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healthqld-my.sharepoint.com/personal/yean_te_health_qld_gov_au/Documents/"/>
    </mc:Choice>
  </mc:AlternateContent>
  <xr:revisionPtr revIDLastSave="0" documentId="8_{03AFB64A-2A63-4CA1-ADCB-393E53177FB7}" xr6:coauthVersionLast="47" xr6:coauthVersionMax="47" xr10:uidLastSave="{00000000-0000-0000-0000-000000000000}"/>
  <workbookProtection workbookAlgorithmName="SHA-512" workbookHashValue="hVCqN4PvhYq110i0QKieovh8+H7kTmINPrIflIyLH1uj10IVdV30W2t9asd/Mi3JbA/zueTTyY3Kqfi1COHMfQ==" workbookSaltValue="TNWdzyxCXuAa613WPALJxA==" workbookSpinCount="100000" lockStructure="1"/>
  <bookViews>
    <workbookView xWindow="26490" yWindow="2190" windowWidth="18900" windowHeight="10980" tabRatio="908" xr2:uid="{00000000-000D-0000-FFFF-FFFF00000000}"/>
  </bookViews>
  <sheets>
    <sheet name="READ ME" sheetId="15" r:id="rId1"/>
    <sheet name="Index" sheetId="1" r:id="rId2"/>
    <sheet name="HSD" sheetId="57" r:id="rId3"/>
    <sheet name="Dates" sheetId="24" state="hidden" r:id="rId4"/>
    <sheet name="Glossary of Terms" sheetId="16" r:id="rId5"/>
    <sheet name="Section A - Public Patients" sheetId="2" r:id="rId6"/>
    <sheet name="Section B - Private Patients" sheetId="4" r:id="rId7"/>
    <sheet name="Section C - Psych &amp; Mental Hlth" sheetId="9" r:id="rId8"/>
    <sheet name="Section D - Res Com.Care, MPHS " sheetId="8" r:id="rId9"/>
    <sheet name="Section E - Miscellaneous " sheetId="13" r:id="rId10"/>
    <sheet name="Granted PP Service Fee 01.03.25" sheetId="59" r:id="rId11"/>
    <sheet name="Checklist" sheetId="31" state="hidden" r:id="rId12"/>
    <sheet name="unique_list" sheetId="25" state="hidden" r:id="rId13"/>
    <sheet name="Sheet1" sheetId="26" state="hidden" r:id="rId14"/>
    <sheet name="Calculation_Notes" sheetId="27" state="hidden" r:id="rId15"/>
    <sheet name="Oct_Inputs_Calc" sheetId="52" state="hidden" r:id="rId16"/>
    <sheet name="Oct_S4" sheetId="53" state="hidden" r:id="rId17"/>
    <sheet name="Sep_Inputs_Calc" sheetId="49" state="hidden" r:id="rId18"/>
    <sheet name="Sep_CSV" sheetId="50" state="hidden" r:id="rId19"/>
    <sheet name="Sep_S4" sheetId="51" state="hidden" r:id="rId20"/>
    <sheet name="Jan_Inputs_Calc" sheetId="28" state="hidden" r:id="rId21"/>
    <sheet name="Jan_CSV" sheetId="29" state="hidden" r:id="rId22"/>
    <sheet name="Jan_S4" sheetId="30" state="hidden" r:id="rId23"/>
    <sheet name="Mar_Inputs_Calc" sheetId="32" state="hidden" r:id="rId24"/>
    <sheet name="Mar_Inputs_Calc_exHACC" sheetId="45" state="hidden" r:id="rId25"/>
    <sheet name="Jul_Inputs_Calc" sheetId="37" state="hidden" r:id="rId26"/>
    <sheet name="Jul_Perpetual_Calc_Input" sheetId="38" state="hidden" r:id="rId27"/>
    <sheet name="Jul_CSV" sheetId="39" state="hidden" r:id="rId28"/>
    <sheet name="Jul_S4" sheetId="48" state="hidden" r:id="rId29"/>
    <sheet name="Rounding_refs" sheetId="41" state="hidden" r:id="rId30"/>
    <sheet name="Mar_CSV" sheetId="33" state="hidden" r:id="rId31"/>
    <sheet name="Mar_S4" sheetId="34" state="hidden" r:id="rId32"/>
  </sheets>
  <externalReferences>
    <externalReference r:id="rId33"/>
    <externalReference r:id="rId34"/>
    <externalReference r:id="rId35"/>
    <externalReference r:id="rId36"/>
    <externalReference r:id="rId37"/>
  </externalReferences>
  <definedNames>
    <definedName name="_1.1_A" localSheetId="12">unique_list!#REF!</definedName>
    <definedName name="_1.1_A">'Section A - Public Patients'!$B$5</definedName>
    <definedName name="_1.3_Department_of_Defence_DD_DoD" localSheetId="12">#REF!</definedName>
    <definedName name="_1.3_Department_of_Defence_DD_DoD">Index!$B$12</definedName>
    <definedName name="_10a" localSheetId="12">unique_list!#REF!</definedName>
    <definedName name="_10a">'Section A - Public Patients'!$A$111</definedName>
    <definedName name="_10b" localSheetId="12">#REF!</definedName>
    <definedName name="_10b">'Section B - Private Patients'!$A$188</definedName>
    <definedName name="_10e" localSheetId="12">#REF!</definedName>
    <definedName name="_10e">'Section E - Miscellaneous '!$A$51</definedName>
    <definedName name="_11a" localSheetId="12">unique_list!#REF!</definedName>
    <definedName name="_11a">'Section A - Public Patients'!$A$134</definedName>
    <definedName name="_11b" localSheetId="12">#REF!</definedName>
    <definedName name="_11b">'Section B - Private Patients'!$A$226</definedName>
    <definedName name="_11e" localSheetId="10">'[1]Section E - Miscellaneous '!#REF!</definedName>
    <definedName name="_11e" localSheetId="12">#REF!</definedName>
    <definedName name="_11e">'Section E - Miscellaneous '!#REF!</definedName>
    <definedName name="_12a" localSheetId="12">unique_list!#REF!</definedName>
    <definedName name="_12a">'Section A - Public Patients'!$A$145</definedName>
    <definedName name="_12b" localSheetId="12">#REF!</definedName>
    <definedName name="_12b">'Section B - Private Patients'!$A$227</definedName>
    <definedName name="_12e" localSheetId="12">#REF!</definedName>
    <definedName name="_12e">'Section E - Miscellaneous '!$A$100</definedName>
    <definedName name="_13a" localSheetId="12">unique_list!#REF!</definedName>
    <definedName name="_13a">'Section A - Public Patients'!$A$168</definedName>
    <definedName name="_13b" localSheetId="12">#REF!</definedName>
    <definedName name="_13b">'Section B - Private Patients'!$A$258</definedName>
    <definedName name="_13c" localSheetId="10">'[2]Section B - Private Patients'!#REF!</definedName>
    <definedName name="_13c" localSheetId="12">#REF!</definedName>
    <definedName name="_13c">'Section B - Private Patients'!#REF!</definedName>
    <definedName name="_13e" localSheetId="12">#REF!</definedName>
    <definedName name="_13e">'Section E - Miscellaneous '!$A$107</definedName>
    <definedName name="_14a" localSheetId="12">unique_list!#REF!</definedName>
    <definedName name="_14a">'Section A - Public Patients'!$A$195</definedName>
    <definedName name="_14b" localSheetId="12">#REF!</definedName>
    <definedName name="_14b">'Section B - Private Patients'!$A$273</definedName>
    <definedName name="_14e" localSheetId="12">#REF!</definedName>
    <definedName name="_14e">'Section E - Miscellaneous '!$A$112</definedName>
    <definedName name="_15a" localSheetId="12">unique_list!#REF!</definedName>
    <definedName name="_15a">'Section A - Public Patients'!$A$196</definedName>
    <definedName name="_15b" localSheetId="6">'Section B - Private Patients'!$A$304</definedName>
    <definedName name="_15b" localSheetId="12">#REF!</definedName>
    <definedName name="_15b">'Section B - Private Patients'!$A$304</definedName>
    <definedName name="_15e" localSheetId="10">'[2]Section E - Miscellaneous '!#REF!</definedName>
    <definedName name="_15e" localSheetId="12">#REF!</definedName>
    <definedName name="_15e">'Section E - Miscellaneous '!#REF!</definedName>
    <definedName name="_16a" localSheetId="12">unique_list!#REF!</definedName>
    <definedName name="_16a">'Section A - Public Patients'!$A$203</definedName>
    <definedName name="_16b" localSheetId="12">#REF!</definedName>
    <definedName name="_16b">'Section B - Private Patients'!$A$305</definedName>
    <definedName name="_16e" localSheetId="10">'[2]Section E - Miscellaneous '!#REF!</definedName>
    <definedName name="_16e" localSheetId="12">#REF!</definedName>
    <definedName name="_16e">'Section E - Miscellaneous '!#REF!</definedName>
    <definedName name="_17a" localSheetId="12">unique_list!#REF!</definedName>
    <definedName name="_17a">'Section A - Public Patients'!$A$226</definedName>
    <definedName name="_17b" localSheetId="12">#REF!</definedName>
    <definedName name="_17b">'Section B - Private Patients'!$A$561</definedName>
    <definedName name="_17e" localSheetId="10">'[2]Section E - Miscellaneous '!#REF!</definedName>
    <definedName name="_17e" localSheetId="12">#REF!</definedName>
    <definedName name="_17e">'Section E - Miscellaneous '!#REF!</definedName>
    <definedName name="_18a" localSheetId="12">unique_list!#REF!</definedName>
    <definedName name="_18a">'Section A - Public Patients'!$A$237</definedName>
    <definedName name="_18b" localSheetId="12">#REF!</definedName>
    <definedName name="_18b">'Section B - Private Patients'!$A$571</definedName>
    <definedName name="_18e" localSheetId="10">'[2]Section E - Miscellaneous '!#REF!</definedName>
    <definedName name="_18e" localSheetId="12">#REF!</definedName>
    <definedName name="_18e">'Section E - Miscellaneous '!#REF!</definedName>
    <definedName name="_19a" localSheetId="12">unique_list!#REF!</definedName>
    <definedName name="_19a">'Section A - Public Patients'!$A$261</definedName>
    <definedName name="_19b" localSheetId="12">#REF!</definedName>
    <definedName name="_19b">'Section B - Private Patients'!$A$574</definedName>
    <definedName name="_19e" localSheetId="12">#REF!</definedName>
    <definedName name="_19e">'Section E - Miscellaneous '!$A$221</definedName>
    <definedName name="_1a" localSheetId="12">unique_list!#REF!</definedName>
    <definedName name="_1a">'Section A - Public Patients'!$A$5</definedName>
    <definedName name="_1b" localSheetId="12">#REF!</definedName>
    <definedName name="_1b">'Section B - Private Patients'!$A$5</definedName>
    <definedName name="_1c" localSheetId="12">#REF!</definedName>
    <definedName name="_1c">'Section C - Psych &amp; Mental Hlth'!$A$5</definedName>
    <definedName name="_1d" localSheetId="12">#REF!</definedName>
    <definedName name="_1d">'Section D - Res Com.Care, MPHS '!$A$5</definedName>
    <definedName name="_1dd" localSheetId="12">#REF!</definedName>
    <definedName name="_1dd">'Section D - Res Com.Care, MPHS '!$A$5</definedName>
    <definedName name="_1e" localSheetId="12">#REF!</definedName>
    <definedName name="_1e">'Section E - Miscellaneous '!$A$5</definedName>
    <definedName name="_1ee" localSheetId="12">#REF!</definedName>
    <definedName name="_1ee">'Section E - Miscellaneous '!$A$5</definedName>
    <definedName name="_1GT" localSheetId="12">#REF!</definedName>
    <definedName name="_1GT">'Glossary of Terms'!$A$4</definedName>
    <definedName name="_20a" localSheetId="12">unique_list!#REF!</definedName>
    <definedName name="_20a">'Section A - Public Patients'!$A$262</definedName>
    <definedName name="_20b" localSheetId="12">#REF!</definedName>
    <definedName name="_20b">'Section B - Private Patients'!$A$575</definedName>
    <definedName name="_20e" localSheetId="12">#REF!</definedName>
    <definedName name="_20e">'Section E - Miscellaneous '!$A$229</definedName>
    <definedName name="_21a" localSheetId="12">unique_list!#REF!</definedName>
    <definedName name="_21a">'Section A - Public Patients'!$A$264</definedName>
    <definedName name="_21b" localSheetId="10">'[2]Section B - Private Patients'!#REF!</definedName>
    <definedName name="_21b" localSheetId="12">#REF!</definedName>
    <definedName name="_21b">'Section B - Private Patients'!#REF!</definedName>
    <definedName name="_21e" localSheetId="12">#REF!</definedName>
    <definedName name="_21e">'Section E - Miscellaneous '!$A$230</definedName>
    <definedName name="_22a" localSheetId="12">unique_list!#REF!</definedName>
    <definedName name="_22a">'Section A - Public Patients'!$A$266</definedName>
    <definedName name="_22b" localSheetId="10">'[2]Section B - Private Patients'!#REF!</definedName>
    <definedName name="_22b" localSheetId="12">#REF!</definedName>
    <definedName name="_22b">'Section B - Private Patients'!#REF!</definedName>
    <definedName name="_22e" localSheetId="12">#REF!</definedName>
    <definedName name="_22e">'Section E - Miscellaneous '!$A$233</definedName>
    <definedName name="_23a" localSheetId="12">unique_list!#REF!</definedName>
    <definedName name="_23a">'Section A - Public Patients'!$A$267</definedName>
    <definedName name="_23b" localSheetId="12">#REF!</definedName>
    <definedName name="_23b">'Section B - Private Patients'!$A$578</definedName>
    <definedName name="_23e" localSheetId="12">#REF!</definedName>
    <definedName name="_23e">'Section E - Miscellaneous '!$A$235</definedName>
    <definedName name="_24a" localSheetId="12">unique_list!#REF!</definedName>
    <definedName name="_24a">'Section A - Public Patients'!$A$276</definedName>
    <definedName name="_24b" localSheetId="12">#REF!</definedName>
    <definedName name="_24b">'Section B - Private Patients'!$A$579</definedName>
    <definedName name="_25a" localSheetId="12">unique_list!#REF!</definedName>
    <definedName name="_25a">'Section A - Public Patients'!$A$279</definedName>
    <definedName name="_25b" localSheetId="12">#REF!</definedName>
    <definedName name="_25b">'Section B - Private Patients'!$A$581</definedName>
    <definedName name="_26a" localSheetId="12">unique_list!#REF!</definedName>
    <definedName name="_26a">'Section A - Public Patients'!$A$280</definedName>
    <definedName name="_26b" localSheetId="12">#REF!</definedName>
    <definedName name="_26b">'Section B - Private Patients'!$A$582</definedName>
    <definedName name="_27a" localSheetId="12">unique_list!#REF!</definedName>
    <definedName name="_27a">'Section A - Public Patients'!$A$289</definedName>
    <definedName name="_27b" localSheetId="12">#REF!</definedName>
    <definedName name="_27b">'Section B - Private Patients'!$A$585</definedName>
    <definedName name="_28a" localSheetId="12">unique_list!#REF!</definedName>
    <definedName name="_28a">'Section A - Public Patients'!$A$299</definedName>
    <definedName name="_29a" localSheetId="12">unique_list!#REF!</definedName>
    <definedName name="_29a">'Section A - Public Patients'!$A$300</definedName>
    <definedName name="_2a" localSheetId="12">unique_list!#REF!</definedName>
    <definedName name="_2a">'Section A - Public Patients'!$A$19</definedName>
    <definedName name="_2b" localSheetId="12">#REF!</definedName>
    <definedName name="_2b">'Section B - Private Patients'!$A$44</definedName>
    <definedName name="_2c" localSheetId="12">#REF!</definedName>
    <definedName name="_2c">'Section C - Psych &amp; Mental Hlth'!$A$23</definedName>
    <definedName name="_2d" localSheetId="12">#REF!</definedName>
    <definedName name="_2d">'Section D - Res Com.Care, MPHS '!$A$40</definedName>
    <definedName name="_2e" localSheetId="12">#REF!</definedName>
    <definedName name="_2e">'Section E - Miscellaneous '!$A$9</definedName>
    <definedName name="_2GT" localSheetId="12">#REF!</definedName>
    <definedName name="_2GT">'Glossary of Terms'!$A$6</definedName>
    <definedName name="_30a" localSheetId="12">unique_list!#REF!</definedName>
    <definedName name="_30a">'Section A - Public Patients'!$A$302</definedName>
    <definedName name="_31a" localSheetId="12">unique_list!#REF!</definedName>
    <definedName name="_31a">'Section A - Public Patients'!$A$304</definedName>
    <definedName name="_32a" localSheetId="12">unique_list!#REF!</definedName>
    <definedName name="_32a">'Section A - Public Patients'!$A$305</definedName>
    <definedName name="_33a" localSheetId="12">unique_list!#REF!</definedName>
    <definedName name="_33a">'Section A - Public Patients'!$A$307</definedName>
    <definedName name="_34a" localSheetId="12">unique_list!#REF!</definedName>
    <definedName name="_34a">'Section A - Public Patients'!$A$309</definedName>
    <definedName name="_35a" localSheetId="12">unique_list!#REF!</definedName>
    <definedName name="_35a">'Section A - Public Patients'!$A$310</definedName>
    <definedName name="_36a" localSheetId="12">unique_list!#REF!</definedName>
    <definedName name="_36a">'Section A - Public Patients'!$A$311</definedName>
    <definedName name="_37a" localSheetId="12">unique_list!#REF!</definedName>
    <definedName name="_37a">'Section A - Public Patients'!$A$313</definedName>
    <definedName name="_38a" localSheetId="12">unique_list!#REF!</definedName>
    <definedName name="_38a">'Section A - Public Patients'!$A$315</definedName>
    <definedName name="_39a" localSheetId="12">unique_list!#REF!</definedName>
    <definedName name="_39a">'Section A - Public Patients'!$A$316</definedName>
    <definedName name="_3a" localSheetId="12">unique_list!#REF!</definedName>
    <definedName name="_3a">'Section A - Public Patients'!$A$21</definedName>
    <definedName name="_3b" localSheetId="12">#REF!</definedName>
    <definedName name="_3b">'Section B - Private Patients'!$A$46</definedName>
    <definedName name="_3d" localSheetId="12">#REF!</definedName>
    <definedName name="_3d">'Section D - Res Com.Care, MPHS '!$A$78</definedName>
    <definedName name="_3e" localSheetId="12">#REF!</definedName>
    <definedName name="_3e">'Section E - Miscellaneous '!$A$12</definedName>
    <definedName name="_3GT" localSheetId="12">#REF!</definedName>
    <definedName name="_3GT">'Glossary of Terms'!$A$44</definedName>
    <definedName name="_40a" localSheetId="12">unique_list!#REF!</definedName>
    <definedName name="_40a">'Section A - Public Patients'!$A$325</definedName>
    <definedName name="_41a" localSheetId="12">unique_list!#REF!</definedName>
    <definedName name="_41a">'Section A - Public Patients'!$A$330</definedName>
    <definedName name="_42a" localSheetId="12">unique_list!#REF!</definedName>
    <definedName name="_42a">'Section A - Public Patients'!$A$331</definedName>
    <definedName name="_43a" localSheetId="12">unique_list!#REF!</definedName>
    <definedName name="_43a">'Section A - Public Patients'!$A$339</definedName>
    <definedName name="_44a" localSheetId="12">unique_list!#REF!</definedName>
    <definedName name="_44a">'Section A - Public Patients'!$A$342</definedName>
    <definedName name="_45a" localSheetId="12">unique_list!#REF!</definedName>
    <definedName name="_45a">'Section A - Public Patients'!$A$343</definedName>
    <definedName name="_46a" localSheetId="12">unique_list!#REF!</definedName>
    <definedName name="_46a">'Section A - Public Patients'!$A$352</definedName>
    <definedName name="_47a" localSheetId="12">unique_list!#REF!</definedName>
    <definedName name="_47a">'Section A - Public Patients'!$A$357</definedName>
    <definedName name="_48a" localSheetId="12">unique_list!#REF!</definedName>
    <definedName name="_48a">'Section A - Public Patients'!$A$358</definedName>
    <definedName name="_49a" localSheetId="12">unique_list!#REF!</definedName>
    <definedName name="_49a">'Section A - Public Patients'!$A$367</definedName>
    <definedName name="_4a" localSheetId="12">unique_list!#REF!</definedName>
    <definedName name="_4a">'Section A - Public Patients'!$A$35</definedName>
    <definedName name="_4b" localSheetId="10">'[2]Section B - Private Patients'!#REF!</definedName>
    <definedName name="_4b" localSheetId="6">'Section B - Private Patients'!$A$47</definedName>
    <definedName name="_4b" localSheetId="12">#REF!</definedName>
    <definedName name="_4b">'Section B - Private Patients'!#REF!</definedName>
    <definedName name="_4d" localSheetId="12">#REF!</definedName>
    <definedName name="_4d">'Section D - Res Com.Care, MPHS '!$A$84</definedName>
    <definedName name="_4e" localSheetId="12">#REF!</definedName>
    <definedName name="_4e">'Section E - Miscellaneous '!$A$14</definedName>
    <definedName name="_5.5_Health_Regulation_1996" localSheetId="12">#REF!</definedName>
    <definedName name="_5.5_Health_Regulation_1996">Index!$J$39</definedName>
    <definedName name="_50a" localSheetId="12">unique_list!#REF!</definedName>
    <definedName name="_50a">'Section A - Public Patients'!$A$372</definedName>
    <definedName name="_51a" localSheetId="12">unique_list!#REF!</definedName>
    <definedName name="_51a">'Section A - Public Patients'!$A$373</definedName>
    <definedName name="_52a" localSheetId="12">unique_list!#REF!</definedName>
    <definedName name="_52a">'Section A - Public Patients'!$A$376</definedName>
    <definedName name="_53a" localSheetId="12">unique_list!#REF!</definedName>
    <definedName name="_53a">'Section A - Public Patients'!$A$390</definedName>
    <definedName name="_54a" localSheetId="12">unique_list!#REF!</definedName>
    <definedName name="_54a">'Section A - Public Patients'!$A$393</definedName>
    <definedName name="_55a" localSheetId="12">unique_list!#REF!</definedName>
    <definedName name="_55a">'Section A - Public Patients'!$A$407</definedName>
    <definedName name="_56a" localSheetId="12">unique_list!#REF!</definedName>
    <definedName name="_56a">'Section A - Public Patients'!$A$408</definedName>
    <definedName name="_57a" localSheetId="12">unique_list!#REF!</definedName>
    <definedName name="_57a">'Section A - Public Patients'!$A$411</definedName>
    <definedName name="_5a" localSheetId="12">unique_list!#REF!</definedName>
    <definedName name="_5a">'Section A - Public Patients'!$A$42</definedName>
    <definedName name="_5b" localSheetId="12">#REF!</definedName>
    <definedName name="_5b">'Section B - Private Patients'!$A$54</definedName>
    <definedName name="_5d" localSheetId="12">#REF!</definedName>
    <definedName name="_5d">'Section D - Res Com.Care, MPHS '!$A$89</definedName>
    <definedName name="_5e" localSheetId="12">#REF!</definedName>
    <definedName name="_5e">'Section E - Miscellaneous '!$A$16</definedName>
    <definedName name="_6a" localSheetId="12">unique_list!#REF!</definedName>
    <definedName name="_6a">'Section A - Public Patients'!$A$98</definedName>
    <definedName name="_6b" localSheetId="12">#REF!</definedName>
    <definedName name="_6b">'Section B - Private Patients'!$A$95</definedName>
    <definedName name="_6d" localSheetId="12">#REF!</definedName>
    <definedName name="_6d">'Section D - Res Com.Care, MPHS '!$A$94</definedName>
    <definedName name="_6e" localSheetId="12">#REF!</definedName>
    <definedName name="_6e">'Section E - Miscellaneous '!$A$19</definedName>
    <definedName name="_7a" localSheetId="12">unique_list!#REF!</definedName>
    <definedName name="_7a">'Section A - Public Patients'!$A$100</definedName>
    <definedName name="_7b" localSheetId="12">#REF!</definedName>
    <definedName name="_7b">'Section B - Private Patients'!$A$96</definedName>
    <definedName name="_7e" localSheetId="12">#REF!</definedName>
    <definedName name="_7e">'Section E - Miscellaneous '!$A$21</definedName>
    <definedName name="_8a" localSheetId="12">unique_list!#REF!</definedName>
    <definedName name="_8a">'Section A - Public Patients'!$A$103</definedName>
    <definedName name="_8b" localSheetId="12">#REF!</definedName>
    <definedName name="_8b">'Section B - Private Patients'!$A$132</definedName>
    <definedName name="_8e" localSheetId="12">#REF!</definedName>
    <definedName name="_8e">'Section E - Miscellaneous '!$A$33</definedName>
    <definedName name="_9a" localSheetId="12">unique_list!#REF!</definedName>
    <definedName name="_9a">'Section A - Public Patients'!$A$104</definedName>
    <definedName name="_9b" localSheetId="12">#REF!</definedName>
    <definedName name="_9b">'Section B - Private Patients'!$A$152</definedName>
    <definedName name="_9e" localSheetId="12">#REF!</definedName>
    <definedName name="_9e">'Section E - Miscellaneous '!$A$43</definedName>
    <definedName name="_xlnm._FilterDatabase" localSheetId="27" hidden="1">Jul_CSV!$A$4:$E$617</definedName>
    <definedName name="_xlnm._FilterDatabase" localSheetId="25" hidden="1">Jul_Inputs_Calc!$B$19:$Z$745</definedName>
    <definedName name="_xlnm._FilterDatabase" localSheetId="26" hidden="1">Jul_Perpetual_Calc_Input!$B$7:$T$55</definedName>
    <definedName name="_xlnm._FilterDatabase" localSheetId="28" hidden="1">Jul_S4!$A$3:$J$723</definedName>
    <definedName name="_xlnm._FilterDatabase" localSheetId="23" hidden="1">Mar_Inputs_Calc!$A$15:$T$73</definedName>
    <definedName name="_xlnm._FilterDatabase" localSheetId="24" hidden="1">Mar_Inputs_Calc_exHACC!$A$15:$T$81</definedName>
    <definedName name="_xlnm._FilterDatabase" localSheetId="15" hidden="1">Oct_Inputs_Calc!$A$10:$X$125</definedName>
    <definedName name="_xlnm._FilterDatabase" localSheetId="5" hidden="1">'Section A - Public Patients'!$A$3:$X$412</definedName>
    <definedName name="_xlnm._FilterDatabase" localSheetId="6" hidden="1">'Section B - Private Patients'!$A$3:$Y$587</definedName>
    <definedName name="_xlnm._FilterDatabase" localSheetId="7" hidden="1">'Section C - Psych &amp; Mental Hlth'!$A$3:$X$38</definedName>
    <definedName name="_xlnm._FilterDatabase" localSheetId="8" hidden="1">'Section D - Res Com.Care, MPHS '!$A$3:$X$95</definedName>
    <definedName name="_xlnm._FilterDatabase" localSheetId="9" hidden="1">'Section E - Miscellaneous '!$A$3:$X$237</definedName>
    <definedName name="_xlnm._FilterDatabase" localSheetId="17" hidden="1">Sep_Inputs_Calc!$A$18:$U$18</definedName>
    <definedName name="_xlnm._FilterDatabase" localSheetId="12" hidden="1">unique_list!$A$7:$Z$1168</definedName>
    <definedName name="_PPS" localSheetId="10">#REF!</definedName>
    <definedName name="_PPS" localSheetId="12">#REF!</definedName>
    <definedName name="_PPS">#REF!</definedName>
    <definedName name="A__Emergency" localSheetId="12">unique_list!#REF!</definedName>
    <definedName name="A__Emergency">'Section A - Public Patients'!$E$262</definedName>
    <definedName name="A__Outpatients" localSheetId="12">unique_list!#REF!</definedName>
    <definedName name="A__Outpatients">'Section A - Public Patients'!$E$264</definedName>
    <definedName name="A_COMPENSABLE" localSheetId="12">unique_list!#REF!</definedName>
    <definedName name="A_COMPENSABLE">'Section A - Public Patients'!$E$103</definedName>
    <definedName name="A_DEPARTMENT_OF_DEFENCE" localSheetId="12">unique_list!#REF!</definedName>
    <definedName name="A_DEPARTMENT_OF_DEFENCE">'Section A - Public Patients'!$E$21</definedName>
    <definedName name="A_DEPARTMENT_OF_VETERANS__AFFAIRS" localSheetId="12">unique_list!#REF!</definedName>
    <definedName name="A_DEPARTMENT_OF_VETERANS__AFFAIRS">'Section A - Public Patients'!$E$35</definedName>
    <definedName name="A_Detainees" localSheetId="12">unique_list!$B$93</definedName>
    <definedName name="A_Detainees">'Section A - Public Patients'!$E$96</definedName>
    <definedName name="A_Emergency" localSheetId="12">unique_list!#REF!</definedName>
    <definedName name="A_Emergency">'Section A - Public Patients'!$E$262</definedName>
    <definedName name="A_INTERSTATE" localSheetId="12">unique_list!#REF!</definedName>
    <definedName name="A_INTERSTATE">'Section A - Public Patients'!$E$19</definedName>
    <definedName name="A_MEDICARE_ELIGIBLE" localSheetId="12">unique_list!#REF!</definedName>
    <definedName name="A_MEDICARE_ELIGIBLE">'Section A - Public Patients'!$E$5</definedName>
    <definedName name="A_MEDICARE_INELIGIBLE" localSheetId="12">unique_list!#REF!</definedName>
    <definedName name="A_MEDICARE_INELIGIBLE">'Section A - Public Patients'!$E$42</definedName>
    <definedName name="A_Motor_Accident_Insurance_Other_States" localSheetId="12">unique_list!#REF!</definedName>
    <definedName name="A_Motor_Accident_Insurance_Other_States">'Section A - Public Patients'!$E$111</definedName>
    <definedName name="A_Motor_Accident_Insurance_Qld" localSheetId="12">unique_list!#REF!</definedName>
    <definedName name="A_Motor_Accident_Insurance_Qld">'Section A - Public Patients'!$E$104</definedName>
    <definedName name="A_PRISONERS" localSheetId="12">unique_list!#REF!</definedName>
    <definedName name="A_PRISONERS">'Section A - Public Patients'!$E$100</definedName>
    <definedName name="A_Third_Party_Compensable" localSheetId="12">unique_list!#REF!</definedName>
    <definedName name="A_Third_Party_Compensable">'Section A - Public Patients'!$E$168</definedName>
    <definedName name="A_Workers__Compensation_Other_States" localSheetId="12">unique_list!#REF!</definedName>
    <definedName name="A_Workers__Compensation_Other_States">'Section A - Public Patients'!$E$145</definedName>
    <definedName name="A_Workers__Compensation_Qld" localSheetId="12">unique_list!#REF!</definedName>
    <definedName name="A_Workers__Compensation_Qld">'Section A - Public Patients'!$E$134</definedName>
    <definedName name="AA_Emergency" localSheetId="12">unique_list!#REF!</definedName>
    <definedName name="AA_Emergency">'Section A - Public Patients'!$E$267</definedName>
    <definedName name="AA_Medicare_Eligible" localSheetId="12">unique_list!#REF!</definedName>
    <definedName name="AA_Medicare_Eligible">'Section A - Public Patients'!$E$261</definedName>
    <definedName name="AA_Outpatients" localSheetId="12">unique_list!#REF!</definedName>
    <definedName name="AA_Outpatients">'Section A - Public Patients'!$E$276</definedName>
    <definedName name="AAA_Emergency" localSheetId="12">unique_list!#REF!</definedName>
    <definedName name="AAA_Emergency">'Section A - Public Patients'!$E$280</definedName>
    <definedName name="Child" localSheetId="12">unique_list!#REF!</definedName>
    <definedName name="Child">'Section A - Public Patients'!$E$411</definedName>
    <definedName name="Child_A" localSheetId="12">unique_list!#REF!</definedName>
    <definedName name="Child_A">'Section A - Public Patients'!$E$411</definedName>
    <definedName name="Compensable" localSheetId="12">unique_list!#REF!</definedName>
    <definedName name="Compensable">'Section A - Public Patients'!$E$309</definedName>
    <definedName name="COMPENSABLE_A" localSheetId="12">unique_list!#REF!</definedName>
    <definedName name="COMPENSABLE_A">'Section A - Public Patients'!$E$103</definedName>
    <definedName name="Compensable_AA" localSheetId="12">unique_list!#REF!</definedName>
    <definedName name="Compensable_AA">'Section A - Public Patients'!$E$309</definedName>
    <definedName name="Dental" localSheetId="12">unique_list!#REF!</definedName>
    <definedName name="Dental">'Section A - Public Patients'!$E$407</definedName>
    <definedName name="Dental_A" localSheetId="12">unique_list!#REF!</definedName>
    <definedName name="Dental_A">'Section A - Public Patients'!$E$407</definedName>
    <definedName name="Department_of_Defence" localSheetId="12">unique_list!#REF!</definedName>
    <definedName name="Department_of_Defence">'Section A - Public Patients'!$E$266</definedName>
    <definedName name="DEPARTMENT_OF_DEFENCE_A" localSheetId="12">unique_list!#REF!</definedName>
    <definedName name="DEPARTMENT_OF_DEFENCE_A">'Section A - Public Patients'!$E$21</definedName>
    <definedName name="Department_of_Defence_AA" localSheetId="12">unique_list!#REF!</definedName>
    <definedName name="Department_of_Defence_AA">'Section A - Public Patients'!$E$266</definedName>
    <definedName name="Department_of_Veterans__Affairs__DVA" localSheetId="12">unique_list!#REF!</definedName>
    <definedName name="Department_of_Veterans__Affairs__DVA">'Section A - Public Patients'!$E$408</definedName>
    <definedName name="Department_of_Veterans__Affairs__DVA__AAA" localSheetId="12">unique_list!#REF!</definedName>
    <definedName name="Department_of_Veterans__Affairs__DVA__AAA">'Section A - Public Patients'!$E$408</definedName>
    <definedName name="DEPARTMENT_OF_VETERANS__AFFAIRS_A" localSheetId="12">unique_list!#REF!</definedName>
    <definedName name="DEPARTMENT_OF_VETERANS__AFFAIRS_A">'Section A - Public Patients'!$E$35</definedName>
    <definedName name="Detainees_A" localSheetId="12">unique_list!#REF!</definedName>
    <definedName name="Detainees_A">'Section A - Public Patients'!$E$299</definedName>
    <definedName name="DRG">[3]DRG!$A$1:$C$667</definedName>
    <definedName name="Emergency_A" localSheetId="12">unique_list!#REF!</definedName>
    <definedName name="Emergency_A">'Section A - Public Patients'!$E$262</definedName>
    <definedName name="Emergency_AA" localSheetId="12">unique_list!#REF!</definedName>
    <definedName name="Emergency_AA">'Section A - Public Patients'!$E$267</definedName>
    <definedName name="Emergency_AAA" localSheetId="12">unique_list!#REF!</definedName>
    <definedName name="Emergency_AAA">'Section A - Public Patients'!$E$280</definedName>
    <definedName name="Emergency_AAAA" localSheetId="12">unique_list!#REF!</definedName>
    <definedName name="Emergency_AAAA">'Section A - Public Patients'!$E$300</definedName>
    <definedName name="Emergency_AAAAA" localSheetId="12">unique_list!#REF!</definedName>
    <definedName name="Emergency_AAAAA">'Section A - Public Patients'!$E$305</definedName>
    <definedName name="Emergency_AAAAAA" localSheetId="12">unique_list!#REF!</definedName>
    <definedName name="Emergency_AAAAAA">'Section A - Public Patients'!$E$311</definedName>
    <definedName name="Emergency_AAAAAAA" localSheetId="12">unique_list!#REF!</definedName>
    <definedName name="Emergency_AAAAAAA">'Section A - Public Patients'!$E$316</definedName>
    <definedName name="Emergency_AAAAAAAA" localSheetId="12">unique_list!#REF!</definedName>
    <definedName name="Emergency_AAAAAAAA">'Section A - Public Patients'!$E$331</definedName>
    <definedName name="Emergency_AAAAAAAAA" localSheetId="12">unique_list!#REF!</definedName>
    <definedName name="Emergency_AAAAAAAAA">'Section A - Public Patients'!$E$343</definedName>
    <definedName name="Emergency_AAAAAAAAAA" localSheetId="12">unique_list!#REF!</definedName>
    <definedName name="Emergency_AAAAAAAAAA">'Section A - Public Patients'!$E$358</definedName>
    <definedName name="Glossary_of_Terms" localSheetId="12">#REF!</definedName>
    <definedName name="Glossary_of_Terms">'Glossary of Terms'!$B$4</definedName>
    <definedName name="Group_A1___General_practitioner__VR__GPP" localSheetId="10">#REF!</definedName>
    <definedName name="Group_A1___General_practitioner__VR__GPP" localSheetId="12">#REF!</definedName>
    <definedName name="Group_A1___General_practitioner__VR__GPP">#REF!</definedName>
    <definedName name="Group_A1___General_practitioner__VR__RPP" localSheetId="10">#REF!</definedName>
    <definedName name="Group_A1___General_practitioner__VR__RPP" localSheetId="12">#REF!</definedName>
    <definedName name="Group_A1___General_practitioner__VR__RPP">#REF!</definedName>
    <definedName name="HOSPITAL">[3]HOSPITAL!$A$2:$D$141</definedName>
    <definedName name="INTERSTATE_A" localSheetId="12">unique_list!#REF!</definedName>
    <definedName name="INTERSTATE_A">'Section A - Public Patients'!$E$19</definedName>
    <definedName name="Item_Description_GPP" localSheetId="10">#REF!</definedName>
    <definedName name="Item_Description_GPP" localSheetId="12">#REF!</definedName>
    <definedName name="Item_Description_GPP">#REF!</definedName>
    <definedName name="MEDICARE_ELIGIBLE__A" localSheetId="12">unique_list!#REF!</definedName>
    <definedName name="MEDICARE_ELIGIBLE__A">'Section A - Public Patients'!$E$5</definedName>
    <definedName name="Medicare_Eligible__AA" localSheetId="12">unique_list!#REF!</definedName>
    <definedName name="Medicare_Eligible__AA">'Section A - Public Patients'!$E$261</definedName>
    <definedName name="Medicare_Ineligible" localSheetId="12">unique_list!#REF!</definedName>
    <definedName name="Medicare_Ineligible">'Section A - Public Patients'!$E$279</definedName>
    <definedName name="MEDICARE_INELIGIBLE_A" localSheetId="12">unique_list!#REF!</definedName>
    <definedName name="MEDICARE_INELIGIBLE_A">'Section A - Public Patients'!$E$42</definedName>
    <definedName name="Medicare_Ineligible_AA" localSheetId="12">unique_list!#REF!</definedName>
    <definedName name="Medicare_Ineligible_AA">'Section A - Public Patients'!$E$279</definedName>
    <definedName name="Motor_Accident_Insurance_Other_States" localSheetId="12">unique_list!#REF!</definedName>
    <definedName name="Motor_Accident_Insurance_Other_States">'Section A - Public Patients'!$E$315</definedName>
    <definedName name="Motor_Accident_Insurance_Other_States_A" localSheetId="12">unique_list!#REF!</definedName>
    <definedName name="Motor_Accident_Insurance_Other_States_A">'Section A - Public Patients'!$E$111</definedName>
    <definedName name="Motor_Accident_Insurance_Other_States_AA" localSheetId="12">unique_list!#REF!</definedName>
    <definedName name="Motor_Accident_Insurance_Other_States_AA">'Section A - Public Patients'!$E$315</definedName>
    <definedName name="Motor_Accident_Insurance_Qld" localSheetId="12">unique_list!#REF!</definedName>
    <definedName name="Motor_Accident_Insurance_Qld">'Section A - Public Patients'!$E$310</definedName>
    <definedName name="Motor_Accident_Insurance_Qld_A" localSheetId="12">unique_list!#REF!</definedName>
    <definedName name="Motor_Accident_Insurance_Qld_A">'Section A - Public Patients'!$E$104</definedName>
    <definedName name="Motor_Accident_Insurance_Qld_AA" localSheetId="12">unique_list!#REF!</definedName>
    <definedName name="Motor_Accident_Insurance_Qld_AA">'Section A - Public Patients'!$E$310</definedName>
    <definedName name="NON_ADMITTED_PATIENTS" localSheetId="12">unique_list!$B$243</definedName>
    <definedName name="NON_ADMITTED_PATIENTS">'Section A - Public Patients'!$E$259</definedName>
    <definedName name="Outpatients_A" localSheetId="12">unique_list!#REF!</definedName>
    <definedName name="Outpatients_A">'Section A - Public Patients'!$E$264</definedName>
    <definedName name="Outpatients_AA" localSheetId="12">unique_list!#REF!</definedName>
    <definedName name="Outpatients_AA">'Section A - Public Patients'!$E$276</definedName>
    <definedName name="Outpatients_AAA" localSheetId="12">unique_list!#REF!</definedName>
    <definedName name="Outpatients_AAA">'Section A - Public Patients'!$E$289</definedName>
    <definedName name="Outpatients_AAAA" localSheetId="12">unique_list!#REF!</definedName>
    <definedName name="Outpatients_AAAA">'Section A - Public Patients'!$E$302</definedName>
    <definedName name="Outpatients_AAAAA" localSheetId="12">unique_list!#REF!</definedName>
    <definedName name="Outpatients_AAAAA">'Section A - Public Patients'!$E$307</definedName>
    <definedName name="Outpatients_AAAAAA" localSheetId="12">unique_list!#REF!</definedName>
    <definedName name="Outpatients_AAAAAA">'Section A - Public Patients'!$E$313</definedName>
    <definedName name="Outpatients_AAAAAAA" localSheetId="12">unique_list!#REF!</definedName>
    <definedName name="Outpatients_AAAAAAA">'Section A - Public Patients'!$E$325</definedName>
    <definedName name="Outpatients_AAAAAAAA" localSheetId="12">unique_list!#REF!</definedName>
    <definedName name="Outpatients_AAAAAAAA">'Section A - Public Patients'!$E$339</definedName>
    <definedName name="Outpatients_AAAAAAAAA" localSheetId="12">unique_list!#REF!</definedName>
    <definedName name="Outpatients_AAAAAAAAA">'Section A - Public Patients'!$E$352</definedName>
    <definedName name="Outpatients_AAAAAAAAAA" localSheetId="12">unique_list!#REF!</definedName>
    <definedName name="Outpatients_AAAAAAAAAA">'Section A - Public Patients'!$E$367</definedName>
    <definedName name="_xlnm.Print_Area" localSheetId="1">Index!$B$2:$J$70</definedName>
    <definedName name="_xlnm.Print_Area" localSheetId="0">'READ ME'!$B$5:$U$38</definedName>
    <definedName name="_xlnm.Print_Area" localSheetId="5">'Section A - Public Patients'!$A$1:$R$412</definedName>
    <definedName name="_xlnm.Print_Area" localSheetId="6">'Section B - Private Patients'!$A$1:$R$587</definedName>
    <definedName name="_xlnm.Print_Area" localSheetId="7">'Section C - Psych &amp; Mental Hlth'!$A$1:$R$38</definedName>
    <definedName name="_xlnm.Print_Area" localSheetId="8">'Section D - Res Com.Care, MPHS '!$A$1:$R$95</definedName>
    <definedName name="_xlnm.Print_Area" localSheetId="9">'Section E - Miscellaneous '!$A$1:$R$236</definedName>
    <definedName name="_xlnm.Print_Area" localSheetId="12">unique_list!$B$7:$E$354</definedName>
    <definedName name="_xlnm.Print_Titles" localSheetId="5">'Section A - Public Patients'!$1:$3</definedName>
    <definedName name="_xlnm.Print_Titles" localSheetId="6">'Section B - Private Patients'!$1:$3</definedName>
    <definedName name="_xlnm.Print_Titles" localSheetId="7">'Section C - Psych &amp; Mental Hlth'!$1:$3</definedName>
    <definedName name="_xlnm.Print_Titles" localSheetId="8">'Section D - Res Com.Care, MPHS '!$1:$3</definedName>
    <definedName name="_xlnm.Print_Titles" localSheetId="9">'Section E - Miscellaneous '!$1:$3</definedName>
    <definedName name="_xlnm.Print_Titles" localSheetId="12">unique_list!$7:$7</definedName>
    <definedName name="Prisoners_A" localSheetId="12">unique_list!#REF!</definedName>
    <definedName name="Prisoners_A">'Section A - Public Patients'!$E$304</definedName>
    <definedName name="pts" localSheetId="10">'[2]Section E - Miscellaneous '!#REF!</definedName>
    <definedName name="pts" localSheetId="12">#REF!</definedName>
    <definedName name="pts">'Section E - Miscellaneous '!#REF!</definedName>
    <definedName name="Third_Party_Compensable" localSheetId="12">unique_list!#REF!</definedName>
    <definedName name="Third_Party_Compensable">'Section A - Public Patients'!$E$357</definedName>
    <definedName name="Third_Party_Compensable_A" localSheetId="12">unique_list!#REF!</definedName>
    <definedName name="Third_Party_Compensable_A">'Section A - Public Patients'!$E$168</definedName>
    <definedName name="Third_Party_Compensable_AA" localSheetId="12">unique_list!#REF!</definedName>
    <definedName name="Third_Party_Compensable_AA">'Section A - Public Patients'!$E$357</definedName>
    <definedName name="Workers__Compensation_Other_States" localSheetId="12">unique_list!#REF!</definedName>
    <definedName name="Workers__Compensation_Other_States">'Section A - Public Patients'!$E$342</definedName>
    <definedName name="Workers__Compensation_Other_States_A" localSheetId="12">unique_list!#REF!</definedName>
    <definedName name="Workers__Compensation_Other_States_A">'Section A - Public Patients'!$E$145</definedName>
    <definedName name="Workers__Compensation_Other_States_AA" localSheetId="12">unique_list!#REF!</definedName>
    <definedName name="Workers__Compensation_Other_States_AA">'Section A - Public Patients'!$E$342</definedName>
    <definedName name="Workers__Compensation_Qld" localSheetId="12">unique_list!#REF!</definedName>
    <definedName name="Workers__Compensation_Qld">'Section A - Public Patients'!$E$330</definedName>
    <definedName name="Workers__Compensation_Qld_A" localSheetId="12">unique_list!#REF!</definedName>
    <definedName name="Workers__Compensation_Qld_A">'Section A - Public Patients'!$E$134</definedName>
    <definedName name="Workers__Compensation_Qld_AA" localSheetId="12">unique_list!#REF!</definedName>
    <definedName name="Workers__Compensation_Qld_AA">'Section A - Public Patients'!$E$330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69" i="8" l="1"/>
  <c r="W67" i="8"/>
  <c r="W66" i="8"/>
  <c r="W65" i="8"/>
  <c r="W64" i="8"/>
  <c r="W62" i="8"/>
  <c r="W61" i="8"/>
  <c r="W60" i="8"/>
  <c r="W59" i="8"/>
  <c r="W55" i="8"/>
  <c r="W25" i="8"/>
  <c r="W19" i="8"/>
  <c r="W14" i="8"/>
  <c r="W13" i="8"/>
  <c r="W36" i="9"/>
  <c r="W34" i="9"/>
  <c r="W30" i="9"/>
  <c r="W29" i="9"/>
  <c r="W25" i="9"/>
  <c r="W22" i="9"/>
  <c r="W10" i="9"/>
  <c r="W9" i="9"/>
  <c r="K11" i="4"/>
  <c r="K12" i="4"/>
  <c r="K13" i="4"/>
  <c r="K23" i="4"/>
  <c r="K24" i="4"/>
  <c r="K25" i="4"/>
  <c r="K26" i="4"/>
  <c r="K27" i="4"/>
  <c r="K28" i="4"/>
  <c r="K29" i="4"/>
  <c r="K30" i="4"/>
  <c r="K31" i="4"/>
  <c r="K32" i="4"/>
  <c r="K33" i="4"/>
  <c r="K34" i="4"/>
  <c r="K35" i="4"/>
  <c r="K36" i="4"/>
  <c r="K37" i="4"/>
  <c r="K41" i="4"/>
  <c r="K53" i="4"/>
  <c r="K56" i="4"/>
  <c r="K57" i="4"/>
  <c r="K58" i="4"/>
  <c r="K59" i="4"/>
  <c r="K60" i="4"/>
  <c r="K61" i="4"/>
  <c r="K62" i="4"/>
  <c r="K63" i="4"/>
  <c r="K64" i="4"/>
  <c r="K65" i="4"/>
  <c r="K68" i="4"/>
  <c r="K69" i="4"/>
  <c r="K70" i="4"/>
  <c r="K71" i="4"/>
  <c r="K72" i="4"/>
  <c r="K73" i="4"/>
  <c r="K74" i="4"/>
  <c r="K75" i="4"/>
  <c r="K76" i="4"/>
  <c r="K77" i="4"/>
  <c r="K78" i="4"/>
  <c r="K79" i="4"/>
  <c r="K80" i="4"/>
  <c r="K81" i="4"/>
  <c r="K82" i="4"/>
  <c r="K83" i="4"/>
  <c r="K86" i="4"/>
  <c r="K87" i="4"/>
  <c r="K88" i="4"/>
  <c r="K89" i="4"/>
  <c r="K91" i="4"/>
  <c r="K92" i="4"/>
  <c r="K93" i="4"/>
  <c r="K94" i="4"/>
  <c r="K99" i="4"/>
  <c r="K100" i="4"/>
  <c r="K101" i="4"/>
  <c r="K102" i="4"/>
  <c r="K103" i="4"/>
  <c r="K104" i="4"/>
  <c r="K105" i="4"/>
  <c r="K106" i="4"/>
  <c r="K107" i="4"/>
  <c r="K108" i="4"/>
  <c r="K110" i="4"/>
  <c r="K111" i="4"/>
  <c r="K112" i="4"/>
  <c r="K113" i="4"/>
  <c r="K114" i="4"/>
  <c r="K115" i="4"/>
  <c r="K116" i="4"/>
  <c r="K117" i="4"/>
  <c r="K118" i="4"/>
  <c r="K119" i="4"/>
  <c r="K120" i="4"/>
  <c r="K121" i="4"/>
  <c r="K122" i="4"/>
  <c r="K123" i="4"/>
  <c r="K124" i="4"/>
  <c r="K125" i="4"/>
  <c r="K126" i="4"/>
  <c r="K127" i="4"/>
  <c r="K128" i="4"/>
  <c r="K129" i="4"/>
  <c r="K130" i="4"/>
  <c r="K131" i="4"/>
  <c r="K139" i="4"/>
  <c r="K140" i="4"/>
  <c r="K155" i="4"/>
  <c r="K156" i="4"/>
  <c r="K157" i="4"/>
  <c r="K158" i="4"/>
  <c r="K159" i="4"/>
  <c r="K160" i="4"/>
  <c r="K161" i="4"/>
  <c r="K162" i="4"/>
  <c r="K163" i="4"/>
  <c r="K164" i="4"/>
  <c r="K166" i="4"/>
  <c r="K167" i="4"/>
  <c r="K168" i="4"/>
  <c r="K169" i="4"/>
  <c r="K170" i="4"/>
  <c r="K171" i="4"/>
  <c r="K172" i="4"/>
  <c r="K173" i="4"/>
  <c r="K174" i="4"/>
  <c r="K175" i="4"/>
  <c r="K176" i="4"/>
  <c r="K177" i="4"/>
  <c r="K178" i="4"/>
  <c r="K179" i="4"/>
  <c r="K180" i="4"/>
  <c r="K181" i="4"/>
  <c r="K182" i="4"/>
  <c r="K183" i="4"/>
  <c r="K184" i="4"/>
  <c r="K185" i="4"/>
  <c r="K186" i="4"/>
  <c r="K187" i="4"/>
  <c r="K191" i="4"/>
  <c r="K192" i="4"/>
  <c r="K193" i="4"/>
  <c r="K194" i="4"/>
  <c r="K195" i="4"/>
  <c r="K196" i="4"/>
  <c r="K197" i="4"/>
  <c r="K198" i="4"/>
  <c r="K199" i="4"/>
  <c r="K200" i="4"/>
  <c r="K201" i="4"/>
  <c r="K203" i="4"/>
  <c r="K204" i="4"/>
  <c r="K205" i="4"/>
  <c r="K206" i="4"/>
  <c r="K207" i="4"/>
  <c r="K208" i="4"/>
  <c r="K209" i="4"/>
  <c r="K210" i="4"/>
  <c r="K211" i="4"/>
  <c r="K212" i="4"/>
  <c r="K213" i="4"/>
  <c r="K214" i="4"/>
  <c r="K215" i="4"/>
  <c r="K216" i="4"/>
  <c r="K217" i="4"/>
  <c r="K218" i="4"/>
  <c r="K219" i="4"/>
  <c r="K220" i="4"/>
  <c r="K221" i="4"/>
  <c r="K222" i="4"/>
  <c r="K223" i="4"/>
  <c r="K224" i="4"/>
  <c r="K225"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9" i="4"/>
  <c r="K260" i="4"/>
  <c r="K261" i="4"/>
  <c r="K262" i="4"/>
  <c r="K263" i="4"/>
  <c r="K264" i="4"/>
  <c r="K265" i="4"/>
  <c r="K266" i="4"/>
  <c r="K267" i="4"/>
  <c r="K268" i="4"/>
  <c r="K269" i="4"/>
  <c r="K270" i="4"/>
  <c r="K271" i="4"/>
  <c r="K272"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6" i="4"/>
  <c r="K307" i="4"/>
  <c r="K308" i="4"/>
  <c r="K309" i="4"/>
  <c r="K310" i="4"/>
  <c r="K311" i="4"/>
  <c r="K312" i="4"/>
  <c r="K313" i="4"/>
  <c r="K316" i="4"/>
  <c r="K317" i="4"/>
  <c r="K318" i="4"/>
  <c r="K319" i="4"/>
  <c r="K320" i="4"/>
  <c r="K321" i="4"/>
  <c r="K322" i="4"/>
  <c r="K323" i="4"/>
  <c r="K324" i="4"/>
  <c r="K325"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5" i="4"/>
  <c r="K411" i="4"/>
  <c r="K414" i="4"/>
  <c r="K415" i="4"/>
  <c r="K416" i="4"/>
  <c r="K417" i="4"/>
  <c r="K418" i="4"/>
  <c r="K419" i="4"/>
  <c r="K420" i="4"/>
  <c r="K421" i="4"/>
  <c r="K422" i="4"/>
  <c r="K423" i="4"/>
  <c r="K424" i="4"/>
  <c r="K425" i="4"/>
  <c r="K426" i="4"/>
  <c r="K427" i="4"/>
  <c r="K428" i="4"/>
  <c r="K429" i="4"/>
  <c r="K430" i="4"/>
  <c r="K431" i="4"/>
  <c r="K432" i="4"/>
  <c r="K433"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W403" i="2"/>
  <c r="W399" i="2"/>
  <c r="W398" i="2"/>
  <c r="W397" i="2"/>
  <c r="W396" i="2"/>
  <c r="W395" i="2"/>
  <c r="W386" i="2"/>
  <c r="W382" i="2"/>
  <c r="W381" i="2"/>
  <c r="W380" i="2"/>
  <c r="W379" i="2"/>
  <c r="W378" i="2"/>
  <c r="W368" i="2"/>
  <c r="W363" i="2"/>
  <c r="W362" i="2"/>
  <c r="W361" i="2"/>
  <c r="W360" i="2"/>
  <c r="W359" i="2"/>
  <c r="W353" i="2"/>
  <c r="W348" i="2"/>
  <c r="W347" i="2"/>
  <c r="W346" i="2"/>
  <c r="W345" i="2"/>
  <c r="W344" i="2"/>
  <c r="W326" i="2"/>
  <c r="W321" i="2"/>
  <c r="W320" i="2"/>
  <c r="W319" i="2"/>
  <c r="W318" i="2"/>
  <c r="W317" i="2"/>
  <c r="W297" i="2"/>
  <c r="W295" i="2"/>
  <c r="W294" i="2"/>
  <c r="W293" i="2"/>
  <c r="W292" i="2"/>
  <c r="W291" i="2"/>
  <c r="W285" i="2"/>
  <c r="W284" i="2"/>
  <c r="W283" i="2"/>
  <c r="W282" i="2"/>
  <c r="W281" i="2"/>
  <c r="W259" i="2"/>
  <c r="W258" i="2"/>
  <c r="W257" i="2"/>
  <c r="W256" i="2"/>
  <c r="W255" i="2"/>
  <c r="W254" i="2"/>
  <c r="W253" i="2"/>
  <c r="W252" i="2"/>
  <c r="W251" i="2"/>
  <c r="W250" i="2"/>
  <c r="W249" i="2"/>
  <c r="W248" i="2"/>
  <c r="W247" i="2"/>
  <c r="W246" i="2"/>
  <c r="W245" i="2"/>
  <c r="W244" i="2"/>
  <c r="W243" i="2"/>
  <c r="W242" i="2"/>
  <c r="W241" i="2"/>
  <c r="W240" i="2"/>
  <c r="W239" i="2"/>
  <c r="W238" i="2"/>
  <c r="W225" i="2"/>
  <c r="W224" i="2"/>
  <c r="W223" i="2"/>
  <c r="W222" i="2"/>
  <c r="W221" i="2"/>
  <c r="W220" i="2"/>
  <c r="W219" i="2"/>
  <c r="W218" i="2"/>
  <c r="W217" i="2"/>
  <c r="W216" i="2"/>
  <c r="W215" i="2"/>
  <c r="W214" i="2"/>
  <c r="W213" i="2"/>
  <c r="W212" i="2"/>
  <c r="W211" i="2"/>
  <c r="W210" i="2"/>
  <c r="W209" i="2"/>
  <c r="W208" i="2"/>
  <c r="W207" i="2"/>
  <c r="W206" i="2"/>
  <c r="W205" i="2"/>
  <c r="W204"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7" i="2"/>
  <c r="W166" i="2"/>
  <c r="W165" i="2"/>
  <c r="W164" i="2"/>
  <c r="W163" i="2"/>
  <c r="W162" i="2"/>
  <c r="W161" i="2"/>
  <c r="W160" i="2"/>
  <c r="W159" i="2"/>
  <c r="W158" i="2"/>
  <c r="W157" i="2"/>
  <c r="W156" i="2"/>
  <c r="W155" i="2"/>
  <c r="W154" i="2"/>
  <c r="W153" i="2"/>
  <c r="W152" i="2"/>
  <c r="W151" i="2"/>
  <c r="W150" i="2"/>
  <c r="W149" i="2"/>
  <c r="W148" i="2"/>
  <c r="W147" i="2"/>
  <c r="W146" i="2"/>
  <c r="W133" i="2"/>
  <c r="W132" i="2"/>
  <c r="W131" i="2"/>
  <c r="W130" i="2"/>
  <c r="W129" i="2"/>
  <c r="W128" i="2"/>
  <c r="W127" i="2"/>
  <c r="W126" i="2"/>
  <c r="W125" i="2"/>
  <c r="W124" i="2"/>
  <c r="W123" i="2"/>
  <c r="W122" i="2"/>
  <c r="W121" i="2"/>
  <c r="W120" i="2"/>
  <c r="W119" i="2"/>
  <c r="W118" i="2"/>
  <c r="W117" i="2"/>
  <c r="W116" i="2"/>
  <c r="W115" i="2"/>
  <c r="W114" i="2"/>
  <c r="W113" i="2"/>
  <c r="W112" i="2"/>
  <c r="W66" i="2"/>
  <c r="W65" i="2"/>
  <c r="W63" i="2"/>
  <c r="W60" i="2"/>
  <c r="W59" i="2"/>
  <c r="W58" i="2"/>
  <c r="W57" i="2"/>
  <c r="W56" i="2"/>
  <c r="W54" i="2"/>
  <c r="W52" i="2"/>
  <c r="W41" i="2"/>
  <c r="W18" i="2"/>
  <c r="W17" i="2"/>
  <c r="W95" i="8" l="1"/>
  <c r="W93" i="8"/>
  <c r="W92" i="8"/>
  <c r="W91" i="8"/>
  <c r="W90" i="8"/>
  <c r="W88" i="8"/>
  <c r="W87" i="8"/>
  <c r="W86" i="8"/>
  <c r="W85" i="8"/>
  <c r="W81" i="8"/>
  <c r="O18" i="2" l="1"/>
  <c r="O17" i="2"/>
  <c r="A978" i="25"/>
  <c r="A951" i="25"/>
  <c r="A950" i="25"/>
  <c r="A949" i="25" l="1"/>
  <c r="A969" i="25"/>
  <c r="A968" i="25"/>
  <c r="A967" i="25"/>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A977" i="25"/>
  <c r="A976" i="25"/>
  <c r="A948" i="25"/>
  <c r="A947" i="25"/>
  <c r="A946" i="25"/>
  <c r="A975" i="25"/>
  <c r="A974" i="25"/>
  <c r="A973" i="25"/>
  <c r="A972" i="25"/>
  <c r="A971" i="25"/>
  <c r="A970" i="25"/>
  <c r="A966" i="25"/>
  <c r="A965" i="25"/>
  <c r="A964" i="25"/>
  <c r="A963" i="25"/>
  <c r="A962" i="25"/>
  <c r="A961" i="25"/>
  <c r="A960" i="25"/>
  <c r="A959" i="25"/>
  <c r="A958" i="25"/>
  <c r="A954" i="25"/>
  <c r="A953" i="25"/>
  <c r="A952" i="25"/>
  <c r="A957" i="25"/>
  <c r="A956" i="25"/>
  <c r="A945" i="25"/>
  <c r="A944" i="25"/>
  <c r="O22" i="8" l="1"/>
  <c r="O21" i="8"/>
  <c r="X100" i="13" l="1"/>
  <c r="X107" i="13"/>
  <c r="K9" i="9" l="1"/>
  <c r="R955" i="25" l="1"/>
  <c r="A955" i="25"/>
  <c r="J433" i="4" l="1"/>
  <c r="J432" i="4"/>
  <c r="J431" i="4"/>
  <c r="J430" i="4"/>
  <c r="J429" i="4"/>
  <c r="J428" i="4"/>
  <c r="J427" i="4"/>
  <c r="J426" i="4"/>
  <c r="J425" i="4"/>
  <c r="J424" i="4"/>
  <c r="J423" i="4"/>
  <c r="J422" i="4"/>
  <c r="J421" i="4"/>
  <c r="J420" i="4"/>
  <c r="J419" i="4"/>
  <c r="J418" i="4"/>
  <c r="J417" i="4"/>
  <c r="J416" i="4"/>
  <c r="J415" i="4"/>
  <c r="J414" i="4"/>
  <c r="O151" i="4"/>
  <c r="O92" i="13" l="1"/>
  <c r="J92" i="13"/>
  <c r="O86" i="13"/>
  <c r="O80" i="13"/>
  <c r="O77" i="13"/>
  <c r="O75" i="13"/>
  <c r="O225" i="4"/>
  <c r="J225" i="4"/>
  <c r="O187" i="4"/>
  <c r="J187" i="4"/>
  <c r="O149" i="4"/>
  <c r="O147" i="4"/>
  <c r="O145" i="4"/>
  <c r="O142" i="4"/>
  <c r="O144" i="4"/>
  <c r="O146" i="4"/>
  <c r="O148" i="4"/>
  <c r="O150" i="4"/>
  <c r="O22" i="4"/>
  <c r="J22" i="4"/>
  <c r="J16" i="4"/>
  <c r="J15" i="4"/>
  <c r="J14" i="4"/>
  <c r="O290" i="2"/>
  <c r="J290" i="2"/>
  <c r="O287" i="2"/>
  <c r="J287" i="2"/>
  <c r="O225" i="2"/>
  <c r="J225" i="2"/>
  <c r="O194" i="2"/>
  <c r="J194" i="2"/>
  <c r="O167" i="2"/>
  <c r="J167" i="2"/>
  <c r="O133" i="2"/>
  <c r="J133" i="2"/>
  <c r="W72" i="13"/>
  <c r="W70" i="13"/>
  <c r="W69" i="13"/>
  <c r="K70" i="13"/>
  <c r="K72" i="13"/>
  <c r="K69" i="13"/>
  <c r="O73" i="13" l="1"/>
  <c r="O72" i="13"/>
  <c r="O71" i="13"/>
  <c r="O70" i="13"/>
  <c r="O69" i="13"/>
  <c r="O68" i="13"/>
  <c r="O67" i="13"/>
  <c r="O66" i="13"/>
  <c r="O65" i="13"/>
  <c r="O64" i="13"/>
  <c r="L65" i="13"/>
  <c r="M65" i="13" s="1"/>
  <c r="L66" i="13"/>
  <c r="M66" i="13" s="1"/>
  <c r="L67" i="13"/>
  <c r="M67" i="13" s="1"/>
  <c r="L68" i="13"/>
  <c r="M68" i="13" s="1"/>
  <c r="L69" i="13"/>
  <c r="M69" i="13" s="1"/>
  <c r="L70" i="13"/>
  <c r="M70" i="13" s="1"/>
  <c r="L71" i="13"/>
  <c r="M71" i="13" s="1"/>
  <c r="L72" i="13"/>
  <c r="M72" i="13" s="1"/>
  <c r="L73" i="13"/>
  <c r="M73" i="13" s="1"/>
  <c r="L64" i="13"/>
  <c r="M64" i="13" s="1"/>
  <c r="D12" i="30" l="1"/>
  <c r="F12" i="30"/>
  <c r="D13" i="30"/>
  <c r="F13" i="30"/>
  <c r="D14" i="30"/>
  <c r="F14" i="30"/>
  <c r="D15" i="30"/>
  <c r="F15" i="30"/>
  <c r="D16" i="30"/>
  <c r="F16" i="30"/>
  <c r="D17" i="30"/>
  <c r="F17" i="30"/>
  <c r="K66" i="2" l="1"/>
  <c r="Y90" i="4"/>
  <c r="X31" i="13" l="1"/>
  <c r="R906" i="25" l="1"/>
  <c r="Y5" i="25" l="1"/>
  <c r="F93" i="53" l="1"/>
  <c r="D93" i="53"/>
  <c r="F92" i="53"/>
  <c r="D92" i="53"/>
  <c r="F91" i="53"/>
  <c r="D91" i="53"/>
  <c r="F90" i="53"/>
  <c r="D90" i="53"/>
  <c r="F89" i="53"/>
  <c r="D89" i="53"/>
  <c r="F88" i="53"/>
  <c r="D88" i="53"/>
  <c r="F87" i="53"/>
  <c r="D87" i="53"/>
  <c r="F86" i="53"/>
  <c r="D86" i="53"/>
  <c r="F85" i="53"/>
  <c r="D85" i="53"/>
  <c r="F84" i="53"/>
  <c r="D84" i="53"/>
  <c r="F83" i="53"/>
  <c r="D83" i="53"/>
  <c r="F82" i="53"/>
  <c r="D82" i="53"/>
  <c r="F81" i="53"/>
  <c r="D81" i="53"/>
  <c r="F80" i="53"/>
  <c r="D80" i="53"/>
  <c r="F79" i="53"/>
  <c r="D79" i="53"/>
  <c r="F78" i="53"/>
  <c r="D78" i="53"/>
  <c r="F77" i="53"/>
  <c r="D77" i="53"/>
  <c r="F76" i="53"/>
  <c r="D76" i="53"/>
  <c r="F75" i="53"/>
  <c r="D75" i="53"/>
  <c r="F74" i="53"/>
  <c r="D74" i="53"/>
  <c r="F73" i="53"/>
  <c r="D73" i="53"/>
  <c r="F72" i="53"/>
  <c r="D72" i="53"/>
  <c r="F71" i="53"/>
  <c r="D71" i="53"/>
  <c r="F70" i="53"/>
  <c r="D70" i="53"/>
  <c r="F69" i="53"/>
  <c r="D69" i="53"/>
  <c r="F68" i="53"/>
  <c r="D68" i="53"/>
  <c r="F67" i="53"/>
  <c r="D67" i="53"/>
  <c r="F66" i="53"/>
  <c r="D66" i="53"/>
  <c r="F65" i="53"/>
  <c r="D65" i="53"/>
  <c r="F64" i="53"/>
  <c r="D64" i="53"/>
  <c r="F63" i="53"/>
  <c r="D63" i="53"/>
  <c r="F62" i="53"/>
  <c r="D62" i="53"/>
  <c r="F61" i="53"/>
  <c r="D61" i="53"/>
  <c r="F60" i="53"/>
  <c r="D60" i="53"/>
  <c r="F59" i="53"/>
  <c r="D59" i="53"/>
  <c r="F58" i="53"/>
  <c r="D58" i="53"/>
  <c r="F57" i="53"/>
  <c r="D57" i="53"/>
  <c r="F56" i="53"/>
  <c r="D56" i="53"/>
  <c r="F55" i="53"/>
  <c r="D55" i="53"/>
  <c r="F54" i="53"/>
  <c r="D54" i="53"/>
  <c r="F53" i="53"/>
  <c r="D53" i="53"/>
  <c r="F52" i="53"/>
  <c r="D52" i="53"/>
  <c r="F51" i="53"/>
  <c r="D51" i="53"/>
  <c r="F50" i="53"/>
  <c r="D50" i="53"/>
  <c r="F49" i="53"/>
  <c r="D49" i="53"/>
  <c r="F48" i="53"/>
  <c r="D48" i="53"/>
  <c r="F47" i="53"/>
  <c r="D47" i="53"/>
  <c r="F46" i="53"/>
  <c r="D46" i="53"/>
  <c r="F45" i="53"/>
  <c r="D45" i="53"/>
  <c r="F44" i="53"/>
  <c r="D44" i="53"/>
  <c r="F43" i="53"/>
  <c r="D43" i="53"/>
  <c r="F42" i="53"/>
  <c r="D42" i="53"/>
  <c r="F41" i="53"/>
  <c r="D41" i="53"/>
  <c r="F40" i="53"/>
  <c r="D40" i="53"/>
  <c r="F39" i="53"/>
  <c r="D39" i="53"/>
  <c r="F38" i="53"/>
  <c r="D38" i="53"/>
  <c r="F37" i="53"/>
  <c r="D37" i="53"/>
  <c r="F36" i="53"/>
  <c r="D36" i="53"/>
  <c r="F35" i="53"/>
  <c r="D35" i="53"/>
  <c r="F34" i="53"/>
  <c r="D34" i="53"/>
  <c r="F33" i="53"/>
  <c r="D33" i="53"/>
  <c r="F32" i="53"/>
  <c r="D32" i="53"/>
  <c r="F31" i="53"/>
  <c r="D31" i="53"/>
  <c r="F30" i="53"/>
  <c r="D30" i="53"/>
  <c r="F29" i="53"/>
  <c r="D29" i="53"/>
  <c r="F28" i="53"/>
  <c r="D28" i="53"/>
  <c r="F27" i="53"/>
  <c r="D27" i="53"/>
  <c r="F26" i="53"/>
  <c r="D26" i="53"/>
  <c r="F25" i="53"/>
  <c r="D25" i="53"/>
  <c r="F24" i="53"/>
  <c r="D24" i="53"/>
  <c r="F23" i="53"/>
  <c r="D23" i="53"/>
  <c r="F22" i="53"/>
  <c r="D22" i="53"/>
  <c r="F21" i="53"/>
  <c r="D21" i="53"/>
  <c r="F20" i="53"/>
  <c r="D20" i="53"/>
  <c r="F19" i="53"/>
  <c r="D19" i="53"/>
  <c r="F18" i="53"/>
  <c r="D18" i="53"/>
  <c r="F17" i="53"/>
  <c r="D17" i="53"/>
  <c r="F16" i="53"/>
  <c r="D16" i="53"/>
  <c r="F15" i="53"/>
  <c r="D15" i="53"/>
  <c r="F14" i="53"/>
  <c r="D14" i="53"/>
  <c r="F13" i="53"/>
  <c r="D13" i="53"/>
  <c r="F12" i="53"/>
  <c r="D12" i="53"/>
  <c r="F11" i="53"/>
  <c r="D11" i="53"/>
  <c r="F10" i="53"/>
  <c r="D10" i="53"/>
  <c r="F9" i="53"/>
  <c r="D9" i="53"/>
  <c r="F8" i="53"/>
  <c r="D8" i="53"/>
  <c r="F7" i="53"/>
  <c r="D7" i="53"/>
  <c r="F6" i="53"/>
  <c r="D6" i="53"/>
  <c r="F5" i="53"/>
  <c r="D5" i="53"/>
  <c r="F4" i="53"/>
  <c r="D4" i="53"/>
  <c r="K125" i="52"/>
  <c r="N125" i="52" s="1"/>
  <c r="G125" i="52"/>
  <c r="F125" i="52"/>
  <c r="B125" i="52"/>
  <c r="U125" i="52" s="1"/>
  <c r="N124" i="52"/>
  <c r="K124" i="52"/>
  <c r="G124" i="52"/>
  <c r="F124" i="52"/>
  <c r="B124" i="52"/>
  <c r="U124" i="52" s="1"/>
  <c r="K123" i="52"/>
  <c r="N123" i="52" s="1"/>
  <c r="G123" i="52"/>
  <c r="F123" i="52"/>
  <c r="B123" i="52"/>
  <c r="U123" i="52" s="1"/>
  <c r="K122" i="52"/>
  <c r="N122" i="52" s="1"/>
  <c r="G122" i="52"/>
  <c r="F122" i="52"/>
  <c r="B122" i="52"/>
  <c r="U122" i="52" s="1"/>
  <c r="K121" i="52"/>
  <c r="N121" i="52" s="1"/>
  <c r="G121" i="52"/>
  <c r="F121" i="52"/>
  <c r="B121" i="52"/>
  <c r="U121" i="52" s="1"/>
  <c r="G120" i="52"/>
  <c r="F120" i="52"/>
  <c r="B120" i="52"/>
  <c r="U120" i="52" s="1"/>
  <c r="K118" i="52"/>
  <c r="N118" i="52" s="1"/>
  <c r="G118" i="52"/>
  <c r="F118" i="52"/>
  <c r="B118" i="52"/>
  <c r="U118" i="52" s="1"/>
  <c r="K117" i="52"/>
  <c r="N117" i="52" s="1"/>
  <c r="G117" i="52"/>
  <c r="F117" i="52"/>
  <c r="B117" i="52"/>
  <c r="U117" i="52" s="1"/>
  <c r="K116" i="52"/>
  <c r="N116" i="52" s="1"/>
  <c r="G116" i="52"/>
  <c r="F116" i="52"/>
  <c r="B116" i="52"/>
  <c r="U116" i="52" s="1"/>
  <c r="K115" i="52"/>
  <c r="N115" i="52" s="1"/>
  <c r="G115" i="52"/>
  <c r="F115" i="52"/>
  <c r="B115" i="52"/>
  <c r="U115" i="52" s="1"/>
  <c r="K114" i="52"/>
  <c r="N114" i="52" s="1"/>
  <c r="G114" i="52"/>
  <c r="F114" i="52"/>
  <c r="B114" i="52"/>
  <c r="U114" i="52" s="1"/>
  <c r="K113" i="52"/>
  <c r="N113" i="52" s="1"/>
  <c r="G113" i="52"/>
  <c r="F113" i="52"/>
  <c r="B113" i="52"/>
  <c r="U113" i="52" s="1"/>
  <c r="K112" i="52"/>
  <c r="N112" i="52" s="1"/>
  <c r="G112" i="52"/>
  <c r="F112" i="52"/>
  <c r="B112" i="52"/>
  <c r="U112" i="52" s="1"/>
  <c r="K111" i="52"/>
  <c r="N111" i="52" s="1"/>
  <c r="G111" i="52"/>
  <c r="F111" i="52"/>
  <c r="B111" i="52"/>
  <c r="U111" i="52" s="1"/>
  <c r="N110" i="52"/>
  <c r="K110" i="52"/>
  <c r="G110" i="52"/>
  <c r="F110" i="52"/>
  <c r="B110" i="52"/>
  <c r="U110" i="52" s="1"/>
  <c r="K109" i="52"/>
  <c r="N109" i="52" s="1"/>
  <c r="G109" i="52"/>
  <c r="F109" i="52"/>
  <c r="B109" i="52"/>
  <c r="U109" i="52" s="1"/>
  <c r="K108" i="52"/>
  <c r="N108" i="52" s="1"/>
  <c r="G108" i="52"/>
  <c r="F108" i="52"/>
  <c r="B108" i="52"/>
  <c r="U108" i="52" s="1"/>
  <c r="G107" i="52"/>
  <c r="F107" i="52"/>
  <c r="B107" i="52"/>
  <c r="U107" i="52" s="1"/>
  <c r="U106" i="52"/>
  <c r="K106" i="52"/>
  <c r="N106" i="52" s="1"/>
  <c r="G106" i="52"/>
  <c r="F106" i="52"/>
  <c r="B106" i="52"/>
  <c r="K105" i="52"/>
  <c r="N105" i="52" s="1"/>
  <c r="G105" i="52"/>
  <c r="F105" i="52"/>
  <c r="B105" i="52"/>
  <c r="U105" i="52" s="1"/>
  <c r="K104" i="52"/>
  <c r="N104" i="52" s="1"/>
  <c r="G104" i="52"/>
  <c r="F104" i="52"/>
  <c r="B104" i="52"/>
  <c r="U104" i="52" s="1"/>
  <c r="K103" i="52"/>
  <c r="N103" i="52" s="1"/>
  <c r="G103" i="52"/>
  <c r="F103" i="52"/>
  <c r="B103" i="52"/>
  <c r="U103" i="52" s="1"/>
  <c r="B102" i="52"/>
  <c r="U102" i="52" s="1"/>
  <c r="K101" i="52"/>
  <c r="N101" i="52" s="1"/>
  <c r="G101" i="52"/>
  <c r="F101" i="52"/>
  <c r="B101" i="52"/>
  <c r="U101" i="52" s="1"/>
  <c r="K100" i="52"/>
  <c r="N100" i="52" s="1"/>
  <c r="G100" i="52"/>
  <c r="F100" i="52"/>
  <c r="B100" i="52"/>
  <c r="U100" i="52" s="1"/>
  <c r="K99" i="52"/>
  <c r="N99" i="52" s="1"/>
  <c r="G99" i="52"/>
  <c r="F99" i="52"/>
  <c r="B99" i="52"/>
  <c r="U99" i="52" s="1"/>
  <c r="N98" i="52"/>
  <c r="K98" i="52"/>
  <c r="G98" i="52"/>
  <c r="F98" i="52"/>
  <c r="B98" i="52"/>
  <c r="U98" i="52" s="1"/>
  <c r="K97" i="52"/>
  <c r="N97" i="52" s="1"/>
  <c r="G97" i="52"/>
  <c r="F97" i="52"/>
  <c r="B97" i="52"/>
  <c r="U97" i="52" s="1"/>
  <c r="K96" i="52"/>
  <c r="N96" i="52" s="1"/>
  <c r="G96" i="52"/>
  <c r="F96" i="52"/>
  <c r="B96" i="52"/>
  <c r="U96" i="52" s="1"/>
  <c r="K95" i="52"/>
  <c r="N95" i="52" s="1"/>
  <c r="G95" i="52"/>
  <c r="F95" i="52"/>
  <c r="B95" i="52"/>
  <c r="U95" i="52" s="1"/>
  <c r="B94" i="52"/>
  <c r="U94" i="52" s="1"/>
  <c r="K93" i="52"/>
  <c r="N93" i="52" s="1"/>
  <c r="G93" i="52"/>
  <c r="F93" i="52"/>
  <c r="B93" i="52"/>
  <c r="U93" i="52" s="1"/>
  <c r="K92" i="52"/>
  <c r="N92" i="52" s="1"/>
  <c r="G92" i="52"/>
  <c r="F92" i="52"/>
  <c r="B92" i="52"/>
  <c r="U92" i="52" s="1"/>
  <c r="K91" i="52"/>
  <c r="N91" i="52" s="1"/>
  <c r="G91" i="52"/>
  <c r="F91" i="52"/>
  <c r="B91" i="52"/>
  <c r="U91" i="52" s="1"/>
  <c r="K90" i="52"/>
  <c r="N90" i="52" s="1"/>
  <c r="G90" i="52"/>
  <c r="F90" i="52"/>
  <c r="B90" i="52"/>
  <c r="U90" i="52" s="1"/>
  <c r="B89" i="52"/>
  <c r="U89" i="52" s="1"/>
  <c r="U88" i="52"/>
  <c r="K88" i="52"/>
  <c r="N88" i="52" s="1"/>
  <c r="G88" i="52"/>
  <c r="F88" i="52"/>
  <c r="B88" i="52"/>
  <c r="K87" i="52"/>
  <c r="N87" i="52" s="1"/>
  <c r="G87" i="52"/>
  <c r="F87" i="52"/>
  <c r="B87" i="52"/>
  <c r="U87" i="52" s="1"/>
  <c r="K86" i="52"/>
  <c r="N86" i="52" s="1"/>
  <c r="G86" i="52"/>
  <c r="F86" i="52"/>
  <c r="B86" i="52"/>
  <c r="U86" i="52" s="1"/>
  <c r="U85" i="52"/>
  <c r="B85" i="52"/>
  <c r="K84" i="52"/>
  <c r="N84" i="52" s="1"/>
  <c r="G84" i="52"/>
  <c r="F84" i="52"/>
  <c r="B84" i="52"/>
  <c r="U84" i="52" s="1"/>
  <c r="K83" i="52"/>
  <c r="N83" i="52" s="1"/>
  <c r="G83" i="52"/>
  <c r="F83" i="52"/>
  <c r="B83" i="52"/>
  <c r="U83" i="52" s="1"/>
  <c r="K82" i="52"/>
  <c r="N82" i="52" s="1"/>
  <c r="G82" i="52"/>
  <c r="F82" i="52"/>
  <c r="B82" i="52"/>
  <c r="U82" i="52" s="1"/>
  <c r="B81" i="52"/>
  <c r="U81" i="52" s="1"/>
  <c r="B80" i="52"/>
  <c r="U80" i="52" s="1"/>
  <c r="K79" i="52"/>
  <c r="N79" i="52" s="1"/>
  <c r="G79" i="52"/>
  <c r="F79" i="52"/>
  <c r="B79" i="52"/>
  <c r="U79" i="52" s="1"/>
  <c r="K78" i="52"/>
  <c r="N78" i="52" s="1"/>
  <c r="G78" i="52"/>
  <c r="F78" i="52"/>
  <c r="B78" i="52"/>
  <c r="U78" i="52" s="1"/>
  <c r="B77" i="52"/>
  <c r="U77" i="52" s="1"/>
  <c r="K75" i="52"/>
  <c r="N75" i="52" s="1"/>
  <c r="G75" i="52"/>
  <c r="F75" i="52"/>
  <c r="B75" i="52"/>
  <c r="U75" i="52" s="1"/>
  <c r="K74" i="52"/>
  <c r="N74" i="52" s="1"/>
  <c r="G74" i="52"/>
  <c r="F74" i="52"/>
  <c r="B74" i="52"/>
  <c r="U74" i="52" s="1"/>
  <c r="K73" i="52"/>
  <c r="N73" i="52" s="1"/>
  <c r="G73" i="52"/>
  <c r="F73" i="52"/>
  <c r="B73" i="52"/>
  <c r="U73" i="52" s="1"/>
  <c r="K72" i="52"/>
  <c r="N72" i="52" s="1"/>
  <c r="G72" i="52"/>
  <c r="F72" i="52"/>
  <c r="B72" i="52"/>
  <c r="U72" i="52" s="1"/>
  <c r="K71" i="52"/>
  <c r="N71" i="52" s="1"/>
  <c r="G71" i="52"/>
  <c r="F71" i="52"/>
  <c r="B71" i="52"/>
  <c r="U71" i="52" s="1"/>
  <c r="K70" i="52"/>
  <c r="N70" i="52" s="1"/>
  <c r="G70" i="52"/>
  <c r="F70" i="52"/>
  <c r="B70" i="52"/>
  <c r="U70" i="52" s="1"/>
  <c r="K69" i="52"/>
  <c r="N69" i="52" s="1"/>
  <c r="G69" i="52"/>
  <c r="F69" i="52"/>
  <c r="B69" i="52"/>
  <c r="U69" i="52" s="1"/>
  <c r="U68" i="52"/>
  <c r="K68" i="52"/>
  <c r="N68" i="52" s="1"/>
  <c r="G68" i="52"/>
  <c r="F68" i="52"/>
  <c r="B68" i="52"/>
  <c r="K67" i="52"/>
  <c r="N67" i="52" s="1"/>
  <c r="G67" i="52"/>
  <c r="F67" i="52"/>
  <c r="B67" i="52"/>
  <c r="U67" i="52" s="1"/>
  <c r="K65" i="52"/>
  <c r="N65" i="52" s="1"/>
  <c r="G65" i="52"/>
  <c r="F65" i="52"/>
  <c r="B65" i="52"/>
  <c r="U65" i="52" s="1"/>
  <c r="K64" i="52"/>
  <c r="N64" i="52" s="1"/>
  <c r="G64" i="52"/>
  <c r="F64" i="52"/>
  <c r="B64" i="52"/>
  <c r="U64" i="52" s="1"/>
  <c r="K63" i="52"/>
  <c r="N63" i="52" s="1"/>
  <c r="G63" i="52"/>
  <c r="F63" i="52"/>
  <c r="B63" i="52"/>
  <c r="U63" i="52" s="1"/>
  <c r="K62" i="52"/>
  <c r="N62" i="52" s="1"/>
  <c r="G62" i="52"/>
  <c r="F62" i="52"/>
  <c r="B62" i="52"/>
  <c r="U62" i="52" s="1"/>
  <c r="K61" i="52"/>
  <c r="N61" i="52" s="1"/>
  <c r="G61" i="52"/>
  <c r="F61" i="52"/>
  <c r="B61" i="52"/>
  <c r="U61" i="52" s="1"/>
  <c r="K59" i="52"/>
  <c r="N59" i="52" s="1"/>
  <c r="G59" i="52"/>
  <c r="F59" i="52"/>
  <c r="B59" i="52"/>
  <c r="U59" i="52" s="1"/>
  <c r="K58" i="52"/>
  <c r="N58" i="52" s="1"/>
  <c r="G58" i="52"/>
  <c r="F58" i="52"/>
  <c r="B58" i="52"/>
  <c r="U58" i="52" s="1"/>
  <c r="K57" i="52"/>
  <c r="N57" i="52" s="1"/>
  <c r="G57" i="52"/>
  <c r="F57" i="52"/>
  <c r="B57" i="52"/>
  <c r="U57" i="52" s="1"/>
  <c r="K56" i="52"/>
  <c r="N56" i="52" s="1"/>
  <c r="G56" i="52"/>
  <c r="F56" i="52"/>
  <c r="B56" i="52"/>
  <c r="U56" i="52" s="1"/>
  <c r="K55" i="52"/>
  <c r="N55" i="52" s="1"/>
  <c r="G55" i="52"/>
  <c r="F55" i="52"/>
  <c r="B55" i="52"/>
  <c r="U55" i="52" s="1"/>
  <c r="K54" i="52"/>
  <c r="N54" i="52" s="1"/>
  <c r="G54" i="52"/>
  <c r="F54" i="52"/>
  <c r="B54" i="52"/>
  <c r="U54" i="52" s="1"/>
  <c r="U53" i="52"/>
  <c r="B53" i="52"/>
  <c r="K52" i="52"/>
  <c r="N52" i="52" s="1"/>
  <c r="G52" i="52"/>
  <c r="F52" i="52"/>
  <c r="B52" i="52"/>
  <c r="U52" i="52" s="1"/>
  <c r="K51" i="52"/>
  <c r="N51" i="52" s="1"/>
  <c r="G51" i="52"/>
  <c r="F51" i="52"/>
  <c r="B51" i="52"/>
  <c r="U51" i="52" s="1"/>
  <c r="B50" i="52"/>
  <c r="U50" i="52" s="1"/>
  <c r="K49" i="52"/>
  <c r="N49" i="52" s="1"/>
  <c r="G49" i="52"/>
  <c r="F49" i="52"/>
  <c r="B49" i="52"/>
  <c r="U49" i="52" s="1"/>
  <c r="K48" i="52"/>
  <c r="N48" i="52" s="1"/>
  <c r="G48" i="52"/>
  <c r="F48" i="52"/>
  <c r="B48" i="52"/>
  <c r="U48" i="52" s="1"/>
  <c r="K47" i="52"/>
  <c r="N47" i="52" s="1"/>
  <c r="G47" i="52"/>
  <c r="F47" i="52"/>
  <c r="B47" i="52"/>
  <c r="U47" i="52" s="1"/>
  <c r="K46" i="52"/>
  <c r="N46" i="52" s="1"/>
  <c r="G46" i="52"/>
  <c r="F46" i="52"/>
  <c r="B46" i="52"/>
  <c r="U46" i="52" s="1"/>
  <c r="B45" i="52"/>
  <c r="U45" i="52" s="1"/>
  <c r="N44" i="52"/>
  <c r="K44" i="52"/>
  <c r="G44" i="52"/>
  <c r="F44" i="52"/>
  <c r="B44" i="52"/>
  <c r="U44" i="52" s="1"/>
  <c r="K43" i="52"/>
  <c r="N43" i="52" s="1"/>
  <c r="G43" i="52"/>
  <c r="F43" i="52"/>
  <c r="B43" i="52"/>
  <c r="U43" i="52" s="1"/>
  <c r="B42" i="52"/>
  <c r="U42" i="52" s="1"/>
  <c r="K41" i="52"/>
  <c r="N41" i="52" s="1"/>
  <c r="G41" i="52"/>
  <c r="F41" i="52"/>
  <c r="B41" i="52"/>
  <c r="U41" i="52" s="1"/>
  <c r="K40" i="52"/>
  <c r="N40" i="52" s="1"/>
  <c r="G40" i="52"/>
  <c r="F40" i="52"/>
  <c r="B40" i="52"/>
  <c r="U40" i="52" s="1"/>
  <c r="B39" i="52"/>
  <c r="U39" i="52" s="1"/>
  <c r="K38" i="52"/>
  <c r="N38" i="52" s="1"/>
  <c r="G38" i="52"/>
  <c r="F38" i="52"/>
  <c r="B38" i="52"/>
  <c r="U38" i="52" s="1"/>
  <c r="K37" i="52"/>
  <c r="N37" i="52" s="1"/>
  <c r="G37" i="52"/>
  <c r="F37" i="52"/>
  <c r="B37" i="52"/>
  <c r="U37" i="52" s="1"/>
  <c r="B36" i="52"/>
  <c r="U36" i="52" s="1"/>
  <c r="K35" i="52"/>
  <c r="N35" i="52" s="1"/>
  <c r="G35" i="52"/>
  <c r="F35" i="52"/>
  <c r="B35" i="52"/>
  <c r="U35" i="52" s="1"/>
  <c r="K34" i="52"/>
  <c r="N34" i="52" s="1"/>
  <c r="G34" i="52"/>
  <c r="F34" i="52"/>
  <c r="B34" i="52"/>
  <c r="U34" i="52" s="1"/>
  <c r="B33" i="52"/>
  <c r="U33" i="52" s="1"/>
  <c r="K32" i="52"/>
  <c r="N32" i="52" s="1"/>
  <c r="G32" i="52"/>
  <c r="F32" i="52"/>
  <c r="B32" i="52"/>
  <c r="U32" i="52" s="1"/>
  <c r="K31" i="52"/>
  <c r="N31" i="52" s="1"/>
  <c r="G31" i="52"/>
  <c r="F31" i="52"/>
  <c r="B31" i="52"/>
  <c r="U31" i="52" s="1"/>
  <c r="B30" i="52"/>
  <c r="U30" i="52" s="1"/>
  <c r="B29" i="52"/>
  <c r="U29" i="52" s="1"/>
  <c r="K28" i="52"/>
  <c r="N28" i="52" s="1"/>
  <c r="G28" i="52"/>
  <c r="F28" i="52"/>
  <c r="B28" i="52"/>
  <c r="U28" i="52" s="1"/>
  <c r="K27" i="52"/>
  <c r="N27" i="52" s="1"/>
  <c r="G27" i="52"/>
  <c r="F27" i="52"/>
  <c r="B27" i="52"/>
  <c r="U27" i="52" s="1"/>
  <c r="K26" i="52"/>
  <c r="N26" i="52" s="1"/>
  <c r="G26" i="52"/>
  <c r="F26" i="52"/>
  <c r="B26" i="52"/>
  <c r="U26" i="52" s="1"/>
  <c r="K25" i="52"/>
  <c r="N25" i="52" s="1"/>
  <c r="G25" i="52"/>
  <c r="F25" i="52"/>
  <c r="B25" i="52"/>
  <c r="U25" i="52" s="1"/>
  <c r="K24" i="52"/>
  <c r="N24" i="52" s="1"/>
  <c r="G24" i="52"/>
  <c r="F24" i="52"/>
  <c r="B24" i="52"/>
  <c r="U24" i="52" s="1"/>
  <c r="B23" i="52"/>
  <c r="U23" i="52" s="1"/>
  <c r="K22" i="52"/>
  <c r="N22" i="52" s="1"/>
  <c r="G22" i="52"/>
  <c r="F22" i="52"/>
  <c r="B22" i="52"/>
  <c r="U22" i="52" s="1"/>
  <c r="K21" i="52"/>
  <c r="N21" i="52" s="1"/>
  <c r="G21" i="52"/>
  <c r="F21" i="52"/>
  <c r="B21" i="52"/>
  <c r="U21" i="52" s="1"/>
  <c r="K20" i="52"/>
  <c r="N20" i="52" s="1"/>
  <c r="G20" i="52"/>
  <c r="F20" i="52"/>
  <c r="B20" i="52"/>
  <c r="U20" i="52" s="1"/>
  <c r="K19" i="52"/>
  <c r="N19" i="52" s="1"/>
  <c r="G19" i="52"/>
  <c r="F19" i="52"/>
  <c r="B19" i="52"/>
  <c r="U19" i="52" s="1"/>
  <c r="B18" i="52"/>
  <c r="U18" i="52" s="1"/>
  <c r="K17" i="52"/>
  <c r="N17" i="52" s="1"/>
  <c r="G17" i="52"/>
  <c r="F17" i="52"/>
  <c r="B17" i="52"/>
  <c r="U17" i="52" s="1"/>
  <c r="K16" i="52"/>
  <c r="N16" i="52" s="1"/>
  <c r="G16" i="52"/>
  <c r="F16" i="52"/>
  <c r="B16" i="52"/>
  <c r="U16" i="52" s="1"/>
  <c r="K15" i="52"/>
  <c r="N15" i="52" s="1"/>
  <c r="G15" i="52"/>
  <c r="F15" i="52"/>
  <c r="B15" i="52"/>
  <c r="U15" i="52" s="1"/>
  <c r="K14" i="52"/>
  <c r="N14" i="52" s="1"/>
  <c r="G14" i="52"/>
  <c r="F14" i="52"/>
  <c r="B14" i="52"/>
  <c r="U14" i="52" s="1"/>
  <c r="U13" i="52"/>
  <c r="N13" i="52"/>
  <c r="K13" i="52"/>
  <c r="G13" i="52"/>
  <c r="F13" i="52"/>
  <c r="B13" i="52"/>
  <c r="K12" i="52"/>
  <c r="N12" i="52" s="1"/>
  <c r="G12" i="52"/>
  <c r="F12" i="52"/>
  <c r="B12" i="52"/>
  <c r="U12" i="52" s="1"/>
  <c r="B11" i="52"/>
  <c r="U11" i="52" s="1"/>
  <c r="O8" i="52"/>
  <c r="F2" i="50" l="1"/>
  <c r="K31" i="49"/>
  <c r="K24" i="49"/>
  <c r="K23" i="49"/>
  <c r="K22" i="49"/>
  <c r="K19" i="49" l="1"/>
  <c r="F5" i="51" l="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4" i="51"/>
  <c r="D5" i="51"/>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4" i="51"/>
  <c r="B6" i="50"/>
  <c r="B7" i="50"/>
  <c r="B8" i="50"/>
  <c r="B9" i="50"/>
  <c r="B10" i="50"/>
  <c r="B11" i="50"/>
  <c r="B12" i="50"/>
  <c r="B13" i="50"/>
  <c r="B14" i="50"/>
  <c r="B15" i="50"/>
  <c r="B16" i="50"/>
  <c r="B17" i="50"/>
  <c r="B18" i="50"/>
  <c r="B19" i="50"/>
  <c r="B20" i="50"/>
  <c r="B21" i="50"/>
  <c r="B22" i="50"/>
  <c r="B23" i="50"/>
  <c r="B67" i="50"/>
  <c r="B24" i="50"/>
  <c r="B25"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68" i="50"/>
  <c r="B54" i="50"/>
  <c r="B55" i="50"/>
  <c r="B56" i="50"/>
  <c r="B57" i="50"/>
  <c r="B58" i="50"/>
  <c r="B59" i="50"/>
  <c r="B60" i="50"/>
  <c r="B61" i="50"/>
  <c r="B62" i="50"/>
  <c r="B63" i="50"/>
  <c r="B69" i="50"/>
  <c r="B5" i="50"/>
  <c r="U27" i="49" l="1"/>
  <c r="U34" i="49"/>
  <c r="U46" i="49"/>
  <c r="U54" i="49"/>
  <c r="U55" i="49"/>
  <c r="U62" i="49"/>
  <c r="U63" i="49"/>
  <c r="U70" i="49"/>
  <c r="U71" i="49"/>
  <c r="U78" i="49"/>
  <c r="U79" i="49"/>
  <c r="G84" i="49"/>
  <c r="F84" i="49"/>
  <c r="B84" i="49"/>
  <c r="U84" i="49" s="1"/>
  <c r="G83" i="49"/>
  <c r="F83" i="49"/>
  <c r="B83" i="49"/>
  <c r="U83" i="49" s="1"/>
  <c r="G82" i="49"/>
  <c r="F82" i="49"/>
  <c r="B82" i="49"/>
  <c r="U82" i="49" s="1"/>
  <c r="G81" i="49"/>
  <c r="F81" i="49"/>
  <c r="B81" i="49"/>
  <c r="U81" i="49" s="1"/>
  <c r="G80" i="49"/>
  <c r="F80" i="49"/>
  <c r="B80" i="49"/>
  <c r="U80" i="49" s="1"/>
  <c r="G79" i="49"/>
  <c r="F79" i="49"/>
  <c r="B79" i="49"/>
  <c r="G78" i="49"/>
  <c r="F78" i="49"/>
  <c r="B78" i="49"/>
  <c r="G77" i="49"/>
  <c r="F77" i="49"/>
  <c r="B77" i="49"/>
  <c r="U77" i="49" s="1"/>
  <c r="G76" i="49"/>
  <c r="F76" i="49"/>
  <c r="B76" i="49"/>
  <c r="U76" i="49" s="1"/>
  <c r="G75" i="49"/>
  <c r="F75" i="49"/>
  <c r="B75" i="49"/>
  <c r="U75" i="49" s="1"/>
  <c r="G74" i="49"/>
  <c r="F74" i="49"/>
  <c r="B74" i="49"/>
  <c r="U74" i="49" s="1"/>
  <c r="G73" i="49"/>
  <c r="F73" i="49"/>
  <c r="B73" i="49"/>
  <c r="U73" i="49" s="1"/>
  <c r="G72" i="49"/>
  <c r="F72" i="49"/>
  <c r="B72" i="49"/>
  <c r="U72" i="49" s="1"/>
  <c r="G71" i="49"/>
  <c r="F71" i="49"/>
  <c r="B71" i="49"/>
  <c r="G70" i="49"/>
  <c r="F70" i="49"/>
  <c r="B70" i="49"/>
  <c r="G69" i="49"/>
  <c r="F69" i="49"/>
  <c r="B69" i="49"/>
  <c r="U69" i="49" s="1"/>
  <c r="G68" i="49"/>
  <c r="F68" i="49"/>
  <c r="B68" i="49"/>
  <c r="U68" i="49" s="1"/>
  <c r="G67" i="49"/>
  <c r="F67" i="49"/>
  <c r="B67" i="49"/>
  <c r="U67" i="49" s="1"/>
  <c r="G66" i="49"/>
  <c r="F66" i="49"/>
  <c r="B66" i="49"/>
  <c r="U66" i="49" s="1"/>
  <c r="G65" i="49"/>
  <c r="F65" i="49"/>
  <c r="B65" i="49"/>
  <c r="U65" i="49" s="1"/>
  <c r="G64" i="49"/>
  <c r="F64" i="49"/>
  <c r="B64" i="49"/>
  <c r="U64" i="49" s="1"/>
  <c r="G63" i="49"/>
  <c r="F63" i="49"/>
  <c r="B63" i="49"/>
  <c r="G62" i="49"/>
  <c r="F62" i="49"/>
  <c r="B62" i="49"/>
  <c r="G61" i="49"/>
  <c r="F61" i="49"/>
  <c r="B61" i="49"/>
  <c r="U61" i="49" s="1"/>
  <c r="G60" i="49"/>
  <c r="F60" i="49"/>
  <c r="B60" i="49"/>
  <c r="U60" i="49" s="1"/>
  <c r="G59" i="49"/>
  <c r="F59" i="49"/>
  <c r="B59" i="49"/>
  <c r="U59" i="49" s="1"/>
  <c r="G58" i="49"/>
  <c r="F58" i="49"/>
  <c r="B58" i="49"/>
  <c r="U58" i="49" s="1"/>
  <c r="G57" i="49"/>
  <c r="F57" i="49"/>
  <c r="B57" i="49"/>
  <c r="U57" i="49" s="1"/>
  <c r="G56" i="49"/>
  <c r="F56" i="49"/>
  <c r="B56" i="49"/>
  <c r="U56" i="49" s="1"/>
  <c r="G55" i="49"/>
  <c r="F55" i="49"/>
  <c r="B55" i="49"/>
  <c r="G54" i="49"/>
  <c r="F54" i="49"/>
  <c r="B54" i="49"/>
  <c r="G53" i="49"/>
  <c r="F53" i="49"/>
  <c r="B53" i="49"/>
  <c r="U53" i="49" s="1"/>
  <c r="G52" i="49"/>
  <c r="F52" i="49"/>
  <c r="B52" i="49"/>
  <c r="U52" i="49" s="1"/>
  <c r="G51" i="49"/>
  <c r="F51" i="49"/>
  <c r="B51" i="49"/>
  <c r="U51" i="49" s="1"/>
  <c r="G50" i="49"/>
  <c r="F50" i="49"/>
  <c r="B50" i="49"/>
  <c r="U50" i="49" s="1"/>
  <c r="G49" i="49"/>
  <c r="F49" i="49"/>
  <c r="B49" i="49"/>
  <c r="U49" i="49" s="1"/>
  <c r="G48" i="49"/>
  <c r="F48" i="49"/>
  <c r="B48" i="49"/>
  <c r="U48" i="49" s="1"/>
  <c r="G47" i="49"/>
  <c r="F47" i="49"/>
  <c r="B47" i="49"/>
  <c r="U47" i="49" s="1"/>
  <c r="G46" i="49"/>
  <c r="F46" i="49"/>
  <c r="B46" i="49"/>
  <c r="G41" i="49"/>
  <c r="F41" i="49"/>
  <c r="B41" i="49"/>
  <c r="U41" i="49" s="1"/>
  <c r="G40" i="49"/>
  <c r="F40" i="49"/>
  <c r="B40" i="49"/>
  <c r="U40" i="49" s="1"/>
  <c r="G39" i="49"/>
  <c r="F39" i="49"/>
  <c r="B39" i="49"/>
  <c r="U39" i="49" s="1"/>
  <c r="G38" i="49"/>
  <c r="F38" i="49"/>
  <c r="B38" i="49"/>
  <c r="U38" i="49" s="1"/>
  <c r="G37" i="49"/>
  <c r="F37" i="49"/>
  <c r="B37" i="49"/>
  <c r="U37" i="49" s="1"/>
  <c r="G36" i="49"/>
  <c r="F36" i="49"/>
  <c r="B36" i="49"/>
  <c r="U36" i="49" s="1"/>
  <c r="G35" i="49"/>
  <c r="F35" i="49"/>
  <c r="B35" i="49"/>
  <c r="U35" i="49" s="1"/>
  <c r="G34" i="49"/>
  <c r="F34" i="49"/>
  <c r="B34" i="49"/>
  <c r="G33" i="49"/>
  <c r="F33" i="49"/>
  <c r="B33" i="49"/>
  <c r="U33" i="49" s="1"/>
  <c r="K32" i="49"/>
  <c r="N32" i="49" s="1"/>
  <c r="G32" i="49"/>
  <c r="F32" i="49"/>
  <c r="B32" i="49"/>
  <c r="U32" i="49" s="1"/>
  <c r="N31" i="49"/>
  <c r="G31" i="49"/>
  <c r="F31" i="49"/>
  <c r="B31" i="49"/>
  <c r="U31" i="49" s="1"/>
  <c r="K30" i="49"/>
  <c r="N30" i="49" s="1"/>
  <c r="G30" i="49"/>
  <c r="F30" i="49"/>
  <c r="B30" i="49"/>
  <c r="U30" i="49" s="1"/>
  <c r="G29" i="49"/>
  <c r="F29" i="49"/>
  <c r="B29" i="49"/>
  <c r="U29" i="49" s="1"/>
  <c r="G28" i="49"/>
  <c r="F28" i="49"/>
  <c r="B28" i="49"/>
  <c r="U28" i="49" s="1"/>
  <c r="G27" i="49"/>
  <c r="F27" i="49"/>
  <c r="B27" i="49"/>
  <c r="G26" i="49"/>
  <c r="F26" i="49"/>
  <c r="B26" i="49"/>
  <c r="U26" i="49" s="1"/>
  <c r="K25" i="49"/>
  <c r="N25" i="49" s="1"/>
  <c r="G25" i="49"/>
  <c r="F25" i="49"/>
  <c r="B25" i="49"/>
  <c r="U25" i="49" s="1"/>
  <c r="N24" i="49"/>
  <c r="G24" i="49"/>
  <c r="F24" i="49"/>
  <c r="B24" i="49"/>
  <c r="U24" i="49" s="1"/>
  <c r="N23" i="49"/>
  <c r="G23" i="49"/>
  <c r="F23" i="49"/>
  <c r="B23" i="49"/>
  <c r="U23" i="49" s="1"/>
  <c r="N22" i="49"/>
  <c r="G22" i="49"/>
  <c r="F22" i="49"/>
  <c r="B22" i="49"/>
  <c r="U22" i="49" s="1"/>
  <c r="K21" i="49"/>
  <c r="N21" i="49" s="1"/>
  <c r="G21" i="49"/>
  <c r="F21" i="49"/>
  <c r="B21" i="49"/>
  <c r="U21" i="49" s="1"/>
  <c r="G20" i="49"/>
  <c r="F20" i="49"/>
  <c r="B20" i="49"/>
  <c r="U20" i="49" s="1"/>
  <c r="N19" i="49"/>
  <c r="G19" i="49"/>
  <c r="F19" i="49"/>
  <c r="B19" i="49"/>
  <c r="U19" i="49" s="1"/>
  <c r="O16" i="49"/>
  <c r="G10" i="49"/>
  <c r="K26" i="49" l="1"/>
  <c r="N26" i="49" s="1"/>
  <c r="K27" i="49"/>
  <c r="N27" i="49" s="1"/>
  <c r="K20" i="49"/>
  <c r="N20" i="49" s="1"/>
  <c r="K28" i="49"/>
  <c r="N28" i="49" s="1"/>
  <c r="J17" i="8"/>
  <c r="J20" i="8"/>
  <c r="J23" i="8"/>
  <c r="J25" i="8"/>
  <c r="J27" i="8"/>
  <c r="J28" i="8"/>
  <c r="J29" i="8"/>
  <c r="J30" i="8"/>
  <c r="J33" i="8"/>
  <c r="J34" i="8"/>
  <c r="J35" i="8"/>
  <c r="J36" i="8"/>
  <c r="J38" i="8"/>
  <c r="J80" i="8"/>
  <c r="J81" i="8"/>
  <c r="J85" i="8"/>
  <c r="J86" i="8"/>
  <c r="J87" i="8"/>
  <c r="J88" i="8"/>
  <c r="J90" i="8"/>
  <c r="J91" i="8"/>
  <c r="J92" i="8"/>
  <c r="J93" i="8"/>
  <c r="J95" i="8"/>
  <c r="G4" i="48" l="1"/>
  <c r="P17" i="37"/>
  <c r="F4" i="48"/>
  <c r="D4" i="48"/>
  <c r="D716" i="48"/>
  <c r="F716" i="48"/>
  <c r="D717" i="48"/>
  <c r="F717" i="48"/>
  <c r="D718" i="48"/>
  <c r="F718" i="48"/>
  <c r="D719" i="48"/>
  <c r="F719" i="48"/>
  <c r="D720" i="48"/>
  <c r="F720" i="48"/>
  <c r="D721" i="48"/>
  <c r="F721" i="48"/>
  <c r="D722" i="48"/>
  <c r="F722" i="48"/>
  <c r="D723" i="48"/>
  <c r="F723" i="48"/>
  <c r="F715" i="48"/>
  <c r="D715" i="48"/>
  <c r="F714" i="48"/>
  <c r="D714" i="48"/>
  <c r="F713" i="48"/>
  <c r="D713" i="48"/>
  <c r="F712" i="48"/>
  <c r="D712" i="48"/>
  <c r="F711" i="48"/>
  <c r="D711" i="48"/>
  <c r="F710" i="48"/>
  <c r="D710" i="48"/>
  <c r="F709" i="48"/>
  <c r="D709" i="48"/>
  <c r="F708" i="48"/>
  <c r="D708" i="48"/>
  <c r="F707" i="48"/>
  <c r="D707" i="48"/>
  <c r="F706" i="48"/>
  <c r="D706" i="48"/>
  <c r="F705" i="48"/>
  <c r="D705" i="48"/>
  <c r="F704" i="48"/>
  <c r="D704" i="48"/>
  <c r="F703" i="48"/>
  <c r="D703" i="48"/>
  <c r="F702" i="48"/>
  <c r="D702" i="48"/>
  <c r="F701" i="48"/>
  <c r="D701" i="48"/>
  <c r="F700" i="48"/>
  <c r="D700" i="48"/>
  <c r="F699" i="48"/>
  <c r="D699" i="48"/>
  <c r="F698" i="48"/>
  <c r="D698" i="48"/>
  <c r="F697" i="48"/>
  <c r="D697" i="48"/>
  <c r="F696" i="48"/>
  <c r="D696" i="48"/>
  <c r="F695" i="48"/>
  <c r="D695" i="48"/>
  <c r="F694" i="48"/>
  <c r="D694" i="48"/>
  <c r="F693" i="48"/>
  <c r="D693" i="48"/>
  <c r="F692" i="48"/>
  <c r="D692" i="48"/>
  <c r="F691" i="48"/>
  <c r="D691" i="48"/>
  <c r="F690" i="48"/>
  <c r="D690" i="48"/>
  <c r="F689" i="48"/>
  <c r="D689" i="48"/>
  <c r="F688" i="48"/>
  <c r="D688" i="48"/>
  <c r="F687" i="48"/>
  <c r="D687" i="48"/>
  <c r="F686" i="48"/>
  <c r="D686" i="48"/>
  <c r="F685" i="48"/>
  <c r="D685" i="48"/>
  <c r="F684" i="48"/>
  <c r="D684" i="48"/>
  <c r="F683" i="48"/>
  <c r="D683" i="48"/>
  <c r="F682" i="48"/>
  <c r="D682" i="48"/>
  <c r="F681" i="48"/>
  <c r="D681" i="48"/>
  <c r="F680" i="48"/>
  <c r="D680" i="48"/>
  <c r="F679" i="48"/>
  <c r="D679" i="48"/>
  <c r="F678" i="48"/>
  <c r="D678" i="48"/>
  <c r="F677" i="48"/>
  <c r="D677" i="48"/>
  <c r="F676" i="48"/>
  <c r="D676" i="48"/>
  <c r="F675" i="48"/>
  <c r="D675" i="48"/>
  <c r="F674" i="48"/>
  <c r="D674" i="48"/>
  <c r="F673" i="48"/>
  <c r="D673" i="48"/>
  <c r="F672" i="48"/>
  <c r="D672" i="48"/>
  <c r="F671" i="48"/>
  <c r="D671" i="48"/>
  <c r="F670" i="48"/>
  <c r="D670" i="48"/>
  <c r="F669" i="48"/>
  <c r="D669" i="48"/>
  <c r="F668" i="48"/>
  <c r="D668" i="48"/>
  <c r="F667" i="48"/>
  <c r="D667" i="48"/>
  <c r="F666" i="48"/>
  <c r="D666" i="48"/>
  <c r="F665" i="48"/>
  <c r="D665" i="48"/>
  <c r="F664" i="48"/>
  <c r="D664" i="48"/>
  <c r="F663" i="48"/>
  <c r="D663" i="48"/>
  <c r="F662" i="48"/>
  <c r="D662" i="48"/>
  <c r="F661" i="48"/>
  <c r="D661" i="48"/>
  <c r="F660" i="48"/>
  <c r="D660" i="48"/>
  <c r="F659" i="48"/>
  <c r="D659" i="48"/>
  <c r="F658" i="48"/>
  <c r="D658" i="48"/>
  <c r="F657" i="48"/>
  <c r="D657" i="48"/>
  <c r="F656" i="48"/>
  <c r="D656" i="48"/>
  <c r="F655" i="48"/>
  <c r="D655" i="48"/>
  <c r="F654" i="48"/>
  <c r="D654" i="48"/>
  <c r="F653" i="48"/>
  <c r="D653" i="48"/>
  <c r="F652" i="48"/>
  <c r="D652" i="48"/>
  <c r="F651" i="48"/>
  <c r="D651" i="48"/>
  <c r="F650" i="48"/>
  <c r="D650" i="48"/>
  <c r="F649" i="48"/>
  <c r="D649" i="48"/>
  <c r="F648" i="48"/>
  <c r="D648" i="48"/>
  <c r="F647" i="48"/>
  <c r="D647" i="48"/>
  <c r="F646" i="48"/>
  <c r="D646" i="48"/>
  <c r="F645" i="48"/>
  <c r="D645" i="48"/>
  <c r="F644" i="48"/>
  <c r="D644" i="48"/>
  <c r="F643" i="48"/>
  <c r="D643" i="48"/>
  <c r="F642" i="48"/>
  <c r="D642" i="48"/>
  <c r="F641" i="48"/>
  <c r="D641" i="48"/>
  <c r="F640" i="48"/>
  <c r="D640" i="48"/>
  <c r="F639" i="48"/>
  <c r="D639" i="48"/>
  <c r="F638" i="48"/>
  <c r="D638" i="48"/>
  <c r="F637" i="48"/>
  <c r="D637" i="48"/>
  <c r="F636" i="48"/>
  <c r="D636" i="48"/>
  <c r="F635" i="48"/>
  <c r="D635" i="48"/>
  <c r="F634" i="48"/>
  <c r="D634" i="48"/>
  <c r="F633" i="48"/>
  <c r="D633" i="48"/>
  <c r="F632" i="48"/>
  <c r="D632" i="48"/>
  <c r="F631" i="48"/>
  <c r="D631" i="48"/>
  <c r="F630" i="48"/>
  <c r="D630" i="48"/>
  <c r="F629" i="48"/>
  <c r="D629" i="48"/>
  <c r="F628" i="48"/>
  <c r="D628" i="48"/>
  <c r="F627" i="48"/>
  <c r="D627" i="48"/>
  <c r="F626" i="48"/>
  <c r="D626" i="48"/>
  <c r="F625" i="48"/>
  <c r="D625" i="48"/>
  <c r="F624" i="48"/>
  <c r="D624" i="48"/>
  <c r="F623" i="48"/>
  <c r="D623" i="48"/>
  <c r="F622" i="48"/>
  <c r="D622" i="48"/>
  <c r="F621" i="48"/>
  <c r="D621" i="48"/>
  <c r="F620" i="48"/>
  <c r="D620" i="48"/>
  <c r="F619" i="48"/>
  <c r="D619" i="48"/>
  <c r="F618" i="48"/>
  <c r="D618" i="48"/>
  <c r="F617" i="48"/>
  <c r="D617" i="48"/>
  <c r="F616" i="48"/>
  <c r="D616" i="48"/>
  <c r="F615" i="48"/>
  <c r="D615" i="48"/>
  <c r="F614" i="48"/>
  <c r="D614" i="48"/>
  <c r="F613" i="48"/>
  <c r="D613" i="48"/>
  <c r="F612" i="48"/>
  <c r="D612" i="48"/>
  <c r="F611" i="48"/>
  <c r="D611" i="48"/>
  <c r="F610" i="48"/>
  <c r="D610" i="48"/>
  <c r="F609" i="48"/>
  <c r="D609" i="48"/>
  <c r="F608" i="48"/>
  <c r="D608" i="48"/>
  <c r="F607" i="48"/>
  <c r="D607" i="48"/>
  <c r="F606" i="48"/>
  <c r="D606" i="48"/>
  <c r="F605" i="48"/>
  <c r="D605" i="48"/>
  <c r="F604" i="48"/>
  <c r="D604" i="48"/>
  <c r="F603" i="48"/>
  <c r="D603" i="48"/>
  <c r="F602" i="48"/>
  <c r="D602" i="48"/>
  <c r="F601" i="48"/>
  <c r="D601" i="48"/>
  <c r="F600" i="48"/>
  <c r="D600" i="48"/>
  <c r="F599" i="48"/>
  <c r="D599" i="48"/>
  <c r="F598" i="48"/>
  <c r="D598" i="48"/>
  <c r="F597" i="48"/>
  <c r="D597" i="48"/>
  <c r="F596" i="48"/>
  <c r="D596" i="48"/>
  <c r="F595" i="48"/>
  <c r="D595" i="48"/>
  <c r="F594" i="48"/>
  <c r="D594" i="48"/>
  <c r="F593" i="48"/>
  <c r="D593" i="48"/>
  <c r="F592" i="48"/>
  <c r="D592" i="48"/>
  <c r="F591" i="48"/>
  <c r="D591" i="48"/>
  <c r="F590" i="48"/>
  <c r="D590" i="48"/>
  <c r="F589" i="48"/>
  <c r="D589" i="48"/>
  <c r="F588" i="48"/>
  <c r="D588" i="48"/>
  <c r="F587" i="48"/>
  <c r="D587" i="48"/>
  <c r="F586" i="48"/>
  <c r="D586" i="48"/>
  <c r="F585" i="48"/>
  <c r="D585" i="48"/>
  <c r="F584" i="48"/>
  <c r="D584" i="48"/>
  <c r="F583" i="48"/>
  <c r="D583" i="48"/>
  <c r="F582" i="48"/>
  <c r="D582" i="48"/>
  <c r="F581" i="48"/>
  <c r="D581" i="48"/>
  <c r="F580" i="48"/>
  <c r="D580" i="48"/>
  <c r="F579" i="48"/>
  <c r="D579" i="48"/>
  <c r="F578" i="48"/>
  <c r="D578" i="48"/>
  <c r="F577" i="48"/>
  <c r="D577" i="48"/>
  <c r="F576" i="48"/>
  <c r="D576" i="48"/>
  <c r="F575" i="48"/>
  <c r="D575" i="48"/>
  <c r="F574" i="48"/>
  <c r="D574" i="48"/>
  <c r="F573" i="48"/>
  <c r="D573" i="48"/>
  <c r="F572" i="48"/>
  <c r="D572" i="48"/>
  <c r="F571" i="48"/>
  <c r="D571" i="48"/>
  <c r="F570" i="48"/>
  <c r="D570" i="48"/>
  <c r="F569" i="48"/>
  <c r="D569" i="48"/>
  <c r="F568" i="48"/>
  <c r="D568" i="48"/>
  <c r="F567" i="48"/>
  <c r="D567" i="48"/>
  <c r="F566" i="48"/>
  <c r="D566" i="48"/>
  <c r="F565" i="48"/>
  <c r="D565" i="48"/>
  <c r="F564" i="48"/>
  <c r="D564" i="48"/>
  <c r="F563" i="48"/>
  <c r="D563" i="48"/>
  <c r="F562" i="48"/>
  <c r="D562" i="48"/>
  <c r="F561" i="48"/>
  <c r="D561" i="48"/>
  <c r="F560" i="48"/>
  <c r="D560" i="48"/>
  <c r="F559" i="48"/>
  <c r="D559" i="48"/>
  <c r="F558" i="48"/>
  <c r="D558" i="48"/>
  <c r="F557" i="48"/>
  <c r="D557" i="48"/>
  <c r="F556" i="48"/>
  <c r="D556" i="48"/>
  <c r="F555" i="48"/>
  <c r="D555" i="48"/>
  <c r="F554" i="48"/>
  <c r="D554" i="48"/>
  <c r="F553" i="48"/>
  <c r="D553" i="48"/>
  <c r="F552" i="48"/>
  <c r="D552" i="48"/>
  <c r="F551" i="48"/>
  <c r="D551" i="48"/>
  <c r="F550" i="48"/>
  <c r="D550" i="48"/>
  <c r="F549" i="48"/>
  <c r="D549" i="48"/>
  <c r="F548" i="48"/>
  <c r="D548" i="48"/>
  <c r="F547" i="48"/>
  <c r="D547" i="48"/>
  <c r="F546" i="48"/>
  <c r="D546" i="48"/>
  <c r="F545" i="48"/>
  <c r="D545" i="48"/>
  <c r="F544" i="48"/>
  <c r="D544" i="48"/>
  <c r="F543" i="48"/>
  <c r="D543" i="48"/>
  <c r="F542" i="48"/>
  <c r="D542" i="48"/>
  <c r="F541" i="48"/>
  <c r="D541" i="48"/>
  <c r="F540" i="48"/>
  <c r="D540" i="48"/>
  <c r="F539" i="48"/>
  <c r="D539" i="48"/>
  <c r="F538" i="48"/>
  <c r="D538" i="48"/>
  <c r="F537" i="48"/>
  <c r="D537" i="48"/>
  <c r="F536" i="48"/>
  <c r="D536" i="48"/>
  <c r="F535" i="48"/>
  <c r="D535" i="48"/>
  <c r="F534" i="48"/>
  <c r="D534" i="48"/>
  <c r="F533" i="48"/>
  <c r="D533" i="48"/>
  <c r="F532" i="48"/>
  <c r="D532" i="48"/>
  <c r="F531" i="48"/>
  <c r="D531" i="48"/>
  <c r="F530" i="48"/>
  <c r="D530" i="48"/>
  <c r="F529" i="48"/>
  <c r="D529" i="48"/>
  <c r="F528" i="48"/>
  <c r="D528" i="48"/>
  <c r="F527" i="48"/>
  <c r="D527" i="48"/>
  <c r="F526" i="48"/>
  <c r="D526" i="48"/>
  <c r="F525" i="48"/>
  <c r="D525" i="48"/>
  <c r="F524" i="48"/>
  <c r="D524" i="48"/>
  <c r="F523" i="48"/>
  <c r="D523" i="48"/>
  <c r="F522" i="48"/>
  <c r="D522" i="48"/>
  <c r="F521" i="48"/>
  <c r="D521" i="48"/>
  <c r="F520" i="48"/>
  <c r="D520" i="48"/>
  <c r="F519" i="48"/>
  <c r="D519" i="48"/>
  <c r="F518" i="48"/>
  <c r="D518" i="48"/>
  <c r="F517" i="48"/>
  <c r="D517" i="48"/>
  <c r="F516" i="48"/>
  <c r="D516" i="48"/>
  <c r="F515" i="48"/>
  <c r="D515" i="48"/>
  <c r="F514" i="48"/>
  <c r="D514" i="48"/>
  <c r="F513" i="48"/>
  <c r="D513" i="48"/>
  <c r="F512" i="48"/>
  <c r="D512" i="48"/>
  <c r="F511" i="48"/>
  <c r="D511" i="48"/>
  <c r="F510" i="48"/>
  <c r="D510" i="48"/>
  <c r="F509" i="48"/>
  <c r="D509" i="48"/>
  <c r="F508" i="48"/>
  <c r="D508" i="48"/>
  <c r="F507" i="48"/>
  <c r="D507" i="48"/>
  <c r="F506" i="48"/>
  <c r="D506" i="48"/>
  <c r="F505" i="48"/>
  <c r="D505" i="48"/>
  <c r="F504" i="48"/>
  <c r="D504" i="48"/>
  <c r="F503" i="48"/>
  <c r="D503" i="48"/>
  <c r="F502" i="48"/>
  <c r="D502" i="48"/>
  <c r="F501" i="48"/>
  <c r="D501" i="48"/>
  <c r="F500" i="48"/>
  <c r="D500" i="48"/>
  <c r="F499" i="48"/>
  <c r="D499" i="48"/>
  <c r="F498" i="48"/>
  <c r="D498" i="48"/>
  <c r="F497" i="48"/>
  <c r="D497" i="48"/>
  <c r="F496" i="48"/>
  <c r="D496" i="48"/>
  <c r="F495" i="48"/>
  <c r="D495" i="48"/>
  <c r="F494" i="48"/>
  <c r="D494" i="48"/>
  <c r="F493" i="48"/>
  <c r="D493" i="48"/>
  <c r="F492" i="48"/>
  <c r="D492" i="48"/>
  <c r="F491" i="48"/>
  <c r="D491" i="48"/>
  <c r="F490" i="48"/>
  <c r="D490" i="48"/>
  <c r="F489" i="48"/>
  <c r="D489" i="48"/>
  <c r="F488" i="48"/>
  <c r="D488" i="48"/>
  <c r="F487" i="48"/>
  <c r="D487" i="48"/>
  <c r="F486" i="48"/>
  <c r="D486" i="48"/>
  <c r="F485" i="48"/>
  <c r="D485" i="48"/>
  <c r="F484" i="48"/>
  <c r="D484" i="48"/>
  <c r="F483" i="48"/>
  <c r="D483" i="48"/>
  <c r="F482" i="48"/>
  <c r="D482" i="48"/>
  <c r="F481" i="48"/>
  <c r="D481" i="48"/>
  <c r="F480" i="48"/>
  <c r="D480" i="48"/>
  <c r="F479" i="48"/>
  <c r="D479" i="48"/>
  <c r="F478" i="48"/>
  <c r="D478" i="48"/>
  <c r="F477" i="48"/>
  <c r="D477" i="48"/>
  <c r="F476" i="48"/>
  <c r="D476" i="48"/>
  <c r="F475" i="48"/>
  <c r="D475" i="48"/>
  <c r="F474" i="48"/>
  <c r="D474" i="48"/>
  <c r="F473" i="48"/>
  <c r="D473" i="48"/>
  <c r="F472" i="48"/>
  <c r="D472" i="48"/>
  <c r="F471" i="48"/>
  <c r="D471" i="48"/>
  <c r="F470" i="48"/>
  <c r="D470" i="48"/>
  <c r="F469" i="48"/>
  <c r="D469" i="48"/>
  <c r="F468" i="48"/>
  <c r="D468" i="48"/>
  <c r="F467" i="48"/>
  <c r="D467" i="48"/>
  <c r="F466" i="48"/>
  <c r="D466" i="48"/>
  <c r="F465" i="48"/>
  <c r="D465" i="48"/>
  <c r="F464" i="48"/>
  <c r="D464" i="48"/>
  <c r="F463" i="48"/>
  <c r="D463" i="48"/>
  <c r="F462" i="48"/>
  <c r="D462" i="48"/>
  <c r="F461" i="48"/>
  <c r="D461" i="48"/>
  <c r="F460" i="48"/>
  <c r="D460" i="48"/>
  <c r="F459" i="48"/>
  <c r="D459" i="48"/>
  <c r="F458" i="48"/>
  <c r="D458" i="48"/>
  <c r="F457" i="48"/>
  <c r="D457" i="48"/>
  <c r="F456" i="48"/>
  <c r="D456" i="48"/>
  <c r="F455" i="48"/>
  <c r="D455" i="48"/>
  <c r="F454" i="48"/>
  <c r="D454" i="48"/>
  <c r="F453" i="48"/>
  <c r="D453" i="48"/>
  <c r="F452" i="48"/>
  <c r="D452" i="48"/>
  <c r="F451" i="48"/>
  <c r="D451" i="48"/>
  <c r="F450" i="48"/>
  <c r="D450" i="48"/>
  <c r="F449" i="48"/>
  <c r="D449" i="48"/>
  <c r="F448" i="48"/>
  <c r="D448" i="48"/>
  <c r="F447" i="48"/>
  <c r="D447" i="48"/>
  <c r="F446" i="48"/>
  <c r="D446" i="48"/>
  <c r="F445" i="48"/>
  <c r="D445" i="48"/>
  <c r="F444" i="48"/>
  <c r="D444" i="48"/>
  <c r="F443" i="48"/>
  <c r="D443" i="48"/>
  <c r="F442" i="48"/>
  <c r="D442" i="48"/>
  <c r="F441" i="48"/>
  <c r="D441" i="48"/>
  <c r="F440" i="48"/>
  <c r="D440" i="48"/>
  <c r="F439" i="48"/>
  <c r="D439" i="48"/>
  <c r="F438" i="48"/>
  <c r="D438" i="48"/>
  <c r="F437" i="48"/>
  <c r="D437" i="48"/>
  <c r="F436" i="48"/>
  <c r="D436" i="48"/>
  <c r="F435" i="48"/>
  <c r="D435" i="48"/>
  <c r="F434" i="48"/>
  <c r="D434" i="48"/>
  <c r="F433" i="48"/>
  <c r="D433" i="48"/>
  <c r="F432" i="48"/>
  <c r="D432" i="48"/>
  <c r="F431" i="48"/>
  <c r="D431" i="48"/>
  <c r="F430" i="48"/>
  <c r="D430" i="48"/>
  <c r="F429" i="48"/>
  <c r="D429" i="48"/>
  <c r="F428" i="48"/>
  <c r="D428" i="48"/>
  <c r="F427" i="48"/>
  <c r="D427" i="48"/>
  <c r="F426" i="48"/>
  <c r="D426" i="48"/>
  <c r="F425" i="48"/>
  <c r="D425" i="48"/>
  <c r="F424" i="48"/>
  <c r="D424" i="48"/>
  <c r="F423" i="48"/>
  <c r="D423" i="48"/>
  <c r="F422" i="48"/>
  <c r="D422" i="48"/>
  <c r="F421" i="48"/>
  <c r="D421" i="48"/>
  <c r="F420" i="48"/>
  <c r="D420" i="48"/>
  <c r="F419" i="48"/>
  <c r="D419" i="48"/>
  <c r="F418" i="48"/>
  <c r="D418" i="48"/>
  <c r="F417" i="48"/>
  <c r="D417" i="48"/>
  <c r="F416" i="48"/>
  <c r="D416" i="48"/>
  <c r="F415" i="48"/>
  <c r="D415" i="48"/>
  <c r="F414" i="48"/>
  <c r="D414" i="48"/>
  <c r="F413" i="48"/>
  <c r="D413" i="48"/>
  <c r="F412" i="48"/>
  <c r="D412" i="48"/>
  <c r="F411" i="48"/>
  <c r="D411" i="48"/>
  <c r="F410" i="48"/>
  <c r="D410" i="48"/>
  <c r="F409" i="48"/>
  <c r="D409" i="48"/>
  <c r="F408" i="48"/>
  <c r="D408" i="48"/>
  <c r="F407" i="48"/>
  <c r="D407" i="48"/>
  <c r="F406" i="48"/>
  <c r="D406" i="48"/>
  <c r="F405" i="48"/>
  <c r="D405" i="48"/>
  <c r="F404" i="48"/>
  <c r="D404" i="48"/>
  <c r="F403" i="48"/>
  <c r="D403" i="48"/>
  <c r="F402" i="48"/>
  <c r="D402" i="48"/>
  <c r="F401" i="48"/>
  <c r="D401" i="48"/>
  <c r="F400" i="48"/>
  <c r="D400" i="48"/>
  <c r="F399" i="48"/>
  <c r="D399" i="48"/>
  <c r="F398" i="48"/>
  <c r="D398" i="48"/>
  <c r="F397" i="48"/>
  <c r="D397" i="48"/>
  <c r="F396" i="48"/>
  <c r="D396" i="48"/>
  <c r="F395" i="48"/>
  <c r="D395" i="48"/>
  <c r="F394" i="48"/>
  <c r="D394" i="48"/>
  <c r="F393" i="48"/>
  <c r="D393" i="48"/>
  <c r="F392" i="48"/>
  <c r="D392" i="48"/>
  <c r="F391" i="48"/>
  <c r="D391" i="48"/>
  <c r="F390" i="48"/>
  <c r="D390" i="48"/>
  <c r="F389" i="48"/>
  <c r="D389" i="48"/>
  <c r="F388" i="48"/>
  <c r="D388" i="48"/>
  <c r="F387" i="48"/>
  <c r="D387" i="48"/>
  <c r="F386" i="48"/>
  <c r="D386" i="48"/>
  <c r="F385" i="48"/>
  <c r="D385" i="48"/>
  <c r="F384" i="48"/>
  <c r="D384" i="48"/>
  <c r="F383" i="48"/>
  <c r="D383" i="48"/>
  <c r="F382" i="48"/>
  <c r="D382" i="48"/>
  <c r="F381" i="48"/>
  <c r="D381" i="48"/>
  <c r="F380" i="48"/>
  <c r="D380" i="48"/>
  <c r="F379" i="48"/>
  <c r="D379" i="48"/>
  <c r="F378" i="48"/>
  <c r="D378" i="48"/>
  <c r="F377" i="48"/>
  <c r="D377" i="48"/>
  <c r="F376" i="48"/>
  <c r="D376" i="48"/>
  <c r="F375" i="48"/>
  <c r="D375" i="48"/>
  <c r="F374" i="48"/>
  <c r="D374" i="48"/>
  <c r="F373" i="48"/>
  <c r="D373" i="48"/>
  <c r="F372" i="48"/>
  <c r="D372" i="48"/>
  <c r="F371" i="48"/>
  <c r="D371" i="48"/>
  <c r="F370" i="48"/>
  <c r="D370" i="48"/>
  <c r="F369" i="48"/>
  <c r="D369" i="48"/>
  <c r="F368" i="48"/>
  <c r="D368" i="48"/>
  <c r="F367" i="48"/>
  <c r="D367" i="48"/>
  <c r="F366" i="48"/>
  <c r="D366" i="48"/>
  <c r="F365" i="48"/>
  <c r="D365" i="48"/>
  <c r="F364" i="48"/>
  <c r="D364" i="48"/>
  <c r="F363" i="48"/>
  <c r="D363" i="48"/>
  <c r="F362" i="48"/>
  <c r="D362" i="48"/>
  <c r="F361" i="48"/>
  <c r="D361" i="48"/>
  <c r="F360" i="48"/>
  <c r="D360" i="48"/>
  <c r="F359" i="48"/>
  <c r="D359" i="48"/>
  <c r="F358" i="48"/>
  <c r="D358" i="48"/>
  <c r="F357" i="48"/>
  <c r="D357" i="48"/>
  <c r="F356" i="48"/>
  <c r="D356" i="48"/>
  <c r="F355" i="48"/>
  <c r="D355" i="48"/>
  <c r="F354" i="48"/>
  <c r="D354" i="48"/>
  <c r="F353" i="48"/>
  <c r="D353" i="48"/>
  <c r="F352" i="48"/>
  <c r="D352" i="48"/>
  <c r="F351" i="48"/>
  <c r="D351" i="48"/>
  <c r="F350" i="48"/>
  <c r="D350" i="48"/>
  <c r="F349" i="48"/>
  <c r="D349" i="48"/>
  <c r="F348" i="48"/>
  <c r="D348" i="48"/>
  <c r="F347" i="48"/>
  <c r="D347" i="48"/>
  <c r="F346" i="48"/>
  <c r="D346" i="48"/>
  <c r="F345" i="48"/>
  <c r="D345" i="48"/>
  <c r="F344" i="48"/>
  <c r="D344" i="48"/>
  <c r="F343" i="48"/>
  <c r="D343" i="48"/>
  <c r="F342" i="48"/>
  <c r="D342" i="48"/>
  <c r="F341" i="48"/>
  <c r="D341" i="48"/>
  <c r="F340" i="48"/>
  <c r="D340" i="48"/>
  <c r="F339" i="48"/>
  <c r="D339" i="48"/>
  <c r="F338" i="48"/>
  <c r="D338" i="48"/>
  <c r="F337" i="48"/>
  <c r="D337" i="48"/>
  <c r="F336" i="48"/>
  <c r="D336" i="48"/>
  <c r="F335" i="48"/>
  <c r="D335" i="48"/>
  <c r="F334" i="48"/>
  <c r="D334" i="48"/>
  <c r="F333" i="48"/>
  <c r="D333" i="48"/>
  <c r="F332" i="48"/>
  <c r="D332" i="48"/>
  <c r="F331" i="48"/>
  <c r="D331" i="48"/>
  <c r="F330" i="48"/>
  <c r="D330" i="48"/>
  <c r="F329" i="48"/>
  <c r="D329" i="48"/>
  <c r="F328" i="48"/>
  <c r="D328" i="48"/>
  <c r="F327" i="48"/>
  <c r="D327" i="48"/>
  <c r="F326" i="48"/>
  <c r="D326" i="48"/>
  <c r="F325" i="48"/>
  <c r="D325" i="48"/>
  <c r="F324" i="48"/>
  <c r="D324" i="48"/>
  <c r="F323" i="48"/>
  <c r="D323" i="48"/>
  <c r="F322" i="48"/>
  <c r="D322" i="48"/>
  <c r="F321" i="48"/>
  <c r="D321" i="48"/>
  <c r="F320" i="48"/>
  <c r="D320" i="48"/>
  <c r="F319" i="48"/>
  <c r="D319" i="48"/>
  <c r="F318" i="48"/>
  <c r="D318" i="48"/>
  <c r="F317" i="48"/>
  <c r="D317" i="48"/>
  <c r="F316" i="48"/>
  <c r="D316" i="48"/>
  <c r="F315" i="48"/>
  <c r="D315" i="48"/>
  <c r="F314" i="48"/>
  <c r="D314" i="48"/>
  <c r="F313" i="48"/>
  <c r="D313" i="48"/>
  <c r="F312" i="48"/>
  <c r="D312" i="48"/>
  <c r="F311" i="48"/>
  <c r="D311" i="48"/>
  <c r="F310" i="48"/>
  <c r="D310" i="48"/>
  <c r="F309" i="48"/>
  <c r="D309" i="48"/>
  <c r="F308" i="48"/>
  <c r="D308" i="48"/>
  <c r="F307" i="48"/>
  <c r="D307" i="48"/>
  <c r="F306" i="48"/>
  <c r="D306" i="48"/>
  <c r="F305" i="48"/>
  <c r="D305" i="48"/>
  <c r="F304" i="48"/>
  <c r="D304" i="48"/>
  <c r="F303" i="48"/>
  <c r="D303" i="48"/>
  <c r="F302" i="48"/>
  <c r="D302" i="48"/>
  <c r="F301" i="48"/>
  <c r="D301" i="48"/>
  <c r="F300" i="48"/>
  <c r="D300" i="48"/>
  <c r="F299" i="48"/>
  <c r="D299" i="48"/>
  <c r="F298" i="48"/>
  <c r="D298" i="48"/>
  <c r="F297" i="48"/>
  <c r="D297" i="48"/>
  <c r="F296" i="48"/>
  <c r="D296" i="48"/>
  <c r="F295" i="48"/>
  <c r="D295" i="48"/>
  <c r="F294" i="48"/>
  <c r="D294" i="48"/>
  <c r="F293" i="48"/>
  <c r="D293" i="48"/>
  <c r="F292" i="48"/>
  <c r="D292" i="48"/>
  <c r="F291" i="48"/>
  <c r="D291" i="48"/>
  <c r="F290" i="48"/>
  <c r="D290" i="48"/>
  <c r="F289" i="48"/>
  <c r="D289" i="48"/>
  <c r="F288" i="48"/>
  <c r="D288" i="48"/>
  <c r="F287" i="48"/>
  <c r="D287" i="48"/>
  <c r="F286" i="48"/>
  <c r="D286" i="48"/>
  <c r="F285" i="48"/>
  <c r="D285" i="48"/>
  <c r="F284" i="48"/>
  <c r="D284" i="48"/>
  <c r="F283" i="48"/>
  <c r="D283" i="48"/>
  <c r="F282" i="48"/>
  <c r="D282" i="48"/>
  <c r="F281" i="48"/>
  <c r="D281" i="48"/>
  <c r="F280" i="48"/>
  <c r="D280" i="48"/>
  <c r="F279" i="48"/>
  <c r="D279" i="48"/>
  <c r="F278" i="48"/>
  <c r="D278" i="48"/>
  <c r="F277" i="48"/>
  <c r="D277" i="48"/>
  <c r="F276" i="48"/>
  <c r="D276" i="48"/>
  <c r="F275" i="48"/>
  <c r="D275" i="48"/>
  <c r="F274" i="48"/>
  <c r="D274" i="48"/>
  <c r="F273" i="48"/>
  <c r="D273" i="48"/>
  <c r="F272" i="48"/>
  <c r="D272" i="48"/>
  <c r="F271" i="48"/>
  <c r="D271" i="48"/>
  <c r="F270" i="48"/>
  <c r="D270" i="48"/>
  <c r="F269" i="48"/>
  <c r="D269" i="48"/>
  <c r="F268" i="48"/>
  <c r="D268" i="48"/>
  <c r="F267" i="48"/>
  <c r="D267" i="48"/>
  <c r="F266" i="48"/>
  <c r="D266" i="48"/>
  <c r="F265" i="48"/>
  <c r="D265" i="48"/>
  <c r="F264" i="48"/>
  <c r="D264" i="48"/>
  <c r="F263" i="48"/>
  <c r="D263" i="48"/>
  <c r="F262" i="48"/>
  <c r="D262" i="48"/>
  <c r="F261" i="48"/>
  <c r="D261" i="48"/>
  <c r="F260" i="48"/>
  <c r="D260" i="48"/>
  <c r="F259" i="48"/>
  <c r="D259" i="48"/>
  <c r="F258" i="48"/>
  <c r="D258" i="48"/>
  <c r="F257" i="48"/>
  <c r="D257" i="48"/>
  <c r="F256" i="48"/>
  <c r="D256" i="48"/>
  <c r="F255" i="48"/>
  <c r="D255" i="48"/>
  <c r="F254" i="48"/>
  <c r="D254" i="48"/>
  <c r="F253" i="48"/>
  <c r="D253" i="48"/>
  <c r="F252" i="48"/>
  <c r="D252" i="48"/>
  <c r="F251" i="48"/>
  <c r="D251" i="48"/>
  <c r="F250" i="48"/>
  <c r="D250" i="48"/>
  <c r="F249" i="48"/>
  <c r="D249" i="48"/>
  <c r="F248" i="48"/>
  <c r="D248" i="48"/>
  <c r="F247" i="48"/>
  <c r="D247" i="48"/>
  <c r="F246" i="48"/>
  <c r="D246" i="48"/>
  <c r="F245" i="48"/>
  <c r="D245" i="48"/>
  <c r="F244" i="48"/>
  <c r="D244" i="48"/>
  <c r="F243" i="48"/>
  <c r="D243" i="48"/>
  <c r="F242" i="48"/>
  <c r="D242" i="48"/>
  <c r="F241" i="48"/>
  <c r="D241" i="48"/>
  <c r="F240" i="48"/>
  <c r="D240" i="48"/>
  <c r="F239" i="48"/>
  <c r="D239" i="48"/>
  <c r="F238" i="48"/>
  <c r="D238" i="48"/>
  <c r="F237" i="48"/>
  <c r="D237" i="48"/>
  <c r="F236" i="48"/>
  <c r="D236" i="48"/>
  <c r="F235" i="48"/>
  <c r="D235" i="48"/>
  <c r="F234" i="48"/>
  <c r="D234" i="48"/>
  <c r="F233" i="48"/>
  <c r="D233" i="48"/>
  <c r="F232" i="48"/>
  <c r="D232" i="48"/>
  <c r="F231" i="48"/>
  <c r="D231" i="48"/>
  <c r="F230" i="48"/>
  <c r="D230" i="48"/>
  <c r="F229" i="48"/>
  <c r="D229" i="48"/>
  <c r="F228" i="48"/>
  <c r="D228" i="48"/>
  <c r="F227" i="48"/>
  <c r="D227" i="48"/>
  <c r="F226" i="48"/>
  <c r="D226" i="48"/>
  <c r="F225" i="48"/>
  <c r="D225" i="48"/>
  <c r="F224" i="48"/>
  <c r="D224" i="48"/>
  <c r="F223" i="48"/>
  <c r="D223" i="48"/>
  <c r="F222" i="48"/>
  <c r="D222" i="48"/>
  <c r="F221" i="48"/>
  <c r="D221" i="48"/>
  <c r="F220" i="48"/>
  <c r="D220" i="48"/>
  <c r="F219" i="48"/>
  <c r="D219" i="48"/>
  <c r="F218" i="48"/>
  <c r="D218" i="48"/>
  <c r="F217" i="48"/>
  <c r="D217" i="48"/>
  <c r="F216" i="48"/>
  <c r="D216" i="48"/>
  <c r="F215" i="48"/>
  <c r="D215" i="48"/>
  <c r="F214" i="48"/>
  <c r="D214" i="48"/>
  <c r="F213" i="48"/>
  <c r="D213" i="48"/>
  <c r="F212" i="48"/>
  <c r="D212" i="48"/>
  <c r="F211" i="48"/>
  <c r="D211" i="48"/>
  <c r="F210" i="48"/>
  <c r="D210" i="48"/>
  <c r="F209" i="48"/>
  <c r="D209" i="48"/>
  <c r="F208" i="48"/>
  <c r="D208" i="48"/>
  <c r="F207" i="48"/>
  <c r="D207" i="48"/>
  <c r="F206" i="48"/>
  <c r="D206" i="48"/>
  <c r="F205" i="48"/>
  <c r="D205" i="48"/>
  <c r="F204" i="48"/>
  <c r="D204" i="48"/>
  <c r="F203" i="48"/>
  <c r="D203" i="48"/>
  <c r="F202" i="48"/>
  <c r="D202" i="48"/>
  <c r="F201" i="48"/>
  <c r="D201" i="48"/>
  <c r="F200" i="48"/>
  <c r="D200" i="48"/>
  <c r="F199" i="48"/>
  <c r="D199" i="48"/>
  <c r="F198" i="48"/>
  <c r="D198" i="48"/>
  <c r="F197" i="48"/>
  <c r="D197" i="48"/>
  <c r="F196" i="48"/>
  <c r="D196" i="48"/>
  <c r="F195" i="48"/>
  <c r="D195" i="48"/>
  <c r="F194" i="48"/>
  <c r="D194" i="48"/>
  <c r="F193" i="48"/>
  <c r="D193" i="48"/>
  <c r="F192" i="48"/>
  <c r="D192" i="48"/>
  <c r="F191" i="48"/>
  <c r="D191" i="48"/>
  <c r="F190" i="48"/>
  <c r="D190" i="48"/>
  <c r="F189" i="48"/>
  <c r="D189" i="48"/>
  <c r="F188" i="48"/>
  <c r="D188" i="48"/>
  <c r="F187" i="48"/>
  <c r="D187" i="48"/>
  <c r="F186" i="48"/>
  <c r="D186" i="48"/>
  <c r="F185" i="48"/>
  <c r="D185" i="48"/>
  <c r="F184" i="48"/>
  <c r="D184" i="48"/>
  <c r="F183" i="48"/>
  <c r="D183" i="48"/>
  <c r="F182" i="48"/>
  <c r="D182" i="48"/>
  <c r="F181" i="48"/>
  <c r="D181" i="48"/>
  <c r="F180" i="48"/>
  <c r="D180" i="48"/>
  <c r="F179" i="48"/>
  <c r="D179" i="48"/>
  <c r="F178" i="48"/>
  <c r="D178" i="48"/>
  <c r="F177" i="48"/>
  <c r="D177" i="48"/>
  <c r="F176" i="48"/>
  <c r="D176" i="48"/>
  <c r="F175" i="48"/>
  <c r="D175" i="48"/>
  <c r="F174" i="48"/>
  <c r="D174" i="48"/>
  <c r="F173" i="48"/>
  <c r="D173" i="48"/>
  <c r="F172" i="48"/>
  <c r="D172" i="48"/>
  <c r="F171" i="48"/>
  <c r="D171" i="48"/>
  <c r="F170" i="48"/>
  <c r="D170" i="48"/>
  <c r="F169" i="48"/>
  <c r="D169" i="48"/>
  <c r="F168" i="48"/>
  <c r="D168" i="48"/>
  <c r="F167" i="48"/>
  <c r="D167" i="48"/>
  <c r="F166" i="48"/>
  <c r="D166" i="48"/>
  <c r="F165" i="48"/>
  <c r="D165" i="48"/>
  <c r="F164" i="48"/>
  <c r="D164" i="48"/>
  <c r="F163" i="48"/>
  <c r="D163" i="48"/>
  <c r="F162" i="48"/>
  <c r="D162" i="48"/>
  <c r="F161" i="48"/>
  <c r="D161" i="48"/>
  <c r="F160" i="48"/>
  <c r="D160" i="48"/>
  <c r="F159" i="48"/>
  <c r="D159" i="48"/>
  <c r="F158" i="48"/>
  <c r="D158" i="48"/>
  <c r="F157" i="48"/>
  <c r="D157" i="48"/>
  <c r="F156" i="48"/>
  <c r="D156" i="48"/>
  <c r="F155" i="48"/>
  <c r="D155" i="48"/>
  <c r="F154" i="48"/>
  <c r="D154" i="48"/>
  <c r="F153" i="48"/>
  <c r="D153" i="48"/>
  <c r="F152" i="48"/>
  <c r="D152" i="48"/>
  <c r="F151" i="48"/>
  <c r="D151" i="48"/>
  <c r="F150" i="48"/>
  <c r="D150" i="48"/>
  <c r="F149" i="48"/>
  <c r="D149" i="48"/>
  <c r="F148" i="48"/>
  <c r="D148" i="48"/>
  <c r="F147" i="48"/>
  <c r="D147" i="48"/>
  <c r="F146" i="48"/>
  <c r="D146" i="48"/>
  <c r="F145" i="48"/>
  <c r="D145" i="48"/>
  <c r="F144" i="48"/>
  <c r="D144" i="48"/>
  <c r="F143" i="48"/>
  <c r="D143" i="48"/>
  <c r="F142" i="48"/>
  <c r="D142" i="48"/>
  <c r="F141" i="48"/>
  <c r="D141" i="48"/>
  <c r="F140" i="48"/>
  <c r="D140" i="48"/>
  <c r="F139" i="48"/>
  <c r="D139" i="48"/>
  <c r="F138" i="48"/>
  <c r="D138" i="48"/>
  <c r="F137" i="48"/>
  <c r="D137" i="48"/>
  <c r="F136" i="48"/>
  <c r="D136" i="48"/>
  <c r="F135" i="48"/>
  <c r="D135" i="48"/>
  <c r="F134" i="48"/>
  <c r="D134" i="48"/>
  <c r="F133" i="48"/>
  <c r="D133" i="48"/>
  <c r="F132" i="48"/>
  <c r="D132" i="48"/>
  <c r="F131" i="48"/>
  <c r="D131" i="48"/>
  <c r="F130" i="48"/>
  <c r="D130" i="48"/>
  <c r="F129" i="48"/>
  <c r="D129" i="48"/>
  <c r="F128" i="48"/>
  <c r="D128" i="48"/>
  <c r="F127" i="48"/>
  <c r="D127" i="48"/>
  <c r="F126" i="48"/>
  <c r="D126" i="48"/>
  <c r="F125" i="48"/>
  <c r="D125" i="48"/>
  <c r="F124" i="48"/>
  <c r="D124" i="48"/>
  <c r="F123" i="48"/>
  <c r="D123" i="48"/>
  <c r="F122" i="48"/>
  <c r="D122" i="48"/>
  <c r="F121" i="48"/>
  <c r="D121" i="48"/>
  <c r="F120" i="48"/>
  <c r="D120" i="48"/>
  <c r="F119" i="48"/>
  <c r="D119" i="48"/>
  <c r="F118" i="48"/>
  <c r="D118" i="48"/>
  <c r="F117" i="48"/>
  <c r="D117" i="48"/>
  <c r="F116" i="48"/>
  <c r="D116" i="48"/>
  <c r="F115" i="48"/>
  <c r="D115" i="48"/>
  <c r="F114" i="48"/>
  <c r="D114" i="48"/>
  <c r="F113" i="48"/>
  <c r="D113" i="48"/>
  <c r="F112" i="48"/>
  <c r="D112" i="48"/>
  <c r="F111" i="48"/>
  <c r="D111" i="48"/>
  <c r="F110" i="48"/>
  <c r="D110" i="48"/>
  <c r="F109" i="48"/>
  <c r="D109" i="48"/>
  <c r="F108" i="48"/>
  <c r="D108" i="48"/>
  <c r="F107" i="48"/>
  <c r="D107" i="48"/>
  <c r="F106" i="48"/>
  <c r="D106" i="48"/>
  <c r="F105" i="48"/>
  <c r="D105" i="48"/>
  <c r="F104" i="48"/>
  <c r="D104" i="48"/>
  <c r="F103" i="48"/>
  <c r="D103" i="48"/>
  <c r="F102" i="48"/>
  <c r="D102" i="48"/>
  <c r="F101" i="48"/>
  <c r="D101" i="48"/>
  <c r="F100" i="48"/>
  <c r="D100" i="48"/>
  <c r="F99" i="48"/>
  <c r="D99" i="48"/>
  <c r="F98" i="48"/>
  <c r="D98" i="48"/>
  <c r="F97" i="48"/>
  <c r="D97" i="48"/>
  <c r="F96" i="48"/>
  <c r="D96" i="48"/>
  <c r="F95" i="48"/>
  <c r="D95" i="48"/>
  <c r="F94" i="48"/>
  <c r="D94" i="48"/>
  <c r="F93" i="48"/>
  <c r="D93" i="48"/>
  <c r="F92" i="48"/>
  <c r="D92" i="48"/>
  <c r="F91" i="48"/>
  <c r="D91" i="48"/>
  <c r="F90" i="48"/>
  <c r="D90" i="48"/>
  <c r="F89" i="48"/>
  <c r="D89" i="48"/>
  <c r="F88" i="48"/>
  <c r="D88" i="48"/>
  <c r="F87" i="48"/>
  <c r="D87" i="48"/>
  <c r="F86" i="48"/>
  <c r="D86" i="48"/>
  <c r="F85" i="48"/>
  <c r="D85" i="48"/>
  <c r="F84" i="48"/>
  <c r="D84" i="48"/>
  <c r="F83" i="48"/>
  <c r="D83" i="48"/>
  <c r="F82" i="48"/>
  <c r="D82" i="48"/>
  <c r="F81" i="48"/>
  <c r="D81" i="48"/>
  <c r="F80" i="48"/>
  <c r="D80" i="48"/>
  <c r="F79" i="48"/>
  <c r="D79" i="48"/>
  <c r="F78" i="48"/>
  <c r="D78" i="48"/>
  <c r="F77" i="48"/>
  <c r="D77" i="48"/>
  <c r="F76" i="48"/>
  <c r="D76" i="48"/>
  <c r="F75" i="48"/>
  <c r="D75" i="48"/>
  <c r="F74" i="48"/>
  <c r="D74" i="48"/>
  <c r="F73" i="48"/>
  <c r="D73" i="48"/>
  <c r="F72" i="48"/>
  <c r="D72" i="48"/>
  <c r="F71" i="48"/>
  <c r="D71" i="48"/>
  <c r="F70" i="48"/>
  <c r="D70" i="48"/>
  <c r="F69" i="48"/>
  <c r="D69" i="48"/>
  <c r="F68" i="48"/>
  <c r="D68" i="48"/>
  <c r="F67" i="48"/>
  <c r="D67" i="48"/>
  <c r="F66" i="48"/>
  <c r="D66" i="48"/>
  <c r="F65" i="48"/>
  <c r="D65" i="48"/>
  <c r="F64" i="48"/>
  <c r="D64" i="48"/>
  <c r="F63" i="48"/>
  <c r="D63" i="48"/>
  <c r="F62" i="48"/>
  <c r="D62" i="48"/>
  <c r="F61" i="48"/>
  <c r="D61" i="48"/>
  <c r="F60" i="48"/>
  <c r="D60" i="48"/>
  <c r="F59" i="48"/>
  <c r="D59" i="48"/>
  <c r="F58" i="48"/>
  <c r="D58" i="48"/>
  <c r="F57" i="48"/>
  <c r="D57" i="48"/>
  <c r="F56" i="48"/>
  <c r="D56" i="48"/>
  <c r="F55" i="48"/>
  <c r="D55" i="48"/>
  <c r="F54" i="48"/>
  <c r="D54" i="48"/>
  <c r="F53" i="48"/>
  <c r="D53" i="48"/>
  <c r="F52" i="48"/>
  <c r="D52" i="48"/>
  <c r="F51" i="48"/>
  <c r="D51" i="48"/>
  <c r="F50" i="48"/>
  <c r="D50" i="48"/>
  <c r="F49" i="48"/>
  <c r="D49" i="48"/>
  <c r="F48" i="48"/>
  <c r="D48" i="48"/>
  <c r="F47" i="48"/>
  <c r="D47" i="48"/>
  <c r="F46" i="48"/>
  <c r="D46" i="48"/>
  <c r="F45" i="48"/>
  <c r="D45" i="48"/>
  <c r="F44" i="48"/>
  <c r="D44" i="48"/>
  <c r="F43" i="48"/>
  <c r="D43" i="48"/>
  <c r="F42" i="48"/>
  <c r="D42" i="48"/>
  <c r="F41" i="48"/>
  <c r="D41" i="48"/>
  <c r="F40" i="48"/>
  <c r="D40" i="48"/>
  <c r="F39" i="48"/>
  <c r="D39" i="48"/>
  <c r="F38" i="48"/>
  <c r="D38" i="48"/>
  <c r="F37" i="48"/>
  <c r="D37" i="48"/>
  <c r="F36" i="48"/>
  <c r="D36" i="48"/>
  <c r="F35" i="48"/>
  <c r="D35" i="48"/>
  <c r="F34" i="48"/>
  <c r="D34" i="48"/>
  <c r="F33" i="48"/>
  <c r="D33" i="48"/>
  <c r="F32" i="48"/>
  <c r="D32" i="48"/>
  <c r="F31" i="48"/>
  <c r="D31" i="48"/>
  <c r="F30" i="48"/>
  <c r="D30" i="48"/>
  <c r="F29" i="48"/>
  <c r="D29" i="48"/>
  <c r="F28" i="48"/>
  <c r="D28" i="48"/>
  <c r="F27" i="48"/>
  <c r="D27" i="48"/>
  <c r="F26" i="48"/>
  <c r="D26" i="48"/>
  <c r="F25" i="48"/>
  <c r="D25" i="48"/>
  <c r="F24" i="48"/>
  <c r="D24" i="48"/>
  <c r="F23" i="48"/>
  <c r="D23" i="48"/>
  <c r="F22" i="48"/>
  <c r="D22" i="48"/>
  <c r="F21" i="48"/>
  <c r="D21" i="48"/>
  <c r="F20" i="48"/>
  <c r="D20" i="48"/>
  <c r="F19" i="48"/>
  <c r="D19" i="48"/>
  <c r="F18" i="48"/>
  <c r="D18" i="48"/>
  <c r="F17" i="48"/>
  <c r="D17" i="48"/>
  <c r="F16" i="48"/>
  <c r="D16" i="48"/>
  <c r="F15" i="48"/>
  <c r="D15" i="48"/>
  <c r="F14" i="48"/>
  <c r="D14" i="48"/>
  <c r="F13" i="48"/>
  <c r="D13" i="48"/>
  <c r="F12" i="48"/>
  <c r="D12" i="48"/>
  <c r="F11" i="48"/>
  <c r="D11" i="48"/>
  <c r="F10" i="48"/>
  <c r="D10" i="48"/>
  <c r="F9" i="48"/>
  <c r="D9" i="48"/>
  <c r="F8" i="48"/>
  <c r="D8" i="48"/>
  <c r="F7" i="48"/>
  <c r="D7" i="48"/>
  <c r="F6" i="48"/>
  <c r="D6" i="48"/>
  <c r="F5" i="48"/>
  <c r="D5" i="48"/>
  <c r="C335" i="37" l="1"/>
  <c r="Z335" i="37" s="1"/>
  <c r="G335" i="37"/>
  <c r="H335" i="37"/>
  <c r="B512" i="39"/>
  <c r="B513" i="39"/>
  <c r="B514" i="39"/>
  <c r="B515" i="39"/>
  <c r="B516" i="39"/>
  <c r="B517" i="39"/>
  <c r="B518" i="39"/>
  <c r="B519" i="39"/>
  <c r="B520" i="39"/>
  <c r="B521" i="39"/>
  <c r="B522" i="39"/>
  <c r="B523" i="39"/>
  <c r="B524" i="39"/>
  <c r="B525" i="39"/>
  <c r="B526" i="39"/>
  <c r="B527" i="39"/>
  <c r="B528" i="39"/>
  <c r="B529" i="39"/>
  <c r="B530" i="39"/>
  <c r="B531" i="39"/>
  <c r="B532" i="39"/>
  <c r="B533" i="39"/>
  <c r="B534" i="39"/>
  <c r="B535" i="39"/>
  <c r="B536" i="39"/>
  <c r="B537" i="39"/>
  <c r="B538" i="39"/>
  <c r="B539" i="39"/>
  <c r="B540" i="39"/>
  <c r="B541" i="39"/>
  <c r="B542" i="39"/>
  <c r="B543" i="39"/>
  <c r="B544" i="39"/>
  <c r="B545" i="39"/>
  <c r="B546" i="39"/>
  <c r="B547" i="39"/>
  <c r="B548" i="39"/>
  <c r="B549" i="39"/>
  <c r="B550" i="39"/>
  <c r="B551" i="39"/>
  <c r="B552" i="39"/>
  <c r="B553" i="39"/>
  <c r="B554" i="39"/>
  <c r="B555" i="39"/>
  <c r="B556" i="39"/>
  <c r="B557" i="39"/>
  <c r="B558" i="39"/>
  <c r="B559" i="39"/>
  <c r="B560" i="39"/>
  <c r="B561" i="39"/>
  <c r="B562" i="39"/>
  <c r="B563" i="39"/>
  <c r="B564" i="39"/>
  <c r="B565" i="39"/>
  <c r="B566" i="39"/>
  <c r="B567" i="39"/>
  <c r="B568" i="39"/>
  <c r="B569" i="39"/>
  <c r="B570" i="39"/>
  <c r="B571" i="39"/>
  <c r="B572" i="39"/>
  <c r="B573" i="39"/>
  <c r="B574" i="39"/>
  <c r="B575" i="39"/>
  <c r="B576" i="39"/>
  <c r="B577" i="39"/>
  <c r="B578" i="39"/>
  <c r="B579" i="39"/>
  <c r="B580" i="39"/>
  <c r="B581" i="39"/>
  <c r="B582" i="39"/>
  <c r="B583" i="39"/>
  <c r="B584" i="39"/>
  <c r="B585" i="39"/>
  <c r="B586" i="39"/>
  <c r="B587" i="39"/>
  <c r="B588" i="39"/>
  <c r="B589" i="39"/>
  <c r="B590" i="39"/>
  <c r="B591" i="39"/>
  <c r="B592" i="39"/>
  <c r="B593" i="39"/>
  <c r="B594" i="39"/>
  <c r="B595" i="39"/>
  <c r="B596" i="39"/>
  <c r="B597" i="39"/>
  <c r="B598" i="39"/>
  <c r="B599" i="39"/>
  <c r="B600" i="39"/>
  <c r="B601" i="39"/>
  <c r="B602" i="39"/>
  <c r="B603" i="39"/>
  <c r="B604" i="39"/>
  <c r="B605" i="39"/>
  <c r="B606" i="39"/>
  <c r="B607" i="39"/>
  <c r="B608" i="39"/>
  <c r="B609" i="39"/>
  <c r="B610" i="39"/>
  <c r="B611" i="39"/>
  <c r="B612" i="39"/>
  <c r="B613" i="39"/>
  <c r="B614" i="39"/>
  <c r="B615" i="39"/>
  <c r="B616" i="39"/>
  <c r="B617" i="39"/>
  <c r="O15" i="28"/>
  <c r="O13" i="45"/>
  <c r="G81" i="45"/>
  <c r="F81" i="45"/>
  <c r="B81" i="45"/>
  <c r="U81" i="45" s="1"/>
  <c r="G80" i="45"/>
  <c r="F80" i="45"/>
  <c r="B80" i="45"/>
  <c r="U80" i="45" s="1"/>
  <c r="G79" i="45"/>
  <c r="F79" i="45"/>
  <c r="B79" i="45"/>
  <c r="U79" i="45" s="1"/>
  <c r="G78" i="45"/>
  <c r="F78" i="45"/>
  <c r="B78" i="45"/>
  <c r="U78" i="45" s="1"/>
  <c r="G77" i="45"/>
  <c r="F77" i="45"/>
  <c r="B77" i="45"/>
  <c r="U77" i="45" s="1"/>
  <c r="G76" i="45"/>
  <c r="F76" i="45"/>
  <c r="B76" i="45"/>
  <c r="U76" i="45" s="1"/>
  <c r="G75" i="45"/>
  <c r="F75" i="45"/>
  <c r="B75" i="45"/>
  <c r="U75" i="45" s="1"/>
  <c r="G74" i="45"/>
  <c r="F74" i="45"/>
  <c r="B74" i="45"/>
  <c r="U74" i="45" s="1"/>
  <c r="G73" i="45"/>
  <c r="F73" i="45"/>
  <c r="B73" i="45"/>
  <c r="U73" i="45" s="1"/>
  <c r="G72" i="45"/>
  <c r="F72" i="45"/>
  <c r="B72" i="45"/>
  <c r="U72" i="45" s="1"/>
  <c r="G71" i="45"/>
  <c r="F71" i="45"/>
  <c r="B71" i="45"/>
  <c r="U71" i="45" s="1"/>
  <c r="G70" i="45"/>
  <c r="F70" i="45"/>
  <c r="B70" i="45"/>
  <c r="U70" i="45" s="1"/>
  <c r="G69" i="45"/>
  <c r="F69" i="45"/>
  <c r="B69" i="45"/>
  <c r="U69" i="45" s="1"/>
  <c r="G68" i="45"/>
  <c r="F68" i="45"/>
  <c r="B68" i="45"/>
  <c r="U68" i="45" s="1"/>
  <c r="G67" i="45"/>
  <c r="F67" i="45"/>
  <c r="B67" i="45"/>
  <c r="U67" i="45" s="1"/>
  <c r="G66" i="45"/>
  <c r="F66" i="45"/>
  <c r="B66" i="45"/>
  <c r="U66" i="45" s="1"/>
  <c r="G65" i="45"/>
  <c r="F65" i="45"/>
  <c r="B65" i="45"/>
  <c r="U65" i="45" s="1"/>
  <c r="G64" i="45"/>
  <c r="F64" i="45"/>
  <c r="B64" i="45"/>
  <c r="U64" i="45" s="1"/>
  <c r="G63" i="45"/>
  <c r="F63" i="45"/>
  <c r="B63" i="45"/>
  <c r="U63" i="45" s="1"/>
  <c r="G62" i="45"/>
  <c r="F62" i="45"/>
  <c r="B62" i="45"/>
  <c r="U62" i="45" s="1"/>
  <c r="G61" i="45"/>
  <c r="F61" i="45"/>
  <c r="B61" i="45"/>
  <c r="U61" i="45" s="1"/>
  <c r="G60" i="45"/>
  <c r="F60" i="45"/>
  <c r="B60" i="45"/>
  <c r="U60" i="45" s="1"/>
  <c r="G59" i="45"/>
  <c r="F59" i="45"/>
  <c r="B59" i="45"/>
  <c r="U59" i="45" s="1"/>
  <c r="G58" i="45"/>
  <c r="F58" i="45"/>
  <c r="B58" i="45"/>
  <c r="U58" i="45" s="1"/>
  <c r="G57" i="45"/>
  <c r="F57" i="45"/>
  <c r="B57" i="45"/>
  <c r="U57" i="45" s="1"/>
  <c r="G56" i="45"/>
  <c r="F56" i="45"/>
  <c r="B56" i="45"/>
  <c r="U56" i="45" s="1"/>
  <c r="G55" i="45"/>
  <c r="F55" i="45"/>
  <c r="B55" i="45"/>
  <c r="U55" i="45" s="1"/>
  <c r="G54" i="45"/>
  <c r="F54" i="45"/>
  <c r="B54" i="45"/>
  <c r="U54" i="45" s="1"/>
  <c r="G53" i="45"/>
  <c r="F53" i="45"/>
  <c r="B53" i="45"/>
  <c r="U53" i="45" s="1"/>
  <c r="G52" i="45"/>
  <c r="F52" i="45"/>
  <c r="B52" i="45"/>
  <c r="U52" i="45" s="1"/>
  <c r="G51" i="45"/>
  <c r="F51" i="45"/>
  <c r="B51" i="45"/>
  <c r="U51" i="45" s="1"/>
  <c r="G50" i="45"/>
  <c r="F50" i="45"/>
  <c r="B50" i="45"/>
  <c r="U50" i="45" s="1"/>
  <c r="G49" i="45"/>
  <c r="F49" i="45"/>
  <c r="B49" i="45"/>
  <c r="U49" i="45" s="1"/>
  <c r="G48" i="45"/>
  <c r="F48" i="45"/>
  <c r="B48" i="45"/>
  <c r="U48" i="45" s="1"/>
  <c r="G47" i="45"/>
  <c r="F47" i="45"/>
  <c r="B47" i="45"/>
  <c r="U47" i="45" s="1"/>
  <c r="G46" i="45"/>
  <c r="F46" i="45"/>
  <c r="B46" i="45"/>
  <c r="U46" i="45" s="1"/>
  <c r="G45" i="45"/>
  <c r="F45" i="45"/>
  <c r="B45" i="45"/>
  <c r="U45" i="45" s="1"/>
  <c r="G44" i="45"/>
  <c r="F44" i="45"/>
  <c r="B44" i="45"/>
  <c r="U44" i="45" s="1"/>
  <c r="G43" i="45"/>
  <c r="F43" i="45"/>
  <c r="B43" i="45"/>
  <c r="U43" i="45" s="1"/>
  <c r="G38" i="45"/>
  <c r="F38" i="45"/>
  <c r="B38" i="45"/>
  <c r="U38" i="45" s="1"/>
  <c r="G37" i="45"/>
  <c r="F37" i="45"/>
  <c r="B37" i="45"/>
  <c r="U37" i="45" s="1"/>
  <c r="G36" i="45"/>
  <c r="F36" i="45"/>
  <c r="B36" i="45"/>
  <c r="U36" i="45" s="1"/>
  <c r="G35" i="45"/>
  <c r="F35" i="45"/>
  <c r="B35" i="45"/>
  <c r="U35" i="45" s="1"/>
  <c r="G34" i="45"/>
  <c r="F34" i="45"/>
  <c r="B34" i="45"/>
  <c r="U34" i="45" s="1"/>
  <c r="G33" i="45"/>
  <c r="F33" i="45"/>
  <c r="B33" i="45"/>
  <c r="U33" i="45" s="1"/>
  <c r="G32" i="45"/>
  <c r="F32" i="45"/>
  <c r="B32" i="45"/>
  <c r="U32" i="45" s="1"/>
  <c r="G31" i="45"/>
  <c r="F31" i="45"/>
  <c r="B31" i="45"/>
  <c r="U31" i="45" s="1"/>
  <c r="G30" i="45"/>
  <c r="F30" i="45"/>
  <c r="B30" i="45"/>
  <c r="U30" i="45" s="1"/>
  <c r="K29" i="45"/>
  <c r="N29" i="45" s="1"/>
  <c r="G29" i="45"/>
  <c r="F29" i="45"/>
  <c r="B29" i="45"/>
  <c r="U29" i="45" s="1"/>
  <c r="K28" i="45"/>
  <c r="N28" i="45" s="1"/>
  <c r="G28" i="45"/>
  <c r="F28" i="45"/>
  <c r="B28" i="45"/>
  <c r="U28" i="45" s="1"/>
  <c r="K27" i="45"/>
  <c r="N27" i="45" s="1"/>
  <c r="G27" i="45"/>
  <c r="F27" i="45"/>
  <c r="B27" i="45"/>
  <c r="U27" i="45" s="1"/>
  <c r="G26" i="45"/>
  <c r="F26" i="45"/>
  <c r="B26" i="45"/>
  <c r="U26" i="45" s="1"/>
  <c r="K25" i="45"/>
  <c r="N25" i="45" s="1"/>
  <c r="G25" i="45"/>
  <c r="F25" i="45"/>
  <c r="B25" i="45"/>
  <c r="U25" i="45" s="1"/>
  <c r="K24" i="45"/>
  <c r="N24" i="45" s="1"/>
  <c r="G24" i="45"/>
  <c r="F24" i="45"/>
  <c r="B24" i="45"/>
  <c r="U24" i="45" s="1"/>
  <c r="K23" i="45"/>
  <c r="N23" i="45" s="1"/>
  <c r="G23" i="45"/>
  <c r="F23" i="45"/>
  <c r="B23" i="45"/>
  <c r="U23" i="45" s="1"/>
  <c r="K22" i="45"/>
  <c r="N22" i="45" s="1"/>
  <c r="G22" i="45"/>
  <c r="F22" i="45"/>
  <c r="B22" i="45"/>
  <c r="U22" i="45" s="1"/>
  <c r="K21" i="45"/>
  <c r="N21" i="45" s="1"/>
  <c r="G21" i="45"/>
  <c r="F21" i="45"/>
  <c r="B21" i="45"/>
  <c r="U21" i="45" s="1"/>
  <c r="K20" i="45"/>
  <c r="N20" i="45" s="1"/>
  <c r="G20" i="45"/>
  <c r="F20" i="45"/>
  <c r="B20" i="45"/>
  <c r="U20" i="45" s="1"/>
  <c r="K19" i="45"/>
  <c r="N19" i="45" s="1"/>
  <c r="G19" i="45"/>
  <c r="F19" i="45"/>
  <c r="B19" i="45"/>
  <c r="U19" i="45" s="1"/>
  <c r="K18" i="45"/>
  <c r="N18" i="45" s="1"/>
  <c r="G18" i="45"/>
  <c r="F18" i="45"/>
  <c r="B18" i="45"/>
  <c r="U18" i="45" s="1"/>
  <c r="K17" i="45"/>
  <c r="N17" i="45" s="1"/>
  <c r="G17" i="45"/>
  <c r="F17" i="45"/>
  <c r="B17" i="45"/>
  <c r="U17" i="45" s="1"/>
  <c r="K16" i="45"/>
  <c r="N16" i="45" s="1"/>
  <c r="G16" i="45"/>
  <c r="F16" i="45"/>
  <c r="B16" i="45"/>
  <c r="U16" i="45" s="1"/>
  <c r="E4" i="48" l="1"/>
  <c r="B405" i="39"/>
  <c r="B406" i="39"/>
  <c r="B407" i="39"/>
  <c r="B408" i="39"/>
  <c r="B409" i="39"/>
  <c r="B410" i="39"/>
  <c r="B411" i="39"/>
  <c r="B412" i="39"/>
  <c r="B413" i="39"/>
  <c r="B414" i="39"/>
  <c r="B415" i="39"/>
  <c r="B416" i="39"/>
  <c r="B417" i="39"/>
  <c r="B418" i="39"/>
  <c r="B419" i="39"/>
  <c r="B420" i="39"/>
  <c r="B421" i="39"/>
  <c r="B422" i="39"/>
  <c r="B423" i="39"/>
  <c r="B424" i="39"/>
  <c r="B425" i="39"/>
  <c r="B426" i="39"/>
  <c r="B427" i="39"/>
  <c r="B428" i="39"/>
  <c r="B429" i="39"/>
  <c r="B430" i="39"/>
  <c r="B431" i="39"/>
  <c r="B432" i="39"/>
  <c r="B433" i="39"/>
  <c r="B434" i="39"/>
  <c r="B435" i="39"/>
  <c r="B436" i="39"/>
  <c r="B437" i="39"/>
  <c r="B438" i="39"/>
  <c r="B439" i="39"/>
  <c r="B440" i="39"/>
  <c r="B441" i="39"/>
  <c r="B442" i="39"/>
  <c r="B443" i="39"/>
  <c r="B444" i="39"/>
  <c r="B445" i="39"/>
  <c r="B446" i="39"/>
  <c r="B447" i="39"/>
  <c r="B448" i="39"/>
  <c r="B449" i="39"/>
  <c r="B450" i="39"/>
  <c r="B451" i="39"/>
  <c r="B452" i="39"/>
  <c r="B453" i="39"/>
  <c r="B454" i="39"/>
  <c r="B455" i="39"/>
  <c r="B456" i="39"/>
  <c r="B457" i="39"/>
  <c r="B458" i="39"/>
  <c r="B459" i="39"/>
  <c r="B460" i="39"/>
  <c r="B461" i="39"/>
  <c r="B462" i="39"/>
  <c r="B463" i="39"/>
  <c r="B464" i="39"/>
  <c r="B465" i="39"/>
  <c r="B466" i="39"/>
  <c r="B467" i="39"/>
  <c r="B468" i="39"/>
  <c r="B469" i="39"/>
  <c r="B470" i="39"/>
  <c r="B471" i="39"/>
  <c r="B472" i="39"/>
  <c r="B473" i="39"/>
  <c r="B474" i="39"/>
  <c r="B475" i="39"/>
  <c r="B476" i="39"/>
  <c r="B477" i="39"/>
  <c r="B478" i="39"/>
  <c r="B479" i="39"/>
  <c r="B480" i="39"/>
  <c r="B481" i="39"/>
  <c r="B482" i="39"/>
  <c r="B483" i="39"/>
  <c r="B484" i="39"/>
  <c r="B485" i="39"/>
  <c r="B486" i="39"/>
  <c r="B487" i="39"/>
  <c r="B488" i="39"/>
  <c r="B489" i="39"/>
  <c r="B490" i="39"/>
  <c r="B491" i="39"/>
  <c r="B492" i="39"/>
  <c r="B493" i="39"/>
  <c r="B494" i="39"/>
  <c r="B495" i="39"/>
  <c r="B496" i="39"/>
  <c r="B497" i="39"/>
  <c r="B498" i="39"/>
  <c r="B499" i="39"/>
  <c r="B500" i="39"/>
  <c r="B501" i="39"/>
  <c r="B502" i="39"/>
  <c r="B503" i="39"/>
  <c r="B504" i="39"/>
  <c r="B505" i="39"/>
  <c r="B506" i="39"/>
  <c r="B507" i="39"/>
  <c r="B508" i="39"/>
  <c r="B509" i="39"/>
  <c r="B510" i="39"/>
  <c r="B511" i="39"/>
  <c r="A1" i="39" l="1"/>
  <c r="B306" i="39"/>
  <c r="B307" i="39"/>
  <c r="B308" i="39"/>
  <c r="B309" i="39"/>
  <c r="B310" i="39"/>
  <c r="B311" i="39"/>
  <c r="B312" i="39"/>
  <c r="B313" i="39"/>
  <c r="B314" i="39"/>
  <c r="B315" i="39"/>
  <c r="B316" i="39"/>
  <c r="B317" i="39"/>
  <c r="B318" i="39"/>
  <c r="B319" i="39"/>
  <c r="B320" i="39"/>
  <c r="B321" i="39"/>
  <c r="B322" i="39"/>
  <c r="B323" i="39"/>
  <c r="B324" i="39"/>
  <c r="B325" i="39"/>
  <c r="B326" i="39"/>
  <c r="B327" i="39"/>
  <c r="B328" i="39"/>
  <c r="B329" i="39"/>
  <c r="B330" i="39"/>
  <c r="B331" i="39"/>
  <c r="B332" i="39"/>
  <c r="B333" i="39"/>
  <c r="B334" i="39"/>
  <c r="B335" i="39"/>
  <c r="B336" i="39"/>
  <c r="B337" i="39"/>
  <c r="B338" i="39"/>
  <c r="B339" i="39"/>
  <c r="B340" i="39"/>
  <c r="B341" i="39"/>
  <c r="B342" i="39"/>
  <c r="B343" i="39"/>
  <c r="B344" i="39"/>
  <c r="B345" i="39"/>
  <c r="B346" i="39"/>
  <c r="B347" i="39"/>
  <c r="B348" i="39"/>
  <c r="B349" i="39"/>
  <c r="B350" i="39"/>
  <c r="B351" i="39"/>
  <c r="B352" i="39"/>
  <c r="B353" i="39"/>
  <c r="B354" i="39"/>
  <c r="B355" i="39"/>
  <c r="B356" i="39"/>
  <c r="B357" i="39"/>
  <c r="B358" i="39"/>
  <c r="B359" i="39"/>
  <c r="B360" i="39"/>
  <c r="B361" i="39"/>
  <c r="B362" i="39"/>
  <c r="B363" i="39"/>
  <c r="B364" i="39"/>
  <c r="B365" i="39"/>
  <c r="B366" i="39"/>
  <c r="B367" i="39"/>
  <c r="B368" i="39"/>
  <c r="B369" i="39"/>
  <c r="B370" i="39"/>
  <c r="B371" i="39"/>
  <c r="B372" i="39"/>
  <c r="B373" i="39"/>
  <c r="B374" i="39"/>
  <c r="B375" i="39"/>
  <c r="B376" i="39"/>
  <c r="B377" i="39"/>
  <c r="B378" i="39"/>
  <c r="B379" i="39"/>
  <c r="B380" i="39"/>
  <c r="B381" i="39"/>
  <c r="B382" i="39"/>
  <c r="B383" i="39"/>
  <c r="B384" i="39"/>
  <c r="B385" i="39"/>
  <c r="B386" i="39"/>
  <c r="B387" i="39"/>
  <c r="B388" i="39"/>
  <c r="B389" i="39"/>
  <c r="B390" i="39"/>
  <c r="B391" i="39"/>
  <c r="B392" i="39"/>
  <c r="B393" i="39"/>
  <c r="B394" i="39"/>
  <c r="B395" i="39"/>
  <c r="B396" i="39"/>
  <c r="B397" i="39"/>
  <c r="B398" i="39"/>
  <c r="B399" i="39"/>
  <c r="B400" i="39"/>
  <c r="B401" i="39"/>
  <c r="B402" i="39"/>
  <c r="B403" i="39"/>
  <c r="B404" i="39"/>
  <c r="X6" i="2"/>
  <c r="X7" i="2"/>
  <c r="X8" i="2"/>
  <c r="X9" i="2"/>
  <c r="X10" i="2"/>
  <c r="X11" i="2"/>
  <c r="X12" i="2"/>
  <c r="X13" i="2"/>
  <c r="X14" i="2"/>
  <c r="X15" i="2"/>
  <c r="X19" i="2"/>
  <c r="X20" i="2"/>
  <c r="X21" i="2"/>
  <c r="X22" i="2"/>
  <c r="X23" i="2"/>
  <c r="X24" i="2"/>
  <c r="X25" i="2"/>
  <c r="X26" i="2"/>
  <c r="X27" i="2"/>
  <c r="X28" i="2"/>
  <c r="X29" i="2"/>
  <c r="X30" i="2"/>
  <c r="X31" i="2"/>
  <c r="X32" i="2"/>
  <c r="X33" i="2"/>
  <c r="X34" i="2"/>
  <c r="X35" i="2"/>
  <c r="X36" i="2"/>
  <c r="X37" i="2"/>
  <c r="X38" i="2"/>
  <c r="X39" i="2"/>
  <c r="X40" i="2"/>
  <c r="X42" i="2"/>
  <c r="X43" i="2"/>
  <c r="X44" i="2"/>
  <c r="X45" i="2"/>
  <c r="X46" i="2"/>
  <c r="X47" i="2"/>
  <c r="X48" i="2"/>
  <c r="X49" i="2"/>
  <c r="X50" i="2"/>
  <c r="X51" i="2"/>
  <c r="X61" i="2"/>
  <c r="X62" i="2"/>
  <c r="X64" i="2"/>
  <c r="X67" i="2"/>
  <c r="X68"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34" i="2"/>
  <c r="X135" i="2"/>
  <c r="X136" i="2"/>
  <c r="X137" i="2"/>
  <c r="X138" i="2"/>
  <c r="X139" i="2"/>
  <c r="X140" i="2"/>
  <c r="X141" i="2"/>
  <c r="X142" i="2"/>
  <c r="X143" i="2"/>
  <c r="X144" i="2"/>
  <c r="X145" i="2"/>
  <c r="X168" i="2"/>
  <c r="X195" i="2"/>
  <c r="X196" i="2"/>
  <c r="X197" i="2"/>
  <c r="X198" i="2"/>
  <c r="X199" i="2"/>
  <c r="X200" i="2"/>
  <c r="X201" i="2"/>
  <c r="X202" i="2"/>
  <c r="X203" i="2"/>
  <c r="X226" i="2"/>
  <c r="X227" i="2"/>
  <c r="X228" i="2"/>
  <c r="X229" i="2"/>
  <c r="X230" i="2"/>
  <c r="X231" i="2"/>
  <c r="X232" i="2"/>
  <c r="X233" i="2"/>
  <c r="X234" i="2"/>
  <c r="X235" i="2"/>
  <c r="X236" i="2"/>
  <c r="X237" i="2"/>
  <c r="X260" i="2"/>
  <c r="X261" i="2"/>
  <c r="X262" i="2"/>
  <c r="X263" i="2"/>
  <c r="X264" i="2"/>
  <c r="X265" i="2"/>
  <c r="X266" i="2"/>
  <c r="X267" i="2"/>
  <c r="X268" i="2"/>
  <c r="X269" i="2"/>
  <c r="X270" i="2"/>
  <c r="X271" i="2"/>
  <c r="X272" i="2"/>
  <c r="X273" i="2"/>
  <c r="X274" i="2"/>
  <c r="X275" i="2"/>
  <c r="X276" i="2"/>
  <c r="X277" i="2"/>
  <c r="X278" i="2"/>
  <c r="X279" i="2"/>
  <c r="X280" i="2"/>
  <c r="X286" i="2"/>
  <c r="X287" i="2"/>
  <c r="X288" i="2"/>
  <c r="X289" i="2"/>
  <c r="X296" i="2"/>
  <c r="X298" i="2"/>
  <c r="X299" i="2"/>
  <c r="X300" i="2"/>
  <c r="X301" i="2"/>
  <c r="X302" i="2"/>
  <c r="X303" i="2"/>
  <c r="X304" i="2"/>
  <c r="X305" i="2"/>
  <c r="X306" i="2"/>
  <c r="X307" i="2"/>
  <c r="X308" i="2"/>
  <c r="X309" i="2"/>
  <c r="X310" i="2"/>
  <c r="X311" i="2"/>
  <c r="X312" i="2"/>
  <c r="X313" i="2"/>
  <c r="X314" i="2"/>
  <c r="X315" i="2"/>
  <c r="X316" i="2"/>
  <c r="X322" i="2"/>
  <c r="X323" i="2"/>
  <c r="X324" i="2"/>
  <c r="X325" i="2"/>
  <c r="X327" i="2"/>
  <c r="X328" i="2"/>
  <c r="X329" i="2"/>
  <c r="X330" i="2"/>
  <c r="X331" i="2"/>
  <c r="X332" i="2"/>
  <c r="X333" i="2"/>
  <c r="X334" i="2"/>
  <c r="X335" i="2"/>
  <c r="X336" i="2"/>
  <c r="X337" i="2"/>
  <c r="X338" i="2"/>
  <c r="X339" i="2"/>
  <c r="X340" i="2"/>
  <c r="X341" i="2"/>
  <c r="X342" i="2"/>
  <c r="X343" i="2"/>
  <c r="X349" i="2"/>
  <c r="X350" i="2"/>
  <c r="X351" i="2"/>
  <c r="X352" i="2"/>
  <c r="X354" i="2"/>
  <c r="X355" i="2"/>
  <c r="X356" i="2"/>
  <c r="X357" i="2"/>
  <c r="X358" i="2"/>
  <c r="X364" i="2"/>
  <c r="X365" i="2"/>
  <c r="X366" i="2"/>
  <c r="X367" i="2"/>
  <c r="X369" i="2"/>
  <c r="X370" i="2"/>
  <c r="X371" i="2"/>
  <c r="X372" i="2"/>
  <c r="X373" i="2"/>
  <c r="X374" i="2"/>
  <c r="X375" i="2"/>
  <c r="X376" i="2"/>
  <c r="X377" i="2"/>
  <c r="X383" i="2"/>
  <c r="X384" i="2"/>
  <c r="X385" i="2"/>
  <c r="X387" i="2"/>
  <c r="X388" i="2"/>
  <c r="X389" i="2"/>
  <c r="X390" i="2"/>
  <c r="X391" i="2"/>
  <c r="X392" i="2"/>
  <c r="X393" i="2"/>
  <c r="X394" i="2"/>
  <c r="X400" i="2"/>
  <c r="X401" i="2"/>
  <c r="X402" i="2"/>
  <c r="X404" i="2"/>
  <c r="X405" i="2"/>
  <c r="X406" i="2"/>
  <c r="X407" i="2"/>
  <c r="X408" i="2"/>
  <c r="X409" i="2"/>
  <c r="X410" i="2"/>
  <c r="X411" i="2"/>
  <c r="X412" i="2"/>
  <c r="X5" i="2"/>
  <c r="R943" i="25" l="1"/>
  <c r="R978" i="25"/>
  <c r="A943" i="25"/>
  <c r="A981" i="25"/>
  <c r="A982" i="25"/>
  <c r="X42" i="8"/>
  <c r="X41" i="8"/>
  <c r="F5" i="25"/>
  <c r="K93" i="13"/>
  <c r="H63" i="38" l="1"/>
  <c r="H64" i="38" l="1"/>
  <c r="B23" i="39" l="1"/>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223" i="39"/>
  <c r="B224" i="39"/>
  <c r="B225" i="39"/>
  <c r="B226" i="39"/>
  <c r="B227" i="39"/>
  <c r="B228" i="39"/>
  <c r="B229" i="39"/>
  <c r="B230" i="39"/>
  <c r="B231" i="39"/>
  <c r="B232" i="39"/>
  <c r="B233" i="39"/>
  <c r="B234" i="39"/>
  <c r="B235" i="39"/>
  <c r="B236" i="39"/>
  <c r="B237" i="39"/>
  <c r="B238" i="39"/>
  <c r="B239" i="39"/>
  <c r="B240" i="39"/>
  <c r="B241" i="39"/>
  <c r="B242" i="39"/>
  <c r="B243" i="39"/>
  <c r="B244" i="39"/>
  <c r="B245" i="39"/>
  <c r="B246" i="39"/>
  <c r="B247" i="39"/>
  <c r="B248" i="39"/>
  <c r="B249" i="39"/>
  <c r="B250" i="39"/>
  <c r="B251" i="39"/>
  <c r="B252" i="39"/>
  <c r="B253" i="39"/>
  <c r="B254" i="39"/>
  <c r="B255" i="39"/>
  <c r="B256" i="39"/>
  <c r="B257" i="39"/>
  <c r="B258" i="39"/>
  <c r="B259" i="39"/>
  <c r="B260" i="39"/>
  <c r="B261" i="39"/>
  <c r="B262" i="39"/>
  <c r="B263" i="39"/>
  <c r="B264" i="39"/>
  <c r="B265" i="39"/>
  <c r="B266" i="39"/>
  <c r="B267" i="39"/>
  <c r="B268" i="39"/>
  <c r="B269" i="39"/>
  <c r="B270" i="39"/>
  <c r="B271" i="39"/>
  <c r="B272" i="39"/>
  <c r="B273" i="39"/>
  <c r="B274" i="39"/>
  <c r="B275" i="39"/>
  <c r="B276" i="39"/>
  <c r="B277" i="39"/>
  <c r="B278" i="39"/>
  <c r="B279" i="39"/>
  <c r="B280" i="39"/>
  <c r="B281" i="39"/>
  <c r="B282" i="39"/>
  <c r="B283" i="39"/>
  <c r="B284" i="39"/>
  <c r="B285" i="39"/>
  <c r="B286" i="39"/>
  <c r="B287" i="39"/>
  <c r="B288" i="39"/>
  <c r="B289" i="39"/>
  <c r="B290" i="39"/>
  <c r="B291" i="39"/>
  <c r="B292" i="39"/>
  <c r="B293" i="39"/>
  <c r="B294" i="39"/>
  <c r="B295" i="39"/>
  <c r="B296" i="39"/>
  <c r="B297" i="39"/>
  <c r="B298" i="39"/>
  <c r="B299" i="39"/>
  <c r="B300" i="39"/>
  <c r="B301" i="39"/>
  <c r="B302" i="39"/>
  <c r="B303" i="39"/>
  <c r="B304" i="39"/>
  <c r="B305" i="39"/>
  <c r="L44" i="37" l="1"/>
  <c r="S44" i="37" s="1"/>
  <c r="L45" i="37" l="1"/>
  <c r="L46" i="37"/>
  <c r="L47" i="37"/>
  <c r="L48" i="37"/>
  <c r="L49" i="37"/>
  <c r="L50" i="37"/>
  <c r="L51" i="37"/>
  <c r="L52" i="37"/>
  <c r="L53" i="37"/>
  <c r="L54" i="37"/>
  <c r="L55" i="37"/>
  <c r="L56" i="37"/>
  <c r="L57" i="37"/>
  <c r="T44" i="37"/>
  <c r="V44" i="37" s="1"/>
  <c r="O44" i="37" s="1"/>
  <c r="Z195" i="37" l="1"/>
  <c r="Z200" i="37"/>
  <c r="L44" i="38"/>
  <c r="M44" i="38" s="1"/>
  <c r="N44" i="38" s="1"/>
  <c r="L45" i="38"/>
  <c r="M45" i="38" s="1"/>
  <c r="N45" i="38" s="1"/>
  <c r="L46" i="38"/>
  <c r="M46" i="38" s="1"/>
  <c r="N46" i="38" s="1"/>
  <c r="L47" i="38"/>
  <c r="M47" i="38" s="1"/>
  <c r="N47" i="38" s="1"/>
  <c r="L48" i="38"/>
  <c r="M48" i="38" s="1"/>
  <c r="N48" i="38" s="1"/>
  <c r="L49" i="38"/>
  <c r="M49" i="38" s="1"/>
  <c r="N49" i="38" s="1"/>
  <c r="L50" i="38"/>
  <c r="M50" i="38" s="1"/>
  <c r="N50" i="38" s="1"/>
  <c r="L51" i="38"/>
  <c r="M51" i="38" s="1"/>
  <c r="N51" i="38" s="1"/>
  <c r="L52" i="38"/>
  <c r="M52" i="38" s="1"/>
  <c r="N52" i="38" s="1"/>
  <c r="L53" i="38"/>
  <c r="M53" i="38" s="1"/>
  <c r="N53" i="38" s="1"/>
  <c r="L54" i="38"/>
  <c r="M54" i="38" s="1"/>
  <c r="N54" i="38" s="1"/>
  <c r="L55" i="38"/>
  <c r="M55" i="38" s="1"/>
  <c r="N55" i="38" s="1"/>
  <c r="L43" i="38"/>
  <c r="M43" i="38" s="1"/>
  <c r="C94" i="37"/>
  <c r="Z94" i="37" s="1"/>
  <c r="C95" i="37"/>
  <c r="Z95" i="37" s="1"/>
  <c r="C96" i="37"/>
  <c r="Z96" i="37" s="1"/>
  <c r="C97" i="37"/>
  <c r="Z97" i="37" s="1"/>
  <c r="C98" i="37"/>
  <c r="Z98" i="37" s="1"/>
  <c r="C99" i="37"/>
  <c r="Z99" i="37" s="1"/>
  <c r="C100" i="37"/>
  <c r="Z100" i="37" s="1"/>
  <c r="C101" i="37"/>
  <c r="Z101" i="37" s="1"/>
  <c r="C102" i="37"/>
  <c r="Z102" i="37" s="1"/>
  <c r="C103" i="37"/>
  <c r="Z103" i="37" s="1"/>
  <c r="C104" i="37"/>
  <c r="Z104" i="37" s="1"/>
  <c r="C105" i="37"/>
  <c r="Z105" i="37" s="1"/>
  <c r="C106" i="37"/>
  <c r="Z106" i="37" s="1"/>
  <c r="G94" i="37"/>
  <c r="H94" i="37"/>
  <c r="G95" i="37"/>
  <c r="H95" i="37"/>
  <c r="G96" i="37"/>
  <c r="H96" i="37"/>
  <c r="G97" i="37"/>
  <c r="H97" i="37"/>
  <c r="G98" i="37"/>
  <c r="H98" i="37"/>
  <c r="G99" i="37"/>
  <c r="H99" i="37"/>
  <c r="G100" i="37"/>
  <c r="H100" i="37"/>
  <c r="G101" i="37"/>
  <c r="H101" i="37"/>
  <c r="G102" i="37"/>
  <c r="H102" i="37"/>
  <c r="G103" i="37"/>
  <c r="H103" i="37"/>
  <c r="G104" i="37"/>
  <c r="H104" i="37"/>
  <c r="G105" i="37"/>
  <c r="H105" i="37"/>
  <c r="G106" i="37"/>
  <c r="H106" i="37"/>
  <c r="O43" i="38"/>
  <c r="P43" i="38"/>
  <c r="Q43" i="38"/>
  <c r="R43" i="38"/>
  <c r="S43" i="38"/>
  <c r="T43" i="38"/>
  <c r="O44" i="38"/>
  <c r="P44" i="38"/>
  <c r="Q44" i="38"/>
  <c r="R44" i="38"/>
  <c r="S44" i="38"/>
  <c r="T44" i="38"/>
  <c r="O45" i="38"/>
  <c r="P45" i="38"/>
  <c r="Q45" i="38"/>
  <c r="R45" i="38"/>
  <c r="S45" i="38"/>
  <c r="T45" i="38"/>
  <c r="O46" i="38"/>
  <c r="P46" i="38"/>
  <c r="Q46" i="38"/>
  <c r="R46" i="38"/>
  <c r="S46" i="38"/>
  <c r="T46" i="38"/>
  <c r="O47" i="38"/>
  <c r="P47" i="38"/>
  <c r="Q47" i="38"/>
  <c r="R47" i="38"/>
  <c r="S47" i="38"/>
  <c r="T47" i="38"/>
  <c r="O48" i="38"/>
  <c r="P48" i="38"/>
  <c r="Q48" i="38"/>
  <c r="R48" i="38"/>
  <c r="S48" i="38"/>
  <c r="T48" i="38"/>
  <c r="O49" i="38"/>
  <c r="P49" i="38"/>
  <c r="Q49" i="38"/>
  <c r="R49" i="38"/>
  <c r="S49" i="38"/>
  <c r="T49" i="38"/>
  <c r="O50" i="38"/>
  <c r="P50" i="38"/>
  <c r="Q50" i="38"/>
  <c r="R50" i="38"/>
  <c r="S50" i="38"/>
  <c r="T50" i="38"/>
  <c r="O51" i="38"/>
  <c r="P51" i="38"/>
  <c r="Q51" i="38"/>
  <c r="R51" i="38"/>
  <c r="S51" i="38"/>
  <c r="T51" i="38"/>
  <c r="O52" i="38"/>
  <c r="P52" i="38"/>
  <c r="Q52" i="38"/>
  <c r="R52" i="38"/>
  <c r="S52" i="38"/>
  <c r="T52" i="38"/>
  <c r="O53" i="38"/>
  <c r="P53" i="38"/>
  <c r="Q53" i="38"/>
  <c r="R53" i="38"/>
  <c r="S53" i="38"/>
  <c r="T53" i="38"/>
  <c r="O54" i="38"/>
  <c r="P54" i="38"/>
  <c r="Q54" i="38"/>
  <c r="R54" i="38"/>
  <c r="S54" i="38"/>
  <c r="T54" i="38"/>
  <c r="O55" i="38"/>
  <c r="P55" i="38"/>
  <c r="Q55" i="38"/>
  <c r="R55" i="38"/>
  <c r="S55" i="38"/>
  <c r="T55" i="38"/>
  <c r="S28" i="41"/>
  <c r="S27" i="41"/>
  <c r="S26" i="41"/>
  <c r="S25" i="41"/>
  <c r="S24" i="41"/>
  <c r="S23" i="41"/>
  <c r="S22" i="41"/>
  <c r="S21" i="41"/>
  <c r="S20" i="41"/>
  <c r="S19" i="41"/>
  <c r="S18" i="41"/>
  <c r="V16" i="41"/>
  <c r="S16" i="41"/>
  <c r="V15" i="41"/>
  <c r="S15" i="41"/>
  <c r="V14" i="41"/>
  <c r="S14" i="41"/>
  <c r="V13" i="41"/>
  <c r="S13" i="41"/>
  <c r="V12" i="41"/>
  <c r="S12" i="41"/>
  <c r="V11" i="41"/>
  <c r="S11" i="41"/>
  <c r="V10" i="41"/>
  <c r="S10" i="41"/>
  <c r="V9" i="41"/>
  <c r="S9" i="41"/>
  <c r="V8" i="41"/>
  <c r="S8" i="41"/>
  <c r="V7" i="41"/>
  <c r="S7" i="41"/>
  <c r="O105" i="37" l="1" a="1"/>
  <c r="O105" i="37" s="1"/>
  <c r="O100" i="37" a="1"/>
  <c r="O100" i="37" s="1"/>
  <c r="O94" i="37" a="1"/>
  <c r="O94" i="37" s="1"/>
  <c r="O99" i="37" a="1"/>
  <c r="O99" i="37" s="1"/>
  <c r="N43" i="38"/>
  <c r="O106" i="37" a="1"/>
  <c r="O106" i="37" s="1"/>
  <c r="O98" i="37" a="1"/>
  <c r="O98" i="37" s="1"/>
  <c r="O97" i="37" a="1"/>
  <c r="O97" i="37" s="1"/>
  <c r="O104" i="37" a="1"/>
  <c r="O104" i="37" s="1"/>
  <c r="O96" i="37" a="1"/>
  <c r="O96" i="37" s="1"/>
  <c r="O103" i="37" a="1"/>
  <c r="O103" i="37" s="1"/>
  <c r="O95" i="37" a="1"/>
  <c r="O95" i="37" s="1"/>
  <c r="O102" i="37" a="1"/>
  <c r="O102" i="37" s="1"/>
  <c r="O101" i="37" a="1"/>
  <c r="O101" i="37" s="1"/>
  <c r="B22" i="39"/>
  <c r="B21" i="39"/>
  <c r="B20" i="39"/>
  <c r="B19" i="39"/>
  <c r="B18" i="39"/>
  <c r="B17" i="39"/>
  <c r="B16" i="39"/>
  <c r="B15" i="39"/>
  <c r="B14" i="39"/>
  <c r="B13" i="39"/>
  <c r="B12" i="39"/>
  <c r="B11" i="39"/>
  <c r="B10" i="39"/>
  <c r="B9" i="39"/>
  <c r="B8" i="39"/>
  <c r="B7" i="39"/>
  <c r="B6" i="39"/>
  <c r="B5" i="39"/>
  <c r="T42" i="38"/>
  <c r="S42" i="38"/>
  <c r="R42" i="38"/>
  <c r="Q42" i="38"/>
  <c r="P42" i="38"/>
  <c r="O42" i="38"/>
  <c r="H42" i="38"/>
  <c r="I42" i="38" s="1"/>
  <c r="J42" i="38" s="1"/>
  <c r="K42" i="38" s="1"/>
  <c r="L42" i="38" s="1"/>
  <c r="M42" i="38" s="1"/>
  <c r="N42" i="38" s="1"/>
  <c r="T41" i="38"/>
  <c r="S41" i="38"/>
  <c r="R41" i="38"/>
  <c r="Q41" i="38"/>
  <c r="P41" i="38"/>
  <c r="O41" i="38"/>
  <c r="H41" i="38"/>
  <c r="I41" i="38" s="1"/>
  <c r="J41" i="38" s="1"/>
  <c r="K41" i="38" s="1"/>
  <c r="L41" i="38" s="1"/>
  <c r="M41" i="38" s="1"/>
  <c r="N41" i="38" s="1"/>
  <c r="T40" i="38"/>
  <c r="S40" i="38"/>
  <c r="R40" i="38"/>
  <c r="Q40" i="38"/>
  <c r="P40" i="38"/>
  <c r="O40" i="38"/>
  <c r="H40" i="38"/>
  <c r="I40" i="38" s="1"/>
  <c r="J40" i="38" s="1"/>
  <c r="K40" i="38" s="1"/>
  <c r="L40" i="38" s="1"/>
  <c r="M40" i="38" s="1"/>
  <c r="N40" i="38" s="1"/>
  <c r="T39" i="38"/>
  <c r="S39" i="38"/>
  <c r="R39" i="38"/>
  <c r="Q39" i="38"/>
  <c r="P39" i="38"/>
  <c r="O39" i="38"/>
  <c r="H39" i="38"/>
  <c r="I39" i="38" s="1"/>
  <c r="J39" i="38" s="1"/>
  <c r="K39" i="38" s="1"/>
  <c r="L39" i="38" s="1"/>
  <c r="M39" i="38" s="1"/>
  <c r="N39" i="38" s="1"/>
  <c r="T38" i="38"/>
  <c r="S38" i="38"/>
  <c r="R38" i="38"/>
  <c r="Q38" i="38"/>
  <c r="P38" i="38"/>
  <c r="O38" i="38"/>
  <c r="H38" i="38"/>
  <c r="I38" i="38" s="1"/>
  <c r="J38" i="38" s="1"/>
  <c r="K38" i="38" s="1"/>
  <c r="L38" i="38" s="1"/>
  <c r="M38" i="38" s="1"/>
  <c r="N38" i="38" s="1"/>
  <c r="T37" i="38"/>
  <c r="S37" i="38"/>
  <c r="R37" i="38"/>
  <c r="Q37" i="38"/>
  <c r="P37" i="38"/>
  <c r="O37" i="38"/>
  <c r="H37" i="38"/>
  <c r="I37" i="38" s="1"/>
  <c r="J37" i="38" s="1"/>
  <c r="K37" i="38" s="1"/>
  <c r="L37" i="38" s="1"/>
  <c r="M37" i="38" s="1"/>
  <c r="N37" i="38" s="1"/>
  <c r="T36" i="38"/>
  <c r="S36" i="38"/>
  <c r="R36" i="38"/>
  <c r="Q36" i="38"/>
  <c r="P36" i="38"/>
  <c r="O36" i="38"/>
  <c r="H36" i="38"/>
  <c r="I36" i="38" s="1"/>
  <c r="J36" i="38" s="1"/>
  <c r="K36" i="38" s="1"/>
  <c r="L36" i="38" s="1"/>
  <c r="M36" i="38" s="1"/>
  <c r="N36" i="38" s="1"/>
  <c r="T35" i="38"/>
  <c r="S35" i="38"/>
  <c r="R35" i="38"/>
  <c r="Q35" i="38"/>
  <c r="P35" i="38"/>
  <c r="O35" i="38"/>
  <c r="H35" i="38"/>
  <c r="I35" i="38" s="1"/>
  <c r="J35" i="38" s="1"/>
  <c r="K35" i="38" s="1"/>
  <c r="L35" i="38" s="1"/>
  <c r="M35" i="38" s="1"/>
  <c r="N35" i="38" s="1"/>
  <c r="T34" i="38"/>
  <c r="S34" i="38"/>
  <c r="R34" i="38"/>
  <c r="Q34" i="38"/>
  <c r="P34" i="38"/>
  <c r="O34" i="38"/>
  <c r="H34" i="38"/>
  <c r="I34" i="38" s="1"/>
  <c r="J34" i="38" s="1"/>
  <c r="K34" i="38" s="1"/>
  <c r="L34" i="38" s="1"/>
  <c r="M34" i="38" s="1"/>
  <c r="N34" i="38" s="1"/>
  <c r="T33" i="38"/>
  <c r="S33" i="38"/>
  <c r="R33" i="38"/>
  <c r="Q33" i="38"/>
  <c r="P33" i="38"/>
  <c r="O33" i="38"/>
  <c r="H33" i="38"/>
  <c r="I33" i="38" s="1"/>
  <c r="J33" i="38" s="1"/>
  <c r="K33" i="38" s="1"/>
  <c r="L33" i="38" s="1"/>
  <c r="M33" i="38" s="1"/>
  <c r="N33" i="38" s="1"/>
  <c r="T32" i="38"/>
  <c r="S32" i="38"/>
  <c r="R32" i="38"/>
  <c r="Q32" i="38"/>
  <c r="P32" i="38"/>
  <c r="O32" i="38"/>
  <c r="H32" i="38"/>
  <c r="I32" i="38" s="1"/>
  <c r="J32" i="38" s="1"/>
  <c r="K32" i="38" s="1"/>
  <c r="L32" i="38" s="1"/>
  <c r="M32" i="38" s="1"/>
  <c r="N32" i="38" s="1"/>
  <c r="T31" i="38"/>
  <c r="S31" i="38"/>
  <c r="R31" i="38"/>
  <c r="Q31" i="38"/>
  <c r="P31" i="38"/>
  <c r="O31" i="38"/>
  <c r="H31" i="38"/>
  <c r="I31" i="38" s="1"/>
  <c r="J31" i="38" s="1"/>
  <c r="K31" i="38" s="1"/>
  <c r="L31" i="38" s="1"/>
  <c r="M31" i="38" s="1"/>
  <c r="N31" i="38" s="1"/>
  <c r="T30" i="38"/>
  <c r="S30" i="38"/>
  <c r="R30" i="38"/>
  <c r="Q30" i="38"/>
  <c r="P30" i="38"/>
  <c r="O30" i="38"/>
  <c r="H30" i="38"/>
  <c r="I30" i="38" s="1"/>
  <c r="J30" i="38" s="1"/>
  <c r="K30" i="38" s="1"/>
  <c r="L30" i="38" s="1"/>
  <c r="M30" i="38" s="1"/>
  <c r="N30" i="38" s="1"/>
  <c r="T29" i="38"/>
  <c r="S29" i="38"/>
  <c r="R29" i="38"/>
  <c r="Q29" i="38"/>
  <c r="P29" i="38"/>
  <c r="O29" i="38"/>
  <c r="H29" i="38"/>
  <c r="I29" i="38" s="1"/>
  <c r="J29" i="38" s="1"/>
  <c r="K29" i="38" s="1"/>
  <c r="L29" i="38" s="1"/>
  <c r="M29" i="38" s="1"/>
  <c r="N29" i="38" s="1"/>
  <c r="T28" i="38"/>
  <c r="S28" i="38"/>
  <c r="R28" i="38"/>
  <c r="Q28" i="38"/>
  <c r="P28" i="38"/>
  <c r="O28" i="38"/>
  <c r="H28" i="38"/>
  <c r="I28" i="38" s="1"/>
  <c r="J28" i="38" s="1"/>
  <c r="K28" i="38" s="1"/>
  <c r="L28" i="38" s="1"/>
  <c r="M28" i="38" s="1"/>
  <c r="N28" i="38" s="1"/>
  <c r="T27" i="38"/>
  <c r="S27" i="38"/>
  <c r="R27" i="38"/>
  <c r="Q27" i="38"/>
  <c r="P27" i="38"/>
  <c r="O27" i="38"/>
  <c r="H27" i="38"/>
  <c r="I27" i="38" s="1"/>
  <c r="J27" i="38" s="1"/>
  <c r="K27" i="38" s="1"/>
  <c r="L27" i="38" s="1"/>
  <c r="M27" i="38" s="1"/>
  <c r="N27" i="38" s="1"/>
  <c r="T26" i="38"/>
  <c r="S26" i="38"/>
  <c r="R26" i="38"/>
  <c r="Q26" i="38"/>
  <c r="P26" i="38"/>
  <c r="O26" i="38"/>
  <c r="H26" i="38"/>
  <c r="I26" i="38" s="1"/>
  <c r="J26" i="38" s="1"/>
  <c r="K26" i="38" s="1"/>
  <c r="L26" i="38" s="1"/>
  <c r="M26" i="38" s="1"/>
  <c r="N26" i="38" s="1"/>
  <c r="T25" i="38"/>
  <c r="S25" i="38"/>
  <c r="R25" i="38"/>
  <c r="Q25" i="38"/>
  <c r="P25" i="38"/>
  <c r="O25" i="38"/>
  <c r="H25" i="38"/>
  <c r="I25" i="38" s="1"/>
  <c r="J25" i="38" s="1"/>
  <c r="K25" i="38" s="1"/>
  <c r="L25" i="38" s="1"/>
  <c r="M25" i="38" s="1"/>
  <c r="N25" i="38" s="1"/>
  <c r="T24" i="38"/>
  <c r="S24" i="38"/>
  <c r="R24" i="38"/>
  <c r="Q24" i="38"/>
  <c r="P24" i="38"/>
  <c r="O24" i="38"/>
  <c r="H24" i="38"/>
  <c r="I24" i="38" s="1"/>
  <c r="J24" i="38" s="1"/>
  <c r="K24" i="38" s="1"/>
  <c r="L24" i="38" s="1"/>
  <c r="M24" i="38" s="1"/>
  <c r="N24" i="38" s="1"/>
  <c r="T23" i="38"/>
  <c r="S23" i="38"/>
  <c r="R23" i="38"/>
  <c r="Q23" i="38"/>
  <c r="P23" i="38"/>
  <c r="O23" i="38"/>
  <c r="H23" i="38"/>
  <c r="I23" i="38" s="1"/>
  <c r="J23" i="38" s="1"/>
  <c r="K23" i="38" s="1"/>
  <c r="L23" i="38" s="1"/>
  <c r="M23" i="38" s="1"/>
  <c r="N23" i="38" s="1"/>
  <c r="T22" i="38"/>
  <c r="S22" i="38"/>
  <c r="R22" i="38"/>
  <c r="Q22" i="38"/>
  <c r="P22" i="38"/>
  <c r="O22" i="38"/>
  <c r="H22" i="38"/>
  <c r="I22" i="38" s="1"/>
  <c r="J22" i="38" s="1"/>
  <c r="K22" i="38" s="1"/>
  <c r="L22" i="38" s="1"/>
  <c r="M22" i="38" s="1"/>
  <c r="N22" i="38" s="1"/>
  <c r="T21" i="38"/>
  <c r="S21" i="38"/>
  <c r="R21" i="38"/>
  <c r="Q21" i="38"/>
  <c r="P21" i="38"/>
  <c r="O21" i="38"/>
  <c r="H21" i="38"/>
  <c r="I21" i="38" s="1"/>
  <c r="J21" i="38" s="1"/>
  <c r="K21" i="38" s="1"/>
  <c r="L21" i="38" s="1"/>
  <c r="M21" i="38" s="1"/>
  <c r="N21" i="38" s="1"/>
  <c r="T20" i="38"/>
  <c r="S20" i="38"/>
  <c r="R20" i="38"/>
  <c r="Q20" i="38"/>
  <c r="P20" i="38"/>
  <c r="O20" i="38"/>
  <c r="H20" i="38"/>
  <c r="I20" i="38" s="1"/>
  <c r="J20" i="38" s="1"/>
  <c r="K20" i="38" s="1"/>
  <c r="L20" i="38" s="1"/>
  <c r="M20" i="38" s="1"/>
  <c r="N20" i="38" s="1"/>
  <c r="T19" i="38"/>
  <c r="S19" i="38"/>
  <c r="R19" i="38"/>
  <c r="Q19" i="38"/>
  <c r="P19" i="38"/>
  <c r="O19" i="38"/>
  <c r="H19" i="38"/>
  <c r="I19" i="38" s="1"/>
  <c r="J19" i="38" s="1"/>
  <c r="K19" i="38" s="1"/>
  <c r="L19" i="38" s="1"/>
  <c r="M19" i="38" s="1"/>
  <c r="N19" i="38" s="1"/>
  <c r="T18" i="38"/>
  <c r="S18" i="38"/>
  <c r="R18" i="38"/>
  <c r="Q18" i="38"/>
  <c r="P18" i="38"/>
  <c r="O18" i="38"/>
  <c r="H18" i="38"/>
  <c r="I18" i="38" s="1"/>
  <c r="J18" i="38" s="1"/>
  <c r="K18" i="38" s="1"/>
  <c r="L18" i="38" s="1"/>
  <c r="M18" i="38" s="1"/>
  <c r="N18" i="38" s="1"/>
  <c r="T17" i="38"/>
  <c r="S17" i="38"/>
  <c r="R17" i="38"/>
  <c r="Q17" i="38"/>
  <c r="P17" i="38"/>
  <c r="O17" i="38"/>
  <c r="H17" i="38"/>
  <c r="I17" i="38" s="1"/>
  <c r="J17" i="38" s="1"/>
  <c r="K17" i="38" s="1"/>
  <c r="L17" i="38" s="1"/>
  <c r="M17" i="38" s="1"/>
  <c r="N17" i="38" s="1"/>
  <c r="T16" i="38"/>
  <c r="S16" i="38"/>
  <c r="R16" i="38"/>
  <c r="Q16" i="38"/>
  <c r="P16" i="38"/>
  <c r="O16" i="38"/>
  <c r="H16" i="38"/>
  <c r="I16" i="38" s="1"/>
  <c r="J16" i="38" s="1"/>
  <c r="K16" i="38" s="1"/>
  <c r="L16" i="38" s="1"/>
  <c r="M16" i="38" s="1"/>
  <c r="N16" i="38" s="1"/>
  <c r="T15" i="38"/>
  <c r="S15" i="38"/>
  <c r="R15" i="38"/>
  <c r="Q15" i="38"/>
  <c r="P15" i="38"/>
  <c r="O15" i="38"/>
  <c r="M15" i="38"/>
  <c r="N15" i="38" s="1"/>
  <c r="T14" i="38"/>
  <c r="S14" i="38"/>
  <c r="R14" i="38"/>
  <c r="Q14" i="38"/>
  <c r="P14" i="38"/>
  <c r="O14" i="38"/>
  <c r="H14" i="38"/>
  <c r="I14" i="38" s="1"/>
  <c r="J14" i="38" s="1"/>
  <c r="K14" i="38" s="1"/>
  <c r="L14" i="38" s="1"/>
  <c r="M14" i="38" s="1"/>
  <c r="N14" i="38" s="1"/>
  <c r="T13" i="38"/>
  <c r="S13" i="38"/>
  <c r="R13" i="38"/>
  <c r="Q13" i="38"/>
  <c r="P13" i="38"/>
  <c r="O13" i="38"/>
  <c r="H13" i="38"/>
  <c r="I13" i="38" s="1"/>
  <c r="J13" i="38" s="1"/>
  <c r="K13" i="38" s="1"/>
  <c r="L13" i="38" s="1"/>
  <c r="M13" i="38" s="1"/>
  <c r="N13" i="38" s="1"/>
  <c r="T12" i="38"/>
  <c r="S12" i="38"/>
  <c r="R12" i="38"/>
  <c r="Q12" i="38"/>
  <c r="P12" i="38"/>
  <c r="O12" i="38"/>
  <c r="H12" i="38"/>
  <c r="I12" i="38" s="1"/>
  <c r="J12" i="38" s="1"/>
  <c r="K12" i="38" s="1"/>
  <c r="L12" i="38" s="1"/>
  <c r="M12" i="38" s="1"/>
  <c r="N12" i="38" s="1"/>
  <c r="T11" i="38"/>
  <c r="S11" i="38"/>
  <c r="R11" i="38"/>
  <c r="Q11" i="38"/>
  <c r="P11" i="38"/>
  <c r="O11" i="38"/>
  <c r="H11" i="38"/>
  <c r="I11" i="38" s="1"/>
  <c r="J11" i="38" s="1"/>
  <c r="K11" i="38" s="1"/>
  <c r="L11" i="38" s="1"/>
  <c r="M11" i="38" s="1"/>
  <c r="N11" i="38" s="1"/>
  <c r="T10" i="38"/>
  <c r="S10" i="38"/>
  <c r="R10" i="38"/>
  <c r="Q10" i="38"/>
  <c r="P10" i="38"/>
  <c r="O10" i="38"/>
  <c r="H10" i="38"/>
  <c r="I10" i="38" s="1"/>
  <c r="J10" i="38" s="1"/>
  <c r="K10" i="38" s="1"/>
  <c r="L10" i="38" s="1"/>
  <c r="M10" i="38" s="1"/>
  <c r="N10" i="38" s="1"/>
  <c r="T9" i="38"/>
  <c r="S9" i="38"/>
  <c r="R9" i="38"/>
  <c r="Q9" i="38"/>
  <c r="P9" i="38"/>
  <c r="O9" i="38"/>
  <c r="H9" i="38"/>
  <c r="I9" i="38" s="1"/>
  <c r="J9" i="38" s="1"/>
  <c r="K9" i="38" s="1"/>
  <c r="L9" i="38" s="1"/>
  <c r="M9" i="38" s="1"/>
  <c r="N9" i="38" s="1"/>
  <c r="T8" i="38"/>
  <c r="S8" i="38"/>
  <c r="R8" i="38"/>
  <c r="Q8" i="38"/>
  <c r="P8" i="38"/>
  <c r="O8" i="38"/>
  <c r="H8" i="38"/>
  <c r="I8" i="38" s="1"/>
  <c r="J8" i="38" s="1"/>
  <c r="K8" i="38" s="1"/>
  <c r="L8" i="38" s="1"/>
  <c r="M8" i="38" s="1"/>
  <c r="N8" i="38" s="1"/>
  <c r="T5" i="38"/>
  <c r="S5" i="38"/>
  <c r="R5" i="38"/>
  <c r="Q5" i="38"/>
  <c r="P5" i="38"/>
  <c r="O5" i="38"/>
  <c r="N5" i="38"/>
  <c r="M5" i="38"/>
  <c r="L5" i="38"/>
  <c r="K5" i="38"/>
  <c r="J5" i="38"/>
  <c r="I5" i="38"/>
  <c r="H5" i="38"/>
  <c r="H745" i="37"/>
  <c r="G745" i="37"/>
  <c r="C745" i="37"/>
  <c r="H744" i="37"/>
  <c r="G744" i="37"/>
  <c r="C744" i="37"/>
  <c r="Z744" i="37" s="1"/>
  <c r="H743" i="37"/>
  <c r="G743" i="37"/>
  <c r="C743" i="37"/>
  <c r="Z743" i="37" s="1"/>
  <c r="H742" i="37"/>
  <c r="G742" i="37"/>
  <c r="C742" i="37"/>
  <c r="Z742" i="37" s="1"/>
  <c r="H741" i="37"/>
  <c r="G741" i="37"/>
  <c r="C741" i="37"/>
  <c r="Z741" i="37" s="1"/>
  <c r="H740" i="37"/>
  <c r="G740" i="37"/>
  <c r="C740" i="37"/>
  <c r="Z740" i="37" s="1"/>
  <c r="H739" i="37"/>
  <c r="G739" i="37"/>
  <c r="C739" i="37"/>
  <c r="Z739" i="37" s="1"/>
  <c r="H738" i="37"/>
  <c r="G738" i="37"/>
  <c r="C738" i="37"/>
  <c r="Z738" i="37" s="1"/>
  <c r="H737" i="37"/>
  <c r="G737" i="37"/>
  <c r="C737" i="37"/>
  <c r="Z737" i="37" s="1"/>
  <c r="H736" i="37"/>
  <c r="G736" i="37"/>
  <c r="C736" i="37"/>
  <c r="Z736" i="37" s="1"/>
  <c r="H735" i="37"/>
  <c r="G735" i="37"/>
  <c r="C735" i="37"/>
  <c r="Z735" i="37" s="1"/>
  <c r="H734" i="37"/>
  <c r="G734" i="37"/>
  <c r="C734" i="37"/>
  <c r="Z734" i="37" s="1"/>
  <c r="H733" i="37"/>
  <c r="G733" i="37"/>
  <c r="C733" i="37"/>
  <c r="Z733" i="37" s="1"/>
  <c r="H732" i="37"/>
  <c r="G732" i="37"/>
  <c r="C732" i="37"/>
  <c r="Z732" i="37" s="1"/>
  <c r="H731" i="37"/>
  <c r="G731" i="37"/>
  <c r="C731" i="37"/>
  <c r="Z731" i="37" s="1"/>
  <c r="H730" i="37"/>
  <c r="G730" i="37"/>
  <c r="C730" i="37"/>
  <c r="Z730" i="37" s="1"/>
  <c r="H729" i="37"/>
  <c r="G729" i="37"/>
  <c r="C729" i="37"/>
  <c r="Z729" i="37" s="1"/>
  <c r="H728" i="37"/>
  <c r="G728" i="37"/>
  <c r="C728" i="37"/>
  <c r="Z728" i="37" s="1"/>
  <c r="H727" i="37"/>
  <c r="G727" i="37"/>
  <c r="C727" i="37"/>
  <c r="Z727" i="37" s="1"/>
  <c r="H726" i="37"/>
  <c r="G726" i="37"/>
  <c r="C726" i="37"/>
  <c r="Z726" i="37" s="1"/>
  <c r="H725" i="37"/>
  <c r="G725" i="37"/>
  <c r="C725" i="37"/>
  <c r="Z725" i="37" s="1"/>
  <c r="H724" i="37"/>
  <c r="G724" i="37"/>
  <c r="C724" i="37"/>
  <c r="Z724" i="37" s="1"/>
  <c r="H723" i="37"/>
  <c r="G723" i="37"/>
  <c r="C723" i="37"/>
  <c r="Z723" i="37" s="1"/>
  <c r="H722" i="37"/>
  <c r="G722" i="37"/>
  <c r="C722" i="37"/>
  <c r="Z722" i="37" s="1"/>
  <c r="H721" i="37"/>
  <c r="G721" i="37"/>
  <c r="C721" i="37"/>
  <c r="Z721" i="37" s="1"/>
  <c r="H720" i="37"/>
  <c r="G720" i="37"/>
  <c r="C720" i="37"/>
  <c r="Z720" i="37" s="1"/>
  <c r="H719" i="37"/>
  <c r="G719" i="37"/>
  <c r="C719" i="37"/>
  <c r="Z719" i="37" s="1"/>
  <c r="H718" i="37"/>
  <c r="G718" i="37"/>
  <c r="C718" i="37"/>
  <c r="Z718" i="37" s="1"/>
  <c r="H717" i="37"/>
  <c r="G717" i="37"/>
  <c r="C717" i="37"/>
  <c r="Z717" i="37" s="1"/>
  <c r="H716" i="37"/>
  <c r="G716" i="37"/>
  <c r="C716" i="37"/>
  <c r="Z716" i="37" s="1"/>
  <c r="H715" i="37"/>
  <c r="G715" i="37"/>
  <c r="C715" i="37"/>
  <c r="Z715" i="37" s="1"/>
  <c r="H714" i="37"/>
  <c r="G714" i="37"/>
  <c r="C714" i="37"/>
  <c r="Z714" i="37" s="1"/>
  <c r="H713" i="37"/>
  <c r="G713" i="37"/>
  <c r="C713" i="37"/>
  <c r="Z713" i="37" s="1"/>
  <c r="H712" i="37"/>
  <c r="G712" i="37"/>
  <c r="C712" i="37"/>
  <c r="Z712" i="37" s="1"/>
  <c r="H711" i="37"/>
  <c r="G711" i="37"/>
  <c r="C711" i="37"/>
  <c r="Z711" i="37" s="1"/>
  <c r="H710" i="37"/>
  <c r="G710" i="37"/>
  <c r="C710" i="37"/>
  <c r="Z710" i="37" s="1"/>
  <c r="H709" i="37"/>
  <c r="G709" i="37"/>
  <c r="C709" i="37"/>
  <c r="Z709" i="37" s="1"/>
  <c r="H708" i="37"/>
  <c r="G708" i="37"/>
  <c r="C708" i="37"/>
  <c r="Z708" i="37" s="1"/>
  <c r="H707" i="37"/>
  <c r="G707" i="37"/>
  <c r="C707" i="37"/>
  <c r="Z707" i="37" s="1"/>
  <c r="H706" i="37"/>
  <c r="G706" i="37"/>
  <c r="C706" i="37"/>
  <c r="Z706" i="37" s="1"/>
  <c r="H705" i="37"/>
  <c r="G705" i="37"/>
  <c r="C705" i="37"/>
  <c r="Z705" i="37" s="1"/>
  <c r="H704" i="37"/>
  <c r="G704" i="37"/>
  <c r="C704" i="37"/>
  <c r="Z704" i="37" s="1"/>
  <c r="H703" i="37"/>
  <c r="G703" i="37"/>
  <c r="C703" i="37"/>
  <c r="Z703" i="37" s="1"/>
  <c r="H702" i="37"/>
  <c r="G702" i="37"/>
  <c r="C702" i="37"/>
  <c r="Z702" i="37" s="1"/>
  <c r="H701" i="37"/>
  <c r="G701" i="37"/>
  <c r="C701" i="37"/>
  <c r="Z701" i="37" s="1"/>
  <c r="H700" i="37"/>
  <c r="G700" i="37"/>
  <c r="C700" i="37"/>
  <c r="Z700" i="37" s="1"/>
  <c r="H699" i="37"/>
  <c r="G699" i="37"/>
  <c r="C699" i="37"/>
  <c r="Z699" i="37" s="1"/>
  <c r="H698" i="37"/>
  <c r="G698" i="37"/>
  <c r="C698" i="37"/>
  <c r="Z698" i="37" s="1"/>
  <c r="H697" i="37"/>
  <c r="G697" i="37"/>
  <c r="C697" i="37"/>
  <c r="Z697" i="37" s="1"/>
  <c r="H696" i="37"/>
  <c r="G696" i="37"/>
  <c r="C696" i="37"/>
  <c r="Z696" i="37" s="1"/>
  <c r="H695" i="37"/>
  <c r="G695" i="37"/>
  <c r="C695" i="37"/>
  <c r="Z695" i="37" s="1"/>
  <c r="H694" i="37"/>
  <c r="G694" i="37"/>
  <c r="C694" i="37"/>
  <c r="Z694" i="37" s="1"/>
  <c r="H693" i="37"/>
  <c r="G693" i="37"/>
  <c r="C693" i="37"/>
  <c r="Z693" i="37" s="1"/>
  <c r="H692" i="37"/>
  <c r="G692" i="37"/>
  <c r="C692" i="37"/>
  <c r="Z692" i="37" s="1"/>
  <c r="H691" i="37"/>
  <c r="G691" i="37"/>
  <c r="C691" i="37"/>
  <c r="Z691" i="37" s="1"/>
  <c r="H690" i="37"/>
  <c r="G690" i="37"/>
  <c r="C690" i="37"/>
  <c r="Z690" i="37" s="1"/>
  <c r="H689" i="37"/>
  <c r="G689" i="37"/>
  <c r="C689" i="37"/>
  <c r="Z689" i="37" s="1"/>
  <c r="H688" i="37"/>
  <c r="G688" i="37"/>
  <c r="C688" i="37"/>
  <c r="Z688" i="37" s="1"/>
  <c r="H687" i="37"/>
  <c r="G687" i="37"/>
  <c r="C687" i="37"/>
  <c r="Z687" i="37" s="1"/>
  <c r="H686" i="37"/>
  <c r="G686" i="37"/>
  <c r="C686" i="37"/>
  <c r="Z686" i="37" s="1"/>
  <c r="H685" i="37"/>
  <c r="G685" i="37"/>
  <c r="C685" i="37"/>
  <c r="Z685" i="37" s="1"/>
  <c r="H684" i="37"/>
  <c r="G684" i="37"/>
  <c r="C684" i="37"/>
  <c r="Z684" i="37" s="1"/>
  <c r="H683" i="37"/>
  <c r="G683" i="37"/>
  <c r="C683" i="37"/>
  <c r="Z683" i="37" s="1"/>
  <c r="H682" i="37"/>
  <c r="G682" i="37"/>
  <c r="C682" i="37"/>
  <c r="Z682" i="37" s="1"/>
  <c r="H681" i="37"/>
  <c r="G681" i="37"/>
  <c r="C681" i="37"/>
  <c r="Z681" i="37" s="1"/>
  <c r="H680" i="37"/>
  <c r="G680" i="37"/>
  <c r="C680" i="37"/>
  <c r="Z680" i="37" s="1"/>
  <c r="H679" i="37"/>
  <c r="G679" i="37"/>
  <c r="C679" i="37"/>
  <c r="Z679" i="37" s="1"/>
  <c r="H678" i="37"/>
  <c r="G678" i="37"/>
  <c r="C678" i="37"/>
  <c r="Z678" i="37" s="1"/>
  <c r="H677" i="37"/>
  <c r="G677" i="37"/>
  <c r="C677" i="37"/>
  <c r="Z677" i="37" s="1"/>
  <c r="H676" i="37"/>
  <c r="G676" i="37"/>
  <c r="C676" i="37"/>
  <c r="Z676" i="37" s="1"/>
  <c r="H675" i="37"/>
  <c r="G675" i="37"/>
  <c r="C675" i="37"/>
  <c r="Z675" i="37" s="1"/>
  <c r="H674" i="37"/>
  <c r="G674" i="37"/>
  <c r="C674" i="37"/>
  <c r="Z674" i="37" s="1"/>
  <c r="H673" i="37"/>
  <c r="G673" i="37"/>
  <c r="C673" i="37"/>
  <c r="Z673" i="37" s="1"/>
  <c r="H672" i="37"/>
  <c r="G672" i="37"/>
  <c r="C672" i="37"/>
  <c r="Z672" i="37" s="1"/>
  <c r="H671" i="37"/>
  <c r="G671" i="37"/>
  <c r="C671" i="37"/>
  <c r="Z671" i="37" s="1"/>
  <c r="H670" i="37"/>
  <c r="G670" i="37"/>
  <c r="C670" i="37"/>
  <c r="Z670" i="37" s="1"/>
  <c r="H669" i="37"/>
  <c r="G669" i="37"/>
  <c r="C669" i="37"/>
  <c r="Z669" i="37" s="1"/>
  <c r="H668" i="37"/>
  <c r="G668" i="37"/>
  <c r="C668" i="37"/>
  <c r="Z668" i="37" s="1"/>
  <c r="H667" i="37"/>
  <c r="G667" i="37"/>
  <c r="C667" i="37"/>
  <c r="Z667" i="37" s="1"/>
  <c r="H666" i="37"/>
  <c r="G666" i="37"/>
  <c r="C666" i="37"/>
  <c r="Z666" i="37" s="1"/>
  <c r="H665" i="37"/>
  <c r="G665" i="37"/>
  <c r="C665" i="37"/>
  <c r="Z665" i="37" s="1"/>
  <c r="H664" i="37"/>
  <c r="G664" i="37"/>
  <c r="C664" i="37"/>
  <c r="Z664" i="37" s="1"/>
  <c r="H663" i="37"/>
  <c r="G663" i="37"/>
  <c r="C663" i="37"/>
  <c r="Z663" i="37" s="1"/>
  <c r="H662" i="37"/>
  <c r="G662" i="37"/>
  <c r="C662" i="37"/>
  <c r="Z662" i="37" s="1"/>
  <c r="H661" i="37"/>
  <c r="G661" i="37"/>
  <c r="C661" i="37"/>
  <c r="Z661" i="37" s="1"/>
  <c r="H660" i="37"/>
  <c r="G660" i="37"/>
  <c r="C660" i="37"/>
  <c r="Z660" i="37" s="1"/>
  <c r="H659" i="37"/>
  <c r="G659" i="37"/>
  <c r="C659" i="37"/>
  <c r="Z659" i="37" s="1"/>
  <c r="H658" i="37"/>
  <c r="G658" i="37"/>
  <c r="C658" i="37"/>
  <c r="Z658" i="37" s="1"/>
  <c r="H657" i="37"/>
  <c r="G657" i="37"/>
  <c r="C657" i="37"/>
  <c r="Z657" i="37" s="1"/>
  <c r="H656" i="37"/>
  <c r="G656" i="37"/>
  <c r="C656" i="37"/>
  <c r="Z656" i="37" s="1"/>
  <c r="H655" i="37"/>
  <c r="G655" i="37"/>
  <c r="C655" i="37"/>
  <c r="Z655" i="37" s="1"/>
  <c r="H654" i="37"/>
  <c r="G654" i="37"/>
  <c r="C654" i="37"/>
  <c r="Z654" i="37" s="1"/>
  <c r="H653" i="37"/>
  <c r="G653" i="37"/>
  <c r="C653" i="37"/>
  <c r="Z653" i="37" s="1"/>
  <c r="H652" i="37"/>
  <c r="G652" i="37"/>
  <c r="C652" i="37"/>
  <c r="Z652" i="37" s="1"/>
  <c r="H651" i="37"/>
  <c r="G651" i="37"/>
  <c r="C651" i="37"/>
  <c r="Z651" i="37" s="1"/>
  <c r="H650" i="37"/>
  <c r="G650" i="37"/>
  <c r="C650" i="37"/>
  <c r="Z650" i="37" s="1"/>
  <c r="H649" i="37"/>
  <c r="G649" i="37"/>
  <c r="C649" i="37"/>
  <c r="Z649" i="37" s="1"/>
  <c r="H648" i="37"/>
  <c r="G648" i="37"/>
  <c r="C648" i="37"/>
  <c r="Z648" i="37" s="1"/>
  <c r="H647" i="37"/>
  <c r="G647" i="37"/>
  <c r="C647" i="37"/>
  <c r="Z647" i="37" s="1"/>
  <c r="H646" i="37"/>
  <c r="G646" i="37"/>
  <c r="C646" i="37"/>
  <c r="Z646" i="37" s="1"/>
  <c r="H645" i="37"/>
  <c r="G645" i="37"/>
  <c r="C645" i="37"/>
  <c r="Z645" i="37" s="1"/>
  <c r="H644" i="37"/>
  <c r="G644" i="37"/>
  <c r="C644" i="37"/>
  <c r="Z644" i="37" s="1"/>
  <c r="H643" i="37"/>
  <c r="G643" i="37"/>
  <c r="C643" i="37"/>
  <c r="Z643" i="37" s="1"/>
  <c r="H642" i="37"/>
  <c r="G642" i="37"/>
  <c r="C642" i="37"/>
  <c r="Z642" i="37" s="1"/>
  <c r="H641" i="37"/>
  <c r="G641" i="37"/>
  <c r="C641" i="37"/>
  <c r="Z641" i="37" s="1"/>
  <c r="H640" i="37"/>
  <c r="G640" i="37"/>
  <c r="C640" i="37"/>
  <c r="Z640" i="37" s="1"/>
  <c r="H639" i="37"/>
  <c r="G639" i="37"/>
  <c r="C639" i="37"/>
  <c r="Z639" i="37" s="1"/>
  <c r="H638" i="37"/>
  <c r="G638" i="37"/>
  <c r="C638" i="37"/>
  <c r="Z638" i="37" s="1"/>
  <c r="H637" i="37"/>
  <c r="G637" i="37"/>
  <c r="C637" i="37"/>
  <c r="Z637" i="37" s="1"/>
  <c r="H636" i="37"/>
  <c r="G636" i="37"/>
  <c r="C636" i="37"/>
  <c r="Z636" i="37" s="1"/>
  <c r="H635" i="37"/>
  <c r="G635" i="37"/>
  <c r="C635" i="37"/>
  <c r="Z635" i="37" s="1"/>
  <c r="H634" i="37"/>
  <c r="G634" i="37"/>
  <c r="C634" i="37"/>
  <c r="Z634" i="37" s="1"/>
  <c r="H633" i="37"/>
  <c r="G633" i="37"/>
  <c r="C633" i="37"/>
  <c r="Z633" i="37" s="1"/>
  <c r="H632" i="37"/>
  <c r="G632" i="37"/>
  <c r="C632" i="37"/>
  <c r="Z632" i="37" s="1"/>
  <c r="H631" i="37"/>
  <c r="G631" i="37"/>
  <c r="C631" i="37"/>
  <c r="Z631" i="37" s="1"/>
  <c r="H630" i="37"/>
  <c r="G630" i="37"/>
  <c r="C630" i="37"/>
  <c r="Z630" i="37" s="1"/>
  <c r="H629" i="37"/>
  <c r="G629" i="37"/>
  <c r="C629" i="37"/>
  <c r="Z629" i="37" s="1"/>
  <c r="H628" i="37"/>
  <c r="G628" i="37"/>
  <c r="C628" i="37"/>
  <c r="Z628" i="37" s="1"/>
  <c r="H627" i="37"/>
  <c r="G627" i="37"/>
  <c r="C627" i="37"/>
  <c r="Z627" i="37" s="1"/>
  <c r="H626" i="37"/>
  <c r="G626" i="37"/>
  <c r="C626" i="37"/>
  <c r="Z626" i="37" s="1"/>
  <c r="H625" i="37"/>
  <c r="G625" i="37"/>
  <c r="C625" i="37"/>
  <c r="Z625" i="37" s="1"/>
  <c r="H624" i="37"/>
  <c r="G624" i="37"/>
  <c r="C624" i="37"/>
  <c r="Z624" i="37" s="1"/>
  <c r="H623" i="37"/>
  <c r="G623" i="37"/>
  <c r="C623" i="37"/>
  <c r="Z623" i="37" s="1"/>
  <c r="H622" i="37"/>
  <c r="G622" i="37"/>
  <c r="C622" i="37"/>
  <c r="Z622" i="37" s="1"/>
  <c r="H621" i="37"/>
  <c r="G621" i="37"/>
  <c r="C621" i="37"/>
  <c r="Z621" i="37" s="1"/>
  <c r="H620" i="37"/>
  <c r="G620" i="37"/>
  <c r="C620" i="37"/>
  <c r="Z620" i="37" s="1"/>
  <c r="H619" i="37"/>
  <c r="G619" i="37"/>
  <c r="C619" i="37"/>
  <c r="Z619" i="37" s="1"/>
  <c r="H618" i="37"/>
  <c r="G618" i="37"/>
  <c r="C618" i="37"/>
  <c r="Z618" i="37" s="1"/>
  <c r="H617" i="37"/>
  <c r="G617" i="37"/>
  <c r="C617" i="37"/>
  <c r="Z617" i="37" s="1"/>
  <c r="H616" i="37"/>
  <c r="G616" i="37"/>
  <c r="C616" i="37"/>
  <c r="Z616" i="37" s="1"/>
  <c r="H615" i="37"/>
  <c r="G615" i="37"/>
  <c r="C615" i="37"/>
  <c r="Z615" i="37" s="1"/>
  <c r="H614" i="37"/>
  <c r="G614" i="37"/>
  <c r="C614" i="37"/>
  <c r="Z614" i="37" s="1"/>
  <c r="H613" i="37"/>
  <c r="G613" i="37"/>
  <c r="C613" i="37"/>
  <c r="Z613" i="37" s="1"/>
  <c r="H612" i="37"/>
  <c r="G612" i="37"/>
  <c r="C612" i="37"/>
  <c r="Z612" i="37" s="1"/>
  <c r="H611" i="37"/>
  <c r="G611" i="37"/>
  <c r="C611" i="37"/>
  <c r="Z611" i="37" s="1"/>
  <c r="H610" i="37"/>
  <c r="G610" i="37"/>
  <c r="C610" i="37"/>
  <c r="Z610" i="37" s="1"/>
  <c r="H609" i="37"/>
  <c r="G609" i="37"/>
  <c r="C609" i="37"/>
  <c r="Z609" i="37" s="1"/>
  <c r="H608" i="37"/>
  <c r="G608" i="37"/>
  <c r="C608" i="37"/>
  <c r="Z608" i="37" s="1"/>
  <c r="H607" i="37"/>
  <c r="G607" i="37"/>
  <c r="C607" i="37"/>
  <c r="Z607" i="37" s="1"/>
  <c r="H606" i="37"/>
  <c r="G606" i="37"/>
  <c r="C606" i="37"/>
  <c r="Z606" i="37" s="1"/>
  <c r="H605" i="37"/>
  <c r="G605" i="37"/>
  <c r="C605" i="37"/>
  <c r="Z605" i="37" s="1"/>
  <c r="H604" i="37"/>
  <c r="G604" i="37"/>
  <c r="C604" i="37"/>
  <c r="Z604" i="37" s="1"/>
  <c r="H603" i="37"/>
  <c r="G603" i="37"/>
  <c r="C603" i="37"/>
  <c r="Z603" i="37" s="1"/>
  <c r="H602" i="37"/>
  <c r="G602" i="37"/>
  <c r="C602" i="37"/>
  <c r="Z602" i="37" s="1"/>
  <c r="H601" i="37"/>
  <c r="G601" i="37"/>
  <c r="C601" i="37"/>
  <c r="Z601" i="37" s="1"/>
  <c r="H600" i="37"/>
  <c r="G600" i="37"/>
  <c r="C600" i="37"/>
  <c r="Z600" i="37" s="1"/>
  <c r="H599" i="37"/>
  <c r="G599" i="37"/>
  <c r="C599" i="37"/>
  <c r="Z599" i="37" s="1"/>
  <c r="H598" i="37"/>
  <c r="G598" i="37"/>
  <c r="C598" i="37"/>
  <c r="Z598" i="37" s="1"/>
  <c r="H597" i="37"/>
  <c r="G597" i="37"/>
  <c r="C597" i="37"/>
  <c r="Z597" i="37" s="1"/>
  <c r="H596" i="37"/>
  <c r="G596" i="37"/>
  <c r="C596" i="37"/>
  <c r="Z596" i="37" s="1"/>
  <c r="H595" i="37"/>
  <c r="G595" i="37"/>
  <c r="C595" i="37"/>
  <c r="Z595" i="37" s="1"/>
  <c r="H594" i="37"/>
  <c r="G594" i="37"/>
  <c r="C594" i="37"/>
  <c r="Z594" i="37" s="1"/>
  <c r="H593" i="37"/>
  <c r="G593" i="37"/>
  <c r="C593" i="37"/>
  <c r="Z593" i="37" s="1"/>
  <c r="H592" i="37"/>
  <c r="G592" i="37"/>
  <c r="C592" i="37"/>
  <c r="Z592" i="37" s="1"/>
  <c r="H591" i="37"/>
  <c r="G591" i="37"/>
  <c r="C591" i="37"/>
  <c r="Z591" i="37" s="1"/>
  <c r="H590" i="37"/>
  <c r="G590" i="37"/>
  <c r="C590" i="37"/>
  <c r="Z590" i="37" s="1"/>
  <c r="H589" i="37"/>
  <c r="G589" i="37"/>
  <c r="C589" i="37"/>
  <c r="Z589" i="37" s="1"/>
  <c r="H588" i="37"/>
  <c r="G588" i="37"/>
  <c r="C588" i="37"/>
  <c r="Z588" i="37" s="1"/>
  <c r="H587" i="37"/>
  <c r="G587" i="37"/>
  <c r="C587" i="37"/>
  <c r="Z587" i="37" s="1"/>
  <c r="H586" i="37"/>
  <c r="G586" i="37"/>
  <c r="C586" i="37"/>
  <c r="Z586" i="37" s="1"/>
  <c r="H585" i="37"/>
  <c r="G585" i="37"/>
  <c r="C585" i="37"/>
  <c r="Z585" i="37" s="1"/>
  <c r="H584" i="37"/>
  <c r="G584" i="37"/>
  <c r="C584" i="37"/>
  <c r="Z584" i="37" s="1"/>
  <c r="H583" i="37"/>
  <c r="G583" i="37"/>
  <c r="C583" i="37"/>
  <c r="Z583" i="37" s="1"/>
  <c r="H582" i="37"/>
  <c r="G582" i="37"/>
  <c r="C582" i="37"/>
  <c r="Z582" i="37" s="1"/>
  <c r="H581" i="37"/>
  <c r="G581" i="37"/>
  <c r="C581" i="37"/>
  <c r="Z581" i="37" s="1"/>
  <c r="H580" i="37"/>
  <c r="G580" i="37"/>
  <c r="C580" i="37"/>
  <c r="Z580" i="37" s="1"/>
  <c r="H579" i="37"/>
  <c r="G579" i="37"/>
  <c r="C579" i="37"/>
  <c r="Z579" i="37" s="1"/>
  <c r="H578" i="37"/>
  <c r="G578" i="37"/>
  <c r="C578" i="37"/>
  <c r="Z578" i="37" s="1"/>
  <c r="H577" i="37"/>
  <c r="G577" i="37"/>
  <c r="C577" i="37"/>
  <c r="Z577" i="37" s="1"/>
  <c r="H576" i="37"/>
  <c r="G576" i="37"/>
  <c r="C576" i="37"/>
  <c r="Z576" i="37" s="1"/>
  <c r="H575" i="37"/>
  <c r="G575" i="37"/>
  <c r="C575" i="37"/>
  <c r="Z575" i="37" s="1"/>
  <c r="H574" i="37"/>
  <c r="G574" i="37"/>
  <c r="C574" i="37"/>
  <c r="Z574" i="37" s="1"/>
  <c r="H573" i="37"/>
  <c r="G573" i="37"/>
  <c r="C573" i="37"/>
  <c r="Z573" i="37" s="1"/>
  <c r="H572" i="37"/>
  <c r="G572" i="37"/>
  <c r="C572" i="37"/>
  <c r="Z572" i="37" s="1"/>
  <c r="H571" i="37"/>
  <c r="G571" i="37"/>
  <c r="C571" i="37"/>
  <c r="Z571" i="37" s="1"/>
  <c r="H570" i="37"/>
  <c r="G570" i="37"/>
  <c r="C570" i="37"/>
  <c r="Z570" i="37" s="1"/>
  <c r="H569" i="37"/>
  <c r="G569" i="37"/>
  <c r="C569" i="37"/>
  <c r="Z569" i="37" s="1"/>
  <c r="H568" i="37"/>
  <c r="G568" i="37"/>
  <c r="C568" i="37"/>
  <c r="Z568" i="37" s="1"/>
  <c r="H567" i="37"/>
  <c r="G567" i="37"/>
  <c r="C567" i="37"/>
  <c r="Z567" i="37" s="1"/>
  <c r="H566" i="37"/>
  <c r="G566" i="37"/>
  <c r="C566" i="37"/>
  <c r="Z566" i="37" s="1"/>
  <c r="H565" i="37"/>
  <c r="G565" i="37"/>
  <c r="C565" i="37"/>
  <c r="Z565" i="37" s="1"/>
  <c r="H564" i="37"/>
  <c r="G564" i="37"/>
  <c r="C564" i="37"/>
  <c r="Z564" i="37" s="1"/>
  <c r="H563" i="37"/>
  <c r="G563" i="37"/>
  <c r="C563" i="37"/>
  <c r="Z563" i="37" s="1"/>
  <c r="H562" i="37"/>
  <c r="G562" i="37"/>
  <c r="C562" i="37"/>
  <c r="Z562" i="37" s="1"/>
  <c r="H561" i="37"/>
  <c r="G561" i="37"/>
  <c r="C561" i="37"/>
  <c r="Z561" i="37" s="1"/>
  <c r="H560" i="37"/>
  <c r="G560" i="37"/>
  <c r="C560" i="37"/>
  <c r="Z560" i="37" s="1"/>
  <c r="H559" i="37"/>
  <c r="G559" i="37"/>
  <c r="C559" i="37"/>
  <c r="Z559" i="37" s="1"/>
  <c r="H558" i="37"/>
  <c r="G558" i="37"/>
  <c r="C558" i="37"/>
  <c r="Z558" i="37" s="1"/>
  <c r="H557" i="37"/>
  <c r="G557" i="37"/>
  <c r="C557" i="37"/>
  <c r="Z557" i="37" s="1"/>
  <c r="H556" i="37"/>
  <c r="G556" i="37"/>
  <c r="C556" i="37"/>
  <c r="Z556" i="37" s="1"/>
  <c r="H555" i="37"/>
  <c r="G555" i="37"/>
  <c r="C555" i="37"/>
  <c r="Z555" i="37" s="1"/>
  <c r="H554" i="37"/>
  <c r="G554" i="37"/>
  <c r="C554" i="37"/>
  <c r="Z554" i="37" s="1"/>
  <c r="H553" i="37"/>
  <c r="G553" i="37"/>
  <c r="C553" i="37"/>
  <c r="Z553" i="37" s="1"/>
  <c r="H552" i="37"/>
  <c r="G552" i="37"/>
  <c r="C552" i="37"/>
  <c r="Z552" i="37" s="1"/>
  <c r="H551" i="37"/>
  <c r="G551" i="37"/>
  <c r="C551" i="37"/>
  <c r="Z551" i="37" s="1"/>
  <c r="H550" i="37"/>
  <c r="G550" i="37"/>
  <c r="C550" i="37"/>
  <c r="Z550" i="37" s="1"/>
  <c r="H549" i="37"/>
  <c r="G549" i="37"/>
  <c r="C549" i="37"/>
  <c r="Z549" i="37" s="1"/>
  <c r="H548" i="37"/>
  <c r="G548" i="37"/>
  <c r="C548" i="37"/>
  <c r="Z548" i="37" s="1"/>
  <c r="H547" i="37"/>
  <c r="G547" i="37"/>
  <c r="C547" i="37"/>
  <c r="Z547" i="37" s="1"/>
  <c r="H546" i="37"/>
  <c r="G546" i="37"/>
  <c r="C546" i="37"/>
  <c r="Z546" i="37" s="1"/>
  <c r="H545" i="37"/>
  <c r="G545" i="37"/>
  <c r="C545" i="37"/>
  <c r="Z545" i="37" s="1"/>
  <c r="H544" i="37"/>
  <c r="G544" i="37"/>
  <c r="C544" i="37"/>
  <c r="Z544" i="37" s="1"/>
  <c r="H543" i="37"/>
  <c r="G543" i="37"/>
  <c r="C543" i="37"/>
  <c r="Z543" i="37" s="1"/>
  <c r="H542" i="37"/>
  <c r="G542" i="37"/>
  <c r="C542" i="37"/>
  <c r="Z542" i="37" s="1"/>
  <c r="H541" i="37"/>
  <c r="G541" i="37"/>
  <c r="C541" i="37"/>
  <c r="Z541" i="37" s="1"/>
  <c r="H540" i="37"/>
  <c r="G540" i="37"/>
  <c r="C540" i="37"/>
  <c r="Z540" i="37" s="1"/>
  <c r="H539" i="37"/>
  <c r="G539" i="37"/>
  <c r="C539" i="37"/>
  <c r="Z539" i="37" s="1"/>
  <c r="H538" i="37"/>
  <c r="G538" i="37"/>
  <c r="C538" i="37"/>
  <c r="Z538" i="37" s="1"/>
  <c r="H537" i="37"/>
  <c r="G537" i="37"/>
  <c r="C537" i="37"/>
  <c r="Z537" i="37" s="1"/>
  <c r="H536" i="37"/>
  <c r="G536" i="37"/>
  <c r="C536" i="37"/>
  <c r="Z536" i="37" s="1"/>
  <c r="H535" i="37"/>
  <c r="G535" i="37"/>
  <c r="C535" i="37"/>
  <c r="Z535" i="37" s="1"/>
  <c r="H534" i="37"/>
  <c r="G534" i="37"/>
  <c r="C534" i="37"/>
  <c r="Z534" i="37" s="1"/>
  <c r="H533" i="37"/>
  <c r="G533" i="37"/>
  <c r="C533" i="37"/>
  <c r="Z533" i="37" s="1"/>
  <c r="H532" i="37"/>
  <c r="G532" i="37"/>
  <c r="C532" i="37"/>
  <c r="Z532" i="37" s="1"/>
  <c r="H531" i="37"/>
  <c r="G531" i="37"/>
  <c r="C531" i="37"/>
  <c r="Z531" i="37" s="1"/>
  <c r="H530" i="37"/>
  <c r="G530" i="37"/>
  <c r="C530" i="37"/>
  <c r="Z530" i="37" s="1"/>
  <c r="H529" i="37"/>
  <c r="G529" i="37"/>
  <c r="C529" i="37"/>
  <c r="Z529" i="37" s="1"/>
  <c r="H528" i="37"/>
  <c r="G528" i="37"/>
  <c r="C528" i="37"/>
  <c r="Z528" i="37" s="1"/>
  <c r="H527" i="37"/>
  <c r="G527" i="37"/>
  <c r="C527" i="37"/>
  <c r="Z527" i="37" s="1"/>
  <c r="H526" i="37"/>
  <c r="G526" i="37"/>
  <c r="C526" i="37"/>
  <c r="Z526" i="37" s="1"/>
  <c r="H525" i="37"/>
  <c r="G525" i="37"/>
  <c r="C525" i="37"/>
  <c r="Z525" i="37" s="1"/>
  <c r="H524" i="37"/>
  <c r="G524" i="37"/>
  <c r="C524" i="37"/>
  <c r="Z524" i="37" s="1"/>
  <c r="H523" i="37"/>
  <c r="G523" i="37"/>
  <c r="C523" i="37"/>
  <c r="Z523" i="37" s="1"/>
  <c r="H522" i="37"/>
  <c r="G522" i="37"/>
  <c r="C522" i="37"/>
  <c r="Z522" i="37" s="1"/>
  <c r="H521" i="37"/>
  <c r="G521" i="37"/>
  <c r="C521" i="37"/>
  <c r="Z521" i="37" s="1"/>
  <c r="H520" i="37"/>
  <c r="G520" i="37"/>
  <c r="C520" i="37"/>
  <c r="Z520" i="37" s="1"/>
  <c r="H519" i="37"/>
  <c r="G519" i="37"/>
  <c r="C519" i="37"/>
  <c r="Z519" i="37" s="1"/>
  <c r="H518" i="37"/>
  <c r="G518" i="37"/>
  <c r="C518" i="37"/>
  <c r="Z518" i="37" s="1"/>
  <c r="H517" i="37"/>
  <c r="G517" i="37"/>
  <c r="C517" i="37"/>
  <c r="Z517" i="37" s="1"/>
  <c r="H516" i="37"/>
  <c r="G516" i="37"/>
  <c r="C516" i="37"/>
  <c r="Z516" i="37" s="1"/>
  <c r="H515" i="37"/>
  <c r="G515" i="37"/>
  <c r="C515" i="37"/>
  <c r="Z515" i="37" s="1"/>
  <c r="H514" i="37"/>
  <c r="G514" i="37"/>
  <c r="C514" i="37"/>
  <c r="Z514" i="37" s="1"/>
  <c r="H513" i="37"/>
  <c r="G513" i="37"/>
  <c r="C513" i="37"/>
  <c r="Z513" i="37" s="1"/>
  <c r="H512" i="37"/>
  <c r="G512" i="37"/>
  <c r="C512" i="37"/>
  <c r="Z512" i="37" s="1"/>
  <c r="H511" i="37"/>
  <c r="G511" i="37"/>
  <c r="C511" i="37"/>
  <c r="Z511" i="37" s="1"/>
  <c r="H510" i="37"/>
  <c r="G510" i="37"/>
  <c r="C510" i="37"/>
  <c r="Z510" i="37" s="1"/>
  <c r="H509" i="37"/>
  <c r="G509" i="37"/>
  <c r="C509" i="37"/>
  <c r="Z509" i="37" s="1"/>
  <c r="H508" i="37"/>
  <c r="G508" i="37"/>
  <c r="C508" i="37"/>
  <c r="Z508" i="37" s="1"/>
  <c r="H507" i="37"/>
  <c r="G507" i="37"/>
  <c r="C507" i="37"/>
  <c r="Z507" i="37" s="1"/>
  <c r="H506" i="37"/>
  <c r="G506" i="37"/>
  <c r="C506" i="37"/>
  <c r="Z506" i="37" s="1"/>
  <c r="H505" i="37"/>
  <c r="G505" i="37"/>
  <c r="C505" i="37"/>
  <c r="Z505" i="37" s="1"/>
  <c r="H504" i="37"/>
  <c r="G504" i="37"/>
  <c r="C504" i="37"/>
  <c r="Z504" i="37" s="1"/>
  <c r="H503" i="37"/>
  <c r="G503" i="37"/>
  <c r="C503" i="37"/>
  <c r="Z503" i="37" s="1"/>
  <c r="H502" i="37"/>
  <c r="G502" i="37"/>
  <c r="C502" i="37"/>
  <c r="Z502" i="37" s="1"/>
  <c r="H501" i="37"/>
  <c r="G501" i="37"/>
  <c r="C501" i="37"/>
  <c r="Z501" i="37" s="1"/>
  <c r="H500" i="37"/>
  <c r="G500" i="37"/>
  <c r="C500" i="37"/>
  <c r="Z500" i="37" s="1"/>
  <c r="H499" i="37"/>
  <c r="G499" i="37"/>
  <c r="C499" i="37"/>
  <c r="Z499" i="37" s="1"/>
  <c r="H498" i="37"/>
  <c r="G498" i="37"/>
  <c r="C498" i="37"/>
  <c r="Z498" i="37" s="1"/>
  <c r="H497" i="37"/>
  <c r="G497" i="37"/>
  <c r="C497" i="37"/>
  <c r="Z497" i="37" s="1"/>
  <c r="H496" i="37"/>
  <c r="G496" i="37"/>
  <c r="C496" i="37"/>
  <c r="Z496" i="37" s="1"/>
  <c r="H495" i="37"/>
  <c r="G495" i="37"/>
  <c r="C495" i="37"/>
  <c r="Z495" i="37" s="1"/>
  <c r="H494" i="37"/>
  <c r="G494" i="37"/>
  <c r="C494" i="37"/>
  <c r="Z494" i="37" s="1"/>
  <c r="H493" i="37"/>
  <c r="G493" i="37"/>
  <c r="C493" i="37"/>
  <c r="Z493" i="37" s="1"/>
  <c r="H492" i="37"/>
  <c r="G492" i="37"/>
  <c r="C492" i="37"/>
  <c r="Z492" i="37" s="1"/>
  <c r="H491" i="37"/>
  <c r="G491" i="37"/>
  <c r="C491" i="37"/>
  <c r="Z491" i="37" s="1"/>
  <c r="H490" i="37"/>
  <c r="G490" i="37"/>
  <c r="C490" i="37"/>
  <c r="Z490" i="37" s="1"/>
  <c r="H489" i="37"/>
  <c r="G489" i="37"/>
  <c r="C489" i="37"/>
  <c r="Z489" i="37" s="1"/>
  <c r="H488" i="37"/>
  <c r="G488" i="37"/>
  <c r="C488" i="37"/>
  <c r="Z488" i="37" s="1"/>
  <c r="H487" i="37"/>
  <c r="G487" i="37"/>
  <c r="C487" i="37"/>
  <c r="Z487" i="37" s="1"/>
  <c r="H486" i="37"/>
  <c r="G486" i="37"/>
  <c r="C486" i="37"/>
  <c r="Z486" i="37" s="1"/>
  <c r="H485" i="37"/>
  <c r="G485" i="37"/>
  <c r="C485" i="37"/>
  <c r="Z485" i="37" s="1"/>
  <c r="H484" i="37"/>
  <c r="G484" i="37"/>
  <c r="C484" i="37"/>
  <c r="Z484" i="37" s="1"/>
  <c r="H483" i="37"/>
  <c r="G483" i="37"/>
  <c r="C483" i="37"/>
  <c r="Z483" i="37" s="1"/>
  <c r="H482" i="37"/>
  <c r="G482" i="37"/>
  <c r="C482" i="37"/>
  <c r="Z482" i="37" s="1"/>
  <c r="H481" i="37"/>
  <c r="G481" i="37"/>
  <c r="C481" i="37"/>
  <c r="Z481" i="37" s="1"/>
  <c r="H480" i="37"/>
  <c r="G480" i="37"/>
  <c r="C480" i="37"/>
  <c r="Z480" i="37" s="1"/>
  <c r="H479" i="37"/>
  <c r="G479" i="37"/>
  <c r="C479" i="37"/>
  <c r="Z479" i="37" s="1"/>
  <c r="H478" i="37"/>
  <c r="G478" i="37"/>
  <c r="C478" i="37"/>
  <c r="Z478" i="37" s="1"/>
  <c r="H477" i="37"/>
  <c r="G477" i="37"/>
  <c r="C477" i="37"/>
  <c r="Z477" i="37" s="1"/>
  <c r="H476" i="37"/>
  <c r="G476" i="37"/>
  <c r="C476" i="37"/>
  <c r="Z476" i="37" s="1"/>
  <c r="H475" i="37"/>
  <c r="G475" i="37"/>
  <c r="C475" i="37"/>
  <c r="Z475" i="37" s="1"/>
  <c r="H474" i="37"/>
  <c r="G474" i="37"/>
  <c r="C474" i="37"/>
  <c r="Z474" i="37" s="1"/>
  <c r="H473" i="37"/>
  <c r="G473" i="37"/>
  <c r="C473" i="37"/>
  <c r="Z473" i="37" s="1"/>
  <c r="H472" i="37"/>
  <c r="G472" i="37"/>
  <c r="C472" i="37"/>
  <c r="Z472" i="37" s="1"/>
  <c r="H471" i="37"/>
  <c r="G471" i="37"/>
  <c r="C471" i="37"/>
  <c r="Z471" i="37" s="1"/>
  <c r="H470" i="37"/>
  <c r="G470" i="37"/>
  <c r="C470" i="37"/>
  <c r="Z470" i="37" s="1"/>
  <c r="H469" i="37"/>
  <c r="G469" i="37"/>
  <c r="C469" i="37"/>
  <c r="Z469" i="37" s="1"/>
  <c r="H468" i="37"/>
  <c r="G468" i="37"/>
  <c r="C468" i="37"/>
  <c r="Z468" i="37" s="1"/>
  <c r="H467" i="37"/>
  <c r="G467" i="37"/>
  <c r="C467" i="37"/>
  <c r="Z467" i="37" s="1"/>
  <c r="H466" i="37"/>
  <c r="G466" i="37"/>
  <c r="C466" i="37"/>
  <c r="Z466" i="37" s="1"/>
  <c r="H465" i="37"/>
  <c r="G465" i="37"/>
  <c r="C465" i="37"/>
  <c r="Z465" i="37" s="1"/>
  <c r="H464" i="37"/>
  <c r="G464" i="37"/>
  <c r="C464" i="37"/>
  <c r="Z464" i="37" s="1"/>
  <c r="H463" i="37"/>
  <c r="G463" i="37"/>
  <c r="C463" i="37"/>
  <c r="Z463" i="37" s="1"/>
  <c r="H462" i="37"/>
  <c r="G462" i="37"/>
  <c r="C462" i="37"/>
  <c r="Z462" i="37" s="1"/>
  <c r="H461" i="37"/>
  <c r="G461" i="37"/>
  <c r="C461" i="37"/>
  <c r="Z461" i="37" s="1"/>
  <c r="H460" i="37"/>
  <c r="G460" i="37"/>
  <c r="C460" i="37"/>
  <c r="Z460" i="37" s="1"/>
  <c r="H459" i="37"/>
  <c r="G459" i="37"/>
  <c r="C459" i="37"/>
  <c r="Z459" i="37" s="1"/>
  <c r="H458" i="37"/>
  <c r="G458" i="37"/>
  <c r="C458" i="37"/>
  <c r="Z458" i="37" s="1"/>
  <c r="H457" i="37"/>
  <c r="G457" i="37"/>
  <c r="C457" i="37"/>
  <c r="Z457" i="37" s="1"/>
  <c r="H456" i="37"/>
  <c r="G456" i="37"/>
  <c r="C456" i="37"/>
  <c r="Z456" i="37" s="1"/>
  <c r="H455" i="37"/>
  <c r="G455" i="37"/>
  <c r="C455" i="37"/>
  <c r="Z455" i="37" s="1"/>
  <c r="H454" i="37"/>
  <c r="G454" i="37"/>
  <c r="C454" i="37"/>
  <c r="Z454" i="37" s="1"/>
  <c r="H453" i="37"/>
  <c r="G453" i="37"/>
  <c r="C453" i="37"/>
  <c r="Z453" i="37" s="1"/>
  <c r="H452" i="37"/>
  <c r="G452" i="37"/>
  <c r="C452" i="37"/>
  <c r="Z452" i="37" s="1"/>
  <c r="H451" i="37"/>
  <c r="G451" i="37"/>
  <c r="C451" i="37"/>
  <c r="Z451" i="37" s="1"/>
  <c r="H450" i="37"/>
  <c r="G450" i="37"/>
  <c r="C450" i="37"/>
  <c r="Z450" i="37" s="1"/>
  <c r="H449" i="37"/>
  <c r="G449" i="37"/>
  <c r="C449" i="37"/>
  <c r="Z449" i="37" s="1"/>
  <c r="H448" i="37"/>
  <c r="G448" i="37"/>
  <c r="C448" i="37"/>
  <c r="Z448" i="37" s="1"/>
  <c r="H447" i="37"/>
  <c r="G447" i="37"/>
  <c r="C447" i="37"/>
  <c r="Z447" i="37" s="1"/>
  <c r="H446" i="37"/>
  <c r="G446" i="37"/>
  <c r="C446" i="37"/>
  <c r="Z446" i="37" s="1"/>
  <c r="H445" i="37"/>
  <c r="G445" i="37"/>
  <c r="C445" i="37"/>
  <c r="Z445" i="37" s="1"/>
  <c r="H444" i="37"/>
  <c r="G444" i="37"/>
  <c r="C444" i="37"/>
  <c r="Z444" i="37" s="1"/>
  <c r="H443" i="37"/>
  <c r="G443" i="37"/>
  <c r="C443" i="37"/>
  <c r="Z443" i="37" s="1"/>
  <c r="H442" i="37"/>
  <c r="G442" i="37"/>
  <c r="C442" i="37"/>
  <c r="Z442" i="37" s="1"/>
  <c r="H441" i="37"/>
  <c r="G441" i="37"/>
  <c r="C441" i="37"/>
  <c r="Z441" i="37" s="1"/>
  <c r="H440" i="37"/>
  <c r="G440" i="37"/>
  <c r="C440" i="37"/>
  <c r="Z440" i="37" s="1"/>
  <c r="H439" i="37"/>
  <c r="G439" i="37"/>
  <c r="C439" i="37"/>
  <c r="Z439" i="37" s="1"/>
  <c r="H438" i="37"/>
  <c r="G438" i="37"/>
  <c r="C438" i="37"/>
  <c r="Z438" i="37" s="1"/>
  <c r="H437" i="37"/>
  <c r="G437" i="37"/>
  <c r="C437" i="37"/>
  <c r="Z437" i="37" s="1"/>
  <c r="H436" i="37"/>
  <c r="G436" i="37"/>
  <c r="C436" i="37"/>
  <c r="Z436" i="37" s="1"/>
  <c r="H435" i="37"/>
  <c r="G435" i="37"/>
  <c r="C435" i="37"/>
  <c r="Z435" i="37" s="1"/>
  <c r="H434" i="37"/>
  <c r="G434" i="37"/>
  <c r="C434" i="37"/>
  <c r="Z434" i="37" s="1"/>
  <c r="H433" i="37"/>
  <c r="G433" i="37"/>
  <c r="C433" i="37"/>
  <c r="Z433" i="37" s="1"/>
  <c r="H432" i="37"/>
  <c r="G432" i="37"/>
  <c r="C432" i="37"/>
  <c r="Z432" i="37" s="1"/>
  <c r="H431" i="37"/>
  <c r="G431" i="37"/>
  <c r="C431" i="37"/>
  <c r="Z431" i="37" s="1"/>
  <c r="H430" i="37"/>
  <c r="G430" i="37"/>
  <c r="C430" i="37"/>
  <c r="Z430" i="37" s="1"/>
  <c r="H429" i="37"/>
  <c r="G429" i="37"/>
  <c r="C429" i="37"/>
  <c r="Z429" i="37" s="1"/>
  <c r="H428" i="37"/>
  <c r="G428" i="37"/>
  <c r="C428" i="37"/>
  <c r="Z428" i="37" s="1"/>
  <c r="H427" i="37"/>
  <c r="G427" i="37"/>
  <c r="C427" i="37"/>
  <c r="Z427" i="37" s="1"/>
  <c r="H426" i="37"/>
  <c r="G426" i="37"/>
  <c r="C426" i="37"/>
  <c r="Z426" i="37" s="1"/>
  <c r="H425" i="37"/>
  <c r="G425" i="37"/>
  <c r="C425" i="37"/>
  <c r="Z425" i="37" s="1"/>
  <c r="H424" i="37"/>
  <c r="G424" i="37"/>
  <c r="C424" i="37"/>
  <c r="Z424" i="37" s="1"/>
  <c r="H423" i="37"/>
  <c r="G423" i="37"/>
  <c r="C423" i="37"/>
  <c r="Z423" i="37" s="1"/>
  <c r="H422" i="37"/>
  <c r="G422" i="37"/>
  <c r="C422" i="37"/>
  <c r="Z422" i="37" s="1"/>
  <c r="H421" i="37"/>
  <c r="G421" i="37"/>
  <c r="C421" i="37"/>
  <c r="Z421" i="37" s="1"/>
  <c r="H420" i="37"/>
  <c r="G420" i="37"/>
  <c r="C420" i="37"/>
  <c r="Z420" i="37" s="1"/>
  <c r="H419" i="37"/>
  <c r="G419" i="37"/>
  <c r="C419" i="37"/>
  <c r="Z419" i="37" s="1"/>
  <c r="H418" i="37"/>
  <c r="G418" i="37"/>
  <c r="C418" i="37"/>
  <c r="Z418" i="37" s="1"/>
  <c r="H417" i="37"/>
  <c r="G417" i="37"/>
  <c r="C417" i="37"/>
  <c r="Z417" i="37" s="1"/>
  <c r="H416" i="37"/>
  <c r="G416" i="37"/>
  <c r="C416" i="37"/>
  <c r="Z416" i="37" s="1"/>
  <c r="H415" i="37"/>
  <c r="G415" i="37"/>
  <c r="C415" i="37"/>
  <c r="Z415" i="37" s="1"/>
  <c r="H414" i="37"/>
  <c r="G414" i="37"/>
  <c r="C414" i="37"/>
  <c r="Z414" i="37" s="1"/>
  <c r="H413" i="37"/>
  <c r="G413" i="37"/>
  <c r="C413" i="37"/>
  <c r="Z413" i="37" s="1"/>
  <c r="H412" i="37"/>
  <c r="G412" i="37"/>
  <c r="C412" i="37"/>
  <c r="Z412" i="37" s="1"/>
  <c r="H411" i="37"/>
  <c r="G411" i="37"/>
  <c r="C411" i="37"/>
  <c r="Z411" i="37" s="1"/>
  <c r="H410" i="37"/>
  <c r="G410" i="37"/>
  <c r="C410" i="37"/>
  <c r="Z410" i="37" s="1"/>
  <c r="H409" i="37"/>
  <c r="G409" i="37"/>
  <c r="C409" i="37"/>
  <c r="Z409" i="37" s="1"/>
  <c r="H408" i="37"/>
  <c r="G408" i="37"/>
  <c r="C408" i="37"/>
  <c r="Z408" i="37" s="1"/>
  <c r="H407" i="37"/>
  <c r="G407" i="37"/>
  <c r="C407" i="37"/>
  <c r="Z407" i="37" s="1"/>
  <c r="H406" i="37"/>
  <c r="G406" i="37"/>
  <c r="C406" i="37"/>
  <c r="Z406" i="37" s="1"/>
  <c r="H405" i="37"/>
  <c r="G405" i="37"/>
  <c r="C405" i="37"/>
  <c r="Z405" i="37" s="1"/>
  <c r="H404" i="37"/>
  <c r="G404" i="37"/>
  <c r="C404" i="37"/>
  <c r="Z404" i="37" s="1"/>
  <c r="H403" i="37"/>
  <c r="G403" i="37"/>
  <c r="C403" i="37"/>
  <c r="Z403" i="37" s="1"/>
  <c r="H402" i="37"/>
  <c r="G402" i="37"/>
  <c r="C402" i="37"/>
  <c r="Z402" i="37" s="1"/>
  <c r="H401" i="37"/>
  <c r="G401" i="37"/>
  <c r="C401" i="37"/>
  <c r="Z401" i="37" s="1"/>
  <c r="H400" i="37"/>
  <c r="G400" i="37"/>
  <c r="C400" i="37"/>
  <c r="Z400" i="37" s="1"/>
  <c r="H399" i="37"/>
  <c r="G399" i="37"/>
  <c r="C399" i="37"/>
  <c r="Z399" i="37" s="1"/>
  <c r="H398" i="37"/>
  <c r="G398" i="37"/>
  <c r="C398" i="37"/>
  <c r="Z398" i="37" s="1"/>
  <c r="H397" i="37"/>
  <c r="G397" i="37"/>
  <c r="C397" i="37"/>
  <c r="Z397" i="37" s="1"/>
  <c r="H396" i="37"/>
  <c r="G396" i="37"/>
  <c r="C396" i="37"/>
  <c r="Z396" i="37" s="1"/>
  <c r="H395" i="37"/>
  <c r="G395" i="37"/>
  <c r="C395" i="37"/>
  <c r="Z395" i="37" s="1"/>
  <c r="H394" i="37"/>
  <c r="G394" i="37"/>
  <c r="C394" i="37"/>
  <c r="Z394" i="37" s="1"/>
  <c r="H393" i="37"/>
  <c r="G393" i="37"/>
  <c r="C393" i="37"/>
  <c r="Z393" i="37" s="1"/>
  <c r="H392" i="37"/>
  <c r="G392" i="37"/>
  <c r="C392" i="37"/>
  <c r="Z392" i="37" s="1"/>
  <c r="H391" i="37"/>
  <c r="G391" i="37"/>
  <c r="C391" i="37"/>
  <c r="Z391" i="37" s="1"/>
  <c r="H390" i="37"/>
  <c r="G390" i="37"/>
  <c r="C390" i="37"/>
  <c r="Z390" i="37" s="1"/>
  <c r="H389" i="37"/>
  <c r="G389" i="37"/>
  <c r="C389" i="37"/>
  <c r="Z389" i="37" s="1"/>
  <c r="H388" i="37"/>
  <c r="G388" i="37"/>
  <c r="C388" i="37"/>
  <c r="Z388" i="37" s="1"/>
  <c r="H387" i="37"/>
  <c r="G387" i="37"/>
  <c r="C387" i="37"/>
  <c r="Z387" i="37" s="1"/>
  <c r="H386" i="37"/>
  <c r="G386" i="37"/>
  <c r="C386" i="37"/>
  <c r="Z386" i="37" s="1"/>
  <c r="H385" i="37"/>
  <c r="G385" i="37"/>
  <c r="C385" i="37"/>
  <c r="Z385" i="37" s="1"/>
  <c r="H384" i="37"/>
  <c r="G384" i="37"/>
  <c r="C384" i="37"/>
  <c r="Z384" i="37" s="1"/>
  <c r="H383" i="37"/>
  <c r="G383" i="37"/>
  <c r="C383" i="37"/>
  <c r="Z383" i="37" s="1"/>
  <c r="H382" i="37"/>
  <c r="G382" i="37"/>
  <c r="C382" i="37"/>
  <c r="Z382" i="37" s="1"/>
  <c r="H381" i="37"/>
  <c r="G381" i="37"/>
  <c r="C381" i="37"/>
  <c r="Z381" i="37" s="1"/>
  <c r="H380" i="37"/>
  <c r="G380" i="37"/>
  <c r="C380" i="37"/>
  <c r="Z380" i="37" s="1"/>
  <c r="H379" i="37"/>
  <c r="G379" i="37"/>
  <c r="C379" i="37"/>
  <c r="Z379" i="37" s="1"/>
  <c r="H378" i="37"/>
  <c r="G378" i="37"/>
  <c r="C378" i="37"/>
  <c r="Z378" i="37" s="1"/>
  <c r="H377" i="37"/>
  <c r="G377" i="37"/>
  <c r="C377" i="37"/>
  <c r="Z377" i="37" s="1"/>
  <c r="H376" i="37"/>
  <c r="G376" i="37"/>
  <c r="C376" i="37"/>
  <c r="Z376" i="37" s="1"/>
  <c r="H375" i="37"/>
  <c r="G375" i="37"/>
  <c r="C375" i="37"/>
  <c r="Z375" i="37" s="1"/>
  <c r="H374" i="37"/>
  <c r="G374" i="37"/>
  <c r="C374" i="37"/>
  <c r="Z374" i="37" s="1"/>
  <c r="H373" i="37"/>
  <c r="G373" i="37"/>
  <c r="C373" i="37"/>
  <c r="Z373" i="37" s="1"/>
  <c r="H372" i="37"/>
  <c r="G372" i="37"/>
  <c r="C372" i="37"/>
  <c r="Z372" i="37" s="1"/>
  <c r="H371" i="37"/>
  <c r="G371" i="37"/>
  <c r="C371" i="37"/>
  <c r="Z371" i="37" s="1"/>
  <c r="H370" i="37"/>
  <c r="G370" i="37"/>
  <c r="C370" i="37"/>
  <c r="Z370" i="37" s="1"/>
  <c r="H369" i="37"/>
  <c r="G369" i="37"/>
  <c r="C369" i="37"/>
  <c r="Z369" i="37" s="1"/>
  <c r="H368" i="37"/>
  <c r="G368" i="37"/>
  <c r="C368" i="37"/>
  <c r="Z368" i="37" s="1"/>
  <c r="H367" i="37"/>
  <c r="G367" i="37"/>
  <c r="C367" i="37"/>
  <c r="Z367" i="37" s="1"/>
  <c r="H366" i="37"/>
  <c r="G366" i="37"/>
  <c r="C366" i="37"/>
  <c r="Z366" i="37" s="1"/>
  <c r="H365" i="37"/>
  <c r="G365" i="37"/>
  <c r="C365" i="37"/>
  <c r="Z365" i="37" s="1"/>
  <c r="H364" i="37"/>
  <c r="G364" i="37"/>
  <c r="C364" i="37"/>
  <c r="Z364" i="37" s="1"/>
  <c r="H363" i="37"/>
  <c r="G363" i="37"/>
  <c r="C363" i="37"/>
  <c r="Z363" i="37" s="1"/>
  <c r="H362" i="37"/>
  <c r="G362" i="37"/>
  <c r="C362" i="37"/>
  <c r="Z362" i="37" s="1"/>
  <c r="H361" i="37"/>
  <c r="G361" i="37"/>
  <c r="C361" i="37"/>
  <c r="Z361" i="37" s="1"/>
  <c r="H360" i="37"/>
  <c r="G360" i="37"/>
  <c r="C360" i="37"/>
  <c r="Z360" i="37" s="1"/>
  <c r="H359" i="37"/>
  <c r="G359" i="37"/>
  <c r="C359" i="37"/>
  <c r="Z359" i="37" s="1"/>
  <c r="H358" i="37"/>
  <c r="G358" i="37"/>
  <c r="C358" i="37"/>
  <c r="Z358" i="37" s="1"/>
  <c r="H357" i="37"/>
  <c r="G357" i="37"/>
  <c r="C357" i="37"/>
  <c r="Z357" i="37" s="1"/>
  <c r="H356" i="37"/>
  <c r="G356" i="37"/>
  <c r="C356" i="37"/>
  <c r="Z356" i="37" s="1"/>
  <c r="H355" i="37"/>
  <c r="G355" i="37"/>
  <c r="C355" i="37"/>
  <c r="Z355" i="37" s="1"/>
  <c r="H354" i="37"/>
  <c r="G354" i="37"/>
  <c r="C354" i="37"/>
  <c r="Z354" i="37" s="1"/>
  <c r="H353" i="37"/>
  <c r="G353" i="37"/>
  <c r="C353" i="37"/>
  <c r="Z353" i="37" s="1"/>
  <c r="H352" i="37"/>
  <c r="G352" i="37"/>
  <c r="C352" i="37"/>
  <c r="Z352" i="37" s="1"/>
  <c r="H351" i="37"/>
  <c r="G351" i="37"/>
  <c r="C351" i="37"/>
  <c r="Z351" i="37" s="1"/>
  <c r="H350" i="37"/>
  <c r="G350" i="37"/>
  <c r="C350" i="37"/>
  <c r="Z350" i="37" s="1"/>
  <c r="H349" i="37"/>
  <c r="G349" i="37"/>
  <c r="C349" i="37"/>
  <c r="Z349" i="37" s="1"/>
  <c r="H348" i="37"/>
  <c r="G348" i="37"/>
  <c r="C348" i="37"/>
  <c r="Z348" i="37" s="1"/>
  <c r="H347" i="37"/>
  <c r="G347" i="37"/>
  <c r="C347" i="37"/>
  <c r="Z347" i="37" s="1"/>
  <c r="H346" i="37"/>
  <c r="G346" i="37"/>
  <c r="C346" i="37"/>
  <c r="Z346" i="37" s="1"/>
  <c r="H345" i="37"/>
  <c r="G345" i="37"/>
  <c r="C345" i="37"/>
  <c r="Z345" i="37" s="1"/>
  <c r="H344" i="37"/>
  <c r="G344" i="37"/>
  <c r="C344" i="37"/>
  <c r="Z344" i="37" s="1"/>
  <c r="H343" i="37"/>
  <c r="G343" i="37"/>
  <c r="C343" i="37"/>
  <c r="Z343" i="37" s="1"/>
  <c r="H342" i="37"/>
  <c r="G342" i="37"/>
  <c r="C342" i="37"/>
  <c r="Z342" i="37" s="1"/>
  <c r="H341" i="37"/>
  <c r="G341" i="37"/>
  <c r="C341" i="37"/>
  <c r="Z341" i="37" s="1"/>
  <c r="H340" i="37"/>
  <c r="G340" i="37"/>
  <c r="C340" i="37"/>
  <c r="Z340" i="37" s="1"/>
  <c r="H339" i="37"/>
  <c r="G339" i="37"/>
  <c r="C339" i="37"/>
  <c r="Z339" i="37" s="1"/>
  <c r="H338" i="37"/>
  <c r="G338" i="37"/>
  <c r="C338" i="37"/>
  <c r="Z338" i="37" s="1"/>
  <c r="H337" i="37"/>
  <c r="G337" i="37"/>
  <c r="C337" i="37"/>
  <c r="Z337" i="37" s="1"/>
  <c r="H336" i="37"/>
  <c r="G336" i="37"/>
  <c r="C336" i="37"/>
  <c r="Z336" i="37" s="1"/>
  <c r="H334" i="37"/>
  <c r="G334" i="37"/>
  <c r="C334" i="37"/>
  <c r="Z334" i="37" s="1"/>
  <c r="H333" i="37"/>
  <c r="G333" i="37"/>
  <c r="C333" i="37"/>
  <c r="Z333" i="37" s="1"/>
  <c r="H332" i="37"/>
  <c r="G332" i="37"/>
  <c r="C332" i="37"/>
  <c r="Z332" i="37" s="1"/>
  <c r="H331" i="37"/>
  <c r="G331" i="37"/>
  <c r="C331" i="37"/>
  <c r="Z331" i="37" s="1"/>
  <c r="H330" i="37"/>
  <c r="G330" i="37"/>
  <c r="C330" i="37"/>
  <c r="Z330" i="37" s="1"/>
  <c r="H329" i="37"/>
  <c r="G329" i="37"/>
  <c r="C329" i="37"/>
  <c r="Z329" i="37" s="1"/>
  <c r="H328" i="37"/>
  <c r="G328" i="37"/>
  <c r="C328" i="37"/>
  <c r="Z328" i="37" s="1"/>
  <c r="H327" i="37"/>
  <c r="G327" i="37"/>
  <c r="C327" i="37"/>
  <c r="Z327" i="37" s="1"/>
  <c r="H326" i="37"/>
  <c r="G326" i="37"/>
  <c r="C326" i="37"/>
  <c r="Z326" i="37" s="1"/>
  <c r="H325" i="37"/>
  <c r="G325" i="37"/>
  <c r="C325" i="37"/>
  <c r="Z325" i="37" s="1"/>
  <c r="H324" i="37"/>
  <c r="G324" i="37"/>
  <c r="C324" i="37"/>
  <c r="Z324" i="37" s="1"/>
  <c r="H323" i="37"/>
  <c r="G323" i="37"/>
  <c r="C323" i="37"/>
  <c r="Z323" i="37" s="1"/>
  <c r="H322" i="37"/>
  <c r="G322" i="37"/>
  <c r="C322" i="37"/>
  <c r="Z322" i="37" s="1"/>
  <c r="H321" i="37"/>
  <c r="G321" i="37"/>
  <c r="C321" i="37"/>
  <c r="Z321" i="37" s="1"/>
  <c r="H320" i="37"/>
  <c r="G320" i="37"/>
  <c r="C320" i="37"/>
  <c r="Z320" i="37" s="1"/>
  <c r="H319" i="37"/>
  <c r="G319" i="37"/>
  <c r="C319" i="37"/>
  <c r="Z319" i="37" s="1"/>
  <c r="H318" i="37"/>
  <c r="G318" i="37"/>
  <c r="C318" i="37"/>
  <c r="Z318" i="37" s="1"/>
  <c r="H317" i="37"/>
  <c r="G317" i="37"/>
  <c r="C317" i="37"/>
  <c r="Z317" i="37" s="1"/>
  <c r="H316" i="37"/>
  <c r="G316" i="37"/>
  <c r="C316" i="37"/>
  <c r="Z316" i="37" s="1"/>
  <c r="H315" i="37"/>
  <c r="G315" i="37"/>
  <c r="C315" i="37"/>
  <c r="Z315" i="37" s="1"/>
  <c r="H314" i="37"/>
  <c r="G314" i="37"/>
  <c r="C314" i="37"/>
  <c r="Z314" i="37" s="1"/>
  <c r="H313" i="37"/>
  <c r="G313" i="37"/>
  <c r="C313" i="37"/>
  <c r="Z313" i="37" s="1"/>
  <c r="H312" i="37"/>
  <c r="G312" i="37"/>
  <c r="C312" i="37"/>
  <c r="Z312" i="37" s="1"/>
  <c r="H311" i="37"/>
  <c r="G311" i="37"/>
  <c r="C311" i="37"/>
  <c r="Z311" i="37" s="1"/>
  <c r="H310" i="37"/>
  <c r="G310" i="37"/>
  <c r="C310" i="37"/>
  <c r="Z310" i="37" s="1"/>
  <c r="H309" i="37"/>
  <c r="G309" i="37"/>
  <c r="C309" i="37"/>
  <c r="Z309" i="37" s="1"/>
  <c r="H308" i="37"/>
  <c r="G308" i="37"/>
  <c r="C308" i="37"/>
  <c r="Z308" i="37" s="1"/>
  <c r="H307" i="37"/>
  <c r="G307" i="37"/>
  <c r="C307" i="37"/>
  <c r="Z307" i="37" s="1"/>
  <c r="H306" i="37"/>
  <c r="G306" i="37"/>
  <c r="C306" i="37"/>
  <c r="Z306" i="37" s="1"/>
  <c r="H305" i="37"/>
  <c r="G305" i="37"/>
  <c r="C305" i="37"/>
  <c r="Z305" i="37" s="1"/>
  <c r="H304" i="37"/>
  <c r="G304" i="37"/>
  <c r="C304" i="37"/>
  <c r="Z304" i="37" s="1"/>
  <c r="H303" i="37"/>
  <c r="G303" i="37"/>
  <c r="C303" i="37"/>
  <c r="Z303" i="37" s="1"/>
  <c r="H302" i="37"/>
  <c r="G302" i="37"/>
  <c r="C302" i="37"/>
  <c r="Z302" i="37" s="1"/>
  <c r="H301" i="37"/>
  <c r="G301" i="37"/>
  <c r="C301" i="37"/>
  <c r="Z301" i="37" s="1"/>
  <c r="H300" i="37"/>
  <c r="G300" i="37"/>
  <c r="C300" i="37"/>
  <c r="Z300" i="37" s="1"/>
  <c r="H299" i="37"/>
  <c r="G299" i="37"/>
  <c r="C299" i="37"/>
  <c r="Z299" i="37" s="1"/>
  <c r="H298" i="37"/>
  <c r="G298" i="37"/>
  <c r="C298" i="37"/>
  <c r="Z298" i="37" s="1"/>
  <c r="H297" i="37"/>
  <c r="G297" i="37"/>
  <c r="C297" i="37"/>
  <c r="Z297" i="37" s="1"/>
  <c r="H296" i="37"/>
  <c r="G296" i="37"/>
  <c r="C296" i="37"/>
  <c r="Z296" i="37" s="1"/>
  <c r="H295" i="37"/>
  <c r="G295" i="37"/>
  <c r="C295" i="37"/>
  <c r="Z295" i="37" s="1"/>
  <c r="H294" i="37"/>
  <c r="G294" i="37"/>
  <c r="C294" i="37"/>
  <c r="Z294" i="37" s="1"/>
  <c r="H293" i="37"/>
  <c r="G293" i="37"/>
  <c r="C293" i="37"/>
  <c r="Z293" i="37" s="1"/>
  <c r="H292" i="37"/>
  <c r="G292" i="37"/>
  <c r="C292" i="37"/>
  <c r="Z292" i="37" s="1"/>
  <c r="H291" i="37"/>
  <c r="G291" i="37"/>
  <c r="C291" i="37"/>
  <c r="Z291" i="37" s="1"/>
  <c r="H290" i="37"/>
  <c r="G290" i="37"/>
  <c r="C290" i="37"/>
  <c r="Z290" i="37" s="1"/>
  <c r="H289" i="37"/>
  <c r="G289" i="37"/>
  <c r="C289" i="37"/>
  <c r="Z289" i="37" s="1"/>
  <c r="H288" i="37"/>
  <c r="G288" i="37"/>
  <c r="C288" i="37"/>
  <c r="Z288" i="37" s="1"/>
  <c r="H287" i="37"/>
  <c r="G287" i="37"/>
  <c r="C287" i="37"/>
  <c r="Z287" i="37" s="1"/>
  <c r="H286" i="37"/>
  <c r="G286" i="37"/>
  <c r="C286" i="37"/>
  <c r="Z286" i="37" s="1"/>
  <c r="H285" i="37"/>
  <c r="G285" i="37"/>
  <c r="C285" i="37"/>
  <c r="Z285" i="37" s="1"/>
  <c r="H284" i="37"/>
  <c r="G284" i="37"/>
  <c r="C284" i="37"/>
  <c r="Z284" i="37" s="1"/>
  <c r="H283" i="37"/>
  <c r="G283" i="37"/>
  <c r="C283" i="37"/>
  <c r="Z283" i="37" s="1"/>
  <c r="H282" i="37"/>
  <c r="G282" i="37"/>
  <c r="C282" i="37"/>
  <c r="Z282" i="37" s="1"/>
  <c r="H281" i="37"/>
  <c r="G281" i="37"/>
  <c r="C281" i="37"/>
  <c r="Z281" i="37" s="1"/>
  <c r="H280" i="37"/>
  <c r="G280" i="37"/>
  <c r="C280" i="37"/>
  <c r="Z280" i="37" s="1"/>
  <c r="H279" i="37"/>
  <c r="G279" i="37"/>
  <c r="C279" i="37"/>
  <c r="Z279" i="37" s="1"/>
  <c r="H278" i="37"/>
  <c r="G278" i="37"/>
  <c r="C278" i="37"/>
  <c r="Z278" i="37" s="1"/>
  <c r="H277" i="37"/>
  <c r="G277" i="37"/>
  <c r="C277" i="37"/>
  <c r="Z277" i="37" s="1"/>
  <c r="H276" i="37"/>
  <c r="G276" i="37"/>
  <c r="C276" i="37"/>
  <c r="Z276" i="37" s="1"/>
  <c r="H275" i="37"/>
  <c r="G275" i="37"/>
  <c r="C275" i="37"/>
  <c r="Z275" i="37" s="1"/>
  <c r="H274" i="37"/>
  <c r="G274" i="37"/>
  <c r="C274" i="37"/>
  <c r="Z274" i="37" s="1"/>
  <c r="H273" i="37"/>
  <c r="G273" i="37"/>
  <c r="C273" i="37"/>
  <c r="Z273" i="37" s="1"/>
  <c r="H272" i="37"/>
  <c r="G272" i="37"/>
  <c r="C272" i="37"/>
  <c r="Z272" i="37" s="1"/>
  <c r="H271" i="37"/>
  <c r="G271" i="37"/>
  <c r="C271" i="37"/>
  <c r="Z271" i="37" s="1"/>
  <c r="H270" i="37"/>
  <c r="G270" i="37"/>
  <c r="C270" i="37"/>
  <c r="Z270" i="37" s="1"/>
  <c r="H269" i="37"/>
  <c r="G269" i="37"/>
  <c r="C269" i="37"/>
  <c r="Z269" i="37" s="1"/>
  <c r="H268" i="37"/>
  <c r="G268" i="37"/>
  <c r="C268" i="37"/>
  <c r="Z268" i="37" s="1"/>
  <c r="H267" i="37"/>
  <c r="G267" i="37"/>
  <c r="C267" i="37"/>
  <c r="Z267" i="37" s="1"/>
  <c r="H266" i="37"/>
  <c r="G266" i="37"/>
  <c r="C266" i="37"/>
  <c r="Z266" i="37" s="1"/>
  <c r="H265" i="37"/>
  <c r="G265" i="37"/>
  <c r="C265" i="37"/>
  <c r="Z265" i="37" s="1"/>
  <c r="H264" i="37"/>
  <c r="G264" i="37"/>
  <c r="C264" i="37"/>
  <c r="Z264" i="37" s="1"/>
  <c r="H263" i="37"/>
  <c r="G263" i="37"/>
  <c r="C263" i="37"/>
  <c r="Z263" i="37" s="1"/>
  <c r="H262" i="37"/>
  <c r="G262" i="37"/>
  <c r="C262" i="37"/>
  <c r="Z262" i="37" s="1"/>
  <c r="H261" i="37"/>
  <c r="G261" i="37"/>
  <c r="C261" i="37"/>
  <c r="Z261" i="37" s="1"/>
  <c r="H260" i="37"/>
  <c r="G260" i="37"/>
  <c r="C260" i="37"/>
  <c r="Z260" i="37" s="1"/>
  <c r="H259" i="37"/>
  <c r="G259" i="37"/>
  <c r="C259" i="37"/>
  <c r="Z259" i="37" s="1"/>
  <c r="H258" i="37"/>
  <c r="G258" i="37"/>
  <c r="C258" i="37"/>
  <c r="Z258" i="37" s="1"/>
  <c r="H257" i="37"/>
  <c r="G257" i="37"/>
  <c r="C257" i="37"/>
  <c r="Z257" i="37" s="1"/>
  <c r="H256" i="37"/>
  <c r="G256" i="37"/>
  <c r="C256" i="37"/>
  <c r="Z256" i="37" s="1"/>
  <c r="H255" i="37"/>
  <c r="G255" i="37"/>
  <c r="C255" i="37"/>
  <c r="Z255" i="37" s="1"/>
  <c r="H254" i="37"/>
  <c r="G254" i="37"/>
  <c r="C254" i="37"/>
  <c r="Z254" i="37" s="1"/>
  <c r="H253" i="37"/>
  <c r="G253" i="37"/>
  <c r="C253" i="37"/>
  <c r="Z253" i="37" s="1"/>
  <c r="H252" i="37"/>
  <c r="G252" i="37"/>
  <c r="C252" i="37"/>
  <c r="Z252" i="37" s="1"/>
  <c r="H251" i="37"/>
  <c r="G251" i="37"/>
  <c r="C251" i="37"/>
  <c r="Z251" i="37" s="1"/>
  <c r="H250" i="37"/>
  <c r="G250" i="37"/>
  <c r="C250" i="37"/>
  <c r="Z250" i="37" s="1"/>
  <c r="H249" i="37"/>
  <c r="G249" i="37"/>
  <c r="C249" i="37"/>
  <c r="Z249" i="37" s="1"/>
  <c r="H248" i="37"/>
  <c r="G248" i="37"/>
  <c r="C248" i="37"/>
  <c r="Z248" i="37" s="1"/>
  <c r="H247" i="37"/>
  <c r="G247" i="37"/>
  <c r="C247" i="37"/>
  <c r="Z247" i="37" s="1"/>
  <c r="H246" i="37"/>
  <c r="G246" i="37"/>
  <c r="C246" i="37"/>
  <c r="Z246" i="37" s="1"/>
  <c r="H245" i="37"/>
  <c r="G245" i="37"/>
  <c r="C245" i="37"/>
  <c r="Z245" i="37" s="1"/>
  <c r="H244" i="37"/>
  <c r="G244" i="37"/>
  <c r="C244" i="37"/>
  <c r="Z244" i="37" s="1"/>
  <c r="H243" i="37"/>
  <c r="G243" i="37"/>
  <c r="C243" i="37"/>
  <c r="Z243" i="37" s="1"/>
  <c r="H242" i="37"/>
  <c r="G242" i="37"/>
  <c r="C242" i="37"/>
  <c r="Z242" i="37" s="1"/>
  <c r="H241" i="37"/>
  <c r="G241" i="37"/>
  <c r="C241" i="37"/>
  <c r="Z241" i="37" s="1"/>
  <c r="H240" i="37"/>
  <c r="G240" i="37"/>
  <c r="C240" i="37"/>
  <c r="Z240" i="37" s="1"/>
  <c r="H239" i="37"/>
  <c r="G239" i="37"/>
  <c r="C239" i="37"/>
  <c r="Z239" i="37" s="1"/>
  <c r="H238" i="37"/>
  <c r="G238" i="37"/>
  <c r="C238" i="37"/>
  <c r="Z238" i="37" s="1"/>
  <c r="H237" i="37"/>
  <c r="G237" i="37"/>
  <c r="C237" i="37"/>
  <c r="Z237" i="37" s="1"/>
  <c r="H236" i="37"/>
  <c r="G236" i="37"/>
  <c r="C236" i="37"/>
  <c r="Z236" i="37" s="1"/>
  <c r="H235" i="37"/>
  <c r="G235" i="37"/>
  <c r="C235" i="37"/>
  <c r="Z235" i="37" s="1"/>
  <c r="H234" i="37"/>
  <c r="G234" i="37"/>
  <c r="C234" i="37"/>
  <c r="Z234" i="37" s="1"/>
  <c r="H233" i="37"/>
  <c r="G233" i="37"/>
  <c r="C233" i="37"/>
  <c r="Z233" i="37" s="1"/>
  <c r="H232" i="37"/>
  <c r="G232" i="37"/>
  <c r="C232" i="37"/>
  <c r="Z232" i="37" s="1"/>
  <c r="H231" i="37"/>
  <c r="G231" i="37"/>
  <c r="C231" i="37"/>
  <c r="Z231" i="37" s="1"/>
  <c r="H230" i="37"/>
  <c r="G230" i="37"/>
  <c r="C230" i="37"/>
  <c r="Z230" i="37" s="1"/>
  <c r="H229" i="37"/>
  <c r="G229" i="37"/>
  <c r="C229" i="37"/>
  <c r="Z229" i="37" s="1"/>
  <c r="H228" i="37"/>
  <c r="G228" i="37"/>
  <c r="C228" i="37"/>
  <c r="Z228" i="37" s="1"/>
  <c r="H227" i="37"/>
  <c r="G227" i="37"/>
  <c r="C227" i="37"/>
  <c r="Z227" i="37" s="1"/>
  <c r="H226" i="37"/>
  <c r="G226" i="37"/>
  <c r="C226" i="37"/>
  <c r="Z226" i="37" s="1"/>
  <c r="H225" i="37"/>
  <c r="G225" i="37"/>
  <c r="C225" i="37"/>
  <c r="Z225" i="37" s="1"/>
  <c r="H224" i="37"/>
  <c r="G224" i="37"/>
  <c r="C224" i="37"/>
  <c r="Z224" i="37" s="1"/>
  <c r="H223" i="37"/>
  <c r="G223" i="37"/>
  <c r="C223" i="37"/>
  <c r="Z223" i="37" s="1"/>
  <c r="H222" i="37"/>
  <c r="G222" i="37"/>
  <c r="C222" i="37"/>
  <c r="Z222" i="37" s="1"/>
  <c r="H221" i="37"/>
  <c r="G221" i="37"/>
  <c r="C221" i="37"/>
  <c r="Z221" i="37" s="1"/>
  <c r="H220" i="37"/>
  <c r="G220" i="37"/>
  <c r="C220" i="37"/>
  <c r="Z220" i="37" s="1"/>
  <c r="H219" i="37"/>
  <c r="G219" i="37"/>
  <c r="C219" i="37"/>
  <c r="Z219" i="37" s="1"/>
  <c r="H218" i="37"/>
  <c r="G218" i="37"/>
  <c r="C218" i="37"/>
  <c r="Z218" i="37" s="1"/>
  <c r="H217" i="37"/>
  <c r="G217" i="37"/>
  <c r="C217" i="37"/>
  <c r="Z217" i="37" s="1"/>
  <c r="H216" i="37"/>
  <c r="G216" i="37"/>
  <c r="C216" i="37"/>
  <c r="Z216" i="37" s="1"/>
  <c r="H215" i="37"/>
  <c r="G215" i="37"/>
  <c r="C215" i="37"/>
  <c r="Z215" i="37" s="1"/>
  <c r="H214" i="37"/>
  <c r="G214" i="37"/>
  <c r="C214" i="37"/>
  <c r="Z214" i="37" s="1"/>
  <c r="H213" i="37"/>
  <c r="G213" i="37"/>
  <c r="C213" i="37"/>
  <c r="Z213" i="37" s="1"/>
  <c r="H212" i="37"/>
  <c r="G212" i="37"/>
  <c r="C212" i="37"/>
  <c r="Z212" i="37" s="1"/>
  <c r="H211" i="37"/>
  <c r="G211" i="37"/>
  <c r="C211" i="37"/>
  <c r="Z211" i="37" s="1"/>
  <c r="H210" i="37"/>
  <c r="G210" i="37"/>
  <c r="C210" i="37"/>
  <c r="Z210" i="37" s="1"/>
  <c r="H209" i="37"/>
  <c r="G209" i="37"/>
  <c r="C209" i="37"/>
  <c r="Z209" i="37" s="1"/>
  <c r="H208" i="37"/>
  <c r="G208" i="37"/>
  <c r="C208" i="37"/>
  <c r="Z208" i="37" s="1"/>
  <c r="H207" i="37"/>
  <c r="G207" i="37"/>
  <c r="C207" i="37"/>
  <c r="Z207" i="37" s="1"/>
  <c r="H206" i="37"/>
  <c r="G206" i="37"/>
  <c r="C206" i="37"/>
  <c r="Z206" i="37" s="1"/>
  <c r="H205" i="37"/>
  <c r="G205" i="37"/>
  <c r="C205" i="37"/>
  <c r="Z205" i="37" s="1"/>
  <c r="H204" i="37"/>
  <c r="G204" i="37"/>
  <c r="C204" i="37"/>
  <c r="Z204" i="37" s="1"/>
  <c r="H203" i="37"/>
  <c r="G203" i="37"/>
  <c r="C203" i="37"/>
  <c r="Z203" i="37" s="1"/>
  <c r="H202" i="37"/>
  <c r="G202" i="37"/>
  <c r="C202" i="37"/>
  <c r="Z202" i="37" s="1"/>
  <c r="H201" i="37"/>
  <c r="G201" i="37"/>
  <c r="C201" i="37"/>
  <c r="Z201" i="37" s="1"/>
  <c r="H199" i="37"/>
  <c r="G199" i="37"/>
  <c r="C199" i="37"/>
  <c r="Z199" i="37" s="1"/>
  <c r="H198" i="37"/>
  <c r="G198" i="37"/>
  <c r="C198" i="37"/>
  <c r="Z198" i="37" s="1"/>
  <c r="H197" i="37"/>
  <c r="G197" i="37"/>
  <c r="C197" i="37"/>
  <c r="Z197" i="37" s="1"/>
  <c r="H196" i="37"/>
  <c r="G196" i="37"/>
  <c r="C196" i="37"/>
  <c r="Z196" i="37" s="1"/>
  <c r="H194" i="37"/>
  <c r="G194" i="37"/>
  <c r="C194" i="37"/>
  <c r="Z194" i="37" s="1"/>
  <c r="H193" i="37"/>
  <c r="G193" i="37"/>
  <c r="C193" i="37"/>
  <c r="Z193" i="37" s="1"/>
  <c r="H192" i="37"/>
  <c r="G192" i="37"/>
  <c r="C192" i="37"/>
  <c r="Z192" i="37" s="1"/>
  <c r="H191" i="37"/>
  <c r="G191" i="37"/>
  <c r="C191" i="37"/>
  <c r="Z191" i="37" s="1"/>
  <c r="H190" i="37"/>
  <c r="G190" i="37"/>
  <c r="C190" i="37"/>
  <c r="Z190" i="37" s="1"/>
  <c r="H189" i="37"/>
  <c r="G189" i="37"/>
  <c r="C189" i="37"/>
  <c r="Z189" i="37" s="1"/>
  <c r="H188" i="37"/>
  <c r="G188" i="37"/>
  <c r="C188" i="37"/>
  <c r="Z188" i="37" s="1"/>
  <c r="H187" i="37"/>
  <c r="G187" i="37"/>
  <c r="C187" i="37"/>
  <c r="Z187" i="37" s="1"/>
  <c r="H186" i="37"/>
  <c r="G186" i="37"/>
  <c r="C186" i="37"/>
  <c r="Z186" i="37" s="1"/>
  <c r="H185" i="37"/>
  <c r="G185" i="37"/>
  <c r="C185" i="37"/>
  <c r="Z185" i="37" s="1"/>
  <c r="H184" i="37"/>
  <c r="G184" i="37"/>
  <c r="C184" i="37"/>
  <c r="Z184" i="37" s="1"/>
  <c r="H183" i="37"/>
  <c r="G183" i="37"/>
  <c r="C183" i="37"/>
  <c r="Z183" i="37" s="1"/>
  <c r="H182" i="37"/>
  <c r="G182" i="37"/>
  <c r="C182" i="37"/>
  <c r="Z182" i="37" s="1"/>
  <c r="H181" i="37"/>
  <c r="G181" i="37"/>
  <c r="C181" i="37"/>
  <c r="Z181" i="37" s="1"/>
  <c r="H180" i="37"/>
  <c r="G180" i="37"/>
  <c r="C180" i="37"/>
  <c r="Z180" i="37" s="1"/>
  <c r="H179" i="37"/>
  <c r="G179" i="37"/>
  <c r="C179" i="37"/>
  <c r="Z179" i="37" s="1"/>
  <c r="H178" i="37"/>
  <c r="G178" i="37"/>
  <c r="C178" i="37"/>
  <c r="Z178" i="37" s="1"/>
  <c r="H177" i="37"/>
  <c r="G177" i="37"/>
  <c r="C177" i="37"/>
  <c r="Z177" i="37" s="1"/>
  <c r="H176" i="37"/>
  <c r="G176" i="37"/>
  <c r="C176" i="37"/>
  <c r="Z176" i="37" s="1"/>
  <c r="H175" i="37"/>
  <c r="G175" i="37"/>
  <c r="C175" i="37"/>
  <c r="Z175" i="37" s="1"/>
  <c r="H174" i="37"/>
  <c r="G174" i="37"/>
  <c r="C174" i="37"/>
  <c r="Z174" i="37" s="1"/>
  <c r="H173" i="37"/>
  <c r="G173" i="37"/>
  <c r="C173" i="37"/>
  <c r="Z173" i="37" s="1"/>
  <c r="H172" i="37"/>
  <c r="G172" i="37"/>
  <c r="C172" i="37"/>
  <c r="Z172" i="37" s="1"/>
  <c r="H171" i="37"/>
  <c r="G171" i="37"/>
  <c r="C171" i="37"/>
  <c r="Z171" i="37" s="1"/>
  <c r="H170" i="37"/>
  <c r="G170" i="37"/>
  <c r="C170" i="37"/>
  <c r="Z170" i="37" s="1"/>
  <c r="H169" i="37"/>
  <c r="G169" i="37"/>
  <c r="C169" i="37"/>
  <c r="Z169" i="37" s="1"/>
  <c r="H168" i="37"/>
  <c r="G168" i="37"/>
  <c r="C168" i="37"/>
  <c r="Z168" i="37" s="1"/>
  <c r="H167" i="37"/>
  <c r="G167" i="37"/>
  <c r="C167" i="37"/>
  <c r="Z167" i="37" s="1"/>
  <c r="H166" i="37"/>
  <c r="G166" i="37"/>
  <c r="C166" i="37"/>
  <c r="Z166" i="37" s="1"/>
  <c r="H165" i="37"/>
  <c r="G165" i="37"/>
  <c r="C165" i="37"/>
  <c r="Z165" i="37" s="1"/>
  <c r="H164" i="37"/>
  <c r="G164" i="37"/>
  <c r="C164" i="37"/>
  <c r="Z164" i="37" s="1"/>
  <c r="H163" i="37"/>
  <c r="G163" i="37"/>
  <c r="C163" i="37"/>
  <c r="Z163" i="37" s="1"/>
  <c r="H162" i="37"/>
  <c r="G162" i="37"/>
  <c r="C162" i="37"/>
  <c r="Z162" i="37" s="1"/>
  <c r="H161" i="37"/>
  <c r="G161" i="37"/>
  <c r="C161" i="37"/>
  <c r="Z161" i="37" s="1"/>
  <c r="H160" i="37"/>
  <c r="G160" i="37"/>
  <c r="C160" i="37"/>
  <c r="Z160" i="37" s="1"/>
  <c r="H159" i="37"/>
  <c r="G159" i="37"/>
  <c r="C159" i="37"/>
  <c r="Z159" i="37" s="1"/>
  <c r="H158" i="37"/>
  <c r="G158" i="37"/>
  <c r="C158" i="37"/>
  <c r="Z158" i="37" s="1"/>
  <c r="H157" i="37"/>
  <c r="G157" i="37"/>
  <c r="C157" i="37"/>
  <c r="Z157" i="37" s="1"/>
  <c r="H156" i="37"/>
  <c r="G156" i="37"/>
  <c r="C156" i="37"/>
  <c r="Z156" i="37" s="1"/>
  <c r="H155" i="37"/>
  <c r="G155" i="37"/>
  <c r="C155" i="37"/>
  <c r="Z155" i="37" s="1"/>
  <c r="H154" i="37"/>
  <c r="G154" i="37"/>
  <c r="C154" i="37"/>
  <c r="Z154" i="37" s="1"/>
  <c r="H153" i="37"/>
  <c r="G153" i="37"/>
  <c r="C153" i="37"/>
  <c r="Z153" i="37" s="1"/>
  <c r="H152" i="37"/>
  <c r="G152" i="37"/>
  <c r="C152" i="37"/>
  <c r="Z152" i="37" s="1"/>
  <c r="H151" i="37"/>
  <c r="G151" i="37"/>
  <c r="C151" i="37"/>
  <c r="Z151" i="37" s="1"/>
  <c r="H150" i="37"/>
  <c r="G150" i="37"/>
  <c r="C150" i="37"/>
  <c r="Z150" i="37" s="1"/>
  <c r="H149" i="37"/>
  <c r="G149" i="37"/>
  <c r="C149" i="37"/>
  <c r="Z149" i="37" s="1"/>
  <c r="H148" i="37"/>
  <c r="G148" i="37"/>
  <c r="C148" i="37"/>
  <c r="Z148" i="37" s="1"/>
  <c r="H147" i="37"/>
  <c r="G147" i="37"/>
  <c r="C147" i="37"/>
  <c r="Z147" i="37" s="1"/>
  <c r="H146" i="37"/>
  <c r="G146" i="37"/>
  <c r="C146" i="37"/>
  <c r="Z146" i="37" s="1"/>
  <c r="H145" i="37"/>
  <c r="G145" i="37"/>
  <c r="C145" i="37"/>
  <c r="Z145" i="37" s="1"/>
  <c r="H144" i="37"/>
  <c r="G144" i="37"/>
  <c r="C144" i="37"/>
  <c r="Z144" i="37" s="1"/>
  <c r="H143" i="37"/>
  <c r="G143" i="37"/>
  <c r="C143" i="37"/>
  <c r="Z143" i="37" s="1"/>
  <c r="H142" i="37"/>
  <c r="G142" i="37"/>
  <c r="C142" i="37"/>
  <c r="Z142" i="37" s="1"/>
  <c r="H141" i="37"/>
  <c r="G141" i="37"/>
  <c r="C141" i="37"/>
  <c r="Z141" i="37" s="1"/>
  <c r="H140" i="37"/>
  <c r="G140" i="37"/>
  <c r="C140" i="37"/>
  <c r="Z140" i="37" s="1"/>
  <c r="H139" i="37"/>
  <c r="G139" i="37"/>
  <c r="C139" i="37"/>
  <c r="Z139" i="37" s="1"/>
  <c r="H138" i="37"/>
  <c r="G138" i="37"/>
  <c r="C138" i="37"/>
  <c r="Z138" i="37" s="1"/>
  <c r="H137" i="37"/>
  <c r="G137" i="37"/>
  <c r="C137" i="37"/>
  <c r="Z137" i="37" s="1"/>
  <c r="H136" i="37"/>
  <c r="G136" i="37"/>
  <c r="C136" i="37"/>
  <c r="Z136" i="37" s="1"/>
  <c r="H135" i="37"/>
  <c r="G135" i="37"/>
  <c r="C135" i="37"/>
  <c r="Z135" i="37" s="1"/>
  <c r="H134" i="37"/>
  <c r="G134" i="37"/>
  <c r="C134" i="37"/>
  <c r="Z134" i="37" s="1"/>
  <c r="H133" i="37"/>
  <c r="G133" i="37"/>
  <c r="C133" i="37"/>
  <c r="Z133" i="37" s="1"/>
  <c r="H132" i="37"/>
  <c r="G132" i="37"/>
  <c r="C132" i="37"/>
  <c r="Z132" i="37" s="1"/>
  <c r="H131" i="37"/>
  <c r="G131" i="37"/>
  <c r="C131" i="37"/>
  <c r="Z131" i="37" s="1"/>
  <c r="H130" i="37"/>
  <c r="G130" i="37"/>
  <c r="C130" i="37"/>
  <c r="Z130" i="37" s="1"/>
  <c r="H129" i="37"/>
  <c r="G129" i="37"/>
  <c r="C129" i="37"/>
  <c r="Z129" i="37" s="1"/>
  <c r="H128" i="37"/>
  <c r="G128" i="37"/>
  <c r="C128" i="37"/>
  <c r="Z128" i="37" s="1"/>
  <c r="H127" i="37"/>
  <c r="G127" i="37"/>
  <c r="C127" i="37"/>
  <c r="Z127" i="37" s="1"/>
  <c r="H126" i="37"/>
  <c r="G126" i="37"/>
  <c r="C126" i="37"/>
  <c r="Z126" i="37" s="1"/>
  <c r="H125" i="37"/>
  <c r="G125" i="37"/>
  <c r="C125" i="37"/>
  <c r="Z125" i="37" s="1"/>
  <c r="H124" i="37"/>
  <c r="G124" i="37"/>
  <c r="C124" i="37"/>
  <c r="Z124" i="37" s="1"/>
  <c r="H123" i="37"/>
  <c r="G123" i="37"/>
  <c r="C123" i="37"/>
  <c r="Z123" i="37" s="1"/>
  <c r="H122" i="37"/>
  <c r="G122" i="37"/>
  <c r="C122" i="37"/>
  <c r="Z122" i="37" s="1"/>
  <c r="H121" i="37"/>
  <c r="G121" i="37"/>
  <c r="C121" i="37"/>
  <c r="Z121" i="37" s="1"/>
  <c r="H120" i="37"/>
  <c r="G120" i="37"/>
  <c r="C120" i="37"/>
  <c r="Z120" i="37" s="1"/>
  <c r="H119" i="37"/>
  <c r="G119" i="37"/>
  <c r="C119" i="37"/>
  <c r="Z119" i="37" s="1"/>
  <c r="H118" i="37"/>
  <c r="G118" i="37"/>
  <c r="C118" i="37"/>
  <c r="Z118" i="37" s="1"/>
  <c r="H117" i="37"/>
  <c r="G117" i="37"/>
  <c r="C117" i="37"/>
  <c r="Z117" i="37" s="1"/>
  <c r="H116" i="37"/>
  <c r="G116" i="37"/>
  <c r="C116" i="37"/>
  <c r="Z116" i="37" s="1"/>
  <c r="H115" i="37"/>
  <c r="G115" i="37"/>
  <c r="C115" i="37"/>
  <c r="Z115" i="37" s="1"/>
  <c r="H114" i="37"/>
  <c r="G114" i="37"/>
  <c r="C114" i="37"/>
  <c r="Z114" i="37" s="1"/>
  <c r="H113" i="37"/>
  <c r="G113" i="37"/>
  <c r="C113" i="37"/>
  <c r="Z113" i="37" s="1"/>
  <c r="H112" i="37"/>
  <c r="G112" i="37"/>
  <c r="C112" i="37"/>
  <c r="Z112" i="37" s="1"/>
  <c r="H111" i="37"/>
  <c r="G111" i="37"/>
  <c r="C111" i="37"/>
  <c r="Z111" i="37" s="1"/>
  <c r="H110" i="37"/>
  <c r="G110" i="37"/>
  <c r="C110" i="37"/>
  <c r="Z110" i="37" s="1"/>
  <c r="H109" i="37"/>
  <c r="G109" i="37"/>
  <c r="C109" i="37"/>
  <c r="Z109" i="37" s="1"/>
  <c r="H93" i="37"/>
  <c r="G93" i="37"/>
  <c r="C93" i="37"/>
  <c r="Z93" i="37" s="1"/>
  <c r="H92" i="37"/>
  <c r="G92" i="37"/>
  <c r="C92" i="37"/>
  <c r="Z92" i="37" s="1"/>
  <c r="H91" i="37"/>
  <c r="G91" i="37"/>
  <c r="C91" i="37"/>
  <c r="Z91" i="37" s="1"/>
  <c r="H90" i="37"/>
  <c r="G90" i="37"/>
  <c r="C90" i="37"/>
  <c r="Z90" i="37" s="1"/>
  <c r="H89" i="37"/>
  <c r="G89" i="37"/>
  <c r="C89" i="37"/>
  <c r="Z89" i="37" s="1"/>
  <c r="H88" i="37"/>
  <c r="G88" i="37"/>
  <c r="C88" i="37"/>
  <c r="Z88" i="37" s="1"/>
  <c r="H87" i="37"/>
  <c r="G87" i="37"/>
  <c r="C87" i="37"/>
  <c r="Z87" i="37" s="1"/>
  <c r="H86" i="37"/>
  <c r="G86" i="37"/>
  <c r="C86" i="37"/>
  <c r="Z86" i="37" s="1"/>
  <c r="H85" i="37"/>
  <c r="G85" i="37"/>
  <c r="C85" i="37"/>
  <c r="Z85" i="37" s="1"/>
  <c r="H84" i="37"/>
  <c r="G84" i="37"/>
  <c r="C84" i="37"/>
  <c r="Z84" i="37" s="1"/>
  <c r="H83" i="37"/>
  <c r="G83" i="37"/>
  <c r="C83" i="37"/>
  <c r="Z83" i="37" s="1"/>
  <c r="H82" i="37"/>
  <c r="G82" i="37"/>
  <c r="C82" i="37"/>
  <c r="Z82" i="37" s="1"/>
  <c r="H81" i="37"/>
  <c r="G81" i="37"/>
  <c r="C81" i="37"/>
  <c r="Z81" i="37" s="1"/>
  <c r="H80" i="37"/>
  <c r="G80" i="37"/>
  <c r="C80" i="37"/>
  <c r="Z80" i="37" s="1"/>
  <c r="H79" i="37"/>
  <c r="G79" i="37"/>
  <c r="C79" i="37"/>
  <c r="Z79" i="37" s="1"/>
  <c r="H78" i="37"/>
  <c r="G78" i="37"/>
  <c r="C78" i="37"/>
  <c r="Z78" i="37" s="1"/>
  <c r="H77" i="37"/>
  <c r="G77" i="37"/>
  <c r="C77" i="37"/>
  <c r="Z77" i="37" s="1"/>
  <c r="H76" i="37"/>
  <c r="G76" i="37"/>
  <c r="C76" i="37"/>
  <c r="Z76" i="37" s="1"/>
  <c r="H75" i="37"/>
  <c r="G75" i="37"/>
  <c r="C75" i="37"/>
  <c r="Z75" i="37" s="1"/>
  <c r="H74" i="37"/>
  <c r="G74" i="37"/>
  <c r="C74" i="37"/>
  <c r="Z74" i="37" s="1"/>
  <c r="H73" i="37"/>
  <c r="G73" i="37"/>
  <c r="C73" i="37"/>
  <c r="Z73" i="37" s="1"/>
  <c r="H72" i="37"/>
  <c r="G72" i="37"/>
  <c r="C72" i="37"/>
  <c r="Z72" i="37" s="1"/>
  <c r="H71" i="37"/>
  <c r="G71" i="37"/>
  <c r="C71" i="37"/>
  <c r="Z71" i="37" s="1"/>
  <c r="H70" i="37"/>
  <c r="G70" i="37"/>
  <c r="C70" i="37"/>
  <c r="Z70" i="37" s="1"/>
  <c r="H69" i="37"/>
  <c r="G69" i="37"/>
  <c r="C69" i="37"/>
  <c r="Z69" i="37" s="1"/>
  <c r="H68" i="37"/>
  <c r="G68" i="37"/>
  <c r="C68" i="37"/>
  <c r="Z68" i="37" s="1"/>
  <c r="H67" i="37"/>
  <c r="G67" i="37"/>
  <c r="C67" i="37"/>
  <c r="Z67" i="37" s="1"/>
  <c r="H66" i="37"/>
  <c r="G66" i="37"/>
  <c r="C66" i="37"/>
  <c r="Z66" i="37" s="1"/>
  <c r="H65" i="37"/>
  <c r="G65" i="37"/>
  <c r="C65" i="37"/>
  <c r="Z65" i="37" s="1"/>
  <c r="H64" i="37"/>
  <c r="G64" i="37"/>
  <c r="C64" i="37"/>
  <c r="Z64" i="37" s="1"/>
  <c r="H63" i="37"/>
  <c r="G63" i="37"/>
  <c r="C63" i="37"/>
  <c r="Z63" i="37" s="1"/>
  <c r="H62" i="37"/>
  <c r="G62" i="37"/>
  <c r="C62" i="37"/>
  <c r="Z62" i="37" s="1"/>
  <c r="H61" i="37"/>
  <c r="G61" i="37"/>
  <c r="C61" i="37"/>
  <c r="Z61" i="37" s="1"/>
  <c r="H60" i="37"/>
  <c r="G60" i="37"/>
  <c r="C60" i="37"/>
  <c r="Z60" i="37" s="1"/>
  <c r="H59" i="37"/>
  <c r="G59" i="37"/>
  <c r="C59" i="37"/>
  <c r="Z59" i="37" s="1"/>
  <c r="C58" i="37"/>
  <c r="S57" i="37"/>
  <c r="T57" i="37" s="1"/>
  <c r="V57" i="37" s="1"/>
  <c r="O57" i="37" s="1"/>
  <c r="H57" i="37"/>
  <c r="G57" i="37"/>
  <c r="C57" i="37"/>
  <c r="Z57" i="37" s="1"/>
  <c r="S56" i="37"/>
  <c r="T56" i="37" s="1"/>
  <c r="H56" i="37"/>
  <c r="G56" i="37"/>
  <c r="C56" i="37"/>
  <c r="Z56" i="37" s="1"/>
  <c r="S55" i="37"/>
  <c r="T55" i="37" s="1"/>
  <c r="H55" i="37"/>
  <c r="G55" i="37"/>
  <c r="C55" i="37"/>
  <c r="Z55" i="37" s="1"/>
  <c r="S54" i="37"/>
  <c r="T54" i="37" s="1"/>
  <c r="H54" i="37"/>
  <c r="G54" i="37"/>
  <c r="C54" i="37"/>
  <c r="Z54" i="37" s="1"/>
  <c r="S53" i="37"/>
  <c r="T53" i="37" s="1"/>
  <c r="H53" i="37"/>
  <c r="G53" i="37"/>
  <c r="C53" i="37"/>
  <c r="Z53" i="37" s="1"/>
  <c r="S52" i="37"/>
  <c r="H52" i="37"/>
  <c r="G52" i="37"/>
  <c r="C52" i="37"/>
  <c r="Z52" i="37" s="1"/>
  <c r="S51" i="37"/>
  <c r="H51" i="37"/>
  <c r="G51" i="37"/>
  <c r="C51" i="37"/>
  <c r="Z51" i="37" s="1"/>
  <c r="S50" i="37"/>
  <c r="H50" i="37"/>
  <c r="G50" i="37"/>
  <c r="C50" i="37"/>
  <c r="Z50" i="37" s="1"/>
  <c r="S49" i="37"/>
  <c r="H49" i="37"/>
  <c r="G49" i="37"/>
  <c r="C49" i="37"/>
  <c r="Z49" i="37" s="1"/>
  <c r="S48" i="37"/>
  <c r="T48" i="37" s="1"/>
  <c r="V48" i="37" s="1"/>
  <c r="O48" i="37" s="1"/>
  <c r="H48" i="37"/>
  <c r="G48" i="37"/>
  <c r="C48" i="37"/>
  <c r="Z48" i="37" s="1"/>
  <c r="S47" i="37"/>
  <c r="U47" i="37" s="1"/>
  <c r="H47" i="37"/>
  <c r="G47" i="37"/>
  <c r="C47" i="37"/>
  <c r="Z47" i="37" s="1"/>
  <c r="S46" i="37"/>
  <c r="U46" i="37" s="1"/>
  <c r="H46" i="37"/>
  <c r="G46" i="37"/>
  <c r="C46" i="37"/>
  <c r="Z46" i="37" s="1"/>
  <c r="S45" i="37"/>
  <c r="U45" i="37" s="1"/>
  <c r="H45" i="37"/>
  <c r="G45" i="37"/>
  <c r="C45" i="37"/>
  <c r="Z45" i="37" s="1"/>
  <c r="U44" i="37"/>
  <c r="H44" i="37"/>
  <c r="G44" i="37"/>
  <c r="C44" i="37"/>
  <c r="Z44" i="37" s="1"/>
  <c r="H42" i="37"/>
  <c r="G42" i="37"/>
  <c r="C42" i="37"/>
  <c r="Z42" i="37" s="1"/>
  <c r="H41" i="37"/>
  <c r="G41" i="37"/>
  <c r="C41" i="37"/>
  <c r="Z41" i="37" s="1"/>
  <c r="H40" i="37"/>
  <c r="G40" i="37"/>
  <c r="C40" i="37"/>
  <c r="Z40" i="37" s="1"/>
  <c r="H39" i="37"/>
  <c r="G39" i="37"/>
  <c r="C39" i="37"/>
  <c r="Z39" i="37" s="1"/>
  <c r="H38" i="37"/>
  <c r="G38" i="37"/>
  <c r="C38" i="37"/>
  <c r="Z38" i="37" s="1"/>
  <c r="H37" i="37"/>
  <c r="G37" i="37"/>
  <c r="C37" i="37"/>
  <c r="Z37" i="37" s="1"/>
  <c r="H36" i="37"/>
  <c r="G36" i="37"/>
  <c r="C36" i="37"/>
  <c r="Z36" i="37" s="1"/>
  <c r="H35" i="37"/>
  <c r="G35" i="37"/>
  <c r="C35" i="37"/>
  <c r="Z35" i="37" s="1"/>
  <c r="H34" i="37"/>
  <c r="G34" i="37"/>
  <c r="C34" i="37"/>
  <c r="Z34" i="37" s="1"/>
  <c r="H33" i="37"/>
  <c r="G33" i="37"/>
  <c r="C33" i="37"/>
  <c r="Z33" i="37" s="1"/>
  <c r="H32" i="37"/>
  <c r="G32" i="37"/>
  <c r="C32" i="37"/>
  <c r="Z32" i="37" s="1"/>
  <c r="H31" i="37"/>
  <c r="G31" i="37"/>
  <c r="C31" i="37"/>
  <c r="Z31" i="37" s="1"/>
  <c r="H30" i="37"/>
  <c r="G30" i="37"/>
  <c r="C30" i="37"/>
  <c r="Z30" i="37" s="1"/>
  <c r="H29" i="37"/>
  <c r="G29" i="37"/>
  <c r="C29" i="37"/>
  <c r="Z29" i="37" s="1"/>
  <c r="H28" i="37"/>
  <c r="G28" i="37"/>
  <c r="C28" i="37"/>
  <c r="Z28" i="37" s="1"/>
  <c r="H27" i="37"/>
  <c r="C27" i="37"/>
  <c r="Z27" i="37" s="1"/>
  <c r="H26" i="37"/>
  <c r="C26" i="37"/>
  <c r="Z26" i="37" s="1"/>
  <c r="L25" i="37"/>
  <c r="O25" i="37" s="1"/>
  <c r="H25" i="37"/>
  <c r="G25" i="37"/>
  <c r="C25" i="37"/>
  <c r="Z25" i="37" s="1"/>
  <c r="L24" i="37"/>
  <c r="O24" i="37" s="1"/>
  <c r="H24" i="37"/>
  <c r="G24" i="37"/>
  <c r="C24" i="37"/>
  <c r="Z24" i="37" s="1"/>
  <c r="L23" i="37"/>
  <c r="O23" i="37" s="1"/>
  <c r="H23" i="37"/>
  <c r="G23" i="37"/>
  <c r="C23" i="37"/>
  <c r="Z23" i="37" s="1"/>
  <c r="L22" i="37"/>
  <c r="O22" i="37" s="1"/>
  <c r="H22" i="37"/>
  <c r="G22" i="37"/>
  <c r="C22" i="37"/>
  <c r="Z22" i="37" s="1"/>
  <c r="L21" i="37"/>
  <c r="O21" i="37" s="1"/>
  <c r="H21" i="37"/>
  <c r="G21" i="37"/>
  <c r="C21" i="37"/>
  <c r="Z21" i="37" s="1"/>
  <c r="L20" i="37"/>
  <c r="O20" i="37" s="1"/>
  <c r="H20" i="37"/>
  <c r="G20" i="37"/>
  <c r="C20" i="37"/>
  <c r="Z20" i="37" s="1"/>
  <c r="J14" i="8"/>
  <c r="J13" i="8"/>
  <c r="O95" i="8"/>
  <c r="O93" i="8"/>
  <c r="O92" i="8"/>
  <c r="O91" i="8"/>
  <c r="O90" i="8"/>
  <c r="O88" i="8"/>
  <c r="O87" i="8"/>
  <c r="O86" i="8"/>
  <c r="O85" i="8"/>
  <c r="O81" i="8"/>
  <c r="O80" i="8"/>
  <c r="O38" i="8"/>
  <c r="O36" i="8"/>
  <c r="O35" i="8"/>
  <c r="O34" i="8"/>
  <c r="O33" i="8"/>
  <c r="O30" i="8"/>
  <c r="O29" i="8"/>
  <c r="O28" i="8"/>
  <c r="O27" i="8"/>
  <c r="O25" i="8"/>
  <c r="O23" i="8"/>
  <c r="O20" i="8"/>
  <c r="O17" i="8"/>
  <c r="O14" i="8"/>
  <c r="O13" i="8"/>
  <c r="F135" i="34"/>
  <c r="D135" i="34"/>
  <c r="C135" i="34"/>
  <c r="B135" i="34"/>
  <c r="F134" i="34"/>
  <c r="D134" i="34"/>
  <c r="C134" i="34"/>
  <c r="B134" i="34"/>
  <c r="F133" i="34"/>
  <c r="D133" i="34"/>
  <c r="C133" i="34"/>
  <c r="B133" i="34"/>
  <c r="F132" i="34"/>
  <c r="D132" i="34"/>
  <c r="C132" i="34"/>
  <c r="B132" i="34"/>
  <c r="F131" i="34"/>
  <c r="D131" i="34"/>
  <c r="C131" i="34"/>
  <c r="B131" i="34"/>
  <c r="F130" i="34"/>
  <c r="D130" i="34"/>
  <c r="C130" i="34"/>
  <c r="B130" i="34"/>
  <c r="F129" i="34"/>
  <c r="D129" i="34"/>
  <c r="C129" i="34"/>
  <c r="B129" i="34"/>
  <c r="F128" i="34"/>
  <c r="D128" i="34"/>
  <c r="C128" i="34"/>
  <c r="B128" i="34"/>
  <c r="F127" i="34"/>
  <c r="D127" i="34"/>
  <c r="C127" i="34"/>
  <c r="B127" i="34"/>
  <c r="F126" i="34"/>
  <c r="D126" i="34"/>
  <c r="C126" i="34"/>
  <c r="B126" i="34"/>
  <c r="F125" i="34"/>
  <c r="E125" i="34"/>
  <c r="D125" i="34"/>
  <c r="C125" i="34"/>
  <c r="B125" i="34"/>
  <c r="F124" i="34"/>
  <c r="D124" i="34"/>
  <c r="C124" i="34"/>
  <c r="B124" i="34"/>
  <c r="F123" i="34"/>
  <c r="D123" i="34"/>
  <c r="C123" i="34"/>
  <c r="B123" i="34"/>
  <c r="F122" i="34"/>
  <c r="D122" i="34"/>
  <c r="C122" i="34"/>
  <c r="B122" i="34"/>
  <c r="F121" i="34"/>
  <c r="D121" i="34"/>
  <c r="C121" i="34"/>
  <c r="B121" i="34"/>
  <c r="F120" i="34"/>
  <c r="D120" i="34"/>
  <c r="C120" i="34"/>
  <c r="B120" i="34"/>
  <c r="F119" i="34"/>
  <c r="D119" i="34"/>
  <c r="C119" i="34"/>
  <c r="B119" i="34"/>
  <c r="F118" i="34"/>
  <c r="D118" i="34"/>
  <c r="C118" i="34"/>
  <c r="B118" i="34"/>
  <c r="F117" i="34"/>
  <c r="D117" i="34"/>
  <c r="C117" i="34"/>
  <c r="B117" i="34"/>
  <c r="F116" i="34"/>
  <c r="D116" i="34"/>
  <c r="C116" i="34"/>
  <c r="B116" i="34"/>
  <c r="F115" i="34"/>
  <c r="D115" i="34"/>
  <c r="C115" i="34"/>
  <c r="B115" i="34"/>
  <c r="F114" i="34"/>
  <c r="D114" i="34"/>
  <c r="C114" i="34"/>
  <c r="B114" i="34"/>
  <c r="F113" i="34"/>
  <c r="D113" i="34"/>
  <c r="C113" i="34"/>
  <c r="B113" i="34"/>
  <c r="F112" i="34"/>
  <c r="D112" i="34"/>
  <c r="C112" i="34"/>
  <c r="B112" i="34"/>
  <c r="F111" i="34"/>
  <c r="D111" i="34"/>
  <c r="C111" i="34"/>
  <c r="B111" i="34"/>
  <c r="F110" i="34"/>
  <c r="D110" i="34"/>
  <c r="C110" i="34"/>
  <c r="B110" i="34"/>
  <c r="F109" i="34"/>
  <c r="D109" i="34"/>
  <c r="C109" i="34"/>
  <c r="B109" i="34"/>
  <c r="F108" i="34"/>
  <c r="D108" i="34"/>
  <c r="C108" i="34"/>
  <c r="B108" i="34"/>
  <c r="F107" i="34"/>
  <c r="D107" i="34"/>
  <c r="C107" i="34"/>
  <c r="B107" i="34"/>
  <c r="F138" i="34"/>
  <c r="E138" i="34"/>
  <c r="D138" i="34"/>
  <c r="C138" i="34"/>
  <c r="B138" i="34"/>
  <c r="F106" i="34"/>
  <c r="D106" i="34"/>
  <c r="C106" i="34"/>
  <c r="B106" i="34"/>
  <c r="F105" i="34"/>
  <c r="D105" i="34"/>
  <c r="C105" i="34"/>
  <c r="B105" i="34"/>
  <c r="F104" i="34"/>
  <c r="D104" i="34"/>
  <c r="C104" i="34"/>
  <c r="B104" i="34"/>
  <c r="F103" i="34"/>
  <c r="D103" i="34"/>
  <c r="C103" i="34"/>
  <c r="B103" i="34"/>
  <c r="F102" i="34"/>
  <c r="D102" i="34"/>
  <c r="C102" i="34"/>
  <c r="B102" i="34"/>
  <c r="F101" i="34"/>
  <c r="D101" i="34"/>
  <c r="C101" i="34"/>
  <c r="B101" i="34"/>
  <c r="F100" i="34"/>
  <c r="D100" i="34"/>
  <c r="C100" i="34"/>
  <c r="B100" i="34"/>
  <c r="F99" i="34"/>
  <c r="D99" i="34"/>
  <c r="C99" i="34"/>
  <c r="B99" i="34"/>
  <c r="F98" i="34"/>
  <c r="D98" i="34"/>
  <c r="C98" i="34"/>
  <c r="B98" i="34"/>
  <c r="F97" i="34"/>
  <c r="D97" i="34"/>
  <c r="C97" i="34"/>
  <c r="B97" i="34"/>
  <c r="F96" i="34"/>
  <c r="D96" i="34"/>
  <c r="C96" i="34"/>
  <c r="B96" i="34"/>
  <c r="F95" i="34"/>
  <c r="D95" i="34"/>
  <c r="C95" i="34"/>
  <c r="B95" i="34"/>
  <c r="F94" i="34"/>
  <c r="D94" i="34"/>
  <c r="C94" i="34"/>
  <c r="B94" i="34"/>
  <c r="F93" i="34"/>
  <c r="D93" i="34"/>
  <c r="C93" i="34"/>
  <c r="B93" i="34"/>
  <c r="F92" i="34"/>
  <c r="D92" i="34"/>
  <c r="C92" i="34"/>
  <c r="B92" i="34"/>
  <c r="F91" i="34"/>
  <c r="D91" i="34"/>
  <c r="C91" i="34"/>
  <c r="B91" i="34"/>
  <c r="F90" i="34"/>
  <c r="D90" i="34"/>
  <c r="C90" i="34"/>
  <c r="B90" i="34"/>
  <c r="F89" i="34"/>
  <c r="E89" i="34"/>
  <c r="D89" i="34"/>
  <c r="C89" i="34"/>
  <c r="B89" i="34"/>
  <c r="F88" i="34"/>
  <c r="E88" i="34"/>
  <c r="D88" i="34"/>
  <c r="C88" i="34"/>
  <c r="B88" i="34"/>
  <c r="F87" i="34"/>
  <c r="E87" i="34"/>
  <c r="D87" i="34"/>
  <c r="C87" i="34"/>
  <c r="B87" i="34"/>
  <c r="F86" i="34"/>
  <c r="E86" i="34"/>
  <c r="D86" i="34"/>
  <c r="C86" i="34"/>
  <c r="B86" i="34"/>
  <c r="F85" i="34"/>
  <c r="E85" i="34"/>
  <c r="D85" i="34"/>
  <c r="C85" i="34"/>
  <c r="B85" i="34"/>
  <c r="F84" i="34"/>
  <c r="E84" i="34"/>
  <c r="D84" i="34"/>
  <c r="C84" i="34"/>
  <c r="B84" i="34"/>
  <c r="F83" i="34"/>
  <c r="E83" i="34"/>
  <c r="D83" i="34"/>
  <c r="C83" i="34"/>
  <c r="B83" i="34"/>
  <c r="F82" i="34"/>
  <c r="E82" i="34"/>
  <c r="D82" i="34"/>
  <c r="C82" i="34"/>
  <c r="B82" i="34"/>
  <c r="F81" i="34"/>
  <c r="E81" i="34"/>
  <c r="D81" i="34"/>
  <c r="C81" i="34"/>
  <c r="B81" i="34"/>
  <c r="F80" i="34"/>
  <c r="E80" i="34"/>
  <c r="D80" i="34"/>
  <c r="C80" i="34"/>
  <c r="B80" i="34"/>
  <c r="F79" i="34"/>
  <c r="E79" i="34"/>
  <c r="D79" i="34"/>
  <c r="C79" i="34"/>
  <c r="B79" i="34"/>
  <c r="F78" i="34"/>
  <c r="E78" i="34"/>
  <c r="D78" i="34"/>
  <c r="C78" i="34"/>
  <c r="B78" i="34"/>
  <c r="F77" i="34"/>
  <c r="E77" i="34"/>
  <c r="D77" i="34"/>
  <c r="C77" i="34"/>
  <c r="B77" i="34"/>
  <c r="F76" i="34"/>
  <c r="E76" i="34"/>
  <c r="D76" i="34"/>
  <c r="C76" i="34"/>
  <c r="B76" i="34"/>
  <c r="F75" i="34"/>
  <c r="E75" i="34"/>
  <c r="D75" i="34"/>
  <c r="C75" i="34"/>
  <c r="B75" i="34"/>
  <c r="F74" i="34"/>
  <c r="E74" i="34"/>
  <c r="D74" i="34"/>
  <c r="C74" i="34"/>
  <c r="B74" i="34"/>
  <c r="F73" i="34"/>
  <c r="E73" i="34"/>
  <c r="D73" i="34"/>
  <c r="C73" i="34"/>
  <c r="B73" i="34"/>
  <c r="F72" i="34"/>
  <c r="E72" i="34"/>
  <c r="D72" i="34"/>
  <c r="C72" i="34"/>
  <c r="B72" i="34"/>
  <c r="F137" i="34"/>
  <c r="E137" i="34"/>
  <c r="D137" i="34"/>
  <c r="C137" i="34"/>
  <c r="B137" i="34"/>
  <c r="F71" i="34"/>
  <c r="E71" i="34"/>
  <c r="D71" i="34"/>
  <c r="C71" i="34"/>
  <c r="B71" i="34"/>
  <c r="F70" i="34"/>
  <c r="E70" i="34"/>
  <c r="D70" i="34"/>
  <c r="C70" i="34"/>
  <c r="B70" i="34"/>
  <c r="F69" i="34"/>
  <c r="E69" i="34"/>
  <c r="D69" i="34"/>
  <c r="C69" i="34"/>
  <c r="B69" i="34"/>
  <c r="F68" i="34"/>
  <c r="E68" i="34"/>
  <c r="D68" i="34"/>
  <c r="C68" i="34"/>
  <c r="B68" i="34"/>
  <c r="F67" i="34"/>
  <c r="E67" i="34"/>
  <c r="D67" i="34"/>
  <c r="C67" i="34"/>
  <c r="B67" i="34"/>
  <c r="F66" i="34"/>
  <c r="E66" i="34"/>
  <c r="D66" i="34"/>
  <c r="C66" i="34"/>
  <c r="B66" i="34"/>
  <c r="F65" i="34"/>
  <c r="E65" i="34"/>
  <c r="D65" i="34"/>
  <c r="C65" i="34"/>
  <c r="B65" i="34"/>
  <c r="F64" i="34"/>
  <c r="E64" i="34"/>
  <c r="D64" i="34"/>
  <c r="C64" i="34"/>
  <c r="B64" i="34"/>
  <c r="F63" i="34"/>
  <c r="E63" i="34"/>
  <c r="D63" i="34"/>
  <c r="C63" i="34"/>
  <c r="B63" i="34"/>
  <c r="F62" i="34"/>
  <c r="E62" i="34"/>
  <c r="D62" i="34"/>
  <c r="C62" i="34"/>
  <c r="B62" i="34"/>
  <c r="F61" i="34"/>
  <c r="E61" i="34"/>
  <c r="D61" i="34"/>
  <c r="C61" i="34"/>
  <c r="B61" i="34"/>
  <c r="F60" i="34"/>
  <c r="E60" i="34"/>
  <c r="D60" i="34"/>
  <c r="C60" i="34"/>
  <c r="B60" i="34"/>
  <c r="F59" i="34"/>
  <c r="E59" i="34"/>
  <c r="D59" i="34"/>
  <c r="C59" i="34"/>
  <c r="B59" i="34"/>
  <c r="F58" i="34"/>
  <c r="E58" i="34"/>
  <c r="D58" i="34"/>
  <c r="C58" i="34"/>
  <c r="B58" i="34"/>
  <c r="F57" i="34"/>
  <c r="E57" i="34"/>
  <c r="D57" i="34"/>
  <c r="C57" i="34"/>
  <c r="B57" i="34"/>
  <c r="F56" i="34"/>
  <c r="E56" i="34"/>
  <c r="D56" i="34"/>
  <c r="C56" i="34"/>
  <c r="B56" i="34"/>
  <c r="F55" i="34"/>
  <c r="E55" i="34"/>
  <c r="D55" i="34"/>
  <c r="C55" i="34"/>
  <c r="B55" i="34"/>
  <c r="F54" i="34"/>
  <c r="D54" i="34"/>
  <c r="C54" i="34"/>
  <c r="B54" i="34"/>
  <c r="F53" i="34"/>
  <c r="E53" i="34"/>
  <c r="D53" i="34"/>
  <c r="C53" i="34"/>
  <c r="B53" i="34"/>
  <c r="F52" i="34"/>
  <c r="E52" i="34"/>
  <c r="D52" i="34"/>
  <c r="C52" i="34"/>
  <c r="B52" i="34"/>
  <c r="F51" i="34"/>
  <c r="E51" i="34"/>
  <c r="D51" i="34"/>
  <c r="C51" i="34"/>
  <c r="B51" i="34"/>
  <c r="F50" i="34"/>
  <c r="E50" i="34"/>
  <c r="D50" i="34"/>
  <c r="C50" i="34"/>
  <c r="B50" i="34"/>
  <c r="F49" i="34"/>
  <c r="E49" i="34"/>
  <c r="D49" i="34"/>
  <c r="C49" i="34"/>
  <c r="B49" i="34"/>
  <c r="F48" i="34"/>
  <c r="E48" i="34"/>
  <c r="D48" i="34"/>
  <c r="C48" i="34"/>
  <c r="B48" i="34"/>
  <c r="F47" i="34"/>
  <c r="E47" i="34"/>
  <c r="D47" i="34"/>
  <c r="C47" i="34"/>
  <c r="B47" i="34"/>
  <c r="F46" i="34"/>
  <c r="E46" i="34"/>
  <c r="D46" i="34"/>
  <c r="C46" i="34"/>
  <c r="B46" i="34"/>
  <c r="F45" i="34"/>
  <c r="D45" i="34"/>
  <c r="C45" i="34"/>
  <c r="B45" i="34"/>
  <c r="F44" i="34"/>
  <c r="D44" i="34"/>
  <c r="C44" i="34"/>
  <c r="B44" i="34"/>
  <c r="F43" i="34"/>
  <c r="D43" i="34"/>
  <c r="C43" i="34"/>
  <c r="B43" i="34"/>
  <c r="F42" i="34"/>
  <c r="D42" i="34"/>
  <c r="C42" i="34"/>
  <c r="B42" i="34"/>
  <c r="F41" i="34"/>
  <c r="D41" i="34"/>
  <c r="C41" i="34"/>
  <c r="B41" i="34"/>
  <c r="F40" i="34"/>
  <c r="D40" i="34"/>
  <c r="C40" i="34"/>
  <c r="B40" i="34"/>
  <c r="F39" i="34"/>
  <c r="E39" i="34"/>
  <c r="D39" i="34"/>
  <c r="C39" i="34"/>
  <c r="B39" i="34"/>
  <c r="F38" i="34"/>
  <c r="D38" i="34"/>
  <c r="C38" i="34"/>
  <c r="B38" i="34"/>
  <c r="F37" i="34"/>
  <c r="D37" i="34"/>
  <c r="C37" i="34"/>
  <c r="B37" i="34"/>
  <c r="F36" i="34"/>
  <c r="D36" i="34"/>
  <c r="C36" i="34"/>
  <c r="B36" i="34"/>
  <c r="F35" i="34"/>
  <c r="D35" i="34"/>
  <c r="C35" i="34"/>
  <c r="B35" i="34"/>
  <c r="F34" i="34"/>
  <c r="D34" i="34"/>
  <c r="C34" i="34"/>
  <c r="B34" i="34"/>
  <c r="F33" i="34"/>
  <c r="D33" i="34"/>
  <c r="C33" i="34"/>
  <c r="B33" i="34"/>
  <c r="F32" i="34"/>
  <c r="D32" i="34"/>
  <c r="C32" i="34"/>
  <c r="B32" i="34"/>
  <c r="F31" i="34"/>
  <c r="D31" i="34"/>
  <c r="C31" i="34"/>
  <c r="B31" i="34"/>
  <c r="F30" i="34"/>
  <c r="D30" i="34"/>
  <c r="C30" i="34"/>
  <c r="B30" i="34"/>
  <c r="F29" i="34"/>
  <c r="D29" i="34"/>
  <c r="C29" i="34"/>
  <c r="B29" i="34"/>
  <c r="F28" i="34"/>
  <c r="D28" i="34"/>
  <c r="C28" i="34"/>
  <c r="B28" i="34"/>
  <c r="F27" i="34"/>
  <c r="D27" i="34"/>
  <c r="C27" i="34"/>
  <c r="B27" i="34"/>
  <c r="F26" i="34"/>
  <c r="D26" i="34"/>
  <c r="C26" i="34"/>
  <c r="B26" i="34"/>
  <c r="F25" i="34"/>
  <c r="D25" i="34"/>
  <c r="C25" i="34"/>
  <c r="B25" i="34"/>
  <c r="F24" i="34"/>
  <c r="D24" i="34"/>
  <c r="C24" i="34"/>
  <c r="B24" i="34"/>
  <c r="F23" i="34"/>
  <c r="D23" i="34"/>
  <c r="C23" i="34"/>
  <c r="B23" i="34"/>
  <c r="F22" i="34"/>
  <c r="D22" i="34"/>
  <c r="C22" i="34"/>
  <c r="B22" i="34"/>
  <c r="F21" i="34"/>
  <c r="D21" i="34"/>
  <c r="C21" i="34"/>
  <c r="B21" i="34"/>
  <c r="F20" i="34"/>
  <c r="D20" i="34"/>
  <c r="C20" i="34"/>
  <c r="B20" i="34"/>
  <c r="F19" i="34"/>
  <c r="D19" i="34"/>
  <c r="C19" i="34"/>
  <c r="B19" i="34"/>
  <c r="F18" i="34"/>
  <c r="D18" i="34"/>
  <c r="C18" i="34"/>
  <c r="B18" i="34"/>
  <c r="F17" i="34"/>
  <c r="D17" i="34"/>
  <c r="C17" i="34"/>
  <c r="B17" i="34"/>
  <c r="F16" i="34"/>
  <c r="D16" i="34"/>
  <c r="C16" i="34"/>
  <c r="B16" i="34"/>
  <c r="F15" i="34"/>
  <c r="D15" i="34"/>
  <c r="C15" i="34"/>
  <c r="B15" i="34"/>
  <c r="F14" i="34"/>
  <c r="D14" i="34"/>
  <c r="C14" i="34"/>
  <c r="B14" i="34"/>
  <c r="F13" i="34"/>
  <c r="D13" i="34"/>
  <c r="C13" i="34"/>
  <c r="B13" i="34"/>
  <c r="F12" i="34"/>
  <c r="D12" i="34"/>
  <c r="C12" i="34"/>
  <c r="B12" i="34"/>
  <c r="F11" i="34"/>
  <c r="D11" i="34"/>
  <c r="C11" i="34"/>
  <c r="B11" i="34"/>
  <c r="F10" i="34"/>
  <c r="D10" i="34"/>
  <c r="C10" i="34"/>
  <c r="B10" i="34"/>
  <c r="F9" i="34"/>
  <c r="D9" i="34"/>
  <c r="C9" i="34"/>
  <c r="B9" i="34"/>
  <c r="F8" i="34"/>
  <c r="D8" i="34"/>
  <c r="C8" i="34"/>
  <c r="B8" i="34"/>
  <c r="F7" i="34"/>
  <c r="D7" i="34"/>
  <c r="C7" i="34"/>
  <c r="B7" i="34"/>
  <c r="F6" i="34"/>
  <c r="D6" i="34"/>
  <c r="C6" i="34"/>
  <c r="B6" i="34"/>
  <c r="F5" i="34"/>
  <c r="D5" i="34"/>
  <c r="C5" i="34"/>
  <c r="B5" i="34"/>
  <c r="F4" i="34"/>
  <c r="D4" i="34"/>
  <c r="C4" i="34"/>
  <c r="B4" i="34"/>
  <c r="C140" i="33"/>
  <c r="B140" i="33"/>
  <c r="C63" i="33"/>
  <c r="B63" i="33"/>
  <c r="C62" i="33"/>
  <c r="B62" i="33"/>
  <c r="C61" i="33"/>
  <c r="B61" i="33"/>
  <c r="C60" i="33"/>
  <c r="B60" i="33"/>
  <c r="C59" i="33"/>
  <c r="B59" i="33"/>
  <c r="C58" i="33"/>
  <c r="B58" i="33"/>
  <c r="C57" i="33"/>
  <c r="B57" i="33"/>
  <c r="C56" i="33"/>
  <c r="B56" i="33"/>
  <c r="C55" i="33"/>
  <c r="B55" i="33"/>
  <c r="E54" i="33"/>
  <c r="C54" i="33"/>
  <c r="B54" i="33"/>
  <c r="C139" i="33"/>
  <c r="B139" i="33"/>
  <c r="C138" i="33"/>
  <c r="B138" i="33"/>
  <c r="C137" i="33"/>
  <c r="B137" i="33"/>
  <c r="C136" i="33"/>
  <c r="B136" i="33"/>
  <c r="C135" i="33"/>
  <c r="B135" i="33"/>
  <c r="C134" i="33"/>
  <c r="B134" i="33"/>
  <c r="C133" i="33"/>
  <c r="B133" i="33"/>
  <c r="C132" i="33"/>
  <c r="B132" i="33"/>
  <c r="C131" i="33"/>
  <c r="B131" i="33"/>
  <c r="C130" i="33"/>
  <c r="B130" i="33"/>
  <c r="C129" i="33"/>
  <c r="B129" i="33"/>
  <c r="C128" i="33"/>
  <c r="B128" i="33"/>
  <c r="C127" i="33"/>
  <c r="B127" i="33"/>
  <c r="C126" i="33"/>
  <c r="B126" i="33"/>
  <c r="C125" i="33"/>
  <c r="B125" i="33"/>
  <c r="C124" i="33"/>
  <c r="B124" i="33"/>
  <c r="C123" i="33"/>
  <c r="B123" i="33"/>
  <c r="C122" i="33"/>
  <c r="B122" i="33"/>
  <c r="E121" i="33"/>
  <c r="C121" i="33"/>
  <c r="B121" i="33"/>
  <c r="C120" i="33"/>
  <c r="B120" i="33"/>
  <c r="C119" i="33"/>
  <c r="B119" i="33"/>
  <c r="C118" i="33"/>
  <c r="B118" i="33"/>
  <c r="C117" i="33"/>
  <c r="B117" i="33"/>
  <c r="C116" i="33"/>
  <c r="B116" i="33"/>
  <c r="C115" i="33"/>
  <c r="B115" i="33"/>
  <c r="C114" i="33"/>
  <c r="B114" i="33"/>
  <c r="C113" i="33"/>
  <c r="B113" i="33"/>
  <c r="C112" i="33"/>
  <c r="B112" i="33"/>
  <c r="C111" i="33"/>
  <c r="B111" i="33"/>
  <c r="C110" i="33"/>
  <c r="B110" i="33"/>
  <c r="C109" i="33"/>
  <c r="B109" i="33"/>
  <c r="C108" i="33"/>
  <c r="B108" i="33"/>
  <c r="C107" i="33"/>
  <c r="B107" i="33"/>
  <c r="C106" i="33"/>
  <c r="B106" i="33"/>
  <c r="C105" i="33"/>
  <c r="B105" i="33"/>
  <c r="C104" i="33"/>
  <c r="B104" i="33"/>
  <c r="E103" i="33"/>
  <c r="C103" i="33"/>
  <c r="B103" i="33"/>
  <c r="E102" i="33"/>
  <c r="C102" i="33"/>
  <c r="B102" i="33"/>
  <c r="E101" i="33"/>
  <c r="C101" i="33"/>
  <c r="B101" i="33"/>
  <c r="E100" i="33"/>
  <c r="C100" i="33"/>
  <c r="B100" i="33"/>
  <c r="E99" i="33"/>
  <c r="C99" i="33"/>
  <c r="B99" i="33"/>
  <c r="E98" i="33"/>
  <c r="C98" i="33"/>
  <c r="B98" i="33"/>
  <c r="E97" i="33"/>
  <c r="C97" i="33"/>
  <c r="B97" i="33"/>
  <c r="E96" i="33"/>
  <c r="C96" i="33"/>
  <c r="B96" i="33"/>
  <c r="E95" i="33"/>
  <c r="C95" i="33"/>
  <c r="B95" i="33"/>
  <c r="E94" i="33"/>
  <c r="C94" i="33"/>
  <c r="B94" i="33"/>
  <c r="E93" i="33"/>
  <c r="C93" i="33"/>
  <c r="B93" i="33"/>
  <c r="E92" i="33"/>
  <c r="C92" i="33"/>
  <c r="B92" i="33"/>
  <c r="E91" i="33"/>
  <c r="C91" i="33"/>
  <c r="B91" i="33"/>
  <c r="E90" i="33"/>
  <c r="C90" i="33"/>
  <c r="B90" i="33"/>
  <c r="E89" i="33"/>
  <c r="C89" i="33"/>
  <c r="B89" i="33"/>
  <c r="E88" i="33"/>
  <c r="C88" i="33"/>
  <c r="B88" i="33"/>
  <c r="E87" i="33"/>
  <c r="C87" i="33"/>
  <c r="B87" i="33"/>
  <c r="E86" i="33"/>
  <c r="C86" i="33"/>
  <c r="B86" i="33"/>
  <c r="E85" i="33"/>
  <c r="C85" i="33"/>
  <c r="B85" i="33"/>
  <c r="E84" i="33"/>
  <c r="C84" i="33"/>
  <c r="B84" i="33"/>
  <c r="E83" i="33"/>
  <c r="C83" i="33"/>
  <c r="B83" i="33"/>
  <c r="E82" i="33"/>
  <c r="C82" i="33"/>
  <c r="B82" i="33"/>
  <c r="E81" i="33"/>
  <c r="C81" i="33"/>
  <c r="B81" i="33"/>
  <c r="E80" i="33"/>
  <c r="C80" i="33"/>
  <c r="B80" i="33"/>
  <c r="E79" i="33"/>
  <c r="C79" i="33"/>
  <c r="B79" i="33"/>
  <c r="E78" i="33"/>
  <c r="C78" i="33"/>
  <c r="B78" i="33"/>
  <c r="E77" i="33"/>
  <c r="C77" i="33"/>
  <c r="B77" i="33"/>
  <c r="E76" i="33"/>
  <c r="C76" i="33"/>
  <c r="B76" i="33"/>
  <c r="E75" i="33"/>
  <c r="C75" i="33"/>
  <c r="B75" i="33"/>
  <c r="E74" i="33"/>
  <c r="C74" i="33"/>
  <c r="B74" i="33"/>
  <c r="E73" i="33"/>
  <c r="C73" i="33"/>
  <c r="B73" i="33"/>
  <c r="E72" i="33"/>
  <c r="C72" i="33"/>
  <c r="B72" i="33"/>
  <c r="E71" i="33"/>
  <c r="C71" i="33"/>
  <c r="B71" i="33"/>
  <c r="E70" i="33"/>
  <c r="C70" i="33"/>
  <c r="B70" i="33"/>
  <c r="E69" i="33"/>
  <c r="C69" i="33"/>
  <c r="B69" i="33"/>
  <c r="E68" i="33"/>
  <c r="C68" i="33"/>
  <c r="B68" i="33"/>
  <c r="C67" i="33"/>
  <c r="B67" i="33"/>
  <c r="E53" i="33"/>
  <c r="C53" i="33"/>
  <c r="B53" i="33"/>
  <c r="E52" i="33"/>
  <c r="C52" i="33"/>
  <c r="B52" i="33"/>
  <c r="E51" i="33"/>
  <c r="C51" i="33"/>
  <c r="B51" i="33"/>
  <c r="E50" i="33"/>
  <c r="C50" i="33"/>
  <c r="B50" i="33"/>
  <c r="E49" i="33"/>
  <c r="C49" i="33"/>
  <c r="B49" i="33"/>
  <c r="E48" i="33"/>
  <c r="C48" i="33"/>
  <c r="B48" i="33"/>
  <c r="E47" i="33"/>
  <c r="C47" i="33"/>
  <c r="B47" i="33"/>
  <c r="E46" i="33"/>
  <c r="C46" i="33"/>
  <c r="B46" i="33"/>
  <c r="C45" i="33"/>
  <c r="B45" i="33"/>
  <c r="C44" i="33"/>
  <c r="B44" i="33"/>
  <c r="C43" i="33"/>
  <c r="B43" i="33"/>
  <c r="C42" i="33"/>
  <c r="B42" i="33"/>
  <c r="C41" i="33"/>
  <c r="B41" i="33"/>
  <c r="C40" i="33"/>
  <c r="B40" i="33"/>
  <c r="E39" i="33"/>
  <c r="C39" i="33"/>
  <c r="B39" i="33"/>
  <c r="C38" i="33"/>
  <c r="B38" i="33"/>
  <c r="C37" i="33"/>
  <c r="B37" i="33"/>
  <c r="C36" i="33"/>
  <c r="B36" i="33"/>
  <c r="C35" i="33"/>
  <c r="B35" i="33"/>
  <c r="C34" i="33"/>
  <c r="B34" i="33"/>
  <c r="C33" i="33"/>
  <c r="B33" i="33"/>
  <c r="C32" i="33"/>
  <c r="B32" i="33"/>
  <c r="C31" i="33"/>
  <c r="B31" i="33"/>
  <c r="C30" i="33"/>
  <c r="B30" i="33"/>
  <c r="C29" i="33"/>
  <c r="B29" i="33"/>
  <c r="C28" i="33"/>
  <c r="B28" i="33"/>
  <c r="C27" i="33"/>
  <c r="B27" i="33"/>
  <c r="C26" i="33"/>
  <c r="B26" i="33"/>
  <c r="C25" i="33"/>
  <c r="B25" i="33"/>
  <c r="C24" i="33"/>
  <c r="B24" i="33"/>
  <c r="C65" i="33"/>
  <c r="B65" i="33"/>
  <c r="C23" i="33"/>
  <c r="B23" i="33"/>
  <c r="C22" i="33"/>
  <c r="B22" i="33"/>
  <c r="C21" i="33"/>
  <c r="B21" i="33"/>
  <c r="C20" i="33"/>
  <c r="B20" i="33"/>
  <c r="C19" i="33"/>
  <c r="B19" i="33"/>
  <c r="C18" i="33"/>
  <c r="B18" i="33"/>
  <c r="C17" i="33"/>
  <c r="B17" i="33"/>
  <c r="C16" i="33"/>
  <c r="B16" i="33"/>
  <c r="C15" i="33"/>
  <c r="B15" i="33"/>
  <c r="C14" i="33"/>
  <c r="B14" i="33"/>
  <c r="C13" i="33"/>
  <c r="B13" i="33"/>
  <c r="C12" i="33"/>
  <c r="B12" i="33"/>
  <c r="C11" i="33"/>
  <c r="B11" i="33"/>
  <c r="C10" i="33"/>
  <c r="B10" i="33"/>
  <c r="C9" i="33"/>
  <c r="B9" i="33"/>
  <c r="C8" i="33"/>
  <c r="B8" i="33"/>
  <c r="C7" i="33"/>
  <c r="B7" i="33"/>
  <c r="C6" i="33"/>
  <c r="B6" i="33"/>
  <c r="C5" i="33"/>
  <c r="B5" i="33"/>
  <c r="G157" i="32"/>
  <c r="F157" i="32"/>
  <c r="B157" i="32"/>
  <c r="U157" i="32" s="1"/>
  <c r="G156" i="32"/>
  <c r="F156" i="32"/>
  <c r="B156" i="32"/>
  <c r="U156" i="32" s="1"/>
  <c r="G151" i="32"/>
  <c r="F151" i="32"/>
  <c r="B151" i="32"/>
  <c r="U151" i="32" s="1"/>
  <c r="G150" i="32"/>
  <c r="F150" i="32"/>
  <c r="B150" i="32"/>
  <c r="U150" i="32" s="1"/>
  <c r="G149" i="32"/>
  <c r="F149" i="32"/>
  <c r="B149" i="32"/>
  <c r="U149" i="32" s="1"/>
  <c r="G148" i="32"/>
  <c r="F148" i="32"/>
  <c r="B148" i="32"/>
  <c r="U148" i="32" s="1"/>
  <c r="G147" i="32"/>
  <c r="F147" i="32"/>
  <c r="B147" i="32"/>
  <c r="U147" i="32" s="1"/>
  <c r="G146" i="32"/>
  <c r="F146" i="32"/>
  <c r="B146" i="32"/>
  <c r="U146" i="32" s="1"/>
  <c r="G145" i="32"/>
  <c r="F145" i="32"/>
  <c r="B145" i="32"/>
  <c r="U145" i="32" s="1"/>
  <c r="G144" i="32"/>
  <c r="F144" i="32"/>
  <c r="B144" i="32"/>
  <c r="U144" i="32" s="1"/>
  <c r="G143" i="32"/>
  <c r="F143" i="32"/>
  <c r="B143" i="32"/>
  <c r="U143" i="32" s="1"/>
  <c r="G142" i="32"/>
  <c r="F142" i="32"/>
  <c r="B142" i="32"/>
  <c r="U142" i="32" s="1"/>
  <c r="G141" i="32"/>
  <c r="F141" i="32"/>
  <c r="B141" i="32"/>
  <c r="U141" i="32" s="1"/>
  <c r="G140" i="32"/>
  <c r="F140" i="32"/>
  <c r="B140" i="32"/>
  <c r="U140" i="32" s="1"/>
  <c r="G139" i="32"/>
  <c r="F139" i="32"/>
  <c r="B139" i="32"/>
  <c r="U139" i="32" s="1"/>
  <c r="G138" i="32"/>
  <c r="F138" i="32"/>
  <c r="B138" i="32"/>
  <c r="U138" i="32" s="1"/>
  <c r="G137" i="32"/>
  <c r="F137" i="32"/>
  <c r="B137" i="32"/>
  <c r="U137" i="32" s="1"/>
  <c r="G136" i="32"/>
  <c r="F136" i="32"/>
  <c r="B136" i="32"/>
  <c r="U136" i="32" s="1"/>
  <c r="G135" i="32"/>
  <c r="F135" i="32"/>
  <c r="B135" i="32"/>
  <c r="U135" i="32" s="1"/>
  <c r="G134" i="32"/>
  <c r="F134" i="32"/>
  <c r="B134" i="32"/>
  <c r="U134" i="32" s="1"/>
  <c r="G133" i="32"/>
  <c r="F133" i="32"/>
  <c r="B133" i="32"/>
  <c r="U133" i="32" s="1"/>
  <c r="G132" i="32"/>
  <c r="F132" i="32"/>
  <c r="B132" i="32"/>
  <c r="U132" i="32" s="1"/>
  <c r="G131" i="32"/>
  <c r="F131" i="32"/>
  <c r="B131" i="32"/>
  <c r="U131" i="32" s="1"/>
  <c r="G130" i="32"/>
  <c r="F130" i="32"/>
  <c r="B130" i="32"/>
  <c r="U130" i="32" s="1"/>
  <c r="G129" i="32"/>
  <c r="F129" i="32"/>
  <c r="B129" i="32"/>
  <c r="U129" i="32" s="1"/>
  <c r="G128" i="32"/>
  <c r="F128" i="32"/>
  <c r="B128" i="32"/>
  <c r="U128" i="32" s="1"/>
  <c r="G127" i="32"/>
  <c r="F127" i="32"/>
  <c r="B127" i="32"/>
  <c r="U127" i="32" s="1"/>
  <c r="G126" i="32"/>
  <c r="F126" i="32"/>
  <c r="B126" i="32"/>
  <c r="U126" i="32" s="1"/>
  <c r="G125" i="32"/>
  <c r="F125" i="32"/>
  <c r="B125" i="32"/>
  <c r="U125" i="32" s="1"/>
  <c r="G124" i="32"/>
  <c r="F124" i="32"/>
  <c r="B124" i="32"/>
  <c r="U124" i="32" s="1"/>
  <c r="G123" i="32"/>
  <c r="F123" i="32"/>
  <c r="B123" i="32"/>
  <c r="U123" i="32" s="1"/>
  <c r="G122" i="32"/>
  <c r="F122" i="32"/>
  <c r="B122" i="32"/>
  <c r="U122" i="32" s="1"/>
  <c r="G121" i="32"/>
  <c r="F121" i="32"/>
  <c r="B121" i="32"/>
  <c r="U121" i="32" s="1"/>
  <c r="G120" i="32"/>
  <c r="F120" i="32"/>
  <c r="B120" i="32"/>
  <c r="U120" i="32" s="1"/>
  <c r="G119" i="32"/>
  <c r="F119" i="32"/>
  <c r="B119" i="32"/>
  <c r="U119" i="32" s="1"/>
  <c r="G118" i="32"/>
  <c r="F118" i="32"/>
  <c r="B118" i="32"/>
  <c r="U118" i="32" s="1"/>
  <c r="G117" i="32"/>
  <c r="F117" i="32"/>
  <c r="B117" i="32"/>
  <c r="U117" i="32" s="1"/>
  <c r="G116" i="32"/>
  <c r="F116" i="32"/>
  <c r="B116" i="32"/>
  <c r="U116" i="32" s="1"/>
  <c r="G115" i="32"/>
  <c r="F115" i="32"/>
  <c r="B115" i="32"/>
  <c r="U115" i="32" s="1"/>
  <c r="G114" i="32"/>
  <c r="F114" i="32"/>
  <c r="B114" i="32"/>
  <c r="U114" i="32" s="1"/>
  <c r="G113" i="32"/>
  <c r="F113" i="32"/>
  <c r="B113" i="32"/>
  <c r="U113" i="32" s="1"/>
  <c r="G112" i="32"/>
  <c r="F112" i="32"/>
  <c r="B112" i="32"/>
  <c r="U112" i="32" s="1"/>
  <c r="G111" i="32"/>
  <c r="F111" i="32"/>
  <c r="B111" i="32"/>
  <c r="U111" i="32" s="1"/>
  <c r="G110" i="32"/>
  <c r="F110" i="32"/>
  <c r="B110" i="32"/>
  <c r="U110" i="32" s="1"/>
  <c r="G109" i="32"/>
  <c r="F109" i="32"/>
  <c r="B109" i="32"/>
  <c r="U109" i="32" s="1"/>
  <c r="G108" i="32"/>
  <c r="F108" i="32"/>
  <c r="B108" i="32"/>
  <c r="U108" i="32" s="1"/>
  <c r="G107" i="32"/>
  <c r="F107" i="32"/>
  <c r="B107" i="32"/>
  <c r="U107" i="32" s="1"/>
  <c r="G106" i="32"/>
  <c r="F106" i="32"/>
  <c r="B106" i="32"/>
  <c r="U106" i="32" s="1"/>
  <c r="G105" i="32"/>
  <c r="F105" i="32"/>
  <c r="B105" i="32"/>
  <c r="U105" i="32" s="1"/>
  <c r="G104" i="32"/>
  <c r="F104" i="32"/>
  <c r="B104" i="32"/>
  <c r="U104" i="32" s="1"/>
  <c r="G103" i="32"/>
  <c r="F103" i="32"/>
  <c r="B103" i="32"/>
  <c r="U103" i="32" s="1"/>
  <c r="G102" i="32"/>
  <c r="F102" i="32"/>
  <c r="B102" i="32"/>
  <c r="U102" i="32" s="1"/>
  <c r="G101" i="32"/>
  <c r="F101" i="32"/>
  <c r="B101" i="32"/>
  <c r="U101" i="32" s="1"/>
  <c r="G100" i="32"/>
  <c r="F100" i="32"/>
  <c r="B100" i="32"/>
  <c r="U100" i="32" s="1"/>
  <c r="G99" i="32"/>
  <c r="F99" i="32"/>
  <c r="B99" i="32"/>
  <c r="U99" i="32" s="1"/>
  <c r="G98" i="32"/>
  <c r="F98" i="32"/>
  <c r="B98" i="32"/>
  <c r="U98" i="32" s="1"/>
  <c r="G97" i="32"/>
  <c r="F97" i="32"/>
  <c r="B97" i="32"/>
  <c r="U97" i="32" s="1"/>
  <c r="G96" i="32"/>
  <c r="F96" i="32"/>
  <c r="B96" i="32"/>
  <c r="U96" i="32" s="1"/>
  <c r="G95" i="32"/>
  <c r="F95" i="32"/>
  <c r="B95" i="32"/>
  <c r="U95" i="32" s="1"/>
  <c r="G94" i="32"/>
  <c r="F94" i="32"/>
  <c r="B94" i="32"/>
  <c r="U94" i="32" s="1"/>
  <c r="G93" i="32"/>
  <c r="F93" i="32"/>
  <c r="B93" i="32"/>
  <c r="U93" i="32" s="1"/>
  <c r="G92" i="32"/>
  <c r="F92" i="32"/>
  <c r="B92" i="32"/>
  <c r="U92" i="32" s="1"/>
  <c r="G91" i="32"/>
  <c r="F91" i="32"/>
  <c r="B91" i="32"/>
  <c r="U91" i="32" s="1"/>
  <c r="G90" i="32"/>
  <c r="F90" i="32"/>
  <c r="B90" i="32"/>
  <c r="U90" i="32" s="1"/>
  <c r="G89" i="32"/>
  <c r="F89" i="32"/>
  <c r="B89" i="32"/>
  <c r="U89" i="32" s="1"/>
  <c r="G88" i="32"/>
  <c r="F88" i="32"/>
  <c r="B88" i="32"/>
  <c r="U88" i="32" s="1"/>
  <c r="G87" i="32"/>
  <c r="F87" i="32"/>
  <c r="B87" i="32"/>
  <c r="U87" i="32" s="1"/>
  <c r="G86" i="32"/>
  <c r="F86" i="32"/>
  <c r="B86" i="32"/>
  <c r="U86" i="32" s="1"/>
  <c r="G85" i="32"/>
  <c r="F85" i="32"/>
  <c r="B85" i="32"/>
  <c r="U85" i="32" s="1"/>
  <c r="G84" i="32"/>
  <c r="F84" i="32"/>
  <c r="B84" i="32"/>
  <c r="U84" i="32" s="1"/>
  <c r="G83" i="32"/>
  <c r="F83" i="32"/>
  <c r="B83" i="32"/>
  <c r="U83" i="32" s="1"/>
  <c r="G82" i="32"/>
  <c r="F82" i="32"/>
  <c r="B82" i="32"/>
  <c r="U82" i="32" s="1"/>
  <c r="G81" i="32"/>
  <c r="F81" i="32"/>
  <c r="B81" i="32"/>
  <c r="U81" i="32" s="1"/>
  <c r="G80" i="32"/>
  <c r="F80" i="32"/>
  <c r="B80" i="32"/>
  <c r="U80" i="32" s="1"/>
  <c r="G79" i="32"/>
  <c r="F79" i="32"/>
  <c r="B79" i="32"/>
  <c r="U79" i="32" s="1"/>
  <c r="G78" i="32"/>
  <c r="F78" i="32"/>
  <c r="B78" i="32"/>
  <c r="U78" i="32" s="1"/>
  <c r="G73" i="32"/>
  <c r="F73" i="32"/>
  <c r="B73" i="32"/>
  <c r="U73" i="32" s="1"/>
  <c r="G72" i="32"/>
  <c r="F72" i="32"/>
  <c r="B72" i="32"/>
  <c r="U72" i="32" s="1"/>
  <c r="G71" i="32"/>
  <c r="F71" i="32"/>
  <c r="B71" i="32"/>
  <c r="U71" i="32" s="1"/>
  <c r="G70" i="32"/>
  <c r="F70" i="32"/>
  <c r="B70" i="32"/>
  <c r="U70" i="32" s="1"/>
  <c r="G69" i="32"/>
  <c r="F69" i="32"/>
  <c r="B69" i="32"/>
  <c r="U69" i="32" s="1"/>
  <c r="G68" i="32"/>
  <c r="F68" i="32"/>
  <c r="B68" i="32"/>
  <c r="U68" i="32" s="1"/>
  <c r="G67" i="32"/>
  <c r="F67" i="32"/>
  <c r="B67" i="32"/>
  <c r="U67" i="32" s="1"/>
  <c r="G66" i="32"/>
  <c r="F66" i="32"/>
  <c r="B66" i="32"/>
  <c r="U66" i="32" s="1"/>
  <c r="G65" i="32"/>
  <c r="F65" i="32"/>
  <c r="B65" i="32"/>
  <c r="U65" i="32" s="1"/>
  <c r="G64" i="32"/>
  <c r="F64" i="32"/>
  <c r="B64" i="32"/>
  <c r="U64" i="32" s="1"/>
  <c r="G63" i="32"/>
  <c r="F63" i="32"/>
  <c r="B63" i="32"/>
  <c r="U63" i="32" s="1"/>
  <c r="G62" i="32"/>
  <c r="F62" i="32"/>
  <c r="B62" i="32"/>
  <c r="U62" i="32" s="1"/>
  <c r="G61" i="32"/>
  <c r="F61" i="32"/>
  <c r="B61" i="32"/>
  <c r="U61" i="32" s="1"/>
  <c r="G60" i="32"/>
  <c r="F60" i="32"/>
  <c r="B60" i="32"/>
  <c r="U60" i="32" s="1"/>
  <c r="G59" i="32"/>
  <c r="F59" i="32"/>
  <c r="B59" i="32"/>
  <c r="U59" i="32" s="1"/>
  <c r="G58" i="32"/>
  <c r="F58" i="32"/>
  <c r="B58" i="32"/>
  <c r="U58" i="32" s="1"/>
  <c r="G57" i="32"/>
  <c r="F57" i="32"/>
  <c r="B57" i="32"/>
  <c r="U57" i="32" s="1"/>
  <c r="G56" i="32"/>
  <c r="F56" i="32"/>
  <c r="B56" i="32"/>
  <c r="U56" i="32" s="1"/>
  <c r="G55" i="32"/>
  <c r="F55" i="32"/>
  <c r="B55" i="32"/>
  <c r="U55" i="32" s="1"/>
  <c r="G54" i="32"/>
  <c r="F54" i="32"/>
  <c r="B54" i="32"/>
  <c r="U54" i="32" s="1"/>
  <c r="G53" i="32"/>
  <c r="F53" i="32"/>
  <c r="B53" i="32"/>
  <c r="U53" i="32" s="1"/>
  <c r="G52" i="32"/>
  <c r="F52" i="32"/>
  <c r="B52" i="32"/>
  <c r="U52" i="32" s="1"/>
  <c r="G51" i="32"/>
  <c r="F51" i="32"/>
  <c r="B51" i="32"/>
  <c r="U51" i="32" s="1"/>
  <c r="G50" i="32"/>
  <c r="F50" i="32"/>
  <c r="B50" i="32"/>
  <c r="U50" i="32" s="1"/>
  <c r="G49" i="32"/>
  <c r="F49" i="32"/>
  <c r="B49" i="32"/>
  <c r="U49" i="32" s="1"/>
  <c r="G48" i="32"/>
  <c r="F48" i="32"/>
  <c r="B48" i="32"/>
  <c r="U48" i="32" s="1"/>
  <c r="G47" i="32"/>
  <c r="F47" i="32"/>
  <c r="B47" i="32"/>
  <c r="U47" i="32" s="1"/>
  <c r="G46" i="32"/>
  <c r="F46" i="32"/>
  <c r="B46" i="32"/>
  <c r="U46" i="32" s="1"/>
  <c r="G45" i="32"/>
  <c r="F45" i="32"/>
  <c r="B45" i="32"/>
  <c r="U45" i="32" s="1"/>
  <c r="G44" i="32"/>
  <c r="F44" i="32"/>
  <c r="B44" i="32"/>
  <c r="U44" i="32" s="1"/>
  <c r="G43" i="32"/>
  <c r="F43" i="32"/>
  <c r="B43" i="32"/>
  <c r="U43" i="32" s="1"/>
  <c r="G42" i="32"/>
  <c r="F42" i="32"/>
  <c r="B42" i="32"/>
  <c r="U42" i="32" s="1"/>
  <c r="G41" i="32"/>
  <c r="F41" i="32"/>
  <c r="B41" i="32"/>
  <c r="U41" i="32" s="1"/>
  <c r="G40" i="32"/>
  <c r="F40" i="32"/>
  <c r="B40" i="32"/>
  <c r="U40" i="32" s="1"/>
  <c r="G39" i="32"/>
  <c r="F39" i="32"/>
  <c r="B39" i="32"/>
  <c r="U39" i="32" s="1"/>
  <c r="G38" i="32"/>
  <c r="F38" i="32"/>
  <c r="B38" i="32"/>
  <c r="U38" i="32" s="1"/>
  <c r="G37" i="32"/>
  <c r="F37" i="32"/>
  <c r="B37" i="32"/>
  <c r="U37" i="32" s="1"/>
  <c r="G36" i="32"/>
  <c r="F36" i="32"/>
  <c r="B36" i="32"/>
  <c r="U36" i="32" s="1"/>
  <c r="G35" i="32"/>
  <c r="F35" i="32"/>
  <c r="B35" i="32"/>
  <c r="U35" i="32" s="1"/>
  <c r="G34" i="32"/>
  <c r="F34" i="32"/>
  <c r="B34" i="32"/>
  <c r="U34" i="32" s="1"/>
  <c r="G33" i="32"/>
  <c r="F33" i="32"/>
  <c r="B33" i="32"/>
  <c r="U33" i="32" s="1"/>
  <c r="G32" i="32"/>
  <c r="F32" i="32"/>
  <c r="B32" i="32"/>
  <c r="U32" i="32" s="1"/>
  <c r="G31" i="32"/>
  <c r="F31" i="32"/>
  <c r="B31" i="32"/>
  <c r="U31" i="32" s="1"/>
  <c r="G30" i="32"/>
  <c r="F30" i="32"/>
  <c r="B30" i="32"/>
  <c r="U30" i="32" s="1"/>
  <c r="K29" i="32"/>
  <c r="N29" i="32" s="1"/>
  <c r="G29" i="32"/>
  <c r="F29" i="32"/>
  <c r="B29" i="32"/>
  <c r="U29" i="32" s="1"/>
  <c r="K28" i="32"/>
  <c r="N28" i="32" s="1"/>
  <c r="G28" i="32"/>
  <c r="F28" i="32"/>
  <c r="B28" i="32"/>
  <c r="U28" i="32" s="1"/>
  <c r="K27" i="32"/>
  <c r="N27" i="32" s="1"/>
  <c r="G27" i="32"/>
  <c r="F27" i="32"/>
  <c r="B27" i="32"/>
  <c r="U27" i="32" s="1"/>
  <c r="G26" i="32"/>
  <c r="F26" i="32"/>
  <c r="B26" i="32"/>
  <c r="U26" i="32" s="1"/>
  <c r="K25" i="32"/>
  <c r="N25" i="32" s="1"/>
  <c r="G25" i="32"/>
  <c r="F25" i="32"/>
  <c r="B25" i="32"/>
  <c r="U25" i="32" s="1"/>
  <c r="K24" i="32"/>
  <c r="N24" i="32" s="1"/>
  <c r="G24" i="32"/>
  <c r="F24" i="32"/>
  <c r="B24" i="32"/>
  <c r="U24" i="32" s="1"/>
  <c r="K23" i="32"/>
  <c r="N23" i="32" s="1"/>
  <c r="G23" i="32"/>
  <c r="F23" i="32"/>
  <c r="B23" i="32"/>
  <c r="U23" i="32" s="1"/>
  <c r="K22" i="32"/>
  <c r="N22" i="32" s="1"/>
  <c r="G22" i="32"/>
  <c r="F22" i="32"/>
  <c r="B22" i="32"/>
  <c r="U22" i="32" s="1"/>
  <c r="K21" i="32"/>
  <c r="N21" i="32" s="1"/>
  <c r="G21" i="32"/>
  <c r="F21" i="32"/>
  <c r="B21" i="32"/>
  <c r="U21" i="32" s="1"/>
  <c r="K20" i="32"/>
  <c r="N20" i="32" s="1"/>
  <c r="G20" i="32"/>
  <c r="F20" i="32"/>
  <c r="B20" i="32"/>
  <c r="U20" i="32" s="1"/>
  <c r="K19" i="32"/>
  <c r="N19" i="32" s="1"/>
  <c r="G19" i="32"/>
  <c r="F19" i="32"/>
  <c r="B19" i="32"/>
  <c r="U19" i="32" s="1"/>
  <c r="K18" i="32"/>
  <c r="N18" i="32" s="1"/>
  <c r="G18" i="32"/>
  <c r="F18" i="32"/>
  <c r="B18" i="32"/>
  <c r="U18" i="32" s="1"/>
  <c r="K17" i="32"/>
  <c r="N17" i="32" s="1"/>
  <c r="G17" i="32"/>
  <c r="F17" i="32"/>
  <c r="B17" i="32"/>
  <c r="U17" i="32" s="1"/>
  <c r="K16" i="32"/>
  <c r="N16" i="32" s="1"/>
  <c r="G16" i="32"/>
  <c r="F16" i="32"/>
  <c r="B16" i="32"/>
  <c r="U16" i="32" s="1"/>
  <c r="T47" i="37" l="1"/>
  <c r="V47" i="37" s="1"/>
  <c r="O47" i="37" s="1"/>
  <c r="T52" i="37"/>
  <c r="V52" i="37" s="1"/>
  <c r="O52" i="37" s="1"/>
  <c r="U52" i="37"/>
  <c r="T50" i="37"/>
  <c r="U50" i="37"/>
  <c r="U49" i="37"/>
  <c r="U53" i="37"/>
  <c r="V53" i="37" s="1"/>
  <c r="O53" i="37" s="1"/>
  <c r="U57" i="37"/>
  <c r="T49" i="37"/>
  <c r="V49" i="37" s="1"/>
  <c r="O49" i="37" s="1"/>
  <c r="U51" i="37"/>
  <c r="T45" i="37"/>
  <c r="V45" i="37" s="1"/>
  <c r="O45" i="37" s="1"/>
  <c r="U48" i="37"/>
  <c r="T46" i="37"/>
  <c r="V46" i="37" s="1"/>
  <c r="O46" i="37" s="1"/>
  <c r="T51" i="37"/>
  <c r="U55" i="37"/>
  <c r="V55" i="37" s="1"/>
  <c r="O55" i="37" s="1"/>
  <c r="U54" i="37"/>
  <c r="V54" i="37" s="1"/>
  <c r="O54" i="37" s="1"/>
  <c r="U56" i="37"/>
  <c r="V56" i="37" s="1"/>
  <c r="O56" i="37" s="1"/>
  <c r="E9" i="33"/>
  <c r="E37" i="33"/>
  <c r="E44" i="34"/>
  <c r="E24" i="33"/>
  <c r="E43" i="33"/>
  <c r="E65" i="33"/>
  <c r="E29" i="33"/>
  <c r="E20" i="34"/>
  <c r="E21" i="33"/>
  <c r="E4" i="34"/>
  <c r="E5" i="33"/>
  <c r="E42" i="33"/>
  <c r="E42" i="34"/>
  <c r="E20" i="33"/>
  <c r="E19" i="34"/>
  <c r="E28" i="34"/>
  <c r="E28" i="33"/>
  <c r="E26" i="33"/>
  <c r="E26" i="34"/>
  <c r="E43" i="34"/>
  <c r="E8" i="34"/>
  <c r="E24" i="34"/>
  <c r="E44" i="33"/>
  <c r="E29" i="34"/>
  <c r="E37" i="34"/>
  <c r="E23" i="34"/>
  <c r="V50" i="37" l="1"/>
  <c r="O50" i="37" s="1"/>
  <c r="V51" i="37"/>
  <c r="O51" i="37" s="1"/>
  <c r="K20" i="28" l="1"/>
  <c r="K19" i="28"/>
  <c r="K18" i="28"/>
  <c r="N18" i="28" l="1"/>
  <c r="F11" i="30" l="1"/>
  <c r="D11" i="30"/>
  <c r="F10" i="30"/>
  <c r="D10" i="30"/>
  <c r="F9" i="30"/>
  <c r="D9" i="30"/>
  <c r="F8" i="30"/>
  <c r="D8" i="30"/>
  <c r="F7" i="30"/>
  <c r="D7" i="30"/>
  <c r="F6" i="30"/>
  <c r="D6" i="30"/>
  <c r="F5" i="30"/>
  <c r="D5" i="30"/>
  <c r="F4" i="30"/>
  <c r="D4" i="30"/>
  <c r="B19" i="29"/>
  <c r="B18" i="29"/>
  <c r="B17" i="29"/>
  <c r="B16" i="29"/>
  <c r="B15" i="29"/>
  <c r="B14" i="29"/>
  <c r="B12" i="29"/>
  <c r="B11" i="29"/>
  <c r="B10" i="29"/>
  <c r="B9" i="29"/>
  <c r="B8" i="29"/>
  <c r="B7" i="29"/>
  <c r="B6" i="29"/>
  <c r="B5" i="29"/>
  <c r="G35" i="28"/>
  <c r="F35" i="28"/>
  <c r="G34" i="28"/>
  <c r="F34" i="28"/>
  <c r="B34" i="28"/>
  <c r="U34" i="28" s="1"/>
  <c r="G33" i="28"/>
  <c r="F33" i="28"/>
  <c r="B33" i="28"/>
  <c r="U33" i="28" s="1"/>
  <c r="G32" i="28"/>
  <c r="F32" i="28"/>
  <c r="B32" i="28"/>
  <c r="U32" i="28" s="1"/>
  <c r="G31" i="28"/>
  <c r="F31" i="28"/>
  <c r="B31" i="28"/>
  <c r="U31" i="28" s="1"/>
  <c r="B28" i="28"/>
  <c r="G27" i="28"/>
  <c r="F27" i="28"/>
  <c r="B27" i="28"/>
  <c r="U27" i="28" s="1"/>
  <c r="G26" i="28"/>
  <c r="F26" i="28"/>
  <c r="B26" i="28"/>
  <c r="U26" i="28" s="1"/>
  <c r="G25" i="28"/>
  <c r="F25" i="28"/>
  <c r="B25" i="28"/>
  <c r="U25" i="28" s="1"/>
  <c r="G24" i="28"/>
  <c r="F24" i="28"/>
  <c r="B24" i="28"/>
  <c r="U24" i="28" s="1"/>
  <c r="K23" i="28"/>
  <c r="N23" i="28" s="1"/>
  <c r="G23" i="28"/>
  <c r="F23" i="28"/>
  <c r="B23" i="28"/>
  <c r="U23" i="28" s="1"/>
  <c r="K22" i="28"/>
  <c r="N22" i="28" s="1"/>
  <c r="G22" i="28"/>
  <c r="F22" i="28"/>
  <c r="B22" i="28"/>
  <c r="U22" i="28" s="1"/>
  <c r="K21" i="28"/>
  <c r="N21" i="28" s="1"/>
  <c r="G21" i="28"/>
  <c r="F21" i="28"/>
  <c r="B21" i="28"/>
  <c r="U21" i="28" s="1"/>
  <c r="N20" i="28"/>
  <c r="G20" i="28"/>
  <c r="F20" i="28"/>
  <c r="B20" i="28"/>
  <c r="U20" i="28" s="1"/>
  <c r="N19" i="28"/>
  <c r="G19" i="28"/>
  <c r="F19" i="28"/>
  <c r="B19" i="28"/>
  <c r="U19" i="28" s="1"/>
  <c r="G18" i="28"/>
  <c r="F18" i="28"/>
  <c r="B18" i="28"/>
  <c r="U18" i="28" s="1"/>
  <c r="R9" i="25" l="1"/>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1021" i="25"/>
  <c r="R1022" i="25"/>
  <c r="R1023" i="25"/>
  <c r="R1024" i="25"/>
  <c r="R1025" i="25"/>
  <c r="R1026" i="25"/>
  <c r="R1027" i="25"/>
  <c r="R1038" i="25"/>
  <c r="R1039" i="25"/>
  <c r="R1040" i="25"/>
  <c r="R1041" i="25"/>
  <c r="R1042" i="25"/>
  <c r="R1043" i="25"/>
  <c r="R1044" i="25"/>
  <c r="R1045" i="25"/>
  <c r="R1046" i="25"/>
  <c r="R1047" i="25"/>
  <c r="R1048" i="25"/>
  <c r="R1049" i="25"/>
  <c r="R1050" i="25"/>
  <c r="R1051" i="25"/>
  <c r="R1052" i="25"/>
  <c r="R1053" i="25"/>
  <c r="R1054" i="25"/>
  <c r="R1055" i="25"/>
  <c r="R1056" i="25"/>
  <c r="R1057" i="25"/>
  <c r="R1058" i="25"/>
  <c r="R1059" i="25"/>
  <c r="R1060" i="25"/>
  <c r="R1061" i="25"/>
  <c r="R1062" i="25"/>
  <c r="R1063" i="25"/>
  <c r="R1064" i="25"/>
  <c r="R1065" i="25"/>
  <c r="R1066" i="25"/>
  <c r="R1067" i="25"/>
  <c r="R1068" i="25"/>
  <c r="R1069" i="25"/>
  <c r="R1070" i="25"/>
  <c r="R1071" i="25"/>
  <c r="R1072" i="25"/>
  <c r="R1073" i="25"/>
  <c r="R1074" i="25"/>
  <c r="R1075" i="25"/>
  <c r="R1076" i="25"/>
  <c r="R1077" i="25"/>
  <c r="R1078" i="25"/>
  <c r="R1079" i="25"/>
  <c r="R1080" i="25"/>
  <c r="R1081" i="25"/>
  <c r="R1082" i="25"/>
  <c r="R1083" i="25"/>
  <c r="R1084" i="25"/>
  <c r="R1085" i="25"/>
  <c r="R1086" i="25"/>
  <c r="R1087" i="25"/>
  <c r="R1088" i="25"/>
  <c r="R1089" i="25"/>
  <c r="R1090" i="25"/>
  <c r="R1091" i="25"/>
  <c r="R1092" i="25"/>
  <c r="R1093" i="25"/>
  <c r="R1094" i="25"/>
  <c r="R1095" i="25"/>
  <c r="R1096" i="25"/>
  <c r="R1097" i="25"/>
  <c r="R1098" i="25"/>
  <c r="R1099" i="25"/>
  <c r="R1100" i="25"/>
  <c r="R1101" i="25"/>
  <c r="R1102" i="25"/>
  <c r="R1103" i="25"/>
  <c r="R1104" i="25"/>
  <c r="R1105" i="25"/>
  <c r="R1106" i="25"/>
  <c r="R1107" i="25"/>
  <c r="R1108" i="25"/>
  <c r="R1109" i="25"/>
  <c r="R1110" i="25"/>
  <c r="R1111" i="25"/>
  <c r="R1112" i="25"/>
  <c r="R1113" i="25"/>
  <c r="R1114" i="25"/>
  <c r="R1115" i="25"/>
  <c r="R1116" i="25"/>
  <c r="R1117" i="25"/>
  <c r="R1118" i="25"/>
  <c r="R1119" i="25"/>
  <c r="R1120" i="25"/>
  <c r="R1121" i="25"/>
  <c r="R1122" i="25"/>
  <c r="R1123" i="25"/>
  <c r="R1124" i="25"/>
  <c r="R1125" i="25"/>
  <c r="R1126" i="25"/>
  <c r="R1127" i="25"/>
  <c r="R1128" i="25"/>
  <c r="R1129" i="25"/>
  <c r="R1130" i="25"/>
  <c r="R1131" i="25"/>
  <c r="R1132" i="25"/>
  <c r="R1133" i="25"/>
  <c r="R1134" i="25"/>
  <c r="R1135" i="25"/>
  <c r="R1136" i="25"/>
  <c r="R1137" i="25"/>
  <c r="R1138" i="25"/>
  <c r="R1139" i="25"/>
  <c r="R1140" i="25"/>
  <c r="R1141" i="25"/>
  <c r="R1142" i="25"/>
  <c r="R1143" i="25"/>
  <c r="R1144" i="25"/>
  <c r="R1145" i="25"/>
  <c r="R1146" i="25"/>
  <c r="R1147" i="25"/>
  <c r="R1148" i="25"/>
  <c r="R1149" i="25"/>
  <c r="R1150" i="25"/>
  <c r="R1151" i="25"/>
  <c r="R1152" i="25"/>
  <c r="R1153" i="25"/>
  <c r="R1154" i="25"/>
  <c r="R1155" i="25"/>
  <c r="R1156" i="25"/>
  <c r="R1157" i="25"/>
  <c r="R1158" i="25"/>
  <c r="R1159" i="25"/>
  <c r="R1160" i="25"/>
  <c r="R1161" i="25"/>
  <c r="R1162" i="25"/>
  <c r="R1163" i="25"/>
  <c r="R1164" i="25"/>
  <c r="R1165" i="25"/>
  <c r="R1166" i="25"/>
  <c r="R1167" i="25"/>
  <c r="R1168" i="25"/>
  <c r="R8" i="25"/>
  <c r="A9" i="25" l="1"/>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79" i="25"/>
  <c r="A980"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8" i="25"/>
  <c r="M22" i="2"/>
  <c r="T1" i="13" l="1"/>
  <c r="T1" i="8"/>
  <c r="P955" i="25" s="1"/>
  <c r="T1" i="9"/>
  <c r="T1" i="4"/>
  <c r="T1" i="2"/>
  <c r="M33" i="2"/>
  <c r="M31" i="2"/>
  <c r="M30" i="2"/>
  <c r="M29" i="2"/>
  <c r="M28" i="2"/>
  <c r="M27" i="2"/>
  <c r="M26" i="2"/>
  <c r="M25" i="2"/>
  <c r="M24" i="2"/>
  <c r="O23" i="2"/>
  <c r="O24" i="2" s="1"/>
  <c r="O25" i="2" s="1"/>
  <c r="O26" i="2" s="1"/>
  <c r="O27" i="2" s="1"/>
  <c r="O28" i="2" s="1"/>
  <c r="O29" i="2" s="1"/>
  <c r="O30" i="2" s="1"/>
  <c r="O31" i="2" s="1"/>
  <c r="O32" i="2" s="1"/>
  <c r="O33" i="2" s="1"/>
  <c r="O34" i="2" s="1"/>
  <c r="J23" i="2"/>
  <c r="J24" i="2" s="1"/>
  <c r="J25" i="2" s="1"/>
  <c r="J26" i="2" s="1"/>
  <c r="J27" i="2" s="1"/>
  <c r="J28" i="2" s="1"/>
  <c r="J29" i="2" s="1"/>
  <c r="J30" i="2" s="1"/>
  <c r="J31" i="2" s="1"/>
  <c r="J32" i="2" s="1"/>
  <c r="J33" i="2" s="1"/>
  <c r="J34" i="2" s="1"/>
  <c r="J97" i="13"/>
  <c r="T12" i="52" l="1"/>
  <c r="T20" i="52"/>
  <c r="T28" i="52"/>
  <c r="T36" i="52"/>
  <c r="T44" i="52"/>
  <c r="T52" i="52"/>
  <c r="T60" i="52"/>
  <c r="T68" i="52"/>
  <c r="T76" i="52"/>
  <c r="T84" i="52"/>
  <c r="T92" i="52"/>
  <c r="T100" i="52"/>
  <c r="T108" i="52"/>
  <c r="T116" i="52"/>
  <c r="T124" i="52"/>
  <c r="T67" i="52"/>
  <c r="T99" i="52"/>
  <c r="T13" i="52"/>
  <c r="T21" i="52"/>
  <c r="T29" i="52"/>
  <c r="T37" i="52"/>
  <c r="T45" i="52"/>
  <c r="T53" i="52"/>
  <c r="T61" i="52"/>
  <c r="T69" i="52"/>
  <c r="T77" i="52"/>
  <c r="T85" i="52"/>
  <c r="T93" i="52"/>
  <c r="T101" i="52"/>
  <c r="T109" i="52"/>
  <c r="T117" i="52"/>
  <c r="T125" i="52"/>
  <c r="T51" i="52"/>
  <c r="T107" i="52"/>
  <c r="T14" i="52"/>
  <c r="T22" i="52"/>
  <c r="T30" i="52"/>
  <c r="T38" i="52"/>
  <c r="T46" i="52"/>
  <c r="T54" i="52"/>
  <c r="T62" i="52"/>
  <c r="T70" i="52"/>
  <c r="T78" i="52"/>
  <c r="T86" i="52"/>
  <c r="T94" i="52"/>
  <c r="T102" i="52"/>
  <c r="T110" i="52"/>
  <c r="T118" i="52"/>
  <c r="T11" i="52"/>
  <c r="T43" i="52"/>
  <c r="T115" i="52"/>
  <c r="T15" i="52"/>
  <c r="T23" i="52"/>
  <c r="T31" i="52"/>
  <c r="T39" i="52"/>
  <c r="T47" i="52"/>
  <c r="T55" i="52"/>
  <c r="T63" i="52"/>
  <c r="T71" i="52"/>
  <c r="T79" i="52"/>
  <c r="T87" i="52"/>
  <c r="T95" i="52"/>
  <c r="T103" i="52"/>
  <c r="T111" i="52"/>
  <c r="T119" i="52"/>
  <c r="T35" i="52"/>
  <c r="T83" i="52"/>
  <c r="T16" i="52"/>
  <c r="T24" i="52"/>
  <c r="T32" i="52"/>
  <c r="T40" i="52"/>
  <c r="T48" i="52"/>
  <c r="T56" i="52"/>
  <c r="T64" i="52"/>
  <c r="T72" i="52"/>
  <c r="T80" i="52"/>
  <c r="T88" i="52"/>
  <c r="T96" i="52"/>
  <c r="T104" i="52"/>
  <c r="T112" i="52"/>
  <c r="T120" i="52"/>
  <c r="T59" i="52"/>
  <c r="T91" i="52"/>
  <c r="T17" i="52"/>
  <c r="T25" i="52"/>
  <c r="T33" i="52"/>
  <c r="T41" i="52"/>
  <c r="T49" i="52"/>
  <c r="T57" i="52"/>
  <c r="T65" i="52"/>
  <c r="T73" i="52"/>
  <c r="T81" i="52"/>
  <c r="T89" i="52"/>
  <c r="T97" i="52"/>
  <c r="T105" i="52"/>
  <c r="T113" i="52"/>
  <c r="T121" i="52"/>
  <c r="T27" i="52"/>
  <c r="T123" i="52"/>
  <c r="T18" i="52"/>
  <c r="T26" i="52"/>
  <c r="T34" i="52"/>
  <c r="T42" i="52"/>
  <c r="T50" i="52"/>
  <c r="T58" i="52"/>
  <c r="T66" i="52"/>
  <c r="T74" i="52"/>
  <c r="T82" i="52"/>
  <c r="T90" i="52"/>
  <c r="T98" i="52"/>
  <c r="T106" i="52"/>
  <c r="T114" i="52"/>
  <c r="T122" i="52"/>
  <c r="T19" i="52"/>
  <c r="T75" i="52"/>
  <c r="T17" i="45"/>
  <c r="T20" i="49"/>
  <c r="T25" i="49"/>
  <c r="T27" i="49"/>
  <c r="T22" i="49"/>
  <c r="T24" i="49"/>
  <c r="T28" i="49"/>
  <c r="T26" i="49"/>
  <c r="T21" i="49"/>
  <c r="T23" i="49"/>
  <c r="T33" i="49"/>
  <c r="T41" i="49"/>
  <c r="T37" i="49"/>
  <c r="T34" i="49"/>
  <c r="T29" i="49"/>
  <c r="T35" i="49"/>
  <c r="T36" i="49"/>
  <c r="T38" i="49"/>
  <c r="T40" i="49"/>
  <c r="T39" i="49"/>
  <c r="T32" i="49"/>
  <c r="T30" i="49"/>
  <c r="T31" i="49"/>
  <c r="T38" i="45"/>
  <c r="T36" i="45"/>
  <c r="T34" i="45"/>
  <c r="T32" i="45"/>
  <c r="T30" i="45"/>
  <c r="T26" i="45"/>
  <c r="T31" i="45"/>
  <c r="T37" i="45"/>
  <c r="T35" i="45"/>
  <c r="T33" i="45"/>
  <c r="T29" i="45"/>
  <c r="T27" i="45"/>
  <c r="T28" i="45"/>
  <c r="P943" i="25"/>
  <c r="T18" i="45"/>
  <c r="T19" i="45"/>
  <c r="T21" i="45"/>
  <c r="T23" i="45"/>
  <c r="T24" i="45"/>
  <c r="T22" i="45"/>
  <c r="T25" i="45"/>
  <c r="T20" i="45"/>
  <c r="Y33" i="37"/>
  <c r="Y41" i="37"/>
  <c r="Y31" i="37"/>
  <c r="Y32" i="37"/>
  <c r="Y34" i="37"/>
  <c r="Y42" i="37"/>
  <c r="Y35" i="37"/>
  <c r="Y39" i="37"/>
  <c r="Y36" i="37"/>
  <c r="Y29" i="37"/>
  <c r="Y37" i="37"/>
  <c r="Y30" i="37"/>
  <c r="Y38" i="37"/>
  <c r="Y40" i="37"/>
  <c r="Y20" i="37"/>
  <c r="Y22" i="37"/>
  <c r="Y24" i="37"/>
  <c r="Y25" i="37"/>
  <c r="Y21" i="37"/>
  <c r="Y23" i="37"/>
  <c r="P200" i="25"/>
  <c r="Y100" i="37"/>
  <c r="Y103" i="37"/>
  <c r="Y99" i="37"/>
  <c r="Y95" i="37"/>
  <c r="Y106" i="37"/>
  <c r="Y94" i="37"/>
  <c r="Y98" i="37"/>
  <c r="Y102" i="37"/>
  <c r="Y97" i="37"/>
  <c r="Y101" i="37"/>
  <c r="Y105" i="37"/>
  <c r="Y104" i="37"/>
  <c r="Y96" i="37"/>
  <c r="Q1122" i="25"/>
  <c r="Y26" i="37"/>
  <c r="Y27" i="37"/>
  <c r="Y28" i="37"/>
  <c r="Y44" i="37"/>
  <c r="Y48" i="37"/>
  <c r="Y57" i="37"/>
  <c r="Y56" i="37"/>
  <c r="Y52" i="37"/>
  <c r="Y46" i="37"/>
  <c r="Y54" i="37"/>
  <c r="Y45" i="37"/>
  <c r="Y53" i="37"/>
  <c r="Y47" i="37"/>
  <c r="Y49" i="37"/>
  <c r="Y55" i="37"/>
  <c r="Q1057" i="25"/>
  <c r="Q26" i="25"/>
  <c r="Q90" i="25"/>
  <c r="P170" i="25"/>
  <c r="Q258" i="25"/>
  <c r="Q27" i="25"/>
  <c r="Q291" i="25"/>
  <c r="Q21" i="25"/>
  <c r="T73" i="32"/>
  <c r="T65" i="32"/>
  <c r="T57" i="32"/>
  <c r="T49" i="32"/>
  <c r="T41" i="32"/>
  <c r="T33" i="32"/>
  <c r="T53" i="32"/>
  <c r="T60" i="32"/>
  <c r="T51" i="32"/>
  <c r="T66" i="32"/>
  <c r="T72" i="32"/>
  <c r="T64" i="32"/>
  <c r="T56" i="32"/>
  <c r="T48" i="32"/>
  <c r="T40" i="32"/>
  <c r="T32" i="32"/>
  <c r="T68" i="32"/>
  <c r="T59" i="32"/>
  <c r="T50" i="32"/>
  <c r="T71" i="32"/>
  <c r="T63" i="32"/>
  <c r="T55" i="32"/>
  <c r="T47" i="32"/>
  <c r="T39" i="32"/>
  <c r="T31" i="32"/>
  <c r="T26" i="32"/>
  <c r="T44" i="32"/>
  <c r="T43" i="32"/>
  <c r="T42" i="32"/>
  <c r="T70" i="32"/>
  <c r="T62" i="32"/>
  <c r="T54" i="32"/>
  <c r="T46" i="32"/>
  <c r="T38" i="32"/>
  <c r="T30" i="32"/>
  <c r="T37" i="32"/>
  <c r="T52" i="32"/>
  <c r="T67" i="32"/>
  <c r="T58" i="32"/>
  <c r="T69" i="32"/>
  <c r="T61" i="32"/>
  <c r="T45" i="32"/>
  <c r="T36" i="32"/>
  <c r="T35" i="32"/>
  <c r="T34" i="32"/>
  <c r="T27" i="32"/>
  <c r="T28" i="32"/>
  <c r="T29" i="32"/>
  <c r="Q911" i="25"/>
  <c r="T22" i="32"/>
  <c r="T18" i="32"/>
  <c r="T24" i="32"/>
  <c r="T21" i="32"/>
  <c r="T20" i="32"/>
  <c r="T19" i="32"/>
  <c r="T23" i="32"/>
  <c r="T25" i="32"/>
  <c r="Q724" i="25"/>
  <c r="T17" i="32"/>
  <c r="P34" i="25"/>
  <c r="Q98" i="25"/>
  <c r="Q170" i="25"/>
  <c r="Q266" i="25"/>
  <c r="Q35" i="25"/>
  <c r="Q299" i="25"/>
  <c r="Q53" i="25"/>
  <c r="P63" i="25"/>
  <c r="P114" i="25"/>
  <c r="Q282" i="25"/>
  <c r="P20" i="25"/>
  <c r="P58" i="25"/>
  <c r="Q122" i="25"/>
  <c r="Q202" i="25"/>
  <c r="P306" i="25"/>
  <c r="Q123" i="25"/>
  <c r="P84" i="25"/>
  <c r="Q245" i="25"/>
  <c r="P319" i="25"/>
  <c r="Q42" i="25"/>
  <c r="P186" i="25"/>
  <c r="Q75" i="25"/>
  <c r="Q149" i="25"/>
  <c r="P95" i="25"/>
  <c r="Q58" i="25"/>
  <c r="Q130" i="25"/>
  <c r="P210" i="25"/>
  <c r="Q314" i="25"/>
  <c r="Q147" i="25"/>
  <c r="P116" i="25"/>
  <c r="Q277" i="25"/>
  <c r="P351" i="25"/>
  <c r="P66" i="25"/>
  <c r="P138" i="25"/>
  <c r="Q210" i="25"/>
  <c r="Q322" i="25"/>
  <c r="Q155" i="25"/>
  <c r="P148" i="25"/>
  <c r="Q309" i="25"/>
  <c r="P225" i="25"/>
  <c r="Q10" i="25"/>
  <c r="Q74" i="25"/>
  <c r="Q146" i="25"/>
  <c r="Q234" i="25"/>
  <c r="Q346" i="25"/>
  <c r="Q219" i="25"/>
  <c r="P244" i="25"/>
  <c r="P190" i="25"/>
  <c r="P257" i="25"/>
  <c r="P26" i="25"/>
  <c r="P90" i="25"/>
  <c r="Q162" i="25"/>
  <c r="Q250" i="25"/>
  <c r="P19" i="25"/>
  <c r="Q267" i="25"/>
  <c r="P340" i="25"/>
  <c r="P222" i="25"/>
  <c r="P136" i="25"/>
  <c r="P168" i="25"/>
  <c r="Q34" i="25"/>
  <c r="Q66" i="25"/>
  <c r="P106" i="25"/>
  <c r="Q138" i="25"/>
  <c r="P178" i="25"/>
  <c r="Q218" i="25"/>
  <c r="P274" i="25"/>
  <c r="Q330" i="25"/>
  <c r="Q43" i="25"/>
  <c r="Q187" i="25"/>
  <c r="Q331" i="25"/>
  <c r="P180" i="25"/>
  <c r="Q85" i="25"/>
  <c r="Q341" i="25"/>
  <c r="P254" i="25"/>
  <c r="P127" i="25"/>
  <c r="P33" i="25"/>
  <c r="P289" i="25"/>
  <c r="Q8" i="25"/>
  <c r="Q352" i="25"/>
  <c r="Q320" i="25"/>
  <c r="Q288" i="25"/>
  <c r="Q256" i="25"/>
  <c r="Q224" i="25"/>
  <c r="Q192" i="25"/>
  <c r="Q160" i="25"/>
  <c r="Q128" i="25"/>
  <c r="Q96" i="25"/>
  <c r="Q64" i="25"/>
  <c r="Q32" i="25"/>
  <c r="Q345" i="25"/>
  <c r="Q313" i="25"/>
  <c r="Q281" i="25"/>
  <c r="Q249" i="25"/>
  <c r="Q217" i="25"/>
  <c r="Q185" i="25"/>
  <c r="Q153" i="25"/>
  <c r="Q121" i="25"/>
  <c r="Q89" i="25"/>
  <c r="Q57" i="25"/>
  <c r="Q25" i="25"/>
  <c r="Q343" i="25"/>
  <c r="Q311" i="25"/>
  <c r="Q279" i="25"/>
  <c r="Q247" i="25"/>
  <c r="Q215" i="25"/>
  <c r="Q183" i="25"/>
  <c r="Q151" i="25"/>
  <c r="Q119" i="25"/>
  <c r="Q87" i="25"/>
  <c r="Q55" i="25"/>
  <c r="Q23" i="25"/>
  <c r="Q342" i="25"/>
  <c r="Q310" i="25"/>
  <c r="Q278" i="25"/>
  <c r="Q246" i="25"/>
  <c r="Q214" i="25"/>
  <c r="Q182" i="25"/>
  <c r="Q150" i="25"/>
  <c r="Q118" i="25"/>
  <c r="Q86" i="25"/>
  <c r="Q54" i="25"/>
  <c r="Q22" i="25"/>
  <c r="P341" i="25"/>
  <c r="P309" i="25"/>
  <c r="P277" i="25"/>
  <c r="P245" i="25"/>
  <c r="P213" i="25"/>
  <c r="P181" i="25"/>
  <c r="P149" i="25"/>
  <c r="P117" i="25"/>
  <c r="P85" i="25"/>
  <c r="P53" i="25"/>
  <c r="P21" i="25"/>
  <c r="Q332" i="25"/>
  <c r="Q300" i="25"/>
  <c r="Q268" i="25"/>
  <c r="Q236" i="25"/>
  <c r="Q204" i="25"/>
  <c r="Q172" i="25"/>
  <c r="Q140" i="25"/>
  <c r="Q108" i="25"/>
  <c r="Q76" i="25"/>
  <c r="Q44" i="25"/>
  <c r="Q12" i="25"/>
  <c r="P331" i="25"/>
  <c r="P291" i="25"/>
  <c r="P259" i="25"/>
  <c r="P219" i="25"/>
  <c r="P187" i="25"/>
  <c r="P147" i="25"/>
  <c r="P107" i="25"/>
  <c r="P75" i="25"/>
  <c r="P35" i="25"/>
  <c r="P354" i="25"/>
  <c r="P322" i="25"/>
  <c r="P290" i="25"/>
  <c r="P258" i="25"/>
  <c r="P226" i="25"/>
  <c r="P194" i="25"/>
  <c r="P162" i="25"/>
  <c r="P130" i="25"/>
  <c r="P98" i="25"/>
  <c r="Q307" i="25"/>
  <c r="P352" i="25"/>
  <c r="P320" i="25"/>
  <c r="P288" i="25"/>
  <c r="P256" i="25"/>
  <c r="P224" i="25"/>
  <c r="P192" i="25"/>
  <c r="P160" i="25"/>
  <c r="P128" i="25"/>
  <c r="P96" i="25"/>
  <c r="P64" i="25"/>
  <c r="P32" i="25"/>
  <c r="P345" i="25"/>
  <c r="P313" i="25"/>
  <c r="P281" i="25"/>
  <c r="P249" i="25"/>
  <c r="P217" i="25"/>
  <c r="P185" i="25"/>
  <c r="P153" i="25"/>
  <c r="P121" i="25"/>
  <c r="P89" i="25"/>
  <c r="P57" i="25"/>
  <c r="P25" i="25"/>
  <c r="P343" i="25"/>
  <c r="P311" i="25"/>
  <c r="P279" i="25"/>
  <c r="P247" i="25"/>
  <c r="P215" i="25"/>
  <c r="P183" i="25"/>
  <c r="P151" i="25"/>
  <c r="P119" i="25"/>
  <c r="P87" i="25"/>
  <c r="P55" i="25"/>
  <c r="P23" i="25"/>
  <c r="P342" i="25"/>
  <c r="P310" i="25"/>
  <c r="P278" i="25"/>
  <c r="P246" i="25"/>
  <c r="P214" i="25"/>
  <c r="P182" i="25"/>
  <c r="P150" i="25"/>
  <c r="P118" i="25"/>
  <c r="P86" i="25"/>
  <c r="P54" i="25"/>
  <c r="P22" i="25"/>
  <c r="Q333" i="25"/>
  <c r="Q301" i="25"/>
  <c r="Q269" i="25"/>
  <c r="Q237" i="25"/>
  <c r="Q205" i="25"/>
  <c r="Q173" i="25"/>
  <c r="Q141" i="25"/>
  <c r="Q109" i="25"/>
  <c r="Q77" i="25"/>
  <c r="Q45" i="25"/>
  <c r="Q13" i="25"/>
  <c r="P332" i="25"/>
  <c r="P300" i="25"/>
  <c r="P268" i="25"/>
  <c r="P236" i="25"/>
  <c r="P204" i="25"/>
  <c r="P172" i="25"/>
  <c r="P140" i="25"/>
  <c r="P108" i="25"/>
  <c r="P76" i="25"/>
  <c r="P44" i="25"/>
  <c r="P12" i="25"/>
  <c r="Q323" i="25"/>
  <c r="Q283" i="25"/>
  <c r="Q251" i="25"/>
  <c r="Q211" i="25"/>
  <c r="Q171" i="25"/>
  <c r="Q139" i="25"/>
  <c r="Q99" i="25"/>
  <c r="Q67" i="25"/>
  <c r="Q243" i="25"/>
  <c r="Q344" i="25"/>
  <c r="Q312" i="25"/>
  <c r="Q280" i="25"/>
  <c r="Q248" i="25"/>
  <c r="Q216" i="25"/>
  <c r="Q184" i="25"/>
  <c r="Q152" i="25"/>
  <c r="Q120" i="25"/>
  <c r="Q88" i="25"/>
  <c r="Q56" i="25"/>
  <c r="Q24" i="25"/>
  <c r="Q337" i="25"/>
  <c r="Q305" i="25"/>
  <c r="Q273" i="25"/>
  <c r="Q241" i="25"/>
  <c r="Q209" i="25"/>
  <c r="Q177" i="25"/>
  <c r="Q145" i="25"/>
  <c r="Q113" i="25"/>
  <c r="Q81" i="25"/>
  <c r="Q49" i="25"/>
  <c r="Q17" i="25"/>
  <c r="Q335" i="25"/>
  <c r="Q303" i="25"/>
  <c r="Q271" i="25"/>
  <c r="Q239" i="25"/>
  <c r="Q207" i="25"/>
  <c r="Q175" i="25"/>
  <c r="Q143" i="25"/>
  <c r="Q111" i="25"/>
  <c r="Q79" i="25"/>
  <c r="Q47" i="25"/>
  <c r="Q15" i="25"/>
  <c r="Q334" i="25"/>
  <c r="Q302" i="25"/>
  <c r="Q270" i="25"/>
  <c r="Q238" i="25"/>
  <c r="Q206" i="25"/>
  <c r="Q174" i="25"/>
  <c r="Q142" i="25"/>
  <c r="Q110" i="25"/>
  <c r="Q78" i="25"/>
  <c r="Q46" i="25"/>
  <c r="Q14" i="25"/>
  <c r="P333" i="25"/>
  <c r="P301" i="25"/>
  <c r="P269" i="25"/>
  <c r="P237" i="25"/>
  <c r="P205" i="25"/>
  <c r="P173" i="25"/>
  <c r="P141" i="25"/>
  <c r="P109" i="25"/>
  <c r="P77" i="25"/>
  <c r="P45" i="25"/>
  <c r="P13" i="25"/>
  <c r="Q324" i="25"/>
  <c r="Q292" i="25"/>
  <c r="Q260" i="25"/>
  <c r="Q228" i="25"/>
  <c r="Q196" i="25"/>
  <c r="Q164" i="25"/>
  <c r="Q132" i="25"/>
  <c r="Q100" i="25"/>
  <c r="Q68" i="25"/>
  <c r="Q36" i="25"/>
  <c r="P51" i="25"/>
  <c r="P323" i="25"/>
  <c r="P283" i="25"/>
  <c r="P251" i="25"/>
  <c r="P211" i="25"/>
  <c r="P171" i="25"/>
  <c r="P139" i="25"/>
  <c r="P99" i="25"/>
  <c r="P67" i="25"/>
  <c r="P27" i="25"/>
  <c r="P346" i="25"/>
  <c r="P314" i="25"/>
  <c r="P282" i="25"/>
  <c r="P250" i="25"/>
  <c r="P218" i="25"/>
  <c r="Q51" i="25"/>
  <c r="P344" i="25"/>
  <c r="P312" i="25"/>
  <c r="P280" i="25"/>
  <c r="P248" i="25"/>
  <c r="P216" i="25"/>
  <c r="P184" i="25"/>
  <c r="P152" i="25"/>
  <c r="P120" i="25"/>
  <c r="P88" i="25"/>
  <c r="P56" i="25"/>
  <c r="P24" i="25"/>
  <c r="P337" i="25"/>
  <c r="P305" i="25"/>
  <c r="P273" i="25"/>
  <c r="P241" i="25"/>
  <c r="P209" i="25"/>
  <c r="P177" i="25"/>
  <c r="P145" i="25"/>
  <c r="P113" i="25"/>
  <c r="P81" i="25"/>
  <c r="P49" i="25"/>
  <c r="P17" i="25"/>
  <c r="P335" i="25"/>
  <c r="P303" i="25"/>
  <c r="P271" i="25"/>
  <c r="P239" i="25"/>
  <c r="P207" i="25"/>
  <c r="P175" i="25"/>
  <c r="P143" i="25"/>
  <c r="P111" i="25"/>
  <c r="P79" i="25"/>
  <c r="P47" i="25"/>
  <c r="P15" i="25"/>
  <c r="P334" i="25"/>
  <c r="P302" i="25"/>
  <c r="P270" i="25"/>
  <c r="P238" i="25"/>
  <c r="P206" i="25"/>
  <c r="P174" i="25"/>
  <c r="P142" i="25"/>
  <c r="P110" i="25"/>
  <c r="P78" i="25"/>
  <c r="P46" i="25"/>
  <c r="P14" i="25"/>
  <c r="Q325" i="25"/>
  <c r="Q293" i="25"/>
  <c r="Q261" i="25"/>
  <c r="Q229" i="25"/>
  <c r="Q197" i="25"/>
  <c r="Q165" i="25"/>
  <c r="Q133" i="25"/>
  <c r="Q101" i="25"/>
  <c r="Q69" i="25"/>
  <c r="Q37" i="25"/>
  <c r="P115" i="25"/>
  <c r="P324" i="25"/>
  <c r="P292" i="25"/>
  <c r="P260" i="25"/>
  <c r="P228" i="25"/>
  <c r="P196" i="25"/>
  <c r="P164" i="25"/>
  <c r="P132" i="25"/>
  <c r="P100" i="25"/>
  <c r="P68" i="25"/>
  <c r="P36" i="25"/>
  <c r="Q347" i="25"/>
  <c r="Q315" i="25"/>
  <c r="Q275" i="25"/>
  <c r="Q235" i="25"/>
  <c r="Q203" i="25"/>
  <c r="Q163" i="25"/>
  <c r="Q131" i="25"/>
  <c r="Q91" i="25"/>
  <c r="Q59" i="25"/>
  <c r="Q19" i="25"/>
  <c r="Q338" i="25"/>
  <c r="Q306" i="25"/>
  <c r="Q179" i="25"/>
  <c r="Q336" i="25"/>
  <c r="Q304" i="25"/>
  <c r="Q272" i="25"/>
  <c r="Q240" i="25"/>
  <c r="Q208" i="25"/>
  <c r="Q176" i="25"/>
  <c r="Q144" i="25"/>
  <c r="Q112" i="25"/>
  <c r="Q80" i="25"/>
  <c r="Q48" i="25"/>
  <c r="Q16" i="25"/>
  <c r="Q329" i="25"/>
  <c r="Q297" i="25"/>
  <c r="Q265" i="25"/>
  <c r="Q233" i="25"/>
  <c r="Q201" i="25"/>
  <c r="Q169" i="25"/>
  <c r="Q137" i="25"/>
  <c r="Q105" i="25"/>
  <c r="Q73" i="25"/>
  <c r="Q41" i="25"/>
  <c r="Q9" i="25"/>
  <c r="Q327" i="25"/>
  <c r="Q295" i="25"/>
  <c r="Q263" i="25"/>
  <c r="Q231" i="25"/>
  <c r="Q199" i="25"/>
  <c r="Q167" i="25"/>
  <c r="Q135" i="25"/>
  <c r="Q103" i="25"/>
  <c r="Q71" i="25"/>
  <c r="Q39" i="25"/>
  <c r="P243" i="25"/>
  <c r="Q326" i="25"/>
  <c r="Q294" i="25"/>
  <c r="Q262" i="25"/>
  <c r="Q230" i="25"/>
  <c r="Q198" i="25"/>
  <c r="Q166" i="25"/>
  <c r="Q134" i="25"/>
  <c r="Q102" i="25"/>
  <c r="Q70" i="25"/>
  <c r="Q38" i="25"/>
  <c r="P179" i="25"/>
  <c r="P325" i="25"/>
  <c r="P293" i="25"/>
  <c r="P261" i="25"/>
  <c r="P229" i="25"/>
  <c r="P197" i="25"/>
  <c r="P165" i="25"/>
  <c r="P133" i="25"/>
  <c r="P101" i="25"/>
  <c r="P69" i="25"/>
  <c r="P37" i="25"/>
  <c r="Q348" i="25"/>
  <c r="Q316" i="25"/>
  <c r="Q284" i="25"/>
  <c r="Q252" i="25"/>
  <c r="Q220" i="25"/>
  <c r="Q188" i="25"/>
  <c r="Q156" i="25"/>
  <c r="Q124" i="25"/>
  <c r="Q92" i="25"/>
  <c r="Q60" i="25"/>
  <c r="Q28" i="25"/>
  <c r="P347" i="25"/>
  <c r="P315" i="25"/>
  <c r="P275" i="25"/>
  <c r="P235" i="25"/>
  <c r="P203" i="25"/>
  <c r="P163" i="25"/>
  <c r="P131" i="25"/>
  <c r="P91" i="25"/>
  <c r="Q115" i="25"/>
  <c r="P336" i="25"/>
  <c r="P304" i="25"/>
  <c r="P272" i="25"/>
  <c r="P240" i="25"/>
  <c r="P208" i="25"/>
  <c r="P176" i="25"/>
  <c r="P144" i="25"/>
  <c r="P112" i="25"/>
  <c r="P80" i="25"/>
  <c r="P48" i="25"/>
  <c r="P16" i="25"/>
  <c r="P329" i="25"/>
  <c r="P297" i="25"/>
  <c r="P265" i="25"/>
  <c r="P233" i="25"/>
  <c r="P201" i="25"/>
  <c r="P169" i="25"/>
  <c r="P137" i="25"/>
  <c r="P105" i="25"/>
  <c r="P73" i="25"/>
  <c r="P41" i="25"/>
  <c r="P9" i="25"/>
  <c r="P327" i="25"/>
  <c r="P295" i="25"/>
  <c r="P263" i="25"/>
  <c r="P231" i="25"/>
  <c r="P199" i="25"/>
  <c r="P167" i="25"/>
  <c r="P135" i="25"/>
  <c r="P103" i="25"/>
  <c r="P71" i="25"/>
  <c r="P39" i="25"/>
  <c r="P326" i="25"/>
  <c r="P294" i="25"/>
  <c r="P262" i="25"/>
  <c r="P230" i="25"/>
  <c r="P198" i="25"/>
  <c r="P166" i="25"/>
  <c r="P134" i="25"/>
  <c r="P102" i="25"/>
  <c r="P70" i="25"/>
  <c r="P38" i="25"/>
  <c r="Q349" i="25"/>
  <c r="Q317" i="25"/>
  <c r="Q285" i="25"/>
  <c r="Q253" i="25"/>
  <c r="Q221" i="25"/>
  <c r="Q189" i="25"/>
  <c r="Q157" i="25"/>
  <c r="Q125" i="25"/>
  <c r="Q93" i="25"/>
  <c r="Q61" i="25"/>
  <c r="Q29" i="25"/>
  <c r="P348" i="25"/>
  <c r="P316" i="25"/>
  <c r="P284" i="25"/>
  <c r="P252" i="25"/>
  <c r="P220" i="25"/>
  <c r="P188" i="25"/>
  <c r="P156" i="25"/>
  <c r="P124" i="25"/>
  <c r="P92" i="25"/>
  <c r="P60" i="25"/>
  <c r="P8" i="25"/>
  <c r="Q328" i="25"/>
  <c r="Q296" i="25"/>
  <c r="Q264" i="25"/>
  <c r="Q232" i="25"/>
  <c r="Q200" i="25"/>
  <c r="Q168" i="25"/>
  <c r="Q136" i="25"/>
  <c r="Q104" i="25"/>
  <c r="Q72" i="25"/>
  <c r="Q40" i="25"/>
  <c r="Q353" i="25"/>
  <c r="Q321" i="25"/>
  <c r="Q289" i="25"/>
  <c r="Q257" i="25"/>
  <c r="Q225" i="25"/>
  <c r="Q193" i="25"/>
  <c r="Q161" i="25"/>
  <c r="Q129" i="25"/>
  <c r="Q97" i="25"/>
  <c r="Q65" i="25"/>
  <c r="Q33" i="25"/>
  <c r="Q351" i="25"/>
  <c r="Q319" i="25"/>
  <c r="Q287" i="25"/>
  <c r="Q255" i="25"/>
  <c r="Q223" i="25"/>
  <c r="Q191" i="25"/>
  <c r="Q159" i="25"/>
  <c r="Q127" i="25"/>
  <c r="Q95" i="25"/>
  <c r="Q63" i="25"/>
  <c r="Q31" i="25"/>
  <c r="Q350" i="25"/>
  <c r="Q318" i="25"/>
  <c r="Q286" i="25"/>
  <c r="Q254" i="25"/>
  <c r="Q222" i="25"/>
  <c r="Q190" i="25"/>
  <c r="Q158" i="25"/>
  <c r="Q126" i="25"/>
  <c r="Q94" i="25"/>
  <c r="Q62" i="25"/>
  <c r="Q30" i="25"/>
  <c r="P349" i="25"/>
  <c r="P317" i="25"/>
  <c r="P285" i="25"/>
  <c r="P253" i="25"/>
  <c r="P221" i="25"/>
  <c r="P189" i="25"/>
  <c r="P157" i="25"/>
  <c r="P125" i="25"/>
  <c r="P93" i="25"/>
  <c r="P61" i="25"/>
  <c r="P29" i="25"/>
  <c r="Q340" i="25"/>
  <c r="Q308" i="25"/>
  <c r="Q276" i="25"/>
  <c r="Q244" i="25"/>
  <c r="Q212" i="25"/>
  <c r="Q180" i="25"/>
  <c r="Q148" i="25"/>
  <c r="Q116" i="25"/>
  <c r="Q84" i="25"/>
  <c r="Q52" i="25"/>
  <c r="Q20" i="25"/>
  <c r="P339" i="25"/>
  <c r="P299" i="25"/>
  <c r="P267" i="25"/>
  <c r="P227" i="25"/>
  <c r="P195" i="25"/>
  <c r="P155" i="25"/>
  <c r="P123" i="25"/>
  <c r="P83" i="25"/>
  <c r="P43" i="25"/>
  <c r="P11" i="25"/>
  <c r="P330" i="25"/>
  <c r="P298" i="25"/>
  <c r="P266" i="25"/>
  <c r="P234" i="25"/>
  <c r="P202" i="25"/>
  <c r="P10" i="25"/>
  <c r="P42" i="25"/>
  <c r="P74" i="25"/>
  <c r="Q106" i="25"/>
  <c r="P146" i="25"/>
  <c r="Q178" i="25"/>
  <c r="Q226" i="25"/>
  <c r="Q274" i="25"/>
  <c r="P338" i="25"/>
  <c r="P59" i="25"/>
  <c r="Q195" i="25"/>
  <c r="Q339" i="25"/>
  <c r="P212" i="25"/>
  <c r="Q117" i="25"/>
  <c r="P30" i="25"/>
  <c r="P286" i="25"/>
  <c r="P159" i="25"/>
  <c r="P65" i="25"/>
  <c r="P321" i="25"/>
  <c r="P232" i="25"/>
  <c r="P62" i="25"/>
  <c r="P191" i="25"/>
  <c r="P97" i="25"/>
  <c r="P353" i="25"/>
  <c r="P264" i="25"/>
  <c r="P18" i="25"/>
  <c r="P50" i="25"/>
  <c r="P82" i="25"/>
  <c r="Q114" i="25"/>
  <c r="P154" i="25"/>
  <c r="Q186" i="25"/>
  <c r="P242" i="25"/>
  <c r="Q290" i="25"/>
  <c r="Q354" i="25"/>
  <c r="Q83" i="25"/>
  <c r="Q227" i="25"/>
  <c r="P28" i="25"/>
  <c r="P276" i="25"/>
  <c r="Q181" i="25"/>
  <c r="P94" i="25"/>
  <c r="P350" i="25"/>
  <c r="P223" i="25"/>
  <c r="P129" i="25"/>
  <c r="P40" i="25"/>
  <c r="P296" i="25"/>
  <c r="P318" i="25"/>
  <c r="Q18" i="25"/>
  <c r="Q50" i="25"/>
  <c r="Q82" i="25"/>
  <c r="P122" i="25"/>
  <c r="Q154" i="25"/>
  <c r="Q194" i="25"/>
  <c r="Q242" i="25"/>
  <c r="Q298" i="25"/>
  <c r="Q11" i="25"/>
  <c r="Q107" i="25"/>
  <c r="Q259" i="25"/>
  <c r="P52" i="25"/>
  <c r="P308" i="25"/>
  <c r="Q213" i="25"/>
  <c r="P126" i="25"/>
  <c r="P255" i="25"/>
  <c r="P161" i="25"/>
  <c r="P72" i="25"/>
  <c r="P328" i="25"/>
  <c r="P158" i="25"/>
  <c r="P31" i="25"/>
  <c r="P287" i="25"/>
  <c r="P193" i="25"/>
  <c r="P104" i="25"/>
  <c r="P307" i="25"/>
  <c r="P1089" i="25"/>
  <c r="Q1160" i="25"/>
  <c r="Q1158" i="25"/>
  <c r="P1141" i="25"/>
  <c r="P1020" i="25"/>
  <c r="Q1089" i="25"/>
  <c r="P1168" i="25"/>
  <c r="P1063" i="25"/>
  <c r="Q1141" i="25"/>
  <c r="P1157" i="25"/>
  <c r="P1008" i="25"/>
  <c r="Q1083" i="25"/>
  <c r="Q1151" i="25"/>
  <c r="P1166" i="25"/>
  <c r="P1136" i="25"/>
  <c r="P1019" i="25"/>
  <c r="Q1008" i="25"/>
  <c r="P1107" i="25"/>
  <c r="P997" i="25"/>
  <c r="Q1166" i="25"/>
  <c r="P1053" i="25"/>
  <c r="P1027" i="25"/>
  <c r="P1015" i="25"/>
  <c r="P1122" i="25"/>
  <c r="Q1084" i="25"/>
  <c r="P1091" i="25"/>
  <c r="Q1149" i="25"/>
  <c r="P1096" i="25"/>
  <c r="P1080" i="25"/>
  <c r="P1064" i="25"/>
  <c r="Q1015" i="25"/>
  <c r="P1130" i="25"/>
  <c r="P1108" i="25"/>
  <c r="Q1091" i="25"/>
  <c r="P1055" i="25"/>
  <c r="Q1100" i="25"/>
  <c r="P1069" i="25"/>
  <c r="P1098" i="25"/>
  <c r="P1057" i="25"/>
  <c r="Q1128" i="25"/>
  <c r="Q1133" i="25"/>
  <c r="P1100" i="25"/>
  <c r="Q1159" i="25"/>
  <c r="Q1099" i="25"/>
  <c r="Q1124" i="25"/>
  <c r="P1010" i="25"/>
  <c r="P1052" i="25"/>
  <c r="P1165" i="25"/>
  <c r="P1079" i="25"/>
  <c r="P1004" i="25"/>
  <c r="P1054" i="25"/>
  <c r="P1086" i="25"/>
  <c r="Q1021" i="25"/>
  <c r="P1153" i="25"/>
  <c r="P1048" i="25"/>
  <c r="Q1101" i="25"/>
  <c r="Q1093" i="25"/>
  <c r="Q1056" i="25"/>
  <c r="Q1016" i="25"/>
  <c r="Q1138" i="25"/>
  <c r="Q1048" i="25"/>
  <c r="Q1024" i="25"/>
  <c r="P993" i="25"/>
  <c r="P1131" i="25"/>
  <c r="P1148" i="25"/>
  <c r="Q1010" i="25"/>
  <c r="Q1052" i="25"/>
  <c r="Q1165" i="25"/>
  <c r="Q1079" i="25"/>
  <c r="Q1004" i="25"/>
  <c r="Q1054" i="25"/>
  <c r="Q1086" i="25"/>
  <c r="P1119" i="25"/>
  <c r="P1112" i="25"/>
  <c r="P1161" i="25"/>
  <c r="Q1117" i="25"/>
  <c r="Q1109" i="25"/>
  <c r="Q1072" i="25"/>
  <c r="Q1042" i="25"/>
  <c r="Q1154" i="25"/>
  <c r="Q1064" i="25"/>
  <c r="Q1074" i="25"/>
  <c r="Q993" i="25"/>
  <c r="Q1131" i="25"/>
  <c r="Q1148" i="25"/>
  <c r="P1018" i="25"/>
  <c r="P1060" i="25"/>
  <c r="P1126" i="25"/>
  <c r="P1111" i="25"/>
  <c r="P1012" i="25"/>
  <c r="P1062" i="25"/>
  <c r="P1067" i="25"/>
  <c r="Q1119" i="25"/>
  <c r="P1121" i="25"/>
  <c r="Q1076" i="25"/>
  <c r="Q995" i="25"/>
  <c r="Q1020" i="25"/>
  <c r="Q1088" i="25"/>
  <c r="Q1050" i="25"/>
  <c r="Q1067" i="25"/>
  <c r="Q1080" i="25"/>
  <c r="Q1090" i="25"/>
  <c r="P1090" i="25"/>
  <c r="P1138" i="25"/>
  <c r="Q1168" i="25"/>
  <c r="Q1157" i="25"/>
  <c r="P1001" i="25"/>
  <c r="P1102" i="25"/>
  <c r="Q1055" i="25"/>
  <c r="P1103" i="25"/>
  <c r="P1003" i="25"/>
  <c r="P1117" i="25"/>
  <c r="P1045" i="25"/>
  <c r="P1101" i="25"/>
  <c r="Q991" i="25"/>
  <c r="Q1023" i="25"/>
  <c r="Q1065" i="25"/>
  <c r="Q1097" i="25"/>
  <c r="P1066" i="25"/>
  <c r="P1040" i="25"/>
  <c r="P1146" i="25"/>
  <c r="P1144" i="25"/>
  <c r="P1009" i="25"/>
  <c r="P1123" i="25"/>
  <c r="P1132" i="25"/>
  <c r="P1110" i="25"/>
  <c r="P1095" i="25"/>
  <c r="Q1001" i="25"/>
  <c r="Q1115" i="25"/>
  <c r="Q1116" i="25"/>
  <c r="Q1102" i="25"/>
  <c r="Q1071" i="25"/>
  <c r="P1087" i="25"/>
  <c r="P1017" i="25"/>
  <c r="P1155" i="25"/>
  <c r="P1039" i="25"/>
  <c r="Q1018" i="25"/>
  <c r="Q1060" i="25"/>
  <c r="Q1126" i="25"/>
  <c r="Q1111" i="25"/>
  <c r="Q1012" i="25"/>
  <c r="Q1062" i="25"/>
  <c r="P1005" i="25"/>
  <c r="P1167" i="25"/>
  <c r="P1058" i="25"/>
  <c r="Q1011" i="25"/>
  <c r="Q1003" i="25"/>
  <c r="Q1094" i="25"/>
  <c r="Q1104" i="25"/>
  <c r="Q1058" i="25"/>
  <c r="Q990" i="25"/>
  <c r="Q1096" i="25"/>
  <c r="Q1106" i="25"/>
  <c r="P1074" i="25"/>
  <c r="P1023" i="25"/>
  <c r="P998" i="25"/>
  <c r="Q1107" i="25"/>
  <c r="Q1063" i="25"/>
  <c r="P1116" i="25"/>
  <c r="P1071" i="25"/>
  <c r="P1014" i="25"/>
  <c r="P1072" i="25"/>
  <c r="P999" i="25"/>
  <c r="P1041" i="25"/>
  <c r="P1073" i="25"/>
  <c r="P1105" i="25"/>
  <c r="P1093" i="25"/>
  <c r="P992" i="25"/>
  <c r="P1050" i="25"/>
  <c r="P1154" i="25"/>
  <c r="Q1144" i="25"/>
  <c r="Q1009" i="25"/>
  <c r="Q1123" i="25"/>
  <c r="Q1132" i="25"/>
  <c r="Q1110" i="25"/>
  <c r="Q1095" i="25"/>
  <c r="P1043" i="25"/>
  <c r="P1139" i="25"/>
  <c r="P1140" i="25"/>
  <c r="P1118" i="25"/>
  <c r="P1094" i="25"/>
  <c r="Q1087" i="25"/>
  <c r="Q1017" i="25"/>
  <c r="Q1155" i="25"/>
  <c r="P994" i="25"/>
  <c r="P1026" i="25"/>
  <c r="P1068" i="25"/>
  <c r="P1150" i="25"/>
  <c r="P1143" i="25"/>
  <c r="P1038" i="25"/>
  <c r="P1070" i="25"/>
  <c r="Q1005" i="25"/>
  <c r="Q1167" i="25"/>
  <c r="P1129" i="25"/>
  <c r="Q1027" i="25"/>
  <c r="Q1019" i="25"/>
  <c r="Q997" i="25"/>
  <c r="Q1120" i="25"/>
  <c r="Q1066" i="25"/>
  <c r="Q998" i="25"/>
  <c r="Q1112" i="25"/>
  <c r="T25" i="28"/>
  <c r="T26" i="28"/>
  <c r="T27" i="28"/>
  <c r="T24" i="28"/>
  <c r="P1106" i="25"/>
  <c r="P991" i="25"/>
  <c r="P1097" i="25"/>
  <c r="P1056" i="25"/>
  <c r="Q1108" i="25"/>
  <c r="P1115" i="25"/>
  <c r="P1024" i="25"/>
  <c r="P1082" i="25"/>
  <c r="Q999" i="25"/>
  <c r="Q1041" i="25"/>
  <c r="Q1073" i="25"/>
  <c r="Q1105" i="25"/>
  <c r="P1120" i="25"/>
  <c r="Q992" i="25"/>
  <c r="P1077" i="25"/>
  <c r="P1162" i="25"/>
  <c r="P1152" i="25"/>
  <c r="P1051" i="25"/>
  <c r="P1147" i="25"/>
  <c r="P1156" i="25"/>
  <c r="P1134" i="25"/>
  <c r="P1135" i="25"/>
  <c r="Q1043" i="25"/>
  <c r="Q1139" i="25"/>
  <c r="Q1140" i="25"/>
  <c r="Q1118" i="25"/>
  <c r="P1025" i="25"/>
  <c r="P1127" i="25"/>
  <c r="P1059" i="25"/>
  <c r="P1092" i="25"/>
  <c r="Q994" i="25"/>
  <c r="Q1026" i="25"/>
  <c r="Q1068" i="25"/>
  <c r="Q1150" i="25"/>
  <c r="Q1143" i="25"/>
  <c r="Q1038" i="25"/>
  <c r="Q1070" i="25"/>
  <c r="P1013" i="25"/>
  <c r="P1137" i="25"/>
  <c r="Q1053" i="25"/>
  <c r="Q1045" i="25"/>
  <c r="Q1039" i="25"/>
  <c r="Q1121" i="25"/>
  <c r="Q1082" i="25"/>
  <c r="Q1006" i="25"/>
  <c r="Q1129" i="25"/>
  <c r="Q1130" i="25"/>
  <c r="P1065" i="25"/>
  <c r="Q1136" i="25"/>
  <c r="P1022" i="25"/>
  <c r="P1061" i="25"/>
  <c r="P990" i="25"/>
  <c r="P1109" i="25"/>
  <c r="P995" i="25"/>
  <c r="P1007" i="25"/>
  <c r="P1049" i="25"/>
  <c r="P1081" i="25"/>
  <c r="P1113" i="25"/>
  <c r="P1000" i="25"/>
  <c r="P1104" i="25"/>
  <c r="P1076" i="25"/>
  <c r="Q1152" i="25"/>
  <c r="Q1051" i="25"/>
  <c r="Q1147" i="25"/>
  <c r="Q1156" i="25"/>
  <c r="Q1134" i="25"/>
  <c r="Q1135" i="25"/>
  <c r="P1075" i="25"/>
  <c r="P1163" i="25"/>
  <c r="P1164" i="25"/>
  <c r="P1142" i="25"/>
  <c r="Q1025" i="25"/>
  <c r="Q1127" i="25"/>
  <c r="Q1059" i="25"/>
  <c r="Q1092" i="25"/>
  <c r="P1002" i="25"/>
  <c r="P1044" i="25"/>
  <c r="P1125" i="25"/>
  <c r="P1047" i="25"/>
  <c r="P996" i="25"/>
  <c r="P1046" i="25"/>
  <c r="P1078" i="25"/>
  <c r="Q1013" i="25"/>
  <c r="P1085" i="25"/>
  <c r="P1011" i="25"/>
  <c r="Q1069" i="25"/>
  <c r="Q1061" i="25"/>
  <c r="Q1103" i="25"/>
  <c r="Q1145" i="25"/>
  <c r="Q1098" i="25"/>
  <c r="Q1014" i="25"/>
  <c r="Q1137" i="25"/>
  <c r="Q1146" i="25"/>
  <c r="P1042" i="25"/>
  <c r="P1088" i="25"/>
  <c r="P1016" i="25"/>
  <c r="P1006" i="25"/>
  <c r="Q1007" i="25"/>
  <c r="Q1049" i="25"/>
  <c r="Q1081" i="25"/>
  <c r="Q1113" i="25"/>
  <c r="Q1000" i="25"/>
  <c r="P1114" i="25"/>
  <c r="P1128" i="25"/>
  <c r="P1160" i="25"/>
  <c r="P1083" i="25"/>
  <c r="P1084" i="25"/>
  <c r="P1133" i="25"/>
  <c r="P1158" i="25"/>
  <c r="P1151" i="25"/>
  <c r="Q1075" i="25"/>
  <c r="Q1163" i="25"/>
  <c r="Q1164" i="25"/>
  <c r="Q1142" i="25"/>
  <c r="P1149" i="25"/>
  <c r="P1159" i="25"/>
  <c r="P1099" i="25"/>
  <c r="P1124" i="25"/>
  <c r="Q1002" i="25"/>
  <c r="Q1044" i="25"/>
  <c r="Q1125" i="25"/>
  <c r="Q1047" i="25"/>
  <c r="Q996" i="25"/>
  <c r="Q1046" i="25"/>
  <c r="Q1078" i="25"/>
  <c r="P1021" i="25"/>
  <c r="P1145" i="25"/>
  <c r="Q1085" i="25"/>
  <c r="Q1077" i="25"/>
  <c r="Q1022" i="25"/>
  <c r="Q1161" i="25"/>
  <c r="Q1114" i="25"/>
  <c r="Q1040" i="25"/>
  <c r="Q1153" i="25"/>
  <c r="Q1162" i="25"/>
  <c r="Q923" i="25"/>
  <c r="P931" i="25"/>
  <c r="P924" i="25"/>
  <c r="P918" i="25"/>
  <c r="P940" i="25"/>
  <c r="P941" i="25"/>
  <c r="T21" i="28"/>
  <c r="T23" i="28"/>
  <c r="T22" i="28"/>
  <c r="P933" i="25"/>
  <c r="Q920" i="25"/>
  <c r="P989" i="25"/>
  <c r="Q982" i="25"/>
  <c r="Q903" i="25"/>
  <c r="Q899" i="25"/>
  <c r="Q896" i="25"/>
  <c r="Q898" i="25"/>
  <c r="Q905" i="25"/>
  <c r="Q892" i="25"/>
  <c r="T18" i="28"/>
  <c r="T20" i="28"/>
  <c r="P910" i="25"/>
  <c r="Q603" i="25"/>
  <c r="P522" i="25"/>
  <c r="P434" i="25"/>
  <c r="P530" i="25"/>
  <c r="P666" i="25"/>
  <c r="Q829" i="25"/>
  <c r="Q810" i="25"/>
  <c r="P850" i="25"/>
  <c r="P563" i="25"/>
  <c r="P935" i="25"/>
  <c r="P983" i="25"/>
  <c r="P938" i="25"/>
  <c r="P937" i="25"/>
  <c r="P925" i="25"/>
  <c r="P981" i="25"/>
  <c r="Q932" i="25"/>
  <c r="Q987" i="25"/>
  <c r="P923" i="25"/>
  <c r="Q935" i="25"/>
  <c r="Q983" i="25"/>
  <c r="P932" i="25"/>
  <c r="P920" i="25"/>
  <c r="Q938" i="25"/>
  <c r="Q937" i="25"/>
  <c r="Q925" i="25"/>
  <c r="Q981" i="25"/>
  <c r="Q933" i="25"/>
  <c r="Q918" i="25"/>
  <c r="P928" i="25"/>
  <c r="Q940" i="25"/>
  <c r="Q941" i="25"/>
  <c r="Q989" i="25"/>
  <c r="Q926" i="25"/>
  <c r="Q931" i="25"/>
  <c r="P942" i="25"/>
  <c r="P919" i="25"/>
  <c r="P982" i="25"/>
  <c r="Q928" i="25"/>
  <c r="P922" i="25"/>
  <c r="P929" i="25"/>
  <c r="P980" i="25"/>
  <c r="Q934" i="25"/>
  <c r="P939" i="25"/>
  <c r="P979" i="25"/>
  <c r="P926" i="25"/>
  <c r="Q919" i="25"/>
  <c r="P936" i="25"/>
  <c r="P984" i="25"/>
  <c r="P934" i="25"/>
  <c r="Q922" i="25"/>
  <c r="Q929" i="25"/>
  <c r="Q980" i="25"/>
  <c r="Q942" i="25"/>
  <c r="Q939" i="25"/>
  <c r="P927" i="25"/>
  <c r="Q936" i="25"/>
  <c r="Q984" i="25"/>
  <c r="P987" i="25"/>
  <c r="P930" i="25"/>
  <c r="P986" i="25"/>
  <c r="P921" i="25"/>
  <c r="P985" i="25"/>
  <c r="P988" i="25"/>
  <c r="P917" i="25"/>
  <c r="Q986" i="25"/>
  <c r="Q927" i="25"/>
  <c r="Q930" i="25"/>
  <c r="Q921" i="25"/>
  <c r="Q985" i="25"/>
  <c r="Q988" i="25"/>
  <c r="Q917" i="25"/>
  <c r="Q924" i="25"/>
  <c r="Q979" i="25"/>
  <c r="P907" i="25"/>
  <c r="P908" i="25"/>
  <c r="Q910" i="25"/>
  <c r="P912" i="25"/>
  <c r="P914" i="25"/>
  <c r="Q913" i="25"/>
  <c r="P913" i="25"/>
  <c r="Q908" i="25"/>
  <c r="Q912" i="25"/>
  <c r="Q914" i="25"/>
  <c r="Q907" i="25"/>
  <c r="P915" i="25"/>
  <c r="P916" i="25"/>
  <c r="P894" i="25"/>
  <c r="P904" i="25"/>
  <c r="P900" i="25"/>
  <c r="Q915" i="25"/>
  <c r="Q916" i="25"/>
  <c r="P893" i="25"/>
  <c r="Q894" i="25"/>
  <c r="Q904" i="25"/>
  <c r="Q900" i="25"/>
  <c r="P891" i="25"/>
  <c r="Q893" i="25"/>
  <c r="P902" i="25"/>
  <c r="P895" i="25"/>
  <c r="P897" i="25"/>
  <c r="P892" i="25"/>
  <c r="P909" i="25"/>
  <c r="Q891" i="25"/>
  <c r="P901" i="25"/>
  <c r="Q902" i="25"/>
  <c r="Q895" i="25"/>
  <c r="Q897" i="25"/>
  <c r="Q909" i="25"/>
  <c r="P898" i="25"/>
  <c r="P899" i="25"/>
  <c r="Q901" i="25"/>
  <c r="P911" i="25"/>
  <c r="P903" i="25"/>
  <c r="P905" i="25"/>
  <c r="P896" i="25"/>
  <c r="P538" i="25"/>
  <c r="P723" i="25"/>
  <c r="P570" i="25"/>
  <c r="Q731" i="25"/>
  <c r="Q471" i="25"/>
  <c r="P658" i="25"/>
  <c r="Q779" i="25"/>
  <c r="P394" i="25"/>
  <c r="Q698" i="25"/>
  <c r="P403" i="25"/>
  <c r="P604" i="25"/>
  <c r="P356" i="25"/>
  <c r="Q421" i="25"/>
  <c r="P402" i="25"/>
  <c r="Q802" i="25"/>
  <c r="Q547" i="25"/>
  <c r="P524" i="25"/>
  <c r="Q485" i="25"/>
  <c r="Q765" i="25"/>
  <c r="P426" i="25"/>
  <c r="P562" i="25"/>
  <c r="Q690" i="25"/>
  <c r="P842" i="25"/>
  <c r="Q387" i="25"/>
  <c r="P595" i="25"/>
  <c r="Q771" i="25"/>
  <c r="Q364" i="25"/>
  <c r="Q509" i="25"/>
  <c r="Q845" i="25"/>
  <c r="Q735" i="25"/>
  <c r="Q404" i="25"/>
  <c r="Q573" i="25"/>
  <c r="Q414" i="25"/>
  <c r="P427" i="25"/>
  <c r="P458" i="25"/>
  <c r="P594" i="25"/>
  <c r="P730" i="25"/>
  <c r="Q874" i="25"/>
  <c r="P451" i="25"/>
  <c r="Q635" i="25"/>
  <c r="Q811" i="25"/>
  <c r="P420" i="25"/>
  <c r="Q589" i="25"/>
  <c r="P620" i="25"/>
  <c r="Q566" i="25"/>
  <c r="P466" i="25"/>
  <c r="P602" i="25"/>
  <c r="Q738" i="25"/>
  <c r="Q882" i="25"/>
  <c r="Q467" i="25"/>
  <c r="Q643" i="25"/>
  <c r="P827" i="25"/>
  <c r="P460" i="25"/>
  <c r="Q653" i="25"/>
  <c r="Q710" i="25"/>
  <c r="P362" i="25"/>
  <c r="P490" i="25"/>
  <c r="P626" i="25"/>
  <c r="Q762" i="25"/>
  <c r="Q499" i="25"/>
  <c r="Q675" i="25"/>
  <c r="P859" i="25"/>
  <c r="Q468" i="25"/>
  <c r="Q677" i="25"/>
  <c r="P862" i="25"/>
  <c r="P370" i="25"/>
  <c r="P498" i="25"/>
  <c r="P634" i="25"/>
  <c r="P778" i="25"/>
  <c r="Q507" i="25"/>
  <c r="P691" i="25"/>
  <c r="Q867" i="25"/>
  <c r="P508" i="25"/>
  <c r="Q397" i="25"/>
  <c r="Q741" i="25"/>
  <c r="Q382" i="25"/>
  <c r="P534" i="25"/>
  <c r="P678" i="25"/>
  <c r="Q822" i="25"/>
  <c r="Q407" i="25"/>
  <c r="Q671" i="25"/>
  <c r="Q377" i="25"/>
  <c r="Q649" i="25"/>
  <c r="P568" i="25"/>
  <c r="Q362" i="25"/>
  <c r="Q394" i="25"/>
  <c r="Q426" i="25"/>
  <c r="Q458" i="25"/>
  <c r="Q490" i="25"/>
  <c r="Q530" i="25"/>
  <c r="Q562" i="25"/>
  <c r="Q594" i="25"/>
  <c r="Q626" i="25"/>
  <c r="Q658" i="25"/>
  <c r="P698" i="25"/>
  <c r="Q730" i="25"/>
  <c r="Q770" i="25"/>
  <c r="P810" i="25"/>
  <c r="Q842" i="25"/>
  <c r="P882" i="25"/>
  <c r="P395" i="25"/>
  <c r="Q451" i="25"/>
  <c r="P507" i="25"/>
  <c r="P555" i="25"/>
  <c r="Q595" i="25"/>
  <c r="P643" i="25"/>
  <c r="P683" i="25"/>
  <c r="Q723" i="25"/>
  <c r="P779" i="25"/>
  <c r="P819" i="25"/>
  <c r="Q859" i="25"/>
  <c r="P364" i="25"/>
  <c r="P412" i="25"/>
  <c r="Q460" i="25"/>
  <c r="P516" i="25"/>
  <c r="Q413" i="25"/>
  <c r="Q493" i="25"/>
  <c r="Q581" i="25"/>
  <c r="Q669" i="25"/>
  <c r="Q749" i="25"/>
  <c r="Q837" i="25"/>
  <c r="Q390" i="25"/>
  <c r="P542" i="25"/>
  <c r="P686" i="25"/>
  <c r="Q830" i="25"/>
  <c r="Q423" i="25"/>
  <c r="Q687" i="25"/>
  <c r="Q393" i="25"/>
  <c r="Q665" i="25"/>
  <c r="P680" i="25"/>
  <c r="Q441" i="25"/>
  <c r="Q713" i="25"/>
  <c r="Q402" i="25"/>
  <c r="Q466" i="25"/>
  <c r="Q538" i="25"/>
  <c r="Q602" i="25"/>
  <c r="Q634" i="25"/>
  <c r="Q706" i="25"/>
  <c r="Q778" i="25"/>
  <c r="Q850" i="25"/>
  <c r="P355" i="25"/>
  <c r="P475" i="25"/>
  <c r="P515" i="25"/>
  <c r="P611" i="25"/>
  <c r="Q691" i="25"/>
  <c r="Q372" i="25"/>
  <c r="P428" i="25"/>
  <c r="P476" i="25"/>
  <c r="Q524" i="25"/>
  <c r="Q429" i="25"/>
  <c r="Q517" i="25"/>
  <c r="Q605" i="25"/>
  <c r="Q685" i="25"/>
  <c r="Q773" i="25"/>
  <c r="Q861" i="25"/>
  <c r="Q422" i="25"/>
  <c r="Q574" i="25"/>
  <c r="P726" i="25"/>
  <c r="P870" i="25"/>
  <c r="Q487" i="25"/>
  <c r="Q751" i="25"/>
  <c r="Q457" i="25"/>
  <c r="Q729" i="25"/>
  <c r="Q370" i="25"/>
  <c r="Q434" i="25"/>
  <c r="Q498" i="25"/>
  <c r="Q570" i="25"/>
  <c r="Q666" i="25"/>
  <c r="P746" i="25"/>
  <c r="P818" i="25"/>
  <c r="P890" i="25"/>
  <c r="Q403" i="25"/>
  <c r="Q563" i="25"/>
  <c r="P651" i="25"/>
  <c r="P739" i="25"/>
  <c r="P787" i="25"/>
  <c r="Q827" i="25"/>
  <c r="P875" i="25"/>
  <c r="P378" i="25"/>
  <c r="P410" i="25"/>
  <c r="P442" i="25"/>
  <c r="P474" i="25"/>
  <c r="P506" i="25"/>
  <c r="P546" i="25"/>
  <c r="P578" i="25"/>
  <c r="P610" i="25"/>
  <c r="P642" i="25"/>
  <c r="Q674" i="25"/>
  <c r="P714" i="25"/>
  <c r="Q746" i="25"/>
  <c r="P786" i="25"/>
  <c r="Q818" i="25"/>
  <c r="P858" i="25"/>
  <c r="Q890" i="25"/>
  <c r="P363" i="25"/>
  <c r="Q411" i="25"/>
  <c r="Q475" i="25"/>
  <c r="P523" i="25"/>
  <c r="Q571" i="25"/>
  <c r="Q611" i="25"/>
  <c r="P659" i="25"/>
  <c r="Q699" i="25"/>
  <c r="Q739" i="25"/>
  <c r="Q795" i="25"/>
  <c r="Q835" i="25"/>
  <c r="Q875" i="25"/>
  <c r="P380" i="25"/>
  <c r="Q428" i="25"/>
  <c r="P484" i="25"/>
  <c r="Q532" i="25"/>
  <c r="Q357" i="25"/>
  <c r="Q445" i="25"/>
  <c r="Q525" i="25"/>
  <c r="Q613" i="25"/>
  <c r="Q701" i="25"/>
  <c r="Q781" i="25"/>
  <c r="Q869" i="25"/>
  <c r="Q446" i="25"/>
  <c r="P606" i="25"/>
  <c r="P750" i="25"/>
  <c r="Q543" i="25"/>
  <c r="Q799" i="25"/>
  <c r="Q521" i="25"/>
  <c r="Q777" i="25"/>
  <c r="Q624" i="25"/>
  <c r="Q378" i="25"/>
  <c r="Q410" i="25"/>
  <c r="Q442" i="25"/>
  <c r="Q474" i="25"/>
  <c r="Q506" i="25"/>
  <c r="Q546" i="25"/>
  <c r="Q578" i="25"/>
  <c r="Q610" i="25"/>
  <c r="Q642" i="25"/>
  <c r="P682" i="25"/>
  <c r="Q714" i="25"/>
  <c r="P754" i="25"/>
  <c r="Q786" i="25"/>
  <c r="P826" i="25"/>
  <c r="Q858" i="25"/>
  <c r="P531" i="25"/>
  <c r="Q363" i="25"/>
  <c r="P419" i="25"/>
  <c r="P483" i="25"/>
  <c r="Q523" i="25"/>
  <c r="P579" i="25"/>
  <c r="P619" i="25"/>
  <c r="Q659" i="25"/>
  <c r="P707" i="25"/>
  <c r="P747" i="25"/>
  <c r="P795" i="25"/>
  <c r="P843" i="25"/>
  <c r="P883" i="25"/>
  <c r="P388" i="25"/>
  <c r="Q436" i="25"/>
  <c r="P492" i="25"/>
  <c r="Q365" i="25"/>
  <c r="Q453" i="25"/>
  <c r="Q541" i="25"/>
  <c r="Q621" i="25"/>
  <c r="Q709" i="25"/>
  <c r="Q797" i="25"/>
  <c r="Q877" i="25"/>
  <c r="P462" i="25"/>
  <c r="P614" i="25"/>
  <c r="Q758" i="25"/>
  <c r="Q559" i="25"/>
  <c r="Q815" i="25"/>
  <c r="Q537" i="25"/>
  <c r="Q793" i="25"/>
  <c r="Q872" i="25"/>
  <c r="Q660" i="25"/>
  <c r="P386" i="25"/>
  <c r="P418" i="25"/>
  <c r="P450" i="25"/>
  <c r="P482" i="25"/>
  <c r="P514" i="25"/>
  <c r="P554" i="25"/>
  <c r="P586" i="25"/>
  <c r="P618" i="25"/>
  <c r="P650" i="25"/>
  <c r="Q682" i="25"/>
  <c r="P722" i="25"/>
  <c r="Q754" i="25"/>
  <c r="P794" i="25"/>
  <c r="Q826" i="25"/>
  <c r="Q866" i="25"/>
  <c r="P596" i="25"/>
  <c r="Q379" i="25"/>
  <c r="Q419" i="25"/>
  <c r="P491" i="25"/>
  <c r="Q539" i="25"/>
  <c r="Q579" i="25"/>
  <c r="P627" i="25"/>
  <c r="Q667" i="25"/>
  <c r="Q707" i="25"/>
  <c r="P755" i="25"/>
  <c r="Q803" i="25"/>
  <c r="Q843" i="25"/>
  <c r="P396" i="25"/>
  <c r="P444" i="25"/>
  <c r="Q492" i="25"/>
  <c r="P548" i="25"/>
  <c r="Q381" i="25"/>
  <c r="Q461" i="25"/>
  <c r="Q549" i="25"/>
  <c r="Q637" i="25"/>
  <c r="Q717" i="25"/>
  <c r="Q805" i="25"/>
  <c r="P494" i="25"/>
  <c r="Q638" i="25"/>
  <c r="P790" i="25"/>
  <c r="Q607" i="25"/>
  <c r="Q863" i="25"/>
  <c r="Q585" i="25"/>
  <c r="Q841" i="25"/>
  <c r="Q776" i="25"/>
  <c r="F6" i="25"/>
  <c r="Q596" i="25"/>
  <c r="Q522" i="25"/>
  <c r="P884" i="25"/>
  <c r="P852" i="25"/>
  <c r="P820" i="25"/>
  <c r="P788" i="25"/>
  <c r="P756" i="25"/>
  <c r="P724" i="25"/>
  <c r="P692" i="25"/>
  <c r="P660" i="25"/>
  <c r="Q816" i="25"/>
  <c r="Q736" i="25"/>
  <c r="Q664" i="25"/>
  <c r="Q592" i="25"/>
  <c r="Q560" i="25"/>
  <c r="Q520" i="25"/>
  <c r="Q488" i="25"/>
  <c r="Q456" i="25"/>
  <c r="Q424" i="25"/>
  <c r="Q392" i="25"/>
  <c r="Q360" i="25"/>
  <c r="P824" i="25"/>
  <c r="P728" i="25"/>
  <c r="P656" i="25"/>
  <c r="P552" i="25"/>
  <c r="P856" i="25"/>
  <c r="P752" i="25"/>
  <c r="P873" i="25"/>
  <c r="P841" i="25"/>
  <c r="P809" i="25"/>
  <c r="P777" i="25"/>
  <c r="P745" i="25"/>
  <c r="P713" i="25"/>
  <c r="P681" i="25"/>
  <c r="P649" i="25"/>
  <c r="P617" i="25"/>
  <c r="P585" i="25"/>
  <c r="P553" i="25"/>
  <c r="P521" i="25"/>
  <c r="P481" i="25"/>
  <c r="P441" i="25"/>
  <c r="P409" i="25"/>
  <c r="P377" i="25"/>
  <c r="P863" i="25"/>
  <c r="P831" i="25"/>
  <c r="P799" i="25"/>
  <c r="P767" i="25"/>
  <c r="P735" i="25"/>
  <c r="P703" i="25"/>
  <c r="P671" i="25"/>
  <c r="P639" i="25"/>
  <c r="P607" i="25"/>
  <c r="P575" i="25"/>
  <c r="P543" i="25"/>
  <c r="P511" i="25"/>
  <c r="P471" i="25"/>
  <c r="P439" i="25"/>
  <c r="P407" i="25"/>
  <c r="P375" i="25"/>
  <c r="Q588" i="25"/>
  <c r="Q459" i="25"/>
  <c r="Q486" i="25"/>
  <c r="Q876" i="25"/>
  <c r="Q844" i="25"/>
  <c r="Q812" i="25"/>
  <c r="Q780" i="25"/>
  <c r="Q748" i="25"/>
  <c r="Q716" i="25"/>
  <c r="Q684" i="25"/>
  <c r="Q652" i="25"/>
  <c r="P816" i="25"/>
  <c r="P736" i="25"/>
  <c r="P664" i="25"/>
  <c r="P592" i="25"/>
  <c r="P560" i="25"/>
  <c r="P520" i="25"/>
  <c r="P488" i="25"/>
  <c r="P456" i="25"/>
  <c r="P424" i="25"/>
  <c r="P392" i="25"/>
  <c r="P360" i="25"/>
  <c r="Q792" i="25"/>
  <c r="Q704" i="25"/>
  <c r="Q640" i="25"/>
  <c r="Q832" i="25"/>
  <c r="Q712" i="25"/>
  <c r="Q865" i="25"/>
  <c r="Q833" i="25"/>
  <c r="Q801" i="25"/>
  <c r="Q769" i="25"/>
  <c r="Q737" i="25"/>
  <c r="Q705" i="25"/>
  <c r="Q673" i="25"/>
  <c r="Q641" i="25"/>
  <c r="Q609" i="25"/>
  <c r="Q577" i="25"/>
  <c r="Q545" i="25"/>
  <c r="Q505" i="25"/>
  <c r="Q465" i="25"/>
  <c r="Q433" i="25"/>
  <c r="Q401" i="25"/>
  <c r="Q369" i="25"/>
  <c r="Q887" i="25"/>
  <c r="Q855" i="25"/>
  <c r="Q823" i="25"/>
  <c r="Q791" i="25"/>
  <c r="Q759" i="25"/>
  <c r="Q727" i="25"/>
  <c r="Q695" i="25"/>
  <c r="Q663" i="25"/>
  <c r="Q631" i="25"/>
  <c r="Q599" i="25"/>
  <c r="Q567" i="25"/>
  <c r="Q535" i="25"/>
  <c r="Q503" i="25"/>
  <c r="Q463" i="25"/>
  <c r="Q431" i="25"/>
  <c r="Q399" i="25"/>
  <c r="Q367" i="25"/>
  <c r="Q580" i="25"/>
  <c r="P763" i="25"/>
  <c r="P876" i="25"/>
  <c r="P844" i="25"/>
  <c r="P812" i="25"/>
  <c r="P780" i="25"/>
  <c r="P748" i="25"/>
  <c r="P716" i="25"/>
  <c r="P684" i="25"/>
  <c r="P652" i="25"/>
  <c r="Q888" i="25"/>
  <c r="Q808" i="25"/>
  <c r="Q720" i="25"/>
  <c r="Q648" i="25"/>
  <c r="Q584" i="25"/>
  <c r="Q544" i="25"/>
  <c r="Q512" i="25"/>
  <c r="Q480" i="25"/>
  <c r="Q448" i="25"/>
  <c r="Q416" i="25"/>
  <c r="Q384" i="25"/>
  <c r="P792" i="25"/>
  <c r="P704" i="25"/>
  <c r="P640" i="25"/>
  <c r="Q513" i="25"/>
  <c r="Q572" i="25"/>
  <c r="Q531" i="25"/>
  <c r="Q868" i="25"/>
  <c r="Q836" i="25"/>
  <c r="Q804" i="25"/>
  <c r="Q772" i="25"/>
  <c r="Q740" i="25"/>
  <c r="Q708" i="25"/>
  <c r="Q676" i="25"/>
  <c r="Q644" i="25"/>
  <c r="P888" i="25"/>
  <c r="P808" i="25"/>
  <c r="P720" i="25"/>
  <c r="P648" i="25"/>
  <c r="P584" i="25"/>
  <c r="P544" i="25"/>
  <c r="P512" i="25"/>
  <c r="P480" i="25"/>
  <c r="P448" i="25"/>
  <c r="P416" i="25"/>
  <c r="P384" i="25"/>
  <c r="Q473" i="25"/>
  <c r="Q628" i="25"/>
  <c r="Q564" i="25"/>
  <c r="Q443" i="25"/>
  <c r="P868" i="25"/>
  <c r="P836" i="25"/>
  <c r="P804" i="25"/>
  <c r="P772" i="25"/>
  <c r="P740" i="25"/>
  <c r="P708" i="25"/>
  <c r="P676" i="25"/>
  <c r="P644" i="25"/>
  <c r="Q864" i="25"/>
  <c r="Q784" i="25"/>
  <c r="Q696" i="25"/>
  <c r="Q632" i="25"/>
  <c r="Q576" i="25"/>
  <c r="Q536" i="25"/>
  <c r="Q504" i="25"/>
  <c r="Q472" i="25"/>
  <c r="Q440" i="25"/>
  <c r="Q408" i="25"/>
  <c r="Q376" i="25"/>
  <c r="P872" i="25"/>
  <c r="P768" i="25"/>
  <c r="P688" i="25"/>
  <c r="P624" i="25"/>
  <c r="P800" i="25"/>
  <c r="P600" i="25"/>
  <c r="P889" i="25"/>
  <c r="P857" i="25"/>
  <c r="P825" i="25"/>
  <c r="P793" i="25"/>
  <c r="P761" i="25"/>
  <c r="P729" i="25"/>
  <c r="P697" i="25"/>
  <c r="P665" i="25"/>
  <c r="P633" i="25"/>
  <c r="P601" i="25"/>
  <c r="P569" i="25"/>
  <c r="P537" i="25"/>
  <c r="P497" i="25"/>
  <c r="P457" i="25"/>
  <c r="P425" i="25"/>
  <c r="P393" i="25"/>
  <c r="P361" i="25"/>
  <c r="P513" i="25"/>
  <c r="P879" i="25"/>
  <c r="P847" i="25"/>
  <c r="P815" i="25"/>
  <c r="P783" i="25"/>
  <c r="P751" i="25"/>
  <c r="P719" i="25"/>
  <c r="P687" i="25"/>
  <c r="P655" i="25"/>
  <c r="P623" i="25"/>
  <c r="P591" i="25"/>
  <c r="P559" i="25"/>
  <c r="P527" i="25"/>
  <c r="P487" i="25"/>
  <c r="P455" i="25"/>
  <c r="P423" i="25"/>
  <c r="P391" i="25"/>
  <c r="P359" i="25"/>
  <c r="P628" i="25"/>
  <c r="Q878" i="25"/>
  <c r="Q846" i="25"/>
  <c r="Q814" i="25"/>
  <c r="Q782" i="25"/>
  <c r="Q750" i="25"/>
  <c r="Q718" i="25"/>
  <c r="Q686" i="25"/>
  <c r="Q654" i="25"/>
  <c r="Q622" i="25"/>
  <c r="Q590" i="25"/>
  <c r="Q558" i="25"/>
  <c r="Q526" i="25"/>
  <c r="Q494" i="25"/>
  <c r="Q454" i="25"/>
  <c r="Q620" i="25"/>
  <c r="Q556" i="25"/>
  <c r="Q427" i="25"/>
  <c r="Q860" i="25"/>
  <c r="Q828" i="25"/>
  <c r="Q796" i="25"/>
  <c r="Q764" i="25"/>
  <c r="Q732" i="25"/>
  <c r="Q700" i="25"/>
  <c r="Q668" i="25"/>
  <c r="Q636" i="25"/>
  <c r="P864" i="25"/>
  <c r="P784" i="25"/>
  <c r="P696" i="25"/>
  <c r="P632" i="25"/>
  <c r="P576" i="25"/>
  <c r="P536" i="25"/>
  <c r="P504" i="25"/>
  <c r="P472" i="25"/>
  <c r="P440" i="25"/>
  <c r="P408" i="25"/>
  <c r="P376" i="25"/>
  <c r="Q848" i="25"/>
  <c r="Q744" i="25"/>
  <c r="Q672" i="25"/>
  <c r="Q608" i="25"/>
  <c r="Q612" i="25"/>
  <c r="Q548" i="25"/>
  <c r="Q495" i="25"/>
  <c r="Q371" i="25"/>
  <c r="P572" i="25"/>
  <c r="P860" i="25"/>
  <c r="P828" i="25"/>
  <c r="P796" i="25"/>
  <c r="P764" i="25"/>
  <c r="P732" i="25"/>
  <c r="P700" i="25"/>
  <c r="P668" i="25"/>
  <c r="P636" i="25"/>
  <c r="Q840" i="25"/>
  <c r="Q760" i="25"/>
  <c r="Q680" i="25"/>
  <c r="Q616" i="25"/>
  <c r="Q568" i="25"/>
  <c r="Q528" i="25"/>
  <c r="Q496" i="25"/>
  <c r="Q464" i="25"/>
  <c r="Q432" i="25"/>
  <c r="Q400" i="25"/>
  <c r="Q368" i="25"/>
  <c r="P848" i="25"/>
  <c r="P744" i="25"/>
  <c r="P672" i="25"/>
  <c r="P608" i="25"/>
  <c r="P880" i="25"/>
  <c r="P776" i="25"/>
  <c r="P881" i="25"/>
  <c r="P849" i="25"/>
  <c r="P817" i="25"/>
  <c r="P785" i="25"/>
  <c r="P753" i="25"/>
  <c r="P721" i="25"/>
  <c r="P689" i="25"/>
  <c r="P657" i="25"/>
  <c r="P625" i="25"/>
  <c r="P593" i="25"/>
  <c r="P561" i="25"/>
  <c r="P529" i="25"/>
  <c r="P489" i="25"/>
  <c r="P449" i="25"/>
  <c r="P417" i="25"/>
  <c r="P385" i="25"/>
  <c r="Q763" i="25"/>
  <c r="P871" i="25"/>
  <c r="P839" i="25"/>
  <c r="P807" i="25"/>
  <c r="P775" i="25"/>
  <c r="P743" i="25"/>
  <c r="P711" i="25"/>
  <c r="P679" i="25"/>
  <c r="P647" i="25"/>
  <c r="P615" i="25"/>
  <c r="P583" i="25"/>
  <c r="P551" i="25"/>
  <c r="P519" i="25"/>
  <c r="P479" i="25"/>
  <c r="P447" i="25"/>
  <c r="P415" i="25"/>
  <c r="P383" i="25"/>
  <c r="P495" i="25"/>
  <c r="Q884" i="25"/>
  <c r="P528" i="25"/>
  <c r="Q824" i="25"/>
  <c r="Q752" i="25"/>
  <c r="P833" i="25"/>
  <c r="P769" i="25"/>
  <c r="P705" i="25"/>
  <c r="P641" i="25"/>
  <c r="P577" i="25"/>
  <c r="P505" i="25"/>
  <c r="P433" i="25"/>
  <c r="P369" i="25"/>
  <c r="P580" i="25"/>
  <c r="P855" i="25"/>
  <c r="P791" i="25"/>
  <c r="P727" i="25"/>
  <c r="P663" i="25"/>
  <c r="P599" i="25"/>
  <c r="P535" i="25"/>
  <c r="P463" i="25"/>
  <c r="P399" i="25"/>
  <c r="Q854" i="25"/>
  <c r="P822" i="25"/>
  <c r="P782" i="25"/>
  <c r="Q742" i="25"/>
  <c r="P710" i="25"/>
  <c r="Q670" i="25"/>
  <c r="P638" i="25"/>
  <c r="Q598" i="25"/>
  <c r="P566" i="25"/>
  <c r="P526" i="25"/>
  <c r="Q478" i="25"/>
  <c r="P446" i="25"/>
  <c r="P414" i="25"/>
  <c r="P382" i="25"/>
  <c r="P861" i="25"/>
  <c r="P829" i="25"/>
  <c r="P797" i="25"/>
  <c r="P765" i="25"/>
  <c r="P733" i="25"/>
  <c r="P701" i="25"/>
  <c r="P669" i="25"/>
  <c r="P637" i="25"/>
  <c r="P605" i="25"/>
  <c r="P573" i="25"/>
  <c r="P541" i="25"/>
  <c r="P509" i="25"/>
  <c r="P477" i="25"/>
  <c r="P445" i="25"/>
  <c r="P413" i="25"/>
  <c r="P381" i="25"/>
  <c r="Q852" i="25"/>
  <c r="P496" i="25"/>
  <c r="Q768" i="25"/>
  <c r="P712" i="25"/>
  <c r="Q889" i="25"/>
  <c r="Q825" i="25"/>
  <c r="Q761" i="25"/>
  <c r="Q697" i="25"/>
  <c r="Q633" i="25"/>
  <c r="Q569" i="25"/>
  <c r="Q497" i="25"/>
  <c r="Q425" i="25"/>
  <c r="Q361" i="25"/>
  <c r="P371" i="25"/>
  <c r="Q847" i="25"/>
  <c r="Q783" i="25"/>
  <c r="Q719" i="25"/>
  <c r="Q655" i="25"/>
  <c r="Q591" i="25"/>
  <c r="Q527" i="25"/>
  <c r="Q455" i="25"/>
  <c r="Q391" i="25"/>
  <c r="Q886" i="25"/>
  <c r="P854" i="25"/>
  <c r="P814" i="25"/>
  <c r="Q774" i="25"/>
  <c r="P742" i="25"/>
  <c r="Q702" i="25"/>
  <c r="P670" i="25"/>
  <c r="Q630" i="25"/>
  <c r="P598" i="25"/>
  <c r="P558" i="25"/>
  <c r="Q518" i="25"/>
  <c r="P478" i="25"/>
  <c r="Q438" i="25"/>
  <c r="Q406" i="25"/>
  <c r="Q374" i="25"/>
  <c r="Q885" i="25"/>
  <c r="Q853" i="25"/>
  <c r="Q821" i="25"/>
  <c r="Q789" i="25"/>
  <c r="Q757" i="25"/>
  <c r="Q725" i="25"/>
  <c r="Q693" i="25"/>
  <c r="Q661" i="25"/>
  <c r="Q629" i="25"/>
  <c r="Q597" i="25"/>
  <c r="Q565" i="25"/>
  <c r="Q533" i="25"/>
  <c r="Q501" i="25"/>
  <c r="Q469" i="25"/>
  <c r="Q437" i="25"/>
  <c r="Q405" i="25"/>
  <c r="Q373" i="25"/>
  <c r="P532" i="25"/>
  <c r="P500" i="25"/>
  <c r="P468" i="25"/>
  <c r="P436" i="25"/>
  <c r="P404" i="25"/>
  <c r="P372" i="25"/>
  <c r="Q883" i="25"/>
  <c r="Q851" i="25"/>
  <c r="Q819" i="25"/>
  <c r="Q787" i="25"/>
  <c r="Q747" i="25"/>
  <c r="Q715" i="25"/>
  <c r="Q683" i="25"/>
  <c r="Q651" i="25"/>
  <c r="Q619" i="25"/>
  <c r="Q587" i="25"/>
  <c r="Q555" i="25"/>
  <c r="Q515" i="25"/>
  <c r="Q483" i="25"/>
  <c r="Q435" i="25"/>
  <c r="Q395" i="25"/>
  <c r="Q355" i="25"/>
  <c r="P443" i="25"/>
  <c r="P866" i="25"/>
  <c r="P834" i="25"/>
  <c r="P802" i="25"/>
  <c r="P770" i="25"/>
  <c r="P738" i="25"/>
  <c r="P706" i="25"/>
  <c r="P674" i="25"/>
  <c r="Q604" i="25"/>
  <c r="Q820" i="25"/>
  <c r="P464" i="25"/>
  <c r="Q728" i="25"/>
  <c r="Q600" i="25"/>
  <c r="Q881" i="25"/>
  <c r="Q817" i="25"/>
  <c r="Q753" i="25"/>
  <c r="Q689" i="25"/>
  <c r="Q625" i="25"/>
  <c r="Q561" i="25"/>
  <c r="Q489" i="25"/>
  <c r="Q417" i="25"/>
  <c r="Q839" i="25"/>
  <c r="Q775" i="25"/>
  <c r="Q711" i="25"/>
  <c r="Q647" i="25"/>
  <c r="Q583" i="25"/>
  <c r="Q519" i="25"/>
  <c r="Q447" i="25"/>
  <c r="Q383" i="25"/>
  <c r="P886" i="25"/>
  <c r="P846" i="25"/>
  <c r="Q806" i="25"/>
  <c r="P774" i="25"/>
  <c r="Q734" i="25"/>
  <c r="P702" i="25"/>
  <c r="Q662" i="25"/>
  <c r="P630" i="25"/>
  <c r="P590" i="25"/>
  <c r="Q550" i="25"/>
  <c r="P518" i="25"/>
  <c r="Q470" i="25"/>
  <c r="P438" i="25"/>
  <c r="P406" i="25"/>
  <c r="P374" i="25"/>
  <c r="P885" i="25"/>
  <c r="P853" i="25"/>
  <c r="P821" i="25"/>
  <c r="P789" i="25"/>
  <c r="P757" i="25"/>
  <c r="P725" i="25"/>
  <c r="P693" i="25"/>
  <c r="P661" i="25"/>
  <c r="P629" i="25"/>
  <c r="P597" i="25"/>
  <c r="P565" i="25"/>
  <c r="P533" i="25"/>
  <c r="P501" i="25"/>
  <c r="P469" i="25"/>
  <c r="P437" i="25"/>
  <c r="P405" i="25"/>
  <c r="P373" i="25"/>
  <c r="Q540" i="25"/>
  <c r="Q788" i="25"/>
  <c r="P840" i="25"/>
  <c r="P432" i="25"/>
  <c r="Q688" i="25"/>
  <c r="Q880" i="25"/>
  <c r="Q873" i="25"/>
  <c r="Q809" i="25"/>
  <c r="Q745" i="25"/>
  <c r="Q681" i="25"/>
  <c r="Q617" i="25"/>
  <c r="Q553" i="25"/>
  <c r="Q481" i="25"/>
  <c r="Q409" i="25"/>
  <c r="Q831" i="25"/>
  <c r="Q767" i="25"/>
  <c r="Q703" i="25"/>
  <c r="Q639" i="25"/>
  <c r="Q575" i="25"/>
  <c r="Q511" i="25"/>
  <c r="Q439" i="25"/>
  <c r="Q375" i="25"/>
  <c r="P878" i="25"/>
  <c r="Q838" i="25"/>
  <c r="P806" i="25"/>
  <c r="Q766" i="25"/>
  <c r="P734" i="25"/>
  <c r="Q694" i="25"/>
  <c r="P662" i="25"/>
  <c r="P622" i="25"/>
  <c r="Q582" i="25"/>
  <c r="P550" i="25"/>
  <c r="Q510" i="25"/>
  <c r="P470" i="25"/>
  <c r="Q430" i="25"/>
  <c r="Q398" i="25"/>
  <c r="Q366" i="25"/>
  <c r="Q756" i="25"/>
  <c r="P760" i="25"/>
  <c r="P400" i="25"/>
  <c r="Q656" i="25"/>
  <c r="Q856" i="25"/>
  <c r="P865" i="25"/>
  <c r="P801" i="25"/>
  <c r="P737" i="25"/>
  <c r="P673" i="25"/>
  <c r="P609" i="25"/>
  <c r="P545" i="25"/>
  <c r="P465" i="25"/>
  <c r="P401" i="25"/>
  <c r="P887" i="25"/>
  <c r="P823" i="25"/>
  <c r="P759" i="25"/>
  <c r="P695" i="25"/>
  <c r="P631" i="25"/>
  <c r="P567" i="25"/>
  <c r="P503" i="25"/>
  <c r="P431" i="25"/>
  <c r="P367" i="25"/>
  <c r="Q870" i="25"/>
  <c r="P838" i="25"/>
  <c r="Q798" i="25"/>
  <c r="P766" i="25"/>
  <c r="Q726" i="25"/>
  <c r="P694" i="25"/>
  <c r="P654" i="25"/>
  <c r="Q614" i="25"/>
  <c r="P582" i="25"/>
  <c r="Q542" i="25"/>
  <c r="P510" i="25"/>
  <c r="Q462" i="25"/>
  <c r="P430" i="25"/>
  <c r="P398" i="25"/>
  <c r="P366" i="25"/>
  <c r="P877" i="25"/>
  <c r="P845" i="25"/>
  <c r="P813" i="25"/>
  <c r="P781" i="25"/>
  <c r="P749" i="25"/>
  <c r="P717" i="25"/>
  <c r="P685" i="25"/>
  <c r="P653" i="25"/>
  <c r="P621" i="25"/>
  <c r="P589" i="25"/>
  <c r="P557" i="25"/>
  <c r="P525" i="25"/>
  <c r="P493" i="25"/>
  <c r="P461" i="25"/>
  <c r="P429" i="25"/>
  <c r="P397" i="25"/>
  <c r="P365" i="25"/>
  <c r="P612" i="25"/>
  <c r="Q516" i="25"/>
  <c r="Q484" i="25"/>
  <c r="Q452" i="25"/>
  <c r="Q420" i="25"/>
  <c r="Q388" i="25"/>
  <c r="Q356" i="25"/>
  <c r="Q692" i="25"/>
  <c r="P616" i="25"/>
  <c r="Q552" i="25"/>
  <c r="Q800" i="25"/>
  <c r="Q849" i="25"/>
  <c r="Q785" i="25"/>
  <c r="Q721" i="25"/>
  <c r="Q657" i="25"/>
  <c r="Q593" i="25"/>
  <c r="Q529" i="25"/>
  <c r="Q449" i="25"/>
  <c r="Q385" i="25"/>
  <c r="Q871" i="25"/>
  <c r="Q807" i="25"/>
  <c r="Q743" i="25"/>
  <c r="Q679" i="25"/>
  <c r="Q615" i="25"/>
  <c r="Q551" i="25"/>
  <c r="Q479" i="25"/>
  <c r="Q415" i="25"/>
  <c r="Q862" i="25"/>
  <c r="P830" i="25"/>
  <c r="Q790" i="25"/>
  <c r="P758" i="25"/>
  <c r="P718" i="25"/>
  <c r="Q678" i="25"/>
  <c r="P646" i="25"/>
  <c r="Q606" i="25"/>
  <c r="P574" i="25"/>
  <c r="Q534" i="25"/>
  <c r="P502" i="25"/>
  <c r="P454" i="25"/>
  <c r="P422" i="25"/>
  <c r="P390" i="25"/>
  <c r="P358" i="25"/>
  <c r="P556" i="25"/>
  <c r="P869" i="25"/>
  <c r="P837" i="25"/>
  <c r="P805" i="25"/>
  <c r="P773" i="25"/>
  <c r="P741" i="25"/>
  <c r="P709" i="25"/>
  <c r="P677" i="25"/>
  <c r="P645" i="25"/>
  <c r="P613" i="25"/>
  <c r="P581" i="25"/>
  <c r="P549" i="25"/>
  <c r="P517" i="25"/>
  <c r="P485" i="25"/>
  <c r="P453" i="25"/>
  <c r="P421" i="25"/>
  <c r="P389" i="25"/>
  <c r="P357" i="25"/>
  <c r="P473" i="25"/>
  <c r="Q508" i="25"/>
  <c r="Q476" i="25"/>
  <c r="Q444" i="25"/>
  <c r="Q412" i="25"/>
  <c r="Q380" i="25"/>
  <c r="P540" i="25"/>
  <c r="P867" i="25"/>
  <c r="P835" i="25"/>
  <c r="P803" i="25"/>
  <c r="P771" i="25"/>
  <c r="P731" i="25"/>
  <c r="P699" i="25"/>
  <c r="P667" i="25"/>
  <c r="P635" i="25"/>
  <c r="P603" i="25"/>
  <c r="P571" i="25"/>
  <c r="P539" i="25"/>
  <c r="P499" i="25"/>
  <c r="P467" i="25"/>
  <c r="P411" i="25"/>
  <c r="P379" i="25"/>
  <c r="P588" i="25"/>
  <c r="Q386" i="25"/>
  <c r="Q418" i="25"/>
  <c r="Q450" i="25"/>
  <c r="Q482" i="25"/>
  <c r="Q514" i="25"/>
  <c r="Q554" i="25"/>
  <c r="Q586" i="25"/>
  <c r="Q618" i="25"/>
  <c r="Q650" i="25"/>
  <c r="P690" i="25"/>
  <c r="Q722" i="25"/>
  <c r="P762" i="25"/>
  <c r="Q794" i="25"/>
  <c r="Q834" i="25"/>
  <c r="P874" i="25"/>
  <c r="P387" i="25"/>
  <c r="P435" i="25"/>
  <c r="Q491" i="25"/>
  <c r="P547" i="25"/>
  <c r="P587" i="25"/>
  <c r="Q627" i="25"/>
  <c r="P675" i="25"/>
  <c r="P715" i="25"/>
  <c r="Q755" i="25"/>
  <c r="P811" i="25"/>
  <c r="P851" i="25"/>
  <c r="P459" i="25"/>
  <c r="Q396" i="25"/>
  <c r="P452" i="25"/>
  <c r="Q500" i="25"/>
  <c r="Q389" i="25"/>
  <c r="Q477" i="25"/>
  <c r="Q557" i="25"/>
  <c r="Q645" i="25"/>
  <c r="Q733" i="25"/>
  <c r="Q813" i="25"/>
  <c r="P486" i="25"/>
  <c r="Q358" i="25"/>
  <c r="Q502" i="25"/>
  <c r="Q646" i="25"/>
  <c r="P798" i="25"/>
  <c r="P564" i="25"/>
  <c r="Q359" i="25"/>
  <c r="Q623" i="25"/>
  <c r="Q879" i="25"/>
  <c r="Q601" i="25"/>
  <c r="Q857" i="25"/>
  <c r="P832" i="25"/>
  <c r="P368" i="25"/>
  <c r="C5" i="53" l="1"/>
  <c r="C13" i="53"/>
  <c r="C21" i="53"/>
  <c r="C29" i="53"/>
  <c r="C37" i="53"/>
  <c r="C45" i="53"/>
  <c r="C53" i="53"/>
  <c r="C61" i="53"/>
  <c r="C69" i="53"/>
  <c r="C77" i="53"/>
  <c r="C85" i="53"/>
  <c r="C93" i="53"/>
  <c r="B11" i="53"/>
  <c r="B19" i="53"/>
  <c r="B27" i="53"/>
  <c r="B35" i="53"/>
  <c r="B43" i="53"/>
  <c r="B51" i="53"/>
  <c r="B59" i="53"/>
  <c r="B67" i="53"/>
  <c r="B75" i="53"/>
  <c r="B83" i="53"/>
  <c r="B91" i="53"/>
  <c r="C26" i="53"/>
  <c r="C58" i="53"/>
  <c r="B8" i="53"/>
  <c r="B40" i="53"/>
  <c r="B80" i="53"/>
  <c r="C84" i="53"/>
  <c r="B42" i="53"/>
  <c r="B90" i="53"/>
  <c r="C6" i="53"/>
  <c r="C14" i="53"/>
  <c r="C22" i="53"/>
  <c r="C30" i="53"/>
  <c r="C38" i="53"/>
  <c r="C46" i="53"/>
  <c r="C54" i="53"/>
  <c r="C62" i="53"/>
  <c r="C70" i="53"/>
  <c r="C78" i="53"/>
  <c r="C86" i="53"/>
  <c r="C4" i="53"/>
  <c r="B12" i="53"/>
  <c r="B20" i="53"/>
  <c r="B28" i="53"/>
  <c r="B36" i="53"/>
  <c r="B44" i="53"/>
  <c r="B52" i="53"/>
  <c r="B60" i="53"/>
  <c r="B68" i="53"/>
  <c r="B76" i="53"/>
  <c r="B84" i="53"/>
  <c r="B92" i="53"/>
  <c r="C10" i="53"/>
  <c r="C50" i="53"/>
  <c r="C82" i="53"/>
  <c r="B32" i="53"/>
  <c r="B72" i="53"/>
  <c r="C76" i="53"/>
  <c r="B34" i="53"/>
  <c r="B66" i="53"/>
  <c r="C7" i="53"/>
  <c r="C15" i="53"/>
  <c r="C23" i="53"/>
  <c r="C31" i="53"/>
  <c r="C39" i="53"/>
  <c r="C47" i="53"/>
  <c r="C55" i="53"/>
  <c r="C63" i="53"/>
  <c r="C71" i="53"/>
  <c r="C79" i="53"/>
  <c r="C87" i="53"/>
  <c r="B5" i="53"/>
  <c r="B13" i="53"/>
  <c r="B21" i="53"/>
  <c r="B29" i="53"/>
  <c r="B37" i="53"/>
  <c r="B45" i="53"/>
  <c r="B53" i="53"/>
  <c r="B61" i="53"/>
  <c r="B69" i="53"/>
  <c r="B77" i="53"/>
  <c r="B85" i="53"/>
  <c r="B93" i="53"/>
  <c r="C34" i="53"/>
  <c r="C74" i="53"/>
  <c r="B24" i="53"/>
  <c r="B64" i="53"/>
  <c r="C60" i="53"/>
  <c r="B26" i="53"/>
  <c r="B82" i="53"/>
  <c r="C8" i="53"/>
  <c r="C16" i="53"/>
  <c r="C24" i="53"/>
  <c r="C32" i="53"/>
  <c r="C40" i="53"/>
  <c r="C48" i="53"/>
  <c r="C56" i="53"/>
  <c r="C64" i="53"/>
  <c r="C72" i="53"/>
  <c r="C80" i="53"/>
  <c r="C88" i="53"/>
  <c r="B6" i="53"/>
  <c r="B14" i="53"/>
  <c r="B22" i="53"/>
  <c r="B30" i="53"/>
  <c r="B38" i="53"/>
  <c r="B46" i="53"/>
  <c r="B54" i="53"/>
  <c r="B62" i="53"/>
  <c r="B70" i="53"/>
  <c r="B78" i="53"/>
  <c r="B86" i="53"/>
  <c r="B4" i="53"/>
  <c r="C42" i="53"/>
  <c r="C90" i="53"/>
  <c r="B56" i="53"/>
  <c r="C52" i="53"/>
  <c r="B10" i="53"/>
  <c r="B74" i="53"/>
  <c r="C9" i="53"/>
  <c r="C17" i="53"/>
  <c r="C25" i="53"/>
  <c r="C33" i="53"/>
  <c r="C41" i="53"/>
  <c r="C49" i="53"/>
  <c r="C57" i="53"/>
  <c r="C65" i="53"/>
  <c r="C73" i="53"/>
  <c r="C81" i="53"/>
  <c r="C89" i="53"/>
  <c r="B7" i="53"/>
  <c r="B15" i="53"/>
  <c r="B23" i="53"/>
  <c r="B31" i="53"/>
  <c r="B39" i="53"/>
  <c r="B47" i="53"/>
  <c r="B55" i="53"/>
  <c r="B63" i="53"/>
  <c r="B71" i="53"/>
  <c r="B79" i="53"/>
  <c r="B87" i="53"/>
  <c r="C18" i="53"/>
  <c r="C66" i="53"/>
  <c r="B16" i="53"/>
  <c r="B48" i="53"/>
  <c r="B88" i="53"/>
  <c r="C92" i="53"/>
  <c r="B50" i="53"/>
  <c r="C11" i="53"/>
  <c r="C19" i="53"/>
  <c r="C27" i="53"/>
  <c r="C35" i="53"/>
  <c r="C43" i="53"/>
  <c r="C51" i="53"/>
  <c r="C59" i="53"/>
  <c r="C67" i="53"/>
  <c r="C75" i="53"/>
  <c r="C83" i="53"/>
  <c r="C91" i="53"/>
  <c r="B9" i="53"/>
  <c r="B17" i="53"/>
  <c r="B25" i="53"/>
  <c r="B33" i="53"/>
  <c r="B41" i="53"/>
  <c r="B49" i="53"/>
  <c r="B57" i="53"/>
  <c r="B65" i="53"/>
  <c r="B73" i="53"/>
  <c r="B81" i="53"/>
  <c r="B89" i="53"/>
  <c r="C12" i="53"/>
  <c r="C20" i="53"/>
  <c r="C28" i="53"/>
  <c r="C36" i="53"/>
  <c r="C44" i="53"/>
  <c r="C68" i="53"/>
  <c r="B18" i="53"/>
  <c r="B58" i="53"/>
  <c r="G5" i="25"/>
  <c r="P17" i="52"/>
  <c r="P27" i="52"/>
  <c r="P40" i="52"/>
  <c r="P51" i="52"/>
  <c r="P61" i="52"/>
  <c r="P70" i="52"/>
  <c r="P82" i="52"/>
  <c r="P92" i="52"/>
  <c r="P101" i="52"/>
  <c r="P111" i="52"/>
  <c r="P121" i="52"/>
  <c r="P49" i="52"/>
  <c r="P110" i="52"/>
  <c r="P19" i="52"/>
  <c r="P28" i="52"/>
  <c r="P41" i="52"/>
  <c r="P52" i="52"/>
  <c r="P62" i="52"/>
  <c r="P71" i="52"/>
  <c r="P83" i="52"/>
  <c r="P93" i="52"/>
  <c r="P103" i="52"/>
  <c r="P112" i="52"/>
  <c r="P122" i="52"/>
  <c r="P59" i="52"/>
  <c r="P20" i="52"/>
  <c r="P31" i="52"/>
  <c r="P43" i="52"/>
  <c r="P54" i="52"/>
  <c r="P63" i="52"/>
  <c r="P72" i="52"/>
  <c r="P84" i="52"/>
  <c r="P95" i="52"/>
  <c r="P104" i="52"/>
  <c r="P113" i="52"/>
  <c r="P123" i="52"/>
  <c r="P69" i="52"/>
  <c r="P21" i="52"/>
  <c r="P32" i="52"/>
  <c r="P44" i="52"/>
  <c r="P55" i="52"/>
  <c r="P64" i="52"/>
  <c r="P73" i="52"/>
  <c r="P86" i="52"/>
  <c r="P96" i="52"/>
  <c r="P105" i="52"/>
  <c r="P114" i="52"/>
  <c r="P124" i="52"/>
  <c r="P26" i="52"/>
  <c r="P100" i="52"/>
  <c r="P13" i="52"/>
  <c r="P22" i="52"/>
  <c r="P34" i="52"/>
  <c r="P46" i="52"/>
  <c r="P56" i="52"/>
  <c r="P65" i="52"/>
  <c r="P74" i="52"/>
  <c r="P87" i="52"/>
  <c r="P97" i="52"/>
  <c r="P106" i="52"/>
  <c r="P115" i="52"/>
  <c r="P125" i="52"/>
  <c r="P38" i="52"/>
  <c r="P118" i="52"/>
  <c r="P14" i="52"/>
  <c r="P24" i="52"/>
  <c r="P35" i="52"/>
  <c r="P47" i="52"/>
  <c r="P57" i="52"/>
  <c r="P67" i="52"/>
  <c r="P75" i="52"/>
  <c r="P88" i="52"/>
  <c r="P98" i="52"/>
  <c r="P108" i="52"/>
  <c r="P116" i="52"/>
  <c r="P12" i="52"/>
  <c r="P79" i="52"/>
  <c r="P15" i="52"/>
  <c r="P25" i="52"/>
  <c r="P37" i="52"/>
  <c r="P48" i="52"/>
  <c r="P58" i="52"/>
  <c r="P68" i="52"/>
  <c r="P78" i="52"/>
  <c r="P90" i="52"/>
  <c r="P99" i="52"/>
  <c r="P109" i="52"/>
  <c r="P117" i="52"/>
  <c r="P16" i="52"/>
  <c r="P91" i="52"/>
  <c r="C7" i="51"/>
  <c r="C15" i="51"/>
  <c r="C23" i="51"/>
  <c r="C31" i="51"/>
  <c r="C39" i="51"/>
  <c r="C47" i="51"/>
  <c r="C55" i="51"/>
  <c r="C63" i="51"/>
  <c r="B9" i="51"/>
  <c r="B17" i="51"/>
  <c r="B25" i="51"/>
  <c r="B33" i="51"/>
  <c r="B41" i="51"/>
  <c r="B49" i="51"/>
  <c r="B57" i="51"/>
  <c r="B65" i="51"/>
  <c r="C6" i="50"/>
  <c r="C14" i="50"/>
  <c r="C22" i="50"/>
  <c r="C29" i="50"/>
  <c r="C37" i="50"/>
  <c r="C45" i="50"/>
  <c r="C53" i="50"/>
  <c r="C60" i="50"/>
  <c r="C7" i="50"/>
  <c r="C15" i="50"/>
  <c r="C30" i="50"/>
  <c r="C38" i="50"/>
  <c r="C68" i="50"/>
  <c r="C17" i="50"/>
  <c r="C63" i="50"/>
  <c r="C8" i="51"/>
  <c r="C16" i="51"/>
  <c r="C24" i="51"/>
  <c r="C32" i="51"/>
  <c r="C40" i="51"/>
  <c r="C48" i="51"/>
  <c r="C56" i="51"/>
  <c r="C64" i="51"/>
  <c r="B10" i="51"/>
  <c r="B18" i="51"/>
  <c r="B26" i="51"/>
  <c r="B34" i="51"/>
  <c r="B42" i="51"/>
  <c r="B50" i="51"/>
  <c r="B58" i="51"/>
  <c r="B4" i="51"/>
  <c r="C23" i="50"/>
  <c r="C46" i="50"/>
  <c r="C61" i="50"/>
  <c r="C40" i="50"/>
  <c r="C9" i="51"/>
  <c r="C17" i="51"/>
  <c r="C25" i="51"/>
  <c r="C33" i="51"/>
  <c r="C41" i="51"/>
  <c r="C49" i="51"/>
  <c r="C57" i="51"/>
  <c r="C65" i="51"/>
  <c r="B11" i="51"/>
  <c r="B19" i="51"/>
  <c r="B27" i="51"/>
  <c r="B35" i="51"/>
  <c r="B43" i="51"/>
  <c r="B51" i="51"/>
  <c r="B59" i="51"/>
  <c r="C8" i="50"/>
  <c r="C16" i="50"/>
  <c r="C67" i="50"/>
  <c r="C31" i="50"/>
  <c r="C39" i="50"/>
  <c r="C47" i="50"/>
  <c r="C54" i="50"/>
  <c r="C62" i="50"/>
  <c r="C9" i="50"/>
  <c r="C32" i="50"/>
  <c r="C10" i="51"/>
  <c r="C18" i="51"/>
  <c r="C26" i="51"/>
  <c r="C34" i="51"/>
  <c r="C42" i="51"/>
  <c r="C50" i="51"/>
  <c r="C58" i="51"/>
  <c r="C4" i="51"/>
  <c r="B12" i="51"/>
  <c r="B20" i="51"/>
  <c r="B28" i="51"/>
  <c r="B36" i="51"/>
  <c r="B44" i="51"/>
  <c r="B52" i="51"/>
  <c r="B60" i="51"/>
  <c r="C11" i="51"/>
  <c r="C19" i="51"/>
  <c r="C27" i="51"/>
  <c r="C35" i="51"/>
  <c r="C43" i="51"/>
  <c r="C51" i="51"/>
  <c r="C59" i="51"/>
  <c r="B5" i="51"/>
  <c r="B13" i="51"/>
  <c r="B21" i="51"/>
  <c r="B29" i="51"/>
  <c r="B37" i="51"/>
  <c r="B45" i="51"/>
  <c r="B53" i="51"/>
  <c r="B61" i="51"/>
  <c r="C10" i="50"/>
  <c r="C18" i="50"/>
  <c r="C25" i="50"/>
  <c r="C33" i="50"/>
  <c r="C41" i="50"/>
  <c r="C49" i="50"/>
  <c r="C56" i="50"/>
  <c r="C69" i="50"/>
  <c r="C5" i="50"/>
  <c r="C58" i="50"/>
  <c r="C6" i="51"/>
  <c r="C14" i="51"/>
  <c r="C22" i="51"/>
  <c r="C30" i="51"/>
  <c r="C46" i="51"/>
  <c r="C62" i="51"/>
  <c r="B24" i="51"/>
  <c r="B56" i="51"/>
  <c r="C28" i="50"/>
  <c r="C44" i="50"/>
  <c r="C24" i="50"/>
  <c r="C12" i="51"/>
  <c r="C20" i="51"/>
  <c r="C28" i="51"/>
  <c r="C36" i="51"/>
  <c r="C44" i="51"/>
  <c r="C52" i="51"/>
  <c r="C60" i="51"/>
  <c r="B6" i="51"/>
  <c r="B14" i="51"/>
  <c r="B22" i="51"/>
  <c r="B30" i="51"/>
  <c r="B38" i="51"/>
  <c r="B46" i="51"/>
  <c r="B54" i="51"/>
  <c r="B62" i="51"/>
  <c r="C11" i="50"/>
  <c r="C19" i="50"/>
  <c r="C26" i="50"/>
  <c r="C34" i="50"/>
  <c r="C42" i="50"/>
  <c r="C50" i="50"/>
  <c r="C57" i="50"/>
  <c r="C51" i="50"/>
  <c r="C38" i="51"/>
  <c r="B8" i="51"/>
  <c r="B32" i="51"/>
  <c r="B48" i="51"/>
  <c r="C52" i="50"/>
  <c r="C48" i="50"/>
  <c r="C5" i="51"/>
  <c r="C13" i="51"/>
  <c r="C21" i="51"/>
  <c r="C29" i="51"/>
  <c r="C37" i="51"/>
  <c r="C45" i="51"/>
  <c r="C53" i="51"/>
  <c r="C61" i="51"/>
  <c r="B7" i="51"/>
  <c r="B15" i="51"/>
  <c r="B23" i="51"/>
  <c r="B31" i="51"/>
  <c r="B39" i="51"/>
  <c r="B47" i="51"/>
  <c r="B55" i="51"/>
  <c r="B63" i="51"/>
  <c r="C12" i="50"/>
  <c r="C20" i="50"/>
  <c r="C27" i="50"/>
  <c r="C35" i="50"/>
  <c r="C43" i="50"/>
  <c r="C54" i="51"/>
  <c r="B16" i="51"/>
  <c r="B40" i="51"/>
  <c r="B64" i="51"/>
  <c r="C13" i="50"/>
  <c r="C21" i="50"/>
  <c r="C36" i="50"/>
  <c r="C59" i="50"/>
  <c r="C55" i="50"/>
  <c r="Q53" i="49"/>
  <c r="Q61" i="49"/>
  <c r="Q69" i="49"/>
  <c r="Q77" i="49"/>
  <c r="Q46" i="49"/>
  <c r="P27" i="49"/>
  <c r="P35" i="49"/>
  <c r="P47" i="49"/>
  <c r="P55" i="49"/>
  <c r="P63" i="49"/>
  <c r="P71" i="49"/>
  <c r="P79" i="49"/>
  <c r="Q56" i="49"/>
  <c r="Q80" i="49"/>
  <c r="P38" i="49"/>
  <c r="P74" i="49"/>
  <c r="Q81" i="49"/>
  <c r="Q54" i="49"/>
  <c r="Q62" i="49"/>
  <c r="Q70" i="49"/>
  <c r="Q78" i="49"/>
  <c r="P20" i="49"/>
  <c r="P28" i="49"/>
  <c r="P36" i="49"/>
  <c r="P48" i="49"/>
  <c r="P56" i="49"/>
  <c r="P64" i="49"/>
  <c r="P72" i="49"/>
  <c r="P80" i="49"/>
  <c r="Q48" i="49"/>
  <c r="Q72" i="49"/>
  <c r="P30" i="49"/>
  <c r="P50" i="49"/>
  <c r="P66" i="49"/>
  <c r="Q57" i="49"/>
  <c r="P39" i="49"/>
  <c r="P75" i="49"/>
  <c r="Q47" i="49"/>
  <c r="Q55" i="49"/>
  <c r="Q63" i="49"/>
  <c r="Q71" i="49"/>
  <c r="Q79" i="49"/>
  <c r="P21" i="49"/>
  <c r="P29" i="49"/>
  <c r="P37" i="49"/>
  <c r="P49" i="49"/>
  <c r="P57" i="49"/>
  <c r="P65" i="49"/>
  <c r="P73" i="49"/>
  <c r="P81" i="49"/>
  <c r="Q64" i="49"/>
  <c r="P22" i="49"/>
  <c r="P58" i="49"/>
  <c r="P82" i="49"/>
  <c r="Q73" i="49"/>
  <c r="P51" i="49"/>
  <c r="Q50" i="49"/>
  <c r="Q58" i="49"/>
  <c r="Q66" i="49"/>
  <c r="Q74" i="49"/>
  <c r="Q82" i="49"/>
  <c r="P24" i="49"/>
  <c r="P32" i="49"/>
  <c r="P40" i="49"/>
  <c r="P52" i="49"/>
  <c r="P60" i="49"/>
  <c r="P68" i="49"/>
  <c r="P76" i="49"/>
  <c r="P84" i="49"/>
  <c r="Q60" i="49"/>
  <c r="Q76" i="49"/>
  <c r="P26" i="49"/>
  <c r="P46" i="49"/>
  <c r="P70" i="49"/>
  <c r="Q49" i="49"/>
  <c r="P31" i="49"/>
  <c r="P67" i="49"/>
  <c r="Q51" i="49"/>
  <c r="Q59" i="49"/>
  <c r="Q67" i="49"/>
  <c r="Q75" i="49"/>
  <c r="Q83" i="49"/>
  <c r="P25" i="49"/>
  <c r="P33" i="49"/>
  <c r="P41" i="49"/>
  <c r="P53" i="49"/>
  <c r="P61" i="49"/>
  <c r="P69" i="49"/>
  <c r="P77" i="49"/>
  <c r="P19" i="49"/>
  <c r="Q52" i="49"/>
  <c r="Q68" i="49"/>
  <c r="Q84" i="49"/>
  <c r="P34" i="49"/>
  <c r="P54" i="49"/>
  <c r="P62" i="49"/>
  <c r="P78" i="49"/>
  <c r="Q65" i="49"/>
  <c r="P23" i="49"/>
  <c r="P59" i="49"/>
  <c r="P83" i="49"/>
  <c r="Q335" i="37"/>
  <c r="R335" i="37"/>
  <c r="B20" i="38"/>
  <c r="P18" i="45"/>
  <c r="P78" i="45"/>
  <c r="Q73" i="45"/>
  <c r="P34" i="45"/>
  <c r="P65" i="45"/>
  <c r="P16" i="45"/>
  <c r="P52" i="45"/>
  <c r="P71" i="45"/>
  <c r="P22" i="45"/>
  <c r="P50" i="45"/>
  <c r="Q72" i="45"/>
  <c r="P33" i="45"/>
  <c r="P59" i="45"/>
  <c r="Q75" i="45"/>
  <c r="Q43" i="45"/>
  <c r="P54" i="45"/>
  <c r="Q63" i="45"/>
  <c r="Q50" i="45"/>
  <c r="P53" i="45"/>
  <c r="P56" i="45"/>
  <c r="Q49" i="45"/>
  <c r="P37" i="45"/>
  <c r="P58" i="45"/>
  <c r="Q51" i="45"/>
  <c r="P24" i="45"/>
  <c r="P35" i="45"/>
  <c r="Q62" i="45"/>
  <c r="P70" i="45"/>
  <c r="P29" i="45"/>
  <c r="Q60" i="45"/>
  <c r="Q79" i="45"/>
  <c r="Q47" i="45"/>
  <c r="Q66" i="45"/>
  <c r="Q77" i="45"/>
  <c r="Q45" i="45"/>
  <c r="P69" i="45"/>
  <c r="P28" i="45"/>
  <c r="Q54" i="45"/>
  <c r="P72" i="45"/>
  <c r="P36" i="45"/>
  <c r="Q76" i="45"/>
  <c r="P19" i="45"/>
  <c r="P17" i="45"/>
  <c r="P31" i="45"/>
  <c r="Q81" i="45"/>
  <c r="P73" i="45"/>
  <c r="P60" i="45"/>
  <c r="P47" i="45"/>
  <c r="P67" i="45"/>
  <c r="Q68" i="45"/>
  <c r="Q74" i="45"/>
  <c r="P77" i="45"/>
  <c r="P48" i="45"/>
  <c r="Q65" i="45"/>
  <c r="P26" i="45"/>
  <c r="P57" i="45"/>
  <c r="P76" i="45"/>
  <c r="P44" i="45"/>
  <c r="P63" i="45"/>
  <c r="P74" i="45"/>
  <c r="P38" i="45"/>
  <c r="Q64" i="45"/>
  <c r="P20" i="45"/>
  <c r="P51" i="45"/>
  <c r="Q67" i="45"/>
  <c r="P23" i="45"/>
  <c r="Q44" i="45"/>
  <c r="Q61" i="45"/>
  <c r="Q70" i="45"/>
  <c r="Q55" i="45"/>
  <c r="P45" i="45"/>
  <c r="P62" i="45"/>
  <c r="P21" i="45"/>
  <c r="Q52" i="45"/>
  <c r="Q71" i="45"/>
  <c r="P32" i="45"/>
  <c r="Q58" i="45"/>
  <c r="Q69" i="45"/>
  <c r="P30" i="45"/>
  <c r="P61" i="45"/>
  <c r="Q78" i="45"/>
  <c r="Q46" i="45"/>
  <c r="P64" i="45"/>
  <c r="Q80" i="45"/>
  <c r="Q57" i="45"/>
  <c r="P81" i="45"/>
  <c r="P49" i="45"/>
  <c r="P68" i="45"/>
  <c r="P27" i="45"/>
  <c r="P55" i="45"/>
  <c r="P66" i="45"/>
  <c r="P25" i="45"/>
  <c r="Q56" i="45"/>
  <c r="P75" i="45"/>
  <c r="P43" i="45"/>
  <c r="Q59" i="45"/>
  <c r="P79" i="45"/>
  <c r="Q48" i="45"/>
  <c r="P46" i="45"/>
  <c r="Q53" i="45"/>
  <c r="P80" i="45"/>
  <c r="R274" i="37"/>
  <c r="R199" i="37"/>
  <c r="Q95" i="37"/>
  <c r="Q103" i="37"/>
  <c r="B43" i="38"/>
  <c r="B51" i="38"/>
  <c r="C46" i="38"/>
  <c r="C54" i="38"/>
  <c r="E49" i="38"/>
  <c r="Q96" i="37"/>
  <c r="Q104" i="37"/>
  <c r="B44" i="38"/>
  <c r="C47" i="38"/>
  <c r="C55" i="38"/>
  <c r="E50" i="38"/>
  <c r="Q102" i="37"/>
  <c r="C53" i="38"/>
  <c r="B52" i="38"/>
  <c r="Q97" i="37"/>
  <c r="Q105" i="37"/>
  <c r="B45" i="38"/>
  <c r="B53" i="38"/>
  <c r="C48" i="38"/>
  <c r="E43" i="38"/>
  <c r="E51" i="38"/>
  <c r="B48" i="38"/>
  <c r="E46" i="38"/>
  <c r="B49" i="38"/>
  <c r="E47" i="38"/>
  <c r="C45" i="38"/>
  <c r="Q98" i="37"/>
  <c r="Q106" i="37"/>
  <c r="B46" i="38"/>
  <c r="B54" i="38"/>
  <c r="C49" i="38"/>
  <c r="E44" i="38"/>
  <c r="E52" i="38"/>
  <c r="C43" i="38"/>
  <c r="E54" i="38"/>
  <c r="Q101" i="37"/>
  <c r="C52" i="38"/>
  <c r="B42" i="38"/>
  <c r="E48" i="38"/>
  <c r="Q99" i="37"/>
  <c r="B47" i="38"/>
  <c r="B55" i="38"/>
  <c r="C50" i="38"/>
  <c r="E45" i="38"/>
  <c r="E53" i="38"/>
  <c r="Q100" i="37"/>
  <c r="C51" i="38"/>
  <c r="C44" i="38"/>
  <c r="E55" i="38"/>
  <c r="Q94" i="37"/>
  <c r="B50" i="38"/>
  <c r="E9" i="38"/>
  <c r="E17" i="38"/>
  <c r="E25" i="38"/>
  <c r="E40" i="38"/>
  <c r="C12" i="38"/>
  <c r="C20" i="38"/>
  <c r="C28" i="38"/>
  <c r="C35" i="38"/>
  <c r="B9" i="38"/>
  <c r="B17" i="38"/>
  <c r="B25" i="38"/>
  <c r="B40" i="38"/>
  <c r="E36" i="38"/>
  <c r="C32" i="38"/>
  <c r="B29" i="38"/>
  <c r="E30" i="38"/>
  <c r="C25" i="38"/>
  <c r="B22" i="38"/>
  <c r="E23" i="38"/>
  <c r="C18" i="38"/>
  <c r="B15" i="38"/>
  <c r="E16" i="38"/>
  <c r="C11" i="38"/>
  <c r="C8" i="38"/>
  <c r="B39" i="38"/>
  <c r="E10" i="38"/>
  <c r="E18" i="38"/>
  <c r="E26" i="38"/>
  <c r="E33" i="38"/>
  <c r="E41" i="38"/>
  <c r="C13" i="38"/>
  <c r="C21" i="38"/>
  <c r="C29" i="38"/>
  <c r="C36" i="38"/>
  <c r="B10" i="38"/>
  <c r="B18" i="38"/>
  <c r="B26" i="38"/>
  <c r="B33" i="38"/>
  <c r="B41" i="38"/>
  <c r="C42" i="38"/>
  <c r="C39" i="38"/>
  <c r="B36" i="38"/>
  <c r="E37" i="38"/>
  <c r="B30" i="38"/>
  <c r="E31" i="38"/>
  <c r="C26" i="38"/>
  <c r="B23" i="38"/>
  <c r="E24" i="38"/>
  <c r="C19" i="38"/>
  <c r="B16" i="38"/>
  <c r="E11" i="38"/>
  <c r="E19" i="38"/>
  <c r="E27" i="38"/>
  <c r="E34" i="38"/>
  <c r="E42" i="38"/>
  <c r="C14" i="38"/>
  <c r="C22" i="38"/>
  <c r="C30" i="38"/>
  <c r="C37" i="38"/>
  <c r="B11" i="38"/>
  <c r="B19" i="38"/>
  <c r="B27" i="38"/>
  <c r="B34" i="38"/>
  <c r="E21" i="38"/>
  <c r="C16" i="38"/>
  <c r="B13" i="38"/>
  <c r="E14" i="38"/>
  <c r="C9" i="38"/>
  <c r="C40" i="38"/>
  <c r="B37" i="38"/>
  <c r="E38" i="38"/>
  <c r="C33" i="38"/>
  <c r="B31" i="38"/>
  <c r="E32" i="38"/>
  <c r="C27" i="38"/>
  <c r="B24" i="38"/>
  <c r="E12" i="38"/>
  <c r="E20" i="38"/>
  <c r="E28" i="38"/>
  <c r="E35" i="38"/>
  <c r="E8" i="38"/>
  <c r="C15" i="38"/>
  <c r="C23" i="38"/>
  <c r="C31" i="38"/>
  <c r="C38" i="38"/>
  <c r="B12" i="38"/>
  <c r="B28" i="38"/>
  <c r="B35" i="38"/>
  <c r="E13" i="38"/>
  <c r="E29" i="38"/>
  <c r="C24" i="38"/>
  <c r="B21" i="38"/>
  <c r="E22" i="38"/>
  <c r="C17" i="38"/>
  <c r="B14" i="38"/>
  <c r="E15" i="38"/>
  <c r="C10" i="38"/>
  <c r="C41" i="38"/>
  <c r="B38" i="38"/>
  <c r="E39" i="38"/>
  <c r="C34" i="38"/>
  <c r="B32" i="38"/>
  <c r="R110" i="37"/>
  <c r="R118" i="37"/>
  <c r="R126" i="37"/>
  <c r="R134" i="37"/>
  <c r="R142" i="37"/>
  <c r="R150" i="37"/>
  <c r="R158" i="37"/>
  <c r="R166" i="37"/>
  <c r="R174" i="37"/>
  <c r="R182" i="37"/>
  <c r="R190" i="37"/>
  <c r="R208" i="37"/>
  <c r="R216" i="37"/>
  <c r="R224" i="37"/>
  <c r="R232" i="37"/>
  <c r="R240" i="37"/>
  <c r="R248" i="37"/>
  <c r="R256" i="37"/>
  <c r="R264" i="37"/>
  <c r="R272" i="37"/>
  <c r="R280" i="37"/>
  <c r="R288" i="37"/>
  <c r="R296" i="37"/>
  <c r="R304" i="37"/>
  <c r="R312" i="37"/>
  <c r="R320" i="37"/>
  <c r="R328" i="37"/>
  <c r="R337" i="37"/>
  <c r="R345" i="37"/>
  <c r="R353" i="37"/>
  <c r="R361" i="37"/>
  <c r="R369" i="37"/>
  <c r="R377" i="37"/>
  <c r="R385" i="37"/>
  <c r="R393" i="37"/>
  <c r="R401" i="37"/>
  <c r="R409" i="37"/>
  <c r="R417" i="37"/>
  <c r="R425" i="37"/>
  <c r="R433" i="37"/>
  <c r="R441" i="37"/>
  <c r="R449" i="37"/>
  <c r="R457" i="37"/>
  <c r="R465" i="37"/>
  <c r="R473" i="37"/>
  <c r="R481" i="37"/>
  <c r="R489" i="37"/>
  <c r="R497" i="37"/>
  <c r="R505" i="37"/>
  <c r="R513" i="37"/>
  <c r="R521" i="37"/>
  <c r="R529" i="37"/>
  <c r="R537" i="37"/>
  <c r="R545" i="37"/>
  <c r="R553" i="37"/>
  <c r="R561" i="37"/>
  <c r="R569" i="37"/>
  <c r="R577" i="37"/>
  <c r="R585" i="37"/>
  <c r="R593" i="37"/>
  <c r="R601" i="37"/>
  <c r="R609" i="37"/>
  <c r="R617" i="37"/>
  <c r="R625" i="37"/>
  <c r="R633" i="37"/>
  <c r="R641" i="37"/>
  <c r="R649" i="37"/>
  <c r="R657" i="37"/>
  <c r="R665" i="37"/>
  <c r="R673" i="37"/>
  <c r="R681" i="37"/>
  <c r="R689" i="37"/>
  <c r="R697" i="37"/>
  <c r="R705" i="37"/>
  <c r="R713" i="37"/>
  <c r="R721" i="37"/>
  <c r="R729" i="37"/>
  <c r="R737" i="37"/>
  <c r="R745" i="37"/>
  <c r="Q116" i="37"/>
  <c r="Q124" i="37"/>
  <c r="Q132" i="37"/>
  <c r="Q140" i="37"/>
  <c r="Q148" i="37"/>
  <c r="R111" i="37"/>
  <c r="R119" i="37"/>
  <c r="R127" i="37"/>
  <c r="R135" i="37"/>
  <c r="R143" i="37"/>
  <c r="R151" i="37"/>
  <c r="R159" i="37"/>
  <c r="R167" i="37"/>
  <c r="R175" i="37"/>
  <c r="R183" i="37"/>
  <c r="R191" i="37"/>
  <c r="R201" i="37"/>
  <c r="R209" i="37"/>
  <c r="R217" i="37"/>
  <c r="R225" i="37"/>
  <c r="R233" i="37"/>
  <c r="R241" i="37"/>
  <c r="R249" i="37"/>
  <c r="R257" i="37"/>
  <c r="R265" i="37"/>
  <c r="R273" i="37"/>
  <c r="R281" i="37"/>
  <c r="R289" i="37"/>
  <c r="R297" i="37"/>
  <c r="R305" i="37"/>
  <c r="R313" i="37"/>
  <c r="R321" i="37"/>
  <c r="R329" i="37"/>
  <c r="R338" i="37"/>
  <c r="R346" i="37"/>
  <c r="R354" i="37"/>
  <c r="R362" i="37"/>
  <c r="R370" i="37"/>
  <c r="R378" i="37"/>
  <c r="R386" i="37"/>
  <c r="R394" i="37"/>
  <c r="R402" i="37"/>
  <c r="R410" i="37"/>
  <c r="R418" i="37"/>
  <c r="R426" i="37"/>
  <c r="R434" i="37"/>
  <c r="R442" i="37"/>
  <c r="R450" i="37"/>
  <c r="R458" i="37"/>
  <c r="R466" i="37"/>
  <c r="R474" i="37"/>
  <c r="R482" i="37"/>
  <c r="R490" i="37"/>
  <c r="R498" i="37"/>
  <c r="R506" i="37"/>
  <c r="R514" i="37"/>
  <c r="R522" i="37"/>
  <c r="R530" i="37"/>
  <c r="R538" i="37"/>
  <c r="R546" i="37"/>
  <c r="R554" i="37"/>
  <c r="R562" i="37"/>
  <c r="R570" i="37"/>
  <c r="R578" i="37"/>
  <c r="R586" i="37"/>
  <c r="R594" i="37"/>
  <c r="R602" i="37"/>
  <c r="R610" i="37"/>
  <c r="R618" i="37"/>
  <c r="R626" i="37"/>
  <c r="R634" i="37"/>
  <c r="R642" i="37"/>
  <c r="R650" i="37"/>
  <c r="R658" i="37"/>
  <c r="R666" i="37"/>
  <c r="R674" i="37"/>
  <c r="R682" i="37"/>
  <c r="R690" i="37"/>
  <c r="R698" i="37"/>
  <c r="R706" i="37"/>
  <c r="R714" i="37"/>
  <c r="R722" i="37"/>
  <c r="R730" i="37"/>
  <c r="R738" i="37"/>
  <c r="R109" i="37"/>
  <c r="Q117" i="37"/>
  <c r="Q125" i="37"/>
  <c r="Q133" i="37"/>
  <c r="Q141" i="37"/>
  <c r="Q149" i="37"/>
  <c r="R112" i="37"/>
  <c r="R120" i="37"/>
  <c r="R128" i="37"/>
  <c r="R136" i="37"/>
  <c r="R144" i="37"/>
  <c r="R152" i="37"/>
  <c r="R160" i="37"/>
  <c r="R168" i="37"/>
  <c r="R176" i="37"/>
  <c r="R184" i="37"/>
  <c r="R192" i="37"/>
  <c r="R202" i="37"/>
  <c r="R210" i="37"/>
  <c r="R218" i="37"/>
  <c r="R226" i="37"/>
  <c r="R234" i="37"/>
  <c r="R242" i="37"/>
  <c r="R250" i="37"/>
  <c r="R258" i="37"/>
  <c r="R266" i="37"/>
  <c r="R282" i="37"/>
  <c r="R290" i="37"/>
  <c r="R298" i="37"/>
  <c r="R306" i="37"/>
  <c r="R314" i="37"/>
  <c r="R322" i="37"/>
  <c r="R330" i="37"/>
  <c r="R339" i="37"/>
  <c r="R347" i="37"/>
  <c r="R355" i="37"/>
  <c r="R363" i="37"/>
  <c r="R371" i="37"/>
  <c r="R379" i="37"/>
  <c r="R387" i="37"/>
  <c r="R395" i="37"/>
  <c r="R403" i="37"/>
  <c r="R411" i="37"/>
  <c r="R419" i="37"/>
  <c r="R427" i="37"/>
  <c r="R435" i="37"/>
  <c r="R443" i="37"/>
  <c r="R451" i="37"/>
  <c r="R459" i="37"/>
  <c r="R467" i="37"/>
  <c r="R475" i="37"/>
  <c r="R483" i="37"/>
  <c r="R491" i="37"/>
  <c r="R499" i="37"/>
  <c r="R507" i="37"/>
  <c r="R515" i="37"/>
  <c r="R523" i="37"/>
  <c r="R531" i="37"/>
  <c r="R539" i="37"/>
  <c r="R547" i="37"/>
  <c r="R555" i="37"/>
  <c r="R563" i="37"/>
  <c r="R571" i="37"/>
  <c r="R579" i="37"/>
  <c r="R587" i="37"/>
  <c r="R595" i="37"/>
  <c r="R603" i="37"/>
  <c r="R611" i="37"/>
  <c r="R619" i="37"/>
  <c r="R627" i="37"/>
  <c r="R635" i="37"/>
  <c r="R643" i="37"/>
  <c r="R651" i="37"/>
  <c r="R659" i="37"/>
  <c r="R667" i="37"/>
  <c r="R675" i="37"/>
  <c r="R683" i="37"/>
  <c r="R691" i="37"/>
  <c r="R699" i="37"/>
  <c r="R707" i="37"/>
  <c r="R715" i="37"/>
  <c r="R723" i="37"/>
  <c r="R731" i="37"/>
  <c r="R739" i="37"/>
  <c r="Q110" i="37"/>
  <c r="Q118" i="37"/>
  <c r="Q126" i="37"/>
  <c r="Q134" i="37"/>
  <c r="Q142" i="37"/>
  <c r="Q150" i="37"/>
  <c r="R113" i="37"/>
  <c r="R121" i="37"/>
  <c r="R129" i="37"/>
  <c r="R137" i="37"/>
  <c r="R145" i="37"/>
  <c r="R153" i="37"/>
  <c r="R161" i="37"/>
  <c r="R169" i="37"/>
  <c r="R177" i="37"/>
  <c r="R185" i="37"/>
  <c r="R193" i="37"/>
  <c r="R203" i="37"/>
  <c r="R211" i="37"/>
  <c r="R219" i="37"/>
  <c r="R227" i="37"/>
  <c r="R235" i="37"/>
  <c r="R243" i="37"/>
  <c r="R251" i="37"/>
  <c r="R259" i="37"/>
  <c r="R267" i="37"/>
  <c r="R275" i="37"/>
  <c r="R114" i="37"/>
  <c r="R122" i="37"/>
  <c r="R130" i="37"/>
  <c r="R138" i="37"/>
  <c r="R146" i="37"/>
  <c r="R154" i="37"/>
  <c r="R162" i="37"/>
  <c r="R170" i="37"/>
  <c r="R178" i="37"/>
  <c r="R186" i="37"/>
  <c r="R194" i="37"/>
  <c r="R204" i="37"/>
  <c r="R212" i="37"/>
  <c r="R220" i="37"/>
  <c r="R228" i="37"/>
  <c r="R236" i="37"/>
  <c r="R244" i="37"/>
  <c r="R252" i="37"/>
  <c r="R260" i="37"/>
  <c r="R268" i="37"/>
  <c r="R276" i="37"/>
  <c r="R284" i="37"/>
  <c r="R292" i="37"/>
  <c r="R300" i="37"/>
  <c r="R308" i="37"/>
  <c r="R316" i="37"/>
  <c r="R324" i="37"/>
  <c r="R332" i="37"/>
  <c r="R341" i="37"/>
  <c r="R349" i="37"/>
  <c r="R357" i="37"/>
  <c r="R365" i="37"/>
  <c r="R373" i="37"/>
  <c r="R381" i="37"/>
  <c r="R389" i="37"/>
  <c r="R397" i="37"/>
  <c r="R405" i="37"/>
  <c r="R413" i="37"/>
  <c r="R421" i="37"/>
  <c r="R429" i="37"/>
  <c r="R437" i="37"/>
  <c r="R445" i="37"/>
  <c r="R453" i="37"/>
  <c r="R461" i="37"/>
  <c r="R469" i="37"/>
  <c r="R477" i="37"/>
  <c r="R485" i="37"/>
  <c r="R493" i="37"/>
  <c r="R501" i="37"/>
  <c r="R509" i="37"/>
  <c r="R517" i="37"/>
  <c r="R525" i="37"/>
  <c r="R533" i="37"/>
  <c r="R541" i="37"/>
  <c r="R549" i="37"/>
  <c r="R557" i="37"/>
  <c r="R115" i="37"/>
  <c r="R133" i="37"/>
  <c r="R156" i="37"/>
  <c r="R179" i="37"/>
  <c r="R198" i="37"/>
  <c r="R222" i="37"/>
  <c r="R245" i="37"/>
  <c r="R263" i="37"/>
  <c r="R285" i="37"/>
  <c r="R301" i="37"/>
  <c r="R317" i="37"/>
  <c r="R333" i="37"/>
  <c r="R350" i="37"/>
  <c r="R366" i="37"/>
  <c r="R382" i="37"/>
  <c r="R398" i="37"/>
  <c r="R414" i="37"/>
  <c r="R430" i="37"/>
  <c r="R446" i="37"/>
  <c r="R462" i="37"/>
  <c r="R478" i="37"/>
  <c r="R494" i="37"/>
  <c r="R510" i="37"/>
  <c r="R526" i="37"/>
  <c r="R542" i="37"/>
  <c r="R558" i="37"/>
  <c r="R572" i="37"/>
  <c r="R583" i="37"/>
  <c r="R597" i="37"/>
  <c r="R608" i="37"/>
  <c r="R622" i="37"/>
  <c r="R636" i="37"/>
  <c r="R647" i="37"/>
  <c r="R661" i="37"/>
  <c r="R672" i="37"/>
  <c r="R686" i="37"/>
  <c r="R700" i="37"/>
  <c r="R711" i="37"/>
  <c r="R725" i="37"/>
  <c r="R736" i="37"/>
  <c r="Q113" i="37"/>
  <c r="Q127" i="37"/>
  <c r="Q138" i="37"/>
  <c r="Q152" i="37"/>
  <c r="Q160" i="37"/>
  <c r="Q168" i="37"/>
  <c r="Q176" i="37"/>
  <c r="Q184" i="37"/>
  <c r="Q192" i="37"/>
  <c r="Q202" i="37"/>
  <c r="Q210" i="37"/>
  <c r="Q218" i="37"/>
  <c r="Q226" i="37"/>
  <c r="Q234" i="37"/>
  <c r="Q242" i="37"/>
  <c r="Q250" i="37"/>
  <c r="Q258" i="37"/>
  <c r="Q266" i="37"/>
  <c r="Q274" i="37"/>
  <c r="Q282" i="37"/>
  <c r="Q290" i="37"/>
  <c r="Q298" i="37"/>
  <c r="Q306" i="37"/>
  <c r="Q314" i="37"/>
  <c r="Q322" i="37"/>
  <c r="Q330" i="37"/>
  <c r="Q339" i="37"/>
  <c r="Q347" i="37"/>
  <c r="Q355" i="37"/>
  <c r="Q363" i="37"/>
  <c r="Q371" i="37"/>
  <c r="Q379" i="37"/>
  <c r="Q387" i="37"/>
  <c r="Q395" i="37"/>
  <c r="Q403" i="37"/>
  <c r="Q411" i="37"/>
  <c r="Q419" i="37"/>
  <c r="Q427" i="37"/>
  <c r="Q435" i="37"/>
  <c r="Q443" i="37"/>
  <c r="Q451" i="37"/>
  <c r="Q459" i="37"/>
  <c r="Q467" i="37"/>
  <c r="Q475" i="37"/>
  <c r="Q483" i="37"/>
  <c r="R116" i="37"/>
  <c r="R139" i="37"/>
  <c r="R157" i="37"/>
  <c r="R180" i="37"/>
  <c r="R205" i="37"/>
  <c r="R223" i="37"/>
  <c r="R246" i="37"/>
  <c r="R269" i="37"/>
  <c r="R286" i="37"/>
  <c r="R302" i="37"/>
  <c r="R318" i="37"/>
  <c r="R334" i="37"/>
  <c r="R351" i="37"/>
  <c r="R367" i="37"/>
  <c r="R383" i="37"/>
  <c r="R399" i="37"/>
  <c r="R415" i="37"/>
  <c r="R431" i="37"/>
  <c r="R447" i="37"/>
  <c r="R463" i="37"/>
  <c r="R479" i="37"/>
  <c r="R495" i="37"/>
  <c r="R511" i="37"/>
  <c r="R527" i="37"/>
  <c r="R543" i="37"/>
  <c r="R559" i="37"/>
  <c r="R573" i="37"/>
  <c r="R584" i="37"/>
  <c r="R598" i="37"/>
  <c r="R612" i="37"/>
  <c r="R623" i="37"/>
  <c r="R637" i="37"/>
  <c r="R648" i="37"/>
  <c r="R662" i="37"/>
  <c r="R676" i="37"/>
  <c r="R687" i="37"/>
  <c r="R701" i="37"/>
  <c r="R712" i="37"/>
  <c r="R726" i="37"/>
  <c r="R740" i="37"/>
  <c r="Q114" i="37"/>
  <c r="Q128" i="37"/>
  <c r="Q139" i="37"/>
  <c r="Q153" i="37"/>
  <c r="Q161" i="37"/>
  <c r="Q169" i="37"/>
  <c r="Q177" i="37"/>
  <c r="Q185" i="37"/>
  <c r="Q193" i="37"/>
  <c r="Q203" i="37"/>
  <c r="Q211" i="37"/>
  <c r="Q219" i="37"/>
  <c r="Q227" i="37"/>
  <c r="Q235" i="37"/>
  <c r="Q243" i="37"/>
  <c r="Q251" i="37"/>
  <c r="Q259" i="37"/>
  <c r="Q267" i="37"/>
  <c r="Q275" i="37"/>
  <c r="Q283" i="37"/>
  <c r="Q291" i="37"/>
  <c r="Q299" i="37"/>
  <c r="R117" i="37"/>
  <c r="R140" i="37"/>
  <c r="R163" i="37"/>
  <c r="R181" i="37"/>
  <c r="R206" i="37"/>
  <c r="R229" i="37"/>
  <c r="R247" i="37"/>
  <c r="R270" i="37"/>
  <c r="R287" i="37"/>
  <c r="R303" i="37"/>
  <c r="R319" i="37"/>
  <c r="R336" i="37"/>
  <c r="R352" i="37"/>
  <c r="R368" i="37"/>
  <c r="R384" i="37"/>
  <c r="R400" i="37"/>
  <c r="R416" i="37"/>
  <c r="R432" i="37"/>
  <c r="R448" i="37"/>
  <c r="R464" i="37"/>
  <c r="R480" i="37"/>
  <c r="R496" i="37"/>
  <c r="R512" i="37"/>
  <c r="R528" i="37"/>
  <c r="R544" i="37"/>
  <c r="R560" i="37"/>
  <c r="R574" i="37"/>
  <c r="R588" i="37"/>
  <c r="R599" i="37"/>
  <c r="R613" i="37"/>
  <c r="R624" i="37"/>
  <c r="R638" i="37"/>
  <c r="R652" i="37"/>
  <c r="R663" i="37"/>
  <c r="R677" i="37"/>
  <c r="R688" i="37"/>
  <c r="R702" i="37"/>
  <c r="R716" i="37"/>
  <c r="R727" i="37"/>
  <c r="R741" i="37"/>
  <c r="Q115" i="37"/>
  <c r="Q129" i="37"/>
  <c r="Q143" i="37"/>
  <c r="Q154" i="37"/>
  <c r="Q162" i="37"/>
  <c r="Q170" i="37"/>
  <c r="Q178" i="37"/>
  <c r="Q186" i="37"/>
  <c r="Q194" i="37"/>
  <c r="Q204" i="37"/>
  <c r="Q212" i="37"/>
  <c r="Q220" i="37"/>
  <c r="Q228" i="37"/>
  <c r="Q236" i="37"/>
  <c r="Q244" i="37"/>
  <c r="Q252" i="37"/>
  <c r="Q260" i="37"/>
  <c r="Q268" i="37"/>
  <c r="Q276" i="37"/>
  <c r="Q284" i="37"/>
  <c r="Q292" i="37"/>
  <c r="Q300" i="37"/>
  <c r="Q308" i="37"/>
  <c r="Q316" i="37"/>
  <c r="Q324" i="37"/>
  <c r="Q332" i="37"/>
  <c r="Q341" i="37"/>
  <c r="Q349" i="37"/>
  <c r="Q357" i="37"/>
  <c r="Q365" i="37"/>
  <c r="Q373" i="37"/>
  <c r="Q381" i="37"/>
  <c r="Q389" i="37"/>
  <c r="Q397" i="37"/>
  <c r="Q405" i="37"/>
  <c r="Q413" i="37"/>
  <c r="Q421" i="37"/>
  <c r="Q429" i="37"/>
  <c r="Q437" i="37"/>
  <c r="Q445" i="37"/>
  <c r="Q453" i="37"/>
  <c r="Q461" i="37"/>
  <c r="Q469" i="37"/>
  <c r="Q477" i="37"/>
  <c r="Q485" i="37"/>
  <c r="R123" i="37"/>
  <c r="R141" i="37"/>
  <c r="R164" i="37"/>
  <c r="R187" i="37"/>
  <c r="R207" i="37"/>
  <c r="R230" i="37"/>
  <c r="R253" i="37"/>
  <c r="R271" i="37"/>
  <c r="R291" i="37"/>
  <c r="R307" i="37"/>
  <c r="R323" i="37"/>
  <c r="R340" i="37"/>
  <c r="R356" i="37"/>
  <c r="R372" i="37"/>
  <c r="R388" i="37"/>
  <c r="R404" i="37"/>
  <c r="R420" i="37"/>
  <c r="R436" i="37"/>
  <c r="R452" i="37"/>
  <c r="R468" i="37"/>
  <c r="R484" i="37"/>
  <c r="R500" i="37"/>
  <c r="R516" i="37"/>
  <c r="R532" i="37"/>
  <c r="R548" i="37"/>
  <c r="R564" i="37"/>
  <c r="R575" i="37"/>
  <c r="R589" i="37"/>
  <c r="R600" i="37"/>
  <c r="R614" i="37"/>
  <c r="R628" i="37"/>
  <c r="R639" i="37"/>
  <c r="R653" i="37"/>
  <c r="R664" i="37"/>
  <c r="R678" i="37"/>
  <c r="R692" i="37"/>
  <c r="R703" i="37"/>
  <c r="R717" i="37"/>
  <c r="R728" i="37"/>
  <c r="R742" i="37"/>
  <c r="Q119" i="37"/>
  <c r="Q130" i="37"/>
  <c r="Q144" i="37"/>
  <c r="Q155" i="37"/>
  <c r="Q163" i="37"/>
  <c r="Q171" i="37"/>
  <c r="Q179" i="37"/>
  <c r="Q187" i="37"/>
  <c r="Q196" i="37"/>
  <c r="Q205" i="37"/>
  <c r="Q213" i="37"/>
  <c r="Q221" i="37"/>
  <c r="Q229" i="37"/>
  <c r="Q237" i="37"/>
  <c r="Q245" i="37"/>
  <c r="Q253" i="37"/>
  <c r="Q261" i="37"/>
  <c r="Q269" i="37"/>
  <c r="Q277" i="37"/>
  <c r="Q285" i="37"/>
  <c r="Q293" i="37"/>
  <c r="Q301" i="37"/>
  <c r="Q309" i="37"/>
  <c r="Q317" i="37"/>
  <c r="Q325" i="37"/>
  <c r="Q333" i="37"/>
  <c r="Q342" i="37"/>
  <c r="Q350" i="37"/>
  <c r="Q358" i="37"/>
  <c r="Q366" i="37"/>
  <c r="Q374" i="37"/>
  <c r="Q382" i="37"/>
  <c r="Q390" i="37"/>
  <c r="Q398" i="37"/>
  <c r="Q406" i="37"/>
  <c r="Q414" i="37"/>
  <c r="Q422" i="37"/>
  <c r="Q430" i="37"/>
  <c r="Q438" i="37"/>
  <c r="Q446" i="37"/>
  <c r="Q454" i="37"/>
  <c r="Q462" i="37"/>
  <c r="Q470" i="37"/>
  <c r="Q478" i="37"/>
  <c r="Q486" i="37"/>
  <c r="R124" i="37"/>
  <c r="R165" i="37"/>
  <c r="R213" i="37"/>
  <c r="R254" i="37"/>
  <c r="R293" i="37"/>
  <c r="R325" i="37"/>
  <c r="R358" i="37"/>
  <c r="R390" i="37"/>
  <c r="R422" i="37"/>
  <c r="R454" i="37"/>
  <c r="R486" i="37"/>
  <c r="R518" i="37"/>
  <c r="R550" i="37"/>
  <c r="R576" i="37"/>
  <c r="R604" i="37"/>
  <c r="R629" i="37"/>
  <c r="R654" i="37"/>
  <c r="R679" i="37"/>
  <c r="R704" i="37"/>
  <c r="R732" i="37"/>
  <c r="Q120" i="37"/>
  <c r="Q145" i="37"/>
  <c r="Q164" i="37"/>
  <c r="Q180" i="37"/>
  <c r="Q197" i="37"/>
  <c r="Q214" i="37"/>
  <c r="Q230" i="37"/>
  <c r="Q246" i="37"/>
  <c r="Q262" i="37"/>
  <c r="Q278" i="37"/>
  <c r="Q294" i="37"/>
  <c r="Q307" i="37"/>
  <c r="Q320" i="37"/>
  <c r="Q334" i="37"/>
  <c r="Q346" i="37"/>
  <c r="Q360" i="37"/>
  <c r="Q372" i="37"/>
  <c r="Q385" i="37"/>
  <c r="Q399" i="37"/>
  <c r="Q410" i="37"/>
  <c r="Q424" i="37"/>
  <c r="Q436" i="37"/>
  <c r="Q449" i="37"/>
  <c r="Q463" i="37"/>
  <c r="Q474" i="37"/>
  <c r="Q488" i="37"/>
  <c r="Q496" i="37"/>
  <c r="Q504" i="37"/>
  <c r="Q512" i="37"/>
  <c r="Q520" i="37"/>
  <c r="Q528" i="37"/>
  <c r="Q536" i="37"/>
  <c r="Q544" i="37"/>
  <c r="Q552" i="37"/>
  <c r="Q560" i="37"/>
  <c r="Q568" i="37"/>
  <c r="Q576" i="37"/>
  <c r="Q584" i="37"/>
  <c r="Q592" i="37"/>
  <c r="Q600" i="37"/>
  <c r="Q608" i="37"/>
  <c r="Q616" i="37"/>
  <c r="Q624" i="37"/>
  <c r="Q632" i="37"/>
  <c r="Q640" i="37"/>
  <c r="Q648" i="37"/>
  <c r="Q656" i="37"/>
  <c r="Q664" i="37"/>
  <c r="Q672" i="37"/>
  <c r="Q680" i="37"/>
  <c r="Q688" i="37"/>
  <c r="Q696" i="37"/>
  <c r="Q704" i="37"/>
  <c r="Q712" i="37"/>
  <c r="Q720" i="37"/>
  <c r="Q728" i="37"/>
  <c r="Q736" i="37"/>
  <c r="Q744" i="37"/>
  <c r="Q65" i="37"/>
  <c r="Q73" i="37"/>
  <c r="Q81" i="37"/>
  <c r="Q88" i="37"/>
  <c r="Q56" i="37"/>
  <c r="Q49" i="37"/>
  <c r="Q23" i="37"/>
  <c r="Q31" i="37"/>
  <c r="Q39" i="37"/>
  <c r="R125" i="37"/>
  <c r="R171" i="37"/>
  <c r="R214" i="37"/>
  <c r="R255" i="37"/>
  <c r="R294" i="37"/>
  <c r="R326" i="37"/>
  <c r="R359" i="37"/>
  <c r="R391" i="37"/>
  <c r="R423" i="37"/>
  <c r="R455" i="37"/>
  <c r="R487" i="37"/>
  <c r="R519" i="37"/>
  <c r="R551" i="37"/>
  <c r="R580" i="37"/>
  <c r="R605" i="37"/>
  <c r="R630" i="37"/>
  <c r="R655" i="37"/>
  <c r="R680" i="37"/>
  <c r="R708" i="37"/>
  <c r="R733" i="37"/>
  <c r="Q121" i="37"/>
  <c r="Q146" i="37"/>
  <c r="Q165" i="37"/>
  <c r="Q181" i="37"/>
  <c r="Q198" i="37"/>
  <c r="Q215" i="37"/>
  <c r="Q231" i="37"/>
  <c r="Q247" i="37"/>
  <c r="Q263" i="37"/>
  <c r="Q279" i="37"/>
  <c r="Q295" i="37"/>
  <c r="Q310" i="37"/>
  <c r="Q321" i="37"/>
  <c r="Q336" i="37"/>
  <c r="Q348" i="37"/>
  <c r="Q361" i="37"/>
  <c r="Q375" i="37"/>
  <c r="Q386" i="37"/>
  <c r="Q400" i="37"/>
  <c r="Q412" i="37"/>
  <c r="Q425" i="37"/>
  <c r="Q439" i="37"/>
  <c r="Q450" i="37"/>
  <c r="Q464" i="37"/>
  <c r="Q476" i="37"/>
  <c r="Q489" i="37"/>
  <c r="Q497" i="37"/>
  <c r="Q505" i="37"/>
  <c r="Q513" i="37"/>
  <c r="Q521" i="37"/>
  <c r="Q529" i="37"/>
  <c r="Q537" i="37"/>
  <c r="Q545" i="37"/>
  <c r="Q553" i="37"/>
  <c r="Q561" i="37"/>
  <c r="Q569" i="37"/>
  <c r="Q577" i="37"/>
  <c r="Q585" i="37"/>
  <c r="Q593" i="37"/>
  <c r="Q601" i="37"/>
  <c r="Q609" i="37"/>
  <c r="Q617" i="37"/>
  <c r="Q625" i="37"/>
  <c r="Q633" i="37"/>
  <c r="Q641" i="37"/>
  <c r="Q649" i="37"/>
  <c r="Q657" i="37"/>
  <c r="Q665" i="37"/>
  <c r="Q673" i="37"/>
  <c r="Q681" i="37"/>
  <c r="Q689" i="37"/>
  <c r="Q697" i="37"/>
  <c r="Q705" i="37"/>
  <c r="Q713" i="37"/>
  <c r="Q721" i="37"/>
  <c r="Q729" i="37"/>
  <c r="Q737" i="37"/>
  <c r="Q745" i="37"/>
  <c r="Q66" i="37"/>
  <c r="Q74" i="37"/>
  <c r="Q82" i="37"/>
  <c r="Q89" i="37"/>
  <c r="Q55" i="37"/>
  <c r="Q48" i="37"/>
  <c r="Q24" i="37"/>
  <c r="Q32" i="37"/>
  <c r="Q40" i="37"/>
  <c r="R131" i="37"/>
  <c r="R172" i="37"/>
  <c r="R215" i="37"/>
  <c r="R261" i="37"/>
  <c r="R295" i="37"/>
  <c r="R327" i="37"/>
  <c r="R360" i="37"/>
  <c r="R392" i="37"/>
  <c r="R424" i="37"/>
  <c r="R456" i="37"/>
  <c r="R488" i="37"/>
  <c r="R520" i="37"/>
  <c r="R552" i="37"/>
  <c r="R581" i="37"/>
  <c r="R606" i="37"/>
  <c r="R631" i="37"/>
  <c r="R656" i="37"/>
  <c r="R684" i="37"/>
  <c r="R709" i="37"/>
  <c r="R734" i="37"/>
  <c r="Q122" i="37"/>
  <c r="Q147" i="37"/>
  <c r="Q166" i="37"/>
  <c r="Q182" i="37"/>
  <c r="Q199" i="37"/>
  <c r="Q216" i="37"/>
  <c r="Q232" i="37"/>
  <c r="Q248" i="37"/>
  <c r="Q264" i="37"/>
  <c r="Q280" i="37"/>
  <c r="Q296" i="37"/>
  <c r="Q311" i="37"/>
  <c r="Q323" i="37"/>
  <c r="Q337" i="37"/>
  <c r="Q351" i="37"/>
  <c r="Q362" i="37"/>
  <c r="Q376" i="37"/>
  <c r="Q388" i="37"/>
  <c r="Q401" i="37"/>
  <c r="Q415" i="37"/>
  <c r="Q426" i="37"/>
  <c r="Q440" i="37"/>
  <c r="Q452" i="37"/>
  <c r="Q465" i="37"/>
  <c r="Q479" i="37"/>
  <c r="Q490" i="37"/>
  <c r="Q498" i="37"/>
  <c r="Q506" i="37"/>
  <c r="Q514" i="37"/>
  <c r="Q522" i="37"/>
  <c r="Q530" i="37"/>
  <c r="Q538" i="37"/>
  <c r="Q546" i="37"/>
  <c r="Q554" i="37"/>
  <c r="Q562" i="37"/>
  <c r="Q570" i="37"/>
  <c r="Q578" i="37"/>
  <c r="Q586" i="37"/>
  <c r="Q594" i="37"/>
  <c r="Q602" i="37"/>
  <c r="Q610" i="37"/>
  <c r="Q618" i="37"/>
  <c r="Q626" i="37"/>
  <c r="Q634" i="37"/>
  <c r="Q642" i="37"/>
  <c r="Q650" i="37"/>
  <c r="Q658" i="37"/>
  <c r="Q666" i="37"/>
  <c r="Q674" i="37"/>
  <c r="Q682" i="37"/>
  <c r="Q690" i="37"/>
  <c r="Q698" i="37"/>
  <c r="Q706" i="37"/>
  <c r="Q714" i="37"/>
  <c r="Q722" i="37"/>
  <c r="Q730" i="37"/>
  <c r="Q738" i="37"/>
  <c r="Q109" i="37"/>
  <c r="Q67" i="37"/>
  <c r="Q75" i="37"/>
  <c r="Q83" i="37"/>
  <c r="Q90" i="37"/>
  <c r="Q54" i="37"/>
  <c r="Q47" i="37"/>
  <c r="Q25" i="37"/>
  <c r="Q33" i="37"/>
  <c r="Q41" i="37"/>
  <c r="R132" i="37"/>
  <c r="R173" i="37"/>
  <c r="R221" i="37"/>
  <c r="R262" i="37"/>
  <c r="R299" i="37"/>
  <c r="R331" i="37"/>
  <c r="R364" i="37"/>
  <c r="R396" i="37"/>
  <c r="R428" i="37"/>
  <c r="R460" i="37"/>
  <c r="R492" i="37"/>
  <c r="R524" i="37"/>
  <c r="R556" i="37"/>
  <c r="R582" i="37"/>
  <c r="R607" i="37"/>
  <c r="R632" i="37"/>
  <c r="R660" i="37"/>
  <c r="R685" i="37"/>
  <c r="R710" i="37"/>
  <c r="R735" i="37"/>
  <c r="Q123" i="37"/>
  <c r="Q151" i="37"/>
  <c r="Q167" i="37"/>
  <c r="Q183" i="37"/>
  <c r="Q201" i="37"/>
  <c r="Q217" i="37"/>
  <c r="Q233" i="37"/>
  <c r="Q249" i="37"/>
  <c r="Q265" i="37"/>
  <c r="Q281" i="37"/>
  <c r="Q297" i="37"/>
  <c r="Q312" i="37"/>
  <c r="Q326" i="37"/>
  <c r="Q338" i="37"/>
  <c r="Q352" i="37"/>
  <c r="Q364" i="37"/>
  <c r="Q377" i="37"/>
  <c r="Q391" i="37"/>
  <c r="Q402" i="37"/>
  <c r="Q416" i="37"/>
  <c r="Q428" i="37"/>
  <c r="Q441" i="37"/>
  <c r="Q455" i="37"/>
  <c r="Q466" i="37"/>
  <c r="Q480" i="37"/>
  <c r="Q491" i="37"/>
  <c r="Q499" i="37"/>
  <c r="Q507" i="37"/>
  <c r="Q515" i="37"/>
  <c r="Q523" i="37"/>
  <c r="Q531" i="37"/>
  <c r="Q539" i="37"/>
  <c r="Q547" i="37"/>
  <c r="Q555" i="37"/>
  <c r="Q563" i="37"/>
  <c r="Q571" i="37"/>
  <c r="Q579" i="37"/>
  <c r="Q587" i="37"/>
  <c r="Q595" i="37"/>
  <c r="Q603" i="37"/>
  <c r="Q611" i="37"/>
  <c r="Q619" i="37"/>
  <c r="Q627" i="37"/>
  <c r="Q635" i="37"/>
  <c r="Q643" i="37"/>
  <c r="Q651" i="37"/>
  <c r="Q659" i="37"/>
  <c r="Q667" i="37"/>
  <c r="Q675" i="37"/>
  <c r="Q683" i="37"/>
  <c r="Q691" i="37"/>
  <c r="Q699" i="37"/>
  <c r="Q707" i="37"/>
  <c r="Q715" i="37"/>
  <c r="Q723" i="37"/>
  <c r="Q731" i="37"/>
  <c r="Q739" i="37"/>
  <c r="Q60" i="37"/>
  <c r="Q68" i="37"/>
  <c r="Q76" i="37"/>
  <c r="Q91" i="37"/>
  <c r="Q53" i="37"/>
  <c r="Q46" i="37"/>
  <c r="Q26" i="37"/>
  <c r="R147" i="37"/>
  <c r="R188" i="37"/>
  <c r="R231" i="37"/>
  <c r="R277" i="37"/>
  <c r="R309" i="37"/>
  <c r="R342" i="37"/>
  <c r="R374" i="37"/>
  <c r="R406" i="37"/>
  <c r="R438" i="37"/>
  <c r="R470" i="37"/>
  <c r="R502" i="37"/>
  <c r="R534" i="37"/>
  <c r="R565" i="37"/>
  <c r="R590" i="37"/>
  <c r="R615" i="37"/>
  <c r="R640" i="37"/>
  <c r="R668" i="37"/>
  <c r="R693" i="37"/>
  <c r="R718" i="37"/>
  <c r="R743" i="37"/>
  <c r="Q131" i="37"/>
  <c r="Q156" i="37"/>
  <c r="Q172" i="37"/>
  <c r="Q188" i="37"/>
  <c r="Q206" i="37"/>
  <c r="Q222" i="37"/>
  <c r="Q238" i="37"/>
  <c r="Q254" i="37"/>
  <c r="Q270" i="37"/>
  <c r="Q286" i="37"/>
  <c r="Q302" i="37"/>
  <c r="Q313" i="37"/>
  <c r="Q327" i="37"/>
  <c r="Q340" i="37"/>
  <c r="Q353" i="37"/>
  <c r="Q367" i="37"/>
  <c r="Q378" i="37"/>
  <c r="Q392" i="37"/>
  <c r="Q404" i="37"/>
  <c r="Q417" i="37"/>
  <c r="Q431" i="37"/>
  <c r="Q442" i="37"/>
  <c r="Q456" i="37"/>
  <c r="Q468" i="37"/>
  <c r="Q481" i="37"/>
  <c r="Q492" i="37"/>
  <c r="Q500" i="37"/>
  <c r="Q508" i="37"/>
  <c r="Q516" i="37"/>
  <c r="Q524" i="37"/>
  <c r="Q532" i="37"/>
  <c r="Q540" i="37"/>
  <c r="Q548" i="37"/>
  <c r="Q556" i="37"/>
  <c r="Q564" i="37"/>
  <c r="Q572" i="37"/>
  <c r="R148" i="37"/>
  <c r="R239" i="37"/>
  <c r="R344" i="37"/>
  <c r="R439" i="37"/>
  <c r="R508" i="37"/>
  <c r="R592" i="37"/>
  <c r="R669" i="37"/>
  <c r="R724" i="37"/>
  <c r="Q158" i="37"/>
  <c r="Q207" i="37"/>
  <c r="Q241" i="37"/>
  <c r="Q288" i="37"/>
  <c r="Q328" i="37"/>
  <c r="Q359" i="37"/>
  <c r="Q394" i="37"/>
  <c r="Q432" i="37"/>
  <c r="Q460" i="37"/>
  <c r="Q494" i="37"/>
  <c r="Q517" i="37"/>
  <c r="Q535" i="37"/>
  <c r="Q558" i="37"/>
  <c r="Q580" i="37"/>
  <c r="Q596" i="37"/>
  <c r="Q612" i="37"/>
  <c r="Q628" i="37"/>
  <c r="Q644" i="37"/>
  <c r="Q660" i="37"/>
  <c r="Q676" i="37"/>
  <c r="Q692" i="37"/>
  <c r="Q708" i="37"/>
  <c r="Q724" i="37"/>
  <c r="Q740" i="37"/>
  <c r="Q69" i="37"/>
  <c r="Q84" i="37"/>
  <c r="Q27" i="37"/>
  <c r="Q38" i="37"/>
  <c r="R149" i="37"/>
  <c r="R278" i="37"/>
  <c r="R348" i="37"/>
  <c r="R440" i="37"/>
  <c r="R535" i="37"/>
  <c r="R596" i="37"/>
  <c r="R670" i="37"/>
  <c r="R744" i="37"/>
  <c r="Q159" i="37"/>
  <c r="Q208" i="37"/>
  <c r="Q255" i="37"/>
  <c r="Q289" i="37"/>
  <c r="Q329" i="37"/>
  <c r="Q368" i="37"/>
  <c r="Q396" i="37"/>
  <c r="Q433" i="37"/>
  <c r="Q471" i="37"/>
  <c r="Q495" i="37"/>
  <c r="Q518" i="37"/>
  <c r="Q541" i="37"/>
  <c r="Q559" i="37"/>
  <c r="Q581" i="37"/>
  <c r="Q597" i="37"/>
  <c r="Q613" i="37"/>
  <c r="Q629" i="37"/>
  <c r="Q645" i="37"/>
  <c r="Q661" i="37"/>
  <c r="Q677" i="37"/>
  <c r="Q693" i="37"/>
  <c r="Q709" i="37"/>
  <c r="Q725" i="37"/>
  <c r="Q741" i="37"/>
  <c r="Q70" i="37"/>
  <c r="Q85" i="37"/>
  <c r="Q52" i="37"/>
  <c r="Q28" i="37"/>
  <c r="Q42" i="37"/>
  <c r="R155" i="37"/>
  <c r="R279" i="37"/>
  <c r="R375" i="37"/>
  <c r="R444" i="37"/>
  <c r="R536" i="37"/>
  <c r="R616" i="37"/>
  <c r="R671" i="37"/>
  <c r="Q111" i="37"/>
  <c r="Q173" i="37"/>
  <c r="Q209" i="37"/>
  <c r="Q256" i="37"/>
  <c r="Q303" i="37"/>
  <c r="Q331" i="37"/>
  <c r="Q369" i="37"/>
  <c r="Q407" i="37"/>
  <c r="Q434" i="37"/>
  <c r="Q472" i="37"/>
  <c r="Q501" i="37"/>
  <c r="Q519" i="37"/>
  <c r="Q542" i="37"/>
  <c r="Q565" i="37"/>
  <c r="Q582" i="37"/>
  <c r="Q598" i="37"/>
  <c r="Q614" i="37"/>
  <c r="Q630" i="37"/>
  <c r="Q646" i="37"/>
  <c r="Q662" i="37"/>
  <c r="Q678" i="37"/>
  <c r="Q694" i="37"/>
  <c r="Q710" i="37"/>
  <c r="Q726" i="37"/>
  <c r="Q742" i="37"/>
  <c r="Q71" i="37"/>
  <c r="Q86" i="37"/>
  <c r="Q51" i="37"/>
  <c r="Q29" i="37"/>
  <c r="Q20" i="37"/>
  <c r="R315" i="37"/>
  <c r="R408" i="37"/>
  <c r="R568" i="37"/>
  <c r="R719" i="37"/>
  <c r="Q190" i="37"/>
  <c r="Q273" i="37"/>
  <c r="Q354" i="37"/>
  <c r="Q420" i="37"/>
  <c r="Q487" i="37"/>
  <c r="Q533" i="37"/>
  <c r="Q574" i="37"/>
  <c r="Q606" i="37"/>
  <c r="Q638" i="37"/>
  <c r="Q670" i="37"/>
  <c r="Q702" i="37"/>
  <c r="Q734" i="37"/>
  <c r="Q79" i="37"/>
  <c r="Q21" i="37"/>
  <c r="Q36" i="37"/>
  <c r="R189" i="37"/>
  <c r="R283" i="37"/>
  <c r="R376" i="37"/>
  <c r="R471" i="37"/>
  <c r="R540" i="37"/>
  <c r="R620" i="37"/>
  <c r="R694" i="37"/>
  <c r="Q112" i="37"/>
  <c r="Q174" i="37"/>
  <c r="Q223" i="37"/>
  <c r="Q257" i="37"/>
  <c r="Q304" i="37"/>
  <c r="Q343" i="37"/>
  <c r="Q370" i="37"/>
  <c r="Q408" i="37"/>
  <c r="Q444" i="37"/>
  <c r="Q473" i="37"/>
  <c r="Q502" i="37"/>
  <c r="Q525" i="37"/>
  <c r="Q543" i="37"/>
  <c r="Q566" i="37"/>
  <c r="Q583" i="37"/>
  <c r="Q599" i="37"/>
  <c r="Q615" i="37"/>
  <c r="Q631" i="37"/>
  <c r="Q647" i="37"/>
  <c r="Q663" i="37"/>
  <c r="Q679" i="37"/>
  <c r="Q695" i="37"/>
  <c r="Q711" i="37"/>
  <c r="Q727" i="37"/>
  <c r="Q743" i="37"/>
  <c r="Q72" i="37"/>
  <c r="Q87" i="37"/>
  <c r="Q50" i="37"/>
  <c r="Q30" i="37"/>
  <c r="R237" i="37"/>
  <c r="R503" i="37"/>
  <c r="R645" i="37"/>
  <c r="Q137" i="37"/>
  <c r="Q239" i="37"/>
  <c r="Q318" i="37"/>
  <c r="Q384" i="37"/>
  <c r="Q457" i="37"/>
  <c r="Q510" i="37"/>
  <c r="Q551" i="37"/>
  <c r="Q590" i="37"/>
  <c r="Q622" i="37"/>
  <c r="Q654" i="37"/>
  <c r="Q686" i="37"/>
  <c r="Q718" i="37"/>
  <c r="Q63" i="37"/>
  <c r="Q59" i="37"/>
  <c r="R196" i="37"/>
  <c r="R310" i="37"/>
  <c r="R380" i="37"/>
  <c r="R472" i="37"/>
  <c r="R566" i="37"/>
  <c r="R621" i="37"/>
  <c r="R695" i="37"/>
  <c r="Q135" i="37"/>
  <c r="Q175" i="37"/>
  <c r="Q224" i="37"/>
  <c r="Q271" i="37"/>
  <c r="Q305" i="37"/>
  <c r="Q344" i="37"/>
  <c r="Q380" i="37"/>
  <c r="Q409" i="37"/>
  <c r="Q447" i="37"/>
  <c r="Q482" i="37"/>
  <c r="Q503" i="37"/>
  <c r="Q526" i="37"/>
  <c r="Q549" i="37"/>
  <c r="Q567" i="37"/>
  <c r="Q588" i="37"/>
  <c r="Q604" i="37"/>
  <c r="Q620" i="37"/>
  <c r="Q636" i="37"/>
  <c r="Q652" i="37"/>
  <c r="Q668" i="37"/>
  <c r="Q684" i="37"/>
  <c r="Q700" i="37"/>
  <c r="Q716" i="37"/>
  <c r="Q732" i="37"/>
  <c r="Q61" i="37"/>
  <c r="Q77" i="37"/>
  <c r="Q92" i="37"/>
  <c r="Q45" i="37"/>
  <c r="Q34" i="37"/>
  <c r="Q653" i="37"/>
  <c r="Q669" i="37"/>
  <c r="Q685" i="37"/>
  <c r="Q701" i="37"/>
  <c r="Q717" i="37"/>
  <c r="Q733" i="37"/>
  <c r="Q62" i="37"/>
  <c r="Q78" i="37"/>
  <c r="Q93" i="37"/>
  <c r="Q44" i="37"/>
  <c r="Q35" i="37"/>
  <c r="R197" i="37"/>
  <c r="R311" i="37"/>
  <c r="R407" i="37"/>
  <c r="R476" i="37"/>
  <c r="R567" i="37"/>
  <c r="R644" i="37"/>
  <c r="R696" i="37"/>
  <c r="Q136" i="37"/>
  <c r="Q189" i="37"/>
  <c r="Q225" i="37"/>
  <c r="Q272" i="37"/>
  <c r="Q315" i="37"/>
  <c r="Q345" i="37"/>
  <c r="Q383" i="37"/>
  <c r="Q418" i="37"/>
  <c r="Q448" i="37"/>
  <c r="Q484" i="37"/>
  <c r="Q509" i="37"/>
  <c r="Q527" i="37"/>
  <c r="Q550" i="37"/>
  <c r="Q573" i="37"/>
  <c r="Q589" i="37"/>
  <c r="Q605" i="37"/>
  <c r="Q621" i="37"/>
  <c r="Q637" i="37"/>
  <c r="R238" i="37"/>
  <c r="R343" i="37"/>
  <c r="R412" i="37"/>
  <c r="R504" i="37"/>
  <c r="R591" i="37"/>
  <c r="R646" i="37"/>
  <c r="R720" i="37"/>
  <c r="Q157" i="37"/>
  <c r="Q191" i="37"/>
  <c r="Q240" i="37"/>
  <c r="Q287" i="37"/>
  <c r="Q319" i="37"/>
  <c r="Q356" i="37"/>
  <c r="Q393" i="37"/>
  <c r="Q423" i="37"/>
  <c r="Q458" i="37"/>
  <c r="Q493" i="37"/>
  <c r="Q511" i="37"/>
  <c r="Q534" i="37"/>
  <c r="Q557" i="37"/>
  <c r="Q575" i="37"/>
  <c r="Q591" i="37"/>
  <c r="Q607" i="37"/>
  <c r="Q623" i="37"/>
  <c r="Q639" i="37"/>
  <c r="Q655" i="37"/>
  <c r="Q671" i="37"/>
  <c r="Q687" i="37"/>
  <c r="Q703" i="37"/>
  <c r="Q719" i="37"/>
  <c r="Q735" i="37"/>
  <c r="Q64" i="37"/>
  <c r="Q80" i="37"/>
  <c r="Q57" i="37"/>
  <c r="Q22" i="37"/>
  <c r="Q37" i="37"/>
  <c r="Q79" i="32"/>
  <c r="N79" i="32" s="1"/>
  <c r="Q80" i="32"/>
  <c r="N80" i="32" s="1"/>
  <c r="Q81" i="32"/>
  <c r="N81" i="32" s="1"/>
  <c r="Q82" i="32"/>
  <c r="N82" i="32" s="1"/>
  <c r="Q83" i="32"/>
  <c r="N83" i="32" s="1"/>
  <c r="Q84" i="32"/>
  <c r="N84" i="32" s="1"/>
  <c r="Q92" i="32"/>
  <c r="N92" i="32" s="1"/>
  <c r="Q100" i="32"/>
  <c r="N100" i="32" s="1"/>
  <c r="Q108" i="32"/>
  <c r="N108" i="32" s="1"/>
  <c r="Q116" i="32"/>
  <c r="N116" i="32" s="1"/>
  <c r="Q124" i="32"/>
  <c r="N124" i="32" s="1"/>
  <c r="Q132" i="32"/>
  <c r="N132" i="32" s="1"/>
  <c r="Q140" i="32"/>
  <c r="N140" i="32" s="1"/>
  <c r="Q148" i="32"/>
  <c r="N148" i="32" s="1"/>
  <c r="P80" i="32"/>
  <c r="P88" i="32"/>
  <c r="P96" i="32"/>
  <c r="P104" i="32"/>
  <c r="P112" i="32"/>
  <c r="P120" i="32"/>
  <c r="P128" i="32"/>
  <c r="P136" i="32"/>
  <c r="P144" i="32"/>
  <c r="P78" i="32"/>
  <c r="P24" i="32"/>
  <c r="P32" i="32"/>
  <c r="P40" i="32"/>
  <c r="P48" i="32"/>
  <c r="P56" i="32"/>
  <c r="P64" i="32"/>
  <c r="P72" i="32"/>
  <c r="Q93" i="32"/>
  <c r="N93" i="32" s="1"/>
  <c r="Q101" i="32"/>
  <c r="N101" i="32" s="1"/>
  <c r="Q109" i="32"/>
  <c r="N109" i="32" s="1"/>
  <c r="Q117" i="32"/>
  <c r="N117" i="32" s="1"/>
  <c r="Q125" i="32"/>
  <c r="N125" i="32" s="1"/>
  <c r="Q133" i="32"/>
  <c r="N133" i="32" s="1"/>
  <c r="Q141" i="32"/>
  <c r="N141" i="32" s="1"/>
  <c r="Q149" i="32"/>
  <c r="N149" i="32" s="1"/>
  <c r="P81" i="32"/>
  <c r="Q85" i="32"/>
  <c r="N85" i="32" s="1"/>
  <c r="Q86" i="32"/>
  <c r="N86" i="32" s="1"/>
  <c r="Q94" i="32"/>
  <c r="N94" i="32" s="1"/>
  <c r="Q102" i="32"/>
  <c r="N102" i="32" s="1"/>
  <c r="Q110" i="32"/>
  <c r="N110" i="32" s="1"/>
  <c r="Q118" i="32"/>
  <c r="N118" i="32" s="1"/>
  <c r="Q126" i="32"/>
  <c r="N126" i="32" s="1"/>
  <c r="Q134" i="32"/>
  <c r="N134" i="32" s="1"/>
  <c r="Q142" i="32"/>
  <c r="N142" i="32" s="1"/>
  <c r="Q150" i="32"/>
  <c r="N150" i="32" s="1"/>
  <c r="P82" i="32"/>
  <c r="P90" i="32"/>
  <c r="P98" i="32"/>
  <c r="P106" i="32"/>
  <c r="P114" i="32"/>
  <c r="P122" i="32"/>
  <c r="P130" i="32"/>
  <c r="P138" i="32"/>
  <c r="P146" i="32"/>
  <c r="P18" i="32"/>
  <c r="P26" i="32"/>
  <c r="P34" i="32"/>
  <c r="P42" i="32"/>
  <c r="P50" i="32"/>
  <c r="P58" i="32"/>
  <c r="P66" i="32"/>
  <c r="P16" i="32"/>
  <c r="Q87" i="32"/>
  <c r="N87" i="32" s="1"/>
  <c r="Q95" i="32"/>
  <c r="N95" i="32" s="1"/>
  <c r="Q103" i="32"/>
  <c r="N103" i="32" s="1"/>
  <c r="Q111" i="32"/>
  <c r="N111" i="32" s="1"/>
  <c r="Q119" i="32"/>
  <c r="N119" i="32" s="1"/>
  <c r="Q127" i="32"/>
  <c r="N127" i="32" s="1"/>
  <c r="Q135" i="32"/>
  <c r="N135" i="32" s="1"/>
  <c r="Q143" i="32"/>
  <c r="N143" i="32" s="1"/>
  <c r="Q151" i="32"/>
  <c r="N151" i="32" s="1"/>
  <c r="P83" i="32"/>
  <c r="P91" i="32"/>
  <c r="P99" i="32"/>
  <c r="P107" i="32"/>
  <c r="P115" i="32"/>
  <c r="P123" i="32"/>
  <c r="P131" i="32"/>
  <c r="P139" i="32"/>
  <c r="P147" i="32"/>
  <c r="P19" i="32"/>
  <c r="P27" i="32"/>
  <c r="P35" i="32"/>
  <c r="P43" i="32"/>
  <c r="P51" i="32"/>
  <c r="P59" i="32"/>
  <c r="P67" i="32"/>
  <c r="Q88" i="32"/>
  <c r="N88" i="32" s="1"/>
  <c r="Q96" i="32"/>
  <c r="N96" i="32" s="1"/>
  <c r="Q104" i="32"/>
  <c r="N104" i="32" s="1"/>
  <c r="Q112" i="32"/>
  <c r="N112" i="32" s="1"/>
  <c r="Q120" i="32"/>
  <c r="N120" i="32" s="1"/>
  <c r="Q128" i="32"/>
  <c r="N128" i="32" s="1"/>
  <c r="Q136" i="32"/>
  <c r="N136" i="32" s="1"/>
  <c r="Q144" i="32"/>
  <c r="N144" i="32" s="1"/>
  <c r="Q78" i="32"/>
  <c r="N78" i="32" s="1"/>
  <c r="P84" i="32"/>
  <c r="P92" i="32"/>
  <c r="P100" i="32"/>
  <c r="P108" i="32"/>
  <c r="P116" i="32"/>
  <c r="P124" i="32"/>
  <c r="P132" i="32"/>
  <c r="P140" i="32"/>
  <c r="P148" i="32"/>
  <c r="P20" i="32"/>
  <c r="P28" i="32"/>
  <c r="P36" i="32"/>
  <c r="P44" i="32"/>
  <c r="P52" i="32"/>
  <c r="P60" i="32"/>
  <c r="P68" i="32"/>
  <c r="Q89" i="32"/>
  <c r="N89" i="32" s="1"/>
  <c r="Q97" i="32"/>
  <c r="N97" i="32" s="1"/>
  <c r="Q105" i="32"/>
  <c r="N105" i="32" s="1"/>
  <c r="Q113" i="32"/>
  <c r="N113" i="32" s="1"/>
  <c r="Q121" i="32"/>
  <c r="N121" i="32" s="1"/>
  <c r="Q129" i="32"/>
  <c r="N129" i="32" s="1"/>
  <c r="Q137" i="32"/>
  <c r="N137" i="32" s="1"/>
  <c r="Q145" i="32"/>
  <c r="N145" i="32" s="1"/>
  <c r="P157" i="32"/>
  <c r="P45" i="32"/>
  <c r="P149" i="32"/>
  <c r="Q130" i="32"/>
  <c r="N130" i="32" s="1"/>
  <c r="Q99" i="32"/>
  <c r="N99" i="32" s="1"/>
  <c r="Q131" i="32"/>
  <c r="N131" i="32" s="1"/>
  <c r="P86" i="32"/>
  <c r="P102" i="32"/>
  <c r="P118" i="32"/>
  <c r="P134" i="32"/>
  <c r="P150" i="32"/>
  <c r="P30" i="32"/>
  <c r="P46" i="32"/>
  <c r="P62" i="32"/>
  <c r="P47" i="32"/>
  <c r="P63" i="32"/>
  <c r="Q139" i="32"/>
  <c r="N139" i="32" s="1"/>
  <c r="P105" i="32"/>
  <c r="P137" i="32"/>
  <c r="P33" i="32"/>
  <c r="P65" i="32"/>
  <c r="P156" i="32"/>
  <c r="P127" i="32"/>
  <c r="P39" i="32"/>
  <c r="Q91" i="32"/>
  <c r="N91" i="32" s="1"/>
  <c r="P97" i="32"/>
  <c r="P145" i="32"/>
  <c r="P57" i="32"/>
  <c r="P85" i="32"/>
  <c r="P133" i="32"/>
  <c r="Q106" i="32"/>
  <c r="N106" i="32" s="1"/>
  <c r="Q138" i="32"/>
  <c r="N138" i="32" s="1"/>
  <c r="P87" i="32"/>
  <c r="P103" i="32"/>
  <c r="P119" i="32"/>
  <c r="P135" i="32"/>
  <c r="P151" i="32"/>
  <c r="P31" i="32"/>
  <c r="Q107" i="32"/>
  <c r="N107" i="32" s="1"/>
  <c r="P89" i="32"/>
  <c r="P121" i="32"/>
  <c r="P17" i="32"/>
  <c r="P49" i="32"/>
  <c r="P38" i="32"/>
  <c r="Q90" i="32"/>
  <c r="N90" i="32" s="1"/>
  <c r="P95" i="32"/>
  <c r="P143" i="32"/>
  <c r="P55" i="32"/>
  <c r="Q123" i="32"/>
  <c r="N123" i="32" s="1"/>
  <c r="P113" i="32"/>
  <c r="P25" i="32"/>
  <c r="P73" i="32"/>
  <c r="P101" i="32"/>
  <c r="P29" i="32"/>
  <c r="P61" i="32"/>
  <c r="Q114" i="32"/>
  <c r="N114" i="32" s="1"/>
  <c r="Q146" i="32"/>
  <c r="N146" i="32" s="1"/>
  <c r="P93" i="32"/>
  <c r="P109" i="32"/>
  <c r="P125" i="32"/>
  <c r="P141" i="32"/>
  <c r="P21" i="32"/>
  <c r="P37" i="32"/>
  <c r="P53" i="32"/>
  <c r="P69" i="32"/>
  <c r="Q115" i="32"/>
  <c r="N115" i="32" s="1"/>
  <c r="Q147" i="32"/>
  <c r="N147" i="32" s="1"/>
  <c r="P94" i="32"/>
  <c r="P110" i="32"/>
  <c r="P126" i="32"/>
  <c r="P142" i="32"/>
  <c r="P22" i="32"/>
  <c r="P54" i="32"/>
  <c r="P70" i="32"/>
  <c r="Q122" i="32"/>
  <c r="N122" i="32" s="1"/>
  <c r="P111" i="32"/>
  <c r="P23" i="32"/>
  <c r="P71" i="32"/>
  <c r="P79" i="32"/>
  <c r="P129" i="32"/>
  <c r="P41" i="32"/>
  <c r="Q98" i="32"/>
  <c r="N98" i="32" s="1"/>
  <c r="P117" i="32"/>
  <c r="Q34" i="28"/>
  <c r="P31" i="28"/>
  <c r="P34" i="28"/>
  <c r="P26" i="28"/>
  <c r="P24" i="28"/>
  <c r="P21" i="28"/>
  <c r="P18" i="28"/>
  <c r="Q32" i="28"/>
  <c r="P22" i="28"/>
  <c r="P32" i="28"/>
  <c r="P20" i="28"/>
  <c r="P19" i="28"/>
  <c r="P27" i="28"/>
  <c r="P25" i="28"/>
  <c r="Q33" i="28"/>
  <c r="P23" i="28"/>
  <c r="P33" i="28"/>
  <c r="Q31" i="28"/>
  <c r="M224" i="13"/>
  <c r="M225" i="13"/>
  <c r="O93" i="13"/>
  <c r="D2" i="53" l="1"/>
  <c r="D2" i="51"/>
  <c r="E32" i="34"/>
  <c r="E32" i="33"/>
  <c r="E41" i="34"/>
  <c r="E41" i="33"/>
  <c r="E108" i="33"/>
  <c r="E94" i="34"/>
  <c r="E109" i="34"/>
  <c r="E124" i="33"/>
  <c r="E133" i="34"/>
  <c r="E62" i="33"/>
  <c r="E22" i="34"/>
  <c r="E23" i="33"/>
  <c r="E131" i="34"/>
  <c r="E60" i="33"/>
  <c r="E25" i="34"/>
  <c r="E25" i="33"/>
  <c r="E35" i="33"/>
  <c r="E35" i="34"/>
  <c r="E33" i="34"/>
  <c r="E33" i="33"/>
  <c r="E129" i="34"/>
  <c r="E58" i="33"/>
  <c r="E6" i="33"/>
  <c r="E5" i="34"/>
  <c r="E17" i="33"/>
  <c r="E16" i="34"/>
  <c r="E30" i="34"/>
  <c r="E30" i="33"/>
  <c r="E93" i="34"/>
  <c r="E107" i="33"/>
  <c r="E116" i="34"/>
  <c r="E131" i="33"/>
  <c r="E138" i="33"/>
  <c r="E123" i="34"/>
  <c r="E11" i="34"/>
  <c r="E12" i="33"/>
  <c r="E135" i="33"/>
  <c r="E120" i="34"/>
  <c r="E57" i="33"/>
  <c r="E128" i="34"/>
  <c r="E135" i="34"/>
  <c r="E140" i="33"/>
  <c r="E15" i="34"/>
  <c r="E16" i="33"/>
  <c r="E38" i="33"/>
  <c r="E38" i="34"/>
  <c r="E108" i="34"/>
  <c r="E123" i="33"/>
  <c r="E115" i="34"/>
  <c r="E130" i="33"/>
  <c r="E11" i="33"/>
  <c r="E10" i="34"/>
  <c r="E119" i="33"/>
  <c r="E105" i="34"/>
  <c r="E95" i="34"/>
  <c r="E109" i="33"/>
  <c r="E132" i="33"/>
  <c r="E117" i="34"/>
  <c r="E127" i="33"/>
  <c r="E112" i="34"/>
  <c r="E119" i="34"/>
  <c r="E134" i="33"/>
  <c r="E127" i="34"/>
  <c r="E56" i="33"/>
  <c r="E27" i="33"/>
  <c r="E27" i="34"/>
  <c r="E100" i="34"/>
  <c r="E114" i="33"/>
  <c r="E122" i="33"/>
  <c r="E107" i="34"/>
  <c r="E10" i="33"/>
  <c r="E9" i="34"/>
  <c r="E45" i="33"/>
  <c r="E45" i="34"/>
  <c r="E116" i="33"/>
  <c r="E102" i="34"/>
  <c r="E112" i="33"/>
  <c r="E98" i="34"/>
  <c r="E59" i="33"/>
  <c r="E130" i="34"/>
  <c r="E106" i="34"/>
  <c r="E120" i="33"/>
  <c r="E22" i="33"/>
  <c r="E21" i="34"/>
  <c r="E122" i="34"/>
  <c r="E137" i="33"/>
  <c r="E18" i="33"/>
  <c r="E17" i="34"/>
  <c r="E31" i="33"/>
  <c r="E31" i="34"/>
  <c r="E40" i="33"/>
  <c r="E40" i="34"/>
  <c r="E115" i="33"/>
  <c r="E101" i="34"/>
  <c r="E124" i="34"/>
  <c r="E139" i="33"/>
  <c r="E61" i="33"/>
  <c r="E132" i="34"/>
  <c r="E12" i="34"/>
  <c r="E13" i="33"/>
  <c r="E97" i="34"/>
  <c r="E111" i="33"/>
  <c r="E121" i="34"/>
  <c r="E136" i="33"/>
  <c r="E104" i="33"/>
  <c r="E90" i="34"/>
  <c r="E54" i="34"/>
  <c r="E67" i="33"/>
  <c r="E114" i="34"/>
  <c r="E129" i="33"/>
  <c r="E19" i="33"/>
  <c r="E18" i="34"/>
  <c r="E34" i="34"/>
  <c r="E34" i="33"/>
  <c r="E104" i="34"/>
  <c r="E118" i="33"/>
  <c r="E111" i="34"/>
  <c r="E126" i="33"/>
  <c r="E133" i="33"/>
  <c r="E118" i="34"/>
  <c r="E63" i="33"/>
  <c r="E134" i="34"/>
  <c r="E15" i="33"/>
  <c r="E14" i="34"/>
  <c r="E106" i="33"/>
  <c r="E92" i="34"/>
  <c r="E113" i="33"/>
  <c r="E99" i="34"/>
  <c r="E7" i="34"/>
  <c r="E8" i="33"/>
  <c r="E128" i="33"/>
  <c r="E113" i="34"/>
  <c r="E96" i="34"/>
  <c r="E110" i="33"/>
  <c r="E103" i="34"/>
  <c r="E117" i="33"/>
  <c r="E125" i="33"/>
  <c r="E110" i="34"/>
  <c r="E55" i="33"/>
  <c r="E126" i="34"/>
  <c r="E13" i="34"/>
  <c r="E14" i="33"/>
  <c r="E36" i="34"/>
  <c r="E36" i="33"/>
  <c r="E105" i="33"/>
  <c r="E91" i="34"/>
  <c r="E6" i="34"/>
  <c r="E7" i="33"/>
  <c r="E364" i="2"/>
  <c r="T121" i="32"/>
  <c r="T85" i="32"/>
  <c r="T90" i="32"/>
  <c r="T86" i="32"/>
  <c r="T88" i="32"/>
  <c r="T89" i="32"/>
  <c r="O38" i="9"/>
  <c r="O37" i="9"/>
  <c r="O36" i="9"/>
  <c r="O34" i="9"/>
  <c r="O32" i="9"/>
  <c r="O31" i="9"/>
  <c r="O30" i="9"/>
  <c r="O25" i="9"/>
  <c r="O21" i="9"/>
  <c r="O20" i="9"/>
  <c r="O16" i="9"/>
  <c r="O14" i="9"/>
  <c r="O13" i="9"/>
  <c r="O11" i="9"/>
  <c r="O8" i="9"/>
  <c r="J38" i="9"/>
  <c r="J37" i="9"/>
  <c r="J36" i="9"/>
  <c r="J34" i="9"/>
  <c r="J32" i="9"/>
  <c r="J31" i="9"/>
  <c r="J30" i="9"/>
  <c r="J25" i="9"/>
  <c r="J21" i="9"/>
  <c r="J20" i="9"/>
  <c r="J16" i="9"/>
  <c r="J14" i="9"/>
  <c r="J13" i="9"/>
  <c r="J11" i="9"/>
  <c r="J8" i="9"/>
  <c r="O413" i="4"/>
  <c r="O412" i="4"/>
  <c r="O411" i="4"/>
  <c r="O406" i="4"/>
  <c r="O404" i="4"/>
  <c r="O403" i="4"/>
  <c r="O53" i="4"/>
  <c r="J413" i="4"/>
  <c r="J412" i="4"/>
  <c r="J411" i="4"/>
  <c r="J406" i="4"/>
  <c r="J404" i="4"/>
  <c r="J403" i="4"/>
  <c r="J53" i="4"/>
  <c r="X5" i="13" l="1"/>
  <c r="X6" i="13"/>
  <c r="X7" i="13"/>
  <c r="X8" i="13"/>
  <c r="X9" i="13"/>
  <c r="X10" i="13"/>
  <c r="X11" i="13"/>
  <c r="X12" i="13"/>
  <c r="X13" i="13"/>
  <c r="X14" i="13"/>
  <c r="X15" i="13"/>
  <c r="X16" i="13"/>
  <c r="X17" i="13"/>
  <c r="X18" i="13"/>
  <c r="X19" i="13"/>
  <c r="X20" i="13"/>
  <c r="X21" i="13"/>
  <c r="X22" i="13"/>
  <c r="X23" i="13"/>
  <c r="X24" i="13"/>
  <c r="X25" i="13"/>
  <c r="X28" i="13"/>
  <c r="X29" i="13"/>
  <c r="X30" i="13"/>
  <c r="X32" i="13"/>
  <c r="X33" i="13"/>
  <c r="X34" i="13"/>
  <c r="X35" i="13"/>
  <c r="X36" i="13"/>
  <c r="X37" i="13"/>
  <c r="X38" i="13"/>
  <c r="X39" i="13"/>
  <c r="X40" i="13"/>
  <c r="X41" i="13"/>
  <c r="X42" i="13"/>
  <c r="X43" i="13"/>
  <c r="X44" i="13"/>
  <c r="X45" i="13"/>
  <c r="X49" i="13"/>
  <c r="X50" i="13"/>
  <c r="X51" i="13"/>
  <c r="X52" i="13"/>
  <c r="X53" i="13"/>
  <c r="X54" i="13"/>
  <c r="X57" i="13"/>
  <c r="X60" i="13"/>
  <c r="X61" i="13"/>
  <c r="X62" i="13"/>
  <c r="X63" i="13"/>
  <c r="X74" i="13"/>
  <c r="X75" i="13"/>
  <c r="X76" i="13"/>
  <c r="X78" i="13"/>
  <c r="X79" i="13"/>
  <c r="X80" i="13"/>
  <c r="X81" i="13"/>
  <c r="X82" i="13"/>
  <c r="X83" i="13"/>
  <c r="X84" i="13"/>
  <c r="X85" i="13"/>
  <c r="X86" i="13"/>
  <c r="X89" i="13"/>
  <c r="X90" i="13"/>
  <c r="X91" i="13"/>
  <c r="X92" i="13"/>
  <c r="X97" i="13"/>
  <c r="X98" i="13"/>
  <c r="X99" i="13"/>
  <c r="X101" i="13"/>
  <c r="X102" i="13"/>
  <c r="X103" i="13"/>
  <c r="X104" i="13"/>
  <c r="X105" i="13"/>
  <c r="X106"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4" i="13"/>
  <c r="X5" i="8"/>
  <c r="X6" i="8"/>
  <c r="X7" i="8"/>
  <c r="X8" i="8"/>
  <c r="X9" i="8"/>
  <c r="X10" i="8"/>
  <c r="X11" i="8"/>
  <c r="X12" i="8"/>
  <c r="X15" i="8"/>
  <c r="X16" i="8"/>
  <c r="X17" i="8"/>
  <c r="X18" i="8"/>
  <c r="X20" i="8"/>
  <c r="X21" i="8"/>
  <c r="X22" i="8"/>
  <c r="X23" i="8"/>
  <c r="X24" i="8"/>
  <c r="X26" i="8"/>
  <c r="X27" i="8"/>
  <c r="X28" i="8"/>
  <c r="X29" i="8"/>
  <c r="X30" i="8"/>
  <c r="X31" i="8"/>
  <c r="X32" i="8"/>
  <c r="X33" i="8"/>
  <c r="X34" i="8"/>
  <c r="X35" i="8"/>
  <c r="X36" i="8"/>
  <c r="X37" i="8"/>
  <c r="X39" i="8"/>
  <c r="X40" i="8"/>
  <c r="X78" i="8"/>
  <c r="X79" i="8"/>
  <c r="X80" i="8"/>
  <c r="X82" i="8"/>
  <c r="X83" i="8"/>
  <c r="X84" i="8"/>
  <c r="X89" i="8"/>
  <c r="X94" i="8"/>
  <c r="X4" i="8"/>
  <c r="X5" i="9"/>
  <c r="X6" i="9"/>
  <c r="X7" i="9"/>
  <c r="X8" i="9"/>
  <c r="X11" i="9"/>
  <c r="X12" i="9"/>
  <c r="X13" i="9"/>
  <c r="X15" i="9"/>
  <c r="X16" i="9"/>
  <c r="X18" i="9"/>
  <c r="X19" i="9"/>
  <c r="X20" i="9"/>
  <c r="X21" i="9"/>
  <c r="X23" i="9"/>
  <c r="X24" i="9"/>
  <c r="X26" i="9"/>
  <c r="X28" i="9"/>
  <c r="X33" i="9"/>
  <c r="X35" i="9"/>
  <c r="X37" i="9"/>
  <c r="X4" i="9"/>
  <c r="K403" i="2"/>
  <c r="X403" i="2" s="1"/>
  <c r="Y5" i="4"/>
  <c r="Y6" i="4"/>
  <c r="Y7" i="4"/>
  <c r="Y8" i="4"/>
  <c r="Y9" i="4"/>
  <c r="Y14" i="4"/>
  <c r="Y15" i="4"/>
  <c r="Y16" i="4"/>
  <c r="Y17" i="4"/>
  <c r="Y18" i="4"/>
  <c r="Y19" i="4"/>
  <c r="Y20" i="4"/>
  <c r="Y21" i="4"/>
  <c r="Y38" i="4"/>
  <c r="Y39" i="4"/>
  <c r="Y42" i="4"/>
  <c r="Y43" i="4"/>
  <c r="Y44" i="4"/>
  <c r="Y45" i="4"/>
  <c r="Y46" i="4"/>
  <c r="Y47" i="4"/>
  <c r="Y48" i="4"/>
  <c r="Y49" i="4"/>
  <c r="Y50" i="4"/>
  <c r="Y51" i="4"/>
  <c r="Y52" i="4"/>
  <c r="Y54" i="4"/>
  <c r="Y55" i="4"/>
  <c r="Y66" i="4"/>
  <c r="Y67" i="4"/>
  <c r="Y84" i="4"/>
  <c r="Y85" i="4"/>
  <c r="Y95" i="4"/>
  <c r="Y96" i="4"/>
  <c r="Y97" i="4"/>
  <c r="Y98" i="4"/>
  <c r="Y109" i="4"/>
  <c r="Y132" i="4"/>
  <c r="Y133" i="4"/>
  <c r="Y134" i="4"/>
  <c r="Y135" i="4"/>
  <c r="Y136" i="4"/>
  <c r="Y137" i="4"/>
  <c r="Y138" i="4"/>
  <c r="Y141" i="4"/>
  <c r="Y142" i="4"/>
  <c r="Y143" i="4"/>
  <c r="Y144" i="4"/>
  <c r="Y145" i="4"/>
  <c r="Y146" i="4"/>
  <c r="Y147" i="4"/>
  <c r="Y148" i="4"/>
  <c r="Y149" i="4"/>
  <c r="Y150" i="4"/>
  <c r="Y151" i="4"/>
  <c r="Y152" i="4"/>
  <c r="Y153" i="4"/>
  <c r="Y154" i="4"/>
  <c r="Y165" i="4"/>
  <c r="Y188" i="4"/>
  <c r="Y189" i="4"/>
  <c r="Y190" i="4"/>
  <c r="Y202" i="4"/>
  <c r="Y226" i="4"/>
  <c r="Y227" i="4"/>
  <c r="Y258" i="4"/>
  <c r="Y273" i="4"/>
  <c r="Y304" i="4"/>
  <c r="Y305" i="4"/>
  <c r="Y314" i="4"/>
  <c r="Y315" i="4"/>
  <c r="Y326" i="4"/>
  <c r="Y327" i="4"/>
  <c r="Y407" i="4"/>
  <c r="Y408" i="4"/>
  <c r="Y409" i="4"/>
  <c r="Y410" i="4"/>
  <c r="Y434" i="4"/>
  <c r="Y435"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4" i="4"/>
  <c r="X4" i="2"/>
  <c r="O22" i="9"/>
  <c r="J22" i="9"/>
  <c r="O17" i="9"/>
  <c r="J17" i="9"/>
  <c r="O10" i="9"/>
  <c r="K10" i="9"/>
  <c r="J10" i="9"/>
  <c r="O9" i="9"/>
  <c r="J9" i="9"/>
  <c r="O472" i="4"/>
  <c r="J472" i="4"/>
  <c r="O471" i="4"/>
  <c r="J471" i="4"/>
  <c r="O245" i="2"/>
  <c r="K245" i="2"/>
  <c r="X245" i="2" s="1"/>
  <c r="J245" i="2"/>
  <c r="O215" i="2"/>
  <c r="K215" i="2"/>
  <c r="J215" i="2"/>
  <c r="O180" i="2"/>
  <c r="K180" i="2"/>
  <c r="X180" i="2" s="1"/>
  <c r="J180" i="2"/>
  <c r="O173" i="2"/>
  <c r="K173" i="2"/>
  <c r="X173" i="2" s="1"/>
  <c r="J173" i="2"/>
  <c r="O123" i="2"/>
  <c r="K123" i="2"/>
  <c r="J123" i="2"/>
  <c r="K52" i="2"/>
  <c r="M32" i="2" l="1"/>
  <c r="X52" i="2"/>
  <c r="X9" i="9"/>
  <c r="T91" i="32"/>
  <c r="M22" i="9"/>
  <c r="T95" i="32"/>
  <c r="M17" i="9"/>
  <c r="T94" i="32"/>
  <c r="M10" i="9"/>
  <c r="T92" i="32"/>
  <c r="M471" i="4"/>
  <c r="M173" i="2"/>
  <c r="M215" i="2"/>
  <c r="M180" i="2"/>
  <c r="M123" i="2"/>
  <c r="Y472" i="4"/>
  <c r="M403" i="2"/>
  <c r="Y471" i="4"/>
  <c r="M245" i="2"/>
  <c r="M472" i="4"/>
  <c r="X10" i="9"/>
  <c r="X17" i="9"/>
  <c r="X22" i="9"/>
  <c r="T141" i="32"/>
  <c r="O29" i="9"/>
  <c r="J29" i="9"/>
  <c r="K29" i="9"/>
  <c r="O131" i="4"/>
  <c r="O94" i="4"/>
  <c r="J131" i="4"/>
  <c r="J94" i="4"/>
  <c r="O224" i="4"/>
  <c r="O186" i="4"/>
  <c r="O130" i="4"/>
  <c r="O93" i="4"/>
  <c r="J224" i="4"/>
  <c r="J186" i="4"/>
  <c r="J130" i="4"/>
  <c r="J93" i="4"/>
  <c r="O544" i="4"/>
  <c r="O493" i="4"/>
  <c r="O513" i="4"/>
  <c r="O462" i="4"/>
  <c r="O441" i="4"/>
  <c r="O437" i="4"/>
  <c r="O243" i="4"/>
  <c r="O303" i="4"/>
  <c r="O223" i="4"/>
  <c r="O185" i="4"/>
  <c r="O129" i="4"/>
  <c r="O92" i="4"/>
  <c r="J544" i="4"/>
  <c r="J513" i="4"/>
  <c r="J493" i="4"/>
  <c r="J462" i="4"/>
  <c r="J441" i="4"/>
  <c r="J437" i="4"/>
  <c r="J303" i="4"/>
  <c r="J243" i="4"/>
  <c r="J223" i="4"/>
  <c r="J185" i="4"/>
  <c r="J129" i="4"/>
  <c r="J92" i="4"/>
  <c r="O543" i="4"/>
  <c r="O512" i="4"/>
  <c r="O492" i="4"/>
  <c r="O461" i="4"/>
  <c r="O440" i="4"/>
  <c r="O436" i="4"/>
  <c r="O302" i="4"/>
  <c r="O242" i="4"/>
  <c r="O222" i="4"/>
  <c r="O184" i="4"/>
  <c r="O128" i="4"/>
  <c r="O91" i="4"/>
  <c r="J543" i="4"/>
  <c r="J512" i="4"/>
  <c r="J492" i="4"/>
  <c r="J461" i="4"/>
  <c r="J440" i="4"/>
  <c r="J436" i="4"/>
  <c r="J302" i="4"/>
  <c r="J242" i="4"/>
  <c r="J222" i="4"/>
  <c r="J184" i="4"/>
  <c r="J128" i="4"/>
  <c r="J91" i="4"/>
  <c r="O560" i="4"/>
  <c r="O558" i="4"/>
  <c r="O529" i="4"/>
  <c r="O527" i="4"/>
  <c r="O509" i="4"/>
  <c r="O507" i="4"/>
  <c r="O478" i="4"/>
  <c r="O476" i="4"/>
  <c r="O457" i="4"/>
  <c r="O455" i="4"/>
  <c r="O431" i="4"/>
  <c r="O429" i="4"/>
  <c r="O382" i="4"/>
  <c r="O370" i="4"/>
  <c r="O368" i="4"/>
  <c r="O360" i="4"/>
  <c r="O348" i="4"/>
  <c r="O346" i="4"/>
  <c r="O337" i="4"/>
  <c r="O335" i="4"/>
  <c r="O325" i="4"/>
  <c r="O323" i="4"/>
  <c r="O301" i="4"/>
  <c r="O299" i="4"/>
  <c r="O283" i="4"/>
  <c r="O281" i="4"/>
  <c r="O257" i="4"/>
  <c r="O255" i="4"/>
  <c r="O237" i="4"/>
  <c r="O235" i="4"/>
  <c r="O221" i="4"/>
  <c r="O219" i="4"/>
  <c r="O201" i="4"/>
  <c r="O199" i="4"/>
  <c r="O183" i="4"/>
  <c r="O181" i="4"/>
  <c r="O164" i="4"/>
  <c r="O162" i="4"/>
  <c r="O127" i="4"/>
  <c r="O125" i="4"/>
  <c r="O108" i="4"/>
  <c r="O106" i="4"/>
  <c r="O87" i="4"/>
  <c r="O83" i="4"/>
  <c r="O65" i="4"/>
  <c r="O63" i="4"/>
  <c r="J560" i="4"/>
  <c r="J558" i="4"/>
  <c r="J529" i="4"/>
  <c r="J527" i="4"/>
  <c r="J509" i="4"/>
  <c r="J507" i="4"/>
  <c r="J478" i="4"/>
  <c r="J476" i="4"/>
  <c r="J457" i="4"/>
  <c r="J455" i="4"/>
  <c r="J382" i="4"/>
  <c r="J370" i="4"/>
  <c r="J368" i="4"/>
  <c r="J360" i="4"/>
  <c r="J348" i="4"/>
  <c r="J346" i="4"/>
  <c r="J337" i="4"/>
  <c r="J335" i="4"/>
  <c r="J325" i="4"/>
  <c r="J323" i="4"/>
  <c r="J301" i="4"/>
  <c r="J299" i="4"/>
  <c r="J283" i="4"/>
  <c r="J281" i="4"/>
  <c r="J257" i="4"/>
  <c r="J255" i="4"/>
  <c r="J237" i="4"/>
  <c r="J235" i="4"/>
  <c r="J221" i="4"/>
  <c r="J219" i="4"/>
  <c r="J201" i="4"/>
  <c r="J199" i="4"/>
  <c r="J183" i="4"/>
  <c r="J181" i="4"/>
  <c r="J164" i="4"/>
  <c r="J162" i="4"/>
  <c r="J127" i="4"/>
  <c r="J125" i="4"/>
  <c r="J108" i="4"/>
  <c r="J106" i="4"/>
  <c r="J87" i="4"/>
  <c r="J83" i="4"/>
  <c r="J65" i="4"/>
  <c r="J63" i="4"/>
  <c r="O559" i="4"/>
  <c r="O528" i="4"/>
  <c r="O557" i="4"/>
  <c r="O526" i="4"/>
  <c r="O508" i="4"/>
  <c r="O506" i="4"/>
  <c r="O477" i="4"/>
  <c r="O475" i="4"/>
  <c r="O456" i="4"/>
  <c r="O454" i="4"/>
  <c r="O430" i="4"/>
  <c r="O428" i="4"/>
  <c r="O381" i="4"/>
  <c r="O380" i="4"/>
  <c r="O369" i="4"/>
  <c r="O367" i="4"/>
  <c r="O359" i="4"/>
  <c r="O358" i="4"/>
  <c r="O347" i="4"/>
  <c r="O345" i="4"/>
  <c r="O336" i="4"/>
  <c r="O334" i="4"/>
  <c r="O324" i="4"/>
  <c r="O322" i="4"/>
  <c r="O300" i="4"/>
  <c r="O298" i="4"/>
  <c r="O282" i="4"/>
  <c r="O280" i="4"/>
  <c r="O256" i="4"/>
  <c r="O254" i="4"/>
  <c r="O236" i="4"/>
  <c r="O220" i="4"/>
  <c r="O234" i="4"/>
  <c r="O218" i="4"/>
  <c r="O200" i="4"/>
  <c r="O198" i="4"/>
  <c r="O182" i="4"/>
  <c r="O180" i="4"/>
  <c r="O163" i="4"/>
  <c r="O161" i="4"/>
  <c r="O126" i="4"/>
  <c r="O124" i="4"/>
  <c r="O107" i="4"/>
  <c r="O105" i="4"/>
  <c r="O86" i="4"/>
  <c r="O82" i="4"/>
  <c r="O64" i="4"/>
  <c r="O62" i="4"/>
  <c r="J559" i="4"/>
  <c r="J557" i="4"/>
  <c r="J528" i="4"/>
  <c r="J526" i="4"/>
  <c r="J508" i="4"/>
  <c r="J506" i="4"/>
  <c r="J477" i="4"/>
  <c r="J475" i="4"/>
  <c r="J456" i="4"/>
  <c r="J454" i="4"/>
  <c r="J381" i="4"/>
  <c r="J380" i="4"/>
  <c r="J369" i="4"/>
  <c r="J367" i="4"/>
  <c r="J359" i="4"/>
  <c r="J347" i="4"/>
  <c r="J358" i="4"/>
  <c r="J345" i="4"/>
  <c r="J336" i="4"/>
  <c r="J324" i="4"/>
  <c r="J334" i="4"/>
  <c r="J322" i="4"/>
  <c r="J300" i="4"/>
  <c r="J298" i="4"/>
  <c r="J282" i="4"/>
  <c r="J280" i="4"/>
  <c r="J256" i="4"/>
  <c r="J254" i="4"/>
  <c r="J236" i="4"/>
  <c r="J234" i="4"/>
  <c r="J220" i="4"/>
  <c r="J218" i="4"/>
  <c r="J200" i="4"/>
  <c r="J198" i="4"/>
  <c r="J182" i="4"/>
  <c r="J180" i="4"/>
  <c r="J163" i="4"/>
  <c r="J161" i="4"/>
  <c r="J126" i="4"/>
  <c r="J124" i="4"/>
  <c r="J107" i="4"/>
  <c r="J105" i="4"/>
  <c r="J86" i="4"/>
  <c r="J82" i="4"/>
  <c r="J64" i="4"/>
  <c r="J62" i="4"/>
  <c r="O550" i="4"/>
  <c r="O549" i="4"/>
  <c r="O519" i="4"/>
  <c r="O518" i="4"/>
  <c r="O499" i="4"/>
  <c r="O498" i="4"/>
  <c r="O468" i="4"/>
  <c r="O467" i="4"/>
  <c r="O447" i="4"/>
  <c r="O446" i="4"/>
  <c r="O420" i="4"/>
  <c r="O421" i="4"/>
  <c r="O297" i="4"/>
  <c r="O296" i="4"/>
  <c r="O253" i="4"/>
  <c r="O252" i="4"/>
  <c r="O217" i="4"/>
  <c r="O216" i="4"/>
  <c r="O179" i="4"/>
  <c r="O178" i="4"/>
  <c r="O123" i="4"/>
  <c r="O122" i="4"/>
  <c r="O81" i="4"/>
  <c r="O80" i="4"/>
  <c r="J550" i="4"/>
  <c r="J549" i="4"/>
  <c r="J519" i="4"/>
  <c r="J518" i="4"/>
  <c r="J499" i="4"/>
  <c r="J498" i="4"/>
  <c r="J468" i="4"/>
  <c r="J467" i="4"/>
  <c r="J447" i="4"/>
  <c r="J446" i="4"/>
  <c r="J297" i="4"/>
  <c r="J296" i="4"/>
  <c r="J253" i="4"/>
  <c r="J252" i="4"/>
  <c r="J217" i="4"/>
  <c r="J216" i="4"/>
  <c r="J179" i="4"/>
  <c r="J178" i="4"/>
  <c r="J123" i="4"/>
  <c r="J122" i="4"/>
  <c r="J81" i="4"/>
  <c r="J80" i="4"/>
  <c r="O554" i="4"/>
  <c r="O553" i="4"/>
  <c r="O523" i="4"/>
  <c r="O522" i="4"/>
  <c r="O503" i="4"/>
  <c r="O502" i="4"/>
  <c r="O451" i="4"/>
  <c r="O450" i="4"/>
  <c r="O425" i="4"/>
  <c r="O424" i="4"/>
  <c r="O379" i="4"/>
  <c r="O378" i="4"/>
  <c r="O366" i="4"/>
  <c r="O365" i="4"/>
  <c r="O357" i="4"/>
  <c r="O356" i="4"/>
  <c r="O344" i="4"/>
  <c r="O343" i="4"/>
  <c r="O333" i="4"/>
  <c r="O332" i="4"/>
  <c r="O321" i="4"/>
  <c r="O320" i="4"/>
  <c r="O293" i="4"/>
  <c r="O292" i="4"/>
  <c r="O279" i="4"/>
  <c r="O278" i="4"/>
  <c r="O251" i="4"/>
  <c r="O250" i="4"/>
  <c r="O233" i="4"/>
  <c r="O232" i="4"/>
  <c r="O215" i="4"/>
  <c r="O214" i="4"/>
  <c r="O197" i="4"/>
  <c r="O196" i="4"/>
  <c r="O171" i="4"/>
  <c r="O170" i="4"/>
  <c r="O160" i="4"/>
  <c r="O159" i="4"/>
  <c r="O121" i="4"/>
  <c r="O120" i="4"/>
  <c r="O104" i="4"/>
  <c r="O103" i="4"/>
  <c r="O73" i="4"/>
  <c r="O72" i="4"/>
  <c r="O61" i="4"/>
  <c r="O60" i="4"/>
  <c r="J554" i="4"/>
  <c r="J553" i="4"/>
  <c r="J523" i="4"/>
  <c r="J522" i="4"/>
  <c r="J503" i="4"/>
  <c r="J502" i="4"/>
  <c r="J451" i="4"/>
  <c r="J450" i="4"/>
  <c r="J379" i="4"/>
  <c r="J378" i="4"/>
  <c r="J366" i="4"/>
  <c r="J365" i="4"/>
  <c r="J357" i="4"/>
  <c r="J356" i="4"/>
  <c r="J344" i="4"/>
  <c r="J343" i="4"/>
  <c r="J333" i="4"/>
  <c r="J332" i="4"/>
  <c r="J321" i="4"/>
  <c r="J320" i="4"/>
  <c r="J293" i="4"/>
  <c r="J279" i="4"/>
  <c r="J292" i="4"/>
  <c r="J278" i="4"/>
  <c r="J251" i="4"/>
  <c r="J250" i="4"/>
  <c r="J233" i="4"/>
  <c r="J232" i="4"/>
  <c r="J215" i="4"/>
  <c r="J214" i="4"/>
  <c r="J197" i="4"/>
  <c r="J196" i="4"/>
  <c r="J171" i="4"/>
  <c r="J170" i="4"/>
  <c r="J160" i="4"/>
  <c r="J159" i="4"/>
  <c r="J121" i="4"/>
  <c r="J104" i="4"/>
  <c r="J120" i="4"/>
  <c r="J103" i="4"/>
  <c r="J73" i="4"/>
  <c r="J72" i="4"/>
  <c r="J61" i="4"/>
  <c r="J60" i="4"/>
  <c r="O545" i="4"/>
  <c r="O514" i="4"/>
  <c r="O463" i="4"/>
  <c r="O494" i="4"/>
  <c r="O442" i="4"/>
  <c r="O416" i="4"/>
  <c r="O376" i="4"/>
  <c r="O363" i="4"/>
  <c r="O354" i="4"/>
  <c r="O341" i="4"/>
  <c r="O330" i="4"/>
  <c r="O318" i="4"/>
  <c r="O290" i="4"/>
  <c r="O276" i="4"/>
  <c r="O248" i="4"/>
  <c r="O230" i="4"/>
  <c r="O212" i="4"/>
  <c r="O194" i="4"/>
  <c r="O168" i="4"/>
  <c r="O157" i="4"/>
  <c r="O118" i="4"/>
  <c r="O101" i="4"/>
  <c r="O70" i="4"/>
  <c r="O58" i="4"/>
  <c r="J545" i="4"/>
  <c r="J514" i="4"/>
  <c r="J494" i="4"/>
  <c r="J463" i="4"/>
  <c r="J442" i="4"/>
  <c r="J376" i="4"/>
  <c r="J363" i="4"/>
  <c r="J354" i="4"/>
  <c r="J341" i="4"/>
  <c r="J330" i="4"/>
  <c r="J318" i="4"/>
  <c r="J290" i="4"/>
  <c r="J276" i="4"/>
  <c r="J248" i="4"/>
  <c r="J230" i="4"/>
  <c r="J212" i="4"/>
  <c r="J194" i="4"/>
  <c r="J168" i="4"/>
  <c r="J157" i="4"/>
  <c r="J118" i="4"/>
  <c r="J101" i="4"/>
  <c r="J70" i="4"/>
  <c r="J58" i="4"/>
  <c r="O556" i="4"/>
  <c r="O525" i="4"/>
  <c r="O505" i="4"/>
  <c r="O474" i="4"/>
  <c r="O453" i="4"/>
  <c r="O427" i="4"/>
  <c r="O295" i="4"/>
  <c r="O245" i="4"/>
  <c r="O210" i="4"/>
  <c r="O177" i="4"/>
  <c r="O117" i="4"/>
  <c r="O79" i="4"/>
  <c r="J556" i="4"/>
  <c r="J525" i="4"/>
  <c r="J505" i="4"/>
  <c r="J474" i="4"/>
  <c r="J453" i="4"/>
  <c r="J295" i="4"/>
  <c r="J245" i="4"/>
  <c r="J210" i="4"/>
  <c r="J177" i="4"/>
  <c r="J117" i="4"/>
  <c r="J79" i="4"/>
  <c r="O555" i="4"/>
  <c r="O524" i="4"/>
  <c r="O504" i="4"/>
  <c r="O473" i="4"/>
  <c r="O452" i="4"/>
  <c r="O426" i="4"/>
  <c r="O294" i="4"/>
  <c r="O244" i="4"/>
  <c r="O209" i="4"/>
  <c r="O176" i="4"/>
  <c r="O116" i="4"/>
  <c r="O78" i="4"/>
  <c r="J555" i="4"/>
  <c r="J524" i="4"/>
  <c r="J504" i="4"/>
  <c r="J473" i="4"/>
  <c r="J452" i="4"/>
  <c r="J294" i="4"/>
  <c r="J244" i="4"/>
  <c r="J209" i="4"/>
  <c r="J176" i="4"/>
  <c r="J116" i="4"/>
  <c r="J78" i="4"/>
  <c r="O552" i="4"/>
  <c r="O521" i="4"/>
  <c r="O501" i="4"/>
  <c r="O470" i="4"/>
  <c r="O449" i="4"/>
  <c r="O423" i="4"/>
  <c r="O289" i="4"/>
  <c r="O241" i="4"/>
  <c r="O208" i="4"/>
  <c r="O175" i="4"/>
  <c r="O115" i="4"/>
  <c r="O77" i="4"/>
  <c r="J552" i="4"/>
  <c r="J521" i="4"/>
  <c r="J501" i="4"/>
  <c r="J470" i="4"/>
  <c r="J449" i="4"/>
  <c r="J289" i="4"/>
  <c r="J241" i="4"/>
  <c r="J208" i="4"/>
  <c r="J175" i="4"/>
  <c r="J115" i="4"/>
  <c r="J77" i="4"/>
  <c r="O551" i="4"/>
  <c r="O520" i="4"/>
  <c r="O500" i="4"/>
  <c r="O469" i="4"/>
  <c r="O448" i="4"/>
  <c r="O422" i="4"/>
  <c r="O288" i="4"/>
  <c r="O240" i="4"/>
  <c r="O207" i="4"/>
  <c r="O174" i="4"/>
  <c r="O114" i="4"/>
  <c r="O76" i="4"/>
  <c r="J551" i="4"/>
  <c r="J520" i="4"/>
  <c r="J500" i="4"/>
  <c r="J469" i="4"/>
  <c r="J448" i="4"/>
  <c r="J288" i="4"/>
  <c r="J240" i="4"/>
  <c r="J207" i="4"/>
  <c r="J174" i="4"/>
  <c r="J114" i="4"/>
  <c r="J76" i="4"/>
  <c r="O548" i="4"/>
  <c r="O546" i="4"/>
  <c r="O517" i="4"/>
  <c r="O515" i="4"/>
  <c r="O497" i="4"/>
  <c r="O495" i="4"/>
  <c r="O466" i="4"/>
  <c r="O464" i="4"/>
  <c r="O445" i="4"/>
  <c r="O443" i="4"/>
  <c r="O419" i="4"/>
  <c r="O417" i="4"/>
  <c r="O377" i="4"/>
  <c r="O364" i="4"/>
  <c r="O355" i="4"/>
  <c r="O342" i="4"/>
  <c r="O331" i="4"/>
  <c r="O319" i="4"/>
  <c r="O291" i="4"/>
  <c r="O287" i="4"/>
  <c r="O277" i="4"/>
  <c r="O249" i="4"/>
  <c r="O239" i="4"/>
  <c r="O231" i="4"/>
  <c r="O213" i="4"/>
  <c r="O206" i="4"/>
  <c r="O195" i="4"/>
  <c r="O173" i="4"/>
  <c r="O169" i="4"/>
  <c r="O158" i="4"/>
  <c r="O119" i="4"/>
  <c r="O113" i="4"/>
  <c r="O102" i="4"/>
  <c r="O75" i="4"/>
  <c r="O71" i="4"/>
  <c r="O59" i="4"/>
  <c r="J548" i="4"/>
  <c r="J546" i="4"/>
  <c r="J517" i="4"/>
  <c r="J515" i="4"/>
  <c r="J497" i="4"/>
  <c r="J495" i="4"/>
  <c r="J466" i="4"/>
  <c r="J464" i="4"/>
  <c r="J445" i="4"/>
  <c r="J443" i="4"/>
  <c r="J377" i="4"/>
  <c r="J364" i="4"/>
  <c r="J355" i="4"/>
  <c r="J342" i="4"/>
  <c r="J331" i="4"/>
  <c r="J319" i="4"/>
  <c r="J291" i="4"/>
  <c r="J287" i="4"/>
  <c r="J277" i="4"/>
  <c r="J249" i="4"/>
  <c r="J239" i="4"/>
  <c r="J231" i="4"/>
  <c r="J213" i="4"/>
  <c r="J206" i="4"/>
  <c r="J195" i="4"/>
  <c r="J173" i="4"/>
  <c r="J169" i="4"/>
  <c r="J158" i="4"/>
  <c r="J119" i="4"/>
  <c r="J113" i="4"/>
  <c r="J102" i="4"/>
  <c r="J75" i="4"/>
  <c r="J71" i="4"/>
  <c r="J59" i="4"/>
  <c r="O547" i="4"/>
  <c r="O516" i="4"/>
  <c r="O496" i="4"/>
  <c r="O465" i="4"/>
  <c r="O444" i="4"/>
  <c r="O418" i="4"/>
  <c r="O286" i="4"/>
  <c r="O238" i="4"/>
  <c r="O205" i="4"/>
  <c r="O172" i="4"/>
  <c r="O112" i="4"/>
  <c r="O74" i="4"/>
  <c r="J547" i="4"/>
  <c r="J516" i="4"/>
  <c r="J496" i="4"/>
  <c r="J465" i="4"/>
  <c r="J444" i="4"/>
  <c r="J286" i="4"/>
  <c r="J238" i="4"/>
  <c r="J205" i="4"/>
  <c r="J172" i="4"/>
  <c r="J112" i="4"/>
  <c r="J74" i="4"/>
  <c r="O542" i="4"/>
  <c r="O511" i="4"/>
  <c r="O459" i="4"/>
  <c r="O491" i="4"/>
  <c r="O439" i="4"/>
  <c r="O433" i="4"/>
  <c r="O415" i="4"/>
  <c r="O375" i="4"/>
  <c r="O353" i="4"/>
  <c r="O362" i="4"/>
  <c r="O339" i="4"/>
  <c r="O329" i="4"/>
  <c r="O317" i="4"/>
  <c r="O285" i="4"/>
  <c r="O275" i="4"/>
  <c r="O247" i="4"/>
  <c r="O229" i="4"/>
  <c r="O204" i="4"/>
  <c r="O193" i="4"/>
  <c r="O167" i="4"/>
  <c r="O156" i="4"/>
  <c r="O111" i="4"/>
  <c r="O100" i="4"/>
  <c r="O89" i="4"/>
  <c r="O69" i="4"/>
  <c r="O57" i="4"/>
  <c r="J542" i="4"/>
  <c r="J511" i="4"/>
  <c r="J491" i="4"/>
  <c r="J459" i="4"/>
  <c r="J439" i="4"/>
  <c r="J375" i="4"/>
  <c r="J362" i="4"/>
  <c r="J353" i="4"/>
  <c r="J339" i="4"/>
  <c r="J329" i="4"/>
  <c r="J317" i="4"/>
  <c r="J285" i="4"/>
  <c r="J275" i="4"/>
  <c r="J247" i="4"/>
  <c r="J229" i="4"/>
  <c r="J204" i="4"/>
  <c r="J193" i="4"/>
  <c r="J167" i="4"/>
  <c r="J156" i="4"/>
  <c r="J111" i="4"/>
  <c r="J100" i="4"/>
  <c r="J89" i="4"/>
  <c r="J69" i="4"/>
  <c r="J57" i="4"/>
  <c r="O438" i="4"/>
  <c r="O541" i="4"/>
  <c r="O510" i="4"/>
  <c r="O490" i="4"/>
  <c r="O460" i="4"/>
  <c r="O458" i="4"/>
  <c r="O432" i="4"/>
  <c r="O414" i="4"/>
  <c r="O374" i="4"/>
  <c r="O361" i="4"/>
  <c r="O352" i="4"/>
  <c r="O340" i="4"/>
  <c r="O338" i="4"/>
  <c r="O328" i="4"/>
  <c r="O316" i="4"/>
  <c r="O284" i="4"/>
  <c r="O274" i="4"/>
  <c r="O246" i="4"/>
  <c r="O228" i="4"/>
  <c r="O211" i="4"/>
  <c r="O203" i="4"/>
  <c r="O192" i="4"/>
  <c r="O191" i="4"/>
  <c r="O166" i="4"/>
  <c r="O155" i="4"/>
  <c r="O110" i="4"/>
  <c r="O99" i="4"/>
  <c r="O88" i="4"/>
  <c r="O68" i="4"/>
  <c r="O56" i="4"/>
  <c r="J541" i="4"/>
  <c r="J510" i="4"/>
  <c r="J490" i="4"/>
  <c r="J460" i="4"/>
  <c r="J458" i="4"/>
  <c r="J438" i="4"/>
  <c r="J374" i="4"/>
  <c r="J361" i="4"/>
  <c r="J352" i="4"/>
  <c r="J340" i="4"/>
  <c r="J338" i="4"/>
  <c r="J328" i="4"/>
  <c r="J316" i="4"/>
  <c r="J284" i="4"/>
  <c r="J274" i="4"/>
  <c r="J246" i="4"/>
  <c r="J228" i="4"/>
  <c r="J211" i="4"/>
  <c r="J203" i="4"/>
  <c r="J192" i="4"/>
  <c r="J191" i="4"/>
  <c r="J166" i="4"/>
  <c r="J155" i="4"/>
  <c r="J110" i="4"/>
  <c r="J99" i="4"/>
  <c r="J88" i="4"/>
  <c r="J68" i="4"/>
  <c r="J56" i="4"/>
  <c r="O533" i="4"/>
  <c r="O482" i="4"/>
  <c r="O272" i="4"/>
  <c r="J533" i="4"/>
  <c r="J482" i="4"/>
  <c r="J272" i="4"/>
  <c r="O532" i="4"/>
  <c r="O481" i="4"/>
  <c r="O271" i="4"/>
  <c r="J532" i="4"/>
  <c r="J481" i="4"/>
  <c r="J271" i="4"/>
  <c r="O536" i="4"/>
  <c r="J536" i="4"/>
  <c r="O485" i="4"/>
  <c r="O270" i="4"/>
  <c r="J485" i="4"/>
  <c r="J270" i="4"/>
  <c r="X31" i="9" l="1"/>
  <c r="T98" i="32"/>
  <c r="X29" i="9"/>
  <c r="T19" i="28"/>
  <c r="O540" i="4"/>
  <c r="O489" i="4"/>
  <c r="O267" i="4"/>
  <c r="J540" i="4"/>
  <c r="J489" i="4"/>
  <c r="J267" i="4"/>
  <c r="O539" i="4"/>
  <c r="O488" i="4"/>
  <c r="O266" i="4"/>
  <c r="J539" i="4"/>
  <c r="J488" i="4"/>
  <c r="J266" i="4"/>
  <c r="O538" i="4"/>
  <c r="O487" i="4"/>
  <c r="O265" i="4"/>
  <c r="J538" i="4"/>
  <c r="J487" i="4"/>
  <c r="J265" i="4"/>
  <c r="O537" i="4"/>
  <c r="O486" i="4"/>
  <c r="O264" i="4"/>
  <c r="J537" i="4"/>
  <c r="J486" i="4"/>
  <c r="J264" i="4"/>
  <c r="O535" i="4"/>
  <c r="O484" i="4"/>
  <c r="O263" i="4"/>
  <c r="J535" i="4"/>
  <c r="J484" i="4"/>
  <c r="J263" i="4"/>
  <c r="O534" i="4"/>
  <c r="O483" i="4"/>
  <c r="O262" i="4"/>
  <c r="J534" i="4"/>
  <c r="J483" i="4"/>
  <c r="J262" i="4"/>
  <c r="O373" i="4"/>
  <c r="O351" i="4"/>
  <c r="O261" i="4"/>
  <c r="J373" i="4"/>
  <c r="J351" i="4"/>
  <c r="J261" i="4"/>
  <c r="O531" i="4"/>
  <c r="O480" i="4"/>
  <c r="O372" i="4"/>
  <c r="O350" i="4"/>
  <c r="O269" i="4"/>
  <c r="O260" i="4"/>
  <c r="O140" i="4"/>
  <c r="J531" i="4"/>
  <c r="J480" i="4"/>
  <c r="J372" i="4"/>
  <c r="J350" i="4"/>
  <c r="J269" i="4"/>
  <c r="J260" i="4"/>
  <c r="J140" i="4"/>
  <c r="O530" i="4"/>
  <c r="O479" i="4"/>
  <c r="O371" i="4"/>
  <c r="O349" i="4"/>
  <c r="O268" i="4"/>
  <c r="O259" i="4"/>
  <c r="O139" i="4"/>
  <c r="J530" i="4"/>
  <c r="J479" i="4"/>
  <c r="J371" i="4"/>
  <c r="J349" i="4"/>
  <c r="J268" i="4"/>
  <c r="J259" i="4"/>
  <c r="J139" i="4"/>
  <c r="O400" i="4"/>
  <c r="O399" i="4"/>
  <c r="O383" i="4"/>
  <c r="J383" i="4"/>
  <c r="O401" i="4"/>
  <c r="O395" i="4"/>
  <c r="O394" i="4"/>
  <c r="O393" i="4"/>
  <c r="O313" i="4"/>
  <c r="O36" i="4"/>
  <c r="O34" i="4"/>
  <c r="O33" i="4"/>
  <c r="O32" i="4"/>
  <c r="J401" i="4"/>
  <c r="J395" i="4"/>
  <c r="J394" i="4"/>
  <c r="J393" i="4"/>
  <c r="J313" i="4"/>
  <c r="J36" i="4"/>
  <c r="J34" i="4"/>
  <c r="J33" i="4"/>
  <c r="J32" i="4"/>
  <c r="O392" i="4"/>
  <c r="O391" i="4"/>
  <c r="O312" i="4"/>
  <c r="O31" i="4"/>
  <c r="O30" i="4"/>
  <c r="J392" i="4"/>
  <c r="J391" i="4"/>
  <c r="J312" i="4"/>
  <c r="J31" i="4"/>
  <c r="J30" i="4"/>
  <c r="O390" i="4"/>
  <c r="O389" i="4"/>
  <c r="O311" i="4"/>
  <c r="O29" i="4"/>
  <c r="O28" i="4"/>
  <c r="J390" i="4"/>
  <c r="J389" i="4"/>
  <c r="J311" i="4"/>
  <c r="J29" i="4"/>
  <c r="J28" i="4"/>
  <c r="O402" i="4"/>
  <c r="O396" i="4"/>
  <c r="O388" i="4"/>
  <c r="O387" i="4"/>
  <c r="O386" i="4"/>
  <c r="O385" i="4"/>
  <c r="O384" i="4"/>
  <c r="O310" i="4"/>
  <c r="O309" i="4"/>
  <c r="O308" i="4"/>
  <c r="O307" i="4"/>
  <c r="O37" i="4"/>
  <c r="O35" i="4"/>
  <c r="O27" i="4"/>
  <c r="O26" i="4"/>
  <c r="O25" i="4"/>
  <c r="O24" i="4"/>
  <c r="O23" i="4"/>
  <c r="O13" i="4"/>
  <c r="O12" i="4"/>
  <c r="O11" i="4"/>
  <c r="J402" i="4"/>
  <c r="J396" i="4"/>
  <c r="J388" i="4"/>
  <c r="J387" i="4"/>
  <c r="J386" i="4"/>
  <c r="J385" i="4"/>
  <c r="J384" i="4"/>
  <c r="J310" i="4"/>
  <c r="J309" i="4"/>
  <c r="J308" i="4"/>
  <c r="J307" i="4"/>
  <c r="J37" i="4"/>
  <c r="J35" i="4"/>
  <c r="J27" i="4"/>
  <c r="J26" i="4"/>
  <c r="J25" i="4"/>
  <c r="J24" i="4"/>
  <c r="J23" i="4"/>
  <c r="J13" i="4"/>
  <c r="J12" i="4"/>
  <c r="J11" i="4"/>
  <c r="O403" i="2"/>
  <c r="O386" i="2"/>
  <c r="O368" i="2"/>
  <c r="O353" i="2"/>
  <c r="O326" i="2"/>
  <c r="O295" i="2"/>
  <c r="O294" i="2"/>
  <c r="O293" i="2"/>
  <c r="O292" i="2"/>
  <c r="O291" i="2"/>
  <c r="J403" i="2"/>
  <c r="J386" i="2"/>
  <c r="J368" i="2"/>
  <c r="J353" i="2"/>
  <c r="J326" i="2"/>
  <c r="J295" i="2"/>
  <c r="J294" i="2"/>
  <c r="J293" i="2"/>
  <c r="J292" i="2"/>
  <c r="J291" i="2"/>
  <c r="O297" i="2"/>
  <c r="J297" i="2"/>
  <c r="O399" i="2"/>
  <c r="O382" i="2"/>
  <c r="O363" i="2"/>
  <c r="O348" i="2"/>
  <c r="O321" i="2"/>
  <c r="O285" i="2"/>
  <c r="J399" i="2"/>
  <c r="J382" i="2"/>
  <c r="J363" i="2"/>
  <c r="J348" i="2"/>
  <c r="J321" i="2"/>
  <c r="J285" i="2"/>
  <c r="O398" i="2"/>
  <c r="O381" i="2"/>
  <c r="O362" i="2"/>
  <c r="O347" i="2"/>
  <c r="O320" i="2"/>
  <c r="O284" i="2"/>
  <c r="J398" i="2"/>
  <c r="J381" i="2"/>
  <c r="J362" i="2"/>
  <c r="J347" i="2"/>
  <c r="J320" i="2"/>
  <c r="J284" i="2"/>
  <c r="O397" i="2"/>
  <c r="O380" i="2"/>
  <c r="O361" i="2"/>
  <c r="O346" i="2"/>
  <c r="O319" i="2"/>
  <c r="O283" i="2"/>
  <c r="J397" i="2"/>
  <c r="J380" i="2"/>
  <c r="J361" i="2"/>
  <c r="J346" i="2"/>
  <c r="J319" i="2"/>
  <c r="J283" i="2"/>
  <c r="O396" i="2"/>
  <c r="O379" i="2"/>
  <c r="O360" i="2"/>
  <c r="O345" i="2"/>
  <c r="O318" i="2"/>
  <c r="O282" i="2"/>
  <c r="J396" i="2"/>
  <c r="J379" i="2"/>
  <c r="J360" i="2"/>
  <c r="J345" i="2"/>
  <c r="J318" i="2"/>
  <c r="J282" i="2"/>
  <c r="O395" i="2"/>
  <c r="O378" i="2"/>
  <c r="O359" i="2"/>
  <c r="O344" i="2"/>
  <c r="O317" i="2"/>
  <c r="O281" i="2"/>
  <c r="J395" i="2"/>
  <c r="J378" i="2"/>
  <c r="J359" i="2"/>
  <c r="J344" i="2"/>
  <c r="J317" i="2"/>
  <c r="J281" i="2"/>
  <c r="O259" i="2"/>
  <c r="J259" i="2"/>
  <c r="O258" i="2"/>
  <c r="O224" i="2"/>
  <c r="O193" i="2"/>
  <c r="O166" i="2"/>
  <c r="O132" i="2"/>
  <c r="J258" i="2"/>
  <c r="J224" i="2"/>
  <c r="J193" i="2"/>
  <c r="J166" i="2"/>
  <c r="J132" i="2"/>
  <c r="O257" i="2"/>
  <c r="O223" i="2"/>
  <c r="O165" i="2"/>
  <c r="O131" i="2"/>
  <c r="J257" i="2"/>
  <c r="J223" i="2"/>
  <c r="J165" i="2"/>
  <c r="J131" i="2"/>
  <c r="O256" i="2"/>
  <c r="O222" i="2"/>
  <c r="O192" i="2"/>
  <c r="O191" i="2"/>
  <c r="O164" i="2"/>
  <c r="O130" i="2"/>
  <c r="J256" i="2"/>
  <c r="J222" i="2"/>
  <c r="J192" i="2"/>
  <c r="J191" i="2"/>
  <c r="J164" i="2"/>
  <c r="J130" i="2"/>
  <c r="O255" i="2"/>
  <c r="O253" i="2"/>
  <c r="O221" i="2"/>
  <c r="O190" i="2"/>
  <c r="O219" i="2"/>
  <c r="O188" i="2"/>
  <c r="O163" i="2"/>
  <c r="O161" i="2"/>
  <c r="O129" i="2"/>
  <c r="O127" i="2"/>
  <c r="J255" i="2"/>
  <c r="J253" i="2"/>
  <c r="J221" i="2"/>
  <c r="J219" i="2"/>
  <c r="J190" i="2"/>
  <c r="J188" i="2"/>
  <c r="J163" i="2"/>
  <c r="J161" i="2"/>
  <c r="J129" i="2"/>
  <c r="J127" i="2"/>
  <c r="O254" i="2"/>
  <c r="O252" i="2"/>
  <c r="O220" i="2"/>
  <c r="O218" i="2"/>
  <c r="O189" i="2"/>
  <c r="O187" i="2"/>
  <c r="O162" i="2"/>
  <c r="O160" i="2"/>
  <c r="O128" i="2"/>
  <c r="O126" i="2"/>
  <c r="J254" i="2"/>
  <c r="J252" i="2"/>
  <c r="J220" i="2"/>
  <c r="J218" i="2"/>
  <c r="J189" i="2"/>
  <c r="J187" i="2"/>
  <c r="J162" i="2"/>
  <c r="J160" i="2"/>
  <c r="J128" i="2"/>
  <c r="J126" i="2"/>
  <c r="O251" i="2"/>
  <c r="O250" i="2"/>
  <c r="O217" i="2"/>
  <c r="O216" i="2"/>
  <c r="O186" i="2"/>
  <c r="O185" i="2"/>
  <c r="O159" i="2"/>
  <c r="O158" i="2"/>
  <c r="O125" i="2"/>
  <c r="O124" i="2"/>
  <c r="J251" i="2"/>
  <c r="J250" i="2"/>
  <c r="J217" i="2"/>
  <c r="J216" i="2"/>
  <c r="J186" i="2"/>
  <c r="J185" i="2"/>
  <c r="J159" i="2"/>
  <c r="J158" i="2"/>
  <c r="J125" i="2"/>
  <c r="J124" i="2"/>
  <c r="O249" i="2"/>
  <c r="O248" i="2"/>
  <c r="O213" i="2"/>
  <c r="O212" i="2"/>
  <c r="O184" i="2"/>
  <c r="O183" i="2"/>
  <c r="O157" i="2"/>
  <c r="O156" i="2"/>
  <c r="O121" i="2"/>
  <c r="O120" i="2"/>
  <c r="J249" i="2"/>
  <c r="J248" i="2"/>
  <c r="J213" i="2"/>
  <c r="J212" i="2"/>
  <c r="J184" i="2"/>
  <c r="J183" i="2"/>
  <c r="J157" i="2"/>
  <c r="J156" i="2"/>
  <c r="J121" i="2"/>
  <c r="J120" i="2"/>
  <c r="O246" i="2"/>
  <c r="O210" i="2"/>
  <c r="O181" i="2"/>
  <c r="O154" i="2"/>
  <c r="O118" i="2"/>
  <c r="J246" i="2"/>
  <c r="J210" i="2"/>
  <c r="J181" i="2"/>
  <c r="J154" i="2"/>
  <c r="J118" i="2"/>
  <c r="O153" i="2"/>
  <c r="J153" i="2"/>
  <c r="O244" i="2"/>
  <c r="O214" i="2"/>
  <c r="O179" i="2"/>
  <c r="O172" i="2"/>
  <c r="O152" i="2"/>
  <c r="O122" i="2"/>
  <c r="J244" i="2"/>
  <c r="J214" i="2"/>
  <c r="J179" i="2"/>
  <c r="J172" i="2"/>
  <c r="J152" i="2"/>
  <c r="J122" i="2"/>
  <c r="O243" i="2"/>
  <c r="O209" i="2"/>
  <c r="O178" i="2"/>
  <c r="O151" i="2"/>
  <c r="O117" i="2"/>
  <c r="J243" i="2"/>
  <c r="J209" i="2"/>
  <c r="J178" i="2"/>
  <c r="J151" i="2"/>
  <c r="J117" i="2"/>
  <c r="O242" i="2"/>
  <c r="O208" i="2"/>
  <c r="O177" i="2"/>
  <c r="O150" i="2"/>
  <c r="O116" i="2"/>
  <c r="J242" i="2"/>
  <c r="J208" i="2"/>
  <c r="J177" i="2"/>
  <c r="J150" i="2"/>
  <c r="J116" i="2"/>
  <c r="O247" i="2"/>
  <c r="O241" i="2"/>
  <c r="O211" i="2"/>
  <c r="O207" i="2"/>
  <c r="O182" i="2"/>
  <c r="O176" i="2"/>
  <c r="O155" i="2"/>
  <c r="O149" i="2"/>
  <c r="O119" i="2"/>
  <c r="O115" i="2"/>
  <c r="J247" i="2"/>
  <c r="J241" i="2"/>
  <c r="J211" i="2"/>
  <c r="J207" i="2"/>
  <c r="J182" i="2"/>
  <c r="J176" i="2"/>
  <c r="J155" i="2"/>
  <c r="J149" i="2"/>
  <c r="J119" i="2"/>
  <c r="J115" i="2"/>
  <c r="O240" i="2"/>
  <c r="O206" i="2"/>
  <c r="O175" i="2"/>
  <c r="O148" i="2"/>
  <c r="O114" i="2"/>
  <c r="J240" i="2"/>
  <c r="J206" i="2"/>
  <c r="J175" i="2"/>
  <c r="J148" i="2"/>
  <c r="J114" i="2"/>
  <c r="O239" i="2"/>
  <c r="O205" i="2"/>
  <c r="O174" i="2"/>
  <c r="O170" i="2"/>
  <c r="O147" i="2"/>
  <c r="O113" i="2"/>
  <c r="J239" i="2"/>
  <c r="J205" i="2"/>
  <c r="J174" i="2"/>
  <c r="J170" i="2"/>
  <c r="J147" i="2"/>
  <c r="J113" i="2"/>
  <c r="J41" i="2"/>
  <c r="J18" i="2"/>
  <c r="J17" i="2"/>
  <c r="T140" i="32"/>
  <c r="T139" i="32"/>
  <c r="T138" i="32"/>
  <c r="T137" i="32"/>
  <c r="T136" i="32"/>
  <c r="T135" i="32"/>
  <c r="T134" i="32"/>
  <c r="T133" i="32"/>
  <c r="T132" i="32"/>
  <c r="T131" i="32"/>
  <c r="T130" i="32"/>
  <c r="T129" i="32"/>
  <c r="T128" i="32"/>
  <c r="T127" i="32"/>
  <c r="T126" i="32"/>
  <c r="T125" i="32"/>
  <c r="T124" i="32"/>
  <c r="T123" i="32"/>
  <c r="T122" i="32"/>
  <c r="T120" i="32"/>
  <c r="T119" i="32"/>
  <c r="T118" i="32"/>
  <c r="T117" i="32"/>
  <c r="T116" i="32"/>
  <c r="T115" i="32"/>
  <c r="T114" i="32"/>
  <c r="T113" i="32"/>
  <c r="T112" i="32"/>
  <c r="T111" i="32"/>
  <c r="T110" i="32"/>
  <c r="T109" i="32"/>
  <c r="T107" i="32"/>
  <c r="K77" i="13"/>
  <c r="K95" i="8"/>
  <c r="T106" i="32"/>
  <c r="K81" i="8"/>
  <c r="T142" i="32" l="1"/>
  <c r="T151" i="32"/>
  <c r="X77" i="13"/>
  <c r="X93" i="13"/>
  <c r="X96" i="13"/>
  <c r="X38" i="8"/>
  <c r="X95" i="8"/>
  <c r="X81" i="8"/>
  <c r="J96" i="13"/>
  <c r="J95" i="13"/>
  <c r="J94" i="13"/>
  <c r="J93" i="13"/>
  <c r="J77" i="13"/>
  <c r="K88" i="13"/>
  <c r="Y51" i="37" s="1"/>
  <c r="K87" i="13"/>
  <c r="Y50" i="37" s="1"/>
  <c r="K56" i="13"/>
  <c r="K58" i="13"/>
  <c r="K55" i="13"/>
  <c r="K48" i="13"/>
  <c r="K47" i="13"/>
  <c r="K46" i="13"/>
  <c r="K27" i="13"/>
  <c r="K26" i="13"/>
  <c r="E7" i="13"/>
  <c r="E18" i="13"/>
  <c r="E23" i="13"/>
  <c r="E34" i="13"/>
  <c r="E45" i="13"/>
  <c r="E53" i="13"/>
  <c r="E63" i="13"/>
  <c r="E75" i="13"/>
  <c r="E80" i="13"/>
  <c r="E87" i="13"/>
  <c r="E94" i="13"/>
  <c r="E102" i="13"/>
  <c r="E109" i="13"/>
  <c r="E114" i="13"/>
  <c r="E126" i="13"/>
  <c r="E163" i="13"/>
  <c r="E169" i="13"/>
  <c r="E180" i="13"/>
  <c r="E196" i="13"/>
  <c r="E201" i="13"/>
  <c r="E214" i="13"/>
  <c r="E223" i="13"/>
  <c r="E232" i="13"/>
  <c r="E234" i="13"/>
  <c r="E236" i="13"/>
  <c r="E9" i="8"/>
  <c r="E10" i="8" s="1"/>
  <c r="E11" i="8" s="1"/>
  <c r="E12" i="8" s="1"/>
  <c r="E13" i="8" s="1"/>
  <c r="E14" i="8" s="1"/>
  <c r="E15" i="8" s="1"/>
  <c r="E16" i="8" s="1"/>
  <c r="E18" i="8"/>
  <c r="E19" i="8" s="1"/>
  <c r="E20" i="8" s="1"/>
  <c r="E21" i="8" s="1"/>
  <c r="E22" i="8" s="1"/>
  <c r="E23" i="8" s="1"/>
  <c r="E28" i="8"/>
  <c r="E29" i="8" s="1"/>
  <c r="E30" i="8" s="1"/>
  <c r="E31" i="8" s="1"/>
  <c r="E34" i="8"/>
  <c r="E35" i="8" s="1"/>
  <c r="E36" i="8" s="1"/>
  <c r="E37" i="8" s="1"/>
  <c r="E39" i="8"/>
  <c r="E86" i="8"/>
  <c r="E87" i="8" s="1"/>
  <c r="E88" i="8" s="1"/>
  <c r="E91" i="8"/>
  <c r="E92" i="8" s="1"/>
  <c r="E93" i="8" s="1"/>
  <c r="E8" i="9"/>
  <c r="E9" i="9" s="1"/>
  <c r="E10" i="9" s="1"/>
  <c r="E13" i="9"/>
  <c r="E14" i="9" s="1"/>
  <c r="E17" i="9"/>
  <c r="E18" i="9" s="1"/>
  <c r="E20" i="9"/>
  <c r="E22" i="9"/>
  <c r="E32" i="9"/>
  <c r="E35" i="9"/>
  <c r="E36" i="9" s="1"/>
  <c r="E38" i="9"/>
  <c r="E10" i="4"/>
  <c r="E11" i="4" s="1"/>
  <c r="E12" i="4" s="1"/>
  <c r="E13" i="4" s="1"/>
  <c r="E14" i="4" s="1"/>
  <c r="E15" i="4" s="1"/>
  <c r="E16" i="4" s="1"/>
  <c r="E23" i="4"/>
  <c r="E24" i="4" s="1"/>
  <c r="E25" i="4" s="1"/>
  <c r="E26" i="4" s="1"/>
  <c r="E27" i="4" s="1"/>
  <c r="E28" i="4" s="1"/>
  <c r="E29" i="4" s="1"/>
  <c r="E30" i="4" s="1"/>
  <c r="E31" i="4" s="1"/>
  <c r="E32" i="4" s="1"/>
  <c r="E33" i="4" s="1"/>
  <c r="E35" i="4"/>
  <c r="E37" i="4"/>
  <c r="E38" i="4" s="1"/>
  <c r="E39" i="4" s="1"/>
  <c r="E41" i="4"/>
  <c r="E42" i="4" s="1"/>
  <c r="E43" i="4" s="1"/>
  <c r="E49" i="4"/>
  <c r="E50" i="4" s="1"/>
  <c r="E51" i="4" s="1"/>
  <c r="E52" i="4" s="1"/>
  <c r="E57" i="4"/>
  <c r="E58" i="4" s="1"/>
  <c r="E59" i="4" s="1"/>
  <c r="E60" i="4" s="1"/>
  <c r="E61" i="4" s="1"/>
  <c r="E63" i="4"/>
  <c r="E64" i="4" s="1"/>
  <c r="E65" i="4" s="1"/>
  <c r="E69" i="4"/>
  <c r="E70" i="4" s="1"/>
  <c r="E71" i="4" s="1"/>
  <c r="E72" i="4" s="1"/>
  <c r="E73" i="4" s="1"/>
  <c r="E74" i="4" s="1"/>
  <c r="E75" i="4" s="1"/>
  <c r="E76" i="4" s="1"/>
  <c r="E77" i="4" s="1"/>
  <c r="E78" i="4" s="1"/>
  <c r="E79" i="4" s="1"/>
  <c r="E80" i="4" s="1"/>
  <c r="E81" i="4" s="1"/>
  <c r="E83" i="4"/>
  <c r="E84" i="4" s="1"/>
  <c r="E85" i="4" s="1"/>
  <c r="E86" i="4" s="1"/>
  <c r="E87" i="4" s="1"/>
  <c r="E88" i="4" s="1"/>
  <c r="E89" i="4" s="1"/>
  <c r="E90" i="4" s="1"/>
  <c r="E92" i="4"/>
  <c r="E94" i="4"/>
  <c r="E100" i="4"/>
  <c r="E101" i="4" s="1"/>
  <c r="E102" i="4" s="1"/>
  <c r="E103" i="4" s="1"/>
  <c r="E104" i="4" s="1"/>
  <c r="E106" i="4"/>
  <c r="E107" i="4" s="1"/>
  <c r="E108" i="4" s="1"/>
  <c r="E111" i="4"/>
  <c r="E112" i="4" s="1"/>
  <c r="E113" i="4" s="1"/>
  <c r="E114" i="4" s="1"/>
  <c r="E115" i="4" s="1"/>
  <c r="E116" i="4" s="1"/>
  <c r="E117" i="4" s="1"/>
  <c r="E118" i="4" s="1"/>
  <c r="E119" i="4" s="1"/>
  <c r="E120" i="4" s="1"/>
  <c r="E121" i="4" s="1"/>
  <c r="E122" i="4" s="1"/>
  <c r="E123" i="4" s="1"/>
  <c r="E125" i="4"/>
  <c r="E126" i="4" s="1"/>
  <c r="E127" i="4" s="1"/>
  <c r="E129" i="4"/>
  <c r="E131" i="4"/>
  <c r="E136" i="4"/>
  <c r="E137" i="4" s="1"/>
  <c r="E140" i="4"/>
  <c r="E141" i="4" s="1"/>
  <c r="E142" i="4" s="1"/>
  <c r="E143" i="4" s="1"/>
  <c r="E144" i="4" s="1"/>
  <c r="E145" i="4" s="1"/>
  <c r="E146" i="4" s="1"/>
  <c r="E147" i="4" s="1"/>
  <c r="E149" i="4"/>
  <c r="E151" i="4"/>
  <c r="E156" i="4"/>
  <c r="E157" i="4" s="1"/>
  <c r="E158" i="4" s="1"/>
  <c r="E159" i="4" s="1"/>
  <c r="E160" i="4" s="1"/>
  <c r="E162" i="4"/>
  <c r="E163" i="4" s="1"/>
  <c r="E164" i="4" s="1"/>
  <c r="E167" i="4"/>
  <c r="E168" i="4" s="1"/>
  <c r="E169" i="4" s="1"/>
  <c r="E170" i="4" s="1"/>
  <c r="E171" i="4" s="1"/>
  <c r="E172" i="4" s="1"/>
  <c r="E173" i="4" s="1"/>
  <c r="E174" i="4" s="1"/>
  <c r="E175" i="4" s="1"/>
  <c r="E176" i="4" s="1"/>
  <c r="E177" i="4" s="1"/>
  <c r="E178" i="4" s="1"/>
  <c r="E179" i="4" s="1"/>
  <c r="E181" i="4"/>
  <c r="E182" i="4" s="1"/>
  <c r="E183" i="4" s="1"/>
  <c r="E185" i="4"/>
  <c r="E187" i="4"/>
  <c r="E192" i="4"/>
  <c r="E193" i="4" s="1"/>
  <c r="E194" i="4" s="1"/>
  <c r="E195" i="4" s="1"/>
  <c r="E196" i="4" s="1"/>
  <c r="E197" i="4" s="1"/>
  <c r="E199" i="4"/>
  <c r="E200" i="4" s="1"/>
  <c r="E201" i="4" s="1"/>
  <c r="E204" i="4"/>
  <c r="E205" i="4" s="1"/>
  <c r="E206" i="4" s="1"/>
  <c r="E207" i="4" s="1"/>
  <c r="E208" i="4" s="1"/>
  <c r="E209" i="4" s="1"/>
  <c r="E210" i="4" s="1"/>
  <c r="E211" i="4" s="1"/>
  <c r="E212" i="4" s="1"/>
  <c r="E213" i="4" s="1"/>
  <c r="E214" i="4" s="1"/>
  <c r="E215" i="4" s="1"/>
  <c r="E216" i="4" s="1"/>
  <c r="E217" i="4" s="1"/>
  <c r="E219" i="4"/>
  <c r="E220" i="4" s="1"/>
  <c r="E221" i="4" s="1"/>
  <c r="E223" i="4"/>
  <c r="E225" i="4"/>
  <c r="E229" i="4"/>
  <c r="E230" i="4" s="1"/>
  <c r="E231" i="4" s="1"/>
  <c r="E232" i="4" s="1"/>
  <c r="E233" i="4" s="1"/>
  <c r="E235" i="4"/>
  <c r="E236" i="4" s="1"/>
  <c r="E237" i="4" s="1"/>
  <c r="E239" i="4"/>
  <c r="E240" i="4" s="1"/>
  <c r="E241" i="4" s="1"/>
  <c r="E242" i="4" s="1"/>
  <c r="E243" i="4" s="1"/>
  <c r="E244" i="4" s="1"/>
  <c r="E245" i="4" s="1"/>
  <c r="E246" i="4" s="1"/>
  <c r="E247" i="4" s="1"/>
  <c r="E248" i="4" s="1"/>
  <c r="E249" i="4" s="1"/>
  <c r="E250" i="4" s="1"/>
  <c r="E251" i="4" s="1"/>
  <c r="E252" i="4" s="1"/>
  <c r="E253" i="4" s="1"/>
  <c r="E255" i="4"/>
  <c r="E256" i="4" s="1"/>
  <c r="E257" i="4" s="1"/>
  <c r="E260" i="4"/>
  <c r="E261" i="4" s="1"/>
  <c r="E263" i="4"/>
  <c r="E264" i="4" s="1"/>
  <c r="E265" i="4" s="1"/>
  <c r="E266" i="4" s="1"/>
  <c r="E267" i="4" s="1"/>
  <c r="E268" i="4" s="1"/>
  <c r="E269" i="4" s="1"/>
  <c r="E270" i="4" s="1"/>
  <c r="E272" i="4"/>
  <c r="E275" i="4"/>
  <c r="E276" i="4" s="1"/>
  <c r="E277" i="4" s="1"/>
  <c r="E278" i="4" s="1"/>
  <c r="E279" i="4" s="1"/>
  <c r="E281" i="4"/>
  <c r="E282" i="4" s="1"/>
  <c r="E283" i="4" s="1"/>
  <c r="E285" i="4"/>
  <c r="E286" i="4" s="1"/>
  <c r="E287" i="4" s="1"/>
  <c r="E288" i="4" s="1"/>
  <c r="E289" i="4" s="1"/>
  <c r="E290" i="4" s="1"/>
  <c r="E291" i="4" s="1"/>
  <c r="E292" i="4" s="1"/>
  <c r="E293" i="4" s="1"/>
  <c r="E294" i="4" s="1"/>
  <c r="E295" i="4" s="1"/>
  <c r="E296" i="4" s="1"/>
  <c r="E297" i="4" s="1"/>
  <c r="E299" i="4"/>
  <c r="E300" i="4" s="1"/>
  <c r="E301" i="4" s="1"/>
  <c r="E303" i="4"/>
  <c r="E307" i="4"/>
  <c r="E308" i="4" s="1"/>
  <c r="E309" i="4" s="1"/>
  <c r="E310" i="4" s="1"/>
  <c r="E311" i="4" s="1"/>
  <c r="E312" i="4" s="1"/>
  <c r="E313" i="4" s="1"/>
  <c r="E315" i="4"/>
  <c r="E317" i="4"/>
  <c r="E318" i="4" s="1"/>
  <c r="E319" i="4" s="1"/>
  <c r="E320" i="4" s="1"/>
  <c r="E321" i="4" s="1"/>
  <c r="E323" i="4"/>
  <c r="E324" i="4" s="1"/>
  <c r="E325" i="4" s="1"/>
  <c r="E326" i="4" s="1"/>
  <c r="E327" i="4" s="1"/>
  <c r="E329" i="4"/>
  <c r="E330" i="4" s="1"/>
  <c r="E331" i="4" s="1"/>
  <c r="E332" i="4" s="1"/>
  <c r="E333" i="4" s="1"/>
  <c r="E335" i="4"/>
  <c r="E336" i="4" s="1"/>
  <c r="E337" i="4" s="1"/>
  <c r="E339" i="4"/>
  <c r="E340" i="4" s="1"/>
  <c r="E341" i="4" s="1"/>
  <c r="E342" i="4" s="1"/>
  <c r="E343" i="4" s="1"/>
  <c r="E344" i="4" s="1"/>
  <c r="E346" i="4"/>
  <c r="E347" i="4" s="1"/>
  <c r="E348" i="4" s="1"/>
  <c r="E350" i="4"/>
  <c r="E351" i="4" s="1"/>
  <c r="E352" i="4" s="1"/>
  <c r="E353" i="4" s="1"/>
  <c r="E354" i="4" s="1"/>
  <c r="E355" i="4" s="1"/>
  <c r="E356" i="4" s="1"/>
  <c r="E357" i="4" s="1"/>
  <c r="E359" i="4"/>
  <c r="E360" i="4" s="1"/>
  <c r="E362" i="4"/>
  <c r="E363" i="4" s="1"/>
  <c r="E364" i="4" s="1"/>
  <c r="E365" i="4" s="1"/>
  <c r="E366" i="4" s="1"/>
  <c r="E368" i="4"/>
  <c r="E369" i="4" s="1"/>
  <c r="E370" i="4" s="1"/>
  <c r="E372" i="4"/>
  <c r="E373" i="4" s="1"/>
  <c r="E374" i="4" s="1"/>
  <c r="E375" i="4" s="1"/>
  <c r="E376" i="4" s="1"/>
  <c r="E377" i="4" s="1"/>
  <c r="E378" i="4" s="1"/>
  <c r="E379" i="4" s="1"/>
  <c r="E381" i="4"/>
  <c r="E382" i="4" s="1"/>
  <c r="E384" i="4"/>
  <c r="E385" i="4" s="1"/>
  <c r="E386" i="4" s="1"/>
  <c r="E387" i="4" s="1"/>
  <c r="E388" i="4" s="1"/>
  <c r="E389" i="4" s="1"/>
  <c r="E390" i="4" s="1"/>
  <c r="E391" i="4" s="1"/>
  <c r="E392" i="4" s="1"/>
  <c r="E393" i="4" s="1"/>
  <c r="E394" i="4" s="1"/>
  <c r="E396" i="4"/>
  <c r="E397" i="4" s="1"/>
  <c r="E398" i="4" s="1"/>
  <c r="E400" i="4"/>
  <c r="E402" i="4"/>
  <c r="E404" i="4"/>
  <c r="E405" i="4" s="1"/>
  <c r="E408" i="4"/>
  <c r="E409" i="4" s="1"/>
  <c r="E410" i="4" s="1"/>
  <c r="E411" i="4" s="1"/>
  <c r="E412" i="4" s="1"/>
  <c r="E413" i="4" s="1"/>
  <c r="E415" i="4"/>
  <c r="E416" i="4" s="1"/>
  <c r="E417" i="4" s="1"/>
  <c r="E418" i="4" s="1"/>
  <c r="E419" i="4" s="1"/>
  <c r="E420" i="4" s="1"/>
  <c r="E421" i="4" s="1"/>
  <c r="E422" i="4" s="1"/>
  <c r="E423" i="4" s="1"/>
  <c r="E424" i="4" s="1"/>
  <c r="E425" i="4" s="1"/>
  <c r="E426" i="4" s="1"/>
  <c r="E427" i="4" s="1"/>
  <c r="E429" i="4"/>
  <c r="E430" i="4" s="1"/>
  <c r="E431" i="4" s="1"/>
  <c r="E432" i="4" s="1"/>
  <c r="E433" i="4" s="1"/>
  <c r="E434" i="4" s="1"/>
  <c r="E435" i="4" s="1"/>
  <c r="E437" i="4"/>
  <c r="E439" i="4"/>
  <c r="E440" i="4" s="1"/>
  <c r="E441" i="4" s="1"/>
  <c r="E442" i="4" s="1"/>
  <c r="E443" i="4" s="1"/>
  <c r="E444" i="4" s="1"/>
  <c r="E445" i="4" s="1"/>
  <c r="E455" i="4"/>
  <c r="E456" i="4" s="1"/>
  <c r="E457" i="4" s="1"/>
  <c r="E459" i="4"/>
  <c r="E460" i="4" s="1"/>
  <c r="E461" i="4" s="1"/>
  <c r="E462" i="4" s="1"/>
  <c r="E463" i="4" s="1"/>
  <c r="E464" i="4" s="1"/>
  <c r="E465" i="4" s="1"/>
  <c r="E466" i="4" s="1"/>
  <c r="E467" i="4" s="1"/>
  <c r="E468" i="4" s="1"/>
  <c r="E469" i="4" s="1"/>
  <c r="E470" i="4" s="1"/>
  <c r="E471" i="4" s="1"/>
  <c r="E472" i="4" s="1"/>
  <c r="E473" i="4" s="1"/>
  <c r="E474" i="4" s="1"/>
  <c r="E476" i="4"/>
  <c r="E477" i="4" s="1"/>
  <c r="E478" i="4" s="1"/>
  <c r="E480" i="4"/>
  <c r="E481" i="4" s="1"/>
  <c r="E482" i="4" s="1"/>
  <c r="E483" i="4" s="1"/>
  <c r="E484" i="4" s="1"/>
  <c r="E485" i="4" s="1"/>
  <c r="E486" i="4" s="1"/>
  <c r="E487" i="4" s="1"/>
  <c r="E488" i="4" s="1"/>
  <c r="E489" i="4" s="1"/>
  <c r="E490" i="4" s="1"/>
  <c r="E491" i="4" s="1"/>
  <c r="E492" i="4" s="1"/>
  <c r="E493" i="4" s="1"/>
  <c r="E494" i="4" s="1"/>
  <c r="E495" i="4" s="1"/>
  <c r="E496" i="4" s="1"/>
  <c r="E497" i="4" s="1"/>
  <c r="E498" i="4" s="1"/>
  <c r="E499" i="4" s="1"/>
  <c r="E500" i="4" s="1"/>
  <c r="E501" i="4" s="1"/>
  <c r="E502" i="4" s="1"/>
  <c r="E503" i="4" s="1"/>
  <c r="E504" i="4" s="1"/>
  <c r="E505" i="4" s="1"/>
  <c r="E507" i="4"/>
  <c r="E508" i="4" s="1"/>
  <c r="E509" i="4" s="1"/>
  <c r="E511" i="4"/>
  <c r="E512" i="4" s="1"/>
  <c r="E513" i="4" s="1"/>
  <c r="E514" i="4" s="1"/>
  <c r="E515" i="4" s="1"/>
  <c r="E516" i="4" s="1"/>
  <c r="E517" i="4" s="1"/>
  <c r="E518" i="4" s="1"/>
  <c r="E519" i="4" s="1"/>
  <c r="E520" i="4" s="1"/>
  <c r="E521" i="4" s="1"/>
  <c r="E522" i="4" s="1"/>
  <c r="E523" i="4" s="1"/>
  <c r="E524" i="4" s="1"/>
  <c r="E525" i="4" s="1"/>
  <c r="E527" i="4"/>
  <c r="E528" i="4" s="1"/>
  <c r="E529" i="4" s="1"/>
  <c r="E531" i="4"/>
  <c r="E532" i="4" s="1"/>
  <c r="E533" i="4" s="1"/>
  <c r="E534" i="4" s="1"/>
  <c r="E535" i="4" s="1"/>
  <c r="E536" i="4" s="1"/>
  <c r="E537" i="4" s="1"/>
  <c r="E538" i="4" s="1"/>
  <c r="E539" i="4" s="1"/>
  <c r="E540" i="4" s="1"/>
  <c r="E541" i="4" s="1"/>
  <c r="E542" i="4" s="1"/>
  <c r="E543" i="4" s="1"/>
  <c r="E544" i="4" s="1"/>
  <c r="E545" i="4" s="1"/>
  <c r="E546" i="4" s="1"/>
  <c r="E547" i="4" s="1"/>
  <c r="E548" i="4" s="1"/>
  <c r="E549" i="4" s="1"/>
  <c r="E550" i="4" s="1"/>
  <c r="E551" i="4" s="1"/>
  <c r="E552" i="4" s="1"/>
  <c r="E553" i="4" s="1"/>
  <c r="E554" i="4" s="1"/>
  <c r="E555" i="4" s="1"/>
  <c r="E556" i="4" s="1"/>
  <c r="E558" i="4"/>
  <c r="E559" i="4" s="1"/>
  <c r="E560" i="4" s="1"/>
  <c r="E562" i="4"/>
  <c r="E563" i="4" s="1"/>
  <c r="E564" i="4" s="1"/>
  <c r="E565" i="4" s="1"/>
  <c r="E566" i="4" s="1"/>
  <c r="E567" i="4" s="1"/>
  <c r="E568" i="4" s="1"/>
  <c r="E569" i="4" s="1"/>
  <c r="E570" i="4" s="1"/>
  <c r="T108" i="32"/>
  <c r="K19" i="8"/>
  <c r="Y413" i="4"/>
  <c r="Y412" i="4"/>
  <c r="Y403" i="4"/>
  <c r="K34" i="9"/>
  <c r="K36" i="9"/>
  <c r="K30" i="9"/>
  <c r="K25" i="9"/>
  <c r="E446" i="4" l="1"/>
  <c r="E447" i="4" s="1"/>
  <c r="E448" i="4" s="1"/>
  <c r="E449" i="4" s="1"/>
  <c r="E450" i="4" s="1"/>
  <c r="E451" i="4" s="1"/>
  <c r="E452" i="4" s="1"/>
  <c r="E453" i="4" s="1"/>
  <c r="T83" i="32"/>
  <c r="T84" i="32"/>
  <c r="X36" i="9"/>
  <c r="T101" i="32"/>
  <c r="X32" i="9"/>
  <c r="T99" i="32"/>
  <c r="X14" i="9"/>
  <c r="T93" i="32"/>
  <c r="X38" i="9"/>
  <c r="T102" i="32"/>
  <c r="X34" i="9"/>
  <c r="T100" i="32"/>
  <c r="X25" i="9"/>
  <c r="T96" i="32"/>
  <c r="X30" i="9"/>
  <c r="T97" i="32"/>
  <c r="X55" i="13"/>
  <c r="X58" i="13"/>
  <c r="X48" i="13"/>
  <c r="X56" i="13"/>
  <c r="X26" i="13"/>
  <c r="X87" i="13"/>
  <c r="X27" i="13"/>
  <c r="X88" i="13"/>
  <c r="X46" i="13"/>
  <c r="X47" i="13"/>
  <c r="E164" i="13"/>
  <c r="E181" i="13"/>
  <c r="E81" i="13"/>
  <c r="E127" i="13"/>
  <c r="E62" i="13"/>
  <c r="E224" i="13"/>
  <c r="E115" i="13"/>
  <c r="E54" i="13"/>
  <c r="E88" i="13"/>
  <c r="E215" i="13"/>
  <c r="E110" i="13"/>
  <c r="E46" i="13"/>
  <c r="E170" i="13"/>
  <c r="E202" i="13"/>
  <c r="E103" i="13"/>
  <c r="E35" i="13"/>
  <c r="E8" i="13"/>
  <c r="E197" i="13"/>
  <c r="E95" i="13"/>
  <c r="E24" i="13"/>
  <c r="Y76" i="4"/>
  <c r="Y543" i="4"/>
  <c r="Y556" i="4"/>
  <c r="Y129" i="4"/>
  <c r="Y253" i="4"/>
  <c r="Y551" i="4"/>
  <c r="Y122" i="4"/>
  <c r="Y423" i="4"/>
  <c r="Y252" i="4"/>
  <c r="Y242" i="4"/>
  <c r="Y81" i="4"/>
  <c r="Y302" i="4"/>
  <c r="Y473" i="4"/>
  <c r="Y436" i="4"/>
  <c r="Y123" i="4"/>
  <c r="Y365" i="4"/>
  <c r="Y243" i="4"/>
  <c r="Y178" i="4"/>
  <c r="Y366" i="4"/>
  <c r="Y462" i="4"/>
  <c r="Y467" i="4"/>
  <c r="Y449" i="4"/>
  <c r="Y245" i="4"/>
  <c r="Y207" i="4"/>
  <c r="Y513" i="4"/>
  <c r="Y498" i="4"/>
  <c r="Y240" i="4"/>
  <c r="Y223" i="4"/>
  <c r="Y504" i="4"/>
  <c r="Y297" i="4"/>
  <c r="Y288" i="4"/>
  <c r="Y440" i="4"/>
  <c r="Y524" i="4"/>
  <c r="Y518" i="4"/>
  <c r="Y422" i="4"/>
  <c r="Y552" i="4"/>
  <c r="Y461" i="4"/>
  <c r="Y303" i="4"/>
  <c r="Y209" i="4"/>
  <c r="Y555" i="4"/>
  <c r="Y474" i="4"/>
  <c r="Y179" i="4"/>
  <c r="Y421" i="4"/>
  <c r="Y519" i="4"/>
  <c r="Y500" i="4"/>
  <c r="Y426" i="4"/>
  <c r="Y520" i="4"/>
  <c r="Y493" i="4"/>
  <c r="Y468" i="4"/>
  <c r="Y470" i="4"/>
  <c r="Y295" i="4"/>
  <c r="Y115" i="4"/>
  <c r="Y544" i="4"/>
  <c r="Y499" i="4"/>
  <c r="Y175" i="4"/>
  <c r="Y176" i="4"/>
  <c r="Y420" i="4"/>
  <c r="Y208" i="4"/>
  <c r="Y241" i="4"/>
  <c r="Y128" i="4"/>
  <c r="Y492" i="4"/>
  <c r="Y437" i="4"/>
  <c r="Y244" i="4"/>
  <c r="Y117" i="4"/>
  <c r="Y505" i="4"/>
  <c r="Y216" i="4"/>
  <c r="Y446" i="4"/>
  <c r="Y549" i="4"/>
  <c r="Y222" i="4"/>
  <c r="Y210" i="4"/>
  <c r="Y174" i="4"/>
  <c r="Y452" i="4"/>
  <c r="Y185" i="4"/>
  <c r="Y296" i="4"/>
  <c r="Y501" i="4"/>
  <c r="Y427" i="4"/>
  <c r="Y521" i="4"/>
  <c r="Y453" i="4"/>
  <c r="Y448" i="4"/>
  <c r="Y469" i="4"/>
  <c r="Y289" i="4"/>
  <c r="Y184" i="4"/>
  <c r="Y512" i="4"/>
  <c r="Y441" i="4"/>
  <c r="Y294" i="4"/>
  <c r="Y177" i="4"/>
  <c r="Y525" i="4"/>
  <c r="Y217" i="4"/>
  <c r="Y447" i="4"/>
  <c r="Y550" i="4"/>
  <c r="X19" i="8"/>
  <c r="Y13" i="4"/>
  <c r="Y311" i="4"/>
  <c r="Y392" i="4"/>
  <c r="Y400" i="4"/>
  <c r="Y391" i="4"/>
  <c r="Y394" i="4"/>
  <c r="Y310" i="4"/>
  <c r="Y393" i="4"/>
  <c r="Y27" i="4"/>
  <c r="Y388" i="4"/>
  <c r="Y389" i="4"/>
  <c r="Y31" i="4"/>
  <c r="Y29" i="4"/>
  <c r="Y35" i="4"/>
  <c r="Y396" i="4"/>
  <c r="Y390" i="4"/>
  <c r="Y312" i="4"/>
  <c r="Y37" i="4"/>
  <c r="Y402" i="4"/>
  <c r="Y313" i="4"/>
  <c r="K94" i="13"/>
  <c r="K95" i="13"/>
  <c r="Y406" i="4"/>
  <c r="Y404" i="4"/>
  <c r="X1" i="9" l="1"/>
  <c r="Y405" i="4"/>
  <c r="X95" i="13"/>
  <c r="X94" i="13"/>
  <c r="X1" i="13" s="1"/>
  <c r="E82" i="13"/>
  <c r="E198" i="13"/>
  <c r="E203" i="13"/>
  <c r="E216" i="13"/>
  <c r="E225" i="13"/>
  <c r="E182" i="13"/>
  <c r="E96" i="13"/>
  <c r="E104" i="13"/>
  <c r="E171" i="13"/>
  <c r="E89" i="13"/>
  <c r="E76" i="13"/>
  <c r="E116" i="13"/>
  <c r="E25" i="13"/>
  <c r="E36" i="13"/>
  <c r="E47" i="13"/>
  <c r="E55" i="13"/>
  <c r="E128" i="13"/>
  <c r="E165" i="13"/>
  <c r="Y114" i="4"/>
  <c r="Y491" i="4"/>
  <c r="Y430" i="4"/>
  <c r="Y465" i="4"/>
  <c r="Y541" i="4"/>
  <c r="Y514" i="4"/>
  <c r="Y443" i="4"/>
  <c r="Y546" i="4"/>
  <c r="Y358" i="4"/>
  <c r="Y454" i="4"/>
  <c r="Y557" i="4"/>
  <c r="Y219" i="4"/>
  <c r="Y299" i="4"/>
  <c r="Y476" i="4"/>
  <c r="Y112" i="4"/>
  <c r="Y496" i="4"/>
  <c r="Y339" i="4"/>
  <c r="Y282" i="4"/>
  <c r="Y457" i="4"/>
  <c r="Y374" i="4"/>
  <c r="Y341" i="4"/>
  <c r="Y319" i="4"/>
  <c r="Y298" i="4"/>
  <c r="Y360" i="4"/>
  <c r="Y284" i="4"/>
  <c r="Y414" i="4"/>
  <c r="Y229" i="4"/>
  <c r="Y362" i="4"/>
  <c r="Y542" i="4"/>
  <c r="Y354" i="4"/>
  <c r="Y545" i="4"/>
  <c r="Y331" i="4"/>
  <c r="Y445" i="4"/>
  <c r="Y548" i="4"/>
  <c r="Y300" i="4"/>
  <c r="Y359" i="4"/>
  <c r="Y456" i="4"/>
  <c r="Y559" i="4"/>
  <c r="Y221" i="4"/>
  <c r="Y301" i="4"/>
  <c r="Y368" i="4"/>
  <c r="Y478" i="4"/>
  <c r="Y172" i="4"/>
  <c r="Y516" i="4"/>
  <c r="Y361" i="4"/>
  <c r="Y517" i="4"/>
  <c r="Y348" i="4"/>
  <c r="Y353" i="4"/>
  <c r="Y432" i="4"/>
  <c r="Y375" i="4"/>
  <c r="Y230" i="4"/>
  <c r="Y363" i="4"/>
  <c r="Y231" i="4"/>
  <c r="Y342" i="4"/>
  <c r="Y464" i="4"/>
  <c r="Y234" i="4"/>
  <c r="Y322" i="4"/>
  <c r="Y367" i="4"/>
  <c r="Y475" i="4"/>
  <c r="Y127" i="4"/>
  <c r="Y235" i="4"/>
  <c r="Y323" i="4"/>
  <c r="Y370" i="4"/>
  <c r="Y507" i="4"/>
  <c r="Y205" i="4"/>
  <c r="Y547" i="4"/>
  <c r="Y510" i="4"/>
  <c r="Y291" i="4"/>
  <c r="Y283" i="4"/>
  <c r="Y274" i="4"/>
  <c r="Y511" i="4"/>
  <c r="Y316" i="4"/>
  <c r="Y247" i="4"/>
  <c r="Y328" i="4"/>
  <c r="Y438" i="4"/>
  <c r="Y275" i="4"/>
  <c r="Y415" i="4"/>
  <c r="Y248" i="4"/>
  <c r="Y376" i="4"/>
  <c r="Y239" i="4"/>
  <c r="Y355" i="4"/>
  <c r="Y466" i="4"/>
  <c r="Y236" i="4"/>
  <c r="Y324" i="4"/>
  <c r="Y369" i="4"/>
  <c r="Y477" i="4"/>
  <c r="Y162" i="4"/>
  <c r="Y237" i="4"/>
  <c r="Y325" i="4"/>
  <c r="Y509" i="4"/>
  <c r="Y238" i="4"/>
  <c r="Y246" i="4"/>
  <c r="Y419" i="4"/>
  <c r="Y560" i="4"/>
  <c r="Y458" i="4"/>
  <c r="Y416" i="4"/>
  <c r="Y364" i="4"/>
  <c r="Y254" i="4"/>
  <c r="Y380" i="4"/>
  <c r="Y506" i="4"/>
  <c r="Y164" i="4"/>
  <c r="Y255" i="4"/>
  <c r="Y335" i="4"/>
  <c r="Y429" i="4"/>
  <c r="Y286" i="4"/>
  <c r="Y494" i="4"/>
  <c r="Y347" i="4"/>
  <c r="Y201" i="4"/>
  <c r="Y92" i="4"/>
  <c r="Y338" i="4"/>
  <c r="Y285" i="4"/>
  <c r="Y276" i="4"/>
  <c r="Y249" i="4"/>
  <c r="Y495" i="4"/>
  <c r="Y334" i="4"/>
  <c r="Y527" i="4"/>
  <c r="Y79" i="4"/>
  <c r="Y340" i="4"/>
  <c r="Y460" i="4"/>
  <c r="Y317" i="4"/>
  <c r="Y439" i="4"/>
  <c r="Y290" i="4"/>
  <c r="Y442" i="4"/>
  <c r="Y277" i="4"/>
  <c r="Y377" i="4"/>
  <c r="Y497" i="4"/>
  <c r="Y256" i="4"/>
  <c r="Y336" i="4"/>
  <c r="Y381" i="4"/>
  <c r="Y508" i="4"/>
  <c r="Y181" i="4"/>
  <c r="Y257" i="4"/>
  <c r="Y337" i="4"/>
  <c r="Y431" i="4"/>
  <c r="Y529" i="4"/>
  <c r="Y418" i="4"/>
  <c r="Y330" i="4"/>
  <c r="Y528" i="4"/>
  <c r="Y433" i="4"/>
  <c r="Y91" i="4"/>
  <c r="Y228" i="4"/>
  <c r="Y352" i="4"/>
  <c r="Y490" i="4"/>
  <c r="Y329" i="4"/>
  <c r="Y459" i="4"/>
  <c r="Y318" i="4"/>
  <c r="Y463" i="4"/>
  <c r="Y287" i="4"/>
  <c r="Y417" i="4"/>
  <c r="Y515" i="4"/>
  <c r="Y280" i="4"/>
  <c r="Y345" i="4"/>
  <c r="Y428" i="4"/>
  <c r="Y526" i="4"/>
  <c r="Y199" i="4"/>
  <c r="Y281" i="4"/>
  <c r="Y346" i="4"/>
  <c r="Y455" i="4"/>
  <c r="Y558" i="4"/>
  <c r="Y444" i="4"/>
  <c r="Y270" i="4"/>
  <c r="Y260" i="4"/>
  <c r="Y351" i="4"/>
  <c r="Y484" i="4"/>
  <c r="Y266" i="4"/>
  <c r="Y532" i="4"/>
  <c r="Y479" i="4"/>
  <c r="Y263" i="4"/>
  <c r="Y373" i="4"/>
  <c r="Y535" i="4"/>
  <c r="Y488" i="4"/>
  <c r="Y272" i="4"/>
  <c r="Y261" i="4"/>
  <c r="Y269" i="4"/>
  <c r="Y259" i="4"/>
  <c r="Y350" i="4"/>
  <c r="Y485" i="4"/>
  <c r="Y264" i="4"/>
  <c r="Y539" i="4"/>
  <c r="Y482" i="4"/>
  <c r="Y534" i="4"/>
  <c r="Y481" i="4"/>
  <c r="Y536" i="4"/>
  <c r="Y533" i="4"/>
  <c r="Y271" i="4"/>
  <c r="Y538" i="4"/>
  <c r="Y139" i="4"/>
  <c r="Y372" i="4"/>
  <c r="Y267" i="4"/>
  <c r="Y349" i="4"/>
  <c r="Y480" i="4"/>
  <c r="Y262" i="4"/>
  <c r="Y537" i="4"/>
  <c r="Y489" i="4"/>
  <c r="Y265" i="4"/>
  <c r="Y530" i="4"/>
  <c r="Y268" i="4"/>
  <c r="Y486" i="4"/>
  <c r="Y371" i="4"/>
  <c r="Y531" i="4"/>
  <c r="Y483" i="4"/>
  <c r="Y487" i="4"/>
  <c r="Y540" i="4"/>
  <c r="K255" i="2"/>
  <c r="X255" i="2" s="1"/>
  <c r="K254" i="2"/>
  <c r="X254" i="2" s="1"/>
  <c r="K253" i="2"/>
  <c r="X253" i="2" s="1"/>
  <c r="K252" i="2"/>
  <c r="X252" i="2" s="1"/>
  <c r="K251" i="2"/>
  <c r="X251" i="2" s="1"/>
  <c r="K250" i="2"/>
  <c r="K247" i="2"/>
  <c r="K246" i="2"/>
  <c r="X246" i="2" s="1"/>
  <c r="K153" i="2"/>
  <c r="X153" i="2" s="1"/>
  <c r="K244" i="2"/>
  <c r="X244" i="2" s="1"/>
  <c r="K243" i="2"/>
  <c r="X243" i="2" s="1"/>
  <c r="K242" i="2"/>
  <c r="X242" i="2" s="1"/>
  <c r="K241" i="2"/>
  <c r="X241" i="2" s="1"/>
  <c r="K239" i="2"/>
  <c r="X239" i="2" s="1"/>
  <c r="K238" i="2"/>
  <c r="X238" i="2" s="1"/>
  <c r="K221" i="2"/>
  <c r="X221" i="2" s="1"/>
  <c r="K220" i="2"/>
  <c r="X220" i="2" s="1"/>
  <c r="K219" i="2"/>
  <c r="X219" i="2" s="1"/>
  <c r="K218" i="2"/>
  <c r="X218" i="2" s="1"/>
  <c r="K217" i="2"/>
  <c r="X217" i="2" s="1"/>
  <c r="K216" i="2"/>
  <c r="K214" i="2"/>
  <c r="X214" i="2" s="1"/>
  <c r="K211" i="2"/>
  <c r="K210" i="2"/>
  <c r="X210" i="2" s="1"/>
  <c r="K209" i="2"/>
  <c r="X209" i="2" s="1"/>
  <c r="K208" i="2"/>
  <c r="X208" i="2" s="1"/>
  <c r="K207" i="2"/>
  <c r="X207" i="2" s="1"/>
  <c r="K205" i="2"/>
  <c r="X205" i="2" s="1"/>
  <c r="K204" i="2"/>
  <c r="X204" i="2" s="1"/>
  <c r="K169" i="2"/>
  <c r="X169" i="2" s="1"/>
  <c r="K127" i="2"/>
  <c r="X127" i="2" s="1"/>
  <c r="K122" i="2"/>
  <c r="X122" i="2" s="1"/>
  <c r="E7" i="2"/>
  <c r="E8" i="2" s="1"/>
  <c r="E9" i="2" s="1"/>
  <c r="E11" i="2"/>
  <c r="E13" i="2"/>
  <c r="E14" i="2" s="1"/>
  <c r="E15" i="2" s="1"/>
  <c r="E17" i="2"/>
  <c r="E18" i="2" s="1"/>
  <c r="E37" i="2"/>
  <c r="E38" i="2" s="1"/>
  <c r="E40" i="2"/>
  <c r="E44" i="2"/>
  <c r="E45" i="2" s="1"/>
  <c r="E46" i="2" s="1"/>
  <c r="E47" i="2" s="1"/>
  <c r="E48" i="2" s="1"/>
  <c r="E49" i="2" s="1"/>
  <c r="E50" i="2" s="1"/>
  <c r="E51" i="2" s="1"/>
  <c r="E52" i="2" s="1"/>
  <c r="E53" i="2" s="1"/>
  <c r="E54" i="2" s="1"/>
  <c r="E55" i="2" s="1"/>
  <c r="E56" i="2" s="1"/>
  <c r="E58" i="2"/>
  <c r="E59" i="2" s="1"/>
  <c r="E60" i="2" s="1"/>
  <c r="E62" i="2"/>
  <c r="E63" i="2" s="1"/>
  <c r="E64" i="2" s="1"/>
  <c r="E65" i="2" s="1"/>
  <c r="E66" i="2" s="1"/>
  <c r="E67" i="2" s="1"/>
  <c r="E68" i="2" s="1"/>
  <c r="E69" i="2" s="1"/>
  <c r="E71" i="2"/>
  <c r="E73" i="2"/>
  <c r="E76" i="2"/>
  <c r="E77" i="2" s="1"/>
  <c r="E78" i="2" s="1"/>
  <c r="E79" i="2" s="1"/>
  <c r="E80" i="2" s="1"/>
  <c r="E81" i="2" s="1"/>
  <c r="E82" i="2" s="1"/>
  <c r="E83" i="2" s="1"/>
  <c r="E84" i="2" s="1"/>
  <c r="E85" i="2" s="1"/>
  <c r="E86" i="2" s="1"/>
  <c r="E87" i="2" s="1"/>
  <c r="E89" i="2"/>
  <c r="E90" i="2" s="1"/>
  <c r="E91" i="2" s="1"/>
  <c r="E92" i="2" s="1"/>
  <c r="E93" i="2" s="1"/>
  <c r="E94" i="2" s="1"/>
  <c r="E95" i="2" s="1"/>
  <c r="E97" i="2"/>
  <c r="E102" i="2"/>
  <c r="E106" i="2"/>
  <c r="E107" i="2" s="1"/>
  <c r="E108" i="2" s="1"/>
  <c r="E110" i="2"/>
  <c r="E113" i="2"/>
  <c r="E114" i="2" s="1"/>
  <c r="E115" i="2" s="1"/>
  <c r="E116" i="2" s="1"/>
  <c r="E117" i="2" s="1"/>
  <c r="E118" i="2" s="1"/>
  <c r="E119" i="2" s="1"/>
  <c r="E120" i="2" s="1"/>
  <c r="E121" i="2" s="1"/>
  <c r="E122" i="2" s="1"/>
  <c r="E123" i="2" s="1"/>
  <c r="E124" i="2" s="1"/>
  <c r="E125" i="2" s="1"/>
  <c r="E127" i="2"/>
  <c r="E128" i="2" s="1"/>
  <c r="E129" i="2" s="1"/>
  <c r="E131" i="2"/>
  <c r="E133" i="2"/>
  <c r="E136" i="2"/>
  <c r="E137" i="2" s="1"/>
  <c r="E138" i="2" s="1"/>
  <c r="E139" i="2" s="1"/>
  <c r="E140" i="2" s="1"/>
  <c r="E142" i="2"/>
  <c r="E143" i="2" s="1"/>
  <c r="E146" i="2"/>
  <c r="E147" i="2" s="1"/>
  <c r="E148" i="2" s="1"/>
  <c r="E149" i="2" s="1"/>
  <c r="E150" i="2" s="1"/>
  <c r="E151" i="2" s="1"/>
  <c r="E152" i="2" s="1"/>
  <c r="E153" i="2" s="1"/>
  <c r="E154" i="2" s="1"/>
  <c r="E155" i="2" s="1"/>
  <c r="E156" i="2" s="1"/>
  <c r="E157" i="2" s="1"/>
  <c r="E158" i="2" s="1"/>
  <c r="E159" i="2" s="1"/>
  <c r="E161" i="2"/>
  <c r="E162" i="2" s="1"/>
  <c r="E163" i="2" s="1"/>
  <c r="E165" i="2"/>
  <c r="E167" i="2"/>
  <c r="E170" i="2"/>
  <c r="E171" i="2" s="1"/>
  <c r="E172" i="2" s="1"/>
  <c r="E173" i="2" s="1"/>
  <c r="E174" i="2" s="1"/>
  <c r="E175" i="2" s="1"/>
  <c r="E176" i="2" s="1"/>
  <c r="E177" i="2" s="1"/>
  <c r="E178" i="2" s="1"/>
  <c r="E179" i="2" s="1"/>
  <c r="E180" i="2" s="1"/>
  <c r="E181" i="2" s="1"/>
  <c r="E182" i="2" s="1"/>
  <c r="E183" i="2" s="1"/>
  <c r="E184" i="2" s="1"/>
  <c r="E185" i="2" s="1"/>
  <c r="E186" i="2" s="1"/>
  <c r="E188" i="2"/>
  <c r="E189" i="2" s="1"/>
  <c r="E190" i="2" s="1"/>
  <c r="E192" i="2"/>
  <c r="E194" i="2"/>
  <c r="E198" i="2"/>
  <c r="E199" i="2" s="1"/>
  <c r="E200" i="2" s="1"/>
  <c r="E202" i="2"/>
  <c r="E204" i="2"/>
  <c r="E205" i="2" s="1"/>
  <c r="E206" i="2" s="1"/>
  <c r="E207" i="2" s="1"/>
  <c r="E208" i="2" s="1"/>
  <c r="E209" i="2" s="1"/>
  <c r="E210" i="2" s="1"/>
  <c r="E211" i="2" s="1"/>
  <c r="E212" i="2" s="1"/>
  <c r="E213" i="2" s="1"/>
  <c r="E214" i="2" s="1"/>
  <c r="E215" i="2" s="1"/>
  <c r="E216" i="2" s="1"/>
  <c r="E217" i="2" s="1"/>
  <c r="E219" i="2"/>
  <c r="E220" i="2" s="1"/>
  <c r="E221" i="2" s="1"/>
  <c r="E223" i="2"/>
  <c r="E225" i="2"/>
  <c r="E227" i="2"/>
  <c r="E228" i="2" s="1"/>
  <c r="E229" i="2" s="1"/>
  <c r="E230" i="2" s="1"/>
  <c r="E231" i="2" s="1"/>
  <c r="E232" i="2" s="1"/>
  <c r="E234" i="2"/>
  <c r="E235" i="2" s="1"/>
  <c r="E238" i="2"/>
  <c r="E239" i="2" s="1"/>
  <c r="E240" i="2" s="1"/>
  <c r="E241" i="2" s="1"/>
  <c r="E242" i="2" s="1"/>
  <c r="E243" i="2" s="1"/>
  <c r="E244" i="2" s="1"/>
  <c r="E245" i="2" s="1"/>
  <c r="E246" i="2" s="1"/>
  <c r="E247" i="2" s="1"/>
  <c r="E248" i="2" s="1"/>
  <c r="E249" i="2" s="1"/>
  <c r="E250" i="2" s="1"/>
  <c r="E251" i="2" s="1"/>
  <c r="E253" i="2"/>
  <c r="E254" i="2" s="1"/>
  <c r="E255" i="2" s="1"/>
  <c r="E257" i="2"/>
  <c r="E259" i="2"/>
  <c r="E273" i="2"/>
  <c r="E274" i="2" s="1"/>
  <c r="E275" i="2" s="1"/>
  <c r="E286" i="2"/>
  <c r="E287" i="2" s="1"/>
  <c r="E288" i="2" s="1"/>
  <c r="E291" i="2"/>
  <c r="E292" i="2" s="1"/>
  <c r="E293" i="2" s="1"/>
  <c r="E294" i="2" s="1"/>
  <c r="E295" i="2" s="1"/>
  <c r="E296" i="2" s="1"/>
  <c r="E297" i="2" s="1"/>
  <c r="E298" i="2" s="1"/>
  <c r="E322" i="2"/>
  <c r="E323" i="2" s="1"/>
  <c r="E324" i="2" s="1"/>
  <c r="E327" i="2"/>
  <c r="E328" i="2" s="1"/>
  <c r="E329" i="2" s="1"/>
  <c r="E332" i="2"/>
  <c r="E333" i="2" s="1"/>
  <c r="E334" i="2" s="1"/>
  <c r="E335" i="2" s="1"/>
  <c r="E336" i="2" s="1"/>
  <c r="E337" i="2" s="1"/>
  <c r="E338" i="2" s="1"/>
  <c r="E341" i="2"/>
  <c r="E349" i="2"/>
  <c r="E350" i="2" s="1"/>
  <c r="E351" i="2" s="1"/>
  <c r="E354" i="2"/>
  <c r="E355" i="2" s="1"/>
  <c r="E356" i="2" s="1"/>
  <c r="E365" i="2"/>
  <c r="E366" i="2" s="1"/>
  <c r="E369" i="2"/>
  <c r="E370" i="2" s="1"/>
  <c r="E371" i="2" s="1"/>
  <c r="E383" i="2"/>
  <c r="E384" i="2" s="1"/>
  <c r="E385" i="2" s="1"/>
  <c r="E387" i="2"/>
  <c r="E388" i="2" s="1"/>
  <c r="E389" i="2" s="1"/>
  <c r="E400" i="2"/>
  <c r="E401" i="2" s="1"/>
  <c r="E402" i="2" s="1"/>
  <c r="E404" i="2"/>
  <c r="E405" i="2" s="1"/>
  <c r="E406" i="2" s="1"/>
  <c r="E105" i="13" l="1"/>
  <c r="E48" i="13"/>
  <c r="E77" i="13"/>
  <c r="E217" i="13"/>
  <c r="E166" i="13"/>
  <c r="E37" i="13"/>
  <c r="E97" i="13"/>
  <c r="E204" i="13"/>
  <c r="E129" i="13"/>
  <c r="E183" i="13"/>
  <c r="E26" i="13"/>
  <c r="E90" i="13"/>
  <c r="E199" i="13"/>
  <c r="E56" i="13"/>
  <c r="E117" i="13"/>
  <c r="E172" i="13"/>
  <c r="E226" i="13"/>
  <c r="E83" i="13"/>
  <c r="K192" i="2"/>
  <c r="X192" i="2" s="1"/>
  <c r="E205" i="13" l="1"/>
  <c r="E218" i="13"/>
  <c r="E118" i="13"/>
  <c r="E27" i="13"/>
  <c r="E98" i="13"/>
  <c r="E78" i="13"/>
  <c r="E84" i="13"/>
  <c r="E57" i="13"/>
  <c r="E184" i="13"/>
  <c r="E38" i="13"/>
  <c r="E49" i="13"/>
  <c r="E173" i="13"/>
  <c r="E227" i="13"/>
  <c r="E130" i="13"/>
  <c r="E167" i="13"/>
  <c r="E106" i="13"/>
  <c r="K257" i="2"/>
  <c r="X257" i="2" s="1"/>
  <c r="K223" i="2"/>
  <c r="X223" i="2" s="1"/>
  <c r="K165" i="2"/>
  <c r="X165" i="2" s="1"/>
  <c r="K256" i="2"/>
  <c r="X256" i="2" s="1"/>
  <c r="K222" i="2"/>
  <c r="X222" i="2" s="1"/>
  <c r="K191" i="2"/>
  <c r="X191" i="2" s="1"/>
  <c r="K164" i="2"/>
  <c r="X164" i="2" s="1"/>
  <c r="K259" i="2"/>
  <c r="X259" i="2" s="1"/>
  <c r="K225" i="2"/>
  <c r="X225" i="2" s="1"/>
  <c r="K194" i="2"/>
  <c r="X194" i="2" s="1"/>
  <c r="K167" i="2"/>
  <c r="X167" i="2" s="1"/>
  <c r="K258" i="2"/>
  <c r="X258" i="2" s="1"/>
  <c r="K224" i="2"/>
  <c r="X224" i="2" s="1"/>
  <c r="K193" i="2"/>
  <c r="X193" i="2" s="1"/>
  <c r="K166" i="2"/>
  <c r="X166" i="2" s="1"/>
  <c r="K132" i="2"/>
  <c r="X132" i="2" s="1"/>
  <c r="K131" i="2"/>
  <c r="X131" i="2" s="1"/>
  <c r="K130" i="2"/>
  <c r="X130" i="2" s="1"/>
  <c r="K249" i="2"/>
  <c r="K248" i="2"/>
  <c r="K213" i="2"/>
  <c r="X213" i="2" s="1"/>
  <c r="K212" i="2"/>
  <c r="K184" i="2"/>
  <c r="K183" i="2"/>
  <c r="K157" i="2"/>
  <c r="K156" i="2"/>
  <c r="K121" i="2"/>
  <c r="X121" i="2" s="1"/>
  <c r="K120" i="2"/>
  <c r="K353" i="2"/>
  <c r="X353" i="2" s="1"/>
  <c r="K54" i="2"/>
  <c r="X54" i="2" s="1"/>
  <c r="K93" i="8"/>
  <c r="K92" i="8"/>
  <c r="K91" i="8"/>
  <c r="K90" i="8"/>
  <c r="K88" i="8"/>
  <c r="K87" i="8"/>
  <c r="K86" i="8"/>
  <c r="K85" i="8"/>
  <c r="K25" i="8"/>
  <c r="K14" i="8"/>
  <c r="K13" i="8"/>
  <c r="M23" i="2"/>
  <c r="K60" i="2"/>
  <c r="X60" i="2" s="1"/>
  <c r="K59" i="2"/>
  <c r="X59" i="2" s="1"/>
  <c r="K58" i="2"/>
  <c r="X58" i="2" s="1"/>
  <c r="K57" i="2"/>
  <c r="X57" i="2" s="1"/>
  <c r="K399" i="2"/>
  <c r="X399" i="2" s="1"/>
  <c r="K382" i="2"/>
  <c r="X382" i="2" s="1"/>
  <c r="K363" i="2"/>
  <c r="X363" i="2" s="1"/>
  <c r="K348" i="2"/>
  <c r="X348" i="2" s="1"/>
  <c r="K321" i="2"/>
  <c r="X321" i="2" s="1"/>
  <c r="K398" i="2"/>
  <c r="X398" i="2" s="1"/>
  <c r="K381" i="2"/>
  <c r="X381" i="2" s="1"/>
  <c r="K362" i="2"/>
  <c r="X362" i="2" s="1"/>
  <c r="K347" i="2"/>
  <c r="X347" i="2" s="1"/>
  <c r="K320" i="2"/>
  <c r="X320" i="2" s="1"/>
  <c r="K397" i="2"/>
  <c r="X397" i="2" s="1"/>
  <c r="K380" i="2"/>
  <c r="X380" i="2" s="1"/>
  <c r="K361" i="2"/>
  <c r="X361" i="2" s="1"/>
  <c r="K346" i="2"/>
  <c r="X346" i="2" s="1"/>
  <c r="K319" i="2"/>
  <c r="X319" i="2" s="1"/>
  <c r="K285" i="2"/>
  <c r="X285" i="2" s="1"/>
  <c r="K284" i="2"/>
  <c r="X284" i="2" s="1"/>
  <c r="K283" i="2"/>
  <c r="X283" i="2" s="1"/>
  <c r="K295" i="2"/>
  <c r="X295" i="2" s="1"/>
  <c r="K294" i="2"/>
  <c r="K293" i="2"/>
  <c r="K292" i="2"/>
  <c r="K291" i="2"/>
  <c r="K297" i="2"/>
  <c r="X297" i="2" s="1"/>
  <c r="K386" i="2"/>
  <c r="X386" i="2" s="1"/>
  <c r="K368" i="2"/>
  <c r="X368" i="2" s="1"/>
  <c r="K326" i="2"/>
  <c r="X326" i="2" s="1"/>
  <c r="K396" i="2"/>
  <c r="X396" i="2" s="1"/>
  <c r="K379" i="2"/>
  <c r="X379" i="2" s="1"/>
  <c r="K360" i="2"/>
  <c r="X360" i="2" s="1"/>
  <c r="K345" i="2"/>
  <c r="X345" i="2" s="1"/>
  <c r="K318" i="2"/>
  <c r="X318" i="2" s="1"/>
  <c r="K282" i="2"/>
  <c r="X282" i="2" s="1"/>
  <c r="K179" i="2"/>
  <c r="X179" i="2" s="1"/>
  <c r="K172" i="2"/>
  <c r="X172" i="2" s="1"/>
  <c r="K152" i="2"/>
  <c r="X152" i="2" s="1"/>
  <c r="K395" i="2"/>
  <c r="X395" i="2" s="1"/>
  <c r="K378" i="2"/>
  <c r="X378" i="2" s="1"/>
  <c r="K359" i="2"/>
  <c r="X359" i="2" s="1"/>
  <c r="K344" i="2"/>
  <c r="X344" i="2" s="1"/>
  <c r="K317" i="2"/>
  <c r="X317" i="2" s="1"/>
  <c r="K281" i="2"/>
  <c r="X281" i="2" s="1"/>
  <c r="K174" i="2"/>
  <c r="X174" i="2" s="1"/>
  <c r="K170" i="2"/>
  <c r="X170" i="2" s="1"/>
  <c r="K147" i="2"/>
  <c r="X147" i="2" s="1"/>
  <c r="K113" i="2"/>
  <c r="X113" i="2" s="1"/>
  <c r="K186" i="2"/>
  <c r="X186" i="2" s="1"/>
  <c r="K185" i="2"/>
  <c r="K159" i="2"/>
  <c r="X159" i="2" s="1"/>
  <c r="K158" i="2"/>
  <c r="K125" i="2"/>
  <c r="X125" i="2" s="1"/>
  <c r="K124" i="2"/>
  <c r="K56" i="2"/>
  <c r="X56" i="2" s="1"/>
  <c r="K171" i="2"/>
  <c r="X171" i="2" s="1"/>
  <c r="K146" i="2"/>
  <c r="X146" i="2" s="1"/>
  <c r="K112" i="2"/>
  <c r="X112" i="2" s="1"/>
  <c r="K63" i="2"/>
  <c r="X63" i="2" s="1"/>
  <c r="K133" i="2"/>
  <c r="X133" i="2" s="1"/>
  <c r="K190" i="2"/>
  <c r="X190" i="2" s="1"/>
  <c r="K188" i="2"/>
  <c r="X188" i="2" s="1"/>
  <c r="K163" i="2"/>
  <c r="X163" i="2" s="1"/>
  <c r="K161" i="2"/>
  <c r="X161" i="2" s="1"/>
  <c r="K129" i="2"/>
  <c r="X129" i="2" s="1"/>
  <c r="K182" i="2"/>
  <c r="K176" i="2"/>
  <c r="X176" i="2" s="1"/>
  <c r="K155" i="2"/>
  <c r="K149" i="2"/>
  <c r="X149" i="2" s="1"/>
  <c r="K119" i="2"/>
  <c r="K115" i="2"/>
  <c r="X115" i="2" s="1"/>
  <c r="K189" i="2"/>
  <c r="X189" i="2" s="1"/>
  <c r="K187" i="2"/>
  <c r="X187" i="2" s="1"/>
  <c r="K162" i="2"/>
  <c r="X162" i="2" s="1"/>
  <c r="K160" i="2"/>
  <c r="X160" i="2" s="1"/>
  <c r="K128" i="2"/>
  <c r="X128" i="2" s="1"/>
  <c r="K126" i="2"/>
  <c r="X126" i="2" s="1"/>
  <c r="K65" i="2"/>
  <c r="X65" i="2" s="1"/>
  <c r="K240" i="2"/>
  <c r="X240" i="2" s="1"/>
  <c r="K206" i="2"/>
  <c r="X206" i="2" s="1"/>
  <c r="K175" i="2"/>
  <c r="X175" i="2" s="1"/>
  <c r="K148" i="2"/>
  <c r="X148" i="2" s="1"/>
  <c r="K114" i="2"/>
  <c r="X114" i="2" s="1"/>
  <c r="K181" i="2"/>
  <c r="X181" i="2" s="1"/>
  <c r="K154" i="2"/>
  <c r="X154" i="2" s="1"/>
  <c r="K118" i="2"/>
  <c r="X118" i="2" s="1"/>
  <c r="K178" i="2"/>
  <c r="X178" i="2" s="1"/>
  <c r="K151" i="2"/>
  <c r="X151" i="2" s="1"/>
  <c r="K117" i="2"/>
  <c r="X117" i="2" s="1"/>
  <c r="K177" i="2"/>
  <c r="X177" i="2" s="1"/>
  <c r="K150" i="2"/>
  <c r="X150" i="2" s="1"/>
  <c r="K116" i="2"/>
  <c r="X116" i="2" s="1"/>
  <c r="J41" i="4"/>
  <c r="O405" i="4"/>
  <c r="J405" i="4"/>
  <c r="O24" i="13"/>
  <c r="O25" i="13"/>
  <c r="O26" i="13"/>
  <c r="O23" i="13"/>
  <c r="J24" i="13"/>
  <c r="J25" i="13"/>
  <c r="J26" i="13"/>
  <c r="J23" i="13"/>
  <c r="J27" i="13" s="1"/>
  <c r="O19" i="8"/>
  <c r="J19" i="8"/>
  <c r="J400" i="4"/>
  <c r="J399" i="4"/>
  <c r="O41" i="4"/>
  <c r="O41" i="2"/>
  <c r="O85" i="13"/>
  <c r="O82" i="13"/>
  <c r="O83" i="13"/>
  <c r="O81" i="13"/>
  <c r="O88" i="13"/>
  <c r="O89" i="13"/>
  <c r="O87" i="13"/>
  <c r="O95" i="13"/>
  <c r="O96" i="13"/>
  <c r="O97" i="13"/>
  <c r="O94" i="13"/>
  <c r="O103" i="13"/>
  <c r="O104" i="13"/>
  <c r="O105" i="13"/>
  <c r="O106" i="13"/>
  <c r="O102" i="13"/>
  <c r="J103" i="13"/>
  <c r="J104" i="13"/>
  <c r="J105" i="13"/>
  <c r="J106" i="13"/>
  <c r="J102" i="13"/>
  <c r="J88" i="13"/>
  <c r="J89" i="13"/>
  <c r="J87" i="13"/>
  <c r="J85" i="13"/>
  <c r="J82" i="13"/>
  <c r="J83" i="13"/>
  <c r="J81" i="13"/>
  <c r="O161" i="13"/>
  <c r="O160" i="13"/>
  <c r="O159" i="13"/>
  <c r="O158" i="13"/>
  <c r="O157" i="13"/>
  <c r="O156" i="13"/>
  <c r="O154" i="13"/>
  <c r="O153" i="13"/>
  <c r="O151" i="13"/>
  <c r="O150" i="13"/>
  <c r="O149" i="13"/>
  <c r="O148" i="13"/>
  <c r="O146" i="13"/>
  <c r="O145" i="13"/>
  <c r="O143" i="13"/>
  <c r="O142" i="13"/>
  <c r="O140" i="13"/>
  <c r="O139" i="13"/>
  <c r="O137" i="13"/>
  <c r="O136" i="13"/>
  <c r="O134" i="13"/>
  <c r="O133" i="13"/>
  <c r="O130" i="13"/>
  <c r="O129" i="13"/>
  <c r="O128" i="13"/>
  <c r="O127" i="13"/>
  <c r="O126" i="13"/>
  <c r="O124" i="13"/>
  <c r="O123" i="13"/>
  <c r="O122" i="13"/>
  <c r="O121" i="13"/>
  <c r="O119" i="13"/>
  <c r="O116" i="13"/>
  <c r="O117" i="13"/>
  <c r="O118" i="13"/>
  <c r="O115" i="13"/>
  <c r="J161" i="13"/>
  <c r="J160" i="13"/>
  <c r="J159" i="13"/>
  <c r="J158" i="13"/>
  <c r="J157" i="13"/>
  <c r="J156" i="13"/>
  <c r="J154" i="13"/>
  <c r="J153" i="13"/>
  <c r="J151" i="13"/>
  <c r="J150" i="13"/>
  <c r="J149" i="13"/>
  <c r="J148" i="13"/>
  <c r="J146" i="13"/>
  <c r="J145" i="13"/>
  <c r="J143" i="13"/>
  <c r="J142" i="13"/>
  <c r="J140" i="13"/>
  <c r="J139" i="13"/>
  <c r="J137" i="13"/>
  <c r="J136" i="13"/>
  <c r="J134" i="13"/>
  <c r="J133" i="13"/>
  <c r="J130" i="13"/>
  <c r="J129" i="13"/>
  <c r="J128" i="13"/>
  <c r="J127" i="13"/>
  <c r="J126" i="13"/>
  <c r="J124" i="13"/>
  <c r="J123" i="13"/>
  <c r="J122" i="13"/>
  <c r="J121" i="13"/>
  <c r="J119" i="13"/>
  <c r="J116" i="13"/>
  <c r="J117" i="13"/>
  <c r="J118" i="13"/>
  <c r="J115" i="13"/>
  <c r="O165" i="13"/>
  <c r="O166" i="13"/>
  <c r="O167" i="13"/>
  <c r="O164" i="13"/>
  <c r="J165" i="13"/>
  <c r="J166" i="13"/>
  <c r="J167" i="13"/>
  <c r="J164" i="13"/>
  <c r="O171" i="13"/>
  <c r="O172" i="13"/>
  <c r="O173" i="13"/>
  <c r="O174" i="13"/>
  <c r="O175" i="13"/>
  <c r="O176" i="13"/>
  <c r="O177" i="13"/>
  <c r="O170" i="13"/>
  <c r="J171" i="13"/>
  <c r="J172" i="13"/>
  <c r="J173" i="13"/>
  <c r="J174" i="13"/>
  <c r="J175" i="13"/>
  <c r="J176" i="13"/>
  <c r="J177" i="13"/>
  <c r="J170" i="13"/>
  <c r="O227" i="13"/>
  <c r="O226" i="13"/>
  <c r="O225" i="13"/>
  <c r="O224" i="13"/>
  <c r="J227" i="13"/>
  <c r="J226" i="13"/>
  <c r="J225" i="13"/>
  <c r="J224" i="13"/>
  <c r="O220" i="13"/>
  <c r="O219" i="13"/>
  <c r="O218" i="13"/>
  <c r="O217" i="13"/>
  <c r="O216" i="13"/>
  <c r="O215" i="13"/>
  <c r="O214" i="13"/>
  <c r="O213" i="13"/>
  <c r="O212" i="13"/>
  <c r="O211" i="13"/>
  <c r="O210" i="13"/>
  <c r="O208" i="13"/>
  <c r="O207" i="13"/>
  <c r="O206" i="13"/>
  <c r="O205" i="13"/>
  <c r="O203" i="13"/>
  <c r="O202" i="13"/>
  <c r="O201" i="13"/>
  <c r="O200" i="13"/>
  <c r="O199" i="13"/>
  <c r="O198" i="13"/>
  <c r="O197" i="13"/>
  <c r="O195" i="13"/>
  <c r="O194" i="13"/>
  <c r="O193" i="13"/>
  <c r="O192" i="13"/>
  <c r="O189" i="13"/>
  <c r="O188" i="13"/>
  <c r="O186" i="13"/>
  <c r="O185" i="13"/>
  <c r="O184" i="13"/>
  <c r="O181" i="13"/>
  <c r="J220" i="13"/>
  <c r="J219" i="13"/>
  <c r="J218" i="13"/>
  <c r="J217" i="13"/>
  <c r="J216" i="13"/>
  <c r="J215" i="13"/>
  <c r="J214" i="13"/>
  <c r="J213" i="13"/>
  <c r="J212" i="13"/>
  <c r="J211" i="13"/>
  <c r="J210" i="13"/>
  <c r="J208" i="13"/>
  <c r="J207" i="13"/>
  <c r="J206" i="13"/>
  <c r="J205" i="13"/>
  <c r="J203" i="13"/>
  <c r="J202" i="13"/>
  <c r="J201" i="13"/>
  <c r="J200" i="13"/>
  <c r="J199" i="13"/>
  <c r="J198" i="13"/>
  <c r="J197" i="13"/>
  <c r="J195" i="13"/>
  <c r="J194" i="13"/>
  <c r="J193" i="13"/>
  <c r="J192" i="13"/>
  <c r="J190" i="13"/>
  <c r="J189" i="13"/>
  <c r="J188" i="13"/>
  <c r="J186" i="13"/>
  <c r="J185" i="13"/>
  <c r="J184" i="13"/>
  <c r="J181" i="13"/>
  <c r="O234" i="13"/>
  <c r="O61" i="13"/>
  <c r="O60" i="13"/>
  <c r="O58" i="13"/>
  <c r="O57" i="13"/>
  <c r="O56" i="13"/>
  <c r="O55" i="13"/>
  <c r="O54" i="13"/>
  <c r="O53" i="13"/>
  <c r="O52" i="13"/>
  <c r="O49" i="13"/>
  <c r="O48" i="13"/>
  <c r="O47" i="13"/>
  <c r="O46" i="13"/>
  <c r="O45" i="13"/>
  <c r="J234" i="13"/>
  <c r="J61" i="13"/>
  <c r="J60" i="13"/>
  <c r="J58" i="13"/>
  <c r="J57" i="13"/>
  <c r="J56" i="13"/>
  <c r="J55" i="13"/>
  <c r="J54" i="13"/>
  <c r="J53" i="13"/>
  <c r="J52" i="13"/>
  <c r="J49" i="13"/>
  <c r="J48" i="13"/>
  <c r="J47" i="13"/>
  <c r="J46" i="13"/>
  <c r="J45" i="13"/>
  <c r="O238" i="2"/>
  <c r="O204" i="2"/>
  <c r="O171" i="2"/>
  <c r="O169" i="2"/>
  <c r="O146" i="2"/>
  <c r="O112" i="2"/>
  <c r="O27" i="13" l="1"/>
  <c r="T147" i="32"/>
  <c r="T103" i="32"/>
  <c r="T148" i="32"/>
  <c r="T104" i="32"/>
  <c r="T149" i="32"/>
  <c r="T105" i="32"/>
  <c r="T150" i="32"/>
  <c r="T146" i="32"/>
  <c r="T143" i="32"/>
  <c r="T144" i="32"/>
  <c r="T145" i="32"/>
  <c r="T81" i="32"/>
  <c r="M34" i="2"/>
  <c r="X66" i="2"/>
  <c r="E174" i="13"/>
  <c r="E58" i="13"/>
  <c r="E50" i="13"/>
  <c r="E85" i="13"/>
  <c r="E119" i="13"/>
  <c r="E131" i="13"/>
  <c r="E39" i="13"/>
  <c r="E219" i="13"/>
  <c r="E185" i="13"/>
  <c r="E99" i="13"/>
  <c r="E206" i="13"/>
  <c r="Y119" i="4"/>
  <c r="Y87" i="4"/>
  <c r="Y187" i="4"/>
  <c r="Y88" i="4"/>
  <c r="Y211" i="4"/>
  <c r="Y80" i="4"/>
  <c r="Y100" i="4"/>
  <c r="Y116" i="4"/>
  <c r="Y159" i="4"/>
  <c r="Y232" i="4"/>
  <c r="Y320" i="4"/>
  <c r="Y378" i="4"/>
  <c r="Y522" i="4"/>
  <c r="Y72" i="4"/>
  <c r="Y70" i="4"/>
  <c r="Y105" i="4"/>
  <c r="Y198" i="4"/>
  <c r="Y158" i="4"/>
  <c r="Y106" i="4"/>
  <c r="Y225" i="4"/>
  <c r="Y99" i="4"/>
  <c r="Y111" i="4"/>
  <c r="Y160" i="4"/>
  <c r="Y233" i="4"/>
  <c r="Y321" i="4"/>
  <c r="Y379" i="4"/>
  <c r="Y523" i="4"/>
  <c r="Y73" i="4"/>
  <c r="Y182" i="4"/>
  <c r="Y169" i="4"/>
  <c r="Y156" i="4"/>
  <c r="Y424" i="4"/>
  <c r="Y118" i="4"/>
  <c r="Y124" i="4"/>
  <c r="Y218" i="4"/>
  <c r="Y59" i="4"/>
  <c r="Y173" i="4"/>
  <c r="Y125" i="4"/>
  <c r="Y155" i="4"/>
  <c r="Y167" i="4"/>
  <c r="Y171" i="4"/>
  <c r="Y251" i="4"/>
  <c r="Y333" i="4"/>
  <c r="Y425" i="4"/>
  <c r="Y554" i="4"/>
  <c r="Y121" i="4"/>
  <c r="Y58" i="4"/>
  <c r="Y200" i="4"/>
  <c r="Y108" i="4"/>
  <c r="Y110" i="4"/>
  <c r="Y170" i="4"/>
  <c r="Y250" i="4"/>
  <c r="Y553" i="4"/>
  <c r="Y77" i="4"/>
  <c r="Y157" i="4"/>
  <c r="Y126" i="4"/>
  <c r="Y220" i="4"/>
  <c r="Y71" i="4"/>
  <c r="Y195" i="4"/>
  <c r="Y183" i="4"/>
  <c r="Y166" i="4"/>
  <c r="Y193" i="4"/>
  <c r="Y93" i="4"/>
  <c r="Y196" i="4"/>
  <c r="Y278" i="4"/>
  <c r="Y343" i="4"/>
  <c r="Y450" i="4"/>
  <c r="Y60" i="4"/>
  <c r="Y101" i="4"/>
  <c r="Y120" i="4"/>
  <c r="Y168" i="4"/>
  <c r="Y74" i="4"/>
  <c r="Y62" i="4"/>
  <c r="Y161" i="4"/>
  <c r="Y75" i="4"/>
  <c r="Y213" i="4"/>
  <c r="Y63" i="4"/>
  <c r="Y191" i="4"/>
  <c r="Y57" i="4"/>
  <c r="Y204" i="4"/>
  <c r="Y130" i="4"/>
  <c r="Y197" i="4"/>
  <c r="Y279" i="4"/>
  <c r="Y344" i="4"/>
  <c r="Y451" i="4"/>
  <c r="Y61" i="4"/>
  <c r="Y107" i="4"/>
  <c r="Y102" i="4"/>
  <c r="Y206" i="4"/>
  <c r="Y65" i="4"/>
  <c r="Y56" i="4"/>
  <c r="Y192" i="4"/>
  <c r="Y69" i="4"/>
  <c r="Y186" i="4"/>
  <c r="Y214" i="4"/>
  <c r="Y292" i="4"/>
  <c r="Y356" i="4"/>
  <c r="Y502" i="4"/>
  <c r="Y103" i="4"/>
  <c r="Y86" i="4"/>
  <c r="Y332" i="4"/>
  <c r="Y194" i="4"/>
  <c r="Y64" i="4"/>
  <c r="Y163" i="4"/>
  <c r="Y94" i="4"/>
  <c r="Y212" i="4"/>
  <c r="Y82" i="4"/>
  <c r="Y180" i="4"/>
  <c r="Y113" i="4"/>
  <c r="Y83" i="4"/>
  <c r="Y131" i="4"/>
  <c r="Y68" i="4"/>
  <c r="Y203" i="4"/>
  <c r="Y89" i="4"/>
  <c r="Y78" i="4"/>
  <c r="Y224" i="4"/>
  <c r="Y215" i="4"/>
  <c r="Y293" i="4"/>
  <c r="Y357" i="4"/>
  <c r="Y503" i="4"/>
  <c r="Y104" i="4"/>
  <c r="X25" i="8"/>
  <c r="X93" i="8"/>
  <c r="X91" i="8"/>
  <c r="X92" i="8"/>
  <c r="X85" i="8"/>
  <c r="X86" i="8"/>
  <c r="X87" i="8"/>
  <c r="X13" i="8"/>
  <c r="X14" i="8"/>
  <c r="X88" i="8"/>
  <c r="X90" i="8"/>
  <c r="Y33" i="4"/>
  <c r="Y41" i="4"/>
  <c r="Y140" i="4"/>
  <c r="Y32" i="4"/>
  <c r="Y28" i="4"/>
  <c r="Y30" i="4"/>
  <c r="M291" i="2"/>
  <c r="M57" i="2"/>
  <c r="M292" i="2"/>
  <c r="M58" i="2"/>
  <c r="M293" i="2"/>
  <c r="M59" i="2"/>
  <c r="M294" i="2"/>
  <c r="M60" i="2"/>
  <c r="M295" i="2"/>
  <c r="M349" i="4"/>
  <c r="M151" i="4"/>
  <c r="M150" i="4"/>
  <c r="M149" i="4"/>
  <c r="M148" i="4"/>
  <c r="M147" i="4"/>
  <c r="M146" i="4"/>
  <c r="M145" i="4"/>
  <c r="M144" i="4"/>
  <c r="M143" i="4"/>
  <c r="M142" i="4"/>
  <c r="M141" i="4"/>
  <c r="M140" i="4"/>
  <c r="M139" i="4"/>
  <c r="M137" i="4"/>
  <c r="M136" i="4"/>
  <c r="M135" i="4"/>
  <c r="M350" i="4"/>
  <c r="M351" i="4"/>
  <c r="X1" i="8" l="1"/>
  <c r="E207" i="13"/>
  <c r="E40" i="13"/>
  <c r="E132" i="13"/>
  <c r="E220" i="13"/>
  <c r="E186" i="13"/>
  <c r="E120" i="13"/>
  <c r="E175" i="13"/>
  <c r="M352" i="4"/>
  <c r="M353" i="4"/>
  <c r="M354" i="4"/>
  <c r="M355" i="4"/>
  <c r="M357" i="4"/>
  <c r="M356" i="4"/>
  <c r="E176" i="13" l="1"/>
  <c r="E133" i="13"/>
  <c r="E121" i="13"/>
  <c r="E41" i="13"/>
  <c r="E187" i="13"/>
  <c r="E208" i="13"/>
  <c r="M220" i="13"/>
  <c r="M219" i="13"/>
  <c r="M218" i="13"/>
  <c r="M217" i="13"/>
  <c r="M216" i="13"/>
  <c r="M215" i="13"/>
  <c r="M214" i="13"/>
  <c r="M213" i="13"/>
  <c r="M212" i="13"/>
  <c r="M211" i="13"/>
  <c r="M210" i="13"/>
  <c r="M208" i="13"/>
  <c r="M207" i="13"/>
  <c r="M206" i="13"/>
  <c r="M205" i="13"/>
  <c r="M203" i="13"/>
  <c r="M202" i="13"/>
  <c r="M201" i="13"/>
  <c r="M200" i="13"/>
  <c r="M199" i="13"/>
  <c r="M198" i="13"/>
  <c r="M197" i="13"/>
  <c r="M195" i="13"/>
  <c r="M194" i="13"/>
  <c r="M193" i="13"/>
  <c r="M192" i="13"/>
  <c r="M190" i="13"/>
  <c r="M189" i="13"/>
  <c r="M188" i="13"/>
  <c r="M186" i="13"/>
  <c r="M185" i="13"/>
  <c r="M184" i="13"/>
  <c r="M181" i="13"/>
  <c r="M180" i="13"/>
  <c r="M177" i="13"/>
  <c r="M176" i="13"/>
  <c r="M175" i="13"/>
  <c r="M174" i="13"/>
  <c r="M173" i="13"/>
  <c r="M172" i="13"/>
  <c r="M171" i="13"/>
  <c r="M170" i="13"/>
  <c r="M169" i="13"/>
  <c r="M167" i="13"/>
  <c r="M166" i="13"/>
  <c r="M165" i="13"/>
  <c r="M164" i="13"/>
  <c r="M163" i="13"/>
  <c r="E122" i="13" l="1"/>
  <c r="E209" i="13"/>
  <c r="E134" i="13"/>
  <c r="E188" i="13"/>
  <c r="E177" i="13"/>
  <c r="J238" i="2"/>
  <c r="J204" i="2"/>
  <c r="J171" i="2"/>
  <c r="J169" i="2"/>
  <c r="J146" i="2"/>
  <c r="J112" i="2"/>
  <c r="E189" i="13" l="1"/>
  <c r="E135" i="13"/>
  <c r="E210" i="13"/>
  <c r="E123" i="13"/>
  <c r="M272" i="2"/>
  <c r="M271" i="2"/>
  <c r="M270" i="2"/>
  <c r="M269" i="2"/>
  <c r="M268" i="2"/>
  <c r="E190" i="13" l="1"/>
  <c r="E211" i="13"/>
  <c r="E124" i="13"/>
  <c r="E136" i="13"/>
  <c r="Q1" i="4"/>
  <c r="E137" i="13" l="1"/>
  <c r="E212" i="13"/>
  <c r="E191" i="13"/>
  <c r="M97" i="2"/>
  <c r="M96" i="2"/>
  <c r="M95" i="2"/>
  <c r="M94" i="2"/>
  <c r="M93" i="2"/>
  <c r="M92" i="2"/>
  <c r="M91" i="2"/>
  <c r="M90" i="2"/>
  <c r="M89" i="2"/>
  <c r="M88" i="2"/>
  <c r="M87" i="2"/>
  <c r="M86" i="2"/>
  <c r="M85" i="2"/>
  <c r="M84" i="2"/>
  <c r="M83" i="2"/>
  <c r="M82" i="2"/>
  <c r="M81" i="2"/>
  <c r="M80" i="2"/>
  <c r="M79" i="2"/>
  <c r="M78" i="2"/>
  <c r="M77" i="2"/>
  <c r="M76" i="2"/>
  <c r="M75" i="2"/>
  <c r="M74" i="2"/>
  <c r="E192" i="13" l="1"/>
  <c r="E138" i="13"/>
  <c r="Q1" i="13"/>
  <c r="Q1" i="8"/>
  <c r="E139" i="13" l="1"/>
  <c r="E193" i="13"/>
  <c r="M96" i="13"/>
  <c r="M95" i="13"/>
  <c r="M94" i="13"/>
  <c r="M93" i="13"/>
  <c r="M89" i="13"/>
  <c r="M88" i="13"/>
  <c r="M87" i="13"/>
  <c r="M86" i="13"/>
  <c r="E194" i="13" l="1"/>
  <c r="E140" i="13"/>
  <c r="E7" i="15"/>
  <c r="E141" i="13" l="1"/>
  <c r="O306" i="4"/>
  <c r="J306" i="4"/>
  <c r="E142" i="13" l="1"/>
  <c r="M222" i="2"/>
  <c r="M214" i="2"/>
  <c r="E143" i="13" l="1"/>
  <c r="M73" i="2"/>
  <c r="M72" i="2"/>
  <c r="E144" i="13" l="1"/>
  <c r="M380" i="4"/>
  <c r="M382" i="4"/>
  <c r="M381" i="4"/>
  <c r="M378" i="4"/>
  <c r="M379" i="4"/>
  <c r="M377" i="4"/>
  <c r="M376" i="4"/>
  <c r="M375" i="4"/>
  <c r="M374" i="4"/>
  <c r="M373" i="4"/>
  <c r="M372" i="4"/>
  <c r="M371" i="4"/>
  <c r="M369" i="4"/>
  <c r="M370" i="4"/>
  <c r="M368" i="4"/>
  <c r="M367" i="4"/>
  <c r="M362" i="4"/>
  <c r="M363" i="4"/>
  <c r="M364" i="4"/>
  <c r="M365" i="4"/>
  <c r="M366" i="4"/>
  <c r="M361" i="4"/>
  <c r="M558" i="4"/>
  <c r="M559" i="4"/>
  <c r="M560" i="4"/>
  <c r="M557"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30" i="4"/>
  <c r="M527" i="4"/>
  <c r="M528" i="4"/>
  <c r="M529" i="4"/>
  <c r="M526" i="4"/>
  <c r="M511" i="4"/>
  <c r="M512" i="4"/>
  <c r="M513" i="4"/>
  <c r="M514" i="4"/>
  <c r="M515" i="4"/>
  <c r="M516" i="4"/>
  <c r="M517" i="4"/>
  <c r="M518" i="4"/>
  <c r="M519" i="4"/>
  <c r="M520" i="4"/>
  <c r="M521" i="4"/>
  <c r="M522" i="4"/>
  <c r="M523" i="4"/>
  <c r="M524" i="4"/>
  <c r="M525" i="4"/>
  <c r="M510" i="4"/>
  <c r="E145" i="13" l="1"/>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2" i="4"/>
  <c r="M271" i="4"/>
  <c r="M270" i="4"/>
  <c r="M269" i="4"/>
  <c r="M268" i="4"/>
  <c r="M267" i="4"/>
  <c r="M266" i="4"/>
  <c r="M265" i="4"/>
  <c r="M264" i="4"/>
  <c r="M263" i="4"/>
  <c r="M262" i="4"/>
  <c r="M261" i="4"/>
  <c r="M260" i="4"/>
  <c r="M259"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57" i="2"/>
  <c r="M256" i="2"/>
  <c r="M255" i="2"/>
  <c r="M254" i="2"/>
  <c r="M253" i="2"/>
  <c r="M252" i="2"/>
  <c r="M251" i="2"/>
  <c r="M250" i="2"/>
  <c r="M249" i="2"/>
  <c r="M248" i="2"/>
  <c r="M247" i="2"/>
  <c r="M246" i="2"/>
  <c r="M244" i="2"/>
  <c r="M243" i="2"/>
  <c r="M242" i="2"/>
  <c r="M241" i="2"/>
  <c r="M240" i="2"/>
  <c r="M239" i="2"/>
  <c r="M238" i="2"/>
  <c r="M223" i="2"/>
  <c r="M221" i="2"/>
  <c r="M220" i="2"/>
  <c r="M219" i="2"/>
  <c r="M218" i="2"/>
  <c r="E146" i="13" l="1"/>
  <c r="M217" i="2"/>
  <c r="M216" i="2"/>
  <c r="M213" i="2"/>
  <c r="M212" i="2"/>
  <c r="M211" i="2"/>
  <c r="M210" i="2"/>
  <c r="M209" i="2"/>
  <c r="M208" i="2"/>
  <c r="M207" i="2"/>
  <c r="M206" i="2"/>
  <c r="M205" i="2"/>
  <c r="M204" i="2"/>
  <c r="E147" i="13" l="1"/>
  <c r="M306" i="4"/>
  <c r="M307" i="4"/>
  <c r="M308" i="4"/>
  <c r="E148" i="13" l="1"/>
  <c r="M406" i="2"/>
  <c r="M405" i="2"/>
  <c r="M404" i="2"/>
  <c r="M402" i="2"/>
  <c r="M401" i="2"/>
  <c r="M400" i="2"/>
  <c r="M399" i="2"/>
  <c r="M398" i="2"/>
  <c r="M397" i="2"/>
  <c r="M396" i="2"/>
  <c r="M395" i="2"/>
  <c r="M389" i="2"/>
  <c r="M388" i="2"/>
  <c r="M387" i="2"/>
  <c r="M386" i="2"/>
  <c r="M384" i="2"/>
  <c r="M383" i="2"/>
  <c r="M382" i="2"/>
  <c r="M381" i="2"/>
  <c r="M380" i="2"/>
  <c r="M379" i="2"/>
  <c r="M378" i="2"/>
  <c r="M375" i="2"/>
  <c r="E149" i="13" l="1"/>
  <c r="M374" i="2"/>
  <c r="E150" i="13" l="1"/>
  <c r="M259" i="2"/>
  <c r="M258" i="2"/>
  <c r="M225" i="2"/>
  <c r="M224" i="2"/>
  <c r="E151" i="13" l="1"/>
  <c r="L234" i="13"/>
  <c r="M234" i="13" s="1"/>
  <c r="E152" i="13" l="1"/>
  <c r="Q1" i="9"/>
  <c r="E153" i="13" l="1"/>
  <c r="M15" i="2"/>
  <c r="M14" i="2"/>
  <c r="M13" i="2"/>
  <c r="M12" i="2"/>
  <c r="M11" i="2"/>
  <c r="M10" i="2"/>
  <c r="M9" i="2"/>
  <c r="M8" i="2"/>
  <c r="M7" i="2"/>
  <c r="M6" i="2"/>
  <c r="E154" i="13" l="1"/>
  <c r="M93" i="8"/>
  <c r="M92" i="8"/>
  <c r="M91" i="8"/>
  <c r="M90" i="8"/>
  <c r="M88" i="8"/>
  <c r="M87" i="8"/>
  <c r="M86" i="8"/>
  <c r="M85" i="8"/>
  <c r="M81" i="8"/>
  <c r="M36" i="8"/>
  <c r="M35" i="8"/>
  <c r="M34" i="8"/>
  <c r="M33" i="8"/>
  <c r="M30" i="8"/>
  <c r="E155" i="13" l="1"/>
  <c r="M29" i="8"/>
  <c r="M28" i="8"/>
  <c r="M27" i="8"/>
  <c r="M25" i="8"/>
  <c r="M23" i="8"/>
  <c r="M22" i="8"/>
  <c r="M21" i="8"/>
  <c r="M20" i="8"/>
  <c r="M19" i="8"/>
  <c r="M18" i="8"/>
  <c r="M17" i="8"/>
  <c r="M14" i="8"/>
  <c r="M13" i="8"/>
  <c r="M10" i="8"/>
  <c r="M28" i="9"/>
  <c r="M29" i="9"/>
  <c r="M30" i="9"/>
  <c r="M34" i="9"/>
  <c r="M35" i="9"/>
  <c r="M36" i="9"/>
  <c r="M37" i="9"/>
  <c r="M38" i="9"/>
  <c r="M31" i="9"/>
  <c r="M32" i="9"/>
  <c r="M25" i="9"/>
  <c r="M21" i="9"/>
  <c r="M20" i="9"/>
  <c r="M16" i="9"/>
  <c r="M14" i="9"/>
  <c r="M13" i="9"/>
  <c r="M11" i="9"/>
  <c r="M9" i="9"/>
  <c r="M8" i="9"/>
  <c r="M7" i="9"/>
  <c r="E156" i="13" l="1"/>
  <c r="M435" i="4"/>
  <c r="M434" i="4"/>
  <c r="E157" i="13" l="1"/>
  <c r="M429" i="4"/>
  <c r="M430" i="4"/>
  <c r="M431" i="4"/>
  <c r="M432" i="4"/>
  <c r="M433" i="4"/>
  <c r="M454" i="4"/>
  <c r="M455" i="4"/>
  <c r="M456" i="4"/>
  <c r="M457" i="4"/>
  <c r="M475" i="4"/>
  <c r="M476" i="4"/>
  <c r="M477" i="4"/>
  <c r="M478" i="4"/>
  <c r="M506" i="4"/>
  <c r="M507" i="4"/>
  <c r="M508" i="4"/>
  <c r="M509" i="4"/>
  <c r="M428" i="4"/>
  <c r="M439" i="4"/>
  <c r="M440" i="4"/>
  <c r="M441" i="4"/>
  <c r="M442" i="4"/>
  <c r="M443" i="4"/>
  <c r="M444" i="4"/>
  <c r="M445" i="4"/>
  <c r="M446" i="4"/>
  <c r="M447" i="4"/>
  <c r="M448" i="4"/>
  <c r="M449" i="4"/>
  <c r="M450" i="4"/>
  <c r="M451" i="4"/>
  <c r="M452" i="4"/>
  <c r="M453" i="4"/>
  <c r="M458" i="4"/>
  <c r="M459" i="4"/>
  <c r="M460" i="4"/>
  <c r="M461" i="4"/>
  <c r="M462" i="4"/>
  <c r="M463" i="4"/>
  <c r="M464" i="4"/>
  <c r="M465" i="4"/>
  <c r="M466" i="4"/>
  <c r="M467" i="4"/>
  <c r="M468" i="4"/>
  <c r="M469" i="4"/>
  <c r="M470" i="4"/>
  <c r="M473" i="4"/>
  <c r="M474"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438" i="4"/>
  <c r="M425" i="4"/>
  <c r="M426" i="4"/>
  <c r="M427" i="4"/>
  <c r="M359" i="4"/>
  <c r="M123" i="4"/>
  <c r="E158" i="13" l="1"/>
  <c r="M424" i="4"/>
  <c r="M423" i="4"/>
  <c r="M422" i="4"/>
  <c r="M421" i="4"/>
  <c r="M420" i="4"/>
  <c r="M419" i="4"/>
  <c r="M418" i="4"/>
  <c r="M417" i="4"/>
  <c r="M416" i="4"/>
  <c r="M437" i="4"/>
  <c r="M436" i="4"/>
  <c r="M415" i="4"/>
  <c r="M414" i="4"/>
  <c r="M413" i="4"/>
  <c r="M412" i="4"/>
  <c r="M406" i="4"/>
  <c r="M405" i="4"/>
  <c r="M404" i="4"/>
  <c r="M403" i="4"/>
  <c r="M400" i="4"/>
  <c r="M399" i="4"/>
  <c r="M396" i="4"/>
  <c r="M395" i="4"/>
  <c r="M402" i="4"/>
  <c r="M401" i="4"/>
  <c r="M394" i="4"/>
  <c r="M393" i="4"/>
  <c r="M392" i="4"/>
  <c r="M391" i="4"/>
  <c r="M390" i="4"/>
  <c r="M389" i="4"/>
  <c r="M388" i="4"/>
  <c r="M387" i="4"/>
  <c r="M386" i="4"/>
  <c r="M385" i="4"/>
  <c r="M384" i="4"/>
  <c r="M383" i="4"/>
  <c r="M360" i="4"/>
  <c r="M358" i="4"/>
  <c r="M348" i="4"/>
  <c r="M347" i="4"/>
  <c r="M346" i="4"/>
  <c r="M345" i="4"/>
  <c r="M337" i="4"/>
  <c r="M336" i="4"/>
  <c r="M335" i="4"/>
  <c r="M334" i="4"/>
  <c r="M327" i="4"/>
  <c r="M326" i="4"/>
  <c r="M325" i="4"/>
  <c r="M324" i="4"/>
  <c r="M323" i="4"/>
  <c r="M322" i="4"/>
  <c r="E159" i="13" l="1"/>
  <c r="Y397" i="4"/>
  <c r="Y398" i="4"/>
  <c r="M398" i="4"/>
  <c r="M397" i="4"/>
  <c r="M344" i="4"/>
  <c r="M343" i="4"/>
  <c r="M342" i="4"/>
  <c r="M341" i="4"/>
  <c r="M340" i="4"/>
  <c r="M338" i="4"/>
  <c r="M339" i="4"/>
  <c r="M333" i="4"/>
  <c r="M332" i="4"/>
  <c r="M331" i="4"/>
  <c r="M330" i="4"/>
  <c r="M329" i="4"/>
  <c r="M328" i="4"/>
  <c r="M321" i="4"/>
  <c r="M320" i="4"/>
  <c r="M319" i="4"/>
  <c r="M318" i="4"/>
  <c r="M317" i="4"/>
  <c r="M316" i="4"/>
  <c r="M315" i="4"/>
  <c r="M314" i="4"/>
  <c r="M313" i="4"/>
  <c r="M312" i="4"/>
  <c r="M311" i="4"/>
  <c r="M310" i="4"/>
  <c r="M309" i="4"/>
  <c r="E160" i="13" l="1"/>
  <c r="M225" i="4"/>
  <c r="M224" i="4"/>
  <c r="M223" i="4"/>
  <c r="M222" i="4"/>
  <c r="M221" i="4"/>
  <c r="M220" i="4"/>
  <c r="M219" i="4"/>
  <c r="M218" i="4"/>
  <c r="M204" i="4"/>
  <c r="M199" i="4"/>
  <c r="M198" i="4"/>
  <c r="M187" i="4"/>
  <c r="M186" i="4"/>
  <c r="M183" i="4"/>
  <c r="M181" i="4"/>
  <c r="M182" i="4"/>
  <c r="M180" i="4"/>
  <c r="M166" i="4"/>
  <c r="M162" i="4"/>
  <c r="M161" i="4"/>
  <c r="M167" i="4"/>
  <c r="M131" i="4"/>
  <c r="M130" i="4"/>
  <c r="M125" i="4"/>
  <c r="M127" i="4"/>
  <c r="M126" i="4"/>
  <c r="M124" i="4"/>
  <c r="M122" i="4"/>
  <c r="M111" i="4"/>
  <c r="M110" i="4"/>
  <c r="M106" i="4"/>
  <c r="M105" i="4"/>
  <c r="M81" i="4"/>
  <c r="M80" i="4"/>
  <c r="M94" i="4"/>
  <c r="M93" i="4"/>
  <c r="M92" i="4"/>
  <c r="M91" i="4"/>
  <c r="E161" i="13" l="1"/>
  <c r="M366" i="2"/>
  <c r="M351" i="2"/>
  <c r="M263" i="2" l="1"/>
  <c r="M63" i="4" l="1"/>
  <c r="M62" i="4"/>
  <c r="M227" i="13" l="1"/>
  <c r="M226" i="13"/>
  <c r="M223" i="13"/>
  <c r="M161" i="13"/>
  <c r="M160" i="13"/>
  <c r="M159" i="13"/>
  <c r="M158" i="13"/>
  <c r="M157" i="13"/>
  <c r="M156" i="13"/>
  <c r="M154" i="13"/>
  <c r="M153" i="13"/>
  <c r="M151" i="13"/>
  <c r="M150" i="13"/>
  <c r="M149" i="13"/>
  <c r="M148" i="13"/>
  <c r="M146" i="13"/>
  <c r="M145" i="13"/>
  <c r="M143" i="13"/>
  <c r="M142" i="13"/>
  <c r="M140" i="13"/>
  <c r="M139" i="13"/>
  <c r="M137" i="13"/>
  <c r="M136" i="13"/>
  <c r="M134" i="13"/>
  <c r="M133" i="13"/>
  <c r="M130" i="13"/>
  <c r="M129" i="13"/>
  <c r="M128" i="13"/>
  <c r="M127" i="13"/>
  <c r="M126" i="13"/>
  <c r="M124" i="13"/>
  <c r="M123" i="13"/>
  <c r="M122" i="13"/>
  <c r="M121" i="13"/>
  <c r="M119" i="13"/>
  <c r="M118" i="13"/>
  <c r="M117" i="13"/>
  <c r="M116" i="13"/>
  <c r="M115" i="13"/>
  <c r="M114" i="13"/>
  <c r="M109" i="13"/>
  <c r="M105" i="13"/>
  <c r="M104" i="13"/>
  <c r="M101" i="13"/>
  <c r="M98" i="13"/>
  <c r="M97" i="13"/>
  <c r="M92" i="13"/>
  <c r="M90" i="13"/>
  <c r="M83" i="13"/>
  <c r="M82" i="13"/>
  <c r="M81" i="13"/>
  <c r="M80" i="13"/>
  <c r="M85" i="13"/>
  <c r="M77" i="13"/>
  <c r="L76" i="13"/>
  <c r="M76" i="13" s="1"/>
  <c r="M75" i="13"/>
  <c r="M61" i="13"/>
  <c r="L60" i="13"/>
  <c r="M60" i="13" s="1"/>
  <c r="L58" i="13"/>
  <c r="M58" i="13" s="1"/>
  <c r="L57" i="13"/>
  <c r="M57" i="13" s="1"/>
  <c r="L56" i="13"/>
  <c r="M56" i="13" s="1"/>
  <c r="L55" i="13"/>
  <c r="M55" i="13" s="1"/>
  <c r="L54" i="13"/>
  <c r="M54" i="13" s="1"/>
  <c r="L53" i="13"/>
  <c r="M53" i="13" s="1"/>
  <c r="L52" i="13"/>
  <c r="M52" i="13" s="1"/>
  <c r="L49" i="13"/>
  <c r="M49" i="13" s="1"/>
  <c r="L48" i="13"/>
  <c r="M48" i="13" s="1"/>
  <c r="L47" i="13"/>
  <c r="M47" i="13" s="1"/>
  <c r="L46" i="13"/>
  <c r="M46" i="13" s="1"/>
  <c r="L45" i="13"/>
  <c r="M45" i="13" s="1"/>
  <c r="L44" i="13"/>
  <c r="M44" i="13" s="1"/>
  <c r="M27" i="13"/>
  <c r="M26" i="13"/>
  <c r="M25" i="13"/>
  <c r="M24" i="13"/>
  <c r="M23" i="13"/>
  <c r="M22" i="13"/>
  <c r="M308" i="2" l="1"/>
  <c r="M306" i="2"/>
  <c r="M356" i="2" l="1"/>
  <c r="M355" i="2"/>
  <c r="M354" i="2"/>
  <c r="M353" i="2"/>
  <c r="M350" i="2"/>
  <c r="M349" i="2"/>
  <c r="M348" i="2"/>
  <c r="M347" i="2"/>
  <c r="M346" i="2"/>
  <c r="M345" i="2"/>
  <c r="M344" i="2"/>
  <c r="M371" i="2"/>
  <c r="M370" i="2"/>
  <c r="M369" i="2"/>
  <c r="M368" i="2"/>
  <c r="M365" i="2"/>
  <c r="M364" i="2"/>
  <c r="M363" i="2"/>
  <c r="M362" i="2"/>
  <c r="M361" i="2"/>
  <c r="M360" i="2"/>
  <c r="M359" i="2"/>
  <c r="M329" i="2"/>
  <c r="M328" i="2"/>
  <c r="M327" i="2"/>
  <c r="M326" i="2"/>
  <c r="M297" i="2"/>
  <c r="M317" i="2"/>
  <c r="M318" i="2"/>
  <c r="M319" i="2"/>
  <c r="M320" i="2"/>
  <c r="M321" i="2"/>
  <c r="M322" i="2"/>
  <c r="M323" i="2" l="1"/>
  <c r="M217" i="4" l="1"/>
  <c r="M216" i="4"/>
  <c r="M215" i="4"/>
  <c r="M214" i="4"/>
  <c r="M213" i="4"/>
  <c r="M212" i="4"/>
  <c r="M211" i="4"/>
  <c r="M210" i="4"/>
  <c r="M209" i="4"/>
  <c r="M208" i="4"/>
  <c r="M207" i="4"/>
  <c r="M206" i="4"/>
  <c r="M205" i="4"/>
  <c r="M203" i="4"/>
  <c r="M201" i="4"/>
  <c r="M200" i="4"/>
  <c r="M197" i="4"/>
  <c r="M196" i="4"/>
  <c r="M195" i="4"/>
  <c r="M194" i="4"/>
  <c r="M193" i="4"/>
  <c r="M192" i="4"/>
  <c r="M191" i="4"/>
  <c r="M185" i="4"/>
  <c r="M184" i="4"/>
  <c r="M179" i="4"/>
  <c r="M178" i="4"/>
  <c r="M177" i="4"/>
  <c r="M176" i="4"/>
  <c r="M175" i="4"/>
  <c r="M174" i="4"/>
  <c r="M173" i="4"/>
  <c r="M172" i="4"/>
  <c r="M171" i="4"/>
  <c r="M170" i="4"/>
  <c r="M169" i="4"/>
  <c r="M168" i="4"/>
  <c r="M164" i="4"/>
  <c r="M163" i="4"/>
  <c r="M160" i="4"/>
  <c r="M159" i="4"/>
  <c r="M158" i="4"/>
  <c r="M157" i="4"/>
  <c r="M156" i="4"/>
  <c r="M155" i="4"/>
  <c r="M129" i="4"/>
  <c r="M128" i="4"/>
  <c r="M121" i="4"/>
  <c r="M120" i="4"/>
  <c r="M119" i="4"/>
  <c r="M118" i="4"/>
  <c r="M117" i="4"/>
  <c r="M116" i="4"/>
  <c r="M115" i="4"/>
  <c r="M114" i="4"/>
  <c r="M113" i="4"/>
  <c r="M112" i="4"/>
  <c r="M108" i="4"/>
  <c r="M107" i="4"/>
  <c r="M104" i="4"/>
  <c r="M103" i="4"/>
  <c r="M102" i="4"/>
  <c r="M101" i="4"/>
  <c r="M100" i="4"/>
  <c r="M99" i="4"/>
  <c r="M89" i="4"/>
  <c r="M88" i="4"/>
  <c r="M87" i="4"/>
  <c r="M86" i="4"/>
  <c r="M85" i="4"/>
  <c r="M84" i="4"/>
  <c r="M83" i="4"/>
  <c r="M82" i="4"/>
  <c r="M79" i="4"/>
  <c r="M78" i="4"/>
  <c r="M77" i="4"/>
  <c r="M76" i="4"/>
  <c r="M75" i="4"/>
  <c r="M74" i="4"/>
  <c r="M73" i="4"/>
  <c r="M72" i="4"/>
  <c r="M71" i="4"/>
  <c r="M70" i="4"/>
  <c r="M69" i="4"/>
  <c r="M68" i="4"/>
  <c r="M65" i="4"/>
  <c r="M64" i="4"/>
  <c r="M61" i="4"/>
  <c r="M60" i="4"/>
  <c r="M59" i="4"/>
  <c r="M58" i="4"/>
  <c r="M57" i="4"/>
  <c r="M56" i="4"/>
  <c r="M41" i="4"/>
  <c r="M40" i="4"/>
  <c r="M39" i="4"/>
  <c r="M38" i="4"/>
  <c r="M37" i="4"/>
  <c r="M36" i="4"/>
  <c r="M34" i="4"/>
  <c r="M35" i="4"/>
  <c r="M33" i="4"/>
  <c r="M32" i="4"/>
  <c r="M31" i="4"/>
  <c r="M30" i="4"/>
  <c r="M29" i="4"/>
  <c r="M28" i="4"/>
  <c r="M27" i="4"/>
  <c r="M26" i="4"/>
  <c r="M25" i="4"/>
  <c r="M24" i="4"/>
  <c r="M23" i="4"/>
  <c r="M22" i="4"/>
  <c r="M16" i="4"/>
  <c r="M15" i="4"/>
  <c r="M14" i="4"/>
  <c r="M13" i="4"/>
  <c r="M12" i="4"/>
  <c r="M11" i="4"/>
  <c r="M10" i="4"/>
  <c r="M9" i="4"/>
  <c r="M314" i="2"/>
  <c r="M312" i="2"/>
  <c r="M290" i="2"/>
  <c r="M287" i="2"/>
  <c r="M285" i="2"/>
  <c r="M284" i="2"/>
  <c r="M283" i="2"/>
  <c r="M282" i="2"/>
  <c r="M281" i="2"/>
  <c r="M265" i="2"/>
  <c r="M194" i="2" l="1"/>
  <c r="M193" i="2"/>
  <c r="M192" i="2"/>
  <c r="M191" i="2"/>
  <c r="M190" i="2"/>
  <c r="M189" i="2"/>
  <c r="M186" i="2"/>
  <c r="M185" i="2"/>
  <c r="M188" i="2"/>
  <c r="M187" i="2"/>
  <c r="M184" i="2"/>
  <c r="M183" i="2"/>
  <c r="M182" i="2"/>
  <c r="M181" i="2"/>
  <c r="M179" i="2"/>
  <c r="M178" i="2"/>
  <c r="M177" i="2"/>
  <c r="M176" i="2"/>
  <c r="M175" i="2"/>
  <c r="M174" i="2"/>
  <c r="M172" i="2"/>
  <c r="M171" i="2"/>
  <c r="M170" i="2"/>
  <c r="M169" i="2"/>
  <c r="M167" i="2"/>
  <c r="M166" i="2"/>
  <c r="M165" i="2"/>
  <c r="M164" i="2"/>
  <c r="M163" i="2"/>
  <c r="M162" i="2"/>
  <c r="M159" i="2"/>
  <c r="M158" i="2"/>
  <c r="M161" i="2"/>
  <c r="M160" i="2"/>
  <c r="M157" i="2"/>
  <c r="M156" i="2"/>
  <c r="M155" i="2"/>
  <c r="M154" i="2"/>
  <c r="M153" i="2"/>
  <c r="M152" i="2"/>
  <c r="M151" i="2"/>
  <c r="M150" i="2"/>
  <c r="M149" i="2"/>
  <c r="M148" i="2"/>
  <c r="M147" i="2"/>
  <c r="M146" i="2"/>
  <c r="M133" i="2"/>
  <c r="M132" i="2"/>
  <c r="M131" i="2"/>
  <c r="M130" i="2"/>
  <c r="M129" i="2"/>
  <c r="M128" i="2"/>
  <c r="M125" i="2"/>
  <c r="M124" i="2"/>
  <c r="M127" i="2"/>
  <c r="M126" i="2"/>
  <c r="M113" i="2"/>
  <c r="M122" i="2"/>
  <c r="M121" i="2"/>
  <c r="M120" i="2"/>
  <c r="M119" i="2"/>
  <c r="M118" i="2"/>
  <c r="M117" i="2"/>
  <c r="M116" i="2"/>
  <c r="M115" i="2"/>
  <c r="M114" i="2"/>
  <c r="M112" i="2"/>
  <c r="M102" i="2"/>
  <c r="M101" i="2"/>
  <c r="M71" i="2"/>
  <c r="M70" i="2"/>
  <c r="M68" i="2"/>
  <c r="M67" i="2"/>
  <c r="M66" i="2"/>
  <c r="M65" i="2"/>
  <c r="M64" i="2"/>
  <c r="M63" i="2"/>
  <c r="M56" i="2"/>
  <c r="M55" i="2"/>
  <c r="M62" i="2"/>
  <c r="M61" i="2"/>
  <c r="M54" i="2"/>
  <c r="M53" i="2"/>
  <c r="M52" i="2"/>
  <c r="M51" i="2"/>
  <c r="M50" i="2"/>
  <c r="M49" i="2"/>
  <c r="M48" i="2"/>
  <c r="M47" i="2"/>
  <c r="M46" i="2"/>
  <c r="M45" i="2"/>
  <c r="M44" i="2"/>
  <c r="M43" i="2"/>
  <c r="M95" i="8" l="1"/>
  <c r="M38" i="8"/>
  <c r="M80" i="8"/>
  <c r="Y36" i="4"/>
  <c r="Y11" i="4"/>
  <c r="Y34" i="4"/>
  <c r="Y382" i="4"/>
  <c r="Y26" i="4"/>
  <c r="Y24" i="4"/>
  <c r="Y12" i="4"/>
  <c r="Y386" i="4"/>
  <c r="Y401" i="4"/>
  <c r="Y399" i="4"/>
  <c r="Y384" i="4"/>
  <c r="Y308" i="4"/>
  <c r="Y309" i="4"/>
  <c r="Y306" i="4"/>
  <c r="Y395" i="4"/>
  <c r="Y307" i="4"/>
  <c r="Y387" i="4"/>
  <c r="Y25" i="4"/>
  <c r="Y383" i="4"/>
  <c r="Y385" i="4"/>
  <c r="Y23" i="4"/>
  <c r="Y10" i="4"/>
  <c r="Y22" i="4"/>
  <c r="Y40" i="4"/>
  <c r="O63" i="37" l="1" a="1"/>
  <c r="O63" i="37" s="1"/>
  <c r="Y63" i="37" l="1"/>
  <c r="O93" i="37" a="1"/>
  <c r="O93" i="37" s="1"/>
  <c r="Y93" i="37" s="1"/>
  <c r="O72" i="37" a="1"/>
  <c r="O72" i="37" s="1"/>
  <c r="O65" i="37" a="1"/>
  <c r="O65" i="37" s="1"/>
  <c r="O92" i="37" a="1"/>
  <c r="O92" i="37" s="1"/>
  <c r="O82" i="37" a="1"/>
  <c r="O82" i="37" s="1"/>
  <c r="O91" i="37" a="1"/>
  <c r="O91" i="37" s="1"/>
  <c r="O85" i="37" a="1"/>
  <c r="O85" i="37" s="1"/>
  <c r="O69" i="37" a="1"/>
  <c r="O69" i="37" s="1"/>
  <c r="B8" i="38"/>
  <c r="O66" i="37" a="1"/>
  <c r="O66" i="37" s="1"/>
  <c r="O78" i="37" a="1"/>
  <c r="O78" i="37" s="1"/>
  <c r="O60" i="37" a="1"/>
  <c r="O60" i="37" s="1"/>
  <c r="O73" i="37" a="1"/>
  <c r="O73" i="37" s="1"/>
  <c r="O59" i="37" a="1"/>
  <c r="O59" i="37" s="1"/>
  <c r="O67" i="37" a="1"/>
  <c r="O67" i="37" s="1"/>
  <c r="O62" i="37" a="1"/>
  <c r="O62" i="37" s="1"/>
  <c r="O64" i="37" a="1"/>
  <c r="O64" i="37" s="1"/>
  <c r="O75" i="37" a="1"/>
  <c r="O75" i="37" s="1"/>
  <c r="O87" i="37" a="1"/>
  <c r="O87" i="37" s="1"/>
  <c r="O61" i="37" a="1"/>
  <c r="O61" i="37" s="1"/>
  <c r="O88" i="37" a="1"/>
  <c r="O88" i="37" s="1"/>
  <c r="O71" i="37" a="1"/>
  <c r="O71" i="37" s="1"/>
  <c r="O76" i="37" a="1"/>
  <c r="O76" i="37" s="1"/>
  <c r="O79" i="37" a="1"/>
  <c r="O79" i="37" s="1"/>
  <c r="O81" i="37" a="1"/>
  <c r="O81" i="37" s="1"/>
  <c r="O84" i="37" a="1"/>
  <c r="O84" i="37" s="1"/>
  <c r="O90" i="37" a="1"/>
  <c r="O90" i="37" s="1"/>
  <c r="O89" i="37" a="1"/>
  <c r="O89" i="37" s="1"/>
  <c r="O74" i="37" a="1"/>
  <c r="O74" i="37" s="1"/>
  <c r="O70" i="37" a="1"/>
  <c r="O70" i="37" s="1"/>
  <c r="O86" i="37" a="1"/>
  <c r="O86" i="37" s="1"/>
  <c r="O83" i="37" a="1"/>
  <c r="O83" i="37" s="1"/>
  <c r="O80" i="37" a="1"/>
  <c r="O80" i="37" s="1"/>
  <c r="O68" i="37" a="1"/>
  <c r="O68" i="37" s="1"/>
  <c r="O77" i="37" a="1"/>
  <c r="O77" i="37" s="1"/>
  <c r="Y68" i="37" l="1"/>
  <c r="Y84" i="37"/>
  <c r="Y75" i="37"/>
  <c r="Y66" i="37"/>
  <c r="Y72" i="37"/>
  <c r="Y80" i="37"/>
  <c r="Y83" i="37"/>
  <c r="Y79" i="37"/>
  <c r="Y62" i="37"/>
  <c r="Y69" i="37"/>
  <c r="Y64" i="37"/>
  <c r="Y86" i="37"/>
  <c r="Y76" i="37"/>
  <c r="Y67" i="37"/>
  <c r="Y85" i="37"/>
  <c r="Y70" i="37"/>
  <c r="Y59" i="37"/>
  <c r="Y91" i="37"/>
  <c r="Y74" i="37"/>
  <c r="Y88" i="37"/>
  <c r="Y73" i="37"/>
  <c r="Y82" i="37"/>
  <c r="Y81" i="37"/>
  <c r="Y89" i="37"/>
  <c r="Y61" i="37"/>
  <c r="Y60" i="37"/>
  <c r="Y92" i="37"/>
  <c r="Y77" i="37"/>
  <c r="Y90" i="37"/>
  <c r="Y87" i="37"/>
  <c r="Y78" i="37"/>
  <c r="Y65" i="37"/>
  <c r="Y71" i="37"/>
  <c r="M53" i="4"/>
  <c r="K18" i="2"/>
  <c r="X18" i="2" s="1"/>
  <c r="K17" i="2"/>
  <c r="T78" i="32"/>
  <c r="Y411" i="4"/>
  <c r="T87" i="32"/>
  <c r="T80" i="32"/>
  <c r="K41" i="2"/>
  <c r="M41" i="2" s="1"/>
  <c r="M16" i="2"/>
  <c r="T16" i="32"/>
  <c r="T16" i="45"/>
  <c r="T19" i="49"/>
  <c r="X41" i="2" l="1"/>
  <c r="M17" i="2"/>
  <c r="T79" i="32"/>
  <c r="T82" i="32"/>
  <c r="M411" i="4"/>
  <c r="Y53" i="4"/>
  <c r="Y1" i="4" s="1"/>
  <c r="M18" i="2"/>
  <c r="N190" i="25" l="1"/>
  <c r="N191" i="25"/>
  <c r="N192" i="25" l="1"/>
  <c r="X16" i="2" l="1"/>
  <c r="X17" i="2"/>
  <c r="X292" i="2"/>
  <c r="X120" i="2"/>
  <c r="X158" i="2"/>
  <c r="X184" i="2"/>
  <c r="X155" i="2"/>
  <c r="X294" i="2"/>
  <c r="X156" i="2"/>
  <c r="X119" i="2"/>
  <c r="X185" i="2"/>
  <c r="X291" i="2"/>
  <c r="X183" i="2"/>
  <c r="X249" i="2"/>
  <c r="X182" i="2"/>
  <c r="X293" i="2"/>
  <c r="X124" i="2"/>
  <c r="X212" i="2"/>
  <c r="X157" i="2"/>
  <c r="X248" i="2"/>
  <c r="X216" i="2"/>
  <c r="X250" i="2"/>
  <c r="X211" i="2"/>
  <c r="X247" i="2"/>
  <c r="X1" i="2" s="1"/>
  <c r="X215" i="2"/>
  <c r="X123" i="2"/>
  <c r="X55" i="2"/>
  <c r="X53" i="2"/>
  <c r="X290" i="2"/>
  <c r="O14" i="45" l="1"/>
  <c r="O16" i="28"/>
  <c r="P18" i="37"/>
  <c r="O17" i="49"/>
  <c r="O9" i="52"/>
  <c r="N8" i="25" l="1"/>
  <c r="N985" i="25"/>
  <c r="N577" i="25"/>
  <c r="N353" i="25"/>
  <c r="N1164" i="25"/>
  <c r="N1120" i="25"/>
  <c r="N458" i="25"/>
  <c r="N376" i="25"/>
  <c r="E41" i="53"/>
  <c r="N649" i="25"/>
  <c r="N1134" i="25"/>
  <c r="N115" i="25"/>
  <c r="N946" i="25"/>
  <c r="N814" i="25"/>
  <c r="N541" i="25"/>
  <c r="N50" i="25"/>
  <c r="N380" i="25"/>
  <c r="N118" i="25"/>
  <c r="N763" i="25"/>
  <c r="N65" i="25"/>
  <c r="N1074" i="25"/>
  <c r="N734" i="25"/>
  <c r="N1057" i="25"/>
  <c r="N733" i="25"/>
  <c r="N389" i="25"/>
  <c r="N1058" i="25"/>
  <c r="N757" i="25"/>
  <c r="N1148" i="25"/>
  <c r="N966" i="25"/>
  <c r="N885" i="25"/>
  <c r="N637" i="25"/>
  <c r="N587" i="25"/>
  <c r="N858" i="25"/>
  <c r="N1094" i="25"/>
  <c r="N427" i="25"/>
  <c r="N797" i="25"/>
  <c r="N308" i="25"/>
  <c r="N32" i="25"/>
  <c r="E36" i="53"/>
  <c r="N107" i="25"/>
  <c r="N218" i="25"/>
  <c r="N278" i="25"/>
  <c r="N908" i="25"/>
  <c r="N671" i="25"/>
  <c r="N93" i="25"/>
  <c r="N71" i="25"/>
  <c r="N549" i="25"/>
  <c r="N732" i="25"/>
  <c r="N952" i="25"/>
  <c r="N874" i="25"/>
  <c r="N851" i="25"/>
  <c r="N489" i="25"/>
  <c r="N177" i="25"/>
  <c r="N530" i="25"/>
  <c r="N1086" i="25"/>
  <c r="N785" i="25"/>
  <c r="N765" i="25"/>
  <c r="N372" i="25"/>
  <c r="N184" i="25"/>
  <c r="N720" i="25"/>
  <c r="N362" i="25"/>
  <c r="N760" i="25"/>
  <c r="N30" i="25"/>
  <c r="N84" i="25"/>
  <c r="E31" i="53"/>
  <c r="E38" i="53"/>
  <c r="N519" i="25"/>
  <c r="N1053" i="25"/>
  <c r="N466" i="25"/>
  <c r="N862" i="25"/>
  <c r="N469" i="25"/>
  <c r="N439" i="25"/>
  <c r="N807" i="25"/>
  <c r="N324" i="25"/>
  <c r="N423" i="25"/>
  <c r="N738" i="25"/>
  <c r="N897" i="25"/>
  <c r="N125" i="25"/>
  <c r="E73" i="53"/>
  <c r="N36" i="25"/>
  <c r="N529" i="25"/>
  <c r="N561" i="25"/>
  <c r="N751" i="25"/>
  <c r="N227" i="25"/>
  <c r="N371" i="25"/>
  <c r="E86" i="53"/>
  <c r="N1156" i="25"/>
  <c r="N1009" i="25"/>
  <c r="N846" i="25"/>
  <c r="N431" i="25"/>
  <c r="N833" i="25"/>
  <c r="N653" i="25"/>
  <c r="N355" i="25"/>
  <c r="N496" i="25"/>
  <c r="N849" i="25"/>
  <c r="E58" i="53"/>
  <c r="N499" i="25"/>
  <c r="N1121" i="25"/>
  <c r="N710" i="25"/>
  <c r="N168" i="25"/>
  <c r="N976" i="25"/>
  <c r="N331" i="25"/>
  <c r="E48" i="53"/>
  <c r="N1020" i="25"/>
  <c r="N796" i="25"/>
  <c r="N364" i="25"/>
  <c r="N294" i="25"/>
  <c r="N669" i="25"/>
  <c r="N13" i="25"/>
  <c r="N1104" i="25"/>
  <c r="N259" i="25"/>
  <c r="N260" i="25"/>
  <c r="N1133" i="25"/>
  <c r="E43" i="53"/>
  <c r="N472" i="25"/>
  <c r="N759" i="25"/>
  <c r="N556" i="25"/>
  <c r="N566" i="25"/>
  <c r="N822" i="25"/>
  <c r="N583" i="25"/>
  <c r="N323" i="25"/>
  <c r="E34" i="53"/>
  <c r="E23" i="53"/>
  <c r="E47" i="53"/>
  <c r="N258" i="25"/>
  <c r="N419" i="25"/>
  <c r="N618" i="25"/>
  <c r="N977" i="25"/>
  <c r="N164" i="25"/>
  <c r="N674" i="25"/>
  <c r="N692" i="25"/>
  <c r="N1076" i="25"/>
  <c r="N975" i="25"/>
  <c r="N152" i="25"/>
  <c r="E39" i="53"/>
  <c r="N429" i="25"/>
  <c r="N958" i="25"/>
  <c r="N74" i="25"/>
  <c r="N382" i="25"/>
  <c r="N582" i="25"/>
  <c r="N360" i="25"/>
  <c r="N535" i="25"/>
  <c r="N890" i="25"/>
  <c r="N34" i="25"/>
  <c r="N832" i="25"/>
  <c r="N369" i="25"/>
  <c r="N941" i="25"/>
  <c r="N66" i="25"/>
  <c r="N31" i="25"/>
  <c r="N1027" i="25"/>
  <c r="N911" i="25"/>
  <c r="N347" i="25"/>
  <c r="N1008" i="25"/>
  <c r="N1016" i="25"/>
  <c r="N743" i="25"/>
  <c r="N274" i="25"/>
  <c r="N302" i="25"/>
  <c r="N214" i="25"/>
  <c r="N509" i="25"/>
  <c r="N617" i="25"/>
  <c r="N127" i="25"/>
  <c r="N465" i="25"/>
  <c r="N606" i="25"/>
  <c r="N554" i="25"/>
  <c r="N1105" i="25"/>
  <c r="N992" i="25"/>
  <c r="N884" i="25"/>
  <c r="N639" i="25"/>
  <c r="E22" i="53"/>
  <c r="N969" i="25"/>
  <c r="N867" i="25"/>
  <c r="N1066" i="25"/>
  <c r="N902" i="25"/>
  <c r="N1112" i="25"/>
  <c r="N725" i="25"/>
  <c r="N675" i="25"/>
  <c r="N741" i="25"/>
  <c r="N1010" i="25"/>
  <c r="N359" i="25"/>
  <c r="N1137" i="25"/>
  <c r="N379" i="25"/>
  <c r="N817" i="25"/>
  <c r="N383" i="25"/>
  <c r="N255" i="25"/>
  <c r="N275" i="25"/>
  <c r="N940" i="25"/>
  <c r="N1018" i="25"/>
  <c r="N309" i="25"/>
  <c r="N110" i="25"/>
  <c r="E24" i="53"/>
  <c r="N317" i="25"/>
  <c r="N1160" i="25"/>
  <c r="N724" i="25"/>
  <c r="N839" i="25"/>
  <c r="N662" i="25"/>
  <c r="N123" i="25"/>
  <c r="N163" i="25"/>
  <c r="N414" i="25"/>
  <c r="N770" i="25"/>
  <c r="E46" i="53"/>
  <c r="N473" i="25"/>
  <c r="N683" i="25"/>
  <c r="N595" i="25"/>
  <c r="N464" i="25"/>
  <c r="N628" i="25"/>
  <c r="N954" i="25"/>
  <c r="N957" i="25"/>
  <c r="N947" i="25"/>
  <c r="N1040" i="25"/>
  <c r="N442" i="25"/>
  <c r="N755" i="25"/>
  <c r="N1103" i="25"/>
  <c r="N967" i="25"/>
  <c r="N983" i="25"/>
  <c r="N1021" i="25"/>
  <c r="N173" i="25"/>
  <c r="N350" i="25"/>
  <c r="N959" i="25"/>
  <c r="N1130" i="25"/>
  <c r="N564" i="25"/>
  <c r="N208" i="25"/>
  <c r="N1043" i="25"/>
  <c r="N58" i="25"/>
  <c r="N879" i="25"/>
  <c r="N598" i="25"/>
  <c r="N112" i="25"/>
  <c r="N285" i="25"/>
  <c r="N249" i="25"/>
  <c r="N195" i="25"/>
  <c r="N712" i="25"/>
  <c r="N518" i="25"/>
  <c r="N752" i="25"/>
  <c r="N321" i="25"/>
  <c r="N962" i="25"/>
  <c r="N445" i="25"/>
  <c r="N479" i="25"/>
  <c r="N18" i="25"/>
  <c r="N961" i="25"/>
  <c r="N996" i="25"/>
  <c r="E50" i="53"/>
  <c r="N421" i="25"/>
  <c r="N1131" i="25"/>
  <c r="N169" i="25"/>
  <c r="N49" i="25"/>
  <c r="N209" i="25"/>
  <c r="N997" i="25"/>
  <c r="N903" i="25"/>
  <c r="N28" i="25"/>
  <c r="N210" i="25"/>
  <c r="N840" i="25"/>
  <c r="N737" i="25"/>
  <c r="N882" i="25"/>
  <c r="N937" i="25"/>
  <c r="N792" i="25"/>
  <c r="N437" i="25"/>
  <c r="N514" i="25"/>
  <c r="N132" i="25"/>
  <c r="N782" i="25"/>
  <c r="N620" i="25"/>
  <c r="N586" i="25"/>
  <c r="N401" i="25"/>
  <c r="N756" i="25"/>
  <c r="N689" i="25"/>
  <c r="N619" i="25"/>
  <c r="N345" i="25"/>
  <c r="E93" i="53"/>
  <c r="N1079" i="25"/>
  <c r="N916" i="25"/>
  <c r="N243" i="25"/>
  <c r="N25" i="25"/>
  <c r="N857" i="25"/>
  <c r="N847" i="25"/>
  <c r="N830" i="25"/>
  <c r="N15" i="25"/>
  <c r="N1099" i="25"/>
  <c r="N905" i="25"/>
  <c r="N1015" i="25"/>
  <c r="N917" i="25"/>
  <c r="N729" i="25"/>
  <c r="N1162" i="25"/>
  <c r="N513" i="25"/>
  <c r="N378" i="25"/>
  <c r="N716" i="25"/>
  <c r="N904" i="25"/>
  <c r="E12" i="53"/>
  <c r="N694" i="25"/>
  <c r="N1050" i="25"/>
  <c r="N829" i="25"/>
  <c r="N524" i="25"/>
  <c r="N26" i="25"/>
  <c r="N454" i="25"/>
  <c r="N136" i="25"/>
  <c r="N831" i="25"/>
  <c r="N655" i="25"/>
  <c r="N403" i="25"/>
  <c r="N462" i="25"/>
  <c r="N312" i="25"/>
  <c r="N827" i="25"/>
  <c r="N230" i="25"/>
  <c r="N381" i="25"/>
  <c r="N740" i="25"/>
  <c r="N23" i="25"/>
  <c r="N1124" i="25"/>
  <c r="N344" i="25"/>
  <c r="N1152" i="25"/>
  <c r="N303" i="25"/>
  <c r="N1001" i="25"/>
  <c r="N989" i="25"/>
  <c r="N358" i="25"/>
  <c r="N517" i="25"/>
  <c r="N39" i="25"/>
  <c r="N335" i="25"/>
  <c r="N610" i="25"/>
  <c r="E79" i="53"/>
  <c r="N520" i="25"/>
  <c r="N145" i="25"/>
  <c r="N60" i="25"/>
  <c r="N475" i="25"/>
  <c r="N1047" i="25"/>
  <c r="N116" i="25"/>
  <c r="N880" i="25"/>
  <c r="N956" i="25"/>
  <c r="N942" i="25"/>
  <c r="N334" i="25"/>
  <c r="E69" i="53"/>
  <c r="N627" i="25"/>
  <c r="N545" i="25"/>
  <c r="N592" i="25"/>
  <c r="N748" i="25"/>
  <c r="N408" i="25"/>
  <c r="N29" i="25"/>
  <c r="N367" i="25"/>
  <c r="N422" i="25"/>
  <c r="N648" i="25"/>
  <c r="N779" i="25"/>
  <c r="N943" i="25"/>
  <c r="N315" i="25"/>
  <c r="N944" i="25"/>
  <c r="N635" i="25"/>
  <c r="N542" i="25"/>
  <c r="N198" i="25"/>
  <c r="N948" i="25"/>
  <c r="E74" i="53"/>
  <c r="N87" i="25"/>
  <c r="N690" i="25"/>
  <c r="N68" i="25"/>
  <c r="N1071" i="25"/>
  <c r="N77" i="25"/>
  <c r="E4" i="53"/>
  <c r="N883" i="25"/>
  <c r="N1006" i="25"/>
  <c r="N135" i="25"/>
  <c r="N203" i="25"/>
  <c r="N745" i="25"/>
  <c r="N555" i="25"/>
  <c r="N75" i="25"/>
  <c r="N951" i="25"/>
  <c r="N172" i="25"/>
  <c r="N644" i="25"/>
  <c r="N406" i="25"/>
  <c r="N101" i="25"/>
  <c r="N1056" i="25"/>
  <c r="N1088" i="25"/>
  <c r="N717" i="25"/>
  <c r="N273" i="25"/>
  <c r="N166" i="25"/>
  <c r="N666" i="25"/>
  <c r="E13" i="53"/>
  <c r="N444" i="25"/>
  <c r="N772" i="25"/>
  <c r="N926" i="25"/>
  <c r="N216" i="25"/>
  <c r="N603" i="25"/>
  <c r="E49" i="53"/>
  <c r="N1038" i="25"/>
  <c r="N252" i="25"/>
  <c r="N888" i="25"/>
  <c r="N220" i="25"/>
  <c r="N432" i="25"/>
  <c r="N736" i="25"/>
  <c r="N680" i="25"/>
  <c r="E6" i="53"/>
  <c r="N801" i="25"/>
  <c r="N654" i="25"/>
  <c r="N768" i="25"/>
  <c r="N894" i="25"/>
  <c r="E20" i="53"/>
  <c r="N238" i="25"/>
  <c r="N892" i="25"/>
  <c r="E75" i="53"/>
  <c r="N240" i="25"/>
  <c r="N999" i="25"/>
  <c r="N27" i="25"/>
  <c r="E71" i="53"/>
  <c r="N900" i="25"/>
  <c r="N124" i="25"/>
  <c r="N283" i="25"/>
  <c r="N1045" i="25"/>
  <c r="N45" i="25"/>
  <c r="N305" i="25"/>
  <c r="N253" i="25"/>
  <c r="N910" i="25"/>
  <c r="N1100" i="25"/>
  <c r="E17" i="53"/>
  <c r="N1091" i="25"/>
  <c r="E7" i="53"/>
  <c r="N500" i="25"/>
  <c r="N229" i="25"/>
  <c r="N1151" i="25"/>
  <c r="N790" i="25"/>
  <c r="N476" i="25"/>
  <c r="N866" i="25"/>
  <c r="N326" i="25"/>
  <c r="N744" i="25"/>
  <c r="N97" i="25"/>
  <c r="N1017" i="25"/>
  <c r="N1062" i="25"/>
  <c r="N206" i="25"/>
  <c r="N1013" i="25"/>
  <c r="N1003" i="25"/>
  <c r="N970" i="25"/>
  <c r="N650" i="25"/>
  <c r="N373" i="25"/>
  <c r="N272" i="25"/>
  <c r="N175" i="25"/>
  <c r="N963" i="25"/>
  <c r="N296" i="25"/>
  <c r="N536" i="25"/>
  <c r="N925" i="25"/>
  <c r="N416" i="25"/>
  <c r="N1055" i="25"/>
  <c r="N165" i="25"/>
  <c r="N61" i="25"/>
  <c r="N1142" i="25"/>
  <c r="N201" i="25"/>
  <c r="N600" i="25"/>
  <c r="N965" i="25"/>
  <c r="N718" i="25"/>
  <c r="N919" i="25"/>
  <c r="E83" i="53"/>
  <c r="N945" i="25"/>
  <c r="N570" i="25"/>
  <c r="N332" i="25"/>
  <c r="N330" i="25"/>
  <c r="N934" i="25"/>
  <c r="N974" i="25"/>
  <c r="N1146" i="25"/>
  <c r="N864" i="25"/>
  <c r="N599" i="25"/>
  <c r="N95" i="25"/>
  <c r="N1073" i="25"/>
  <c r="N789" i="25"/>
  <c r="N936" i="25"/>
  <c r="N1083" i="25"/>
  <c r="E40" i="53"/>
  <c r="N446" i="25"/>
  <c r="N266" i="25"/>
  <c r="N605" i="25"/>
  <c r="N981" i="25"/>
  <c r="E92" i="53"/>
  <c r="N398" i="25"/>
  <c r="E72" i="53"/>
  <c r="N750" i="25"/>
  <c r="N461" i="25"/>
  <c r="N837" i="25"/>
  <c r="N225" i="25"/>
  <c r="N845" i="25"/>
  <c r="N1081" i="25"/>
  <c r="N855" i="25"/>
  <c r="N119" i="25"/>
  <c r="N625" i="25"/>
  <c r="N803" i="25"/>
  <c r="N1139" i="25"/>
  <c r="N438" i="25"/>
  <c r="N787" i="25"/>
  <c r="E54" i="53"/>
  <c r="N339" i="25"/>
  <c r="N850" i="25"/>
  <c r="N614" i="25"/>
  <c r="N841" i="25"/>
  <c r="N568" i="25"/>
  <c r="N868" i="25"/>
  <c r="N659" i="25"/>
  <c r="N341" i="25"/>
  <c r="N199" i="25"/>
  <c r="N144" i="25"/>
  <c r="N652" i="25"/>
  <c r="N819" i="25"/>
  <c r="N575" i="25"/>
  <c r="N236" i="25"/>
  <c r="N708" i="25"/>
  <c r="N400" i="25"/>
  <c r="E87" i="53"/>
  <c r="N151" i="25"/>
  <c r="N621" i="25"/>
  <c r="N928" i="25"/>
  <c r="N162" i="25"/>
  <c r="N939" i="25"/>
  <c r="N129" i="25"/>
  <c r="N1077" i="25"/>
  <c r="N117" i="25"/>
  <c r="N626" i="25"/>
  <c r="N478" i="25"/>
  <c r="N608" i="25"/>
  <c r="N629" i="25"/>
  <c r="N264" i="25"/>
  <c r="N217" i="25"/>
  <c r="N528" i="25"/>
  <c r="N728" i="25"/>
  <c r="N506" i="25"/>
  <c r="N443" i="25"/>
  <c r="N658" i="25"/>
  <c r="N661" i="25"/>
  <c r="N971" i="25"/>
  <c r="N665" i="25"/>
  <c r="N384" i="25"/>
  <c r="N279" i="25"/>
  <c r="N546" i="25"/>
  <c r="N20" i="25"/>
  <c r="N1067" i="25"/>
  <c r="N498" i="25"/>
  <c r="N826" i="25"/>
  <c r="N1135" i="25"/>
  <c r="N688" i="25"/>
  <c r="N233" i="25"/>
  <c r="N633" i="25"/>
  <c r="N356" i="25"/>
  <c r="N480" i="25"/>
  <c r="N425" i="25"/>
  <c r="N288" i="25"/>
  <c r="N142" i="25"/>
  <c r="N234" i="25"/>
  <c r="N544" i="25"/>
  <c r="N226" i="25"/>
  <c r="N300" i="25"/>
  <c r="E18" i="53"/>
  <c r="N749" i="25"/>
  <c r="N984" i="25"/>
  <c r="N12" i="25"/>
  <c r="N691" i="25"/>
  <c r="N835" i="25"/>
  <c r="N137" i="25"/>
  <c r="E10" i="53"/>
  <c r="N602" i="25"/>
  <c r="E30" i="53"/>
  <c r="N923" i="25"/>
  <c r="N310" i="25"/>
  <c r="N1059" i="25"/>
  <c r="N94" i="25"/>
  <c r="N183" i="25"/>
  <c r="N1051" i="25"/>
  <c r="E53" i="53"/>
  <c r="N114" i="25"/>
  <c r="N21" i="25"/>
  <c r="N828" i="25"/>
  <c r="N235" i="25"/>
  <c r="N368" i="25"/>
  <c r="N838" i="25"/>
  <c r="N441" i="25"/>
  <c r="N788" i="25"/>
  <c r="N103" i="25"/>
  <c r="N1092" i="25"/>
  <c r="N856" i="25"/>
  <c r="N128" i="25"/>
  <c r="N267" i="25"/>
  <c r="N982" i="25"/>
  <c r="N399" i="25"/>
  <c r="N781" i="25"/>
  <c r="N487" i="25"/>
  <c r="N171" i="25"/>
  <c r="N143" i="25"/>
  <c r="N798" i="25"/>
  <c r="N920" i="25"/>
  <c r="N481" i="25"/>
  <c r="E37" i="53"/>
  <c r="N742" i="25"/>
  <c r="N224" i="25"/>
  <c r="N766" i="25"/>
  <c r="N409" i="25"/>
  <c r="N280" i="25"/>
  <c r="N159" i="25"/>
  <c r="N306" i="25"/>
  <c r="N700" i="25"/>
  <c r="N130" i="25"/>
  <c r="N510" i="25"/>
  <c r="N721" i="25"/>
  <c r="N1049" i="25"/>
  <c r="N1132" i="25"/>
  <c r="N578" i="25"/>
  <c r="N871" i="25"/>
  <c r="N38" i="25"/>
  <c r="N244" i="25"/>
  <c r="N727" i="25"/>
  <c r="N679" i="25"/>
  <c r="N909" i="25"/>
  <c r="N433" i="25"/>
  <c r="N1093" i="25"/>
  <c r="N139" i="25"/>
  <c r="N287" i="25"/>
  <c r="N673" i="25"/>
  <c r="N85" i="25"/>
  <c r="N1084" i="25"/>
  <c r="N567" i="25"/>
  <c r="N1087" i="25"/>
  <c r="N704" i="25"/>
  <c r="N512" i="25"/>
  <c r="N502" i="25"/>
  <c r="N430" i="25"/>
  <c r="N113" i="25"/>
  <c r="N993" i="25"/>
  <c r="N624" i="25"/>
  <c r="N282" i="25"/>
  <c r="N122" i="25"/>
  <c r="N501" i="25"/>
  <c r="N853" i="25"/>
  <c r="N357" i="25"/>
  <c r="E65" i="53"/>
  <c r="N538" i="25"/>
  <c r="N96" i="25"/>
  <c r="E42" i="53"/>
  <c r="N865" i="25"/>
  <c r="N922" i="25"/>
  <c r="N254" i="25"/>
  <c r="N1026" i="25"/>
  <c r="N1090" i="25"/>
  <c r="N818" i="25"/>
  <c r="N1158" i="25"/>
  <c r="N55" i="25"/>
  <c r="N672" i="25"/>
  <c r="N91" i="25"/>
  <c r="N250" i="25"/>
  <c r="E45" i="53"/>
  <c r="N660" i="25"/>
  <c r="N815" i="25"/>
  <c r="N246" i="25"/>
  <c r="N370" i="25"/>
  <c r="N138" i="25"/>
  <c r="N185" i="25"/>
  <c r="N854" i="25"/>
  <c r="N10" i="25"/>
  <c r="N59" i="25"/>
  <c r="N810" i="25"/>
  <c r="N949" i="25"/>
  <c r="N37" i="25"/>
  <c r="N428" i="25"/>
  <c r="N870" i="25"/>
  <c r="N1144" i="25"/>
  <c r="N950" i="25"/>
  <c r="E8" i="53"/>
  <c r="N270" i="25"/>
  <c r="N875" i="25"/>
  <c r="N261" i="25"/>
  <c r="N448" i="25"/>
  <c r="N277" i="25"/>
  <c r="N616" i="25"/>
  <c r="N295" i="25"/>
  <c r="N574" i="25"/>
  <c r="E77" i="53"/>
  <c r="N202" i="25"/>
  <c r="N521" i="25"/>
  <c r="N622" i="25"/>
  <c r="N160" i="25"/>
  <c r="N552" i="25"/>
  <c r="N318" i="25"/>
  <c r="N863" i="25"/>
  <c r="N580" i="25"/>
  <c r="N156" i="25"/>
  <c r="N35" i="25"/>
  <c r="N82" i="25"/>
  <c r="N776" i="25"/>
  <c r="N848" i="25"/>
  <c r="N1000" i="25"/>
  <c r="N297" i="25"/>
  <c r="N791" i="25"/>
  <c r="N64" i="25"/>
  <c r="N1070" i="25"/>
  <c r="N17" i="25"/>
  <c r="N634" i="25"/>
  <c r="N391" i="25"/>
  <c r="N642" i="25"/>
  <c r="N239" i="25"/>
  <c r="N1127" i="25"/>
  <c r="N1106" i="25"/>
  <c r="N1044" i="25"/>
  <c r="N417" i="25"/>
  <c r="N730" i="25"/>
  <c r="N808" i="25"/>
  <c r="N385" i="25"/>
  <c r="N488" i="25"/>
  <c r="N316" i="25"/>
  <c r="N1005" i="25"/>
  <c r="N515" i="25"/>
  <c r="N1048" i="25"/>
  <c r="N189" i="25"/>
  <c r="N351" i="25"/>
  <c r="N470" i="25"/>
  <c r="N663" i="25"/>
  <c r="N861" i="25"/>
  <c r="N9" i="25"/>
  <c r="N81" i="25"/>
  <c r="N667" i="25"/>
  <c r="N572" i="25"/>
  <c r="N231" i="25"/>
  <c r="N990" i="25"/>
  <c r="N886" i="25"/>
  <c r="N397" i="25"/>
  <c r="N723" i="25"/>
  <c r="N565" i="25"/>
  <c r="N329" i="25"/>
  <c r="N534" i="25"/>
  <c r="E16" i="53"/>
  <c r="N532" i="25"/>
  <c r="N415" i="25"/>
  <c r="N180" i="25"/>
  <c r="N222" i="25"/>
  <c r="N343" i="25"/>
  <c r="N511" i="25"/>
  <c r="N1143" i="25"/>
  <c r="N677" i="25"/>
  <c r="N133" i="25"/>
  <c r="N913" i="25"/>
  <c r="N559" i="25"/>
  <c r="N1116" i="25"/>
  <c r="N1002" i="25"/>
  <c r="N134" i="25"/>
  <c r="N581" i="25"/>
  <c r="N405" i="25"/>
  <c r="N914" i="25"/>
  <c r="N1109" i="25"/>
  <c r="N687" i="25"/>
  <c r="N1078" i="25"/>
  <c r="N1097" i="25"/>
  <c r="N188" i="25"/>
  <c r="N774" i="25"/>
  <c r="N715" i="25"/>
  <c r="P9" i="52"/>
  <c r="N1166" i="25"/>
  <c r="N196" i="25"/>
  <c r="N630" i="25"/>
  <c r="N739" i="25"/>
  <c r="N533" i="25"/>
  <c r="N1147" i="25"/>
  <c r="N978" i="25"/>
  <c r="N686" i="25"/>
  <c r="N1154" i="25"/>
  <c r="N543" i="25"/>
  <c r="N960" i="25"/>
  <c r="N51" i="25"/>
  <c r="N1054" i="25"/>
  <c r="N410" i="25"/>
  <c r="N843" i="25"/>
  <c r="N1157" i="25"/>
  <c r="N375" i="25"/>
  <c r="N1118" i="25"/>
  <c r="N702" i="25"/>
  <c r="N53" i="25"/>
  <c r="N24" i="25"/>
  <c r="N257" i="25"/>
  <c r="N435" i="25"/>
  <c r="N714" i="25"/>
  <c r="N613" i="25"/>
  <c r="E68" i="53"/>
  <c r="E35" i="53"/>
  <c r="N684" i="25"/>
  <c r="N522" i="25"/>
  <c r="N643" i="25"/>
  <c r="N457" i="25"/>
  <c r="N657" i="25"/>
  <c r="N1046" i="25"/>
  <c r="N804" i="25"/>
  <c r="N44" i="25"/>
  <c r="N242" i="25"/>
  <c r="N1068" i="25"/>
  <c r="N678" i="25"/>
  <c r="N1153" i="25"/>
  <c r="N802" i="25"/>
  <c r="N418" i="25"/>
  <c r="N537" i="25"/>
  <c r="N1064" i="25"/>
  <c r="N420" i="25"/>
  <c r="N354" i="25"/>
  <c r="N16" i="25"/>
  <c r="N508" i="25"/>
  <c r="E27" i="53"/>
  <c r="N558" i="25"/>
  <c r="N387" i="25"/>
  <c r="N293" i="25"/>
  <c r="N767" i="25"/>
  <c r="N140" i="25"/>
  <c r="N154" i="25"/>
  <c r="N1141" i="25"/>
  <c r="N693" i="25"/>
  <c r="N698" i="25"/>
  <c r="N1114" i="25"/>
  <c r="N365" i="25"/>
  <c r="N912" i="25"/>
  <c r="N167" i="25"/>
  <c r="N493" i="25"/>
  <c r="E63" i="53"/>
  <c r="N656" i="25"/>
  <c r="N539" i="25"/>
  <c r="N328" i="25"/>
  <c r="N147" i="25"/>
  <c r="N705" i="25"/>
  <c r="N1069" i="25"/>
  <c r="N896" i="25"/>
  <c r="N859" i="25"/>
  <c r="N753" i="25"/>
  <c r="E15" i="53"/>
  <c r="N46" i="25"/>
  <c r="N104" i="25"/>
  <c r="N645" i="25"/>
  <c r="N775" i="25"/>
  <c r="N40" i="25"/>
  <c r="N276" i="25"/>
  <c r="N596" i="25"/>
  <c r="N349" i="25"/>
  <c r="N241" i="25"/>
  <c r="N72" i="25"/>
  <c r="N327" i="25"/>
  <c r="N219" i="25"/>
  <c r="N516" i="25"/>
  <c r="N591" i="25"/>
  <c r="N459" i="25"/>
  <c r="N924" i="25"/>
  <c r="N1126" i="25"/>
  <c r="N821" i="25"/>
  <c r="N1101" i="25"/>
  <c r="N440" i="25"/>
  <c r="N906" i="25"/>
  <c r="N1117" i="25"/>
  <c r="N106" i="25"/>
  <c r="E67" i="53"/>
  <c r="N491" i="25"/>
  <c r="E44" i="53"/>
  <c r="N762" i="25"/>
  <c r="E9" i="53"/>
  <c r="N228" i="25"/>
  <c r="N41" i="25"/>
  <c r="N1072" i="25"/>
  <c r="N646" i="25"/>
  <c r="E28" i="53"/>
  <c r="N726" i="25"/>
  <c r="N1161" i="25"/>
  <c r="N314" i="25"/>
  <c r="E51" i="53"/>
  <c r="N269" i="25"/>
  <c r="N1123" i="25"/>
  <c r="N1060" i="25"/>
  <c r="N1061" i="25"/>
  <c r="N579" i="25"/>
  <c r="N484" i="25"/>
  <c r="N1163" i="25"/>
  <c r="N342" i="25"/>
  <c r="N19" i="25"/>
  <c r="N793" i="25"/>
  <c r="N813" i="25"/>
  <c r="N891" i="25"/>
  <c r="N1140" i="25"/>
  <c r="N301" i="25"/>
  <c r="N1129" i="25"/>
  <c r="N505" i="25"/>
  <c r="N584" i="25"/>
  <c r="N860" i="25"/>
  <c r="N14" i="25"/>
  <c r="N930" i="25"/>
  <c r="N560" i="25"/>
  <c r="N1080" i="25"/>
  <c r="N1113" i="25"/>
  <c r="N492" i="25"/>
  <c r="N62" i="25"/>
  <c r="N111" i="25"/>
  <c r="E62" i="53"/>
  <c r="N223" i="25"/>
  <c r="E59" i="53"/>
  <c r="N413" i="25"/>
  <c r="N668" i="25"/>
  <c r="N1012" i="25"/>
  <c r="N1007" i="25"/>
  <c r="N1167" i="25"/>
  <c r="N794" i="25"/>
  <c r="N67" i="25"/>
  <c r="N92" i="25"/>
  <c r="N494" i="25"/>
  <c r="N33" i="25"/>
  <c r="N1095" i="25"/>
  <c r="N100" i="25"/>
  <c r="N146" i="25"/>
  <c r="E89" i="53"/>
  <c r="N918" i="25"/>
  <c r="N221" i="25"/>
  <c r="N973" i="25"/>
  <c r="N477" i="25"/>
  <c r="N998" i="25"/>
  <c r="E85" i="53"/>
  <c r="N972" i="25"/>
  <c r="N609" i="25"/>
  <c r="N955" i="25"/>
  <c r="N573" i="25"/>
  <c r="N98" i="25"/>
  <c r="N307" i="25"/>
  <c r="N731" i="25"/>
  <c r="N1011" i="25"/>
  <c r="N99" i="25"/>
  <c r="E21" i="53"/>
  <c r="N869" i="25"/>
  <c r="N504" i="25"/>
  <c r="N158" i="25"/>
  <c r="N907" i="25"/>
  <c r="N482" i="25"/>
  <c r="N895" i="25"/>
  <c r="N968" i="25"/>
  <c r="N150" i="25"/>
  <c r="N424" i="25"/>
  <c r="N1089" i="25"/>
  <c r="N588" i="25"/>
  <c r="E78" i="53"/>
  <c r="N553" i="25"/>
  <c r="N377" i="25"/>
  <c r="N876" i="25"/>
  <c r="N1039" i="25"/>
  <c r="N1138" i="25"/>
  <c r="N390" i="25"/>
  <c r="N823" i="25"/>
  <c r="N640" i="25"/>
  <c r="N262" i="25"/>
  <c r="N881" i="25"/>
  <c r="N451" i="25"/>
  <c r="N412" i="25"/>
  <c r="N54" i="25"/>
  <c r="N340" i="25"/>
  <c r="N63" i="25"/>
  <c r="N987" i="25"/>
  <c r="N286" i="25"/>
  <c r="E56" i="53"/>
  <c r="N995" i="25"/>
  <c r="N1108" i="25"/>
  <c r="N319" i="25"/>
  <c r="N178" i="25"/>
  <c r="N915" i="25"/>
  <c r="N291" i="25"/>
  <c r="N299" i="25"/>
  <c r="N670" i="25"/>
  <c r="N402" i="25"/>
  <c r="N88" i="25"/>
  <c r="E26" i="53"/>
  <c r="N474" i="25"/>
  <c r="E88" i="53"/>
  <c r="N86" i="25"/>
  <c r="N872" i="25"/>
  <c r="N547" i="25"/>
  <c r="N696" i="25"/>
  <c r="E81" i="53"/>
  <c r="N706" i="25"/>
  <c r="N426" i="25"/>
  <c r="N105" i="25"/>
  <c r="N641" i="25"/>
  <c r="N812" i="25"/>
  <c r="N638" i="25"/>
  <c r="N1024" i="25"/>
  <c r="N363" i="25"/>
  <c r="N176" i="25"/>
  <c r="N212" i="25"/>
  <c r="N597" i="25"/>
  <c r="N452" i="25"/>
  <c r="N594" i="25"/>
  <c r="N563" i="25"/>
  <c r="N979" i="25"/>
  <c r="N70" i="25"/>
  <c r="N699" i="25"/>
  <c r="N805" i="25"/>
  <c r="N647" i="25"/>
  <c r="N337" i="25"/>
  <c r="N79" i="25"/>
  <c r="N1110" i="25"/>
  <c r="N102" i="25"/>
  <c r="N271" i="25"/>
  <c r="N601" i="25"/>
  <c r="N964" i="25"/>
  <c r="N933" i="25"/>
  <c r="N304" i="25"/>
  <c r="N548" i="25"/>
  <c r="N486" i="25"/>
  <c r="N1119" i="25"/>
  <c r="N994" i="25"/>
  <c r="N631" i="25"/>
  <c r="N676" i="25"/>
  <c r="N468" i="25"/>
  <c r="N348" i="25"/>
  <c r="N289" i="25"/>
  <c r="N76" i="25"/>
  <c r="N612" i="25"/>
  <c r="N1150" i="25"/>
  <c r="N695" i="25"/>
  <c r="N764" i="25"/>
  <c r="N121" i="25"/>
  <c r="N607" i="25"/>
  <c r="N298" i="25"/>
  <c r="N186" i="25"/>
  <c r="N557" i="25"/>
  <c r="N11" i="25"/>
  <c r="N747" i="25"/>
  <c r="N988" i="25"/>
  <c r="N395" i="25"/>
  <c r="N1022" i="25"/>
  <c r="N148" i="25"/>
  <c r="N585" i="25"/>
  <c r="N761" i="25"/>
  <c r="N161" i="25"/>
  <c r="N193" i="25"/>
  <c r="E14" i="53"/>
  <c r="E84" i="53"/>
  <c r="N453" i="25"/>
  <c r="N889" i="25"/>
  <c r="N852" i="25"/>
  <c r="N806" i="25"/>
  <c r="N824" i="25"/>
  <c r="N155" i="25"/>
  <c r="N809" i="25"/>
  <c r="N248" i="25"/>
  <c r="N707" i="25"/>
  <c r="N57" i="25"/>
  <c r="N931" i="25"/>
  <c r="E64" i="53"/>
  <c r="N179" i="25"/>
  <c r="N569" i="25"/>
  <c r="N1128" i="25"/>
  <c r="E19" i="53"/>
  <c r="N576" i="25"/>
  <c r="N467" i="25"/>
  <c r="N182" i="25"/>
  <c r="N205" i="25"/>
  <c r="N783" i="25"/>
  <c r="N527" i="25"/>
  <c r="N1145" i="25"/>
  <c r="N1004" i="25"/>
  <c r="N1159" i="25"/>
  <c r="N1096" i="25"/>
  <c r="N615" i="25"/>
  <c r="N844" i="25"/>
  <c r="N284" i="25"/>
  <c r="N131" i="25"/>
  <c r="N290" i="25"/>
  <c r="N525" i="25"/>
  <c r="N842" i="25"/>
  <c r="N292" i="25"/>
  <c r="N799" i="25"/>
  <c r="N932" i="25"/>
  <c r="E33" i="53"/>
  <c r="N434" i="25"/>
  <c r="N1168" i="25"/>
  <c r="N404" i="25"/>
  <c r="N887" i="25"/>
  <c r="N174" i="25"/>
  <c r="N877" i="25"/>
  <c r="N784" i="25"/>
  <c r="N1025" i="25"/>
  <c r="N52" i="25"/>
  <c r="N1075" i="25"/>
  <c r="N456" i="25"/>
  <c r="N313" i="25"/>
  <c r="N181" i="25"/>
  <c r="N1107" i="25"/>
  <c r="N834" i="25"/>
  <c r="N69" i="25"/>
  <c r="N460" i="25"/>
  <c r="N56" i="25"/>
  <c r="N170" i="25"/>
  <c r="E52" i="53"/>
  <c r="N120" i="25"/>
  <c r="N623" i="25"/>
  <c r="N80" i="25"/>
  <c r="N204" i="25"/>
  <c r="N780" i="25"/>
  <c r="N746" i="25"/>
  <c r="N901" i="25"/>
  <c r="N436" i="25"/>
  <c r="E55" i="53"/>
  <c r="N48" i="25"/>
  <c r="N108" i="25"/>
  <c r="N507" i="25"/>
  <c r="N336" i="25"/>
  <c r="E82" i="53"/>
  <c r="E25" i="53"/>
  <c r="N396" i="25"/>
  <c r="N526" i="25"/>
  <c r="N929" i="25"/>
  <c r="N1052" i="25"/>
  <c r="N589" i="25"/>
  <c r="N411" i="25"/>
  <c r="E60" i="53"/>
  <c r="N495" i="25"/>
  <c r="N1023" i="25"/>
  <c r="N953" i="25"/>
  <c r="N366" i="25"/>
  <c r="N1085" i="25"/>
  <c r="N338" i="25"/>
  <c r="N754" i="25"/>
  <c r="N215" i="25"/>
  <c r="N898" i="25"/>
  <c r="N1042" i="25"/>
  <c r="E11" i="53"/>
  <c r="N352" i="25"/>
  <c r="N232" i="25"/>
  <c r="N153" i="25"/>
  <c r="N449" i="25"/>
  <c r="N991" i="25"/>
  <c r="N935" i="25"/>
  <c r="N73" i="25"/>
  <c r="N485" i="25"/>
  <c r="N593" i="25"/>
  <c r="E70" i="53"/>
  <c r="N531" i="25"/>
  <c r="N211" i="25"/>
  <c r="N986" i="25"/>
  <c r="N471" i="25"/>
  <c r="N455" i="25"/>
  <c r="N1019" i="25"/>
  <c r="N388" i="25"/>
  <c r="N927" i="25"/>
  <c r="N1115" i="25"/>
  <c r="N709" i="25"/>
  <c r="N90" i="25"/>
  <c r="N540" i="25"/>
  <c r="N682" i="25"/>
  <c r="N1063" i="25"/>
  <c r="N836" i="25"/>
  <c r="N1065" i="25"/>
  <c r="N590" i="25"/>
  <c r="N256" i="25"/>
  <c r="N141" i="25"/>
  <c r="N22" i="25"/>
  <c r="N187" i="25"/>
  <c r="N980" i="25"/>
  <c r="N722" i="25"/>
  <c r="E66" i="53"/>
  <c r="N47" i="25"/>
  <c r="N361" i="25"/>
  <c r="N551" i="25"/>
  <c r="N463" i="25"/>
  <c r="N194" i="25"/>
  <c r="N126" i="25"/>
  <c r="N811" i="25"/>
  <c r="E29" i="53"/>
  <c r="N800" i="25"/>
  <c r="N333" i="25"/>
  <c r="N281" i="25"/>
  <c r="N1102" i="25"/>
  <c r="N632" i="25"/>
  <c r="N450" i="25"/>
  <c r="N1111" i="25"/>
  <c r="N795" i="25"/>
  <c r="N651" i="25"/>
  <c r="N777" i="25"/>
  <c r="E90" i="53"/>
  <c r="E32" i="53"/>
  <c r="N394" i="25"/>
  <c r="N237" i="25"/>
  <c r="E80" i="53"/>
  <c r="E61" i="53"/>
  <c r="N769" i="25"/>
  <c r="N873" i="25"/>
  <c r="N43" i="25"/>
  <c r="N685" i="25"/>
  <c r="N263" i="25"/>
  <c r="N320" i="25"/>
  <c r="E76" i="53"/>
  <c r="N562" i="25"/>
  <c r="N392" i="25"/>
  <c r="N157" i="25"/>
  <c r="N407" i="25"/>
  <c r="N200" i="25"/>
  <c r="N393" i="25"/>
  <c r="N497" i="25"/>
  <c r="N1014" i="25"/>
  <c r="N265" i="25"/>
  <c r="N636" i="25"/>
  <c r="N1149" i="25"/>
  <c r="N447" i="25"/>
  <c r="N825" i="25"/>
  <c r="N207" i="25"/>
  <c r="N878" i="25"/>
  <c r="N197" i="25"/>
  <c r="N703" i="25"/>
  <c r="N346" i="25"/>
  <c r="N1041" i="25"/>
  <c r="N245" i="25"/>
  <c r="N89" i="25"/>
  <c r="N550" i="25"/>
  <c r="N1122" i="25"/>
  <c r="N899" i="25"/>
  <c r="N149" i="25"/>
  <c r="N681" i="25"/>
  <c r="N697" i="25"/>
  <c r="N386" i="25"/>
  <c r="E57" i="53"/>
  <c r="N1155" i="25"/>
  <c r="N571" i="25"/>
  <c r="N374" i="25"/>
  <c r="N701" i="25"/>
  <c r="N786" i="25"/>
  <c r="N713" i="25"/>
  <c r="N483" i="25"/>
  <c r="N247" i="25"/>
  <c r="N938" i="25"/>
  <c r="N78" i="25"/>
  <c r="N311" i="25"/>
  <c r="N921" i="25"/>
  <c r="N758" i="25"/>
  <c r="E5" i="53"/>
  <c r="N109" i="25"/>
  <c r="N523" i="25"/>
  <c r="N503" i="25"/>
  <c r="N83" i="25"/>
  <c r="E91" i="53"/>
  <c r="N711" i="25"/>
  <c r="N268" i="25"/>
  <c r="N1136" i="25"/>
  <c r="N735" i="25"/>
  <c r="N322" i="25"/>
  <c r="N1082" i="25"/>
  <c r="N1125" i="25"/>
  <c r="N490" i="25"/>
  <c r="N816" i="25"/>
  <c r="N611" i="25"/>
  <c r="N42" i="25"/>
  <c r="N664" i="25"/>
  <c r="N251" i="25"/>
  <c r="N213" i="25"/>
  <c r="N778" i="25"/>
  <c r="N820" i="25"/>
  <c r="N1165" i="25"/>
  <c r="N325" i="25"/>
  <c r="N773" i="25"/>
  <c r="N604" i="25"/>
  <c r="N1098" i="25"/>
  <c r="N719" i="25"/>
  <c r="N893" i="25"/>
  <c r="N771" i="25"/>
  <c r="M8" i="25"/>
  <c r="N49" i="49"/>
  <c r="T49" i="49" s="1"/>
  <c r="N52" i="49"/>
  <c r="T52" i="49" s="1"/>
  <c r="N82" i="49"/>
  <c r="T82" i="49" s="1"/>
  <c r="N61" i="49"/>
  <c r="T61" i="49" s="1"/>
  <c r="N56" i="49"/>
  <c r="T56" i="49" s="1"/>
  <c r="N73" i="49"/>
  <c r="T73" i="49" s="1"/>
  <c r="N62" i="49"/>
  <c r="T62" i="49" s="1"/>
  <c r="N77" i="49"/>
  <c r="T77" i="49" s="1"/>
  <c r="N59" i="49"/>
  <c r="T59" i="49" s="1"/>
  <c r="N75" i="49"/>
  <c r="T75" i="49" s="1"/>
  <c r="N57" i="49"/>
  <c r="T57" i="49" s="1"/>
  <c r="M957" i="25"/>
  <c r="M948" i="25"/>
  <c r="M974" i="25"/>
  <c r="M959" i="25"/>
  <c r="M944" i="25"/>
  <c r="M949" i="25"/>
  <c r="M393" i="25"/>
  <c r="M695" i="25"/>
  <c r="M61" i="25"/>
  <c r="M240" i="25"/>
  <c r="M90" i="25"/>
  <c r="M210" i="25"/>
  <c r="M686" i="25"/>
  <c r="M463" i="25"/>
  <c r="M398" i="25"/>
  <c r="M317" i="25"/>
  <c r="M728" i="25"/>
  <c r="M1142" i="25"/>
  <c r="M81" i="25"/>
  <c r="M522" i="25"/>
  <c r="M152" i="25"/>
  <c r="M69" i="25"/>
  <c r="M896" i="25"/>
  <c r="M421" i="25"/>
  <c r="M743" i="25"/>
  <c r="M603" i="25"/>
  <c r="M205" i="25"/>
  <c r="M725" i="25"/>
  <c r="M601" i="25"/>
  <c r="M763" i="25"/>
  <c r="M982" i="25"/>
  <c r="M862" i="25"/>
  <c r="M431" i="25"/>
  <c r="M932" i="25"/>
  <c r="M371" i="25"/>
  <c r="M825" i="25"/>
  <c r="M68" i="25"/>
  <c r="M96" i="25"/>
  <c r="M1012" i="25"/>
  <c r="M769" i="25"/>
  <c r="M275" i="25"/>
  <c r="N48" i="49"/>
  <c r="T48" i="49" s="1"/>
  <c r="M703" i="25"/>
  <c r="M456" i="25"/>
  <c r="M338" i="25"/>
  <c r="M632" i="25"/>
  <c r="M845" i="25"/>
  <c r="M89" i="25"/>
  <c r="M732" i="25"/>
  <c r="M646" i="25"/>
  <c r="M737" i="25"/>
  <c r="M813" i="25"/>
  <c r="M78" i="25"/>
  <c r="M214" i="25"/>
  <c r="M915" i="25"/>
  <c r="M796" i="25"/>
  <c r="M255" i="25"/>
  <c r="N76" i="49"/>
  <c r="T76" i="49" s="1"/>
  <c r="M36" i="25"/>
  <c r="M622" i="25"/>
  <c r="M280" i="25"/>
  <c r="M1163" i="25"/>
  <c r="M1060" i="25"/>
  <c r="M566" i="25"/>
  <c r="M11" i="25"/>
  <c r="M759" i="25"/>
  <c r="E20" i="51"/>
  <c r="M52" i="25"/>
  <c r="M266" i="25"/>
  <c r="M1025" i="25"/>
  <c r="M150" i="25"/>
  <c r="M539" i="25"/>
  <c r="M1080" i="25"/>
  <c r="M608" i="25"/>
  <c r="M837" i="25"/>
  <c r="M413" i="25"/>
  <c r="M506" i="25"/>
  <c r="M671" i="25"/>
  <c r="M935" i="25"/>
  <c r="M153" i="25"/>
  <c r="M121" i="25"/>
  <c r="M1094" i="25"/>
  <c r="M335" i="25"/>
  <c r="M748" i="25"/>
  <c r="M917" i="25"/>
  <c r="M1103" i="25"/>
  <c r="M406" i="25"/>
  <c r="M231" i="25"/>
  <c r="M611" i="25"/>
  <c r="M82" i="25"/>
  <c r="M783" i="25"/>
  <c r="M206" i="25"/>
  <c r="M580" i="25"/>
  <c r="M844" i="25"/>
  <c r="M1130" i="25"/>
  <c r="M1089" i="25"/>
  <c r="E46" i="51"/>
  <c r="M873" i="25"/>
  <c r="M19" i="25"/>
  <c r="M244" i="25"/>
  <c r="M340" i="25"/>
  <c r="M455" i="25"/>
  <c r="M44" i="25"/>
  <c r="M576" i="25"/>
  <c r="M87" i="25"/>
  <c r="M984" i="25"/>
  <c r="M1078" i="25"/>
  <c r="M346" i="25"/>
  <c r="M1114" i="25"/>
  <c r="M1096" i="25"/>
  <c r="M131" i="25"/>
  <c r="M1134" i="25"/>
  <c r="M656" i="25"/>
  <c r="E67" i="50"/>
  <c r="M113" i="25"/>
  <c r="M20" i="25"/>
  <c r="E24" i="51"/>
  <c r="M1143" i="25"/>
  <c r="N65" i="49"/>
  <c r="T65" i="49" s="1"/>
  <c r="M667" i="25"/>
  <c r="M200" i="25"/>
  <c r="M550" i="25"/>
  <c r="M45" i="25"/>
  <c r="M112" i="25"/>
  <c r="M520" i="25"/>
  <c r="M788" i="25"/>
  <c r="M140" i="25"/>
  <c r="M186" i="25"/>
  <c r="M774" i="25"/>
  <c r="M434" i="25"/>
  <c r="M273" i="25"/>
  <c r="M685" i="25"/>
  <c r="M720" i="25"/>
  <c r="M1001" i="25"/>
  <c r="M250" i="25"/>
  <c r="M343" i="25"/>
  <c r="M418" i="25"/>
  <c r="M158" i="25"/>
  <c r="M540" i="25"/>
  <c r="M381" i="25"/>
  <c r="M869" i="25"/>
  <c r="M304" i="25"/>
  <c r="M584" i="25"/>
  <c r="M33" i="25"/>
  <c r="M912" i="25"/>
  <c r="M843" i="25"/>
  <c r="M1115" i="25"/>
  <c r="M313" i="25"/>
  <c r="M631" i="25"/>
  <c r="M251" i="25"/>
  <c r="M887" i="25"/>
  <c r="M673" i="25"/>
  <c r="M620" i="25"/>
  <c r="E57" i="51"/>
  <c r="M962" i="25"/>
  <c r="M966" i="25"/>
  <c r="M958" i="25"/>
  <c r="M968" i="25"/>
  <c r="M594" i="25"/>
  <c r="M705" i="25"/>
  <c r="N51" i="49"/>
  <c r="T51" i="49" s="1"/>
  <c r="M637" i="25"/>
  <c r="M297" i="25"/>
  <c r="M713" i="25"/>
  <c r="M85" i="25"/>
  <c r="M400" i="25"/>
  <c r="M676" i="25"/>
  <c r="M188" i="25"/>
  <c r="M18" i="25"/>
  <c r="M614" i="25"/>
  <c r="E20" i="50"/>
  <c r="M655" i="25"/>
  <c r="M661" i="25"/>
  <c r="M384" i="25"/>
  <c r="M628" i="25"/>
  <c r="M469" i="25"/>
  <c r="M598" i="25"/>
  <c r="M392" i="25"/>
  <c r="M42" i="25"/>
  <c r="M301" i="25"/>
  <c r="M926" i="25"/>
  <c r="M1066" i="25"/>
  <c r="M180" i="25"/>
  <c r="M352" i="25"/>
  <c r="M1101" i="25"/>
  <c r="M1004" i="25"/>
  <c r="M809" i="25"/>
  <c r="M467" i="25"/>
  <c r="M17" i="25"/>
  <c r="M897" i="25"/>
  <c r="M593" i="25"/>
  <c r="N64" i="49"/>
  <c r="T64" i="49" s="1"/>
  <c r="M73" i="25"/>
  <c r="M1009" i="25"/>
  <c r="M135" i="25"/>
  <c r="M446" i="25"/>
  <c r="M902" i="25"/>
  <c r="M605" i="25"/>
  <c r="M23" i="25"/>
  <c r="E28" i="51"/>
  <c r="M555" i="25"/>
  <c r="M502" i="25"/>
  <c r="N63" i="49"/>
  <c r="T63" i="49" s="1"/>
  <c r="M1141" i="25"/>
  <c r="M1155" i="25"/>
  <c r="M771" i="25"/>
  <c r="M716" i="25"/>
  <c r="M102" i="25"/>
  <c r="M25" i="25"/>
  <c r="M1161" i="25"/>
  <c r="M633" i="25"/>
  <c r="M775" i="25"/>
  <c r="M260" i="25"/>
  <c r="M827" i="25"/>
  <c r="M95" i="25"/>
  <c r="M106" i="25"/>
  <c r="N60" i="49"/>
  <c r="T60" i="49" s="1"/>
  <c r="M793" i="25"/>
  <c r="M268" i="25"/>
  <c r="M741" i="25"/>
  <c r="M473" i="25"/>
  <c r="M1109" i="25"/>
  <c r="M470" i="25"/>
  <c r="M698" i="25"/>
  <c r="M536" i="25"/>
  <c r="M592" i="25"/>
  <c r="E52" i="51"/>
  <c r="M586" i="25"/>
  <c r="M784" i="25"/>
  <c r="M15" i="25"/>
  <c r="M779" i="25"/>
  <c r="M440" i="25"/>
  <c r="M767" i="25"/>
  <c r="E52" i="50"/>
  <c r="M1019" i="25"/>
  <c r="M261" i="25"/>
  <c r="M262" i="25"/>
  <c r="E53" i="51"/>
  <c r="M704" i="25"/>
  <c r="M75" i="25"/>
  <c r="M46" i="25"/>
  <c r="M910" i="25"/>
  <c r="M468" i="25"/>
  <c r="E51" i="51"/>
  <c r="M295" i="25"/>
  <c r="M920" i="25"/>
  <c r="M154" i="25"/>
  <c r="M659" i="25"/>
  <c r="M1129" i="25"/>
  <c r="M891" i="25"/>
  <c r="M1116" i="25"/>
  <c r="M253" i="25"/>
  <c r="M476" i="25"/>
  <c r="M360" i="25"/>
  <c r="M851" i="25"/>
  <c r="M744" i="25"/>
  <c r="M1085" i="25"/>
  <c r="M553" i="25"/>
  <c r="M1088" i="25"/>
  <c r="M394" i="25"/>
  <c r="M373" i="25"/>
  <c r="M357" i="25"/>
  <c r="M1006" i="25"/>
  <c r="M356" i="25"/>
  <c r="M724" i="25"/>
  <c r="N84" i="49"/>
  <c r="T84" i="49" s="1"/>
  <c r="M212" i="25"/>
  <c r="M334" i="25"/>
  <c r="M1024" i="25"/>
  <c r="M1062" i="25"/>
  <c r="M1122" i="25"/>
  <c r="E23" i="51"/>
  <c r="E26" i="51"/>
  <c r="M532" i="25"/>
  <c r="M147" i="25"/>
  <c r="M203" i="25"/>
  <c r="M519" i="25"/>
  <c r="M230" i="25"/>
  <c r="M526" i="25"/>
  <c r="M259" i="25"/>
  <c r="M27" i="25"/>
  <c r="M369" i="25"/>
  <c r="M707" i="25"/>
  <c r="M245" i="25"/>
  <c r="M770" i="25"/>
  <c r="M872" i="25"/>
  <c r="M708" i="25"/>
  <c r="M1087" i="25"/>
  <c r="M485" i="25"/>
  <c r="E47" i="51"/>
  <c r="M868" i="25"/>
  <c r="M37" i="25"/>
  <c r="M444" i="25"/>
  <c r="M449" i="25"/>
  <c r="M768" i="25"/>
  <c r="M863" i="25"/>
  <c r="M355" i="25"/>
  <c r="M1038" i="25"/>
  <c r="M1098" i="25"/>
  <c r="M39" i="25"/>
  <c r="M1053" i="25"/>
  <c r="M374" i="25"/>
  <c r="M607" i="25"/>
  <c r="M1063" i="25"/>
  <c r="M1133" i="25"/>
  <c r="M545" i="25"/>
  <c r="M972" i="25"/>
  <c r="M953" i="25"/>
  <c r="M946" i="25"/>
  <c r="M955" i="25"/>
  <c r="M969" i="25"/>
  <c r="M513" i="25"/>
  <c r="M279" i="25"/>
  <c r="M672" i="25"/>
  <c r="M772" i="25"/>
  <c r="E43" i="51"/>
  <c r="M229" i="25"/>
  <c r="M654" i="25"/>
  <c r="M838" i="25"/>
  <c r="M1140" i="25"/>
  <c r="M1146" i="25"/>
  <c r="M315" i="25"/>
  <c r="M160" i="25"/>
  <c r="M452" i="25"/>
  <c r="M941" i="25"/>
  <c r="E24" i="50"/>
  <c r="M755" i="25"/>
  <c r="N72" i="49"/>
  <c r="T72" i="49" s="1"/>
  <c r="M626" i="25"/>
  <c r="M985" i="25"/>
  <c r="M53" i="25"/>
  <c r="M630" i="25"/>
  <c r="M792" i="25"/>
  <c r="M929" i="25"/>
  <c r="M865" i="25"/>
  <c r="M1026" i="25"/>
  <c r="M332" i="25"/>
  <c r="M589" i="25"/>
  <c r="M619" i="25"/>
  <c r="M1123" i="25"/>
  <c r="M662" i="25"/>
  <c r="M397" i="25"/>
  <c r="M309" i="25"/>
  <c r="M430" i="25"/>
  <c r="M31" i="25"/>
  <c r="M1072" i="25"/>
  <c r="M798" i="25"/>
  <c r="M426" i="25"/>
  <c r="M435" i="25"/>
  <c r="M689" i="25"/>
  <c r="M807" i="25"/>
  <c r="M325" i="25"/>
  <c r="M1015" i="25"/>
  <c r="M739" i="25"/>
  <c r="M937" i="25"/>
  <c r="M836" i="25"/>
  <c r="M339" i="25"/>
  <c r="M530" i="25"/>
  <c r="E42" i="50"/>
  <c r="M903" i="25"/>
  <c r="M395" i="25"/>
  <c r="M258" i="25"/>
  <c r="M795" i="25"/>
  <c r="M427" i="25"/>
  <c r="M151" i="25"/>
  <c r="M746" i="25"/>
  <c r="M681" i="25"/>
  <c r="M466" i="25"/>
  <c r="M857" i="25"/>
  <c r="M1151" i="25"/>
  <c r="M495" i="25"/>
  <c r="M889" i="25"/>
  <c r="M350" i="25"/>
  <c r="M234" i="25"/>
  <c r="M1135" i="25"/>
  <c r="M507" i="25"/>
  <c r="M294" i="25"/>
  <c r="M429" i="25"/>
  <c r="M647" i="25"/>
  <c r="M898" i="25"/>
  <c r="M797" i="25"/>
  <c r="M581" i="25"/>
  <c r="M806" i="25"/>
  <c r="M49" i="25"/>
  <c r="M888" i="25"/>
  <c r="M831" i="25"/>
  <c r="M1040" i="25"/>
  <c r="M693" i="25"/>
  <c r="M733" i="25"/>
  <c r="M931" i="25"/>
  <c r="N81" i="49"/>
  <c r="T81" i="49" s="1"/>
  <c r="M270" i="25"/>
  <c r="M417" i="25"/>
  <c r="M616" i="25"/>
  <c r="M482" i="25"/>
  <c r="M711" i="25"/>
  <c r="M232" i="25"/>
  <c r="M523" i="25"/>
  <c r="M509" i="25"/>
  <c r="M108" i="25"/>
  <c r="M924" i="25"/>
  <c r="M443" i="25"/>
  <c r="M690" i="25"/>
  <c r="M169" i="25"/>
  <c r="M501" i="25"/>
  <c r="M634" i="25"/>
  <c r="M615" i="25"/>
  <c r="M1008" i="25"/>
  <c r="M204" i="25"/>
  <c r="M653" i="25"/>
  <c r="M424" i="25"/>
  <c r="M480" i="25"/>
  <c r="M292" i="25"/>
  <c r="M534" i="25"/>
  <c r="M276" i="25"/>
  <c r="M928" i="25"/>
  <c r="E28" i="50"/>
  <c r="M264" i="25"/>
  <c r="M782" i="25"/>
  <c r="M818" i="25"/>
  <c r="M612" i="25"/>
  <c r="M475" i="25"/>
  <c r="M925" i="25"/>
  <c r="M535" i="25"/>
  <c r="M347" i="25"/>
  <c r="M307" i="25"/>
  <c r="M800" i="25"/>
  <c r="M243" i="25"/>
  <c r="M170" i="25"/>
  <c r="M840" i="25"/>
  <c r="M885" i="25"/>
  <c r="M1047" i="25"/>
  <c r="M861" i="25"/>
  <c r="M386" i="25"/>
  <c r="M882" i="25"/>
  <c r="M143" i="25"/>
  <c r="M410" i="25"/>
  <c r="M805" i="25"/>
  <c r="M529" i="25"/>
  <c r="M817" i="25"/>
  <c r="M1166" i="25"/>
  <c r="M578" i="25"/>
  <c r="M499" i="25"/>
  <c r="M1045" i="25"/>
  <c r="E39" i="50"/>
  <c r="M423" i="25"/>
  <c r="M223" i="25"/>
  <c r="M172" i="25"/>
  <c r="M77" i="25"/>
  <c r="M111" i="25"/>
  <c r="M267" i="25"/>
  <c r="N47" i="49"/>
  <c r="T47" i="49" s="1"/>
  <c r="M123" i="25"/>
  <c r="M1071" i="25"/>
  <c r="M220" i="25"/>
  <c r="M543" i="25"/>
  <c r="M462" i="25"/>
  <c r="M218" i="25"/>
  <c r="N66" i="49"/>
  <c r="T66" i="49" s="1"/>
  <c r="M976" i="25"/>
  <c r="M975" i="25"/>
  <c r="M945" i="25"/>
  <c r="M973" i="25"/>
  <c r="M198" i="25"/>
  <c r="M650" i="25"/>
  <c r="M438" i="25"/>
  <c r="M727" i="25"/>
  <c r="M149" i="25"/>
  <c r="M561" i="25"/>
  <c r="E37" i="51"/>
  <c r="M542" i="25"/>
  <c r="M1136" i="25"/>
  <c r="M324" i="25"/>
  <c r="M618" i="25"/>
  <c r="M694" i="25"/>
  <c r="M986" i="25"/>
  <c r="M248" i="25"/>
  <c r="M691" i="25"/>
  <c r="M162" i="25"/>
  <c r="M572" i="25"/>
  <c r="M839" i="25"/>
  <c r="M310" i="25"/>
  <c r="M1105" i="25"/>
  <c r="M92" i="25"/>
  <c r="N67" i="49"/>
  <c r="T67" i="49" s="1"/>
  <c r="M1081" i="25"/>
  <c r="M209" i="25"/>
  <c r="M696" i="25"/>
  <c r="M493" i="25"/>
  <c r="M91" i="25"/>
  <c r="M228" i="25"/>
  <c r="M254" i="25"/>
  <c r="M900" i="25"/>
  <c r="M1079" i="25"/>
  <c r="E49" i="51"/>
  <c r="M1027" i="25"/>
  <c r="M913" i="25"/>
  <c r="M735" i="25"/>
  <c r="M1020" i="25"/>
  <c r="M753" i="25"/>
  <c r="M559" i="25"/>
  <c r="M740" i="25"/>
  <c r="M98" i="25"/>
  <c r="M866" i="25"/>
  <c r="M692" i="25"/>
  <c r="E47" i="50"/>
  <c r="M441" i="25"/>
  <c r="M447" i="25"/>
  <c r="M731" i="25"/>
  <c r="P17" i="49"/>
  <c r="M990" i="25"/>
  <c r="M765" i="25"/>
  <c r="E50" i="50"/>
  <c r="M349" i="25"/>
  <c r="M670" i="25"/>
  <c r="M63" i="25"/>
  <c r="M579" i="25"/>
  <c r="M211" i="25"/>
  <c r="M980" i="25"/>
  <c r="M216" i="25"/>
  <c r="M222" i="25"/>
  <c r="M804" i="25"/>
  <c r="M327" i="25"/>
  <c r="M514" i="25"/>
  <c r="M451" i="25"/>
  <c r="M791" i="25"/>
  <c r="M537" i="25"/>
  <c r="M179" i="25"/>
  <c r="M556" i="25"/>
  <c r="M219" i="25"/>
  <c r="M366" i="25"/>
  <c r="M57" i="25"/>
  <c r="M849" i="25"/>
  <c r="M879" i="25"/>
  <c r="M47" i="25"/>
  <c r="M274" i="25"/>
  <c r="M323" i="25"/>
  <c r="M1124" i="25"/>
  <c r="M1049" i="25"/>
  <c r="M516" i="25"/>
  <c r="M71" i="25"/>
  <c r="M165" i="25"/>
  <c r="M562" i="25"/>
  <c r="M736" i="25"/>
  <c r="M1014" i="25"/>
  <c r="M905" i="25"/>
  <c r="M856" i="25"/>
  <c r="M129" i="25"/>
  <c r="M465" i="25"/>
  <c r="M298" i="25"/>
  <c r="M145" i="25"/>
  <c r="E48" i="50"/>
  <c r="M777" i="25"/>
  <c r="M390" i="25"/>
  <c r="M1121" i="25"/>
  <c r="M1118" i="25"/>
  <c r="E49" i="50"/>
  <c r="M1128" i="25"/>
  <c r="M500" i="25"/>
  <c r="M644" i="25"/>
  <c r="M55" i="25"/>
  <c r="M116" i="25"/>
  <c r="M648" i="25"/>
  <c r="M94" i="25"/>
  <c r="M331" i="25"/>
  <c r="M886" i="25"/>
  <c r="M488" i="25"/>
  <c r="N78" i="49"/>
  <c r="T78" i="49" s="1"/>
  <c r="M939" i="25"/>
  <c r="M288" i="25"/>
  <c r="M132" i="25"/>
  <c r="M361" i="25"/>
  <c r="M329" i="25"/>
  <c r="M600" i="25"/>
  <c r="M717" i="25"/>
  <c r="M636" i="25"/>
  <c r="M407" i="25"/>
  <c r="M1023" i="25"/>
  <c r="M181" i="25"/>
  <c r="M1156" i="25"/>
  <c r="M597" i="25"/>
  <c r="M125" i="25"/>
  <c r="M587" i="25"/>
  <c r="M911" i="25"/>
  <c r="M242" i="25"/>
  <c r="N54" i="49"/>
  <c r="T54" i="49" s="1"/>
  <c r="M778" i="25"/>
  <c r="M992" i="25"/>
  <c r="M221" i="25"/>
  <c r="M54" i="25"/>
  <c r="M894" i="25"/>
  <c r="M161" i="25"/>
  <c r="M1159" i="25"/>
  <c r="M558" i="25"/>
  <c r="M74" i="25"/>
  <c r="M780" i="25"/>
  <c r="M104" i="25"/>
  <c r="M567" i="25"/>
  <c r="M171" i="25"/>
  <c r="M1117" i="25"/>
  <c r="M1158" i="25"/>
  <c r="M1152" i="25"/>
  <c r="M521" i="25"/>
  <c r="E53" i="50"/>
  <c r="M29" i="25"/>
  <c r="M458" i="25"/>
  <c r="M927" i="25"/>
  <c r="M189" i="25"/>
  <c r="M296" i="25"/>
  <c r="M202" i="25"/>
  <c r="M415" i="25"/>
  <c r="M477" i="25"/>
  <c r="N58" i="49"/>
  <c r="T58" i="49" s="1"/>
  <c r="M964" i="25"/>
  <c r="M963" i="25"/>
  <c r="M967" i="25"/>
  <c r="M947" i="25"/>
  <c r="M306" i="25"/>
  <c r="N50" i="49"/>
  <c r="T50" i="49" s="1"/>
  <c r="M1068" i="25"/>
  <c r="M822" i="25"/>
  <c r="M914" i="25"/>
  <c r="N68" i="49"/>
  <c r="T68" i="49" s="1"/>
  <c r="M167" i="25"/>
  <c r="M709" i="25"/>
  <c r="M752" i="25"/>
  <c r="M1111" i="25"/>
  <c r="M247" i="25"/>
  <c r="M215" i="25"/>
  <c r="M810" i="25"/>
  <c r="M173" i="25"/>
  <c r="M510" i="25"/>
  <c r="E54" i="50"/>
  <c r="M785" i="25"/>
  <c r="M322" i="25"/>
  <c r="M504" i="25"/>
  <c r="M1095" i="25"/>
  <c r="M403" i="25"/>
  <c r="M60" i="25"/>
  <c r="M811" i="25"/>
  <c r="M257" i="25"/>
  <c r="M38" i="25"/>
  <c r="M1069" i="25"/>
  <c r="M314" i="25"/>
  <c r="M320" i="25"/>
  <c r="M110" i="25"/>
  <c r="M668" i="25"/>
  <c r="M994" i="25"/>
  <c r="M895" i="25"/>
  <c r="M284" i="25"/>
  <c r="M853" i="25"/>
  <c r="M305" i="25"/>
  <c r="M858" i="25"/>
  <c r="M674" i="25"/>
  <c r="M412" i="25"/>
  <c r="M1092" i="25"/>
  <c r="M1041" i="25"/>
  <c r="M1144" i="25"/>
  <c r="M1057" i="25"/>
  <c r="M64" i="25"/>
  <c r="M464" i="25"/>
  <c r="M829" i="25"/>
  <c r="E55" i="51"/>
  <c r="M379" i="25"/>
  <c r="M24" i="25"/>
  <c r="M548" i="25"/>
  <c r="M58" i="25"/>
  <c r="M684" i="25"/>
  <c r="M372" i="25"/>
  <c r="M1126" i="25"/>
  <c r="M402" i="25"/>
  <c r="M590" i="25"/>
  <c r="M376" i="25"/>
  <c r="M870" i="25"/>
  <c r="M864" i="25"/>
  <c r="M617" i="25"/>
  <c r="M734" i="25"/>
  <c r="M649" i="25"/>
  <c r="M1110" i="25"/>
  <c r="M422" i="25"/>
  <c r="N70" i="49"/>
  <c r="T70" i="49" s="1"/>
  <c r="M730" i="25"/>
  <c r="M908" i="25"/>
  <c r="M679" i="25"/>
  <c r="M871" i="25"/>
  <c r="M723" i="25"/>
  <c r="M563" i="25"/>
  <c r="M225" i="25"/>
  <c r="M99" i="25"/>
  <c r="M107" i="25"/>
  <c r="M830" i="25"/>
  <c r="M812" i="25"/>
  <c r="M478" i="25"/>
  <c r="M138" i="25"/>
  <c r="M156" i="25"/>
  <c r="M936" i="25"/>
  <c r="M396" i="25"/>
  <c r="M742" i="25"/>
  <c r="M368" i="25"/>
  <c r="M124" i="25"/>
  <c r="M445" i="25"/>
  <c r="M538" i="25"/>
  <c r="M312" i="25"/>
  <c r="M237" i="25"/>
  <c r="M922" i="25"/>
  <c r="M1097" i="25"/>
  <c r="M1164" i="25"/>
  <c r="M492" i="25"/>
  <c r="M855" i="25"/>
  <c r="M126" i="25"/>
  <c r="M799" i="25"/>
  <c r="M683" i="25"/>
  <c r="M515" i="25"/>
  <c r="M326" i="25"/>
  <c r="M308" i="25"/>
  <c r="M606" i="25"/>
  <c r="M425" i="25"/>
  <c r="M1010" i="25"/>
  <c r="M159" i="25"/>
  <c r="M1149" i="25"/>
  <c r="M998" i="25"/>
  <c r="M286" i="25"/>
  <c r="M781" i="25"/>
  <c r="M511" i="25"/>
  <c r="M512" i="25"/>
  <c r="M420" i="25"/>
  <c r="M70" i="25"/>
  <c r="M1073" i="25"/>
  <c r="M217" i="25"/>
  <c r="E44" i="50"/>
  <c r="M808" i="25"/>
  <c r="M103" i="25"/>
  <c r="M1076" i="25"/>
  <c r="M776" i="25"/>
  <c r="M401" i="25"/>
  <c r="M114" i="25"/>
  <c r="M62" i="25"/>
  <c r="M834" i="25"/>
  <c r="E8" i="51"/>
  <c r="M483" i="25"/>
  <c r="E44" i="51"/>
  <c r="M109" i="25"/>
  <c r="M552" i="25"/>
  <c r="M362" i="25"/>
  <c r="M754" i="25"/>
  <c r="M238" i="25"/>
  <c r="M404" i="25"/>
  <c r="M677" i="25"/>
  <c r="M100" i="25"/>
  <c r="M569" i="25"/>
  <c r="M640" i="25"/>
  <c r="M83" i="25"/>
  <c r="M751" i="25"/>
  <c r="M283" i="25"/>
  <c r="M874" i="25"/>
  <c r="M546" i="25"/>
  <c r="M623" i="25"/>
  <c r="M378" i="25"/>
  <c r="M235" i="25"/>
  <c r="M224" i="25"/>
  <c r="M678" i="25"/>
  <c r="M1153" i="25"/>
  <c r="M764" i="25"/>
  <c r="M375" i="25"/>
  <c r="E10" i="50"/>
  <c r="E9" i="51"/>
  <c r="M971" i="25"/>
  <c r="M961" i="25"/>
  <c r="M965" i="25"/>
  <c r="M952" i="25"/>
  <c r="N46" i="49"/>
  <c r="T46" i="49" s="1"/>
  <c r="M1017" i="25"/>
  <c r="N74" i="49"/>
  <c r="T74" i="49" s="1"/>
  <c r="M263" i="25"/>
  <c r="M892" i="25"/>
  <c r="M1119" i="25"/>
  <c r="E29" i="50"/>
  <c r="M832" i="25"/>
  <c r="M190" i="25"/>
  <c r="M749" i="25"/>
  <c r="M127" i="25"/>
  <c r="M557" i="25"/>
  <c r="M651" i="25"/>
  <c r="M293" i="25"/>
  <c r="M715" i="25"/>
  <c r="M1127" i="25"/>
  <c r="M21" i="25"/>
  <c r="M436" i="25"/>
  <c r="M43" i="25"/>
  <c r="M409" i="25"/>
  <c r="M183" i="25"/>
  <c r="M757" i="25"/>
  <c r="M1162" i="25"/>
  <c r="M471" i="25"/>
  <c r="M249" i="25"/>
  <c r="M1018" i="25"/>
  <c r="M1083" i="25"/>
  <c r="M916" i="25"/>
  <c r="M599" i="25"/>
  <c r="M233" i="25"/>
  <c r="M828" i="25"/>
  <c r="M890" i="25"/>
  <c r="M747" i="25"/>
  <c r="M787" i="25"/>
  <c r="M311" i="25"/>
  <c r="N53" i="49"/>
  <c r="T53" i="49" s="1"/>
  <c r="M1052" i="25"/>
  <c r="M239" i="25"/>
  <c r="M988" i="25"/>
  <c r="M278" i="25"/>
  <c r="M664" i="25"/>
  <c r="M128" i="25"/>
  <c r="M353" i="25"/>
  <c r="M1007" i="25"/>
  <c r="M1061" i="25"/>
  <c r="M290" i="25"/>
  <c r="M236" i="25"/>
  <c r="M1125" i="25"/>
  <c r="M9" i="25"/>
  <c r="M281" i="25"/>
  <c r="M803" i="25"/>
  <c r="M571" i="25"/>
  <c r="M1160" i="25"/>
  <c r="E48" i="51"/>
  <c r="M201" i="25"/>
  <c r="M10" i="25"/>
  <c r="M22" i="25"/>
  <c r="M1070" i="25"/>
  <c r="M1148" i="25"/>
  <c r="M979" i="25"/>
  <c r="M1090" i="25"/>
  <c r="M826" i="25"/>
  <c r="M585" i="25"/>
  <c r="M142" i="25"/>
  <c r="M719" i="25"/>
  <c r="M348" i="25"/>
  <c r="M773" i="25"/>
  <c r="M192" i="25"/>
  <c r="M187" i="25"/>
  <c r="M364" i="25"/>
  <c r="M564" i="25"/>
  <c r="M453" i="25"/>
  <c r="M565" i="25"/>
  <c r="M474" i="25"/>
  <c r="M454" i="25"/>
  <c r="M609" i="25"/>
  <c r="M1044" i="25"/>
  <c r="M1067" i="25"/>
  <c r="M602" i="25"/>
  <c r="M291" i="25"/>
  <c r="M660" i="25"/>
  <c r="M182" i="25"/>
  <c r="M820" i="25"/>
  <c r="M137" i="25"/>
  <c r="M399" i="25"/>
  <c r="M1112" i="25"/>
  <c r="M289" i="25"/>
  <c r="M533" i="25"/>
  <c r="M328" i="25"/>
  <c r="M762" i="25"/>
  <c r="M72" i="25"/>
  <c r="M978" i="25"/>
  <c r="M120" i="25"/>
  <c r="M541" i="25"/>
  <c r="M184" i="25"/>
  <c r="M385" i="25"/>
  <c r="M97" i="25"/>
  <c r="M852" i="25"/>
  <c r="M1055" i="25"/>
  <c r="M16" i="25"/>
  <c r="M494" i="25"/>
  <c r="M59" i="25"/>
  <c r="M718" i="25"/>
  <c r="E19" i="51"/>
  <c r="M833" i="25"/>
  <c r="M880" i="25"/>
  <c r="M316" i="25"/>
  <c r="M588" i="25"/>
  <c r="M722" i="25"/>
  <c r="M802" i="25"/>
  <c r="M416" i="25"/>
  <c r="M1065" i="25"/>
  <c r="M604" i="25"/>
  <c r="M995" i="25"/>
  <c r="M88" i="25"/>
  <c r="M1054" i="25"/>
  <c r="M437" i="25"/>
  <c r="M848" i="25"/>
  <c r="M613" i="25"/>
  <c r="M333" i="25"/>
  <c r="M595" i="25"/>
  <c r="M1077" i="25"/>
  <c r="M1000" i="25"/>
  <c r="M213" i="25"/>
  <c r="M942" i="25"/>
  <c r="M34" i="25"/>
  <c r="M300" i="25"/>
  <c r="M714" i="25"/>
  <c r="M411" i="25"/>
  <c r="M527" i="25"/>
  <c r="M32" i="25"/>
  <c r="M923" i="25"/>
  <c r="M884" i="25"/>
  <c r="M439" i="25"/>
  <c r="M67" i="25"/>
  <c r="M666" i="25"/>
  <c r="M342" i="25"/>
  <c r="N80" i="49"/>
  <c r="T80" i="49" s="1"/>
  <c r="E39" i="51"/>
  <c r="M40" i="25"/>
  <c r="M909" i="25"/>
  <c r="M1157" i="25"/>
  <c r="M157" i="25"/>
  <c r="M428" i="25"/>
  <c r="M199" i="25"/>
  <c r="M178" i="25"/>
  <c r="M1042" i="25"/>
  <c r="M194" i="25"/>
  <c r="M981" i="25"/>
  <c r="M1082" i="25"/>
  <c r="M700" i="25"/>
  <c r="E22" i="50"/>
  <c r="M960" i="25"/>
  <c r="M641" i="25"/>
  <c r="M1120" i="25"/>
  <c r="M531" i="25"/>
  <c r="M918" i="25"/>
  <c r="N55" i="49"/>
  <c r="T55" i="49" s="1"/>
  <c r="M712" i="25"/>
  <c r="M524" i="25"/>
  <c r="M86" i="25"/>
  <c r="M745" i="25"/>
  <c r="M821" i="25"/>
  <c r="M461" i="25"/>
  <c r="M177" i="25"/>
  <c r="M875" i="25"/>
  <c r="M1100" i="25"/>
  <c r="M432" i="25"/>
  <c r="M14" i="25"/>
  <c r="M148" i="25"/>
  <c r="M1048" i="25"/>
  <c r="M930" i="25"/>
  <c r="M1064" i="25"/>
  <c r="M823" i="25"/>
  <c r="M115" i="25"/>
  <c r="M921" i="25"/>
  <c r="M1011" i="25"/>
  <c r="M1003" i="25"/>
  <c r="M472" i="25"/>
  <c r="M321" i="25"/>
  <c r="M344" i="25"/>
  <c r="M907" i="25"/>
  <c r="E37" i="50"/>
  <c r="M547" i="25"/>
  <c r="M991" i="25"/>
  <c r="M814" i="25"/>
  <c r="M193" i="25"/>
  <c r="M801" i="25"/>
  <c r="M842" i="25"/>
  <c r="M583" i="25"/>
  <c r="M635" i="25"/>
  <c r="E29" i="51"/>
  <c r="M638" i="25"/>
  <c r="M876" i="25"/>
  <c r="M680" i="25"/>
  <c r="M518" i="25"/>
  <c r="M794" i="25"/>
  <c r="M146" i="25"/>
  <c r="M701" i="25"/>
  <c r="E51" i="50"/>
  <c r="M503" i="25"/>
  <c r="M675" i="25"/>
  <c r="M1168" i="25"/>
  <c r="E63" i="51"/>
  <c r="M970" i="25"/>
  <c r="M139" i="25"/>
  <c r="M878" i="25"/>
  <c r="M627" i="25"/>
  <c r="M1075" i="25"/>
  <c r="M197" i="25"/>
  <c r="M570" i="25"/>
  <c r="M241" i="25"/>
  <c r="M893" i="25"/>
  <c r="M1084" i="25"/>
  <c r="E4" i="51"/>
  <c r="M79" i="25"/>
  <c r="M699" i="25"/>
  <c r="M687" i="25"/>
  <c r="M484" i="25"/>
  <c r="M1107" i="25"/>
  <c r="M26" i="25"/>
  <c r="M1145" i="25"/>
  <c r="M596" i="25"/>
  <c r="M388" i="25"/>
  <c r="M302" i="25"/>
  <c r="M983" i="25"/>
  <c r="M665" i="25"/>
  <c r="M841" i="25"/>
  <c r="M1113" i="25"/>
  <c r="M1137" i="25"/>
  <c r="M1059" i="25"/>
  <c r="M1165" i="25"/>
  <c r="M560" i="25"/>
  <c r="M408" i="25"/>
  <c r="M525" i="25"/>
  <c r="M282" i="25"/>
  <c r="M1099" i="25"/>
  <c r="M996" i="25"/>
  <c r="M459" i="25"/>
  <c r="M13" i="25"/>
  <c r="M761" i="25"/>
  <c r="M859" i="25"/>
  <c r="M1104" i="25"/>
  <c r="M163" i="25"/>
  <c r="M269" i="25"/>
  <c r="M508" i="25"/>
  <c r="M789" i="25"/>
  <c r="M496" i="25"/>
  <c r="M336" i="25"/>
  <c r="M899" i="25"/>
  <c r="M989" i="25"/>
  <c r="M337" i="25"/>
  <c r="M642" i="25"/>
  <c r="M358" i="25"/>
  <c r="M1016" i="25"/>
  <c r="E43" i="50"/>
  <c r="M786" i="25"/>
  <c r="M272" i="25"/>
  <c r="M682" i="25"/>
  <c r="M448" i="25"/>
  <c r="M881" i="25"/>
  <c r="M365" i="25"/>
  <c r="M130" i="25"/>
  <c r="M175" i="25"/>
  <c r="M729" i="25"/>
  <c r="M943" i="25"/>
  <c r="M846" i="25"/>
  <c r="M227" i="25"/>
  <c r="M389" i="25"/>
  <c r="M136" i="25"/>
  <c r="M951" i="25"/>
  <c r="M12" i="25"/>
  <c r="M51" i="25"/>
  <c r="M277" i="25"/>
  <c r="M517" i="25"/>
  <c r="M816" i="25"/>
  <c r="M1167" i="25"/>
  <c r="M702" i="25"/>
  <c r="M481" i="25"/>
  <c r="M155" i="25"/>
  <c r="M287" i="25"/>
  <c r="M1154" i="25"/>
  <c r="M1013" i="25"/>
  <c r="M1102" i="25"/>
  <c r="M750" i="25"/>
  <c r="M1039" i="25"/>
  <c r="M621" i="25"/>
  <c r="M93" i="25"/>
  <c r="M1108" i="25"/>
  <c r="M351" i="25"/>
  <c r="M657" i="25"/>
  <c r="M363" i="25"/>
  <c r="N83" i="49"/>
  <c r="T83" i="49" s="1"/>
  <c r="M575" i="25"/>
  <c r="M629" i="25"/>
  <c r="M207" i="25"/>
  <c r="M1050" i="25"/>
  <c r="M134" i="25"/>
  <c r="M867" i="25"/>
  <c r="E9" i="50"/>
  <c r="M191" i="25"/>
  <c r="M574" i="25"/>
  <c r="E50" i="51"/>
  <c r="M460" i="25"/>
  <c r="M252" i="25"/>
  <c r="M999" i="25"/>
  <c r="M479" i="25"/>
  <c r="M1021" i="25"/>
  <c r="M457" i="25"/>
  <c r="M195" i="25"/>
  <c r="M382" i="25"/>
  <c r="M987" i="25"/>
  <c r="M50" i="25"/>
  <c r="M738" i="25"/>
  <c r="M133" i="25"/>
  <c r="M491" i="25"/>
  <c r="M906" i="25"/>
  <c r="M299" i="25"/>
  <c r="M35" i="25"/>
  <c r="M582" i="25"/>
  <c r="M246" i="25"/>
  <c r="M367" i="25"/>
  <c r="M450" i="25"/>
  <c r="M419" i="25"/>
  <c r="E21" i="51"/>
  <c r="M84" i="25"/>
  <c r="M487" i="25"/>
  <c r="M854" i="25"/>
  <c r="M176" i="25"/>
  <c r="M28" i="25"/>
  <c r="M645" i="25"/>
  <c r="N71" i="49"/>
  <c r="T71" i="49" s="1"/>
  <c r="M950" i="25"/>
  <c r="M658" i="25"/>
  <c r="M1132" i="25"/>
  <c r="M760" i="25"/>
  <c r="M486" i="25"/>
  <c r="M819" i="25"/>
  <c r="M815" i="25"/>
  <c r="M370" i="25"/>
  <c r="E46" i="50"/>
  <c r="M489" i="25"/>
  <c r="M168" i="25"/>
  <c r="M938" i="25"/>
  <c r="M405" i="25"/>
  <c r="M1139" i="25"/>
  <c r="M208" i="25"/>
  <c r="M303" i="25"/>
  <c r="M164" i="25"/>
  <c r="M185" i="25"/>
  <c r="M66" i="25"/>
  <c r="M1106" i="25"/>
  <c r="M101" i="25"/>
  <c r="M568" i="25"/>
  <c r="M528" i="25"/>
  <c r="M490" i="25"/>
  <c r="M663" i="25"/>
  <c r="M688" i="25"/>
  <c r="M442" i="25"/>
  <c r="M380" i="25"/>
  <c r="M544" i="25"/>
  <c r="M835" i="25"/>
  <c r="M625" i="25"/>
  <c r="M919" i="25"/>
  <c r="M141" i="25"/>
  <c r="M330" i="25"/>
  <c r="M265" i="25"/>
  <c r="N69" i="49"/>
  <c r="T69" i="49" s="1"/>
  <c r="M119" i="25"/>
  <c r="M652" i="25"/>
  <c r="M591" i="25"/>
  <c r="M144" i="25"/>
  <c r="M1086" i="25"/>
  <c r="M1058" i="25"/>
  <c r="N79" i="49"/>
  <c r="T79" i="49" s="1"/>
  <c r="M860" i="25"/>
  <c r="M1022" i="25"/>
  <c r="M756" i="25"/>
  <c r="M956" i="25"/>
  <c r="M766" i="25"/>
  <c r="M271" i="25"/>
  <c r="M196" i="25"/>
  <c r="M30" i="25"/>
  <c r="M1131" i="25"/>
  <c r="M997" i="25"/>
  <c r="M877" i="25"/>
  <c r="M433" i="25"/>
  <c r="M721" i="25"/>
  <c r="M643" i="25"/>
  <c r="M497" i="25"/>
  <c r="M1002" i="25"/>
  <c r="M847" i="25"/>
  <c r="E42" i="51"/>
  <c r="E21" i="50"/>
  <c r="M41" i="25"/>
  <c r="M80" i="25"/>
  <c r="M954" i="25"/>
  <c r="M1046" i="25"/>
  <c r="M387" i="25"/>
  <c r="M1005" i="25"/>
  <c r="E26" i="50"/>
  <c r="M48" i="25"/>
  <c r="M1093" i="25"/>
  <c r="M285" i="25"/>
  <c r="M697" i="25"/>
  <c r="E5" i="50"/>
  <c r="M1056" i="25"/>
  <c r="M624" i="25"/>
  <c r="M383" i="25"/>
  <c r="M1147" i="25"/>
  <c r="M639" i="25"/>
  <c r="M901" i="25"/>
  <c r="M933" i="25"/>
  <c r="M117" i="25"/>
  <c r="M1150" i="25"/>
  <c r="M993" i="25"/>
  <c r="M345" i="25"/>
  <c r="M105" i="25"/>
  <c r="M549" i="25"/>
  <c r="M166" i="25"/>
  <c r="M359" i="25"/>
  <c r="M883" i="25"/>
  <c r="M354" i="25"/>
  <c r="M573" i="25"/>
  <c r="M551" i="25"/>
  <c r="M318" i="25"/>
  <c r="M174" i="25"/>
  <c r="M850" i="25"/>
  <c r="M710" i="25"/>
  <c r="M391" i="25"/>
  <c r="M65" i="25"/>
  <c r="M1043" i="25"/>
  <c r="M1091" i="25"/>
  <c r="M505" i="25"/>
  <c r="M1051" i="25"/>
  <c r="M377" i="25"/>
  <c r="M726" i="25"/>
  <c r="M414" i="25"/>
  <c r="M341" i="25"/>
  <c r="M824" i="25"/>
  <c r="M256" i="25"/>
  <c r="M226" i="25"/>
  <c r="M1074" i="25"/>
  <c r="M498" i="25"/>
  <c r="M122" i="25"/>
  <c r="M934" i="25"/>
  <c r="M76" i="25"/>
  <c r="M669" i="25"/>
  <c r="M577" i="25"/>
  <c r="M56" i="25"/>
  <c r="M977" i="25"/>
  <c r="M758" i="25"/>
  <c r="M1138" i="25"/>
  <c r="M118" i="25"/>
  <c r="M554" i="25"/>
  <c r="M790" i="25"/>
  <c r="M940" i="25"/>
  <c r="M706" i="25"/>
  <c r="M904" i="25"/>
  <c r="M319" i="25"/>
  <c r="M610" i="25"/>
  <c r="O594" i="37"/>
  <c r="Y594" i="37" s="1"/>
  <c r="O448" i="37"/>
  <c r="Y448" i="37" s="1"/>
  <c r="O412" i="37"/>
  <c r="Y412" i="37" s="1"/>
  <c r="O738" i="37"/>
  <c r="Y738" i="37" s="1"/>
  <c r="O709" i="37"/>
  <c r="Y709" i="37" s="1"/>
  <c r="O294" i="37"/>
  <c r="Y294" i="37" s="1"/>
  <c r="O264" i="37"/>
  <c r="Y264" i="37" s="1"/>
  <c r="O271" i="37"/>
  <c r="Y271" i="37" s="1"/>
  <c r="O602" i="37"/>
  <c r="Y602" i="37" s="1"/>
  <c r="O235" i="37"/>
  <c r="Y235" i="37" s="1"/>
  <c r="O534" i="37"/>
  <c r="Y534" i="37" s="1"/>
  <c r="O181" i="37"/>
  <c r="Y181" i="37" s="1"/>
  <c r="O356" i="37"/>
  <c r="Y356" i="37" s="1"/>
  <c r="O153" i="37"/>
  <c r="Y153" i="37" s="1"/>
  <c r="O516" i="37"/>
  <c r="Y516" i="37" s="1"/>
  <c r="O558" i="37"/>
  <c r="Y558" i="37" s="1"/>
  <c r="O525" i="37"/>
  <c r="Y525" i="37" s="1"/>
  <c r="O359" i="37"/>
  <c r="Y359" i="37" s="1"/>
  <c r="O717" i="37"/>
  <c r="Y717" i="37" s="1"/>
  <c r="O337" i="37"/>
  <c r="Y337" i="37" s="1"/>
  <c r="O398" i="37"/>
  <c r="Y398" i="37" s="1"/>
  <c r="O420" i="37"/>
  <c r="Y420" i="37" s="1"/>
  <c r="O172" i="37"/>
  <c r="Y172" i="37" s="1"/>
  <c r="O622" i="37"/>
  <c r="Y622" i="37" s="1"/>
  <c r="O290" i="37"/>
  <c r="Y290" i="37" s="1"/>
  <c r="O528" i="37"/>
  <c r="Y528" i="37" s="1"/>
  <c r="O640" i="37"/>
  <c r="Y640" i="37" s="1"/>
  <c r="L8" i="25"/>
  <c r="O279" i="37"/>
  <c r="Y279" i="37" s="1"/>
  <c r="O501" i="37"/>
  <c r="Y501" i="37" s="1"/>
  <c r="O292" i="37"/>
  <c r="Y292" i="37" s="1"/>
  <c r="O227" i="37"/>
  <c r="Y227" i="37" s="1"/>
  <c r="O217" i="37"/>
  <c r="Y217" i="37" s="1"/>
  <c r="O259" i="37"/>
  <c r="Y259" i="37" s="1"/>
  <c r="O720" i="37"/>
  <c r="Y720" i="37" s="1"/>
  <c r="O311" i="37"/>
  <c r="Y311" i="37" s="1"/>
  <c r="O725" i="37"/>
  <c r="Y725" i="37" s="1"/>
  <c r="O165" i="37"/>
  <c r="Y165" i="37" s="1"/>
  <c r="O413" i="37"/>
  <c r="Y413" i="37" s="1"/>
  <c r="O194" i="37"/>
  <c r="Y194" i="37" s="1"/>
  <c r="O498" i="37"/>
  <c r="Y498" i="37" s="1"/>
  <c r="O504" i="37"/>
  <c r="Y504" i="37" s="1"/>
  <c r="O577" i="37"/>
  <c r="Y577" i="37" s="1"/>
  <c r="O116" i="37"/>
  <c r="Y116" i="37" s="1"/>
  <c r="O147" i="37"/>
  <c r="Y147" i="37" s="1"/>
  <c r="O537" i="37"/>
  <c r="Y537" i="37" s="1"/>
  <c r="O542" i="37"/>
  <c r="Y542" i="37" s="1"/>
  <c r="O695" i="37"/>
  <c r="Y695" i="37" s="1"/>
  <c r="O220" i="37"/>
  <c r="Y220" i="37" s="1"/>
  <c r="O308" i="37"/>
  <c r="Y308" i="37" s="1"/>
  <c r="O134" i="37"/>
  <c r="Y134" i="37" s="1"/>
  <c r="O674" i="37"/>
  <c r="Y674" i="37" s="1"/>
  <c r="O224" i="37"/>
  <c r="Y224" i="37" s="1"/>
  <c r="O285" i="37"/>
  <c r="Y285" i="37" s="1"/>
  <c r="O486" i="37"/>
  <c r="Y486" i="37" s="1"/>
  <c r="O293" i="37"/>
  <c r="Y293" i="37" s="1"/>
  <c r="O712" i="37"/>
  <c r="Y712" i="37" s="1"/>
  <c r="O639" i="37"/>
  <c r="Y639" i="37" s="1"/>
  <c r="O659" i="37"/>
  <c r="Y659" i="37" s="1"/>
  <c r="O596" i="37"/>
  <c r="Y596" i="37" s="1"/>
  <c r="O215" i="37"/>
  <c r="Y215" i="37" s="1"/>
  <c r="O669" i="37"/>
  <c r="Y669" i="37" s="1"/>
  <c r="O249" i="37"/>
  <c r="Y249" i="37" s="1"/>
  <c r="O689" i="37"/>
  <c r="Y689" i="37" s="1"/>
  <c r="O411" i="37"/>
  <c r="Y411" i="37" s="1"/>
  <c r="O676" i="37"/>
  <c r="Y676" i="37" s="1"/>
  <c r="O143" i="37"/>
  <c r="Y143" i="37" s="1"/>
  <c r="O212" i="37"/>
  <c r="Y212" i="37" s="1"/>
  <c r="O135" i="37"/>
  <c r="Y135" i="37" s="1"/>
  <c r="O169" i="37"/>
  <c r="Y169" i="37" s="1"/>
  <c r="O462" i="37"/>
  <c r="Y462" i="37" s="1"/>
  <c r="O170" i="37"/>
  <c r="Y170" i="37" s="1"/>
  <c r="O239" i="37"/>
  <c r="Y239" i="37" s="1"/>
  <c r="O618" i="37"/>
  <c r="Y618" i="37" s="1"/>
  <c r="O441" i="37"/>
  <c r="Y441" i="37" s="1"/>
  <c r="O213" i="37"/>
  <c r="Y213" i="37" s="1"/>
  <c r="O133" i="37"/>
  <c r="Y133" i="37" s="1"/>
  <c r="O317" i="37"/>
  <c r="Y317" i="37" s="1"/>
  <c r="O487" i="37"/>
  <c r="Y487" i="37" s="1"/>
  <c r="O306" i="37"/>
  <c r="Y306" i="37" s="1"/>
  <c r="O267" i="37"/>
  <c r="Y267" i="37" s="1"/>
  <c r="O234" i="37"/>
  <c r="Y234" i="37" s="1"/>
  <c r="O500" i="37"/>
  <c r="Y500" i="37" s="1"/>
  <c r="O554" i="37"/>
  <c r="Y554" i="37" s="1"/>
  <c r="O384" i="37"/>
  <c r="Y384" i="37" s="1"/>
  <c r="O744" i="37"/>
  <c r="Y744" i="37" s="1"/>
  <c r="O570" i="37"/>
  <c r="Y570" i="37" s="1"/>
  <c r="O526" i="37"/>
  <c r="Y526" i="37" s="1"/>
  <c r="O556" i="37"/>
  <c r="Y556" i="37" s="1"/>
  <c r="O524" i="37"/>
  <c r="Y524" i="37" s="1"/>
  <c r="O256" i="37"/>
  <c r="Y256" i="37" s="1"/>
  <c r="O282" i="37"/>
  <c r="Y282" i="37" s="1"/>
  <c r="O598" i="37"/>
  <c r="Y598" i="37" s="1"/>
  <c r="O628" i="37"/>
  <c r="Y628" i="37" s="1"/>
  <c r="O615" i="37"/>
  <c r="Y615" i="37" s="1"/>
  <c r="O164" i="37"/>
  <c r="Y164" i="37" s="1"/>
  <c r="O380" i="37"/>
  <c r="Y380" i="37" s="1"/>
  <c r="O312" i="37"/>
  <c r="Y312" i="37" s="1"/>
  <c r="O724" i="37"/>
  <c r="Y724" i="37" s="1"/>
  <c r="O382" i="37"/>
  <c r="Y382" i="37" s="1"/>
  <c r="O634" i="37"/>
  <c r="Y634" i="37" s="1"/>
  <c r="O252" i="37"/>
  <c r="Y252" i="37" s="1"/>
  <c r="O125" i="37"/>
  <c r="Y125" i="37" s="1"/>
  <c r="O545" i="37"/>
  <c r="Y545" i="37" s="1"/>
  <c r="O651" i="37"/>
  <c r="Y651" i="37" s="1"/>
  <c r="O148" i="37"/>
  <c r="Y148" i="37" s="1"/>
  <c r="O637" i="37"/>
  <c r="Y637" i="37" s="1"/>
  <c r="O457" i="37"/>
  <c r="Y457" i="37" s="1"/>
  <c r="O475" i="37"/>
  <c r="Y475" i="37" s="1"/>
  <c r="O609" i="37"/>
  <c r="Y609" i="37" s="1"/>
  <c r="O436" i="37"/>
  <c r="Y436" i="37" s="1"/>
  <c r="O277" i="37"/>
  <c r="Y277" i="37" s="1"/>
  <c r="O512" i="37"/>
  <c r="Y512" i="37" s="1"/>
  <c r="O579" i="37"/>
  <c r="Y579" i="37" s="1"/>
  <c r="O582" i="37"/>
  <c r="Y582" i="37" s="1"/>
  <c r="O477" i="37"/>
  <c r="Y477" i="37" s="1"/>
  <c r="O704" i="37"/>
  <c r="Y704" i="37" s="1"/>
  <c r="O483" i="37"/>
  <c r="Y483" i="37" s="1"/>
  <c r="O372" i="37"/>
  <c r="Y372" i="37" s="1"/>
  <c r="O730" i="37"/>
  <c r="Y730" i="37" s="1"/>
  <c r="O663" i="37"/>
  <c r="Y663" i="37" s="1"/>
  <c r="O299" i="37"/>
  <c r="Y299" i="37" s="1"/>
  <c r="O366" i="37"/>
  <c r="Y366" i="37" s="1"/>
  <c r="O242" i="37"/>
  <c r="Y242" i="37" s="1"/>
  <c r="C5" i="48"/>
  <c r="O567" i="37"/>
  <c r="Y567" i="37" s="1"/>
  <c r="O644" i="37"/>
  <c r="Y644" i="37" s="1"/>
  <c r="E708" i="48"/>
  <c r="O199" i="37"/>
  <c r="Y199" i="37" s="1"/>
  <c r="O211" i="37"/>
  <c r="Y211" i="37" s="1"/>
  <c r="O377" i="37"/>
  <c r="Y377" i="37" s="1"/>
  <c r="O633" i="37"/>
  <c r="Y633" i="37" s="1"/>
  <c r="O210" i="37"/>
  <c r="Y210" i="37" s="1"/>
  <c r="O675" i="37"/>
  <c r="Y675" i="37" s="1"/>
  <c r="O484" i="37"/>
  <c r="Y484" i="37" s="1"/>
  <c r="O314" i="37"/>
  <c r="Y314" i="37" s="1"/>
  <c r="O113" i="37"/>
  <c r="Y113" i="37" s="1"/>
  <c r="O156" i="37"/>
  <c r="Y156" i="37" s="1"/>
  <c r="O248" i="37"/>
  <c r="Y248" i="37" s="1"/>
  <c r="O323" i="37"/>
  <c r="Y323" i="37" s="1"/>
  <c r="O575" i="37"/>
  <c r="Y575" i="37" s="1"/>
  <c r="O657" i="37"/>
  <c r="Y657" i="37" s="1"/>
  <c r="O332" i="37"/>
  <c r="Y332" i="37" s="1"/>
  <c r="O122" i="37"/>
  <c r="Y122" i="37" s="1"/>
  <c r="O304" i="37"/>
  <c r="Y304" i="37" s="1"/>
  <c r="O601" i="37"/>
  <c r="Y601" i="37" s="1"/>
  <c r="O593" i="37"/>
  <c r="Y593" i="37" s="1"/>
  <c r="O737" i="37"/>
  <c r="Y737" i="37" s="1"/>
  <c r="O489" i="37"/>
  <c r="Y489" i="37" s="1"/>
  <c r="O629" i="37"/>
  <c r="Y629" i="37" s="1"/>
  <c r="O435" i="37"/>
  <c r="Y435" i="37" s="1"/>
  <c r="O400" i="37"/>
  <c r="Y400" i="37" s="1"/>
  <c r="O552" i="37"/>
  <c r="Y552" i="37" s="1"/>
  <c r="O230" i="37"/>
  <c r="Y230" i="37" s="1"/>
  <c r="O110" i="37"/>
  <c r="Y110" i="37" s="1"/>
  <c r="O109" i="37"/>
  <c r="Y109" i="37" s="1"/>
  <c r="O697" i="37"/>
  <c r="Y697" i="37" s="1"/>
  <c r="O450" i="37"/>
  <c r="Y450" i="37" s="1"/>
  <c r="O208" i="37"/>
  <c r="Y208" i="37" s="1"/>
  <c r="O479" i="37"/>
  <c r="Y479" i="37" s="1"/>
  <c r="O456" i="37"/>
  <c r="Y456" i="37" s="1"/>
  <c r="O144" i="37"/>
  <c r="Y144" i="37" s="1"/>
  <c r="O128" i="37"/>
  <c r="Y128" i="37" s="1"/>
  <c r="O196" i="37"/>
  <c r="Y196" i="37" s="1"/>
  <c r="O480" i="37"/>
  <c r="Y480" i="37" s="1"/>
  <c r="O509" i="37"/>
  <c r="Y509" i="37" s="1"/>
  <c r="O204" i="37"/>
  <c r="Y204" i="37" s="1"/>
  <c r="O318" i="37"/>
  <c r="Y318" i="37" s="1"/>
  <c r="O643" i="37"/>
  <c r="Y643" i="37" s="1"/>
  <c r="O141" i="37"/>
  <c r="Y141" i="37" s="1"/>
  <c r="O434" i="37"/>
  <c r="Y434" i="37" s="1"/>
  <c r="O474" i="37"/>
  <c r="Y474" i="37" s="1"/>
  <c r="O648" i="37"/>
  <c r="Y648" i="37" s="1"/>
  <c r="O647" i="37"/>
  <c r="Y647" i="37" s="1"/>
  <c r="O638" i="37"/>
  <c r="Y638" i="37" s="1"/>
  <c r="O560" i="37"/>
  <c r="Y560" i="37" s="1"/>
  <c r="O218" i="37"/>
  <c r="Y218" i="37" s="1"/>
  <c r="O403" i="37"/>
  <c r="Y403" i="37" s="1"/>
  <c r="O701" i="37"/>
  <c r="Y701" i="37" s="1"/>
  <c r="O607" i="37"/>
  <c r="Y607" i="37" s="1"/>
  <c r="O721" i="37"/>
  <c r="Y721" i="37" s="1"/>
  <c r="O161" i="37"/>
  <c r="Y161" i="37" s="1"/>
  <c r="O238" i="37"/>
  <c r="Y238" i="37" s="1"/>
  <c r="O492" i="37"/>
  <c r="Y492" i="37" s="1"/>
  <c r="O379" i="37"/>
  <c r="Y379" i="37" s="1"/>
  <c r="O387" i="37"/>
  <c r="Y387" i="37" s="1"/>
  <c r="O635" i="37"/>
  <c r="Y635" i="37" s="1"/>
  <c r="C544" i="39"/>
  <c r="O222" i="37"/>
  <c r="Y222" i="37" s="1"/>
  <c r="O368" i="37"/>
  <c r="Y368" i="37" s="1"/>
  <c r="B107" i="48"/>
  <c r="L174" i="25"/>
  <c r="C24" i="39"/>
  <c r="L227" i="25"/>
  <c r="C540" i="48"/>
  <c r="G540" i="48" s="1"/>
  <c r="L1043" i="25"/>
  <c r="O120" i="37"/>
  <c r="Y120" i="37" s="1"/>
  <c r="O476" i="37"/>
  <c r="Y476" i="37" s="1"/>
  <c r="O732" i="37"/>
  <c r="Y732" i="37" s="1"/>
  <c r="L942" i="25"/>
  <c r="O186" i="37"/>
  <c r="Y186" i="37" s="1"/>
  <c r="L399" i="25"/>
  <c r="O123" i="37"/>
  <c r="Y123" i="37" s="1"/>
  <c r="C487" i="39"/>
  <c r="B626" i="48"/>
  <c r="B324" i="48"/>
  <c r="L890" i="25"/>
  <c r="C333" i="39"/>
  <c r="O619" i="37"/>
  <c r="Y619" i="37" s="1"/>
  <c r="O649" i="37"/>
  <c r="Y649" i="37" s="1"/>
  <c r="C173" i="39"/>
  <c r="C126" i="39"/>
  <c r="O527" i="37"/>
  <c r="Y527" i="37" s="1"/>
  <c r="C112" i="48"/>
  <c r="G112" i="48" s="1"/>
  <c r="B24" i="48"/>
  <c r="C489" i="39"/>
  <c r="C164" i="39"/>
  <c r="O726" i="37"/>
  <c r="Y726" i="37" s="1"/>
  <c r="O521" i="37"/>
  <c r="Y521" i="37" s="1"/>
  <c r="C247" i="39"/>
  <c r="E15" i="48"/>
  <c r="L750" i="25"/>
  <c r="E14" i="39"/>
  <c r="C612" i="39"/>
  <c r="E40" i="48"/>
  <c r="C232" i="48"/>
  <c r="G232" i="48" s="1"/>
  <c r="C273" i="48"/>
  <c r="G273" i="48" s="1"/>
  <c r="L742" i="25"/>
  <c r="L776" i="25"/>
  <c r="O254" i="37"/>
  <c r="Y254" i="37" s="1"/>
  <c r="L225" i="25"/>
  <c r="L252" i="25"/>
  <c r="O351" i="37"/>
  <c r="Y351" i="37" s="1"/>
  <c r="O631" i="37"/>
  <c r="Y631" i="37" s="1"/>
  <c r="E63" i="48"/>
  <c r="L769" i="25"/>
  <c r="O440" i="37"/>
  <c r="Y440" i="37" s="1"/>
  <c r="O494" i="37"/>
  <c r="Y494" i="37" s="1"/>
  <c r="B79" i="48"/>
  <c r="C357" i="39"/>
  <c r="L379" i="25"/>
  <c r="O574" i="37"/>
  <c r="Y574" i="37" s="1"/>
  <c r="O303" i="37"/>
  <c r="Y303" i="37" s="1"/>
  <c r="B700" i="48"/>
  <c r="O154" i="37"/>
  <c r="Y154" i="37" s="1"/>
  <c r="L248" i="25"/>
  <c r="O278" i="37"/>
  <c r="Y278" i="37" s="1"/>
  <c r="L1107" i="25"/>
  <c r="B224" i="48"/>
  <c r="E66" i="48"/>
  <c r="O399" i="37"/>
  <c r="Y399" i="37" s="1"/>
  <c r="C82" i="39"/>
  <c r="C498" i="39"/>
  <c r="O350" i="37"/>
  <c r="Y350" i="37" s="1"/>
  <c r="E68" i="48"/>
  <c r="O491" i="37"/>
  <c r="Y491" i="37" s="1"/>
  <c r="E24" i="48"/>
  <c r="B64" i="48"/>
  <c r="C205" i="48"/>
  <c r="G205" i="48" s="1"/>
  <c r="L357" i="25"/>
  <c r="B147" i="48"/>
  <c r="C556" i="39"/>
  <c r="C394" i="48"/>
  <c r="G394" i="48" s="1"/>
  <c r="L159" i="25"/>
  <c r="C492" i="48"/>
  <c r="G492" i="48" s="1"/>
  <c r="L504" i="25"/>
  <c r="B632" i="48"/>
  <c r="B165" i="48"/>
  <c r="O269" i="37"/>
  <c r="Y269" i="37" s="1"/>
  <c r="E30" i="39"/>
  <c r="C143" i="48"/>
  <c r="G143" i="48" s="1"/>
  <c r="L1156" i="25"/>
  <c r="L1000" i="25"/>
  <c r="B485" i="48"/>
  <c r="C255" i="48"/>
  <c r="G255" i="48" s="1"/>
  <c r="L535" i="25"/>
  <c r="C44" i="39"/>
  <c r="B368" i="48"/>
  <c r="L628" i="25"/>
  <c r="L839" i="25"/>
  <c r="E62" i="48"/>
  <c r="B412" i="48"/>
  <c r="E25" i="39"/>
  <c r="O463" i="37"/>
  <c r="Y463" i="37" s="1"/>
  <c r="L462" i="25"/>
  <c r="E133" i="48"/>
  <c r="B108" i="48"/>
  <c r="B278" i="48"/>
  <c r="B229" i="48"/>
  <c r="O671" i="37"/>
  <c r="Y671" i="37" s="1"/>
  <c r="L851" i="25"/>
  <c r="O229" i="37"/>
  <c r="Y229" i="37" s="1"/>
  <c r="O219" i="37"/>
  <c r="L223" i="25"/>
  <c r="B300" i="48"/>
  <c r="C87" i="39"/>
  <c r="C603" i="39"/>
  <c r="C161" i="39"/>
  <c r="O705" i="37"/>
  <c r="Y705" i="37" s="1"/>
  <c r="B532" i="48"/>
  <c r="O401" i="37"/>
  <c r="O563" i="37"/>
  <c r="Y563" i="37" s="1"/>
  <c r="C405" i="39"/>
  <c r="O151" i="37"/>
  <c r="Y151" i="37" s="1"/>
  <c r="C181" i="39"/>
  <c r="O250" i="37"/>
  <c r="Y250" i="37" s="1"/>
  <c r="C220" i="48"/>
  <c r="G220" i="48" s="1"/>
  <c r="C393" i="48"/>
  <c r="G393" i="48" s="1"/>
  <c r="C66" i="39"/>
  <c r="C241" i="48"/>
  <c r="G241" i="48" s="1"/>
  <c r="O354" i="37"/>
  <c r="Y354" i="37" s="1"/>
  <c r="L810" i="25"/>
  <c r="B432" i="48"/>
  <c r="C175" i="39"/>
  <c r="L651" i="25"/>
  <c r="O414" i="37"/>
  <c r="Y414" i="37" s="1"/>
  <c r="B667" i="48"/>
  <c r="O402" i="37"/>
  <c r="Y402" i="37" s="1"/>
  <c r="B125" i="48"/>
  <c r="C436" i="39"/>
  <c r="C8" i="39"/>
  <c r="O253" i="37"/>
  <c r="Y253" i="37" s="1"/>
  <c r="C74" i="39"/>
  <c r="B146" i="48"/>
  <c r="C210" i="48"/>
  <c r="G210" i="48" s="1"/>
  <c r="O263" i="37"/>
  <c r="Y263" i="37" s="1"/>
  <c r="O557" i="37"/>
  <c r="Y557" i="37" s="1"/>
  <c r="L14" i="25"/>
  <c r="O468" i="37"/>
  <c r="Y468" i="37" s="1"/>
  <c r="O688" i="37"/>
  <c r="Y688" i="37" s="1"/>
  <c r="B695" i="48"/>
  <c r="L730" i="25"/>
  <c r="L43" i="25"/>
  <c r="B339" i="48"/>
  <c r="B204" i="48"/>
  <c r="C185" i="48"/>
  <c r="G185" i="48" s="1"/>
  <c r="B320" i="48"/>
  <c r="C59" i="39"/>
  <c r="C441" i="48"/>
  <c r="G441" i="48" s="1"/>
  <c r="C172" i="48"/>
  <c r="G172" i="48" s="1"/>
  <c r="C134" i="48"/>
  <c r="G134" i="48" s="1"/>
  <c r="B710" i="48"/>
  <c r="L599" i="25"/>
  <c r="C585" i="39"/>
  <c r="O707" i="37"/>
  <c r="Y707" i="37" s="1"/>
  <c r="E65" i="48"/>
  <c r="B681" i="48"/>
  <c r="B129" i="48"/>
  <c r="C125" i="48"/>
  <c r="G125" i="48" s="1"/>
  <c r="B159" i="48"/>
  <c r="C685" i="48"/>
  <c r="G685" i="48" s="1"/>
  <c r="B280" i="48"/>
  <c r="B263" i="48"/>
  <c r="C233" i="48"/>
  <c r="G233" i="48" s="1"/>
  <c r="B247" i="48"/>
  <c r="L928" i="25"/>
  <c r="B34" i="48"/>
  <c r="O585" i="37"/>
  <c r="Y585" i="37" s="1"/>
  <c r="O694" i="37"/>
  <c r="Y694" i="37" s="1"/>
  <c r="O549" i="37"/>
  <c r="Y549" i="37" s="1"/>
  <c r="O627" i="37"/>
  <c r="Y627" i="37" s="1"/>
  <c r="C371" i="48"/>
  <c r="G371" i="48" s="1"/>
  <c r="C595" i="39"/>
  <c r="B237" i="48"/>
  <c r="L17" i="25"/>
  <c r="C167" i="48"/>
  <c r="G167" i="48" s="1"/>
  <c r="C136" i="48"/>
  <c r="G136" i="48" s="1"/>
  <c r="C598" i="39"/>
  <c r="C153" i="48"/>
  <c r="G153" i="48" s="1"/>
  <c r="C425" i="48"/>
  <c r="G425" i="48" s="1"/>
  <c r="C544" i="48"/>
  <c r="G544" i="48" s="1"/>
  <c r="L690" i="25"/>
  <c r="C211" i="39"/>
  <c r="E225" i="39"/>
  <c r="E161" i="48"/>
  <c r="E363" i="39"/>
  <c r="E136" i="48"/>
  <c r="E104" i="39"/>
  <c r="E141" i="48"/>
  <c r="O523" i="37"/>
  <c r="O473" i="37"/>
  <c r="Y473" i="37" s="1"/>
  <c r="L310" i="25"/>
  <c r="L36" i="25"/>
  <c r="C36" i="48"/>
  <c r="G36" i="48" s="1"/>
  <c r="C333" i="48"/>
  <c r="G333" i="48" s="1"/>
  <c r="L665" i="25"/>
  <c r="O320" i="37"/>
  <c r="O481" i="37"/>
  <c r="Y481" i="37" s="1"/>
  <c r="L79" i="25"/>
  <c r="C45" i="39"/>
  <c r="O653" i="37"/>
  <c r="C229" i="48"/>
  <c r="G229" i="48" s="1"/>
  <c r="C34" i="48"/>
  <c r="G34" i="48" s="1"/>
  <c r="C478" i="39"/>
  <c r="O597" i="37"/>
  <c r="O583" i="37"/>
  <c r="Y583" i="37" s="1"/>
  <c r="C574" i="48"/>
  <c r="G574" i="48" s="1"/>
  <c r="L814" i="25"/>
  <c r="O626" i="37"/>
  <c r="E46" i="39"/>
  <c r="O270" i="37"/>
  <c r="C47" i="39"/>
  <c r="B456" i="48"/>
  <c r="C317" i="39"/>
  <c r="O581" i="37"/>
  <c r="B670" i="48"/>
  <c r="C198" i="39"/>
  <c r="L641" i="25"/>
  <c r="O740" i="37"/>
  <c r="C350" i="39"/>
  <c r="C226" i="39"/>
  <c r="O341" i="37"/>
  <c r="Y341" i="37" s="1"/>
  <c r="C468" i="39"/>
  <c r="O395" i="37"/>
  <c r="Y395" i="37" s="1"/>
  <c r="O226" i="37"/>
  <c r="E19" i="39"/>
  <c r="O302" i="37"/>
  <c r="O692" i="37"/>
  <c r="Y692" i="37" s="1"/>
  <c r="B13" i="48"/>
  <c r="B273" i="48"/>
  <c r="L115" i="25"/>
  <c r="C330" i="48"/>
  <c r="G330" i="48" s="1"/>
  <c r="B55" i="48"/>
  <c r="C307" i="48"/>
  <c r="G307" i="48" s="1"/>
  <c r="L761" i="25"/>
  <c r="C526" i="48"/>
  <c r="G526" i="48" s="1"/>
  <c r="L523" i="25"/>
  <c r="C105" i="39"/>
  <c r="L547" i="25"/>
  <c r="L790" i="25"/>
  <c r="O743" i="37"/>
  <c r="O409" i="37"/>
  <c r="B428" i="48"/>
  <c r="L1152" i="25"/>
  <c r="C507" i="39"/>
  <c r="B399" i="48"/>
  <c r="B186" i="48"/>
  <c r="C322" i="48"/>
  <c r="G322" i="48" s="1"/>
  <c r="C222" i="48"/>
  <c r="G222" i="48" s="1"/>
  <c r="C548" i="48"/>
  <c r="G548" i="48" s="1"/>
  <c r="L833" i="25"/>
  <c r="B293" i="48"/>
  <c r="L880" i="25"/>
  <c r="B383" i="48"/>
  <c r="C443" i="48"/>
  <c r="G443" i="48" s="1"/>
  <c r="O442" i="37"/>
  <c r="O682" i="37"/>
  <c r="O678" i="37"/>
  <c r="C535" i="48"/>
  <c r="G535" i="48" s="1"/>
  <c r="L428" i="25"/>
  <c r="L229" i="25"/>
  <c r="C386" i="48"/>
  <c r="G386" i="48" s="1"/>
  <c r="C119" i="48"/>
  <c r="G119" i="48" s="1"/>
  <c r="L210" i="25"/>
  <c r="C405" i="48"/>
  <c r="G405" i="48" s="1"/>
  <c r="C129" i="48"/>
  <c r="G129" i="48" s="1"/>
  <c r="B109" i="48"/>
  <c r="B71" i="48"/>
  <c r="C97" i="48"/>
  <c r="G97" i="48" s="1"/>
  <c r="L702" i="25"/>
  <c r="E35" i="39"/>
  <c r="O599" i="37"/>
  <c r="E477" i="39" s="1"/>
  <c r="C128" i="39"/>
  <c r="O289" i="37"/>
  <c r="E267" i="48" s="1"/>
  <c r="O405" i="37"/>
  <c r="O347" i="37"/>
  <c r="Y347" i="37" s="1"/>
  <c r="O281" i="37"/>
  <c r="E295" i="48"/>
  <c r="E204" i="39"/>
  <c r="E654" i="48"/>
  <c r="E403" i="39"/>
  <c r="E548" i="48"/>
  <c r="E296" i="48"/>
  <c r="C90" i="39"/>
  <c r="C27" i="39"/>
  <c r="C409" i="39"/>
  <c r="C695" i="48"/>
  <c r="G695" i="48" s="1"/>
  <c r="L936" i="25"/>
  <c r="O298" i="37"/>
  <c r="E229" i="39" s="1"/>
  <c r="O729" i="37"/>
  <c r="C161" i="48"/>
  <c r="G161" i="48" s="1"/>
  <c r="L351" i="25"/>
  <c r="O710" i="37"/>
  <c r="E588" i="39" s="1"/>
  <c r="O365" i="37"/>
  <c r="Y365" i="37" s="1"/>
  <c r="C701" i="48"/>
  <c r="G701" i="48" s="1"/>
  <c r="L872" i="25"/>
  <c r="B545" i="48"/>
  <c r="L22" i="25"/>
  <c r="O348" i="37"/>
  <c r="Y348" i="37" s="1"/>
  <c r="O236" i="37"/>
  <c r="Y236" i="37" s="1"/>
  <c r="B689" i="48"/>
  <c r="L91" i="25"/>
  <c r="C382" i="48"/>
  <c r="G382" i="48" s="1"/>
  <c r="B515" i="48"/>
  <c r="C187" i="39"/>
  <c r="C467" i="48"/>
  <c r="G467" i="48" s="1"/>
  <c r="O158" i="37"/>
  <c r="L493" i="25"/>
  <c r="L878" i="25"/>
  <c r="O429" i="37"/>
  <c r="O342" i="37"/>
  <c r="Y342" i="37" s="1"/>
  <c r="E83" i="48"/>
  <c r="C384" i="39"/>
  <c r="O578" i="37"/>
  <c r="O505" i="37"/>
  <c r="C108" i="48"/>
  <c r="G108" i="48" s="1"/>
  <c r="C155" i="48"/>
  <c r="G155" i="48" s="1"/>
  <c r="L185" i="25"/>
  <c r="L762" i="25"/>
  <c r="O722" i="37"/>
  <c r="O595" i="37"/>
  <c r="C413" i="48"/>
  <c r="G413" i="48" s="1"/>
  <c r="O388" i="37"/>
  <c r="O276" i="37"/>
  <c r="O406" i="37"/>
  <c r="O614" i="37"/>
  <c r="E492" i="39" s="1"/>
  <c r="O541" i="37"/>
  <c r="B135" i="48"/>
  <c r="C432" i="39"/>
  <c r="C311" i="48"/>
  <c r="G311" i="48" s="1"/>
  <c r="C499" i="48"/>
  <c r="G499" i="48" s="1"/>
  <c r="C9" i="48"/>
  <c r="G9" i="48" s="1"/>
  <c r="C386" i="39"/>
  <c r="C631" i="48"/>
  <c r="G631" i="48" s="1"/>
  <c r="B513" i="48"/>
  <c r="C275" i="48"/>
  <c r="G275" i="48" s="1"/>
  <c r="L704" i="25"/>
  <c r="B426" i="48"/>
  <c r="L894" i="25"/>
  <c r="O546" i="37"/>
  <c r="L48" i="25"/>
  <c r="B110" i="48"/>
  <c r="B651" i="48"/>
  <c r="B697" i="48"/>
  <c r="L1149" i="25"/>
  <c r="C572" i="39"/>
  <c r="C513" i="39"/>
  <c r="L419" i="25"/>
  <c r="B640" i="48"/>
  <c r="C141" i="48"/>
  <c r="G141" i="48" s="1"/>
  <c r="C633" i="48"/>
  <c r="G633" i="48" s="1"/>
  <c r="B527" i="48"/>
  <c r="E54" i="48"/>
  <c r="O453" i="37"/>
  <c r="C610" i="48"/>
  <c r="G610" i="48" s="1"/>
  <c r="O573" i="37"/>
  <c r="E52" i="48"/>
  <c r="O344" i="37"/>
  <c r="Y344" i="37" s="1"/>
  <c r="B330" i="48"/>
  <c r="B679" i="48"/>
  <c r="B481" i="48"/>
  <c r="C636" i="48"/>
  <c r="G636" i="48" s="1"/>
  <c r="C46" i="39"/>
  <c r="C63" i="48"/>
  <c r="G63" i="48" s="1"/>
  <c r="C483" i="48"/>
  <c r="G483" i="48" s="1"/>
  <c r="L638" i="25"/>
  <c r="C395" i="48"/>
  <c r="G395" i="48" s="1"/>
  <c r="B494" i="48"/>
  <c r="E682" i="48"/>
  <c r="E319" i="48"/>
  <c r="E516" i="39"/>
  <c r="O392" i="37"/>
  <c r="O369" i="37"/>
  <c r="E255" i="39" s="1"/>
  <c r="C385" i="39"/>
  <c r="O580" i="37"/>
  <c r="C548" i="39"/>
  <c r="L726" i="25"/>
  <c r="L279" i="25"/>
  <c r="O288" i="37"/>
  <c r="O690" i="37"/>
  <c r="C469" i="48"/>
  <c r="G469" i="48" s="1"/>
  <c r="L71" i="25"/>
  <c r="O307" i="37"/>
  <c r="L1139" i="25"/>
  <c r="C97" i="39"/>
  <c r="L44" i="25"/>
  <c r="O393" i="37"/>
  <c r="E371" i="48" s="1"/>
  <c r="L862" i="25"/>
  <c r="L477" i="25"/>
  <c r="L825" i="25"/>
  <c r="O565" i="37"/>
  <c r="O329" i="37"/>
  <c r="O370" i="37"/>
  <c r="C60" i="48"/>
  <c r="G60" i="48" s="1"/>
  <c r="L234" i="25"/>
  <c r="E29" i="48"/>
  <c r="E31" i="39"/>
  <c r="L1146" i="25"/>
  <c r="B122" i="48"/>
  <c r="C103" i="48"/>
  <c r="G103" i="48" s="1"/>
  <c r="L783" i="25"/>
  <c r="E47" i="39"/>
  <c r="O432" i="37"/>
  <c r="C251" i="39"/>
  <c r="L728" i="25"/>
  <c r="L1128" i="25"/>
  <c r="C516" i="39"/>
  <c r="E86" i="48"/>
  <c r="L576" i="25"/>
  <c r="C453" i="48"/>
  <c r="G453" i="48" s="1"/>
  <c r="B586" i="48"/>
  <c r="O503" i="37"/>
  <c r="O214" i="37"/>
  <c r="O630" i="37"/>
  <c r="O310" i="37"/>
  <c r="O301" i="37"/>
  <c r="O592" i="37"/>
  <c r="C287" i="48"/>
  <c r="G287" i="48" s="1"/>
  <c r="C325" i="48"/>
  <c r="G325" i="48" s="1"/>
  <c r="C214" i="48"/>
  <c r="G214" i="48" s="1"/>
  <c r="B215" i="48"/>
  <c r="C306" i="48"/>
  <c r="G306" i="48" s="1"/>
  <c r="C306" i="39"/>
  <c r="L605" i="25"/>
  <c r="B677" i="48"/>
  <c r="B28" i="48"/>
  <c r="B491" i="48"/>
  <c r="B197" i="48"/>
  <c r="C210" i="39"/>
  <c r="C536" i="48"/>
  <c r="G536" i="48" s="1"/>
  <c r="C183" i="39"/>
  <c r="C389" i="39"/>
  <c r="E16" i="39"/>
  <c r="E33" i="48"/>
  <c r="L815" i="25"/>
  <c r="O660" i="37"/>
  <c r="C541" i="39"/>
  <c r="C180" i="48"/>
  <c r="G180" i="48" s="1"/>
  <c r="C427" i="48"/>
  <c r="G427" i="48" s="1"/>
  <c r="C621" i="48"/>
  <c r="G621" i="48" s="1"/>
  <c r="B25" i="48"/>
  <c r="L69" i="25"/>
  <c r="B264" i="48"/>
  <c r="B678" i="48"/>
  <c r="B619" i="48"/>
  <c r="B510" i="48"/>
  <c r="C199" i="48"/>
  <c r="G199" i="48" s="1"/>
  <c r="O417" i="37"/>
  <c r="E395" i="48" s="1"/>
  <c r="L565" i="25"/>
  <c r="E479" i="48"/>
  <c r="E150" i="48"/>
  <c r="E482" i="48"/>
  <c r="E593" i="48"/>
  <c r="E635" i="48"/>
  <c r="E538" i="48"/>
  <c r="E613" i="48"/>
  <c r="E97" i="39"/>
  <c r="L164" i="25"/>
  <c r="L941" i="25"/>
  <c r="C584" i="48"/>
  <c r="G584" i="48" s="1"/>
  <c r="C449" i="48"/>
  <c r="G449" i="48" s="1"/>
  <c r="C76" i="39"/>
  <c r="O336" i="37"/>
  <c r="O716" i="37"/>
  <c r="C454" i="48"/>
  <c r="G454" i="48" s="1"/>
  <c r="C398" i="39"/>
  <c r="L319" i="25"/>
  <c r="O449" i="37"/>
  <c r="O447" i="37"/>
  <c r="C28" i="48"/>
  <c r="G28" i="48" s="1"/>
  <c r="L534" i="25"/>
  <c r="L679" i="25"/>
  <c r="C114" i="39"/>
  <c r="O295" i="37"/>
  <c r="O535" i="37"/>
  <c r="C442" i="48"/>
  <c r="G442" i="48" s="1"/>
  <c r="L701" i="25"/>
  <c r="B462" i="48"/>
  <c r="O723" i="37"/>
  <c r="C617" i="48"/>
  <c r="G617" i="48" s="1"/>
  <c r="C232" i="39"/>
  <c r="L688" i="25"/>
  <c r="E22" i="48"/>
  <c r="E8" i="39"/>
  <c r="O408" i="37"/>
  <c r="L572" i="25"/>
  <c r="E18" i="39"/>
  <c r="O551" i="37"/>
  <c r="B105" i="48"/>
  <c r="C322" i="39"/>
  <c r="O390" i="37"/>
  <c r="O654" i="37"/>
  <c r="O680" i="37"/>
  <c r="O714" i="37"/>
  <c r="O426" i="37"/>
  <c r="B245" i="48"/>
  <c r="L430" i="25"/>
  <c r="C174" i="48"/>
  <c r="G174" i="48" s="1"/>
  <c r="B543" i="48"/>
  <c r="B78" i="48"/>
  <c r="B297" i="48"/>
  <c r="B694" i="48"/>
  <c r="B622" i="48"/>
  <c r="B211" i="48"/>
  <c r="B287" i="48"/>
  <c r="L1021" i="25"/>
  <c r="C51" i="39"/>
  <c r="L268" i="25"/>
  <c r="C349" i="39"/>
  <c r="L301" i="25"/>
  <c r="B591" i="48"/>
  <c r="C189" i="48"/>
  <c r="G189" i="48" s="1"/>
  <c r="C22" i="48"/>
  <c r="G22" i="48" s="1"/>
  <c r="B250" i="48"/>
  <c r="C514" i="48"/>
  <c r="G514" i="48" s="1"/>
  <c r="B31" i="48"/>
  <c r="B502" i="48"/>
  <c r="C426" i="48"/>
  <c r="G426" i="48" s="1"/>
  <c r="L67" i="25"/>
  <c r="E26" i="48"/>
  <c r="E21" i="39"/>
  <c r="O316" i="37"/>
  <c r="E245" i="39" s="1"/>
  <c r="C50" i="39"/>
  <c r="O656" i="37"/>
  <c r="O258" i="37"/>
  <c r="O698" i="37"/>
  <c r="C578" i="39"/>
  <c r="B423" i="48"/>
  <c r="B233" i="48"/>
  <c r="B244" i="48"/>
  <c r="C148" i="48"/>
  <c r="G148" i="48" s="1"/>
  <c r="L697" i="25"/>
  <c r="B391" i="48"/>
  <c r="L324" i="25"/>
  <c r="L1120" i="25"/>
  <c r="C532" i="48"/>
  <c r="G532" i="48" s="1"/>
  <c r="C353" i="48"/>
  <c r="G353" i="48" s="1"/>
  <c r="C245" i="48"/>
  <c r="G245" i="48" s="1"/>
  <c r="L715" i="25"/>
  <c r="B528" i="48"/>
  <c r="C280" i="39"/>
  <c r="L670" i="25"/>
  <c r="E73" i="48"/>
  <c r="O684" i="37"/>
  <c r="E562" i="39" s="1"/>
  <c r="O389" i="37"/>
  <c r="C249" i="48"/>
  <c r="G249" i="48" s="1"/>
  <c r="O613" i="37"/>
  <c r="C262" i="48"/>
  <c r="G262" i="48" s="1"/>
  <c r="L142" i="25"/>
  <c r="L898" i="25"/>
  <c r="C127" i="39"/>
  <c r="C56" i="48"/>
  <c r="G56" i="48" s="1"/>
  <c r="L202" i="25"/>
  <c r="C326" i="39"/>
  <c r="B279" i="48"/>
  <c r="C113" i="48"/>
  <c r="G113" i="48" s="1"/>
  <c r="O661" i="37"/>
  <c r="C465" i="48"/>
  <c r="G465" i="48" s="1"/>
  <c r="B91" i="48"/>
  <c r="B299" i="48"/>
  <c r="L997" i="25"/>
  <c r="B602" i="48"/>
  <c r="B362" i="48"/>
  <c r="L842" i="25"/>
  <c r="C149" i="48"/>
  <c r="G149" i="48" s="1"/>
  <c r="E64" i="48"/>
  <c r="O571" i="37"/>
  <c r="O520" i="37"/>
  <c r="O268" i="37"/>
  <c r="L854" i="25"/>
  <c r="O364" i="37"/>
  <c r="Y364" i="37" s="1"/>
  <c r="L1119" i="25"/>
  <c r="L460" i="25"/>
  <c r="C452" i="48"/>
  <c r="G452" i="48" s="1"/>
  <c r="C628" i="48"/>
  <c r="G628" i="48" s="1"/>
  <c r="C583" i="48"/>
  <c r="G583" i="48" s="1"/>
  <c r="B386" i="48"/>
  <c r="B458" i="48"/>
  <c r="B23" i="48"/>
  <c r="C634" i="48"/>
  <c r="G634" i="48" s="1"/>
  <c r="C118" i="48"/>
  <c r="G118" i="48" s="1"/>
  <c r="B563" i="48"/>
  <c r="B471" i="48"/>
  <c r="L221" i="25"/>
  <c r="C417" i="39"/>
  <c r="B272" i="48"/>
  <c r="L789" i="25"/>
  <c r="O576" i="37"/>
  <c r="O706" i="37"/>
  <c r="O419" i="37"/>
  <c r="E397" i="48" s="1"/>
  <c r="O589" i="37"/>
  <c r="E37" i="39"/>
  <c r="O658" i="37"/>
  <c r="O681" i="37"/>
  <c r="E659" i="48" s="1"/>
  <c r="L250" i="25"/>
  <c r="C209" i="48"/>
  <c r="G209" i="48" s="1"/>
  <c r="C327" i="48"/>
  <c r="G327" i="48" s="1"/>
  <c r="B652" i="48"/>
  <c r="B334" i="48"/>
  <c r="B578" i="48"/>
  <c r="B711" i="48"/>
  <c r="L735" i="25"/>
  <c r="L1074" i="25"/>
  <c r="L863" i="25"/>
  <c r="C625" i="48"/>
  <c r="G625" i="48" s="1"/>
  <c r="L591" i="25"/>
  <c r="C73" i="39"/>
  <c r="O355" i="37"/>
  <c r="O319" i="37"/>
  <c r="O349" i="37"/>
  <c r="C479" i="39"/>
  <c r="B145" i="48"/>
  <c r="C448" i="39"/>
  <c r="L135" i="25"/>
  <c r="C31" i="48"/>
  <c r="G31" i="48" s="1"/>
  <c r="B674" i="48"/>
  <c r="L1052" i="25"/>
  <c r="L323" i="25"/>
  <c r="B267" i="48"/>
  <c r="L108" i="25"/>
  <c r="C491" i="39"/>
  <c r="L1142" i="25"/>
  <c r="L739" i="25"/>
  <c r="O346" i="37"/>
  <c r="B500" i="48"/>
  <c r="L200" i="25"/>
  <c r="L348" i="25"/>
  <c r="B635" i="48"/>
  <c r="L744" i="25"/>
  <c r="C261" i="48"/>
  <c r="G261" i="48" s="1"/>
  <c r="B684" i="48"/>
  <c r="B201" i="48"/>
  <c r="O176" i="37"/>
  <c r="B294" i="48"/>
  <c r="C212" i="48"/>
  <c r="G212" i="48" s="1"/>
  <c r="L709" i="25"/>
  <c r="L212" i="25"/>
  <c r="B445" i="48"/>
  <c r="B664" i="48"/>
  <c r="C350" i="48"/>
  <c r="G350" i="48" s="1"/>
  <c r="E579" i="39"/>
  <c r="O430" i="37"/>
  <c r="O360" i="37"/>
  <c r="B392" i="48"/>
  <c r="C421" i="39"/>
  <c r="B120" i="48"/>
  <c r="O616" i="37"/>
  <c r="L887" i="25"/>
  <c r="E23" i="39"/>
  <c r="C491" i="48"/>
  <c r="G491" i="48" s="1"/>
  <c r="O362" i="37"/>
  <c r="B98" i="48"/>
  <c r="C509" i="39"/>
  <c r="O687" i="37"/>
  <c r="B707" i="48"/>
  <c r="O345" i="37"/>
  <c r="C564" i="48"/>
  <c r="G564" i="48" s="1"/>
  <c r="C721" i="48"/>
  <c r="G721" i="48" s="1"/>
  <c r="C363" i="48"/>
  <c r="G363" i="48" s="1"/>
  <c r="B101" i="48"/>
  <c r="L367" i="25"/>
  <c r="C550" i="39"/>
  <c r="C519" i="39"/>
  <c r="O284" i="37"/>
  <c r="E36" i="39"/>
  <c r="O451" i="37"/>
  <c r="E67" i="48"/>
  <c r="O376" i="37"/>
  <c r="O655" i="37"/>
  <c r="L272" i="25"/>
  <c r="B321" i="48"/>
  <c r="B100" i="48"/>
  <c r="C620" i="48"/>
  <c r="G620" i="48" s="1"/>
  <c r="L734" i="25"/>
  <c r="L490" i="25"/>
  <c r="C274" i="39"/>
  <c r="C601" i="48"/>
  <c r="G601" i="48" s="1"/>
  <c r="B119" i="48"/>
  <c r="C258" i="48"/>
  <c r="G258" i="48" s="1"/>
  <c r="B184" i="48"/>
  <c r="L437" i="25"/>
  <c r="L800" i="25"/>
  <c r="O358" i="37"/>
  <c r="Y358" i="37" s="1"/>
  <c r="O683" i="37"/>
  <c r="E661" i="48" s="1"/>
  <c r="O206" i="37"/>
  <c r="O735" i="37"/>
  <c r="O189" i="37"/>
  <c r="E169" i="48" s="1"/>
  <c r="O548" i="37"/>
  <c r="O244" i="37"/>
  <c r="O588" i="37"/>
  <c r="O454" i="37"/>
  <c r="B438" i="48"/>
  <c r="B315" i="48"/>
  <c r="L189" i="25"/>
  <c r="B322" i="48"/>
  <c r="B451" i="48"/>
  <c r="C43" i="48"/>
  <c r="G43" i="48" s="1"/>
  <c r="B59" i="48"/>
  <c r="L720" i="25"/>
  <c r="C595" i="48"/>
  <c r="G595" i="48" s="1"/>
  <c r="B198" i="48"/>
  <c r="C341" i="39"/>
  <c r="B10" i="48"/>
  <c r="L712" i="25"/>
  <c r="L1060" i="25"/>
  <c r="O418" i="37"/>
  <c r="O522" i="37"/>
  <c r="B706" i="48"/>
  <c r="C302" i="48"/>
  <c r="G302" i="48" s="1"/>
  <c r="B474" i="48"/>
  <c r="B468" i="48"/>
  <c r="C397" i="48"/>
  <c r="G397" i="48" s="1"/>
  <c r="B704" i="48"/>
  <c r="B369" i="48"/>
  <c r="B440" i="48"/>
  <c r="C265" i="48"/>
  <c r="G265" i="48" s="1"/>
  <c r="L937" i="25"/>
  <c r="C511" i="48"/>
  <c r="G511" i="48" s="1"/>
  <c r="C286" i="39"/>
  <c r="O495" i="37"/>
  <c r="L219" i="25"/>
  <c r="O728" i="37"/>
  <c r="C648" i="48"/>
  <c r="G648" i="48" s="1"/>
  <c r="O703" i="37"/>
  <c r="O427" i="37"/>
  <c r="O221" i="37"/>
  <c r="O517" i="37"/>
  <c r="E395" i="39" s="1"/>
  <c r="O608" i="37"/>
  <c r="C456" i="48"/>
  <c r="G456" i="48" s="1"/>
  <c r="B531" i="48"/>
  <c r="C346" i="48"/>
  <c r="G346" i="48" s="1"/>
  <c r="C223" i="48"/>
  <c r="G223" i="48" s="1"/>
  <c r="C538" i="48"/>
  <c r="G538" i="48" s="1"/>
  <c r="C313" i="39"/>
  <c r="C424" i="48"/>
  <c r="G424" i="48" s="1"/>
  <c r="C419" i="48"/>
  <c r="G419" i="48" s="1"/>
  <c r="C341" i="48"/>
  <c r="G341" i="48" s="1"/>
  <c r="C146" i="48"/>
  <c r="G146" i="48" s="1"/>
  <c r="B607" i="48"/>
  <c r="E535" i="39"/>
  <c r="E186" i="48"/>
  <c r="O297" i="37"/>
  <c r="L19" i="25"/>
  <c r="B258" i="48"/>
  <c r="L35" i="25"/>
  <c r="B433" i="48"/>
  <c r="L295" i="25"/>
  <c r="C294" i="39"/>
  <c r="L660" i="25"/>
  <c r="O291" i="37"/>
  <c r="B29" i="48"/>
  <c r="O741" i="37"/>
  <c r="Y741" i="37" s="1"/>
  <c r="C171" i="48"/>
  <c r="G171" i="48" s="1"/>
  <c r="C366" i="48"/>
  <c r="G366" i="48" s="1"/>
  <c r="L981" i="25"/>
  <c r="E36" i="48"/>
  <c r="C314" i="48"/>
  <c r="G314" i="48" s="1"/>
  <c r="C698" i="48"/>
  <c r="G698" i="48" s="1"/>
  <c r="C51" i="48"/>
  <c r="G51" i="48" s="1"/>
  <c r="C567" i="48"/>
  <c r="G567" i="48" s="1"/>
  <c r="O422" i="37"/>
  <c r="L84" i="25"/>
  <c r="C164" i="48"/>
  <c r="G164" i="48" s="1"/>
  <c r="L20" i="25"/>
  <c r="B683" i="48"/>
  <c r="L614" i="25"/>
  <c r="C391" i="48"/>
  <c r="G391" i="48" s="1"/>
  <c r="C531" i="39"/>
  <c r="O673" i="37"/>
  <c r="O340" i="37"/>
  <c r="C272" i="39"/>
  <c r="O666" i="37"/>
  <c r="O562" i="37"/>
  <c r="L1140" i="25"/>
  <c r="L537" i="25"/>
  <c r="C675" i="48"/>
  <c r="G675" i="48" s="1"/>
  <c r="B169" i="48"/>
  <c r="L831" i="25"/>
  <c r="C703" i="48"/>
  <c r="G703" i="48" s="1"/>
  <c r="C501" i="48"/>
  <c r="G501" i="48" s="1"/>
  <c r="B194" i="48"/>
  <c r="C178" i="48"/>
  <c r="G178" i="48" s="1"/>
  <c r="L1024" i="25"/>
  <c r="L652" i="25"/>
  <c r="L781" i="25"/>
  <c r="O386" i="37"/>
  <c r="O511" i="37"/>
  <c r="C140" i="39"/>
  <c r="E27" i="39"/>
  <c r="O742" i="37"/>
  <c r="O416" i="37"/>
  <c r="O547" i="37"/>
  <c r="O539" i="37"/>
  <c r="C427" i="39"/>
  <c r="B103" i="48"/>
  <c r="B346" i="48"/>
  <c r="B96" i="48"/>
  <c r="L70" i="25"/>
  <c r="C404" i="48"/>
  <c r="G404" i="48" s="1"/>
  <c r="B465" i="48"/>
  <c r="C360" i="48"/>
  <c r="G360" i="48" s="1"/>
  <c r="B598" i="48"/>
  <c r="O446" i="37"/>
  <c r="O470" i="37"/>
  <c r="O361" i="37"/>
  <c r="C93" i="48"/>
  <c r="G93" i="48" s="1"/>
  <c r="B702" i="48"/>
  <c r="B448" i="48"/>
  <c r="L729" i="25"/>
  <c r="L858" i="25"/>
  <c r="B27" i="48"/>
  <c r="C280" i="48"/>
  <c r="G280" i="48" s="1"/>
  <c r="L337" i="25"/>
  <c r="C177" i="48"/>
  <c r="G177" i="48" s="1"/>
  <c r="B672" i="48"/>
  <c r="B42" i="48"/>
  <c r="C573" i="48"/>
  <c r="G573" i="48" s="1"/>
  <c r="E6" i="39"/>
  <c r="L417" i="25"/>
  <c r="O623" i="37"/>
  <c r="B67" i="48"/>
  <c r="C48" i="48"/>
  <c r="G48" i="48" s="1"/>
  <c r="B624" i="48"/>
  <c r="C272" i="48"/>
  <c r="G272" i="48" s="1"/>
  <c r="C244" i="48"/>
  <c r="G244" i="48" s="1"/>
  <c r="C230" i="48"/>
  <c r="G230" i="48" s="1"/>
  <c r="L838" i="25"/>
  <c r="L1165" i="25"/>
  <c r="L920" i="25"/>
  <c r="B306" i="48"/>
  <c r="L160" i="25"/>
  <c r="C89" i="39"/>
  <c r="L1056" i="25"/>
  <c r="L873" i="25"/>
  <c r="L1136" i="25"/>
  <c r="B260" i="48"/>
  <c r="C47" i="48"/>
  <c r="G47" i="48" s="1"/>
  <c r="C289" i="48"/>
  <c r="G289" i="48" s="1"/>
  <c r="L1108" i="25"/>
  <c r="C661" i="48"/>
  <c r="G661" i="48" s="1"/>
  <c r="C160" i="48"/>
  <c r="G160" i="48" s="1"/>
  <c r="L1095" i="25"/>
  <c r="C596" i="48"/>
  <c r="G596" i="48" s="1"/>
  <c r="L349" i="25"/>
  <c r="L474" i="25"/>
  <c r="B567" i="48"/>
  <c r="C278" i="48"/>
  <c r="G278" i="48" s="1"/>
  <c r="L562" i="25"/>
  <c r="L611" i="25"/>
  <c r="L582" i="25"/>
  <c r="L384" i="25"/>
  <c r="L247" i="25"/>
  <c r="E625" i="48"/>
  <c r="L675" i="25"/>
  <c r="C677" i="48"/>
  <c r="G677" i="48" s="1"/>
  <c r="O265" i="37"/>
  <c r="O433" i="37"/>
  <c r="C652" i="48"/>
  <c r="G652" i="48" s="1"/>
  <c r="O381" i="37"/>
  <c r="L214" i="25"/>
  <c r="O231" i="37"/>
  <c r="O424" i="37"/>
  <c r="E402" i="48" s="1"/>
  <c r="C706" i="48"/>
  <c r="G706" i="48" s="1"/>
  <c r="C682" i="48"/>
  <c r="G682" i="48" s="1"/>
  <c r="B349" i="48"/>
  <c r="L699" i="25"/>
  <c r="C524" i="48"/>
  <c r="G524" i="48" s="1"/>
  <c r="C528" i="48"/>
  <c r="G528" i="48" s="1"/>
  <c r="B641" i="48"/>
  <c r="E5" i="48"/>
  <c r="O529" i="37"/>
  <c r="L303" i="25"/>
  <c r="B284" i="48"/>
  <c r="C384" i="48"/>
  <c r="G384" i="48" s="1"/>
  <c r="C688" i="48"/>
  <c r="G688" i="48" s="1"/>
  <c r="B335" i="48"/>
  <c r="L140" i="25"/>
  <c r="O334" i="37"/>
  <c r="L642" i="25"/>
  <c r="O458" i="37"/>
  <c r="O257" i="37"/>
  <c r="O375" i="37"/>
  <c r="O232" i="37"/>
  <c r="O617" i="37"/>
  <c r="O471" i="37"/>
  <c r="C380" i="48"/>
  <c r="G380" i="48" s="1"/>
  <c r="C250" i="48"/>
  <c r="G250" i="48" s="1"/>
  <c r="B318" i="48"/>
  <c r="B268" i="48"/>
  <c r="C67" i="48"/>
  <c r="G67" i="48" s="1"/>
  <c r="L578" i="25"/>
  <c r="C537" i="48"/>
  <c r="G537" i="48" s="1"/>
  <c r="C87" i="48"/>
  <c r="G87" i="48" s="1"/>
  <c r="C555" i="48"/>
  <c r="G555" i="48" s="1"/>
  <c r="L723" i="25"/>
  <c r="C16" i="39"/>
  <c r="C510" i="39"/>
  <c r="L155" i="25"/>
  <c r="O718" i="37"/>
  <c r="O566" i="37"/>
  <c r="C554" i="39"/>
  <c r="O251" i="37"/>
  <c r="O338" i="37"/>
  <c r="E50" i="39"/>
  <c r="O233" i="37"/>
  <c r="O246" i="37"/>
  <c r="O559" i="37"/>
  <c r="B150" i="48"/>
  <c r="C705" i="48"/>
  <c r="G705" i="48" s="1"/>
  <c r="C73" i="48"/>
  <c r="G73" i="48" s="1"/>
  <c r="C71" i="48"/>
  <c r="G71" i="48" s="1"/>
  <c r="L1019" i="25"/>
  <c r="B488" i="48"/>
  <c r="B175" i="48"/>
  <c r="C292" i="48"/>
  <c r="G292" i="48" s="1"/>
  <c r="C448" i="48"/>
  <c r="G448" i="48" s="1"/>
  <c r="C32" i="48"/>
  <c r="G32" i="48" s="1"/>
  <c r="C457" i="39"/>
  <c r="C613" i="48"/>
  <c r="G613" i="48" s="1"/>
  <c r="E8" i="48"/>
  <c r="E13" i="39"/>
  <c r="O452" i="37"/>
  <c r="O283" i="37"/>
  <c r="B454" i="48"/>
  <c r="L188" i="25"/>
  <c r="B230" i="48"/>
  <c r="C474" i="48"/>
  <c r="G474" i="48" s="1"/>
  <c r="L126" i="25"/>
  <c r="C88" i="48"/>
  <c r="G88" i="48" s="1"/>
  <c r="C142" i="48"/>
  <c r="G142" i="48" s="1"/>
  <c r="B699" i="48"/>
  <c r="L885" i="25"/>
  <c r="O499" i="37"/>
  <c r="E32" i="39"/>
  <c r="O518" i="37"/>
  <c r="O243" i="37"/>
  <c r="O719" i="37"/>
  <c r="O461" i="37"/>
  <c r="C478" i="48"/>
  <c r="G478" i="48" s="1"/>
  <c r="O313" i="37"/>
  <c r="L492" i="25"/>
  <c r="C349" i="48"/>
  <c r="G349" i="48" s="1"/>
  <c r="L888" i="25"/>
  <c r="C651" i="48"/>
  <c r="G651" i="48" s="1"/>
  <c r="C561" i="48"/>
  <c r="G561" i="48" s="1"/>
  <c r="C477" i="48"/>
  <c r="G477" i="48" s="1"/>
  <c r="B90" i="48"/>
  <c r="C181" i="48"/>
  <c r="G181" i="48" s="1"/>
  <c r="L158" i="25"/>
  <c r="L371" i="25"/>
  <c r="L1042" i="25"/>
  <c r="L97" i="25"/>
  <c r="C7" i="39"/>
  <c r="C564" i="39"/>
  <c r="B209" i="48"/>
  <c r="B351" i="48"/>
  <c r="L574" i="25"/>
  <c r="B658" i="48"/>
  <c r="L146" i="25"/>
  <c r="E37" i="48"/>
  <c r="O273" i="37"/>
  <c r="L424" i="25"/>
  <c r="B189" i="48"/>
  <c r="B240" i="48"/>
  <c r="L883" i="25"/>
  <c r="B546" i="48"/>
  <c r="C576" i="48"/>
  <c r="G576" i="48" s="1"/>
  <c r="B89" i="48"/>
  <c r="B44" i="48"/>
  <c r="B387" i="48"/>
  <c r="L409" i="25"/>
  <c r="C540" i="39"/>
  <c r="O266" i="37"/>
  <c r="O330" i="37"/>
  <c r="B220" i="48"/>
  <c r="L255" i="25"/>
  <c r="L932" i="25"/>
  <c r="B653" i="48"/>
  <c r="B185" i="48"/>
  <c r="B568" i="48"/>
  <c r="L708" i="25"/>
  <c r="O564" i="37"/>
  <c r="O152" i="37"/>
  <c r="L282" i="25"/>
  <c r="C522" i="39"/>
  <c r="B365" i="48"/>
  <c r="B305" i="48"/>
  <c r="B133" i="48"/>
  <c r="L564" i="25"/>
  <c r="B348" i="48"/>
  <c r="C90" i="48"/>
  <c r="G90" i="48" s="1"/>
  <c r="C522" i="48"/>
  <c r="G522" i="48" s="1"/>
  <c r="C120" i="48"/>
  <c r="G120" i="48" s="1"/>
  <c r="C303" i="48"/>
  <c r="G303" i="48" s="1"/>
  <c r="C342" i="39"/>
  <c r="B605" i="48"/>
  <c r="E17" i="39"/>
  <c r="O702" i="37"/>
  <c r="C489" i="48"/>
  <c r="G489" i="48" s="1"/>
  <c r="O131" i="37"/>
  <c r="L332" i="25"/>
  <c r="O444" i="37"/>
  <c r="O691" i="37"/>
  <c r="O443" i="37"/>
  <c r="O561" i="37"/>
  <c r="B160" i="48"/>
  <c r="B102" i="48"/>
  <c r="B416" i="48"/>
  <c r="C470" i="39"/>
  <c r="C269" i="48"/>
  <c r="G269" i="48" s="1"/>
  <c r="C659" i="48"/>
  <c r="G659" i="48" s="1"/>
  <c r="C70" i="48"/>
  <c r="G70" i="48" s="1"/>
  <c r="L172" i="25"/>
  <c r="L805" i="25"/>
  <c r="E51" i="39"/>
  <c r="O604" i="37"/>
  <c r="L603" i="25"/>
  <c r="C243" i="48"/>
  <c r="G243" i="48" s="1"/>
  <c r="C372" i="48"/>
  <c r="G372" i="48" s="1"/>
  <c r="L658" i="25"/>
  <c r="L597" i="25"/>
  <c r="C542" i="48"/>
  <c r="G542" i="48" s="1"/>
  <c r="C390" i="48"/>
  <c r="G390" i="48" s="1"/>
  <c r="C336" i="48"/>
  <c r="G336" i="48" s="1"/>
  <c r="C646" i="48"/>
  <c r="G646" i="48" s="1"/>
  <c r="B241" i="48"/>
  <c r="C59" i="48"/>
  <c r="G59" i="48" s="1"/>
  <c r="B437" i="48"/>
  <c r="B536" i="48"/>
  <c r="C355" i="48"/>
  <c r="G355" i="48" s="1"/>
  <c r="C188" i="39"/>
  <c r="C207" i="39"/>
  <c r="B216" i="48"/>
  <c r="E11" i="39"/>
  <c r="C656" i="48"/>
  <c r="G656" i="48" s="1"/>
  <c r="C139" i="48"/>
  <c r="G139" i="48" s="1"/>
  <c r="C563" i="48"/>
  <c r="G563" i="48" s="1"/>
  <c r="C471" i="48"/>
  <c r="G471" i="48" s="1"/>
  <c r="B301" i="48"/>
  <c r="C704" i="48"/>
  <c r="G704" i="48" s="1"/>
  <c r="B666" i="48"/>
  <c r="L543" i="25"/>
  <c r="B285" i="48"/>
  <c r="C683" i="48"/>
  <c r="G683" i="48" s="1"/>
  <c r="L917" i="25"/>
  <c r="L262" i="25"/>
  <c r="B248" i="48"/>
  <c r="L655" i="25"/>
  <c r="C35" i="48"/>
  <c r="G35" i="48" s="1"/>
  <c r="L588" i="25"/>
  <c r="L575" i="25"/>
  <c r="B575" i="48"/>
  <c r="C276" i="48"/>
  <c r="G276" i="48" s="1"/>
  <c r="C472" i="39"/>
  <c r="C396" i="39"/>
  <c r="L89" i="25"/>
  <c r="C465" i="39"/>
  <c r="E79" i="48"/>
  <c r="L741" i="25"/>
  <c r="L245" i="25"/>
  <c r="L784" i="25"/>
  <c r="L1062" i="25"/>
  <c r="L521" i="25"/>
  <c r="L695" i="25"/>
  <c r="B548" i="48"/>
  <c r="C537" i="39"/>
  <c r="E101" i="39"/>
  <c r="L39" i="25"/>
  <c r="C151" i="39"/>
  <c r="O711" i="37"/>
  <c r="C171" i="39"/>
  <c r="O469" i="37"/>
  <c r="C131" i="48"/>
  <c r="G131" i="48" s="1"/>
  <c r="O464" i="37"/>
  <c r="B303" i="48"/>
  <c r="B647" i="48"/>
  <c r="C259" i="48"/>
  <c r="G259" i="48" s="1"/>
  <c r="O309" i="37"/>
  <c r="B479" i="48"/>
  <c r="C658" i="48"/>
  <c r="G658" i="48" s="1"/>
  <c r="L47" i="25"/>
  <c r="L447" i="25"/>
  <c r="C133" i="39"/>
  <c r="O606" i="37"/>
  <c r="B249" i="48"/>
  <c r="C533" i="39"/>
  <c r="B713" i="48"/>
  <c r="E381" i="48"/>
  <c r="L711" i="25"/>
  <c r="C163" i="39"/>
  <c r="C256" i="48"/>
  <c r="G256" i="48" s="1"/>
  <c r="O445" i="37"/>
  <c r="O262" i="37"/>
  <c r="O555" i="37"/>
  <c r="O407" i="37"/>
  <c r="B584" i="48"/>
  <c r="B616" i="48"/>
  <c r="L1160" i="25"/>
  <c r="L915" i="25"/>
  <c r="L134" i="25"/>
  <c r="O620" i="37"/>
  <c r="B221" i="48"/>
  <c r="C719" i="48"/>
  <c r="G719" i="48" s="1"/>
  <c r="B374" i="48"/>
  <c r="B337" i="48"/>
  <c r="C238" i="48"/>
  <c r="G238" i="48" s="1"/>
  <c r="B434" i="48"/>
  <c r="C622" i="48"/>
  <c r="G622" i="48" s="1"/>
  <c r="C342" i="48"/>
  <c r="G342" i="48" s="1"/>
  <c r="C213" i="48"/>
  <c r="G213" i="48" s="1"/>
  <c r="B690" i="48"/>
  <c r="B226" i="48"/>
  <c r="C274" i="48"/>
  <c r="G274" i="48" s="1"/>
  <c r="E44" i="48"/>
  <c r="O374" i="37"/>
  <c r="C401" i="39"/>
  <c r="B60" i="48"/>
  <c r="C313" i="48"/>
  <c r="G313" i="48" s="1"/>
  <c r="B9" i="48"/>
  <c r="C494" i="39"/>
  <c r="C505" i="48"/>
  <c r="G505" i="48" s="1"/>
  <c r="C25" i="48"/>
  <c r="G25" i="48" s="1"/>
  <c r="C547" i="48"/>
  <c r="G547" i="48" s="1"/>
  <c r="L239" i="25"/>
  <c r="L80" i="25"/>
  <c r="C106" i="39"/>
  <c r="B182" i="48"/>
  <c r="C534" i="39"/>
  <c r="C361" i="48"/>
  <c r="G361" i="48" s="1"/>
  <c r="L829" i="25"/>
  <c r="L1058" i="25"/>
  <c r="B552" i="48"/>
  <c r="B576" i="48"/>
  <c r="B407" i="48"/>
  <c r="L360" i="25"/>
  <c r="C664" i="48"/>
  <c r="G664" i="48" s="1"/>
  <c r="B70" i="48"/>
  <c r="L985" i="25"/>
  <c r="L999" i="25"/>
  <c r="B381" i="48"/>
  <c r="L1041" i="25"/>
  <c r="C585" i="48"/>
  <c r="G585" i="48" s="1"/>
  <c r="L331" i="25"/>
  <c r="C318" i="39"/>
  <c r="L541" i="25"/>
  <c r="C616" i="39"/>
  <c r="C54" i="39"/>
  <c r="L901" i="25"/>
  <c r="L105" i="25"/>
  <c r="L1010" i="25"/>
  <c r="L183" i="25"/>
  <c r="B562" i="48"/>
  <c r="B606" i="48"/>
  <c r="C593" i="48"/>
  <c r="G593" i="48" s="1"/>
  <c r="B450" i="48"/>
  <c r="B225" i="48"/>
  <c r="C294" i="48"/>
  <c r="G294" i="48" s="1"/>
  <c r="C201" i="39"/>
  <c r="L363" i="25"/>
  <c r="L896" i="25"/>
  <c r="L740" i="25"/>
  <c r="L881" i="25"/>
  <c r="C542" i="39"/>
  <c r="B288" i="48"/>
  <c r="B544" i="48"/>
  <c r="L175" i="25"/>
  <c r="C426" i="39"/>
  <c r="C344" i="39"/>
  <c r="L1011" i="25"/>
  <c r="C236" i="48"/>
  <c r="G236" i="48" s="1"/>
  <c r="B132" i="48"/>
  <c r="C447" i="39"/>
  <c r="B282" i="48"/>
  <c r="B529" i="48"/>
  <c r="L1081" i="25"/>
  <c r="L807" i="25"/>
  <c r="C480" i="48"/>
  <c r="G480" i="48" s="1"/>
  <c r="B81" i="48"/>
  <c r="C148" i="39"/>
  <c r="L230" i="25"/>
  <c r="B645" i="48"/>
  <c r="L78" i="25"/>
  <c r="C493" i="39"/>
  <c r="L297" i="25"/>
  <c r="E7" i="48"/>
  <c r="C567" i="39"/>
  <c r="C62" i="39"/>
  <c r="L631" i="25"/>
  <c r="C18" i="48"/>
  <c r="G18" i="48" s="1"/>
  <c r="C162" i="48"/>
  <c r="G162" i="48" s="1"/>
  <c r="L131" i="25"/>
  <c r="B269" i="48"/>
  <c r="C84" i="48"/>
  <c r="G84" i="48" s="1"/>
  <c r="L738" i="25"/>
  <c r="C85" i="39"/>
  <c r="C497" i="39"/>
  <c r="C123" i="48"/>
  <c r="G123" i="48" s="1"/>
  <c r="L132" i="25"/>
  <c r="L251" i="25"/>
  <c r="L1132" i="25"/>
  <c r="E30" i="48"/>
  <c r="C21" i="48"/>
  <c r="G21" i="48" s="1"/>
  <c r="L1113" i="25"/>
  <c r="L682" i="25"/>
  <c r="C460" i="48"/>
  <c r="G460" i="48" s="1"/>
  <c r="C657" i="48"/>
  <c r="G657" i="48" s="1"/>
  <c r="C248" i="39"/>
  <c r="C532" i="39"/>
  <c r="B429" i="48"/>
  <c r="C219" i="48"/>
  <c r="G219" i="48" s="1"/>
  <c r="E585" i="48"/>
  <c r="O357" i="37"/>
  <c r="C29" i="39"/>
  <c r="O228" i="37"/>
  <c r="C590" i="48"/>
  <c r="G590" i="48" s="1"/>
  <c r="B62" i="48"/>
  <c r="O438" i="37"/>
  <c r="C504" i="48"/>
  <c r="G504" i="48" s="1"/>
  <c r="B370" i="48"/>
  <c r="O394" i="37"/>
  <c r="O686" i="37"/>
  <c r="B686" i="48"/>
  <c r="B83" i="48"/>
  <c r="E23" i="48"/>
  <c r="L335" i="25"/>
  <c r="O455" i="37"/>
  <c r="O183" i="37"/>
  <c r="O519" i="37"/>
  <c r="O696" i="37"/>
  <c r="O415" i="37"/>
  <c r="C281" i="48"/>
  <c r="G281" i="48" s="1"/>
  <c r="L305" i="25"/>
  <c r="L994" i="25"/>
  <c r="O641" i="37"/>
  <c r="C598" i="48"/>
  <c r="G598" i="48" s="1"/>
  <c r="B338" i="48"/>
  <c r="B436" i="48"/>
  <c r="L1102" i="25"/>
  <c r="O326" i="37"/>
  <c r="O700" i="37"/>
  <c r="E47" i="48"/>
  <c r="C144" i="48"/>
  <c r="G144" i="48" s="1"/>
  <c r="C42" i="48"/>
  <c r="G42" i="48" s="1"/>
  <c r="C597" i="39"/>
  <c r="C89" i="48"/>
  <c r="G89" i="48" s="1"/>
  <c r="C317" i="48"/>
  <c r="G317" i="48" s="1"/>
  <c r="L480" i="25"/>
  <c r="C347" i="48"/>
  <c r="G347" i="48" s="1"/>
  <c r="B199" i="48"/>
  <c r="C378" i="48"/>
  <c r="G378" i="48" s="1"/>
  <c r="C246" i="48"/>
  <c r="G246" i="48" s="1"/>
  <c r="C696" i="48"/>
  <c r="G696" i="48" s="1"/>
  <c r="L940" i="25"/>
  <c r="C96" i="39"/>
  <c r="C155" i="39"/>
  <c r="L9" i="25"/>
  <c r="L461" i="25"/>
  <c r="L435" i="25"/>
  <c r="C444" i="48"/>
  <c r="G444" i="48" s="1"/>
  <c r="C130" i="39"/>
  <c r="C452" i="39"/>
  <c r="C260" i="48"/>
  <c r="G260" i="48" s="1"/>
  <c r="B68" i="48"/>
  <c r="C680" i="48"/>
  <c r="G680" i="48" s="1"/>
  <c r="C151" i="48"/>
  <c r="G151" i="48" s="1"/>
  <c r="B565" i="48"/>
  <c r="C446" i="48"/>
  <c r="G446" i="48" s="1"/>
  <c r="B396" i="48"/>
  <c r="C463" i="48"/>
  <c r="G463" i="48" s="1"/>
  <c r="L773" i="25"/>
  <c r="L280" i="25"/>
  <c r="C13" i="48"/>
  <c r="G13" i="48" s="1"/>
  <c r="B73" i="48"/>
  <c r="B131" i="48"/>
  <c r="L908" i="25"/>
  <c r="L124" i="25"/>
  <c r="E9" i="48"/>
  <c r="L471" i="25"/>
  <c r="B12" i="48"/>
  <c r="L755" i="25"/>
  <c r="O586" i="37"/>
  <c r="L397" i="25"/>
  <c r="L339" i="25"/>
  <c r="C415" i="39"/>
  <c r="L208" i="25"/>
  <c r="B242" i="48"/>
  <c r="C10" i="48"/>
  <c r="G10" i="48" s="1"/>
  <c r="B417" i="48"/>
  <c r="L1044" i="25"/>
  <c r="C451" i="48"/>
  <c r="G451" i="48" s="1"/>
  <c r="C83" i="39"/>
  <c r="O178" i="37"/>
  <c r="C524" i="39"/>
  <c r="B571" i="48"/>
  <c r="L1009" i="25"/>
  <c r="L557" i="25"/>
  <c r="C627" i="48"/>
  <c r="G627" i="48" s="1"/>
  <c r="C211" i="48"/>
  <c r="G211" i="48" s="1"/>
  <c r="L211" i="25"/>
  <c r="L495" i="25"/>
  <c r="B554" i="48"/>
  <c r="O650" i="37"/>
  <c r="C308" i="48"/>
  <c r="G308" i="48" s="1"/>
  <c r="B356" i="48"/>
  <c r="B114" i="48"/>
  <c r="L528" i="25"/>
  <c r="C37" i="48"/>
  <c r="G37" i="48" s="1"/>
  <c r="L1016" i="25"/>
  <c r="B202" i="48"/>
  <c r="B478" i="48"/>
  <c r="L454" i="25"/>
  <c r="B642" i="48"/>
  <c r="L1088" i="25"/>
  <c r="O187" i="37"/>
  <c r="C370" i="48"/>
  <c r="G370" i="48" s="1"/>
  <c r="C392" i="39"/>
  <c r="L37" i="25"/>
  <c r="L455" i="25"/>
  <c r="L38" i="25"/>
  <c r="L843" i="25"/>
  <c r="C517" i="39"/>
  <c r="E48" i="48"/>
  <c r="L1121" i="25"/>
  <c r="E16" i="48"/>
  <c r="C383" i="48"/>
  <c r="G383" i="48" s="1"/>
  <c r="B190" i="48"/>
  <c r="B183" i="48"/>
  <c r="C282" i="48"/>
  <c r="G282" i="48" s="1"/>
  <c r="L986" i="25"/>
  <c r="L836" i="25"/>
  <c r="C225" i="39"/>
  <c r="L1066" i="25"/>
  <c r="C219" i="39"/>
  <c r="C496" i="48"/>
  <c r="G496" i="48" s="1"/>
  <c r="C329" i="39"/>
  <c r="B57" i="48"/>
  <c r="B625" i="48"/>
  <c r="L737" i="25"/>
  <c r="L436" i="25"/>
  <c r="C270" i="48"/>
  <c r="G270" i="48" s="1"/>
  <c r="C415" i="48"/>
  <c r="G415" i="48" s="1"/>
  <c r="B540" i="48"/>
  <c r="C331" i="48"/>
  <c r="G331" i="48" s="1"/>
  <c r="B589" i="48"/>
  <c r="L193" i="25"/>
  <c r="B410" i="48"/>
  <c r="L315" i="25"/>
  <c r="E326" i="48"/>
  <c r="L1047" i="25"/>
  <c r="O272" i="37"/>
  <c r="C229" i="39"/>
  <c r="C433" i="48"/>
  <c r="G433" i="48" s="1"/>
  <c r="B254" i="48"/>
  <c r="O205" i="37"/>
  <c r="O624" i="37"/>
  <c r="C140" i="48"/>
  <c r="G140" i="48" s="1"/>
  <c r="C521" i="48"/>
  <c r="G521" i="48" s="1"/>
  <c r="B84" i="48"/>
  <c r="O188" i="37"/>
  <c r="L392" i="25"/>
  <c r="C430" i="39"/>
  <c r="C347" i="39"/>
  <c r="O245" i="37"/>
  <c r="O488" i="37"/>
  <c r="C190" i="48"/>
  <c r="G190" i="48" s="1"/>
  <c r="L1091" i="25"/>
  <c r="C334" i="39"/>
  <c r="O428" i="37"/>
  <c r="O287" i="37"/>
  <c r="C159" i="48"/>
  <c r="G159" i="48" s="1"/>
  <c r="B276" i="48"/>
  <c r="C124" i="48"/>
  <c r="G124" i="48" s="1"/>
  <c r="O223" i="37"/>
  <c r="C579" i="39"/>
  <c r="O485" i="37"/>
  <c r="E21" i="48"/>
  <c r="B455" i="48"/>
  <c r="C318" i="48"/>
  <c r="G318" i="48" s="1"/>
  <c r="B323" i="48"/>
  <c r="C466" i="39"/>
  <c r="L625" i="25"/>
  <c r="B665" i="48"/>
  <c r="L368" i="25"/>
  <c r="C539" i="48"/>
  <c r="G539" i="48" s="1"/>
  <c r="C592" i="39"/>
  <c r="B309" i="48"/>
  <c r="C103" i="39"/>
  <c r="L799" i="25"/>
  <c r="B516" i="48"/>
  <c r="L488" i="25"/>
  <c r="C581" i="39"/>
  <c r="L714" i="25"/>
  <c r="C212" i="39"/>
  <c r="L1101" i="25"/>
  <c r="B174" i="48"/>
  <c r="B251" i="48"/>
  <c r="B153" i="48"/>
  <c r="B572" i="48"/>
  <c r="B161" i="48"/>
  <c r="L717" i="25"/>
  <c r="L772" i="25"/>
  <c r="B382" i="48"/>
  <c r="B408" i="48"/>
  <c r="B701" i="48"/>
  <c r="B467" i="48"/>
  <c r="L792" i="25"/>
  <c r="C690" i="48"/>
  <c r="G690" i="48" s="1"/>
  <c r="C434" i="48"/>
  <c r="G434" i="48" s="1"/>
  <c r="B228" i="48"/>
  <c r="L644" i="25"/>
  <c r="C235" i="48"/>
  <c r="G235" i="48" s="1"/>
  <c r="L1158" i="25"/>
  <c r="C445" i="39"/>
  <c r="L294" i="25"/>
  <c r="O465" i="37"/>
  <c r="C458" i="39"/>
  <c r="L458" i="25"/>
  <c r="B415" i="48"/>
  <c r="B612" i="48"/>
  <c r="L1163" i="25"/>
  <c r="B347" i="48"/>
  <c r="C655" i="48"/>
  <c r="G655" i="48" s="1"/>
  <c r="B80" i="48"/>
  <c r="C284" i="48"/>
  <c r="G284" i="48" s="1"/>
  <c r="C38" i="48"/>
  <c r="G38" i="48" s="1"/>
  <c r="B715" i="48"/>
  <c r="L823" i="25"/>
  <c r="O111" i="37"/>
  <c r="C321" i="39"/>
  <c r="L634" i="25"/>
  <c r="B420" i="48"/>
  <c r="L299" i="25"/>
  <c r="L1148" i="25"/>
  <c r="B411" i="48"/>
  <c r="L991" i="25"/>
  <c r="B390" i="48"/>
  <c r="L635" i="25"/>
  <c r="L55" i="25"/>
  <c r="C470" i="48"/>
  <c r="G470" i="48" s="1"/>
  <c r="B162" i="48"/>
  <c r="B582" i="48"/>
  <c r="C265" i="39"/>
  <c r="C98" i="48"/>
  <c r="G98" i="48" s="1"/>
  <c r="B88" i="48"/>
  <c r="B316" i="48"/>
  <c r="C549" i="39"/>
  <c r="C285" i="48"/>
  <c r="G285" i="48" s="1"/>
  <c r="L987" i="25"/>
  <c r="L1026" i="25"/>
  <c r="L415" i="25"/>
  <c r="L249" i="25"/>
  <c r="C239" i="48"/>
  <c r="G239" i="48" s="1"/>
  <c r="C600" i="39"/>
  <c r="L1129" i="25"/>
  <c r="C6" i="39"/>
  <c r="C358" i="39"/>
  <c r="L165" i="25"/>
  <c r="L516" i="25"/>
  <c r="C392" i="48"/>
  <c r="G392" i="48" s="1"/>
  <c r="L1094" i="25"/>
  <c r="L152" i="25"/>
  <c r="C53" i="48"/>
  <c r="G53" i="48" s="1"/>
  <c r="C111" i="48"/>
  <c r="G111" i="48" s="1"/>
  <c r="B359" i="48"/>
  <c r="B659" i="48"/>
  <c r="B498" i="48"/>
  <c r="B180" i="48"/>
  <c r="C457" i="48"/>
  <c r="G457" i="48" s="1"/>
  <c r="C460" i="39"/>
  <c r="C231" i="48"/>
  <c r="G231" i="48" s="1"/>
  <c r="B505" i="48"/>
  <c r="L498" i="25"/>
  <c r="C359" i="48"/>
  <c r="G359" i="48" s="1"/>
  <c r="C493" i="48"/>
  <c r="G493" i="48" s="1"/>
  <c r="L389" i="25"/>
  <c r="L984" i="25"/>
  <c r="B104" i="48"/>
  <c r="C78" i="48"/>
  <c r="G78" i="48" s="1"/>
  <c r="C611" i="39"/>
  <c r="O315" i="37"/>
  <c r="C264" i="39"/>
  <c r="O590" i="37"/>
  <c r="C74" i="48"/>
  <c r="G74" i="48" s="1"/>
  <c r="C566" i="48"/>
  <c r="G566" i="48" s="1"/>
  <c r="B128" i="48"/>
  <c r="L148" i="25"/>
  <c r="C443" i="39"/>
  <c r="O460" i="37"/>
  <c r="O490" i="37"/>
  <c r="O385" i="37"/>
  <c r="C512" i="48"/>
  <c r="G512" i="48" s="1"/>
  <c r="E17" i="48"/>
  <c r="B195" i="48"/>
  <c r="B164" i="48"/>
  <c r="B520" i="48"/>
  <c r="C515" i="48"/>
  <c r="G515" i="48" s="1"/>
  <c r="C607" i="39"/>
  <c r="C554" i="48"/>
  <c r="G554" i="48" s="1"/>
  <c r="C329" i="48"/>
  <c r="G329" i="48" s="1"/>
  <c r="C179" i="48"/>
  <c r="G179" i="48" s="1"/>
  <c r="O216" i="37"/>
  <c r="L1006" i="25"/>
  <c r="O296" i="37"/>
  <c r="B178" i="48"/>
  <c r="L596" i="25"/>
  <c r="C228" i="48"/>
  <c r="G228" i="48" s="1"/>
  <c r="L1130" i="25"/>
  <c r="C49" i="39"/>
  <c r="L514" i="25"/>
  <c r="C367" i="48"/>
  <c r="G367" i="48" s="1"/>
  <c r="B353" i="48"/>
  <c r="B16" i="48"/>
  <c r="C709" i="48"/>
  <c r="G709" i="48" s="1"/>
  <c r="C253" i="39"/>
  <c r="C154" i="39"/>
  <c r="L199" i="25"/>
  <c r="L453" i="25"/>
  <c r="B388" i="48"/>
  <c r="C11" i="39"/>
  <c r="C105" i="48"/>
  <c r="G105" i="48" s="1"/>
  <c r="L1070" i="25"/>
  <c r="B608" i="48"/>
  <c r="L590" i="25"/>
  <c r="C615" i="48"/>
  <c r="G615" i="48" s="1"/>
  <c r="B558" i="48"/>
  <c r="B72" i="48"/>
  <c r="L181" i="25"/>
  <c r="L233" i="25"/>
  <c r="E39" i="48"/>
  <c r="L58" i="25"/>
  <c r="L129" i="25"/>
  <c r="L1068" i="25"/>
  <c r="C418" i="48"/>
  <c r="G418" i="48" s="1"/>
  <c r="B143" i="48"/>
  <c r="L1147" i="25"/>
  <c r="L1106" i="25"/>
  <c r="B367" i="48"/>
  <c r="L732" i="25"/>
  <c r="C195" i="48"/>
  <c r="G195" i="48" s="1"/>
  <c r="L24" i="25"/>
  <c r="B514" i="48"/>
  <c r="L623" i="25"/>
  <c r="C589" i="39"/>
  <c r="C310" i="48"/>
  <c r="G310" i="48" s="1"/>
  <c r="C33" i="48"/>
  <c r="G33" i="48" s="1"/>
  <c r="C301" i="48"/>
  <c r="G301" i="48" s="1"/>
  <c r="L900" i="25"/>
  <c r="L684" i="25"/>
  <c r="L413" i="25"/>
  <c r="L329" i="25"/>
  <c r="B708" i="48"/>
  <c r="L365" i="25"/>
  <c r="C509" i="48"/>
  <c r="G509" i="48" s="1"/>
  <c r="L619" i="25"/>
  <c r="L672" i="25"/>
  <c r="E56" i="48"/>
  <c r="C713" i="48"/>
  <c r="G713" i="48" s="1"/>
  <c r="L1137" i="25"/>
  <c r="L643" i="25"/>
  <c r="L215" i="25"/>
  <c r="B39" i="48"/>
  <c r="L664" i="25"/>
  <c r="L423" i="25"/>
  <c r="B85" i="48"/>
  <c r="B218" i="48"/>
  <c r="L116" i="25"/>
  <c r="L683" i="25"/>
  <c r="C591" i="48"/>
  <c r="G591" i="48" s="1"/>
  <c r="C617" i="39"/>
  <c r="L1100" i="25"/>
  <c r="L581" i="25"/>
  <c r="B636" i="48"/>
  <c r="L751" i="25"/>
  <c r="L418" i="25"/>
  <c r="B19" i="48"/>
  <c r="C32" i="39"/>
  <c r="L674" i="25"/>
  <c r="L386" i="25"/>
  <c r="C356" i="48"/>
  <c r="G356" i="48" s="1"/>
  <c r="L677" i="25"/>
  <c r="B286" i="48"/>
  <c r="C431" i="48"/>
  <c r="G431" i="48" s="1"/>
  <c r="B291" i="48"/>
  <c r="C344" i="48"/>
  <c r="G344" i="48" s="1"/>
  <c r="C400" i="48"/>
  <c r="G400" i="48" s="1"/>
  <c r="B385" i="48"/>
  <c r="C496" i="39"/>
  <c r="B82" i="48"/>
  <c r="L99" i="25"/>
  <c r="L320" i="25"/>
  <c r="C596" i="39"/>
  <c r="C712" i="48"/>
  <c r="G712" i="48" s="1"/>
  <c r="L156" i="25"/>
  <c r="L661" i="25"/>
  <c r="L62" i="25"/>
  <c r="L448" i="25"/>
  <c r="C125" i="39"/>
  <c r="C463" i="39"/>
  <c r="E61" i="48"/>
  <c r="L144" i="25"/>
  <c r="C498" i="48"/>
  <c r="G498" i="48" s="1"/>
  <c r="C551" i="48"/>
  <c r="G551" i="48" s="1"/>
  <c r="C106" i="48"/>
  <c r="G106" i="48" s="1"/>
  <c r="E52" i="39"/>
  <c r="O667" i="37"/>
  <c r="E70" i="48"/>
  <c r="O225" i="37"/>
  <c r="E203" i="48" s="1"/>
  <c r="B219" i="48"/>
  <c r="C168" i="48"/>
  <c r="G168" i="48" s="1"/>
  <c r="B46" i="48"/>
  <c r="O508" i="37"/>
  <c r="L273" i="25"/>
  <c r="L637" i="25"/>
  <c r="C176" i="48"/>
  <c r="G176" i="48" s="1"/>
  <c r="L325" i="25"/>
  <c r="O300" i="37"/>
  <c r="E278" i="48" s="1"/>
  <c r="O646" i="37"/>
  <c r="O241" i="37"/>
  <c r="O685" i="37"/>
  <c r="C546" i="48"/>
  <c r="G546" i="48" s="1"/>
  <c r="L216" i="25"/>
  <c r="L1085" i="25"/>
  <c r="C116" i="48"/>
  <c r="G116" i="48" s="1"/>
  <c r="L779" i="25"/>
  <c r="O437" i="37"/>
  <c r="L654" i="25"/>
  <c r="B447" i="48"/>
  <c r="B550" i="48"/>
  <c r="O240" i="37"/>
  <c r="O352" i="37"/>
  <c r="B593" i="48"/>
  <c r="B256" i="48"/>
  <c r="B395" i="48"/>
  <c r="C126" i="48"/>
  <c r="G126" i="48" s="1"/>
  <c r="B380" i="48"/>
  <c r="L381" i="25"/>
  <c r="L81" i="25"/>
  <c r="C288" i="48"/>
  <c r="G288" i="48" s="1"/>
  <c r="C138" i="48"/>
  <c r="G138" i="48" s="1"/>
  <c r="C552" i="39"/>
  <c r="L517" i="25"/>
  <c r="B58" i="48"/>
  <c r="L686" i="25"/>
  <c r="L746" i="25"/>
  <c r="L832" i="25"/>
  <c r="L926" i="25"/>
  <c r="C371" i="39"/>
  <c r="L1057" i="25"/>
  <c r="L340" i="25"/>
  <c r="O237" i="37"/>
  <c r="B716" i="48"/>
  <c r="C545" i="48"/>
  <c r="G545" i="48" s="1"/>
  <c r="B304" i="48"/>
  <c r="C186" i="48"/>
  <c r="G186" i="48" s="1"/>
  <c r="C91" i="48"/>
  <c r="G91" i="48" s="1"/>
  <c r="C434" i="39"/>
  <c r="C300" i="48"/>
  <c r="G300" i="48" s="1"/>
  <c r="L943" i="25"/>
  <c r="C710" i="48"/>
  <c r="G710" i="48" s="1"/>
  <c r="B231" i="48"/>
  <c r="C467" i="39"/>
  <c r="L443" i="25"/>
  <c r="B646" i="48"/>
  <c r="L857" i="25"/>
  <c r="L585" i="25"/>
  <c r="L1063" i="25"/>
  <c r="L54" i="25"/>
  <c r="L892" i="25"/>
  <c r="L205" i="25"/>
  <c r="C296" i="39"/>
  <c r="C36" i="39"/>
  <c r="C291" i="48"/>
  <c r="G291" i="48" s="1"/>
  <c r="C169" i="48"/>
  <c r="G169" i="48" s="1"/>
  <c r="L846" i="25"/>
  <c r="C170" i="48"/>
  <c r="G170" i="48" s="1"/>
  <c r="C85" i="48"/>
  <c r="G85" i="48" s="1"/>
  <c r="B41" i="48"/>
  <c r="C495" i="48"/>
  <c r="G495" i="48" s="1"/>
  <c r="C218" i="39"/>
  <c r="C323" i="48"/>
  <c r="G323" i="48" s="1"/>
  <c r="L151" i="25"/>
  <c r="L1164" i="25"/>
  <c r="L187" i="25"/>
  <c r="L771" i="25"/>
  <c r="L569" i="25"/>
  <c r="C383" i="39"/>
  <c r="L137" i="25"/>
  <c r="L473" i="25"/>
  <c r="C614" i="48"/>
  <c r="G614" i="48" s="1"/>
  <c r="L766" i="25"/>
  <c r="C269" i="39"/>
  <c r="L748" i="25"/>
  <c r="B193" i="48"/>
  <c r="L499" i="25"/>
  <c r="B51" i="48"/>
  <c r="L1111" i="25"/>
  <c r="B643" i="48"/>
  <c r="C412" i="39"/>
  <c r="C316" i="48"/>
  <c r="G316" i="48" s="1"/>
  <c r="C605" i="48"/>
  <c r="G605" i="48" s="1"/>
  <c r="L820" i="25"/>
  <c r="B22" i="48"/>
  <c r="C252" i="39"/>
  <c r="L698" i="25"/>
  <c r="L61" i="25"/>
  <c r="L77" i="25"/>
  <c r="L398" i="25"/>
  <c r="L96" i="25"/>
  <c r="C679" i="48"/>
  <c r="G679" i="48" s="1"/>
  <c r="B333" i="48"/>
  <c r="B342" i="48"/>
  <c r="L1125" i="25"/>
  <c r="C635" i="48"/>
  <c r="G635" i="48" s="1"/>
  <c r="C334" i="48"/>
  <c r="G334" i="48" s="1"/>
  <c r="B66" i="48"/>
  <c r="B345" i="48"/>
  <c r="L406" i="25"/>
  <c r="C307" i="39"/>
  <c r="L270" i="25"/>
  <c r="L264" i="25"/>
  <c r="L1002" i="25"/>
  <c r="L760" i="25"/>
  <c r="B121" i="48"/>
  <c r="B389" i="48"/>
  <c r="L782" i="25"/>
  <c r="C604" i="39"/>
  <c r="C553" i="39"/>
  <c r="C67" i="39"/>
  <c r="B166" i="48"/>
  <c r="E198" i="48"/>
  <c r="L235" i="25"/>
  <c r="L531" i="25"/>
  <c r="O652" i="37"/>
  <c r="B409" i="48"/>
  <c r="L678" i="25"/>
  <c r="C502" i="39"/>
  <c r="B37" i="48"/>
  <c r="O510" i="37"/>
  <c r="O679" i="37"/>
  <c r="O568" i="37"/>
  <c r="O439" i="37"/>
  <c r="C77" i="48"/>
  <c r="G77" i="48" s="1"/>
  <c r="C298" i="48"/>
  <c r="G298" i="48" s="1"/>
  <c r="C459" i="48"/>
  <c r="G459" i="48" s="1"/>
  <c r="C618" i="48"/>
  <c r="G618" i="48" s="1"/>
  <c r="B222" i="48"/>
  <c r="O321" i="37"/>
  <c r="C104" i="39"/>
  <c r="C10" i="39"/>
  <c r="L32" i="25"/>
  <c r="C429" i="39"/>
  <c r="B310" i="48"/>
  <c r="B35" i="48"/>
  <c r="L657" i="25"/>
  <c r="O502" i="37"/>
  <c r="C697" i="48"/>
  <c r="G697" i="48" s="1"/>
  <c r="C19" i="48"/>
  <c r="G19" i="48" s="1"/>
  <c r="B227" i="48"/>
  <c r="B156" i="48"/>
  <c r="C503" i="48"/>
  <c r="G503" i="48" s="1"/>
  <c r="L931" i="25"/>
  <c r="C547" i="39"/>
  <c r="O335" i="37"/>
  <c r="E49" i="39"/>
  <c r="O507" i="37"/>
  <c r="B213" i="48"/>
  <c r="B427" i="48"/>
  <c r="B585" i="48"/>
  <c r="C14" i="48"/>
  <c r="G14" i="48" s="1"/>
  <c r="C58" i="39"/>
  <c r="B54" i="48"/>
  <c r="B137" i="48"/>
  <c r="L927" i="25"/>
  <c r="L1083" i="25"/>
  <c r="L11" i="25"/>
  <c r="B473" i="48"/>
  <c r="L508" i="25"/>
  <c r="C422" i="39"/>
  <c r="L1127" i="25"/>
  <c r="C152" i="39"/>
  <c r="C291" i="39"/>
  <c r="C135" i="39"/>
  <c r="C81" i="39"/>
  <c r="C404" i="39"/>
  <c r="B99" i="48"/>
  <c r="C20" i="48"/>
  <c r="G20" i="48" s="1"/>
  <c r="B144" i="48"/>
  <c r="B560" i="48"/>
  <c r="L653" i="25"/>
  <c r="C242" i="48"/>
  <c r="G242" i="48" s="1"/>
  <c r="C345" i="39"/>
  <c r="L496" i="25"/>
  <c r="B7" i="48"/>
  <c r="B480" i="48"/>
  <c r="L929" i="25"/>
  <c r="C323" i="39"/>
  <c r="C209" i="39"/>
  <c r="L1161" i="25"/>
  <c r="L1138" i="25"/>
  <c r="L777" i="25"/>
  <c r="B537" i="48"/>
  <c r="L388" i="25"/>
  <c r="B373" i="48"/>
  <c r="C430" i="48"/>
  <c r="G430" i="48" s="1"/>
  <c r="L594" i="25"/>
  <c r="C545" i="39"/>
  <c r="L309" i="25"/>
  <c r="L809" i="25"/>
  <c r="B307" i="48"/>
  <c r="C377" i="48"/>
  <c r="G377" i="48" s="1"/>
  <c r="C421" i="48"/>
  <c r="G421" i="48" s="1"/>
  <c r="L33" i="25"/>
  <c r="C423" i="48"/>
  <c r="G423" i="48" s="1"/>
  <c r="L109" i="25"/>
  <c r="O159" i="37"/>
  <c r="L879" i="25"/>
  <c r="B5" i="48"/>
  <c r="C593" i="39"/>
  <c r="C543" i="39"/>
  <c r="B723" i="48"/>
  <c r="L604" i="25"/>
  <c r="C570" i="39"/>
  <c r="C75" i="39"/>
  <c r="C92" i="48"/>
  <c r="G92" i="48" s="1"/>
  <c r="B533" i="48"/>
  <c r="C30" i="48"/>
  <c r="G30" i="48" s="1"/>
  <c r="B158" i="48"/>
  <c r="C530" i="48"/>
  <c r="G530" i="48" s="1"/>
  <c r="C266" i="48"/>
  <c r="G266" i="48" s="1"/>
  <c r="C526" i="39"/>
  <c r="C319" i="39"/>
  <c r="B192" i="48"/>
  <c r="C332" i="39"/>
  <c r="C206" i="48"/>
  <c r="G206" i="48" s="1"/>
  <c r="B361" i="48"/>
  <c r="C277" i="48"/>
  <c r="G277" i="48" s="1"/>
  <c r="L271" i="25"/>
  <c r="L1087" i="25"/>
  <c r="B340" i="48"/>
  <c r="L793" i="25"/>
  <c r="L824" i="25"/>
  <c r="C671" i="48"/>
  <c r="G671" i="48" s="1"/>
  <c r="L170" i="25"/>
  <c r="C359" i="39"/>
  <c r="B94" i="48"/>
  <c r="C8" i="48"/>
  <c r="G8" i="48" s="1"/>
  <c r="C374" i="48"/>
  <c r="G374" i="48" s="1"/>
  <c r="C312" i="48"/>
  <c r="G312" i="48" s="1"/>
  <c r="E25" i="48"/>
  <c r="L621" i="25"/>
  <c r="C492" i="39"/>
  <c r="C57" i="39"/>
  <c r="L21" i="25"/>
  <c r="C353" i="39"/>
  <c r="L756" i="25"/>
  <c r="C6" i="48"/>
  <c r="G6" i="48" s="1"/>
  <c r="L1040" i="25"/>
  <c r="B617" i="48"/>
  <c r="L925" i="25"/>
  <c r="C626" i="48"/>
  <c r="G626" i="48" s="1"/>
  <c r="L860" i="25"/>
  <c r="C163" i="48"/>
  <c r="G163" i="48" s="1"/>
  <c r="O247" i="37"/>
  <c r="C570" i="48"/>
  <c r="G570" i="48" s="1"/>
  <c r="B17" i="48"/>
  <c r="L238" i="25"/>
  <c r="L867" i="25"/>
  <c r="O305" i="37"/>
  <c r="B191" i="48"/>
  <c r="L359" i="25"/>
  <c r="E49" i="48"/>
  <c r="C637" i="48"/>
  <c r="G637" i="48" s="1"/>
  <c r="B281" i="48"/>
  <c r="B151" i="48"/>
  <c r="L733" i="25"/>
  <c r="L114" i="25"/>
  <c r="L837" i="25"/>
  <c r="B441" i="48"/>
  <c r="C221" i="48"/>
  <c r="G221" i="48" s="1"/>
  <c r="L407" i="25"/>
  <c r="L376" i="25"/>
  <c r="C331" i="39"/>
  <c r="C720" i="48"/>
  <c r="G720" i="48" s="1"/>
  <c r="L649" i="25"/>
  <c r="C718" i="48"/>
  <c r="G718" i="48" s="1"/>
  <c r="C17" i="39"/>
  <c r="C441" i="39"/>
  <c r="B613" i="48"/>
  <c r="L30" i="25"/>
  <c r="B393" i="48"/>
  <c r="C311" i="39"/>
  <c r="C594" i="39"/>
  <c r="C437" i="48"/>
  <c r="G437" i="48" s="1"/>
  <c r="C96" i="48"/>
  <c r="G96" i="48" s="1"/>
  <c r="C165" i="48"/>
  <c r="G165" i="48" s="1"/>
  <c r="L768" i="25"/>
  <c r="L1114" i="25"/>
  <c r="C508" i="48"/>
  <c r="G508" i="48" s="1"/>
  <c r="B650" i="48"/>
  <c r="C461" i="48"/>
  <c r="G461" i="48" s="1"/>
  <c r="B187" i="48"/>
  <c r="C187" i="48"/>
  <c r="G187" i="48" s="1"/>
  <c r="C173" i="48"/>
  <c r="G173" i="48" s="1"/>
  <c r="L358" i="25"/>
  <c r="C525" i="39"/>
  <c r="B371" i="48"/>
  <c r="C138" i="39"/>
  <c r="C224" i="39"/>
  <c r="B477" i="48"/>
  <c r="B547" i="48"/>
  <c r="C653" i="48"/>
  <c r="G653" i="48" s="1"/>
  <c r="B47" i="48"/>
  <c r="B93" i="48"/>
  <c r="C44" i="48"/>
  <c r="G44" i="48" s="1"/>
  <c r="B597" i="48"/>
  <c r="C99" i="48"/>
  <c r="G99" i="48" s="1"/>
  <c r="B621" i="48"/>
  <c r="L584" i="25"/>
  <c r="L615" i="25"/>
  <c r="L721" i="25"/>
  <c r="C387" i="48"/>
  <c r="G387" i="48" s="1"/>
  <c r="L427" i="25"/>
  <c r="L213" i="25"/>
  <c r="C54" i="48"/>
  <c r="G54" i="48" s="1"/>
  <c r="L1079" i="25"/>
  <c r="C708" i="48"/>
  <c r="G708" i="48" s="1"/>
  <c r="L278" i="25"/>
  <c r="C563" i="39"/>
  <c r="C325" i="39"/>
  <c r="O140" i="37"/>
  <c r="L919" i="25"/>
  <c r="L911" i="25"/>
  <c r="C170" i="39"/>
  <c r="L465" i="25"/>
  <c r="B671" i="48"/>
  <c r="L18" i="25"/>
  <c r="C599" i="39"/>
  <c r="O538" i="37"/>
  <c r="C433" i="39"/>
  <c r="E43" i="39"/>
  <c r="O193" i="37"/>
  <c r="C200" i="39"/>
  <c r="L667" i="25"/>
  <c r="L980" i="25"/>
  <c r="L618" i="25"/>
  <c r="C5" i="39"/>
  <c r="B177" i="48"/>
  <c r="B595" i="48"/>
  <c r="C408" i="39"/>
  <c r="L1078" i="25"/>
  <c r="C584" i="39"/>
  <c r="L491" i="25"/>
  <c r="L899" i="25"/>
  <c r="L889" i="25"/>
  <c r="L145" i="25"/>
  <c r="L59" i="25"/>
  <c r="B492" i="48"/>
  <c r="O149" i="37"/>
  <c r="L998" i="25"/>
  <c r="C553" i="48"/>
  <c r="G553" i="48" s="1"/>
  <c r="L1109" i="25"/>
  <c r="L57" i="25"/>
  <c r="B430" i="48"/>
  <c r="L821" i="25"/>
  <c r="B630" i="48"/>
  <c r="C189" i="39"/>
  <c r="C610" i="39"/>
  <c r="O605" i="37"/>
  <c r="C299" i="48"/>
  <c r="G299" i="48" s="1"/>
  <c r="C202" i="48"/>
  <c r="G202" i="48" s="1"/>
  <c r="L506" i="25"/>
  <c r="L92" i="25"/>
  <c r="C197" i="48"/>
  <c r="G197" i="48" s="1"/>
  <c r="L266" i="25"/>
  <c r="C722" i="48"/>
  <c r="G722" i="48" s="1"/>
  <c r="C348" i="48"/>
  <c r="G348" i="48" s="1"/>
  <c r="C215" i="39"/>
  <c r="B443" i="48"/>
  <c r="C650" i="48"/>
  <c r="G650" i="48" s="1"/>
  <c r="C482" i="39"/>
  <c r="L439" i="25"/>
  <c r="L76" i="25"/>
  <c r="L274" i="25"/>
  <c r="L83" i="25"/>
  <c r="L844" i="25"/>
  <c r="L345" i="25"/>
  <c r="L870" i="25"/>
  <c r="B644" i="48"/>
  <c r="B40" i="48"/>
  <c r="L788" i="25"/>
  <c r="C157" i="48"/>
  <c r="G157" i="48" s="1"/>
  <c r="L125" i="25"/>
  <c r="L865" i="25"/>
  <c r="C86" i="48"/>
  <c r="G86" i="48" s="1"/>
  <c r="L718" i="25"/>
  <c r="B398" i="48"/>
  <c r="C183" i="48"/>
  <c r="G183" i="48" s="1"/>
  <c r="L228" i="25"/>
  <c r="C193" i="39"/>
  <c r="L466" i="25"/>
  <c r="L269" i="25"/>
  <c r="B379" i="48"/>
  <c r="C12" i="48"/>
  <c r="G12" i="48" s="1"/>
  <c r="L525" i="25"/>
  <c r="L347" i="25"/>
  <c r="B421" i="48"/>
  <c r="B580" i="48"/>
  <c r="L182" i="25"/>
  <c r="B26" i="48"/>
  <c r="B167" i="48"/>
  <c r="L163" i="25"/>
  <c r="B344" i="48"/>
  <c r="B394" i="48"/>
  <c r="O180" i="37"/>
  <c r="B579" i="48"/>
  <c r="C416" i="48"/>
  <c r="G416" i="48" s="1"/>
  <c r="B476" i="48"/>
  <c r="L640" i="25"/>
  <c r="L289" i="25"/>
  <c r="L905" i="25"/>
  <c r="L551" i="25"/>
  <c r="L123" i="25"/>
  <c r="B418" i="48"/>
  <c r="L300" i="25"/>
  <c r="C343" i="48"/>
  <c r="G343" i="48" s="1"/>
  <c r="O645" i="37"/>
  <c r="L403" i="25"/>
  <c r="C557" i="39"/>
  <c r="B358" i="48"/>
  <c r="C346" i="39"/>
  <c r="C488" i="39"/>
  <c r="C447" i="48"/>
  <c r="G447" i="48" s="1"/>
  <c r="C717" i="48"/>
  <c r="G717" i="48" s="1"/>
  <c r="L1084" i="25"/>
  <c r="L122" i="25"/>
  <c r="C480" i="39"/>
  <c r="E10" i="39"/>
  <c r="C118" i="39"/>
  <c r="O155" i="37"/>
  <c r="L893" i="25"/>
  <c r="C109" i="39"/>
  <c r="C121" i="39"/>
  <c r="C197" i="39"/>
  <c r="B675" i="48"/>
  <c r="C162" i="39"/>
  <c r="L909" i="25"/>
  <c r="L866" i="25"/>
  <c r="B45" i="48"/>
  <c r="C565" i="39"/>
  <c r="L374" i="25"/>
  <c r="C129" i="39"/>
  <c r="L42" i="25"/>
  <c r="C92" i="39"/>
  <c r="O668" i="37"/>
  <c r="C343" i="39"/>
  <c r="O179" i="37"/>
  <c r="E77" i="48"/>
  <c r="L23" i="25"/>
  <c r="B115" i="48"/>
  <c r="C662" i="48"/>
  <c r="G662" i="48" s="1"/>
  <c r="L801" i="25"/>
  <c r="L378" i="25"/>
  <c r="O459" i="37"/>
  <c r="L265" i="25"/>
  <c r="L795" i="25"/>
  <c r="O572" i="37"/>
  <c r="L869" i="25"/>
  <c r="L1112" i="25"/>
  <c r="C113" i="39"/>
  <c r="O670" i="37"/>
  <c r="C69" i="39"/>
  <c r="C182" i="48"/>
  <c r="G182" i="48" s="1"/>
  <c r="E34" i="39"/>
  <c r="B181" i="48"/>
  <c r="L956" i="25"/>
  <c r="L133" i="25"/>
  <c r="L855" i="25"/>
  <c r="C72" i="48"/>
  <c r="G72" i="48" s="1"/>
  <c r="L291" i="25"/>
  <c r="L757" i="25"/>
  <c r="L326" i="25"/>
  <c r="L786" i="25"/>
  <c r="L583" i="25"/>
  <c r="L1017" i="25"/>
  <c r="O513" i="37"/>
  <c r="O185" i="37"/>
  <c r="L149" i="25"/>
  <c r="C315" i="39"/>
  <c r="L333" i="25"/>
  <c r="O363" i="37"/>
  <c r="L910" i="25"/>
  <c r="O610" i="37"/>
  <c r="C27" i="48"/>
  <c r="G27" i="48" s="1"/>
  <c r="C50" i="48"/>
  <c r="G50" i="48" s="1"/>
  <c r="L1045" i="25"/>
  <c r="E38" i="39"/>
  <c r="B557" i="48"/>
  <c r="L519" i="25"/>
  <c r="L566" i="25"/>
  <c r="B21" i="48"/>
  <c r="C577" i="48"/>
  <c r="G577" i="48" s="1"/>
  <c r="L669" i="25"/>
  <c r="L754" i="25"/>
  <c r="L587" i="25"/>
  <c r="E81" i="48"/>
  <c r="C481" i="48"/>
  <c r="G481" i="48" s="1"/>
  <c r="B217" i="48"/>
  <c r="B32" i="48"/>
  <c r="C568" i="39"/>
  <c r="C375" i="39"/>
  <c r="C419" i="39"/>
  <c r="B257" i="48"/>
  <c r="L1115" i="25"/>
  <c r="C345" i="48"/>
  <c r="G345" i="48" s="1"/>
  <c r="C24" i="48"/>
  <c r="G24" i="48" s="1"/>
  <c r="C107" i="39"/>
  <c r="L192" i="25"/>
  <c r="C128" i="48"/>
  <c r="G128" i="48" s="1"/>
  <c r="C201" i="48"/>
  <c r="G201" i="48" s="1"/>
  <c r="C257" i="48"/>
  <c r="G257" i="48" s="1"/>
  <c r="B140" i="48"/>
  <c r="B413" i="48"/>
  <c r="L41" i="25"/>
  <c r="B424" i="48"/>
  <c r="C672" i="48"/>
  <c r="G672" i="48" s="1"/>
  <c r="B203" i="48"/>
  <c r="L993" i="25"/>
  <c r="C122" i="48"/>
  <c r="G122" i="48" s="1"/>
  <c r="C61" i="48"/>
  <c r="G61" i="48" s="1"/>
  <c r="C204" i="48"/>
  <c r="G204" i="48" s="1"/>
  <c r="C692" i="48"/>
  <c r="G692" i="48" s="1"/>
  <c r="C629" i="48"/>
  <c r="G629" i="48" s="1"/>
  <c r="L1082" i="25"/>
  <c r="C601" i="39"/>
  <c r="C393" i="39"/>
  <c r="C589" i="48"/>
  <c r="G589" i="48" s="1"/>
  <c r="B564" i="48"/>
  <c r="L442" i="25"/>
  <c r="L117" i="25"/>
  <c r="C411" i="48"/>
  <c r="G411" i="48" s="1"/>
  <c r="L629" i="25"/>
  <c r="O121" i="37"/>
  <c r="B466" i="48"/>
  <c r="C264" i="48"/>
  <c r="G264" i="48" s="1"/>
  <c r="L121" i="25"/>
  <c r="C459" i="39"/>
  <c r="L217" i="25"/>
  <c r="B623" i="48"/>
  <c r="C562" i="48"/>
  <c r="G562" i="48" s="1"/>
  <c r="B8" i="48"/>
  <c r="C485" i="39"/>
  <c r="L552" i="25"/>
  <c r="C355" i="39"/>
  <c r="L680" i="25"/>
  <c r="L540" i="25"/>
  <c r="L441" i="25"/>
  <c r="L267" i="25"/>
  <c r="L410" i="25"/>
  <c r="L52" i="25"/>
  <c r="L240" i="25"/>
  <c r="L982" i="25"/>
  <c r="B18" i="48"/>
  <c r="L548" i="25"/>
  <c r="C297" i="39"/>
  <c r="C182" i="39"/>
  <c r="L290" i="25"/>
  <c r="C150" i="48"/>
  <c r="G150" i="48" s="1"/>
  <c r="C423" i="39"/>
  <c r="C110" i="39"/>
  <c r="L220" i="25"/>
  <c r="C285" i="39"/>
  <c r="L390" i="25"/>
  <c r="L996" i="25"/>
  <c r="O209" i="37"/>
  <c r="L700" i="25"/>
  <c r="C536" i="39"/>
  <c r="C407" i="39"/>
  <c r="C663" i="48"/>
  <c r="G663" i="48" s="1"/>
  <c r="C691" i="48"/>
  <c r="G691" i="48" s="1"/>
  <c r="L236" i="25"/>
  <c r="C111" i="39"/>
  <c r="C249" i="39"/>
  <c r="L598" i="25"/>
  <c r="L393" i="25"/>
  <c r="L143" i="25"/>
  <c r="C369" i="39"/>
  <c r="L630" i="25"/>
  <c r="E60" i="48"/>
  <c r="C246" i="39"/>
  <c r="B126" i="48"/>
  <c r="C251" i="48"/>
  <c r="G251" i="48" s="1"/>
  <c r="L322" i="25"/>
  <c r="L530" i="25"/>
  <c r="O174" i="37"/>
  <c r="C543" i="48"/>
  <c r="G543" i="48" s="1"/>
  <c r="O129" i="37"/>
  <c r="L533" i="25"/>
  <c r="B205" i="48"/>
  <c r="L1124" i="25"/>
  <c r="O553" i="37"/>
  <c r="C159" i="39"/>
  <c r="C63" i="39"/>
  <c r="L127" i="25"/>
  <c r="C586" i="48"/>
  <c r="G586" i="48" s="1"/>
  <c r="L186" i="25"/>
  <c r="O611" i="37"/>
  <c r="C68" i="39"/>
  <c r="B56" i="48"/>
  <c r="L356" i="25"/>
  <c r="L446" i="25"/>
  <c r="O138" i="37"/>
  <c r="B673" i="48"/>
  <c r="L798" i="25"/>
  <c r="C411" i="39"/>
  <c r="L72" i="25"/>
  <c r="O136" i="37"/>
  <c r="L864" i="25"/>
  <c r="C381" i="39"/>
  <c r="O431" i="37"/>
  <c r="C605" i="39"/>
  <c r="C580" i="39"/>
  <c r="C37" i="39"/>
  <c r="O114" i="37"/>
  <c r="L166" i="25"/>
  <c r="L402" i="25"/>
  <c r="B419" i="48"/>
  <c r="O163" i="37"/>
  <c r="C261" i="39"/>
  <c r="C205" i="39"/>
  <c r="C609" i="39"/>
  <c r="L904" i="25"/>
  <c r="E522" i="39"/>
  <c r="B314" i="48"/>
  <c r="O739" i="37"/>
  <c r="C473" i="39"/>
  <c r="C609" i="48"/>
  <c r="G609" i="48" s="1"/>
  <c r="O383" i="37"/>
  <c r="C357" i="48"/>
  <c r="G357" i="48" s="1"/>
  <c r="B208" i="48"/>
  <c r="L74" i="25"/>
  <c r="C284" i="39"/>
  <c r="L330" i="25"/>
  <c r="B569" i="48"/>
  <c r="C462" i="39"/>
  <c r="C335" i="39"/>
  <c r="B490" i="48"/>
  <c r="C296" i="48"/>
  <c r="G296" i="48" s="1"/>
  <c r="C408" i="48"/>
  <c r="G408" i="48" s="1"/>
  <c r="L463" i="25"/>
  <c r="C387" i="39"/>
  <c r="L546" i="25"/>
  <c r="B472" i="48"/>
  <c r="L468" i="25"/>
  <c r="L716" i="25"/>
  <c r="L558" i="25"/>
  <c r="C375" i="48"/>
  <c r="G375" i="48" s="1"/>
  <c r="B329" i="48"/>
  <c r="L914" i="25"/>
  <c r="C351" i="39"/>
  <c r="B549" i="48"/>
  <c r="C320" i="48"/>
  <c r="G320" i="48" s="1"/>
  <c r="L648" i="25"/>
  <c r="L939" i="25"/>
  <c r="L352" i="25"/>
  <c r="L1050" i="25"/>
  <c r="C124" i="39"/>
  <c r="L538" i="25"/>
  <c r="L666" i="25"/>
  <c r="B363" i="48"/>
  <c r="L209" i="25"/>
  <c r="B627" i="48"/>
  <c r="L841" i="25"/>
  <c r="B461" i="48"/>
  <c r="L507" i="25"/>
  <c r="C145" i="48"/>
  <c r="G145" i="48" s="1"/>
  <c r="L906" i="25"/>
  <c r="C402" i="48"/>
  <c r="G402" i="48" s="1"/>
  <c r="C458" i="48"/>
  <c r="G458" i="48" s="1"/>
  <c r="B719" i="48"/>
  <c r="C400" i="39"/>
  <c r="B139" i="48"/>
  <c r="B688" i="48"/>
  <c r="C324" i="39"/>
  <c r="L713" i="25"/>
  <c r="C369" i="48"/>
  <c r="G369" i="48" s="1"/>
  <c r="B590" i="48"/>
  <c r="L568" i="25"/>
  <c r="O119" i="37"/>
  <c r="C101" i="39"/>
  <c r="B570" i="48"/>
  <c r="L727" i="25"/>
  <c r="L526" i="25"/>
  <c r="C263" i="39"/>
  <c r="L420" i="25"/>
  <c r="L995" i="25"/>
  <c r="L835" i="25"/>
  <c r="C600" i="48"/>
  <c r="G600" i="48" s="1"/>
  <c r="L895" i="25"/>
  <c r="C477" i="39"/>
  <c r="L916" i="25"/>
  <c r="L579" i="25"/>
  <c r="C328" i="48"/>
  <c r="G328" i="48" s="1"/>
  <c r="C29" i="48"/>
  <c r="G29" i="48" s="1"/>
  <c r="L452" i="25"/>
  <c r="O112" i="37"/>
  <c r="L532" i="25"/>
  <c r="L344" i="25"/>
  <c r="O515" i="37"/>
  <c r="C64" i="48"/>
  <c r="G64" i="48" s="1"/>
  <c r="B446" i="48"/>
  <c r="C414" i="39"/>
  <c r="L253" i="25"/>
  <c r="L369" i="25"/>
  <c r="E71" i="48"/>
  <c r="C139" i="39"/>
  <c r="E53" i="48"/>
  <c r="C607" i="48"/>
  <c r="G607" i="48" s="1"/>
  <c r="O198" i="37"/>
  <c r="O175" i="37"/>
  <c r="L353" i="25"/>
  <c r="B173" i="48"/>
  <c r="L207" i="25"/>
  <c r="B65" i="48"/>
  <c r="C485" i="48"/>
  <c r="G485" i="48" s="1"/>
  <c r="L311" i="25"/>
  <c r="L876" i="25"/>
  <c r="O203" i="37"/>
  <c r="L710" i="25"/>
  <c r="L100" i="25"/>
  <c r="O201" i="37"/>
  <c r="B703" i="48"/>
  <c r="E88" i="48"/>
  <c r="L25" i="25"/>
  <c r="C241" i="39"/>
  <c r="C439" i="48"/>
  <c r="G439" i="48" s="1"/>
  <c r="L467" i="25"/>
  <c r="B620" i="48"/>
  <c r="B283" i="48"/>
  <c r="L849" i="25"/>
  <c r="B523" i="48"/>
  <c r="L197" i="25"/>
  <c r="L593" i="25"/>
  <c r="C235" i="39"/>
  <c r="E27" i="48"/>
  <c r="C290" i="39"/>
  <c r="L609" i="25"/>
  <c r="O662" i="37"/>
  <c r="C571" i="48"/>
  <c r="G571" i="48" s="1"/>
  <c r="O425" i="37"/>
  <c r="E28" i="39"/>
  <c r="C515" i="39"/>
  <c r="C538" i="39"/>
  <c r="C256" i="39"/>
  <c r="C699" i="48"/>
  <c r="G699" i="48" s="1"/>
  <c r="C435" i="48"/>
  <c r="G435" i="48" s="1"/>
  <c r="B326" i="48"/>
  <c r="L283" i="25"/>
  <c r="C283" i="48"/>
  <c r="G283" i="48" s="1"/>
  <c r="O591" i="37"/>
  <c r="C488" i="48"/>
  <c r="G488" i="48" s="1"/>
  <c r="O202" i="37"/>
  <c r="B253" i="48"/>
  <c r="E24" i="39"/>
  <c r="C519" i="48"/>
  <c r="G519" i="48" s="1"/>
  <c r="C107" i="48"/>
  <c r="G107" i="48" s="1"/>
  <c r="C579" i="48"/>
  <c r="G579" i="48" s="1"/>
  <c r="E22" i="39"/>
  <c r="C228" i="39"/>
  <c r="B592" i="48"/>
  <c r="C351" i="48"/>
  <c r="G351" i="48" s="1"/>
  <c r="B519" i="48"/>
  <c r="E11" i="48"/>
  <c r="C46" i="48"/>
  <c r="G46" i="48" s="1"/>
  <c r="L321" i="25"/>
  <c r="B366" i="48"/>
  <c r="L119" i="25"/>
  <c r="L1018" i="25"/>
  <c r="L529" i="25"/>
  <c r="C253" i="48"/>
  <c r="G253" i="48" s="1"/>
  <c r="C558" i="39"/>
  <c r="C573" i="39"/>
  <c r="C438" i="39"/>
  <c r="C338" i="48"/>
  <c r="G338" i="48" s="1"/>
  <c r="L169" i="25"/>
  <c r="L764" i="25"/>
  <c r="E26" i="39"/>
  <c r="C95" i="48"/>
  <c r="G95" i="48" s="1"/>
  <c r="C684" i="48"/>
  <c r="G684" i="48" s="1"/>
  <c r="L85" i="25"/>
  <c r="C41" i="39"/>
  <c r="C352" i="48"/>
  <c r="G352" i="48" s="1"/>
  <c r="C602" i="39"/>
  <c r="C330" i="39"/>
  <c r="C556" i="48"/>
  <c r="G556" i="48" s="1"/>
  <c r="C520" i="39"/>
  <c r="L617" i="25"/>
  <c r="B566" i="48"/>
  <c r="C501" i="39"/>
  <c r="L676" i="25"/>
  <c r="C686" i="48"/>
  <c r="G686" i="48" s="1"/>
  <c r="O160" i="37"/>
  <c r="L232" i="25"/>
  <c r="B425" i="48"/>
  <c r="C275" i="39"/>
  <c r="B271" i="48"/>
  <c r="L254" i="25"/>
  <c r="B614" i="48"/>
  <c r="B255" i="48"/>
  <c r="B634" i="48"/>
  <c r="C207" i="48"/>
  <c r="G207" i="48" s="1"/>
  <c r="L979" i="25"/>
  <c r="C324" i="48"/>
  <c r="G324" i="48" s="1"/>
  <c r="L438" i="25"/>
  <c r="L758" i="25"/>
  <c r="B551" i="48"/>
  <c r="B517" i="48"/>
  <c r="L404" i="25"/>
  <c r="L401" i="25"/>
  <c r="B486" i="48"/>
  <c r="L1004" i="25"/>
  <c r="L759" i="25"/>
  <c r="C486" i="48"/>
  <c r="G486" i="48" s="1"/>
  <c r="C70" i="39"/>
  <c r="B112" i="48"/>
  <c r="L243" i="25"/>
  <c r="C500" i="48"/>
  <c r="G500" i="48" s="1"/>
  <c r="L706" i="25"/>
  <c r="O167" i="37"/>
  <c r="C446" i="39"/>
  <c r="C518" i="48"/>
  <c r="G518" i="48" s="1"/>
  <c r="L198" i="25"/>
  <c r="O731" i="37"/>
  <c r="O137" i="37"/>
  <c r="C169" i="39"/>
  <c r="L26" i="25"/>
  <c r="L411" i="25"/>
  <c r="O261" i="37"/>
  <c r="L28" i="25"/>
  <c r="L1005" i="25"/>
  <c r="C398" i="48"/>
  <c r="G398" i="48" s="1"/>
  <c r="L1110" i="25"/>
  <c r="C367" i="39"/>
  <c r="C414" i="48"/>
  <c r="G414" i="48" s="1"/>
  <c r="C123" i="39"/>
  <c r="O324" i="37"/>
  <c r="L921" i="25"/>
  <c r="L818" i="25"/>
  <c r="L1049" i="25"/>
  <c r="C641" i="48"/>
  <c r="G641" i="48" s="1"/>
  <c r="B504" i="48"/>
  <c r="C379" i="39"/>
  <c r="C370" i="39"/>
  <c r="L620" i="25"/>
  <c r="C476" i="48"/>
  <c r="G476" i="48" s="1"/>
  <c r="C640" i="48"/>
  <c r="G640" i="48" s="1"/>
  <c r="C364" i="48"/>
  <c r="G364" i="48" s="1"/>
  <c r="C665" i="48"/>
  <c r="G665" i="48" s="1"/>
  <c r="O168" i="37"/>
  <c r="L139" i="25"/>
  <c r="C497" i="48"/>
  <c r="G497" i="48" s="1"/>
  <c r="C213" i="39"/>
  <c r="L822" i="25"/>
  <c r="C615" i="39"/>
  <c r="C33" i="39"/>
  <c r="E58" i="48"/>
  <c r="L308" i="25"/>
  <c r="O162" i="37"/>
  <c r="B489" i="48"/>
  <c r="C156" i="39"/>
  <c r="L545" i="25"/>
  <c r="B487" i="48"/>
  <c r="B38" i="48"/>
  <c r="L400" i="25"/>
  <c r="B588" i="48"/>
  <c r="B459" i="48"/>
  <c r="C192" i="39"/>
  <c r="C214" i="39"/>
  <c r="B603" i="48"/>
  <c r="C237" i="48"/>
  <c r="G237" i="48" s="1"/>
  <c r="O496" i="37"/>
  <c r="O699" i="37"/>
  <c r="B375" i="48"/>
  <c r="C302" i="39"/>
  <c r="O260" i="37"/>
  <c r="B341" i="48"/>
  <c r="O146" i="37"/>
  <c r="B360" i="48"/>
  <c r="O745" i="37"/>
  <c r="E723" i="48" s="1"/>
  <c r="L162" i="25"/>
  <c r="C412" i="48"/>
  <c r="G412" i="48" s="1"/>
  <c r="E14" i="48"/>
  <c r="C100" i="48"/>
  <c r="G100" i="48" s="1"/>
  <c r="B176" i="48"/>
  <c r="C508" i="39"/>
  <c r="C639" i="48"/>
  <c r="G639" i="48" s="1"/>
  <c r="C490" i="48"/>
  <c r="G490" i="48" s="1"/>
  <c r="C510" i="48"/>
  <c r="G510" i="48" s="1"/>
  <c r="C309" i="39"/>
  <c r="L429" i="25"/>
  <c r="C337" i="39"/>
  <c r="B328" i="48"/>
  <c r="L102" i="25"/>
  <c r="B188" i="48"/>
  <c r="C293" i="39"/>
  <c r="L128" i="25"/>
  <c r="B331" i="48"/>
  <c r="C41" i="48"/>
  <c r="G41" i="48" s="1"/>
  <c r="B155" i="48"/>
  <c r="L886" i="25"/>
  <c r="C238" i="39"/>
  <c r="B336" i="48"/>
  <c r="B610" i="48"/>
  <c r="C278" i="39"/>
  <c r="C407" i="48"/>
  <c r="G407" i="48" s="1"/>
  <c r="L606" i="25"/>
  <c r="L259" i="25"/>
  <c r="C16" i="48"/>
  <c r="G16" i="48" s="1"/>
  <c r="C222" i="39"/>
  <c r="L868" i="25"/>
  <c r="L567" i="25"/>
  <c r="L935" i="25"/>
  <c r="L65" i="25"/>
  <c r="L501" i="25"/>
  <c r="L555" i="25"/>
  <c r="C39" i="48"/>
  <c r="G39" i="48" s="1"/>
  <c r="B308" i="48"/>
  <c r="B483" i="48"/>
  <c r="L444" i="25"/>
  <c r="L694" i="25"/>
  <c r="L31" i="25"/>
  <c r="C147" i="48"/>
  <c r="G147" i="48" s="1"/>
  <c r="C420" i="48"/>
  <c r="G420" i="48" s="1"/>
  <c r="C101" i="48"/>
  <c r="G101" i="48" s="1"/>
  <c r="C551" i="39"/>
  <c r="L524" i="25"/>
  <c r="B508" i="48"/>
  <c r="L989" i="25"/>
  <c r="L983" i="25"/>
  <c r="L622" i="25"/>
  <c r="C462" i="48"/>
  <c r="G462" i="48" s="1"/>
  <c r="B262" i="48"/>
  <c r="L15" i="25"/>
  <c r="C263" i="48"/>
  <c r="G263" i="48" s="1"/>
  <c r="C572" i="48"/>
  <c r="G572" i="48" s="1"/>
  <c r="C257" i="39"/>
  <c r="C475" i="48"/>
  <c r="G475" i="48" s="1"/>
  <c r="L106" i="25"/>
  <c r="C624" i="48"/>
  <c r="G624" i="48" s="1"/>
  <c r="C410" i="39"/>
  <c r="C165" i="39"/>
  <c r="C599" i="48"/>
  <c r="G599" i="48" s="1"/>
  <c r="L1071" i="25"/>
  <c r="C654" i="48"/>
  <c r="G654" i="48" s="1"/>
  <c r="L1048" i="25"/>
  <c r="L1151" i="25"/>
  <c r="E44" i="39"/>
  <c r="C239" i="39"/>
  <c r="C56" i="39"/>
  <c r="L681" i="25"/>
  <c r="C259" i="39"/>
  <c r="L53" i="25"/>
  <c r="O173" i="37"/>
  <c r="L624" i="25"/>
  <c r="L1025" i="25"/>
  <c r="C115" i="48"/>
  <c r="G115" i="48" s="1"/>
  <c r="B637" i="48"/>
  <c r="L668" i="25"/>
  <c r="C190" i="39"/>
  <c r="L705" i="25"/>
  <c r="L50" i="25"/>
  <c r="B574" i="48"/>
  <c r="C283" i="39"/>
  <c r="L449" i="25"/>
  <c r="L722" i="25"/>
  <c r="E45" i="48"/>
  <c r="L549" i="25"/>
  <c r="E41" i="39"/>
  <c r="C166" i="48"/>
  <c r="G166" i="48" s="1"/>
  <c r="C374" i="39"/>
  <c r="C340" i="39"/>
  <c r="L13" i="25"/>
  <c r="O531" i="37"/>
  <c r="C236" i="39"/>
  <c r="L387" i="25"/>
  <c r="L111" i="25"/>
  <c r="L556" i="25"/>
  <c r="L487" i="25"/>
  <c r="L1093" i="25"/>
  <c r="C394" i="39"/>
  <c r="L394" i="25"/>
  <c r="C203" i="39"/>
  <c r="C647" i="48"/>
  <c r="G647" i="48" s="1"/>
  <c r="L167" i="25"/>
  <c r="L518" i="25"/>
  <c r="O584" i="37"/>
  <c r="B6" i="48"/>
  <c r="L405" i="25"/>
  <c r="L258" i="25"/>
  <c r="C279" i="48"/>
  <c r="G279" i="48" s="1"/>
  <c r="C428" i="39"/>
  <c r="B141" i="48"/>
  <c r="O536" i="37"/>
  <c r="C505" i="39"/>
  <c r="O327" i="37"/>
  <c r="L66" i="25"/>
  <c r="C102" i="48"/>
  <c r="G102" i="48" s="1"/>
  <c r="B212" i="48"/>
  <c r="C191" i="48"/>
  <c r="G191" i="48" s="1"/>
  <c r="L451" i="25"/>
  <c r="B295" i="48"/>
  <c r="C288" i="39"/>
  <c r="L577" i="25"/>
  <c r="C583" i="39"/>
  <c r="L608" i="25"/>
  <c r="B669" i="48"/>
  <c r="C449" i="39"/>
  <c r="C186" i="39"/>
  <c r="E33" i="39"/>
  <c r="E5" i="39"/>
  <c r="C391" i="39"/>
  <c r="L627" i="25"/>
  <c r="B403" i="48"/>
  <c r="C506" i="39"/>
  <c r="C131" i="39"/>
  <c r="L1051" i="25"/>
  <c r="L120" i="25"/>
  <c r="E29" i="39"/>
  <c r="B270" i="48"/>
  <c r="L307" i="25"/>
  <c r="L277" i="25"/>
  <c r="L1038" i="25"/>
  <c r="C145" i="39"/>
  <c r="E51" i="48"/>
  <c r="C559" i="48"/>
  <c r="G559" i="48" s="1"/>
  <c r="O693" i="37"/>
  <c r="L433" i="25"/>
  <c r="L990" i="25"/>
  <c r="C566" i="39"/>
  <c r="L459" i="25"/>
  <c r="E84" i="48"/>
  <c r="C588" i="48"/>
  <c r="G588" i="48" s="1"/>
  <c r="E19" i="48"/>
  <c r="L346" i="25"/>
  <c r="C336" i="39"/>
  <c r="L827" i="25"/>
  <c r="L275" i="25"/>
  <c r="C119" i="39"/>
  <c r="B722" i="48"/>
  <c r="C120" i="39"/>
  <c r="L1098" i="25"/>
  <c r="C619" i="48"/>
  <c r="G619" i="48" s="1"/>
  <c r="C445" i="48"/>
  <c r="G445" i="48" s="1"/>
  <c r="C560" i="39"/>
  <c r="O190" i="37"/>
  <c r="L237" i="25"/>
  <c r="C425" i="39"/>
  <c r="C395" i="39"/>
  <c r="L479" i="25"/>
  <c r="C79" i="48"/>
  <c r="G79" i="48" s="1"/>
  <c r="L1145" i="25"/>
  <c r="C243" i="39"/>
  <c r="C604" i="48"/>
  <c r="G604" i="48" s="1"/>
  <c r="L1159" i="25"/>
  <c r="L580" i="25"/>
  <c r="L659" i="25"/>
  <c r="L1067" i="25"/>
  <c r="C390" i="39"/>
  <c r="L10" i="25"/>
  <c r="C158" i="39"/>
  <c r="L87" i="25"/>
  <c r="O423" i="37"/>
  <c r="C506" i="48"/>
  <c r="G506" i="48" s="1"/>
  <c r="L161" i="25"/>
  <c r="C484" i="39"/>
  <c r="B343" i="48"/>
  <c r="C115" i="39"/>
  <c r="C95" i="39"/>
  <c r="L293" i="25"/>
  <c r="L306" i="25"/>
  <c r="L241" i="25"/>
  <c r="B463" i="48"/>
  <c r="L685" i="25"/>
  <c r="L138" i="25"/>
  <c r="C237" i="39"/>
  <c r="L190" i="25"/>
  <c r="B118" i="48"/>
  <c r="C490" i="39"/>
  <c r="C65" i="48"/>
  <c r="G65" i="48" s="1"/>
  <c r="B138" i="48"/>
  <c r="L671" i="25"/>
  <c r="L1162" i="25"/>
  <c r="C424" i="39"/>
  <c r="L1117" i="25"/>
  <c r="B453" i="48"/>
  <c r="C693" i="48"/>
  <c r="G693" i="48" s="1"/>
  <c r="C614" i="39"/>
  <c r="B660" i="48"/>
  <c r="B497" i="48"/>
  <c r="C552" i="48"/>
  <c r="G552" i="48" s="1"/>
  <c r="E20" i="39"/>
  <c r="L509" i="25"/>
  <c r="L1134" i="25"/>
  <c r="O625" i="37"/>
  <c r="L586" i="25"/>
  <c r="B628" i="48"/>
  <c r="C68" i="48"/>
  <c r="G68" i="48" s="1"/>
  <c r="B442" i="48"/>
  <c r="B354" i="48"/>
  <c r="B656" i="48"/>
  <c r="B687" i="48"/>
  <c r="O665" i="37"/>
  <c r="C227" i="39"/>
  <c r="L1155" i="25"/>
  <c r="O569" i="37"/>
  <c r="C410" i="48"/>
  <c r="G410" i="48" s="1"/>
  <c r="C7" i="48"/>
  <c r="G7" i="48" s="1"/>
  <c r="L284" i="25"/>
  <c r="B289" i="48"/>
  <c r="L959" i="25"/>
  <c r="L63" i="25"/>
  <c r="L482" i="25"/>
  <c r="C271" i="39"/>
  <c r="C558" i="48"/>
  <c r="G558" i="48" s="1"/>
  <c r="B207" i="48"/>
  <c r="C26" i="48"/>
  <c r="G26" i="48" s="1"/>
  <c r="B277" i="48"/>
  <c r="B414" i="48"/>
  <c r="C455" i="39"/>
  <c r="B75" i="48"/>
  <c r="L571" i="25"/>
  <c r="C267" i="39"/>
  <c r="L736" i="25"/>
  <c r="L663" i="25"/>
  <c r="O715" i="37"/>
  <c r="B298" i="48"/>
  <c r="C568" i="48"/>
  <c r="G568" i="48" s="1"/>
  <c r="B74" i="48"/>
  <c r="B117" i="48"/>
  <c r="L977" i="25"/>
  <c r="C723" i="48"/>
  <c r="G723" i="48" s="1"/>
  <c r="B692" i="48"/>
  <c r="L150" i="25"/>
  <c r="B668" i="48"/>
  <c r="C58" i="48"/>
  <c r="G58" i="48" s="1"/>
  <c r="L64" i="25"/>
  <c r="L40" i="25"/>
  <c r="C376" i="48"/>
  <c r="G376" i="48" s="1"/>
  <c r="L645" i="25"/>
  <c r="L1072" i="25"/>
  <c r="L778" i="25"/>
  <c r="C303" i="39"/>
  <c r="B639" i="48"/>
  <c r="B86" i="48"/>
  <c r="B377" i="48"/>
  <c r="B503" i="48"/>
  <c r="L636" i="25"/>
  <c r="L884" i="25"/>
  <c r="L426" i="25"/>
  <c r="O274" i="37"/>
  <c r="L288" i="25"/>
  <c r="C273" i="39"/>
  <c r="O482" i="37"/>
  <c r="L261" i="25"/>
  <c r="B223" i="48"/>
  <c r="C312" i="39"/>
  <c r="L563" i="25"/>
  <c r="L1086" i="25"/>
  <c r="C117" i="39"/>
  <c r="C184" i="39"/>
  <c r="L1135" i="25"/>
  <c r="B615" i="48"/>
  <c r="B15" i="48"/>
  <c r="L1131" i="25"/>
  <c r="L342" i="25"/>
  <c r="C571" i="39"/>
  <c r="L691" i="25"/>
  <c r="O397" i="37"/>
  <c r="O497" i="37"/>
  <c r="B596" i="48"/>
  <c r="B357" i="48"/>
  <c r="L774" i="25"/>
  <c r="B676" i="48"/>
  <c r="C250" i="39"/>
  <c r="B14" i="48"/>
  <c r="B400" i="48"/>
  <c r="C549" i="48"/>
  <c r="G549" i="48" s="1"/>
  <c r="B36" i="48"/>
  <c r="L589" i="25"/>
  <c r="C715" i="48"/>
  <c r="G715" i="48" s="1"/>
  <c r="C352" i="39"/>
  <c r="L770" i="25"/>
  <c r="C339" i="39"/>
  <c r="C295" i="39"/>
  <c r="C193" i="48"/>
  <c r="G193" i="48" s="1"/>
  <c r="L34" i="25"/>
  <c r="L1008" i="25"/>
  <c r="B402" i="48"/>
  <c r="C217" i="39"/>
  <c r="L719" i="25"/>
  <c r="B521" i="48"/>
  <c r="L110" i="25"/>
  <c r="B460" i="48"/>
  <c r="C191" i="39"/>
  <c r="L231" i="25"/>
  <c r="L383" i="25"/>
  <c r="C590" i="39"/>
  <c r="B682" i="48"/>
  <c r="L469" i="25"/>
  <c r="O343" i="37"/>
  <c r="E34" i="48"/>
  <c r="L1012" i="25"/>
  <c r="B662" i="48"/>
  <c r="E6" i="48"/>
  <c r="B311" i="48"/>
  <c r="L1069" i="25"/>
  <c r="C529" i="39"/>
  <c r="L107" i="25"/>
  <c r="C559" i="39"/>
  <c r="C678" i="48"/>
  <c r="G678" i="48" s="1"/>
  <c r="C108" i="39"/>
  <c r="L696" i="25"/>
  <c r="C687" i="48"/>
  <c r="G687" i="48" s="1"/>
  <c r="C368" i="39"/>
  <c r="L224" i="25"/>
  <c r="L478" i="25"/>
  <c r="L613" i="25"/>
  <c r="L1013" i="25"/>
  <c r="C279" i="39"/>
  <c r="L703" i="25"/>
  <c r="L314" i="25"/>
  <c r="E15" i="39"/>
  <c r="O367" i="37"/>
  <c r="C268" i="39"/>
  <c r="L852" i="25"/>
  <c r="B538" i="48"/>
  <c r="L104" i="25"/>
  <c r="B573" i="48"/>
  <c r="B661" i="48"/>
  <c r="C227" i="48"/>
  <c r="G227" i="48" s="1"/>
  <c r="L522" i="25"/>
  <c r="L693" i="25"/>
  <c r="C15" i="39"/>
  <c r="O642" i="37"/>
  <c r="E31" i="48"/>
  <c r="C289" i="39"/>
  <c r="L370" i="25"/>
  <c r="C216" i="48"/>
  <c r="G216" i="48" s="1"/>
  <c r="L650" i="25"/>
  <c r="C188" i="48"/>
  <c r="G188" i="48" s="1"/>
  <c r="L725" i="25"/>
  <c r="C444" i="39"/>
  <c r="B232" i="48"/>
  <c r="C184" i="48"/>
  <c r="G184" i="48" s="1"/>
  <c r="L967" i="25"/>
  <c r="C160" i="39"/>
  <c r="L1092" i="25"/>
  <c r="O177" i="37"/>
  <c r="C248" i="48"/>
  <c r="G248" i="48" s="1"/>
  <c r="C422" i="48"/>
  <c r="G422" i="48" s="1"/>
  <c r="L82" i="25"/>
  <c r="L948" i="25"/>
  <c r="L101" i="25"/>
  <c r="C402" i="39"/>
  <c r="O727" i="37"/>
  <c r="C299" i="39"/>
  <c r="L260" i="25"/>
  <c r="B106" i="48"/>
  <c r="B648" i="48"/>
  <c r="C304" i="48"/>
  <c r="G304" i="48" s="1"/>
  <c r="C240" i="48"/>
  <c r="G240" i="48" s="1"/>
  <c r="B154" i="48"/>
  <c r="L859" i="25"/>
  <c r="C560" i="48"/>
  <c r="G560" i="48" s="1"/>
  <c r="L970" i="25"/>
  <c r="B170" i="48"/>
  <c r="C373" i="39"/>
  <c r="L343" i="25"/>
  <c r="C309" i="48"/>
  <c r="G309" i="48" s="1"/>
  <c r="B243" i="48"/>
  <c r="L955" i="25"/>
  <c r="O117" i="37"/>
  <c r="L1023" i="25"/>
  <c r="L745" i="25"/>
  <c r="B87" i="48"/>
  <c r="B581" i="48"/>
  <c r="C494" i="48"/>
  <c r="G494" i="48" s="1"/>
  <c r="C514" i="39"/>
  <c r="L951" i="25"/>
  <c r="L86" i="25"/>
  <c r="L913" i="25"/>
  <c r="L550" i="25"/>
  <c r="C668" i="48"/>
  <c r="G668" i="48" s="1"/>
  <c r="L639" i="25"/>
  <c r="C673" i="48"/>
  <c r="G673" i="48" s="1"/>
  <c r="L834" i="25"/>
  <c r="L1027" i="25"/>
  <c r="E43" i="48"/>
  <c r="L336" i="25"/>
  <c r="E20" i="48"/>
  <c r="C670" i="48"/>
  <c r="G670" i="48" s="1"/>
  <c r="B539" i="48"/>
  <c r="C660" i="48"/>
  <c r="G660" i="48" s="1"/>
  <c r="L1118" i="25"/>
  <c r="C418" i="39"/>
  <c r="C366" i="39"/>
  <c r="C40" i="48"/>
  <c r="G40" i="48" s="1"/>
  <c r="B214" i="48"/>
  <c r="C65" i="39"/>
  <c r="C21" i="39"/>
  <c r="L647" i="25"/>
  <c r="L1075" i="25"/>
  <c r="C18" i="39"/>
  <c r="O150" i="37"/>
  <c r="C308" i="39"/>
  <c r="C292" i="39"/>
  <c r="L147" i="25"/>
  <c r="E28" i="48"/>
  <c r="C38" i="39"/>
  <c r="L633" i="25"/>
  <c r="C319" i="48"/>
  <c r="G319" i="48" s="1"/>
  <c r="C88" i="39"/>
  <c r="C399" i="48"/>
  <c r="G399" i="48" s="1"/>
  <c r="L1054" i="25"/>
  <c r="C464" i="39"/>
  <c r="L612" i="25"/>
  <c r="B522" i="48"/>
  <c r="O378" i="37"/>
  <c r="C15" i="48"/>
  <c r="G15" i="48" s="1"/>
  <c r="C439" i="39"/>
  <c r="L662" i="25"/>
  <c r="L502" i="25"/>
  <c r="L136" i="25"/>
  <c r="L375" i="25"/>
  <c r="L933" i="25"/>
  <c r="B499" i="48"/>
  <c r="C461" i="39"/>
  <c r="C270" i="39"/>
  <c r="O612" i="37"/>
  <c r="E10" i="48"/>
  <c r="C546" i="39"/>
  <c r="O587" i="37"/>
  <c r="C94" i="39"/>
  <c r="E35" i="48"/>
  <c r="C233" i="39"/>
  <c r="L485" i="25"/>
  <c r="C328" i="39"/>
  <c r="O331" i="37"/>
  <c r="L338" i="25"/>
  <c r="C674" i="48"/>
  <c r="G674" i="48" s="1"/>
  <c r="L692" i="25"/>
  <c r="L450" i="25"/>
  <c r="C667" i="48"/>
  <c r="G667" i="48" s="1"/>
  <c r="L512" i="25"/>
  <c r="C486" i="39"/>
  <c r="C611" i="48"/>
  <c r="G611" i="48" s="1"/>
  <c r="C206" i="39"/>
  <c r="L456" i="25"/>
  <c r="B319" i="48"/>
  <c r="C204" i="39"/>
  <c r="O322" i="37"/>
  <c r="L244" i="25"/>
  <c r="L527" i="25"/>
  <c r="E46" i="48"/>
  <c r="C143" i="39"/>
  <c r="C23" i="48"/>
  <c r="G23" i="48" s="1"/>
  <c r="B30" i="48"/>
  <c r="C642" i="48"/>
  <c r="G642" i="48" s="1"/>
  <c r="B111" i="48"/>
  <c r="B404" i="48"/>
  <c r="L191" i="25"/>
  <c r="O157" i="37"/>
  <c r="C20" i="39"/>
  <c r="L285" i="25"/>
  <c r="L94" i="25"/>
  <c r="C608" i="39"/>
  <c r="L377" i="25"/>
  <c r="L930" i="25"/>
  <c r="C240" i="39"/>
  <c r="C149" i="39"/>
  <c r="L554" i="25"/>
  <c r="L918" i="25"/>
  <c r="L607" i="25"/>
  <c r="C360" i="39"/>
  <c r="C469" i="39"/>
  <c r="C676" i="48"/>
  <c r="G676" i="48" s="1"/>
  <c r="B52" i="48"/>
  <c r="O396" i="37"/>
  <c r="L98" i="25"/>
  <c r="L287" i="25"/>
  <c r="O736" i="37"/>
  <c r="B325" i="48"/>
  <c r="B559" i="48"/>
  <c r="C645" i="48"/>
  <c r="G645" i="48" s="1"/>
  <c r="C523" i="48"/>
  <c r="G523" i="48" s="1"/>
  <c r="C365" i="48"/>
  <c r="G365" i="48" s="1"/>
  <c r="B435" i="48"/>
  <c r="E87" i="48"/>
  <c r="C167" i="39"/>
  <c r="L416" i="25"/>
  <c r="C153" i="39"/>
  <c r="B449" i="48"/>
  <c r="C575" i="39"/>
  <c r="B509" i="48"/>
  <c r="C78" i="39"/>
  <c r="L366" i="25"/>
  <c r="B553" i="48"/>
  <c r="L118" i="25"/>
  <c r="C177" i="39"/>
  <c r="O664" i="37"/>
  <c r="C22" i="39"/>
  <c r="B61" i="48"/>
  <c r="C354" i="48"/>
  <c r="G354" i="48" s="1"/>
  <c r="C438" i="48"/>
  <c r="G438" i="48" s="1"/>
  <c r="C297" i="48"/>
  <c r="G297" i="48" s="1"/>
  <c r="C396" i="48"/>
  <c r="G396" i="48" s="1"/>
  <c r="B691" i="48"/>
  <c r="B235" i="48"/>
  <c r="C290" i="48"/>
  <c r="G290" i="48" s="1"/>
  <c r="L246" i="25"/>
  <c r="L971" i="25"/>
  <c r="B663" i="48"/>
  <c r="C199" i="39"/>
  <c r="C136" i="39"/>
  <c r="C176" i="39"/>
  <c r="L168" i="25"/>
  <c r="O467" i="37"/>
  <c r="B116" i="48"/>
  <c r="B631" i="48"/>
  <c r="L797" i="25"/>
  <c r="L938" i="25"/>
  <c r="B292" i="48"/>
  <c r="B384" i="48"/>
  <c r="L871" i="25"/>
  <c r="B541" i="48"/>
  <c r="C217" i="48"/>
  <c r="G217" i="48" s="1"/>
  <c r="B350" i="48"/>
  <c r="C464" i="48"/>
  <c r="G464" i="48" s="1"/>
  <c r="L976" i="25"/>
  <c r="L874" i="25"/>
  <c r="L804" i="25"/>
  <c r="B290" i="48"/>
  <c r="B200" i="48"/>
  <c r="C597" i="48"/>
  <c r="G597" i="48" s="1"/>
  <c r="B152" i="48"/>
  <c r="B709" i="48"/>
  <c r="C504" i="39"/>
  <c r="L503" i="25"/>
  <c r="C482" i="48"/>
  <c r="G482" i="48" s="1"/>
  <c r="L334" i="25"/>
  <c r="C569" i="39"/>
  <c r="L1099" i="25"/>
  <c r="L194" i="25"/>
  <c r="B53" i="48"/>
  <c r="C340" i="48"/>
  <c r="G340" i="48" s="1"/>
  <c r="C451" i="39"/>
  <c r="C99" i="39"/>
  <c r="L560" i="25"/>
  <c r="C380" i="39"/>
  <c r="C591" i="39"/>
  <c r="L431" i="25"/>
  <c r="L95" i="25"/>
  <c r="B542" i="48"/>
  <c r="L510" i="25"/>
  <c r="L1064" i="25"/>
  <c r="C112" i="39"/>
  <c r="B654" i="48"/>
  <c r="C316" i="39"/>
  <c r="L934" i="25"/>
  <c r="C569" i="48"/>
  <c r="G569" i="48" s="1"/>
  <c r="L484" i="25"/>
  <c r="L328" i="25"/>
  <c r="C262" i="39"/>
  <c r="C26" i="39"/>
  <c r="C86" i="39"/>
  <c r="B246" i="48"/>
  <c r="C525" i="48"/>
  <c r="G525" i="48" s="1"/>
  <c r="L1007" i="25"/>
  <c r="O677" i="37"/>
  <c r="O506" i="37"/>
  <c r="C258" i="39"/>
  <c r="O532" i="37"/>
  <c r="L494" i="25"/>
  <c r="E38" i="48"/>
  <c r="B501" i="48"/>
  <c r="E7" i="39"/>
  <c r="C466" i="48"/>
  <c r="G466" i="48" s="1"/>
  <c r="C363" i="39"/>
  <c r="B274" i="48"/>
  <c r="C512" i="39"/>
  <c r="B507" i="48"/>
  <c r="L276" i="25"/>
  <c r="L1014" i="25"/>
  <c r="C55" i="39"/>
  <c r="C61" i="39"/>
  <c r="C146" i="39"/>
  <c r="C495" i="39"/>
  <c r="C84" i="39"/>
  <c r="B296" i="48"/>
  <c r="B685" i="48"/>
  <c r="E41" i="48"/>
  <c r="C577" i="39"/>
  <c r="C518" i="39"/>
  <c r="L817" i="25"/>
  <c r="C71" i="39"/>
  <c r="L434" i="25"/>
  <c r="L298" i="25"/>
  <c r="C281" i="39"/>
  <c r="L796" i="25"/>
  <c r="C30" i="39"/>
  <c r="C689" i="48"/>
  <c r="G689" i="48" s="1"/>
  <c r="L206" i="25"/>
  <c r="C195" i="39"/>
  <c r="O132" i="37"/>
  <c r="O530" i="37"/>
  <c r="L877" i="25"/>
  <c r="L1039" i="25"/>
  <c r="L861" i="25"/>
  <c r="L731" i="25"/>
  <c r="L830" i="25"/>
  <c r="B561" i="48"/>
  <c r="C365" i="39"/>
  <c r="C431" i="39"/>
  <c r="B680" i="48"/>
  <c r="B594" i="48"/>
  <c r="C320" i="39"/>
  <c r="C277" i="39"/>
  <c r="C254" i="39"/>
  <c r="O621" i="37"/>
  <c r="B556" i="48"/>
  <c r="C91" i="39"/>
  <c r="O600" i="37"/>
  <c r="L1167" i="25"/>
  <c r="O472" i="37"/>
  <c r="B600" i="48"/>
  <c r="E57" i="48"/>
  <c r="L29" i="25"/>
  <c r="B512" i="48"/>
  <c r="C516" i="48"/>
  <c r="G516" i="48" s="1"/>
  <c r="C575" i="48"/>
  <c r="G575" i="48" s="1"/>
  <c r="L780" i="25"/>
  <c r="B210" i="48"/>
  <c r="L966" i="25"/>
  <c r="L595" i="25"/>
  <c r="L263" i="25"/>
  <c r="C255" i="39"/>
  <c r="C200" i="48"/>
  <c r="G200" i="48" s="1"/>
  <c r="C475" i="39"/>
  <c r="B163" i="48"/>
  <c r="B252" i="48"/>
  <c r="B313" i="48"/>
  <c r="L296" i="25"/>
  <c r="L539" i="25"/>
  <c r="B50" i="48"/>
  <c r="O734" i="37"/>
  <c r="L1097" i="25"/>
  <c r="B401" i="48"/>
  <c r="L972" i="25"/>
  <c r="L361" i="25"/>
  <c r="C242" i="39"/>
  <c r="L178" i="25"/>
  <c r="B179" i="48"/>
  <c r="C533" i="48"/>
  <c r="G533" i="48" s="1"/>
  <c r="B113" i="48"/>
  <c r="C154" i="48"/>
  <c r="G154" i="48" s="1"/>
  <c r="E13" i="48"/>
  <c r="B130" i="48"/>
  <c r="B720" i="48"/>
  <c r="C127" i="48"/>
  <c r="G127" i="48" s="1"/>
  <c r="C76" i="48"/>
  <c r="G76" i="48" s="1"/>
  <c r="L954" i="25"/>
  <c r="B33" i="48"/>
  <c r="O126" i="37"/>
  <c r="O325" i="37"/>
  <c r="B206" i="48"/>
  <c r="Q18" i="37"/>
  <c r="L1116" i="25"/>
  <c r="B693" i="48"/>
  <c r="C135" i="48"/>
  <c r="G135" i="48" s="1"/>
  <c r="L949" i="25"/>
  <c r="O255" i="37"/>
  <c r="C158" i="48"/>
  <c r="G158" i="48" s="1"/>
  <c r="B506" i="48"/>
  <c r="C517" i="48"/>
  <c r="G517" i="48" s="1"/>
  <c r="L113" i="25"/>
  <c r="L616" i="25"/>
  <c r="C226" i="48"/>
  <c r="G226" i="48" s="1"/>
  <c r="L27" i="25"/>
  <c r="C132" i="48"/>
  <c r="G132" i="48" s="1"/>
  <c r="C271" i="48"/>
  <c r="G271" i="48" s="1"/>
  <c r="C630" i="48"/>
  <c r="G630" i="48" s="1"/>
  <c r="B127" i="48"/>
  <c r="C166" i="39"/>
  <c r="C716" i="48"/>
  <c r="G716" i="48" s="1"/>
  <c r="L470" i="25"/>
  <c r="C192" i="48"/>
  <c r="G192" i="48" s="1"/>
  <c r="C93" i="39"/>
  <c r="L891" i="25"/>
  <c r="C502" i="48"/>
  <c r="G502" i="48" s="1"/>
  <c r="L486" i="25"/>
  <c r="C555" i="39"/>
  <c r="L847" i="25"/>
  <c r="C81" i="48"/>
  <c r="G81" i="48" s="1"/>
  <c r="C578" i="48"/>
  <c r="G578" i="48" s="1"/>
  <c r="C276" i="39"/>
  <c r="L974" i="25"/>
  <c r="C348" i="39"/>
  <c r="L856" i="25"/>
  <c r="C179" i="39"/>
  <c r="L421" i="25"/>
  <c r="E40" i="39"/>
  <c r="B43" i="48"/>
  <c r="B609" i="48"/>
  <c r="L1077" i="25"/>
  <c r="L489" i="25"/>
  <c r="L1166" i="25"/>
  <c r="L1061" i="25"/>
  <c r="L511" i="25"/>
  <c r="L656" i="25"/>
  <c r="C574" i="39"/>
  <c r="O184" i="37"/>
  <c r="B405" i="48"/>
  <c r="C561" i="39"/>
  <c r="C442" i="39"/>
  <c r="C114" i="48"/>
  <c r="G114" i="48" s="1"/>
  <c r="B484" i="48"/>
  <c r="C102" i="39"/>
  <c r="L396" i="25"/>
  <c r="B599" i="48"/>
  <c r="L1076" i="25"/>
  <c r="C450" i="48"/>
  <c r="G450" i="48" s="1"/>
  <c r="L803" i="25"/>
  <c r="L68" i="25"/>
  <c r="O713" i="37"/>
  <c r="L673" i="25"/>
  <c r="L1123" i="25"/>
  <c r="O672" i="37"/>
  <c r="C266" i="39"/>
  <c r="C503" i="39"/>
  <c r="O421" i="37"/>
  <c r="C362" i="48"/>
  <c r="G362" i="48" s="1"/>
  <c r="B123" i="48"/>
  <c r="B712" i="48"/>
  <c r="C147" i="39"/>
  <c r="C669" i="48"/>
  <c r="G669" i="48" s="1"/>
  <c r="L257" i="25"/>
  <c r="L395" i="25"/>
  <c r="C707" i="48"/>
  <c r="G707" i="48" s="1"/>
  <c r="C523" i="39"/>
  <c r="L318" i="25"/>
  <c r="L626" i="25"/>
  <c r="L1133" i="25"/>
  <c r="E78" i="48"/>
  <c r="L373" i="25"/>
  <c r="L1001" i="25"/>
  <c r="L302" i="25"/>
  <c r="C208" i="39"/>
  <c r="O514" i="37"/>
  <c r="C608" i="48"/>
  <c r="G608" i="48" s="1"/>
  <c r="C64" i="39"/>
  <c r="O733" i="37"/>
  <c r="L457" i="25"/>
  <c r="C314" i="39"/>
  <c r="C468" i="48"/>
  <c r="G468" i="48" s="1"/>
  <c r="B717" i="48"/>
  <c r="B11" i="48"/>
  <c r="E76" i="48"/>
  <c r="L141" i="25"/>
  <c r="L1015" i="25"/>
  <c r="C483" i="39"/>
  <c r="L226" i="25"/>
  <c r="C539" i="39"/>
  <c r="B518" i="48"/>
  <c r="C80" i="39"/>
  <c r="C429" i="48"/>
  <c r="G429" i="48" s="1"/>
  <c r="C178" i="39"/>
  <c r="C376" i="39"/>
  <c r="L902" i="25"/>
  <c r="L747" i="25"/>
  <c r="L391" i="25"/>
  <c r="L1053" i="25"/>
  <c r="L812" i="25"/>
  <c r="C117" i="48"/>
  <c r="G117" i="48" s="1"/>
  <c r="L481" i="25"/>
  <c r="B511" i="48"/>
  <c r="O404" i="37"/>
  <c r="C378" i="39"/>
  <c r="C638" i="48"/>
  <c r="G638" i="48" s="1"/>
  <c r="B172" i="48"/>
  <c r="C379" i="48"/>
  <c r="G379" i="48" s="1"/>
  <c r="B376" i="48"/>
  <c r="C175" i="48"/>
  <c r="G175" i="48" s="1"/>
  <c r="L960" i="25"/>
  <c r="C98" i="39"/>
  <c r="O603" i="37"/>
  <c r="C364" i="39"/>
  <c r="B332" i="48"/>
  <c r="C215" i="48"/>
  <c r="G215" i="48" s="1"/>
  <c r="C83" i="48"/>
  <c r="G83" i="48" s="1"/>
  <c r="B69" i="48"/>
  <c r="C31" i="39"/>
  <c r="O708" i="37"/>
  <c r="C141" i="39"/>
  <c r="C268" i="48"/>
  <c r="G268" i="48" s="1"/>
  <c r="C381" i="48"/>
  <c r="G381" i="48" s="1"/>
  <c r="C472" i="48"/>
  <c r="G472" i="48" s="1"/>
  <c r="C473" i="48"/>
  <c r="G473" i="48" s="1"/>
  <c r="C616" i="48"/>
  <c r="G616" i="48" s="1"/>
  <c r="B266" i="48"/>
  <c r="C602" i="48"/>
  <c r="G602" i="48" s="1"/>
  <c r="C417" i="48"/>
  <c r="G417" i="48" s="1"/>
  <c r="L958" i="25"/>
  <c r="O207" i="37"/>
  <c r="C456" i="39"/>
  <c r="O333" i="37"/>
  <c r="C702" i="48"/>
  <c r="G702" i="48" s="1"/>
  <c r="B157" i="48"/>
  <c r="C234" i="48"/>
  <c r="G234" i="48" s="1"/>
  <c r="L292" i="25"/>
  <c r="L882" i="25"/>
  <c r="B95" i="48"/>
  <c r="B372" i="48"/>
  <c r="C110" i="48"/>
  <c r="G110" i="48" s="1"/>
  <c r="C133" i="48"/>
  <c r="G133" i="48" s="1"/>
  <c r="C541" i="48"/>
  <c r="G541" i="48" s="1"/>
  <c r="C409" i="48"/>
  <c r="G409" i="48" s="1"/>
  <c r="C225" i="48"/>
  <c r="G225" i="48" s="1"/>
  <c r="L962" i="25"/>
  <c r="E69" i="48"/>
  <c r="C643" i="48"/>
  <c r="G643" i="48" s="1"/>
  <c r="C521" i="39"/>
  <c r="C385" i="48"/>
  <c r="G385" i="48" s="1"/>
  <c r="E39" i="39"/>
  <c r="C454" i="39"/>
  <c r="C562" i="39"/>
  <c r="C305" i="48"/>
  <c r="G305" i="48" s="1"/>
  <c r="L497" i="25"/>
  <c r="B698" i="48"/>
  <c r="E42" i="39"/>
  <c r="C368" i="48"/>
  <c r="G368" i="48" s="1"/>
  <c r="L317" i="25"/>
  <c r="C487" i="48"/>
  <c r="G487" i="48" s="1"/>
  <c r="C298" i="39"/>
  <c r="C606" i="39"/>
  <c r="C48" i="39"/>
  <c r="L93" i="25"/>
  <c r="C362" i="39"/>
  <c r="B97" i="48"/>
  <c r="L180" i="25"/>
  <c r="B577" i="48"/>
  <c r="B378" i="48"/>
  <c r="O191" i="37"/>
  <c r="C28" i="39"/>
  <c r="B275" i="48"/>
  <c r="O118" i="37"/>
  <c r="L218" i="25"/>
  <c r="B397" i="48"/>
  <c r="C122" i="39"/>
  <c r="L286" i="25"/>
  <c r="C403" i="39"/>
  <c r="L601" i="25"/>
  <c r="B265" i="48"/>
  <c r="L1022" i="25"/>
  <c r="C305" i="39"/>
  <c r="C42" i="39"/>
  <c r="C432" i="48"/>
  <c r="G432" i="48" s="1"/>
  <c r="O544" i="37"/>
  <c r="L775" i="25"/>
  <c r="L256" i="25"/>
  <c r="C401" i="48"/>
  <c r="G401" i="48" s="1"/>
  <c r="L12" i="25"/>
  <c r="L304" i="25"/>
  <c r="C587" i="48"/>
  <c r="G587" i="48" s="1"/>
  <c r="C527" i="48"/>
  <c r="G527" i="48" s="1"/>
  <c r="C196" i="39"/>
  <c r="L412" i="25"/>
  <c r="C23" i="39"/>
  <c r="C588" i="39"/>
  <c r="E85" i="48"/>
  <c r="C77" i="39"/>
  <c r="L840" i="25"/>
  <c r="C557" i="48"/>
  <c r="G557" i="48" s="1"/>
  <c r="C453" i="39"/>
  <c r="L787" i="25"/>
  <c r="C338" i="39"/>
  <c r="C377" i="39"/>
  <c r="B422" i="48"/>
  <c r="L944" i="25"/>
  <c r="C194" i="48"/>
  <c r="G194" i="48" s="1"/>
  <c r="B327" i="48"/>
  <c r="C529" i="48"/>
  <c r="G529" i="48" s="1"/>
  <c r="B496" i="48"/>
  <c r="L536" i="25"/>
  <c r="B439" i="48"/>
  <c r="C337" i="48"/>
  <c r="G337" i="48" s="1"/>
  <c r="C72" i="39"/>
  <c r="L88" i="25"/>
  <c r="L173" i="25"/>
  <c r="L785" i="25"/>
  <c r="B168" i="48"/>
  <c r="L610" i="25"/>
  <c r="L922" i="25"/>
  <c r="C612" i="48"/>
  <c r="G612" i="48" s="1"/>
  <c r="L500" i="25"/>
  <c r="C156" i="48"/>
  <c r="G156" i="48" s="1"/>
  <c r="B633" i="48"/>
  <c r="C507" i="48"/>
  <c r="G507" i="48" s="1"/>
  <c r="L969" i="25"/>
  <c r="B657" i="48"/>
  <c r="L559" i="25"/>
  <c r="O286" i="37"/>
  <c r="C53" i="39"/>
  <c r="O115" i="37"/>
  <c r="E74" i="48"/>
  <c r="C389" i="48"/>
  <c r="G389" i="48" s="1"/>
  <c r="B526" i="48"/>
  <c r="E75" i="48"/>
  <c r="L171" i="25"/>
  <c r="L763" i="25"/>
  <c r="L570" i="25"/>
  <c r="E45" i="39"/>
  <c r="C535" i="39"/>
  <c r="C581" i="48"/>
  <c r="G581" i="48" s="1"/>
  <c r="C372" i="39"/>
  <c r="L408" i="25"/>
  <c r="L707" i="25"/>
  <c r="C527" i="39"/>
  <c r="L341" i="25"/>
  <c r="B611" i="48"/>
  <c r="E42" i="48"/>
  <c r="L875" i="25"/>
  <c r="L1150" i="25"/>
  <c r="C194" i="39"/>
  <c r="L464" i="25"/>
  <c r="L90" i="25"/>
  <c r="L924" i="25"/>
  <c r="L912" i="25"/>
  <c r="C79" i="39"/>
  <c r="C530" i="39"/>
  <c r="B524" i="48"/>
  <c r="C109" i="48"/>
  <c r="G109" i="48" s="1"/>
  <c r="L752" i="25"/>
  <c r="O328" i="37"/>
  <c r="L380" i="25"/>
  <c r="B470" i="48"/>
  <c r="C361" i="39"/>
  <c r="L476" i="25"/>
  <c r="C52" i="48"/>
  <c r="G52" i="48" s="1"/>
  <c r="B587" i="48"/>
  <c r="C406" i="39"/>
  <c r="O373" i="37"/>
  <c r="C14" i="39"/>
  <c r="B457" i="48"/>
  <c r="C592" i="48"/>
  <c r="G592" i="48" s="1"/>
  <c r="B352" i="48"/>
  <c r="C196" i="48"/>
  <c r="G196" i="48" s="1"/>
  <c r="C198" i="48"/>
  <c r="G198" i="48" s="1"/>
  <c r="C19" i="39"/>
  <c r="B718" i="48"/>
  <c r="B302" i="48"/>
  <c r="L968" i="25"/>
  <c r="C100" i="39"/>
  <c r="L432" i="25"/>
  <c r="C252" i="48"/>
  <c r="G252" i="48" s="1"/>
  <c r="C416" i="39"/>
  <c r="L975" i="25"/>
  <c r="L802" i="25"/>
  <c r="L632" i="25"/>
  <c r="L813" i="25"/>
  <c r="L1003" i="25"/>
  <c r="L316" i="25"/>
  <c r="C40" i="39"/>
  <c r="O550" i="37"/>
  <c r="C137" i="48"/>
  <c r="G137" i="48" s="1"/>
  <c r="L440" i="25"/>
  <c r="L1065" i="25"/>
  <c r="L49" i="25"/>
  <c r="L196" i="25"/>
  <c r="C484" i="48"/>
  <c r="G484" i="48" s="1"/>
  <c r="O142" i="37"/>
  <c r="L907" i="25"/>
  <c r="L157" i="25"/>
  <c r="L808" i="25"/>
  <c r="C12" i="39"/>
  <c r="L281" i="25"/>
  <c r="C586" i="39"/>
  <c r="L1089" i="25"/>
  <c r="C623" i="48"/>
  <c r="G623" i="48" s="1"/>
  <c r="L1168" i="25"/>
  <c r="L749" i="25"/>
  <c r="C310" i="39"/>
  <c r="B493" i="48"/>
  <c r="O632" i="37"/>
  <c r="C582" i="39"/>
  <c r="O466" i="37"/>
  <c r="C208" i="48"/>
  <c r="G208" i="48" s="1"/>
  <c r="C403" i="48"/>
  <c r="G403" i="48" s="1"/>
  <c r="C202" i="39"/>
  <c r="L112" i="25"/>
  <c r="B148" i="48"/>
  <c r="C203" i="48"/>
  <c r="G203" i="48" s="1"/>
  <c r="B317" i="48"/>
  <c r="C116" i="39"/>
  <c r="O543" i="37"/>
  <c r="B261" i="48"/>
  <c r="C437" i="39"/>
  <c r="L794" i="25"/>
  <c r="C613" i="39"/>
  <c r="B63" i="48"/>
  <c r="C267" i="48"/>
  <c r="G267" i="48" s="1"/>
  <c r="O533" i="37"/>
  <c r="O371" i="37"/>
  <c r="B444" i="48"/>
  <c r="C406" i="48"/>
  <c r="G406" i="48" s="1"/>
  <c r="C62" i="48"/>
  <c r="G62" i="48" s="1"/>
  <c r="L965" i="25"/>
  <c r="O275" i="37"/>
  <c r="L1096" i="25"/>
  <c r="C80" i="48"/>
  <c r="G80" i="48" s="1"/>
  <c r="C587" i="39"/>
  <c r="L573" i="25"/>
  <c r="C17" i="48"/>
  <c r="G17" i="48" s="1"/>
  <c r="C82" i="48"/>
  <c r="G82" i="48" s="1"/>
  <c r="B696" i="48"/>
  <c r="B48" i="48"/>
  <c r="L382" i="25"/>
  <c r="L60" i="25"/>
  <c r="O478" i="37"/>
  <c r="C221" i="39"/>
  <c r="L853" i="25"/>
  <c r="L513" i="25"/>
  <c r="O124" i="37"/>
  <c r="L1073" i="25"/>
  <c r="O130" i="37"/>
  <c r="C230" i="39"/>
  <c r="C649" i="48"/>
  <c r="G649" i="48" s="1"/>
  <c r="O197" i="37"/>
  <c r="L1090" i="25"/>
  <c r="L350" i="25"/>
  <c r="C245" i="39"/>
  <c r="L1141" i="25"/>
  <c r="L811" i="25"/>
  <c r="L1104" i="25"/>
  <c r="C180" i="39"/>
  <c r="L520" i="25"/>
  <c r="L515" i="25"/>
  <c r="B555" i="48"/>
  <c r="C216" i="39"/>
  <c r="B604" i="48"/>
  <c r="L1055" i="25"/>
  <c r="C576" i="39"/>
  <c r="O636" i="37"/>
  <c r="E50" i="48"/>
  <c r="C234" i="39"/>
  <c r="C75" i="48"/>
  <c r="G75" i="48" s="1"/>
  <c r="B149" i="48"/>
  <c r="L176" i="25"/>
  <c r="E59" i="48"/>
  <c r="L945" i="25"/>
  <c r="C440" i="39"/>
  <c r="L561" i="25"/>
  <c r="B431" i="48"/>
  <c r="C49" i="48"/>
  <c r="G49" i="48" s="1"/>
  <c r="C399" i="39"/>
  <c r="L73" i="25"/>
  <c r="C603" i="48"/>
  <c r="G603" i="48" s="1"/>
  <c r="C531" i="48"/>
  <c r="G531" i="48" s="1"/>
  <c r="B236" i="48"/>
  <c r="C550" i="48"/>
  <c r="G550" i="48" s="1"/>
  <c r="C358" i="48"/>
  <c r="G358" i="48" s="1"/>
  <c r="L483" i="25"/>
  <c r="L1153" i="25"/>
  <c r="C321" i="48"/>
  <c r="G321" i="48" s="1"/>
  <c r="C582" i="48"/>
  <c r="G582" i="48" s="1"/>
  <c r="C428" i="48"/>
  <c r="G428" i="48" s="1"/>
  <c r="L961" i="25"/>
  <c r="B705" i="48"/>
  <c r="E82" i="48"/>
  <c r="B475" i="48"/>
  <c r="C282" i="39"/>
  <c r="C500" i="39"/>
  <c r="L816" i="25"/>
  <c r="C327" i="39"/>
  <c r="B618" i="48"/>
  <c r="C25" i="39"/>
  <c r="L56" i="25"/>
  <c r="C144" i="39"/>
  <c r="L130" i="25"/>
  <c r="L203" i="25"/>
  <c r="C69" i="48"/>
  <c r="G69" i="48" s="1"/>
  <c r="E72" i="48"/>
  <c r="C220" i="39"/>
  <c r="B259" i="48"/>
  <c r="C39" i="39"/>
  <c r="C356" i="39"/>
  <c r="L422" i="25"/>
  <c r="C260" i="39"/>
  <c r="L767" i="25"/>
  <c r="E12" i="48"/>
  <c r="L222" i="25"/>
  <c r="C315" i="48"/>
  <c r="G315" i="48" s="1"/>
  <c r="L988" i="25"/>
  <c r="B482" i="48"/>
  <c r="C388" i="39"/>
  <c r="C60" i="39"/>
  <c r="L364" i="25"/>
  <c r="C150" i="39"/>
  <c r="O540" i="37"/>
  <c r="E418" i="39" s="1"/>
  <c r="L845" i="25"/>
  <c r="C34" i="39"/>
  <c r="C231" i="39"/>
  <c r="L472" i="25"/>
  <c r="E12" i="39"/>
  <c r="O171" i="37"/>
  <c r="L826" i="25"/>
  <c r="B364" i="48"/>
  <c r="C168" i="39"/>
  <c r="C157" i="39"/>
  <c r="C388" i="48"/>
  <c r="G388" i="48" s="1"/>
  <c r="B649" i="48"/>
  <c r="C481" i="39"/>
  <c r="C185" i="39"/>
  <c r="C326" i="48"/>
  <c r="G326" i="48" s="1"/>
  <c r="C632" i="48"/>
  <c r="G632" i="48" s="1"/>
  <c r="L964" i="25"/>
  <c r="C286" i="48"/>
  <c r="G286" i="48" s="1"/>
  <c r="B464" i="48"/>
  <c r="O166" i="37"/>
  <c r="C57" i="48"/>
  <c r="G57" i="48" s="1"/>
  <c r="E18" i="48"/>
  <c r="B469" i="48"/>
  <c r="L765" i="25"/>
  <c r="O339" i="37"/>
  <c r="C644" i="48"/>
  <c r="G644" i="48" s="1"/>
  <c r="B238" i="48"/>
  <c r="C66" i="48"/>
  <c r="G66" i="48" s="1"/>
  <c r="L957" i="25"/>
  <c r="O353" i="37"/>
  <c r="L743" i="25"/>
  <c r="L1105" i="25"/>
  <c r="B530" i="48"/>
  <c r="L354" i="25"/>
  <c r="C382" i="39"/>
  <c r="E32" i="48"/>
  <c r="C142" i="39"/>
  <c r="C300" i="39"/>
  <c r="B312" i="48"/>
  <c r="C132" i="39"/>
  <c r="C137" i="39"/>
  <c r="C134" i="39"/>
  <c r="C528" i="39"/>
  <c r="C224" i="48"/>
  <c r="G224" i="48" s="1"/>
  <c r="L897" i="25"/>
  <c r="C594" i="48"/>
  <c r="G594" i="48" s="1"/>
  <c r="L689" i="25"/>
  <c r="C700" i="48"/>
  <c r="G700" i="48" s="1"/>
  <c r="E9" i="39"/>
  <c r="C9" i="39"/>
  <c r="L103" i="25"/>
  <c r="B525" i="48"/>
  <c r="L385" i="25"/>
  <c r="C354" i="39"/>
  <c r="L1046" i="25"/>
  <c r="L1080" i="25"/>
  <c r="C301" i="39"/>
  <c r="L923" i="25"/>
  <c r="C420" i="39"/>
  <c r="C35" i="39"/>
  <c r="C476" i="39"/>
  <c r="L414" i="25"/>
  <c r="E48" i="39"/>
  <c r="B638" i="48"/>
  <c r="C471" i="39"/>
  <c r="C714" i="48"/>
  <c r="G714" i="48" s="1"/>
  <c r="B534" i="48"/>
  <c r="L177" i="25"/>
  <c r="B239" i="48"/>
  <c r="C436" i="48"/>
  <c r="G436" i="48" s="1"/>
  <c r="B49" i="48"/>
  <c r="C520" i="48"/>
  <c r="G520" i="48" s="1"/>
  <c r="B601" i="48"/>
  <c r="L947" i="25"/>
  <c r="O410" i="37"/>
  <c r="C218" i="48"/>
  <c r="G218" i="48" s="1"/>
  <c r="B714" i="48"/>
  <c r="C152" i="48"/>
  <c r="G152" i="48" s="1"/>
  <c r="L687" i="25"/>
  <c r="O391" i="37"/>
  <c r="C304" i="39"/>
  <c r="C606" i="48"/>
  <c r="G606" i="48" s="1"/>
  <c r="B136" i="48"/>
  <c r="B76" i="48"/>
  <c r="C94" i="48"/>
  <c r="G94" i="48" s="1"/>
  <c r="B196" i="48"/>
  <c r="C332" i="48"/>
  <c r="G332" i="48" s="1"/>
  <c r="L978" i="25"/>
  <c r="E80" i="48"/>
  <c r="L51" i="25"/>
  <c r="C55" i="48"/>
  <c r="G55" i="48" s="1"/>
  <c r="L542" i="25"/>
  <c r="L1059" i="25"/>
  <c r="L953" i="25"/>
  <c r="L791" i="25"/>
  <c r="L1020" i="25"/>
  <c r="L362" i="25"/>
  <c r="L1154" i="25"/>
  <c r="L313" i="25"/>
  <c r="C450" i="39"/>
  <c r="E55" i="48"/>
  <c r="L973" i="25"/>
  <c r="L201" i="25"/>
  <c r="B171" i="48"/>
  <c r="C254" i="48"/>
  <c r="G254" i="48" s="1"/>
  <c r="L553" i="25"/>
  <c r="L1103" i="25"/>
  <c r="C293" i="48"/>
  <c r="G293" i="48" s="1"/>
  <c r="C440" i="48"/>
  <c r="G440" i="48" s="1"/>
  <c r="L819" i="25"/>
  <c r="B355" i="48"/>
  <c r="L850" i="25"/>
  <c r="L544" i="25"/>
  <c r="O182" i="37"/>
  <c r="O145" i="37"/>
  <c r="L45" i="25"/>
  <c r="C666" i="48"/>
  <c r="G666" i="48" s="1"/>
  <c r="L828" i="25"/>
  <c r="C511" i="39"/>
  <c r="C223" i="39"/>
  <c r="O280" i="37"/>
  <c r="B535" i="48"/>
  <c r="C174" i="39"/>
  <c r="B92" i="48"/>
  <c r="C479" i="48"/>
  <c r="G479" i="48" s="1"/>
  <c r="L992" i="25"/>
  <c r="C565" i="48"/>
  <c r="G565" i="48" s="1"/>
  <c r="C474" i="39"/>
  <c r="C11" i="48"/>
  <c r="G11" i="48" s="1"/>
  <c r="C580" i="48"/>
  <c r="G580" i="48" s="1"/>
  <c r="C247" i="48"/>
  <c r="G247" i="48" s="1"/>
  <c r="L16" i="25"/>
  <c r="L903" i="25"/>
  <c r="C373" i="48"/>
  <c r="G373" i="48" s="1"/>
  <c r="L592" i="25"/>
  <c r="C694" i="48"/>
  <c r="G694" i="48" s="1"/>
  <c r="C295" i="48"/>
  <c r="G295" i="48" s="1"/>
  <c r="B20" i="48"/>
  <c r="L425" i="25"/>
  <c r="C45" i="48"/>
  <c r="G45" i="48" s="1"/>
  <c r="B629" i="48"/>
  <c r="L1143" i="25"/>
  <c r="C244" i="39"/>
  <c r="C339" i="48"/>
  <c r="G339" i="48" s="1"/>
  <c r="C435" i="39"/>
  <c r="B234" i="48"/>
  <c r="O493" i="37"/>
  <c r="L204" i="25"/>
  <c r="L154" i="25"/>
  <c r="L1144" i="25"/>
  <c r="B583" i="48"/>
  <c r="O127" i="37"/>
  <c r="L753" i="25"/>
  <c r="O192" i="37"/>
  <c r="L179" i="25"/>
  <c r="C13" i="39"/>
  <c r="L806" i="25"/>
  <c r="C43" i="39"/>
  <c r="L184" i="25"/>
  <c r="C335" i="48"/>
  <c r="G335" i="48" s="1"/>
  <c r="L952" i="25"/>
  <c r="L1157" i="25"/>
  <c r="C130" i="48"/>
  <c r="G130" i="48" s="1"/>
  <c r="C172" i="39"/>
  <c r="L848" i="25"/>
  <c r="L1122" i="25"/>
  <c r="L327" i="25"/>
  <c r="L505" i="25"/>
  <c r="L646" i="25"/>
  <c r="L600" i="25"/>
  <c r="B124" i="48"/>
  <c r="L602" i="25"/>
  <c r="B721" i="48"/>
  <c r="L372" i="25"/>
  <c r="L153" i="25"/>
  <c r="C397" i="39"/>
  <c r="C513" i="48"/>
  <c r="G513" i="48" s="1"/>
  <c r="B134" i="48"/>
  <c r="L195" i="25"/>
  <c r="C455" i="48"/>
  <c r="G455" i="48" s="1"/>
  <c r="C534" i="48"/>
  <c r="G534" i="48" s="1"/>
  <c r="L355" i="25"/>
  <c r="L950" i="25"/>
  <c r="L46" i="25"/>
  <c r="C104" i="48"/>
  <c r="G104" i="48" s="1"/>
  <c r="B452" i="48"/>
  <c r="C121" i="48"/>
  <c r="G121" i="48" s="1"/>
  <c r="L445" i="25"/>
  <c r="L75" i="25"/>
  <c r="B406" i="48"/>
  <c r="C52" i="39"/>
  <c r="L1126" i="25"/>
  <c r="B655" i="48"/>
  <c r="L312" i="25"/>
  <c r="B142" i="48"/>
  <c r="C413" i="39"/>
  <c r="L724" i="25"/>
  <c r="C711" i="48"/>
  <c r="G711" i="48" s="1"/>
  <c r="O139" i="37"/>
  <c r="L946" i="25"/>
  <c r="L963" i="25"/>
  <c r="B77" i="48"/>
  <c r="C499" i="39"/>
  <c r="C287" i="39"/>
  <c r="C681" i="48"/>
  <c r="G681" i="48" s="1"/>
  <c r="L242" i="25"/>
  <c r="L475" i="25"/>
  <c r="B495" i="48"/>
  <c r="J152" i="25"/>
  <c r="J417" i="25"/>
  <c r="J357" i="25"/>
  <c r="J487" i="25"/>
  <c r="J648" i="25"/>
  <c r="J514" i="25"/>
  <c r="J531" i="25"/>
  <c r="J815" i="25"/>
  <c r="J430" i="25"/>
  <c r="J1150" i="25"/>
  <c r="J818" i="25"/>
  <c r="J683" i="25"/>
  <c r="J155" i="25"/>
  <c r="J611" i="25"/>
  <c r="J388" i="25"/>
  <c r="J402" i="25"/>
  <c r="J49" i="25"/>
  <c r="J12" i="25"/>
  <c r="J117" i="25"/>
  <c r="J1138" i="25"/>
  <c r="J921" i="25"/>
  <c r="J164" i="25"/>
  <c r="J915" i="25"/>
  <c r="J830" i="25"/>
  <c r="J41" i="25"/>
  <c r="J318" i="25"/>
  <c r="J1100" i="25"/>
  <c r="J40" i="25"/>
  <c r="J1062" i="25"/>
  <c r="J983" i="25"/>
  <c r="J726" i="25"/>
  <c r="J35" i="25"/>
  <c r="J705" i="25"/>
  <c r="J909" i="25"/>
  <c r="J563" i="25"/>
  <c r="J1013" i="25"/>
  <c r="J234" i="25"/>
  <c r="J455" i="25"/>
  <c r="J245" i="25"/>
  <c r="J926" i="25"/>
  <c r="J56" i="25"/>
  <c r="J748" i="25"/>
  <c r="J336" i="25"/>
  <c r="J633" i="25"/>
  <c r="J32" i="25"/>
  <c r="J22" i="25"/>
  <c r="J1129" i="25"/>
  <c r="J194" i="25"/>
  <c r="J57" i="25"/>
  <c r="J1002" i="25"/>
  <c r="J135" i="25"/>
  <c r="J30" i="25"/>
  <c r="J189" i="25"/>
  <c r="J1010" i="25"/>
  <c r="J1045" i="25"/>
  <c r="J240" i="25"/>
  <c r="J712" i="25"/>
  <c r="J263" i="25"/>
  <c r="J850" i="25"/>
  <c r="J313" i="25"/>
  <c r="J290" i="25"/>
  <c r="J680" i="25"/>
  <c r="J746" i="25"/>
  <c r="J602" i="25"/>
  <c r="J360" i="25"/>
  <c r="J211" i="25"/>
  <c r="J108" i="25"/>
  <c r="J743" i="25"/>
  <c r="J39" i="25"/>
  <c r="J9" i="25"/>
  <c r="J596" i="25"/>
  <c r="J235" i="25"/>
  <c r="J226" i="25"/>
  <c r="J737" i="25"/>
  <c r="J865" i="25"/>
  <c r="J682" i="25"/>
  <c r="J530" i="25"/>
  <c r="J1127" i="25"/>
  <c r="J448" i="25"/>
  <c r="J294" i="25"/>
  <c r="J91" i="25"/>
  <c r="J486" i="25"/>
  <c r="J924" i="25"/>
  <c r="J784" i="25"/>
  <c r="J363" i="25"/>
  <c r="J210" i="25"/>
  <c r="J452" i="25"/>
  <c r="J1133" i="25"/>
  <c r="J225" i="25"/>
  <c r="J439" i="25"/>
  <c r="J641" i="25"/>
  <c r="J1135" i="25"/>
  <c r="J170" i="25"/>
  <c r="J271" i="25"/>
  <c r="J1136" i="25"/>
  <c r="J595" i="25"/>
  <c r="J239" i="25"/>
  <c r="J550" i="25"/>
  <c r="J558" i="25"/>
  <c r="J456" i="25"/>
  <c r="J273" i="25"/>
  <c r="J44" i="25"/>
  <c r="J1162" i="25"/>
  <c r="J406" i="25"/>
  <c r="J699" i="25"/>
  <c r="J617" i="25"/>
  <c r="J493" i="25"/>
  <c r="J1113" i="25"/>
  <c r="J892" i="25"/>
  <c r="J319" i="25"/>
  <c r="J77" i="25"/>
  <c r="J253" i="25"/>
  <c r="J297" i="25"/>
  <c r="J733" i="25"/>
  <c r="J1146" i="25"/>
  <c r="J66" i="25"/>
  <c r="J1121" i="25"/>
  <c r="J223" i="25"/>
  <c r="J1006" i="25"/>
  <c r="J941" i="25"/>
  <c r="J372" i="25"/>
  <c r="J431" i="25"/>
  <c r="J43" i="25"/>
  <c r="J192" i="25"/>
  <c r="J817" i="25"/>
  <c r="J544" i="25"/>
  <c r="J1066" i="25"/>
  <c r="J310" i="25"/>
  <c r="J460" i="25"/>
  <c r="J931" i="25"/>
  <c r="J716" i="25"/>
  <c r="J36" i="25"/>
  <c r="J1106" i="25"/>
  <c r="J243" i="25"/>
  <c r="J403" i="25"/>
  <c r="J339" i="25"/>
  <c r="J577" i="25"/>
  <c r="J912" i="25"/>
  <c r="J1044" i="25"/>
  <c r="J1065" i="25"/>
  <c r="J159" i="25"/>
  <c r="J883" i="25"/>
  <c r="J141" i="25"/>
  <c r="J846" i="25"/>
  <c r="J795" i="25"/>
  <c r="J764" i="25"/>
  <c r="J772" i="25"/>
  <c r="J820" i="25"/>
  <c r="J454" i="25"/>
  <c r="J299" i="25"/>
  <c r="J238" i="25"/>
  <c r="J1074" i="25"/>
  <c r="J654" i="25"/>
  <c r="J781" i="25"/>
  <c r="J496" i="25"/>
  <c r="J374" i="25"/>
  <c r="J936" i="25"/>
  <c r="J1119" i="25"/>
  <c r="J323" i="25"/>
  <c r="J741" i="25"/>
  <c r="J783" i="25"/>
  <c r="J603" i="25"/>
  <c r="J1101" i="25"/>
  <c r="J1165" i="25"/>
  <c r="J63" i="25"/>
  <c r="J309" i="25"/>
  <c r="J250" i="25"/>
  <c r="J929" i="25"/>
  <c r="J739" i="25"/>
  <c r="J925" i="25"/>
  <c r="J710" i="25"/>
  <c r="J857" i="25"/>
  <c r="J987" i="25"/>
  <c r="J802" i="25"/>
  <c r="J849" i="25"/>
  <c r="J81" i="25"/>
  <c r="J555" i="25"/>
  <c r="J572" i="25"/>
  <c r="J453" i="25"/>
  <c r="J129" i="25"/>
  <c r="J1021" i="25"/>
  <c r="J1042" i="25"/>
  <c r="J257" i="25"/>
  <c r="J1132" i="25"/>
  <c r="J814" i="25"/>
  <c r="J172" i="25"/>
  <c r="J377" i="25"/>
  <c r="J541" i="25"/>
  <c r="J701" i="25"/>
  <c r="J236" i="25"/>
  <c r="J458" i="25"/>
  <c r="J145" i="25"/>
  <c r="J873" i="25"/>
  <c r="J655" i="25"/>
  <c r="J122" i="25"/>
  <c r="J639" i="25"/>
  <c r="J423" i="25"/>
  <c r="J671" i="25"/>
  <c r="J326" i="25"/>
  <c r="J267" i="25"/>
  <c r="J640" i="25"/>
  <c r="J1107" i="25"/>
  <c r="J997" i="25"/>
  <c r="J839" i="25"/>
  <c r="J392" i="25"/>
  <c r="J94" i="25"/>
  <c r="J1096" i="25"/>
  <c r="J99" i="25"/>
  <c r="J87" i="25"/>
  <c r="J165" i="25"/>
  <c r="J684" i="25"/>
  <c r="J836" i="25"/>
  <c r="J393" i="25"/>
  <c r="J899" i="25"/>
  <c r="J1078" i="25"/>
  <c r="J629" i="25"/>
  <c r="J751" i="25"/>
  <c r="J1081" i="25"/>
  <c r="J204" i="25"/>
  <c r="J554" i="25"/>
  <c r="J881" i="25"/>
  <c r="J779" i="25"/>
  <c r="J506" i="25"/>
  <c r="J704" i="25"/>
  <c r="J1086" i="25"/>
  <c r="J860" i="25"/>
  <c r="J1070" i="25"/>
  <c r="J1093" i="25"/>
  <c r="J720" i="25"/>
  <c r="J559" i="25"/>
  <c r="J907" i="25"/>
  <c r="J1141" i="25"/>
  <c r="J249" i="25"/>
  <c r="J1094" i="25"/>
  <c r="J479" i="25"/>
  <c r="J158" i="25"/>
  <c r="J635" i="25"/>
  <c r="J497" i="25"/>
  <c r="J999" i="25"/>
  <c r="J825" i="25"/>
  <c r="J1143" i="25"/>
  <c r="J179" i="25"/>
  <c r="J337" i="25"/>
  <c r="J149" i="25"/>
  <c r="J443" i="25"/>
  <c r="J97" i="25"/>
  <c r="J512" i="25"/>
  <c r="J565" i="25"/>
  <c r="J138" i="25"/>
  <c r="J513" i="25"/>
  <c r="J651" i="25"/>
  <c r="J1019" i="25"/>
  <c r="J478" i="25"/>
  <c r="J54" i="25"/>
  <c r="J1022" i="25"/>
  <c r="J908" i="25"/>
  <c r="J709" i="25"/>
  <c r="J233" i="25"/>
  <c r="J183" i="25"/>
  <c r="J153" i="25"/>
  <c r="J698" i="25"/>
  <c r="J547" i="25"/>
  <c r="J48" i="25"/>
  <c r="J216" i="25"/>
  <c r="J88" i="25"/>
  <c r="J777" i="25"/>
  <c r="J1158" i="25"/>
  <c r="J613" i="25"/>
  <c r="J776" i="25"/>
  <c r="J891" i="25"/>
  <c r="J373" i="25"/>
  <c r="J24" i="25"/>
  <c r="J599" i="25"/>
  <c r="J863" i="25"/>
  <c r="J325" i="25"/>
  <c r="J942" i="25"/>
  <c r="J501" i="25"/>
  <c r="J652" i="25"/>
  <c r="J749" i="25"/>
  <c r="J162" i="25"/>
  <c r="J70" i="25"/>
  <c r="J564" i="25"/>
  <c r="J1040" i="25"/>
  <c r="J1157" i="25"/>
  <c r="J1047" i="25"/>
  <c r="J824" i="25"/>
  <c r="J1084" i="25"/>
  <c r="J560" i="25"/>
  <c r="J33" i="25"/>
  <c r="J890" i="25"/>
  <c r="J418" i="25"/>
  <c r="J628" i="25"/>
  <c r="J394" i="25"/>
  <c r="J470" i="25"/>
  <c r="J147" i="25"/>
  <c r="J673" i="25"/>
  <c r="J918" i="25"/>
  <c r="J61" i="25"/>
  <c r="J31" i="25"/>
  <c r="J352" i="25"/>
  <c r="J119" i="25"/>
  <c r="J592" i="25"/>
  <c r="J842" i="25"/>
  <c r="J502" i="25"/>
  <c r="J368" i="25"/>
  <c r="J551" i="25"/>
  <c r="J127" i="25"/>
  <c r="J843" i="25"/>
  <c r="J829" i="25"/>
  <c r="J58" i="25"/>
  <c r="J21" i="25"/>
  <c r="J696" i="25"/>
  <c r="J442" i="25"/>
  <c r="J103" i="25"/>
  <c r="J773" i="25"/>
  <c r="J112" i="25"/>
  <c r="J911" i="25"/>
  <c r="J227" i="25"/>
  <c r="J988" i="25"/>
  <c r="J1105" i="25"/>
  <c r="J612" i="25"/>
  <c r="J792" i="25"/>
  <c r="J436" i="25"/>
  <c r="J1168" i="25"/>
  <c r="J677" i="25"/>
  <c r="J754" i="25"/>
  <c r="J668" i="25"/>
  <c r="J230" i="25"/>
  <c r="J220" i="25"/>
  <c r="J107" i="25"/>
  <c r="J995" i="25"/>
  <c r="J362" i="25"/>
  <c r="J396" i="25"/>
  <c r="J697" i="25"/>
  <c r="J341" i="25"/>
  <c r="J278" i="25"/>
  <c r="J688" i="25"/>
  <c r="J755" i="25"/>
  <c r="J837" i="25"/>
  <c r="J826" i="25"/>
  <c r="J578" i="25"/>
  <c r="J927" i="25"/>
  <c r="J83" i="25"/>
  <c r="J1060" i="25"/>
  <c r="J747" i="25"/>
  <c r="J53" i="25"/>
  <c r="J202" i="25"/>
  <c r="J646" i="25"/>
  <c r="J295" i="25"/>
  <c r="J566" i="25"/>
  <c r="J734" i="25"/>
  <c r="J504" i="25"/>
  <c r="J474" i="25"/>
  <c r="J1091" i="25"/>
  <c r="J312" i="25"/>
  <c r="J161" i="25"/>
  <c r="J197" i="25"/>
  <c r="J832" i="25"/>
  <c r="J376" i="25"/>
  <c r="J289" i="25"/>
  <c r="J47" i="25"/>
  <c r="J904" i="25"/>
  <c r="J176" i="25"/>
  <c r="J285" i="25"/>
  <c r="J1125" i="25"/>
  <c r="J1001" i="25"/>
  <c r="J174" i="25"/>
  <c r="J676" i="25"/>
  <c r="J420" i="25"/>
  <c r="J608" i="25"/>
  <c r="J808" i="25"/>
  <c r="J902" i="25"/>
  <c r="J369" i="25"/>
  <c r="J247" i="25"/>
  <c r="J670" i="25"/>
  <c r="J985" i="25"/>
  <c r="J674" i="25"/>
  <c r="J151" i="25"/>
  <c r="J532" i="25"/>
  <c r="J1018" i="25"/>
  <c r="J1061" i="25"/>
  <c r="J575" i="25"/>
  <c r="J991" i="25"/>
  <c r="J464" i="25"/>
  <c r="J1058" i="25"/>
  <c r="J275" i="25"/>
  <c r="J529" i="25"/>
  <c r="J662" i="25"/>
  <c r="J52" i="25"/>
  <c r="J740" i="25"/>
  <c r="J62" i="25"/>
  <c r="J1004" i="25"/>
  <c r="J317" i="25"/>
  <c r="J472" i="25"/>
  <c r="J794" i="25"/>
  <c r="J809" i="25"/>
  <c r="J861" i="25"/>
  <c r="J334" i="25"/>
  <c r="J274" i="25"/>
  <c r="J102" i="25"/>
  <c r="J634" i="25"/>
  <c r="J732" i="25"/>
  <c r="J85" i="25"/>
  <c r="J329" i="25"/>
  <c r="J729" i="25"/>
  <c r="J144" i="25"/>
  <c r="J573" i="25"/>
  <c r="J1048" i="25"/>
  <c r="J258" i="25"/>
  <c r="J823" i="25"/>
  <c r="J770" i="25"/>
  <c r="J719" i="25"/>
  <c r="J894" i="25"/>
  <c r="J268" i="25"/>
  <c r="J1041" i="25"/>
  <c r="J622" i="25"/>
  <c r="J272" i="25"/>
  <c r="J232" i="25"/>
  <c r="J888" i="25"/>
  <c r="J14" i="25"/>
  <c r="J124" i="25"/>
  <c r="J413" i="25"/>
  <c r="J252" i="25"/>
  <c r="J1159" i="25"/>
  <c r="J591" i="25"/>
  <c r="J834" i="25"/>
  <c r="J191" i="25"/>
  <c r="J661" i="25"/>
  <c r="J90" i="25"/>
  <c r="J731" i="25"/>
  <c r="J1139" i="25"/>
  <c r="J637" i="25"/>
  <c r="J636" i="25"/>
  <c r="J1137" i="25"/>
  <c r="J424" i="25"/>
  <c r="J1108" i="25"/>
  <c r="J45" i="25"/>
  <c r="J623" i="25"/>
  <c r="J50" i="25"/>
  <c r="J546" i="25"/>
  <c r="J203" i="25"/>
  <c r="J1110" i="25"/>
  <c r="J335" i="25"/>
  <c r="J1120" i="25"/>
  <c r="J886" i="25"/>
  <c r="J387" i="25"/>
  <c r="J943" i="25"/>
  <c r="J574" i="25"/>
  <c r="J807" i="25"/>
  <c r="J524" i="25"/>
  <c r="J853" i="25"/>
  <c r="J121" i="25"/>
  <c r="J672" i="25"/>
  <c r="J38" i="25"/>
  <c r="J426" i="25"/>
  <c r="J76" i="25"/>
  <c r="J1079" i="25"/>
  <c r="J498" i="25"/>
  <c r="J390" i="25"/>
  <c r="J37" i="25"/>
  <c r="J586" i="25"/>
  <c r="J440" i="25"/>
  <c r="J1014" i="25"/>
  <c r="J280" i="25"/>
  <c r="J1161" i="25"/>
  <c r="J251" i="25"/>
  <c r="J69" i="25"/>
  <c r="J385" i="25"/>
  <c r="J489" i="25"/>
  <c r="J793" i="25"/>
  <c r="J314" i="25"/>
  <c r="J384" i="25"/>
  <c r="J461" i="25"/>
  <c r="J880" i="25"/>
  <c r="J903" i="25"/>
  <c r="J244" i="25"/>
  <c r="J653" i="25"/>
  <c r="J619" i="25"/>
  <c r="J19" i="25"/>
  <c r="J788" i="25"/>
  <c r="J208" i="25"/>
  <c r="J759" i="25"/>
  <c r="J1095" i="25"/>
  <c r="J769" i="25"/>
  <c r="J727" i="25"/>
  <c r="J383" i="25"/>
  <c r="J391" i="25"/>
  <c r="J255" i="25"/>
  <c r="J756" i="25"/>
  <c r="J142" i="25"/>
  <c r="J16" i="25"/>
  <c r="J930" i="25"/>
  <c r="J259" i="25"/>
  <c r="J607" i="25"/>
  <c r="J1067" i="25"/>
  <c r="J411" i="25"/>
  <c r="J315" i="25"/>
  <c r="J631" i="25"/>
  <c r="J889" i="25"/>
  <c r="J89" i="25"/>
  <c r="J521" i="25"/>
  <c r="J209" i="25"/>
  <c r="J266" i="25"/>
  <c r="J150" i="25"/>
  <c r="J1163" i="25"/>
  <c r="J113" i="25"/>
  <c r="J307" i="25"/>
  <c r="J499" i="25"/>
  <c r="J858" i="25"/>
  <c r="J1015" i="25"/>
  <c r="J186" i="25"/>
  <c r="J136" i="25"/>
  <c r="J207" i="25"/>
  <c r="J321" i="25"/>
  <c r="J738" i="25"/>
  <c r="J1085" i="25"/>
  <c r="J854" i="25"/>
  <c r="J713" i="25"/>
  <c r="J598" i="25"/>
  <c r="J481" i="25"/>
  <c r="J1055" i="25"/>
  <c r="J276" i="25"/>
  <c r="J994" i="25"/>
  <c r="J844" i="25"/>
  <c r="J799" i="25"/>
  <c r="J866" i="25"/>
  <c r="J1122" i="25"/>
  <c r="J74" i="25"/>
  <c r="J900" i="25"/>
  <c r="J885" i="25"/>
  <c r="J1126" i="25"/>
  <c r="J766" i="25"/>
  <c r="J877" i="25"/>
  <c r="J523" i="25"/>
  <c r="J545" i="25"/>
  <c r="J375" i="25"/>
  <c r="J494" i="25"/>
  <c r="J114" i="25"/>
  <c r="J291" i="25"/>
  <c r="J128" i="25"/>
  <c r="J64" i="25"/>
  <c r="J359" i="25"/>
  <c r="J148" i="25"/>
  <c r="J982" i="25"/>
  <c r="J534" i="25"/>
  <c r="J562" i="25"/>
  <c r="J1052" i="25"/>
  <c r="J11" i="25"/>
  <c r="J580" i="25"/>
  <c r="J870" i="25"/>
  <c r="J350" i="25"/>
  <c r="J645" i="25"/>
  <c r="J790" i="25"/>
  <c r="J517" i="25"/>
  <c r="J913" i="25"/>
  <c r="J327" i="25"/>
  <c r="J185" i="25"/>
  <c r="J1145" i="25"/>
  <c r="J205" i="25"/>
  <c r="J1009" i="25"/>
  <c r="J1128" i="25"/>
  <c r="J981" i="25"/>
  <c r="J340" i="25"/>
  <c r="J625" i="25"/>
  <c r="J421" i="25"/>
  <c r="J614" i="25"/>
  <c r="J224" i="25"/>
  <c r="J735" i="25"/>
  <c r="J168" i="25"/>
  <c r="J1147" i="25"/>
  <c r="J1092" i="25"/>
  <c r="J125" i="25"/>
  <c r="J681" i="25"/>
  <c r="J509" i="25"/>
  <c r="J1071" i="25"/>
  <c r="J689" i="25"/>
  <c r="J490" i="25"/>
  <c r="J15" i="25"/>
  <c r="J939" i="25"/>
  <c r="J632" i="25"/>
  <c r="J901" i="25"/>
  <c r="J848" i="25"/>
  <c r="J862" i="25"/>
  <c r="J828" i="25"/>
  <c r="J407" i="25"/>
  <c r="J638" i="25"/>
  <c r="J519" i="25"/>
  <c r="J590" i="25"/>
  <c r="J178" i="25"/>
  <c r="J361" i="25"/>
  <c r="J397" i="25"/>
  <c r="J835" i="25"/>
  <c r="J1087" i="25"/>
  <c r="J414" i="25"/>
  <c r="J604" i="25"/>
  <c r="J401" i="25"/>
  <c r="J410" i="25"/>
  <c r="J1140" i="25"/>
  <c r="J760" i="25"/>
  <c r="J140" i="25"/>
  <c r="J137" i="25"/>
  <c r="J175" i="25"/>
  <c r="J745" i="25"/>
  <c r="J1051" i="25"/>
  <c r="J520" i="25"/>
  <c r="J1166" i="25"/>
  <c r="J367" i="25"/>
  <c r="J610" i="25"/>
  <c r="J1017" i="25"/>
  <c r="J101" i="25"/>
  <c r="J882" i="25"/>
  <c r="J380" i="25"/>
  <c r="J978" i="25"/>
  <c r="J404" i="25"/>
  <c r="J910" i="25"/>
  <c r="J993" i="25"/>
  <c r="J923" i="25"/>
  <c r="J382" i="25"/>
  <c r="J609" i="25"/>
  <c r="J1117" i="25"/>
  <c r="J874" i="25"/>
  <c r="J791" i="25"/>
  <c r="J156" i="25"/>
  <c r="J459" i="25"/>
  <c r="J60" i="25"/>
  <c r="J1151" i="25"/>
  <c r="J282" i="25"/>
  <c r="J212" i="25"/>
  <c r="J344" i="25"/>
  <c r="J305" i="25"/>
  <c r="J213" i="25"/>
  <c r="J65" i="25"/>
  <c r="J451" i="25"/>
  <c r="J198" i="25"/>
  <c r="J84" i="25"/>
  <c r="J1064" i="25"/>
  <c r="J940" i="25"/>
  <c r="J71" i="25"/>
  <c r="J241" i="25"/>
  <c r="J228" i="25"/>
  <c r="J444" i="25"/>
  <c r="J812" i="25"/>
  <c r="J806" i="25"/>
  <c r="J946" i="25"/>
  <c r="J398" i="25"/>
  <c r="J434" i="25"/>
  <c r="J1123" i="25"/>
  <c r="J320" i="25"/>
  <c r="J753" i="25"/>
  <c r="J822" i="25"/>
  <c r="J570" i="25"/>
  <c r="J658" i="25"/>
  <c r="J827" i="25"/>
  <c r="J177" i="25"/>
  <c r="J475" i="25"/>
  <c r="J342" i="25"/>
  <c r="J618" i="25"/>
  <c r="J1038" i="25"/>
  <c r="J973" i="25"/>
  <c r="J624" i="25"/>
  <c r="J347" i="25"/>
  <c r="J1152" i="25"/>
  <c r="J708" i="25"/>
  <c r="J324" i="25"/>
  <c r="J190" i="25"/>
  <c r="J864" i="25"/>
  <c r="J778" i="25"/>
  <c r="J797" i="25"/>
  <c r="J78" i="25"/>
  <c r="J761" i="25"/>
  <c r="J728" i="25"/>
  <c r="J508" i="25"/>
  <c r="J813" i="25"/>
  <c r="J42" i="25"/>
  <c r="J277" i="25"/>
  <c r="J667" i="25"/>
  <c r="J26" i="25"/>
  <c r="J1118" i="25"/>
  <c r="J503" i="25"/>
  <c r="J587" i="25"/>
  <c r="J1167" i="25"/>
  <c r="J538" i="25"/>
  <c r="J292" i="25"/>
  <c r="J958" i="25"/>
  <c r="J953" i="25"/>
  <c r="J67" i="25"/>
  <c r="J120" i="25"/>
  <c r="J811" i="25"/>
  <c r="J133" i="25"/>
  <c r="J476" i="25"/>
  <c r="J1112" i="25"/>
  <c r="J1103" i="25"/>
  <c r="J157" i="25"/>
  <c r="J771" i="25"/>
  <c r="J872" i="25"/>
  <c r="J264" i="25"/>
  <c r="J831" i="25"/>
  <c r="J714" i="25"/>
  <c r="J109" i="25"/>
  <c r="J86" i="25"/>
  <c r="J465" i="25"/>
  <c r="J214" i="25"/>
  <c r="J425" i="25"/>
  <c r="J583" i="25"/>
  <c r="J660" i="25"/>
  <c r="J847" i="25"/>
  <c r="J1089" i="25"/>
  <c r="J248" i="25"/>
  <c r="J567" i="25"/>
  <c r="J467" i="25"/>
  <c r="J947" i="25"/>
  <c r="J445" i="25"/>
  <c r="J1056" i="25"/>
  <c r="J1098" i="25"/>
  <c r="J371" i="25"/>
  <c r="J897" i="25"/>
  <c r="J130" i="25"/>
  <c r="J1156" i="25"/>
  <c r="J126" i="25"/>
  <c r="J706" i="25"/>
  <c r="J553" i="25"/>
  <c r="J46" i="25"/>
  <c r="J166" i="25"/>
  <c r="J386" i="25"/>
  <c r="J971" i="25"/>
  <c r="J952" i="25"/>
  <c r="J867" i="25"/>
  <c r="J1027" i="25"/>
  <c r="J763" i="25"/>
  <c r="J515" i="25"/>
  <c r="J20" i="25"/>
  <c r="J287" i="25"/>
  <c r="J260" i="25"/>
  <c r="J469" i="25"/>
  <c r="J333" i="25"/>
  <c r="J1068" i="25"/>
  <c r="J526" i="25"/>
  <c r="J199" i="25"/>
  <c r="J744" i="25"/>
  <c r="J840" i="25"/>
  <c r="J528" i="25"/>
  <c r="J1090" i="25"/>
  <c r="J1102" i="25"/>
  <c r="J1050" i="25"/>
  <c r="J10" i="25"/>
  <c r="J300" i="25"/>
  <c r="J427" i="25"/>
  <c r="J219" i="25"/>
  <c r="J615" i="25"/>
  <c r="J516" i="25"/>
  <c r="J752" i="25"/>
  <c r="J960" i="25"/>
  <c r="J1142" i="25"/>
  <c r="J621" i="25"/>
  <c r="J905" i="25"/>
  <c r="J435" i="25"/>
  <c r="J139" i="25"/>
  <c r="J34" i="25"/>
  <c r="J666" i="25"/>
  <c r="J1072" i="25"/>
  <c r="J462" i="25"/>
  <c r="J856" i="25"/>
  <c r="J1097" i="25"/>
  <c r="J537" i="25"/>
  <c r="J132" i="25"/>
  <c r="J93" i="25"/>
  <c r="J690" i="25"/>
  <c r="J669" i="25"/>
  <c r="J576" i="25"/>
  <c r="J345" i="25"/>
  <c r="J495" i="25"/>
  <c r="J311" i="25"/>
  <c r="J922" i="25"/>
  <c r="J876" i="25"/>
  <c r="J1148" i="25"/>
  <c r="J798" i="25"/>
  <c r="J111" i="25"/>
  <c r="J1154" i="25"/>
  <c r="J488" i="25"/>
  <c r="J73" i="25"/>
  <c r="J1053" i="25"/>
  <c r="J694" i="25"/>
  <c r="J306" i="25"/>
  <c r="J972" i="25"/>
  <c r="J742" i="25"/>
  <c r="J588" i="25"/>
  <c r="J568" i="25"/>
  <c r="J422" i="25"/>
  <c r="J678" i="25"/>
  <c r="J518" i="25"/>
  <c r="J1080" i="25"/>
  <c r="J379" i="25"/>
  <c r="J992" i="25"/>
  <c r="J171" i="25"/>
  <c r="J687" i="25"/>
  <c r="J1115" i="25"/>
  <c r="J1069" i="25"/>
  <c r="J944" i="25"/>
  <c r="J303" i="25"/>
  <c r="J218" i="25"/>
  <c r="J998" i="25"/>
  <c r="J286" i="25"/>
  <c r="J695" i="25"/>
  <c r="J548" i="25"/>
  <c r="J833" i="25"/>
  <c r="J525" i="25"/>
  <c r="J206" i="25"/>
  <c r="J935" i="25"/>
  <c r="J975" i="25"/>
  <c r="J134" i="25"/>
  <c r="J27" i="25"/>
  <c r="J105" i="25"/>
  <c r="J412" i="25"/>
  <c r="J229" i="25"/>
  <c r="J231" i="25"/>
  <c r="J585" i="25"/>
  <c r="J896" i="25"/>
  <c r="J1111" i="25"/>
  <c r="J718" i="25"/>
  <c r="J730" i="25"/>
  <c r="J919" i="25"/>
  <c r="J261" i="25"/>
  <c r="J447" i="25"/>
  <c r="J932" i="25"/>
  <c r="J593" i="25"/>
  <c r="J736" i="25"/>
  <c r="J1155" i="25"/>
  <c r="J343" i="25"/>
  <c r="J955" i="25"/>
  <c r="J659" i="25"/>
  <c r="J800" i="25"/>
  <c r="J630" i="25"/>
  <c r="J536" i="25"/>
  <c r="J700" i="25"/>
  <c r="J279" i="25"/>
  <c r="J642" i="25"/>
  <c r="J801" i="25"/>
  <c r="J365" i="25"/>
  <c r="J215" i="25"/>
  <c r="J473" i="25"/>
  <c r="J1075" i="25"/>
  <c r="J665" i="25"/>
  <c r="J796" i="25"/>
  <c r="J650" i="25"/>
  <c r="J950" i="25"/>
  <c r="J1149" i="25"/>
  <c r="J879" i="25"/>
  <c r="J643" i="25"/>
  <c r="J437" i="25"/>
  <c r="J664" i="25"/>
  <c r="J963" i="25"/>
  <c r="J1164" i="25"/>
  <c r="J805" i="25"/>
  <c r="J270" i="25"/>
  <c r="J627" i="25"/>
  <c r="J605" i="25"/>
  <c r="J302" i="25"/>
  <c r="J1099" i="25"/>
  <c r="J597" i="25"/>
  <c r="J1043" i="25"/>
  <c r="J181" i="25"/>
  <c r="J507" i="25"/>
  <c r="J786" i="25"/>
  <c r="J449" i="25"/>
  <c r="J693" i="25"/>
  <c r="J961" i="25"/>
  <c r="J80" i="25"/>
  <c r="J589" i="25"/>
  <c r="J986" i="25"/>
  <c r="J221" i="25"/>
  <c r="J358" i="25"/>
  <c r="J143" i="25"/>
  <c r="J13" i="25"/>
  <c r="J717" i="25"/>
  <c r="J511" i="25"/>
  <c r="J1131" i="25"/>
  <c r="J938" i="25"/>
  <c r="J522" i="25"/>
  <c r="J968" i="25"/>
  <c r="J354" i="25"/>
  <c r="J594" i="25"/>
  <c r="J254" i="25"/>
  <c r="J378" i="25"/>
  <c r="J79" i="25"/>
  <c r="J723" i="25"/>
  <c r="J450" i="25"/>
  <c r="J543" i="25"/>
  <c r="J582" i="25"/>
  <c r="J23" i="25"/>
  <c r="J692" i="25"/>
  <c r="J949" i="25"/>
  <c r="J173" i="25"/>
  <c r="J116" i="25"/>
  <c r="J871" i="25"/>
  <c r="J686" i="25"/>
  <c r="J485" i="25"/>
  <c r="J1003" i="25"/>
  <c r="J869" i="25"/>
  <c r="J1026" i="25"/>
  <c r="J845" i="25"/>
  <c r="J1011" i="25"/>
  <c r="J644" i="25"/>
  <c r="J980" i="25"/>
  <c r="J98" i="25"/>
  <c r="J722" i="25"/>
  <c r="J542" i="25"/>
  <c r="J17" i="25"/>
  <c r="J821" i="25"/>
  <c r="J237" i="25"/>
  <c r="J356" i="25"/>
  <c r="J1124" i="25"/>
  <c r="J217" i="25"/>
  <c r="J348" i="25"/>
  <c r="J878" i="25"/>
  <c r="J492" i="25"/>
  <c r="J855" i="25"/>
  <c r="J656" i="25"/>
  <c r="J400" i="25"/>
  <c r="J1116" i="25"/>
  <c r="J663" i="25"/>
  <c r="J68" i="25"/>
  <c r="J767" i="25"/>
  <c r="J1104" i="25"/>
  <c r="J466" i="25"/>
  <c r="J1082" i="25"/>
  <c r="J262" i="25"/>
  <c r="J579" i="25"/>
  <c r="J1016" i="25"/>
  <c r="J851" i="25"/>
  <c r="J484" i="25"/>
  <c r="J500" i="25"/>
  <c r="J457" i="25"/>
  <c r="J970" i="25"/>
  <c r="J967" i="25"/>
  <c r="J95" i="25"/>
  <c r="J123" i="25"/>
  <c r="J758" i="25"/>
  <c r="J990" i="25"/>
  <c r="J887" i="25"/>
  <c r="J557" i="25"/>
  <c r="J868" i="25"/>
  <c r="J331" i="25"/>
  <c r="J711" i="25"/>
  <c r="J477" i="25"/>
  <c r="J584" i="25"/>
  <c r="J601" i="25"/>
  <c r="J1153" i="25"/>
  <c r="J977" i="25"/>
  <c r="J304" i="25"/>
  <c r="J1160" i="25"/>
  <c r="J715" i="25"/>
  <c r="J131" i="25"/>
  <c r="J428" i="25"/>
  <c r="J1023" i="25"/>
  <c r="J308" i="25"/>
  <c r="J332" i="25"/>
  <c r="J979" i="25"/>
  <c r="J965" i="25"/>
  <c r="J556" i="25"/>
  <c r="J480" i="25"/>
  <c r="J789" i="25"/>
  <c r="J395" i="25"/>
  <c r="J55" i="25"/>
  <c r="J606" i="25"/>
  <c r="J581" i="25"/>
  <c r="J110" i="25"/>
  <c r="J328" i="25"/>
  <c r="J146" i="25"/>
  <c r="J381" i="25"/>
  <c r="J841" i="25"/>
  <c r="J974" i="25"/>
  <c r="J408" i="25"/>
  <c r="J914" i="25"/>
  <c r="J804" i="25"/>
  <c r="J1057" i="25"/>
  <c r="J1114" i="25"/>
  <c r="J433" i="25"/>
  <c r="J917" i="25"/>
  <c r="J104" i="25"/>
  <c r="J468" i="25"/>
  <c r="J72" i="25"/>
  <c r="J571" i="25"/>
  <c r="J775" i="25"/>
  <c r="J1054" i="25"/>
  <c r="J948" i="25"/>
  <c r="J984" i="25"/>
  <c r="J1073" i="25"/>
  <c r="J441" i="25"/>
  <c r="J482" i="25"/>
  <c r="J893" i="25"/>
  <c r="J1046" i="25"/>
  <c r="J298" i="25"/>
  <c r="J346" i="25"/>
  <c r="J561" i="25"/>
  <c r="J419" i="25"/>
  <c r="J505" i="25"/>
  <c r="J201" i="25"/>
  <c r="J1007" i="25"/>
  <c r="J959" i="25"/>
  <c r="J750" i="25"/>
  <c r="J810" i="25"/>
  <c r="J838" i="25"/>
  <c r="J757" i="25"/>
  <c r="J916" i="25"/>
  <c r="J193" i="25"/>
  <c r="J533" i="25"/>
  <c r="J816" i="25"/>
  <c r="J59" i="25"/>
  <c r="J540" i="25"/>
  <c r="J898" i="25"/>
  <c r="J976" i="25"/>
  <c r="J8" i="25"/>
  <c r="J819" i="25"/>
  <c r="J438" i="25"/>
  <c r="J389" i="25"/>
  <c r="J934" i="25"/>
  <c r="J154" i="25"/>
  <c r="J964" i="25"/>
  <c r="J483" i="25"/>
  <c r="J18" i="25"/>
  <c r="J1077" i="25"/>
  <c r="J527" i="25"/>
  <c r="J1134" i="25"/>
  <c r="J657" i="25"/>
  <c r="J51" i="25"/>
  <c r="J364" i="25"/>
  <c r="J115" i="25"/>
  <c r="J316" i="25"/>
  <c r="J355" i="25"/>
  <c r="J82" i="25"/>
  <c r="J351" i="25"/>
  <c r="J349" i="25"/>
  <c r="J92" i="25"/>
  <c r="J780" i="25"/>
  <c r="J762" i="25"/>
  <c r="J409" i="25"/>
  <c r="J75" i="25"/>
  <c r="J702" i="25"/>
  <c r="J432" i="25"/>
  <c r="J29" i="25"/>
  <c r="J1088" i="25"/>
  <c r="J996" i="25"/>
  <c r="J269" i="25"/>
  <c r="J370" i="25"/>
  <c r="J957" i="25"/>
  <c r="J288" i="25"/>
  <c r="J685" i="25"/>
  <c r="J160" i="25"/>
  <c r="J620" i="25"/>
  <c r="J691" i="25"/>
  <c r="J945" i="25"/>
  <c r="J721" i="25"/>
  <c r="J301" i="25"/>
  <c r="J956" i="25"/>
  <c r="J1005" i="25"/>
  <c r="J1008" i="25"/>
  <c r="J649" i="25"/>
  <c r="J283" i="25"/>
  <c r="J196" i="25"/>
  <c r="J785" i="25"/>
  <c r="J707" i="25"/>
  <c r="J962" i="25"/>
  <c r="J187" i="25"/>
  <c r="J539" i="25"/>
  <c r="J471" i="25"/>
  <c r="J188" i="25"/>
  <c r="J803" i="25"/>
  <c r="J1083" i="25"/>
  <c r="J1012" i="25"/>
  <c r="J966" i="25"/>
  <c r="J933" i="25"/>
  <c r="J1025" i="25"/>
  <c r="J429" i="25"/>
  <c r="J552" i="25"/>
  <c r="J1076" i="25"/>
  <c r="J1000" i="25"/>
  <c r="J1049" i="25"/>
  <c r="J954" i="25"/>
  <c r="J322" i="25"/>
  <c r="J679" i="25"/>
  <c r="J184" i="25"/>
  <c r="J1024" i="25"/>
  <c r="J491" i="25"/>
  <c r="J399" i="25"/>
  <c r="J875" i="25"/>
  <c r="J969" i="25"/>
  <c r="J774" i="25"/>
  <c r="J989" i="25"/>
  <c r="J182" i="25"/>
  <c r="J163" i="25"/>
  <c r="J1020" i="25"/>
  <c r="J1130" i="25"/>
  <c r="J118" i="25"/>
  <c r="J951" i="25"/>
  <c r="J200" i="25"/>
  <c r="J100" i="25"/>
  <c r="J884" i="25"/>
  <c r="J535" i="25"/>
  <c r="J549" i="25"/>
  <c r="J330" i="25"/>
  <c r="J446" i="25"/>
  <c r="J895" i="25"/>
  <c r="J1059" i="25"/>
  <c r="J167" i="25"/>
  <c r="J920" i="25"/>
  <c r="J937" i="25"/>
  <c r="J675" i="25"/>
  <c r="J724" i="25"/>
  <c r="J703" i="25"/>
  <c r="J106" i="25"/>
  <c r="J296" i="25"/>
  <c r="J510" i="25"/>
  <c r="J195" i="25"/>
  <c r="J416" i="25"/>
  <c r="J782" i="25"/>
  <c r="J852" i="25"/>
  <c r="J647" i="25"/>
  <c r="J25" i="25"/>
  <c r="J768" i="25"/>
  <c r="J353" i="25"/>
  <c r="J616" i="25"/>
  <c r="J96" i="25"/>
  <c r="J415" i="25"/>
  <c r="J256" i="25"/>
  <c r="J293" i="25"/>
  <c r="J600" i="25"/>
  <c r="J765" i="25"/>
  <c r="J1144" i="25"/>
  <c r="J463" i="25"/>
  <c r="J366" i="25"/>
  <c r="J180" i="25"/>
  <c r="J1039" i="25"/>
  <c r="J222" i="25"/>
  <c r="J169" i="25"/>
  <c r="J1063" i="25"/>
  <c r="J859" i="25"/>
  <c r="J284" i="25"/>
  <c r="J928" i="25"/>
  <c r="J338" i="25"/>
  <c r="J787" i="25"/>
  <c r="J725" i="25"/>
  <c r="J246" i="25"/>
  <c r="J405" i="25"/>
  <c r="J569" i="25"/>
  <c r="J626" i="25"/>
  <c r="J28" i="25"/>
  <c r="J281" i="25"/>
  <c r="J1109" i="25"/>
  <c r="J242" i="25"/>
  <c r="C6" i="30"/>
  <c r="B9" i="30"/>
  <c r="B13" i="30"/>
  <c r="B10" i="30"/>
  <c r="P16" i="28"/>
  <c r="E8" i="30"/>
  <c r="N31" i="28"/>
  <c r="T31" i="28" s="1"/>
  <c r="C9" i="29"/>
  <c r="C14" i="29"/>
  <c r="E7" i="29"/>
  <c r="E7" i="30"/>
  <c r="C19" i="29"/>
  <c r="N32" i="28"/>
  <c r="T32" i="28" s="1"/>
  <c r="E14" i="29"/>
  <c r="C11" i="29"/>
  <c r="C17" i="30"/>
  <c r="E8" i="29"/>
  <c r="E12" i="29"/>
  <c r="B4" i="30"/>
  <c r="C18" i="29"/>
  <c r="E16" i="29"/>
  <c r="C4" i="30"/>
  <c r="E11" i="30"/>
  <c r="C8" i="29"/>
  <c r="C5" i="30"/>
  <c r="E13" i="30"/>
  <c r="E10" i="30"/>
  <c r="C11" i="30"/>
  <c r="B11" i="30"/>
  <c r="E9" i="29"/>
  <c r="C5" i="29"/>
  <c r="E6" i="30"/>
  <c r="C12" i="29"/>
  <c r="J906" i="25"/>
  <c r="J265" i="25"/>
  <c r="B12" i="30"/>
  <c r="B15" i="30"/>
  <c r="E6" i="29"/>
  <c r="E14" i="30"/>
  <c r="B5" i="30"/>
  <c r="E11" i="29"/>
  <c r="E15" i="29"/>
  <c r="C16" i="30"/>
  <c r="C7" i="30"/>
  <c r="E17" i="29"/>
  <c r="E12" i="30"/>
  <c r="C12" i="30"/>
  <c r="B16" i="30"/>
  <c r="E5" i="30"/>
  <c r="B17" i="30"/>
  <c r="E15" i="30"/>
  <c r="C14" i="30"/>
  <c r="B7" i="30"/>
  <c r="C8" i="30"/>
  <c r="C9" i="30"/>
  <c r="C10" i="30"/>
  <c r="C13" i="30"/>
  <c r="C6" i="29"/>
  <c r="C15" i="30"/>
  <c r="C15" i="29"/>
  <c r="B6" i="30"/>
  <c r="C16" i="29"/>
  <c r="B14" i="30"/>
  <c r="N34" i="28"/>
  <c r="T34" i="28" s="1"/>
  <c r="C17" i="29"/>
  <c r="B8" i="30"/>
  <c r="C7" i="29"/>
  <c r="C10" i="29"/>
  <c r="N33" i="28"/>
  <c r="T33" i="28" s="1"/>
  <c r="K8" i="25"/>
  <c r="K30" i="25"/>
  <c r="K940" i="25"/>
  <c r="K692" i="25"/>
  <c r="K216" i="25"/>
  <c r="N64" i="45"/>
  <c r="T64" i="45" s="1"/>
  <c r="K805" i="25"/>
  <c r="K935" i="25"/>
  <c r="K636" i="25"/>
  <c r="K744" i="25"/>
  <c r="K717" i="25"/>
  <c r="K557" i="25"/>
  <c r="K587" i="25"/>
  <c r="K1057" i="25"/>
  <c r="K441" i="25"/>
  <c r="K457" i="25"/>
  <c r="K455" i="25"/>
  <c r="K773" i="25"/>
  <c r="K597" i="25"/>
  <c r="K642" i="25"/>
  <c r="K34" i="25"/>
  <c r="K881" i="25"/>
  <c r="K366" i="25"/>
  <c r="K330" i="25"/>
  <c r="K427" i="25"/>
  <c r="K489" i="25"/>
  <c r="K1011" i="25"/>
  <c r="K136" i="25"/>
  <c r="K524" i="25"/>
  <c r="K987" i="25"/>
  <c r="K622" i="25"/>
  <c r="K71" i="25"/>
  <c r="K16" i="25"/>
  <c r="K36" i="25"/>
  <c r="K700" i="25"/>
  <c r="K874" i="25"/>
  <c r="K405" i="25"/>
  <c r="K270" i="25"/>
  <c r="K729" i="25"/>
  <c r="K110" i="25"/>
  <c r="K778" i="25"/>
  <c r="K235" i="25"/>
  <c r="K178" i="25"/>
  <c r="K846" i="25"/>
  <c r="N53" i="45"/>
  <c r="T53" i="45" s="1"/>
  <c r="K360" i="25"/>
  <c r="K761" i="25"/>
  <c r="K197" i="25"/>
  <c r="K1160" i="25"/>
  <c r="K1062" i="25"/>
  <c r="K1072" i="25"/>
  <c r="N62" i="45"/>
  <c r="T62" i="45" s="1"/>
  <c r="K849" i="25"/>
  <c r="K314" i="25"/>
  <c r="K26" i="25"/>
  <c r="K456" i="25"/>
  <c r="K764" i="25"/>
  <c r="K913" i="25"/>
  <c r="K891" i="25"/>
  <c r="K998" i="25"/>
  <c r="K382" i="25"/>
  <c r="K358" i="25"/>
  <c r="K886" i="25"/>
  <c r="K821" i="25"/>
  <c r="K139" i="25"/>
  <c r="K66" i="25"/>
  <c r="K363" i="25"/>
  <c r="K783" i="25"/>
  <c r="N43" i="45"/>
  <c r="T43" i="45" s="1"/>
  <c r="K898" i="25"/>
  <c r="K362" i="25"/>
  <c r="K388" i="25"/>
  <c r="K757" i="25"/>
  <c r="K158" i="25"/>
  <c r="K339" i="25"/>
  <c r="K869" i="25"/>
  <c r="K425" i="25"/>
  <c r="K168" i="25"/>
  <c r="K581" i="25"/>
  <c r="K219" i="25"/>
  <c r="K794" i="25"/>
  <c r="K688" i="25"/>
  <c r="K537" i="25"/>
  <c r="K1119" i="25"/>
  <c r="K91" i="25"/>
  <c r="K484" i="25"/>
  <c r="K146" i="25"/>
  <c r="K308" i="25"/>
  <c r="K280" i="25"/>
  <c r="K1122" i="25"/>
  <c r="K368" i="25"/>
  <c r="K471" i="25"/>
  <c r="K379" i="25"/>
  <c r="K498" i="25"/>
  <c r="K57" i="25"/>
  <c r="K991" i="25"/>
  <c r="K1068" i="25"/>
  <c r="K564" i="25"/>
  <c r="K596" i="25"/>
  <c r="K285" i="25"/>
  <c r="K255" i="25"/>
  <c r="K354" i="25"/>
  <c r="K835" i="25"/>
  <c r="K18" i="25"/>
  <c r="K487" i="25"/>
  <c r="K807" i="25"/>
  <c r="K111" i="25"/>
  <c r="K43" i="25"/>
  <c r="K185" i="25"/>
  <c r="K162" i="25"/>
  <c r="N44" i="45"/>
  <c r="T44" i="45" s="1"/>
  <c r="K160" i="25"/>
  <c r="K867" i="25"/>
  <c r="K1052" i="25"/>
  <c r="K779" i="25"/>
  <c r="K736" i="25"/>
  <c r="K320" i="25"/>
  <c r="K19" i="25"/>
  <c r="K1067" i="25"/>
  <c r="K843" i="25"/>
  <c r="K813" i="25"/>
  <c r="K72" i="25"/>
  <c r="K439" i="25"/>
  <c r="K1138" i="25"/>
  <c r="K253" i="25"/>
  <c r="K727" i="25"/>
  <c r="K322" i="25"/>
  <c r="K1043" i="25"/>
  <c r="K926" i="25"/>
  <c r="K335" i="25"/>
  <c r="K822" i="25"/>
  <c r="K298" i="25"/>
  <c r="K708" i="25"/>
  <c r="K201" i="25"/>
  <c r="K133" i="25"/>
  <c r="K748" i="25"/>
  <c r="K1027" i="25"/>
  <c r="K799" i="25"/>
  <c r="K932" i="25"/>
  <c r="K742" i="25"/>
  <c r="K559" i="25"/>
  <c r="K1012" i="25"/>
  <c r="K630" i="25"/>
  <c r="K288" i="25"/>
  <c r="K88" i="25"/>
  <c r="K588" i="25"/>
  <c r="K206" i="25"/>
  <c r="K149" i="25"/>
  <c r="K606" i="25"/>
  <c r="K1056" i="25"/>
  <c r="K83" i="25"/>
  <c r="K712" i="25"/>
  <c r="K336" i="25"/>
  <c r="K1074" i="25"/>
  <c r="K159" i="25"/>
  <c r="K470" i="25"/>
  <c r="K223" i="25"/>
  <c r="K169" i="25"/>
  <c r="K207" i="25"/>
  <c r="K734" i="25"/>
  <c r="K710" i="25"/>
  <c r="K1086" i="25"/>
  <c r="K311" i="25"/>
  <c r="K648" i="25"/>
  <c r="N74" i="45"/>
  <c r="T74" i="45" s="1"/>
  <c r="K1113" i="25"/>
  <c r="K35" i="25"/>
  <c r="K506" i="25"/>
  <c r="K194" i="25"/>
  <c r="K824" i="25"/>
  <c r="K535" i="25"/>
  <c r="K191" i="25"/>
  <c r="K1051" i="25"/>
  <c r="K608" i="25"/>
  <c r="K324" i="25"/>
  <c r="K14" i="25"/>
  <c r="K560" i="25"/>
  <c r="K603" i="25"/>
  <c r="N73" i="45"/>
  <c r="T73" i="45" s="1"/>
  <c r="K1114" i="25"/>
  <c r="N70" i="45"/>
  <c r="T70" i="45" s="1"/>
  <c r="K304" i="25"/>
  <c r="K982" i="25"/>
  <c r="K390" i="25"/>
  <c r="K670" i="25"/>
  <c r="K983" i="25"/>
  <c r="K69" i="25"/>
  <c r="K1165" i="25"/>
  <c r="K580" i="25"/>
  <c r="K741" i="25"/>
  <c r="K517" i="25"/>
  <c r="K256" i="25"/>
  <c r="K1044" i="25"/>
  <c r="K842" i="25"/>
  <c r="K450" i="25"/>
  <c r="K1162" i="25"/>
  <c r="K937" i="25"/>
  <c r="K459" i="25"/>
  <c r="K720" i="25"/>
  <c r="K740" i="25"/>
  <c r="K436" i="25"/>
  <c r="K477" i="25"/>
  <c r="K460" i="25"/>
  <c r="K569" i="25"/>
  <c r="K117" i="25"/>
  <c r="K887" i="25"/>
  <c r="K152" i="25"/>
  <c r="K171" i="25"/>
  <c r="K919" i="25"/>
  <c r="K406" i="25"/>
  <c r="K714" i="25"/>
  <c r="K782" i="25"/>
  <c r="K828" i="25"/>
  <c r="K695" i="25"/>
  <c r="K595" i="25"/>
  <c r="K491" i="25"/>
  <c r="K910" i="25"/>
  <c r="K251" i="25"/>
  <c r="K703" i="25"/>
  <c r="K1161" i="25"/>
  <c r="K697" i="25"/>
  <c r="K364" i="25"/>
  <c r="K252" i="25"/>
  <c r="K346" i="25"/>
  <c r="K825" i="25"/>
  <c r="N66" i="45"/>
  <c r="T66" i="45" s="1"/>
  <c r="K208" i="25"/>
  <c r="K561" i="25"/>
  <c r="K632" i="25"/>
  <c r="K718" i="25"/>
  <c r="K643" i="25"/>
  <c r="K326" i="25"/>
  <c r="K659" i="25"/>
  <c r="K64" i="25"/>
  <c r="K674" i="25"/>
  <c r="N47" i="45"/>
  <c r="T47" i="45" s="1"/>
  <c r="K619" i="25"/>
  <c r="K166" i="25"/>
  <c r="K141" i="25"/>
  <c r="K85" i="25"/>
  <c r="K1103" i="25"/>
  <c r="K126" i="25"/>
  <c r="K430" i="25"/>
  <c r="K65" i="25"/>
  <c r="K212" i="25"/>
  <c r="K426" i="25"/>
  <c r="K854" i="25"/>
  <c r="K443" i="25"/>
  <c r="K575" i="25"/>
  <c r="K735" i="25"/>
  <c r="K412" i="25"/>
  <c r="K271" i="25"/>
  <c r="K871" i="25"/>
  <c r="K897" i="25"/>
  <c r="N56" i="45"/>
  <c r="T56" i="45" s="1"/>
  <c r="K262" i="25"/>
  <c r="K604" i="25"/>
  <c r="K733" i="25"/>
  <c r="K504" i="25"/>
  <c r="K246" i="25"/>
  <c r="K236" i="25"/>
  <c r="K186" i="25"/>
  <c r="K863" i="25"/>
  <c r="K1106" i="25"/>
  <c r="K567" i="25"/>
  <c r="K593" i="25"/>
  <c r="K771" i="25"/>
  <c r="K939" i="25"/>
  <c r="K120" i="25"/>
  <c r="K59" i="25"/>
  <c r="K281" i="25"/>
  <c r="K132" i="25"/>
  <c r="K1121" i="25"/>
  <c r="K23" i="25"/>
  <c r="K1104" i="25"/>
  <c r="K790" i="25"/>
  <c r="K841" i="25"/>
  <c r="K611" i="25"/>
  <c r="K211" i="25"/>
  <c r="K1158" i="25"/>
  <c r="K229" i="25"/>
  <c r="K397" i="25"/>
  <c r="K1126" i="25"/>
  <c r="K711" i="25"/>
  <c r="K996" i="25"/>
  <c r="K827" i="25"/>
  <c r="K556" i="25"/>
  <c r="K514" i="25"/>
  <c r="K885" i="25"/>
  <c r="K1093" i="25"/>
  <c r="K1038" i="25"/>
  <c r="K125" i="25"/>
  <c r="K383" i="25"/>
  <c r="K1045" i="25"/>
  <c r="K445" i="25"/>
  <c r="K784" i="25"/>
  <c r="K1048" i="25"/>
  <c r="K25" i="25"/>
  <c r="K230" i="25"/>
  <c r="N67" i="45"/>
  <c r="T67" i="45" s="1"/>
  <c r="K291" i="25"/>
  <c r="K196" i="25"/>
  <c r="K839" i="25"/>
  <c r="K760" i="25"/>
  <c r="K373" i="25"/>
  <c r="K635" i="25"/>
  <c r="K792" i="25"/>
  <c r="K1135" i="25"/>
  <c r="K1159" i="25"/>
  <c r="K1001" i="25"/>
  <c r="K988" i="25"/>
  <c r="K442" i="25"/>
  <c r="K1096" i="25"/>
  <c r="K942" i="25"/>
  <c r="K307" i="25"/>
  <c r="K173" i="25"/>
  <c r="K721" i="25"/>
  <c r="K892" i="25"/>
  <c r="K866" i="25"/>
  <c r="K290" i="25"/>
  <c r="K1137" i="25"/>
  <c r="K815" i="25"/>
  <c r="K1101" i="25"/>
  <c r="K104" i="25"/>
  <c r="K357" i="25"/>
  <c r="K221" i="25"/>
  <c r="K1002" i="25"/>
  <c r="K129" i="25"/>
  <c r="K184" i="25"/>
  <c r="K546" i="25"/>
  <c r="K724" i="25"/>
  <c r="K277" i="25"/>
  <c r="K806" i="25"/>
  <c r="K894" i="25"/>
  <c r="K746" i="25"/>
  <c r="K544" i="25"/>
  <c r="K1115" i="25"/>
  <c r="K244" i="25"/>
  <c r="K179" i="25"/>
  <c r="K392" i="25"/>
  <c r="K508" i="25"/>
  <c r="K52" i="25"/>
  <c r="K856" i="25"/>
  <c r="K1016" i="25"/>
  <c r="K1024" i="25"/>
  <c r="K114" i="25"/>
  <c r="K816" i="25"/>
  <c r="K519" i="25"/>
  <c r="K696" i="25"/>
  <c r="K503" i="25"/>
  <c r="K675" i="25"/>
  <c r="K848" i="25"/>
  <c r="K873" i="25"/>
  <c r="K63" i="25"/>
  <c r="K903" i="25"/>
  <c r="K1078" i="25"/>
  <c r="K999" i="25"/>
  <c r="K857" i="25"/>
  <c r="K644" i="25"/>
  <c r="K266" i="25"/>
  <c r="K1124" i="25"/>
  <c r="K786" i="25"/>
  <c r="K668" i="25"/>
  <c r="K473" i="25"/>
  <c r="K513" i="25"/>
  <c r="K875" i="25"/>
  <c r="K900" i="25"/>
  <c r="K543" i="25"/>
  <c r="K431" i="25"/>
  <c r="K808" i="25"/>
  <c r="K1136" i="25"/>
  <c r="K1009" i="25"/>
  <c r="K1007" i="25"/>
  <c r="K1107" i="25"/>
  <c r="K616" i="25"/>
  <c r="K243" i="25"/>
  <c r="K1154" i="25"/>
  <c r="K747" i="25"/>
  <c r="K929" i="25"/>
  <c r="N69" i="45"/>
  <c r="T69" i="45" s="1"/>
  <c r="K737" i="25"/>
  <c r="K802" i="25"/>
  <c r="K629" i="25"/>
  <c r="K681" i="25"/>
  <c r="K518" i="25"/>
  <c r="K917" i="25"/>
  <c r="K347" i="25"/>
  <c r="K1058" i="25"/>
  <c r="K451" i="25"/>
  <c r="K349" i="25"/>
  <c r="K372" i="25"/>
  <c r="K60" i="25"/>
  <c r="K1153" i="25"/>
  <c r="K9" i="25"/>
  <c r="K319" i="25"/>
  <c r="K293" i="25"/>
  <c r="K321" i="25"/>
  <c r="K181" i="25"/>
  <c r="K1132" i="25"/>
  <c r="K1164" i="25"/>
  <c r="K571" i="25"/>
  <c r="K1003" i="25"/>
  <c r="K769" i="25"/>
  <c r="K510" i="25"/>
  <c r="K1084" i="25"/>
  <c r="K540" i="25"/>
  <c r="N45" i="45"/>
  <c r="T45" i="45" s="1"/>
  <c r="K669" i="25"/>
  <c r="K1041" i="25"/>
  <c r="K1020" i="25"/>
  <c r="K328" i="25"/>
  <c r="K834" i="25"/>
  <c r="K472" i="25"/>
  <c r="K930" i="25"/>
  <c r="K985" i="25"/>
  <c r="N78" i="45"/>
  <c r="T78" i="45" s="1"/>
  <c r="K833" i="25"/>
  <c r="K888" i="25"/>
  <c r="K148" i="25"/>
  <c r="K511" i="25"/>
  <c r="K915" i="25"/>
  <c r="K1125" i="25"/>
  <c r="K726" i="25"/>
  <c r="K850" i="25"/>
  <c r="K986" i="25"/>
  <c r="K156" i="25"/>
  <c r="K414" i="25"/>
  <c r="K538" i="25"/>
  <c r="K1004" i="25"/>
  <c r="K1163" i="25"/>
  <c r="K306" i="25"/>
  <c r="K565" i="25"/>
  <c r="K780" i="25"/>
  <c r="K1144" i="25"/>
  <c r="K334" i="25"/>
  <c r="K90" i="25"/>
  <c r="K743" i="25"/>
  <c r="K578" i="25"/>
  <c r="K316" i="25"/>
  <c r="K516" i="25"/>
  <c r="K1076" i="25"/>
  <c r="K310" i="25"/>
  <c r="K753" i="25"/>
  <c r="K936" i="25"/>
  <c r="K563" i="25"/>
  <c r="N65" i="45"/>
  <c r="T65" i="45" s="1"/>
  <c r="K599" i="25"/>
  <c r="K536" i="25"/>
  <c r="K901" i="25"/>
  <c r="K217" i="25"/>
  <c r="K418" i="25"/>
  <c r="K413" i="25"/>
  <c r="K226" i="25"/>
  <c r="K989" i="25"/>
  <c r="K254" i="25"/>
  <c r="K407" i="25"/>
  <c r="K1105" i="25"/>
  <c r="K1100" i="25"/>
  <c r="K765" i="25"/>
  <c r="K458" i="25"/>
  <c r="K690" i="25"/>
  <c r="K45" i="25"/>
  <c r="K941" i="25"/>
  <c r="K705" i="25"/>
  <c r="K135" i="25"/>
  <c r="K56" i="25"/>
  <c r="K923" i="25"/>
  <c r="K276" i="25"/>
  <c r="K40" i="25"/>
  <c r="K1050" i="25"/>
  <c r="K851" i="25"/>
  <c r="K905" i="25"/>
  <c r="K309" i="25"/>
  <c r="K912" i="25"/>
  <c r="K1066" i="25"/>
  <c r="K758" i="25"/>
  <c r="K274" i="25"/>
  <c r="K840" i="25"/>
  <c r="K92" i="25"/>
  <c r="K214" i="25"/>
  <c r="K395" i="25"/>
  <c r="K42" i="25"/>
  <c r="K609" i="25"/>
  <c r="K649" i="25"/>
  <c r="K598" i="25"/>
  <c r="K884" i="25"/>
  <c r="K707" i="25"/>
  <c r="K188" i="25"/>
  <c r="K671" i="25"/>
  <c r="K1147" i="25"/>
  <c r="K1017" i="25"/>
  <c r="N46" i="45"/>
  <c r="T46" i="45" s="1"/>
  <c r="K419" i="25"/>
  <c r="K830" i="25"/>
  <c r="K676" i="25"/>
  <c r="K317" i="25"/>
  <c r="K99" i="25"/>
  <c r="K713" i="25"/>
  <c r="K177" i="25"/>
  <c r="K153" i="25"/>
  <c r="K361" i="25"/>
  <c r="K927" i="25"/>
  <c r="K240" i="25"/>
  <c r="K231" i="25"/>
  <c r="K352" i="25"/>
  <c r="K174" i="25"/>
  <c r="K1070" i="25"/>
  <c r="K584" i="25"/>
  <c r="K647" i="25"/>
  <c r="K722" i="25"/>
  <c r="K475" i="25"/>
  <c r="K62" i="25"/>
  <c r="K628" i="25"/>
  <c r="K233" i="25"/>
  <c r="K283" i="25"/>
  <c r="K1087" i="25"/>
  <c r="K232" i="25"/>
  <c r="K1123" i="25"/>
  <c r="N79" i="45"/>
  <c r="T79" i="45" s="1"/>
  <c r="K249" i="25"/>
  <c r="K872" i="25"/>
  <c r="K107" i="25"/>
  <c r="K115" i="25"/>
  <c r="K600" i="25"/>
  <c r="K202" i="25"/>
  <c r="K694" i="25"/>
  <c r="K698" i="25"/>
  <c r="K449" i="25"/>
  <c r="K1069" i="25"/>
  <c r="K831" i="25"/>
  <c r="K434" i="25"/>
  <c r="K1151" i="25"/>
  <c r="K909" i="25"/>
  <c r="K852" i="25"/>
  <c r="K227" i="25"/>
  <c r="K1166" i="25"/>
  <c r="K542" i="25"/>
  <c r="K618" i="25"/>
  <c r="K934" i="25"/>
  <c r="K482" i="25"/>
  <c r="K20" i="25"/>
  <c r="K423" i="25"/>
  <c r="K582" i="25"/>
  <c r="K31" i="25"/>
  <c r="K367" i="25"/>
  <c r="K241" i="25"/>
  <c r="K860" i="25"/>
  <c r="K75" i="25"/>
  <c r="K353" i="25"/>
  <c r="K550" i="25"/>
  <c r="K1025" i="25"/>
  <c r="K323" i="25"/>
  <c r="K679" i="25"/>
  <c r="K625" i="25"/>
  <c r="K610" i="25"/>
  <c r="K84" i="25"/>
  <c r="K190" i="25"/>
  <c r="K215" i="25"/>
  <c r="K48" i="25"/>
  <c r="K300" i="25"/>
  <c r="K1026" i="25"/>
  <c r="K250" i="25"/>
  <c r="K845" i="25"/>
  <c r="K356" i="25"/>
  <c r="K791" i="25"/>
  <c r="K832" i="25"/>
  <c r="K687" i="25"/>
  <c r="K889" i="25"/>
  <c r="K478" i="25"/>
  <c r="K462" i="25"/>
  <c r="K554" i="25"/>
  <c r="K686" i="25"/>
  <c r="K658" i="25"/>
  <c r="K553" i="25"/>
  <c r="K657" i="25"/>
  <c r="K131" i="25"/>
  <c r="K112" i="25"/>
  <c r="K1150" i="25"/>
  <c r="K775" i="25"/>
  <c r="K287" i="25"/>
  <c r="K731" i="25"/>
  <c r="K826" i="25"/>
  <c r="K853" i="25"/>
  <c r="K579" i="25"/>
  <c r="K706" i="25"/>
  <c r="K437" i="25"/>
  <c r="K170" i="25"/>
  <c r="K601" i="25"/>
  <c r="K918" i="25"/>
  <c r="K512" i="25"/>
  <c r="K1006" i="25"/>
  <c r="K541" i="25"/>
  <c r="K577" i="25"/>
  <c r="K138" i="25"/>
  <c r="K755" i="25"/>
  <c r="K896" i="25"/>
  <c r="K638" i="25"/>
  <c r="K44" i="25"/>
  <c r="K768" i="25"/>
  <c r="K1005" i="25"/>
  <c r="K137" i="25"/>
  <c r="K1059" i="25"/>
  <c r="K355" i="25"/>
  <c r="K13" i="25"/>
  <c r="K399" i="25"/>
  <c r="K684" i="25"/>
  <c r="K770" i="25"/>
  <c r="K78" i="25"/>
  <c r="K21" i="25"/>
  <c r="K396" i="25"/>
  <c r="K1042" i="25"/>
  <c r="K183" i="25"/>
  <c r="K1090" i="25"/>
  <c r="K27" i="25"/>
  <c r="K814" i="25"/>
  <c r="K691" i="25"/>
  <c r="K486" i="25"/>
  <c r="K220" i="25"/>
  <c r="K521" i="25"/>
  <c r="K497" i="25"/>
  <c r="K74" i="25"/>
  <c r="K552" i="25"/>
  <c r="K1108" i="25"/>
  <c r="K224" i="25"/>
  <c r="K234" i="25"/>
  <c r="K1167" i="25"/>
  <c r="K899" i="25"/>
  <c r="K914" i="25"/>
  <c r="K663" i="25"/>
  <c r="K466" i="25"/>
  <c r="K1129" i="25"/>
  <c r="K1080" i="25"/>
  <c r="K446" i="25"/>
  <c r="K218" i="25"/>
  <c r="K678" i="25"/>
  <c r="K573" i="25"/>
  <c r="K979" i="25"/>
  <c r="K908" i="25"/>
  <c r="K193" i="25"/>
  <c r="K474" i="25"/>
  <c r="K167" i="25"/>
  <c r="K522" i="25"/>
  <c r="K1023" i="25"/>
  <c r="K467" i="25"/>
  <c r="K879" i="25"/>
  <c r="K447" i="25"/>
  <c r="K476" i="25"/>
  <c r="K804" i="25"/>
  <c r="K41" i="25"/>
  <c r="K627" i="25"/>
  <c r="K589" i="25"/>
  <c r="K279" i="25"/>
  <c r="K621" i="25"/>
  <c r="K667" i="25"/>
  <c r="K633" i="25"/>
  <c r="K591" i="25"/>
  <c r="K228" i="25"/>
  <c r="K1039" i="25"/>
  <c r="K1063" i="25"/>
  <c r="K344" i="25"/>
  <c r="N51" i="45"/>
  <c r="T51" i="45" s="1"/>
  <c r="K651" i="25"/>
  <c r="K623" i="25"/>
  <c r="N49" i="45"/>
  <c r="T49" i="45" s="1"/>
  <c r="K410" i="25"/>
  <c r="K295" i="25"/>
  <c r="K551" i="25"/>
  <c r="K662" i="25"/>
  <c r="K566" i="25"/>
  <c r="K272" i="25"/>
  <c r="K68" i="25"/>
  <c r="K329" i="25"/>
  <c r="K1130" i="25"/>
  <c r="K1134" i="25"/>
  <c r="K507" i="25"/>
  <c r="K289" i="25"/>
  <c r="K94" i="25"/>
  <c r="N80" i="45"/>
  <c r="T80" i="45" s="1"/>
  <c r="K108" i="25"/>
  <c r="K401" i="25"/>
  <c r="K76" i="25"/>
  <c r="K15" i="25"/>
  <c r="K631" i="25"/>
  <c r="K299" i="25"/>
  <c r="K776" i="25"/>
  <c r="K424" i="25"/>
  <c r="K1019" i="25"/>
  <c r="K257" i="25"/>
  <c r="K1095" i="25"/>
  <c r="N52" i="45"/>
  <c r="T52" i="45" s="1"/>
  <c r="K222" i="25"/>
  <c r="K1131" i="25"/>
  <c r="K12" i="25"/>
  <c r="K637" i="25"/>
  <c r="K175" i="25"/>
  <c r="K683" i="25"/>
  <c r="K86" i="25"/>
  <c r="N61" i="45"/>
  <c r="T61" i="45" s="1"/>
  <c r="K1060" i="25"/>
  <c r="K1081" i="25"/>
  <c r="N54" i="45"/>
  <c r="T54" i="45" s="1"/>
  <c r="K495" i="25"/>
  <c r="K756" i="25"/>
  <c r="K121" i="25"/>
  <c r="K855" i="25"/>
  <c r="K921" i="25"/>
  <c r="K920" i="25"/>
  <c r="K122" i="25"/>
  <c r="K374" i="25"/>
  <c r="K1071" i="25"/>
  <c r="K931" i="25"/>
  <c r="K1149" i="25"/>
  <c r="K109" i="25"/>
  <c r="K469" i="25"/>
  <c r="K303" i="25"/>
  <c r="K96" i="25"/>
  <c r="K685" i="25"/>
  <c r="K1117" i="25"/>
  <c r="K452" i="25"/>
  <c r="K238" i="25"/>
  <c r="K880" i="25"/>
  <c r="K1148" i="25"/>
  <c r="K751" i="25"/>
  <c r="K461" i="25"/>
  <c r="K660" i="25"/>
  <c r="K704" i="25"/>
  <c r="K180" i="25"/>
  <c r="K803" i="25"/>
  <c r="K464" i="25"/>
  <c r="K859" i="25"/>
  <c r="K284" i="25"/>
  <c r="K590" i="25"/>
  <c r="K1098" i="25"/>
  <c r="K200" i="25"/>
  <c r="K844" i="25"/>
  <c r="K665" i="25"/>
  <c r="K752" i="25"/>
  <c r="K350" i="25"/>
  <c r="K715" i="25"/>
  <c r="K1168" i="25"/>
  <c r="K750" i="25"/>
  <c r="K646" i="25"/>
  <c r="K483" i="25"/>
  <c r="K39" i="25"/>
  <c r="K385" i="25"/>
  <c r="K933" i="25"/>
  <c r="K650" i="25"/>
  <c r="K981" i="25"/>
  <c r="K204" i="25"/>
  <c r="K124" i="25"/>
  <c r="K105" i="25"/>
  <c r="K494" i="25"/>
  <c r="K788" i="25"/>
  <c r="N50" i="45"/>
  <c r="T50" i="45" s="1"/>
  <c r="K615" i="25"/>
  <c r="K237" i="25"/>
  <c r="K1133" i="25"/>
  <c r="K762" i="25"/>
  <c r="K384" i="25"/>
  <c r="K67" i="25"/>
  <c r="K882" i="25"/>
  <c r="K1065" i="25"/>
  <c r="K531" i="25"/>
  <c r="K187" i="25"/>
  <c r="K777" i="25"/>
  <c r="K1139" i="25"/>
  <c r="K342" i="25"/>
  <c r="K505" i="25"/>
  <c r="K878" i="25"/>
  <c r="K337" i="25"/>
  <c r="K502" i="25"/>
  <c r="K607" i="25"/>
  <c r="K1061" i="25"/>
  <c r="K1021" i="25"/>
  <c r="K837" i="25"/>
  <c r="K501" i="25"/>
  <c r="K225" i="25"/>
  <c r="K113" i="25"/>
  <c r="K701" i="25"/>
  <c r="K739" i="25"/>
  <c r="K1099" i="25"/>
  <c r="K1047" i="25"/>
  <c r="N57" i="45"/>
  <c r="T57" i="45" s="1"/>
  <c r="K1088" i="25"/>
  <c r="K402" i="25"/>
  <c r="K620" i="25"/>
  <c r="K984" i="25"/>
  <c r="N58" i="45"/>
  <c r="T58" i="45" s="1"/>
  <c r="K79" i="25"/>
  <c r="K652" i="25"/>
  <c r="K925" i="25"/>
  <c r="K823" i="25"/>
  <c r="K928" i="25"/>
  <c r="K98" i="25"/>
  <c r="N63" i="45"/>
  <c r="T63" i="45" s="1"/>
  <c r="K1094" i="25"/>
  <c r="K812" i="25"/>
  <c r="K492" i="25"/>
  <c r="K422" i="25"/>
  <c r="K432" i="25"/>
  <c r="K267" i="25"/>
  <c r="K440" i="25"/>
  <c r="K876" i="25"/>
  <c r="K767" i="25"/>
  <c r="K789" i="25"/>
  <c r="K568" i="25"/>
  <c r="K463" i="25"/>
  <c r="K818" i="25"/>
  <c r="K1155" i="25"/>
  <c r="K1102" i="25"/>
  <c r="K480" i="25"/>
  <c r="K17" i="25"/>
  <c r="K500" i="25"/>
  <c r="K128" i="25"/>
  <c r="K614" i="25"/>
  <c r="K1118" i="25"/>
  <c r="K416" i="25"/>
  <c r="N48" i="45"/>
  <c r="T48" i="45" s="1"/>
  <c r="K801" i="25"/>
  <c r="N75" i="45"/>
  <c r="T75" i="45" s="1"/>
  <c r="K297" i="25"/>
  <c r="K759" i="25"/>
  <c r="K922" i="25"/>
  <c r="K1073" i="25"/>
  <c r="P14" i="45"/>
  <c r="K351" i="25"/>
  <c r="K817" i="25"/>
  <c r="K404" i="25"/>
  <c r="K161" i="25"/>
  <c r="K51" i="25"/>
  <c r="K70" i="25"/>
  <c r="K594" i="25"/>
  <c r="K1013" i="25"/>
  <c r="N68" i="45"/>
  <c r="T68" i="45" s="1"/>
  <c r="K296" i="25"/>
  <c r="K341" i="25"/>
  <c r="K338" i="25"/>
  <c r="K147" i="25"/>
  <c r="K73" i="25"/>
  <c r="K661" i="25"/>
  <c r="K292" i="25"/>
  <c r="K1082" i="25"/>
  <c r="K134" i="25"/>
  <c r="K203" i="25"/>
  <c r="K239" i="25"/>
  <c r="K793" i="25"/>
  <c r="K766" i="25"/>
  <c r="K858" i="25"/>
  <c r="K1010" i="25"/>
  <c r="K509" i="25"/>
  <c r="K11" i="25"/>
  <c r="K539" i="25"/>
  <c r="K301" i="25"/>
  <c r="K689" i="25"/>
  <c r="K275" i="25"/>
  <c r="K61" i="25"/>
  <c r="K165" i="25"/>
  <c r="K907" i="25"/>
  <c r="K725" i="25"/>
  <c r="K248" i="25"/>
  <c r="K259" i="25"/>
  <c r="K890" i="25"/>
  <c r="K286" i="25"/>
  <c r="K50" i="25"/>
  <c r="K868" i="25"/>
  <c r="K123" i="25"/>
  <c r="K763" i="25"/>
  <c r="K199" i="25"/>
  <c r="K371" i="25"/>
  <c r="K811" i="25"/>
  <c r="K938" i="25"/>
  <c r="K820" i="25"/>
  <c r="K47" i="25"/>
  <c r="K176" i="25"/>
  <c r="K312" i="25"/>
  <c r="K902" i="25"/>
  <c r="K77" i="25"/>
  <c r="K381" i="25"/>
  <c r="K836" i="25"/>
  <c r="N76" i="45"/>
  <c r="T76" i="45" s="1"/>
  <c r="K787" i="25"/>
  <c r="K1112" i="25"/>
  <c r="K415" i="25"/>
  <c r="K398" i="25"/>
  <c r="K154" i="25"/>
  <c r="K626" i="25"/>
  <c r="K993" i="25"/>
  <c r="K376" i="25"/>
  <c r="K182" i="25"/>
  <c r="K877" i="25"/>
  <c r="K904" i="25"/>
  <c r="K80" i="25"/>
  <c r="K774" i="25"/>
  <c r="K258" i="25"/>
  <c r="K365" i="25"/>
  <c r="K198" i="25"/>
  <c r="K916" i="25"/>
  <c r="K673" i="25"/>
  <c r="K997" i="25"/>
  <c r="K465" i="25"/>
  <c r="K576" i="25"/>
  <c r="K719" i="25"/>
  <c r="K269" i="25"/>
  <c r="K1142" i="25"/>
  <c r="K1089" i="25"/>
  <c r="K245" i="25"/>
  <c r="K943" i="25"/>
  <c r="K797" i="25"/>
  <c r="K411" i="25"/>
  <c r="K103" i="25"/>
  <c r="K895" i="25"/>
  <c r="K772" i="25"/>
  <c r="K548" i="25"/>
  <c r="K862" i="25"/>
  <c r="K1128" i="25"/>
  <c r="K602" i="25"/>
  <c r="K677" i="25"/>
  <c r="K33" i="25"/>
  <c r="K164" i="25"/>
  <c r="K980" i="25"/>
  <c r="K325" i="25"/>
  <c r="K861" i="25"/>
  <c r="K380" i="25"/>
  <c r="K387" i="25"/>
  <c r="K795" i="25"/>
  <c r="K433" i="25"/>
  <c r="K38" i="25"/>
  <c r="K1157" i="25"/>
  <c r="K680" i="25"/>
  <c r="K264" i="25"/>
  <c r="K213" i="25"/>
  <c r="K732" i="25"/>
  <c r="K585" i="25"/>
  <c r="K370" i="25"/>
  <c r="K592" i="25"/>
  <c r="K417" i="25"/>
  <c r="K209" i="25"/>
  <c r="K1145" i="25"/>
  <c r="K97" i="25"/>
  <c r="K100" i="25"/>
  <c r="K421" i="25"/>
  <c r="K864" i="25"/>
  <c r="K49" i="25"/>
  <c r="K526" i="25"/>
  <c r="K428" i="25"/>
  <c r="K749" i="25"/>
  <c r="K798" i="25"/>
  <c r="K617" i="25"/>
  <c r="K327" i="25"/>
  <c r="K906" i="25"/>
  <c r="K1079" i="25"/>
  <c r="K130" i="25"/>
  <c r="K116" i="25"/>
  <c r="K375" i="25"/>
  <c r="K847" i="25"/>
  <c r="K403" i="25"/>
  <c r="K796" i="25"/>
  <c r="K54" i="25"/>
  <c r="K172" i="25"/>
  <c r="K28" i="25"/>
  <c r="K523" i="25"/>
  <c r="K530" i="25"/>
  <c r="K369" i="25"/>
  <c r="K490" i="25"/>
  <c r="K529" i="25"/>
  <c r="K389" i="25"/>
  <c r="K1152" i="25"/>
  <c r="K82" i="25"/>
  <c r="K1111" i="25"/>
  <c r="K393" i="25"/>
  <c r="K305" i="25"/>
  <c r="K1116" i="25"/>
  <c r="K1055" i="25"/>
  <c r="K730" i="25"/>
  <c r="K260" i="25"/>
  <c r="K438" i="25"/>
  <c r="K55" i="25"/>
  <c r="K453" i="25"/>
  <c r="K101" i="25"/>
  <c r="K515" i="25"/>
  <c r="K408" i="25"/>
  <c r="K1097" i="25"/>
  <c r="K488" i="25"/>
  <c r="K409" i="25"/>
  <c r="K520" i="25"/>
  <c r="K1092" i="25"/>
  <c r="K1141" i="25"/>
  <c r="K81" i="25"/>
  <c r="K810" i="25"/>
  <c r="K809" i="25"/>
  <c r="K468" i="25"/>
  <c r="K145" i="25"/>
  <c r="K332" i="25"/>
  <c r="K534" i="25"/>
  <c r="K527" i="25"/>
  <c r="K1040" i="25"/>
  <c r="K924" i="25"/>
  <c r="K143" i="25"/>
  <c r="K995" i="25"/>
  <c r="K785" i="25"/>
  <c r="K273" i="25"/>
  <c r="K142" i="25"/>
  <c r="K189" i="25"/>
  <c r="K640" i="25"/>
  <c r="K532" i="25"/>
  <c r="K155" i="25"/>
  <c r="K1140" i="25"/>
  <c r="K745" i="25"/>
  <c r="K192" i="25"/>
  <c r="K1054" i="25"/>
  <c r="K58" i="25"/>
  <c r="K263" i="25"/>
  <c r="K586" i="25"/>
  <c r="K738" i="25"/>
  <c r="K294" i="25"/>
  <c r="K444" i="25"/>
  <c r="K333" i="25"/>
  <c r="K195" i="25"/>
  <c r="K634" i="25"/>
  <c r="K883" i="25"/>
  <c r="K268" i="25"/>
  <c r="N81" i="45"/>
  <c r="T81" i="45" s="1"/>
  <c r="K911" i="25"/>
  <c r="K151" i="25"/>
  <c r="K1156" i="25"/>
  <c r="K163" i="25"/>
  <c r="K716" i="25"/>
  <c r="K315" i="25"/>
  <c r="K754" i="25"/>
  <c r="K454" i="25"/>
  <c r="K549" i="25"/>
  <c r="K1143" i="25"/>
  <c r="K29" i="25"/>
  <c r="K1008" i="25"/>
  <c r="K870" i="25"/>
  <c r="K699" i="25"/>
  <c r="K394" i="25"/>
  <c r="K1000" i="25"/>
  <c r="K1049" i="25"/>
  <c r="K493" i="25"/>
  <c r="K555" i="25"/>
  <c r="K345" i="25"/>
  <c r="K481" i="25"/>
  <c r="K570" i="25"/>
  <c r="N71" i="45"/>
  <c r="T71" i="45" s="1"/>
  <c r="K693" i="25"/>
  <c r="K976" i="25"/>
  <c r="K972" i="25"/>
  <c r="K974" i="25"/>
  <c r="K966" i="25"/>
  <c r="K951" i="25"/>
  <c r="K265" i="25"/>
  <c r="K32" i="25"/>
  <c r="K1127" i="25"/>
  <c r="N77" i="45"/>
  <c r="T77" i="45" s="1"/>
  <c r="K1075" i="25"/>
  <c r="K144" i="25"/>
  <c r="K391" i="25"/>
  <c r="K1064" i="25"/>
  <c r="K656" i="25"/>
  <c r="K1022" i="25"/>
  <c r="K118" i="25"/>
  <c r="K89" i="25"/>
  <c r="K22" i="25"/>
  <c r="K261" i="25"/>
  <c r="K87" i="25"/>
  <c r="K53" i="25"/>
  <c r="K964" i="25"/>
  <c r="K958" i="25"/>
  <c r="K962" i="25"/>
  <c r="K970" i="25"/>
  <c r="K968" i="25"/>
  <c r="K723" i="25"/>
  <c r="K1083" i="25"/>
  <c r="N72" i="45"/>
  <c r="T72" i="45" s="1"/>
  <c r="K612" i="25"/>
  <c r="K242" i="25"/>
  <c r="K992" i="25"/>
  <c r="K525" i="25"/>
  <c r="N59" i="45"/>
  <c r="T59" i="45" s="1"/>
  <c r="K641" i="25"/>
  <c r="K654" i="25"/>
  <c r="K302" i="25"/>
  <c r="K377" i="25"/>
  <c r="K10" i="25"/>
  <c r="K278" i="25"/>
  <c r="K953" i="25"/>
  <c r="K959" i="25"/>
  <c r="K977" i="25"/>
  <c r="K947" i="25"/>
  <c r="K1046" i="25"/>
  <c r="K496" i="25"/>
  <c r="K378" i="25"/>
  <c r="K331" i="25"/>
  <c r="K95" i="25"/>
  <c r="K865" i="25"/>
  <c r="K1120" i="25"/>
  <c r="K400" i="25"/>
  <c r="K37" i="25"/>
  <c r="K46" i="25"/>
  <c r="K653" i="25"/>
  <c r="K639" i="25"/>
  <c r="K499" i="25"/>
  <c r="K435" i="25"/>
  <c r="K655" i="25"/>
  <c r="K948" i="25"/>
  <c r="K956" i="25"/>
  <c r="K961" i="25"/>
  <c r="K975" i="25"/>
  <c r="K969" i="25"/>
  <c r="K664" i="25"/>
  <c r="K359" i="25"/>
  <c r="K709" i="25"/>
  <c r="K1109" i="25"/>
  <c r="K781" i="25"/>
  <c r="K157" i="25"/>
  <c r="K448" i="25"/>
  <c r="K119" i="25"/>
  <c r="K420" i="25"/>
  <c r="K645" i="25"/>
  <c r="K574" i="25"/>
  <c r="K672" i="25"/>
  <c r="K819" i="25"/>
  <c r="K386" i="25"/>
  <c r="K994" i="25"/>
  <c r="N55" i="45"/>
  <c r="T55" i="45" s="1"/>
  <c r="K965" i="25"/>
  <c r="K945" i="25"/>
  <c r="K963" i="25"/>
  <c r="K973" i="25"/>
  <c r="K893" i="25"/>
  <c r="K528" i="25"/>
  <c r="K1077" i="25"/>
  <c r="K800" i="25"/>
  <c r="K93" i="25"/>
  <c r="K1014" i="25"/>
  <c r="K838" i="25"/>
  <c r="K150" i="25"/>
  <c r="K24" i="25"/>
  <c r="K1091" i="25"/>
  <c r="K340" i="25"/>
  <c r="K547" i="25"/>
  <c r="K624" i="25"/>
  <c r="K102" i="25"/>
  <c r="K990" i="25"/>
  <c r="K106" i="25"/>
  <c r="K946" i="25"/>
  <c r="K967" i="25"/>
  <c r="K971" i="25"/>
  <c r="K950" i="25"/>
  <c r="K1053" i="25"/>
  <c r="K343" i="25"/>
  <c r="K605" i="25"/>
  <c r="K1015" i="25"/>
  <c r="K313" i="25"/>
  <c r="K829" i="25"/>
  <c r="K348" i="25"/>
  <c r="K127" i="25"/>
  <c r="K1110" i="25"/>
  <c r="K562" i="25"/>
  <c r="K479" i="25"/>
  <c r="K247" i="25"/>
  <c r="K282" i="25"/>
  <c r="K1146" i="25"/>
  <c r="K1018" i="25"/>
  <c r="K583" i="25"/>
  <c r="K728" i="25"/>
  <c r="K944" i="25"/>
  <c r="K978" i="25"/>
  <c r="K957" i="25"/>
  <c r="K949" i="25"/>
  <c r="K682" i="25"/>
  <c r="K140" i="25"/>
  <c r="K613" i="25"/>
  <c r="K572" i="25"/>
  <c r="K702" i="25"/>
  <c r="K545" i="25"/>
  <c r="K666" i="25"/>
  <c r="N60" i="45"/>
  <c r="T60" i="45" s="1"/>
  <c r="K485" i="25"/>
  <c r="K533" i="25"/>
  <c r="K210" i="25"/>
  <c r="K960" i="25"/>
  <c r="K205" i="25"/>
  <c r="K318" i="25"/>
  <c r="K954" i="25"/>
  <c r="K429" i="25"/>
  <c r="K955" i="25"/>
  <c r="K1085" i="25"/>
  <c r="K558" i="25"/>
  <c r="K952" i="25"/>
  <c r="E19" i="50" l="1"/>
  <c r="E62" i="50"/>
  <c r="E7" i="51"/>
  <c r="E8" i="50"/>
  <c r="E87" i="39"/>
  <c r="E575" i="39"/>
  <c r="E25" i="50"/>
  <c r="E55" i="50"/>
  <c r="E336" i="48"/>
  <c r="E722" i="48"/>
  <c r="E214" i="48"/>
  <c r="E500" i="39"/>
  <c r="E205" i="48"/>
  <c r="E200" i="39"/>
  <c r="E272" i="48"/>
  <c r="E58" i="51"/>
  <c r="E45" i="50"/>
  <c r="E391" i="48"/>
  <c r="E376" i="48"/>
  <c r="E17" i="51"/>
  <c r="E286" i="48"/>
  <c r="E86" i="39"/>
  <c r="E698" i="48"/>
  <c r="E455" i="39"/>
  <c r="E690" i="48"/>
  <c r="E217" i="48"/>
  <c r="E297" i="39"/>
  <c r="E487" i="39"/>
  <c r="E687" i="48"/>
  <c r="E177" i="39"/>
  <c r="E59" i="39"/>
  <c r="E616" i="39"/>
  <c r="E257" i="48"/>
  <c r="E240" i="39"/>
  <c r="E512" i="48"/>
  <c r="E537" i="39"/>
  <c r="E502" i="48"/>
  <c r="E337" i="48"/>
  <c r="E598" i="39"/>
  <c r="E472" i="39"/>
  <c r="E290" i="48"/>
  <c r="E212" i="48"/>
  <c r="E378" i="39"/>
  <c r="E230" i="39"/>
  <c r="E478" i="48"/>
  <c r="E555" i="48"/>
  <c r="E600" i="48"/>
  <c r="E617" i="48"/>
  <c r="E554" i="39"/>
  <c r="E233" i="39"/>
  <c r="E148" i="39"/>
  <c r="E525" i="39"/>
  <c r="E210" i="39"/>
  <c r="E157" i="39"/>
  <c r="E504" i="48"/>
  <c r="E34" i="51"/>
  <c r="E14" i="51"/>
  <c r="E667" i="48"/>
  <c r="E10" i="51"/>
  <c r="E423" i="39"/>
  <c r="E480" i="39"/>
  <c r="E224" i="39"/>
  <c r="E673" i="48"/>
  <c r="E105" i="48"/>
  <c r="E607" i="48"/>
  <c r="E367" i="39"/>
  <c r="E332" i="39"/>
  <c r="E440" i="48"/>
  <c r="E68" i="39"/>
  <c r="I308" i="25"/>
  <c r="E364" i="39"/>
  <c r="E622" i="48"/>
  <c r="E615" i="39"/>
  <c r="E382" i="39"/>
  <c r="E355" i="48"/>
  <c r="E284" i="48"/>
  <c r="E647" i="48"/>
  <c r="E404" i="39"/>
  <c r="E273" i="39"/>
  <c r="E626" i="48"/>
  <c r="E223" i="39"/>
  <c r="E317" i="39"/>
  <c r="E355" i="39"/>
  <c r="E523" i="48"/>
  <c r="E599" i="39"/>
  <c r="E518" i="39"/>
  <c r="E547" i="39"/>
  <c r="E175" i="48"/>
  <c r="E246" i="39"/>
  <c r="E237" i="39"/>
  <c r="E590" i="39"/>
  <c r="E57" i="50"/>
  <c r="E436" i="39"/>
  <c r="E149" i="48"/>
  <c r="E234" i="48"/>
  <c r="E296" i="39"/>
  <c r="E235" i="39"/>
  <c r="E96" i="39"/>
  <c r="E719" i="48"/>
  <c r="E704" i="48"/>
  <c r="E189" i="48"/>
  <c r="E241" i="39"/>
  <c r="E174" i="48"/>
  <c r="E99" i="39"/>
  <c r="E517" i="39"/>
  <c r="E618" i="48"/>
  <c r="E77" i="39"/>
  <c r="E127" i="48"/>
  <c r="E174" i="39"/>
  <c r="E124" i="48"/>
  <c r="E432" i="39"/>
  <c r="E292" i="48"/>
  <c r="E511" i="39"/>
  <c r="E200" i="48"/>
  <c r="E455" i="48"/>
  <c r="E161" i="39"/>
  <c r="E191" i="48"/>
  <c r="E53" i="39"/>
  <c r="E325" i="48"/>
  <c r="E78" i="39"/>
  <c r="E197" i="39"/>
  <c r="E33" i="51"/>
  <c r="E202" i="48"/>
  <c r="E150" i="39"/>
  <c r="I744" i="25"/>
  <c r="I913" i="25"/>
  <c r="I1052" i="25"/>
  <c r="I773" i="25"/>
  <c r="E310" i="48"/>
  <c r="E220" i="48"/>
  <c r="E115" i="48"/>
  <c r="E189" i="39"/>
  <c r="E31" i="50"/>
  <c r="E30" i="50"/>
  <c r="E56" i="51"/>
  <c r="E608" i="39"/>
  <c r="E113" i="39"/>
  <c r="E265" i="39"/>
  <c r="E629" i="48"/>
  <c r="E452" i="48"/>
  <c r="E532" i="48"/>
  <c r="E108" i="39"/>
  <c r="E9" i="30"/>
  <c r="I405" i="25"/>
  <c r="E10" i="29"/>
  <c r="E541" i="39"/>
  <c r="E195" i="48"/>
  <c r="E675" i="48"/>
  <c r="E503" i="48"/>
  <c r="E398" i="48"/>
  <c r="E93" i="48"/>
  <c r="E378" i="48"/>
  <c r="E441" i="48"/>
  <c r="E438" i="39"/>
  <c r="E154" i="39"/>
  <c r="E494" i="48"/>
  <c r="E38" i="51"/>
  <c r="E15" i="51"/>
  <c r="E30" i="51"/>
  <c r="E358" i="48"/>
  <c r="E415" i="39"/>
  <c r="E268" i="48"/>
  <c r="E574" i="48"/>
  <c r="E221" i="39"/>
  <c r="E330" i="39"/>
  <c r="E245" i="48"/>
  <c r="E580" i="48"/>
  <c r="E102" i="48"/>
  <c r="E715" i="48"/>
  <c r="E304" i="39"/>
  <c r="E334" i="48"/>
  <c r="E213" i="48"/>
  <c r="E34" i="50"/>
  <c r="E145" i="48"/>
  <c r="E357" i="48"/>
  <c r="E184" i="39"/>
  <c r="E90" i="39"/>
  <c r="E65" i="39"/>
  <c r="E91" i="39"/>
  <c r="E266" i="39"/>
  <c r="E76" i="39"/>
  <c r="E137" i="39"/>
  <c r="E124" i="39"/>
  <c r="E490" i="48"/>
  <c r="E284" i="39"/>
  <c r="I197" i="25"/>
  <c r="E320" i="48"/>
  <c r="E282" i="48"/>
  <c r="E365" i="48"/>
  <c r="E208" i="48"/>
  <c r="E710" i="48"/>
  <c r="E513" i="39"/>
  <c r="E263" i="39"/>
  <c r="E566" i="39"/>
  <c r="E560" i="48"/>
  <c r="E112" i="39"/>
  <c r="E16" i="30"/>
  <c r="I182" i="25"/>
  <c r="I184" i="25"/>
  <c r="I428" i="25"/>
  <c r="I1056" i="25"/>
  <c r="I813" i="25"/>
  <c r="I137" i="25"/>
  <c r="I636" i="25"/>
  <c r="I88" i="25"/>
  <c r="E470" i="48"/>
  <c r="E231" i="48"/>
  <c r="E226" i="48"/>
  <c r="E552" i="39"/>
  <c r="E71" i="39"/>
  <c r="E412" i="39"/>
  <c r="E699" i="48"/>
  <c r="E329" i="48"/>
  <c r="E123" i="48"/>
  <c r="E287" i="39"/>
  <c r="E356" i="39"/>
  <c r="E587" i="48"/>
  <c r="E536" i="48"/>
  <c r="E379" i="39"/>
  <c r="E343" i="48"/>
  <c r="E453" i="39"/>
  <c r="E462" i="48"/>
  <c r="E616" i="48"/>
  <c r="E270" i="39"/>
  <c r="E323" i="39"/>
  <c r="E419" i="48"/>
  <c r="E338" i="39"/>
  <c r="E346" i="48"/>
  <c r="E108" i="48"/>
  <c r="E271" i="48"/>
  <c r="E61" i="51"/>
  <c r="E12" i="51"/>
  <c r="E243" i="39"/>
  <c r="E188" i="48"/>
  <c r="E128" i="48"/>
  <c r="E249" i="48"/>
  <c r="E458" i="48"/>
  <c r="E476" i="48"/>
  <c r="E666" i="48"/>
  <c r="E213" i="39"/>
  <c r="E362" i="48"/>
  <c r="E376" i="39"/>
  <c r="E390" i="39"/>
  <c r="E230" i="48"/>
  <c r="E41" i="51"/>
  <c r="E13" i="50"/>
  <c r="E227" i="48"/>
  <c r="E371" i="39"/>
  <c r="E260" i="48"/>
  <c r="E512" i="39"/>
  <c r="E573" i="39"/>
  <c r="E557" i="48"/>
  <c r="E339" i="39"/>
  <c r="E263" i="48"/>
  <c r="E652" i="48"/>
  <c r="E301" i="48"/>
  <c r="E435" i="48"/>
  <c r="E289" i="48"/>
  <c r="E457" i="48"/>
  <c r="E183" i="39"/>
  <c r="E445" i="39"/>
  <c r="E402" i="39"/>
  <c r="E369" i="39"/>
  <c r="E413" i="48"/>
  <c r="E182" i="48"/>
  <c r="E190" i="48"/>
  <c r="E541" i="48"/>
  <c r="E493" i="39"/>
  <c r="E185" i="39"/>
  <c r="E465" i="48"/>
  <c r="E474" i="39"/>
  <c r="E426" i="48"/>
  <c r="E6" i="51"/>
  <c r="E60" i="51"/>
  <c r="E13" i="51"/>
  <c r="E69" i="50"/>
  <c r="E56" i="50"/>
  <c r="E4" i="30"/>
  <c r="I1063" i="25"/>
  <c r="I765" i="25"/>
  <c r="I296" i="25"/>
  <c r="I1059" i="25"/>
  <c r="I322" i="25"/>
  <c r="I933" i="25"/>
  <c r="I187" i="25"/>
  <c r="I351" i="25"/>
  <c r="I1134" i="25"/>
  <c r="I816" i="25"/>
  <c r="I1046" i="25"/>
  <c r="I775" i="25"/>
  <c r="I1057" i="25"/>
  <c r="I328" i="25"/>
  <c r="I556" i="25"/>
  <c r="I715" i="25"/>
  <c r="I711" i="25"/>
  <c r="I1116" i="25"/>
  <c r="I1124" i="25"/>
  <c r="I686" i="25"/>
  <c r="I358" i="25"/>
  <c r="I786" i="25"/>
  <c r="I627" i="25"/>
  <c r="I206" i="25"/>
  <c r="I303" i="25"/>
  <c r="I1148" i="25"/>
  <c r="I666" i="25"/>
  <c r="I752" i="25"/>
  <c r="I1102" i="25"/>
  <c r="I867" i="25"/>
  <c r="I126" i="25"/>
  <c r="I947" i="25"/>
  <c r="I425" i="25"/>
  <c r="I872" i="25"/>
  <c r="I708" i="25"/>
  <c r="I241" i="25"/>
  <c r="I213" i="25"/>
  <c r="I156" i="25"/>
  <c r="I910" i="25"/>
  <c r="I367" i="25"/>
  <c r="I397" i="25"/>
  <c r="I862" i="25"/>
  <c r="I350" i="25"/>
  <c r="I148" i="25"/>
  <c r="I1122" i="25"/>
  <c r="I391" i="25"/>
  <c r="I19" i="25"/>
  <c r="I314" i="25"/>
  <c r="I426" i="25"/>
  <c r="I943" i="25"/>
  <c r="I1041" i="25"/>
  <c r="I991" i="25"/>
  <c r="I670" i="25"/>
  <c r="I174" i="25"/>
  <c r="I668" i="25"/>
  <c r="I842" i="25"/>
  <c r="I749" i="25"/>
  <c r="I907" i="25"/>
  <c r="I250" i="25"/>
  <c r="I1066" i="25"/>
  <c r="I388" i="25"/>
  <c r="E103" i="48"/>
  <c r="E216" i="48"/>
  <c r="E507" i="39"/>
  <c r="E520" i="48"/>
  <c r="E247" i="39"/>
  <c r="E360" i="39"/>
  <c r="E90" i="48"/>
  <c r="E27" i="51"/>
  <c r="E5" i="29"/>
  <c r="I246" i="25"/>
  <c r="I169" i="25"/>
  <c r="I600" i="25"/>
  <c r="I25" i="25"/>
  <c r="I106" i="25"/>
  <c r="I951" i="25"/>
  <c r="I954" i="25"/>
  <c r="I966" i="25"/>
  <c r="I956" i="25"/>
  <c r="I527" i="25"/>
  <c r="I893" i="25"/>
  <c r="I571" i="25"/>
  <c r="I110" i="25"/>
  <c r="I1160" i="25"/>
  <c r="I400" i="25"/>
  <c r="I450" i="25"/>
  <c r="I522" i="25"/>
  <c r="I507" i="25"/>
  <c r="I270" i="25"/>
  <c r="I876" i="25"/>
  <c r="I469" i="25"/>
  <c r="I771" i="25"/>
  <c r="I177" i="25"/>
  <c r="I434" i="25"/>
  <c r="I71" i="25"/>
  <c r="I305" i="25"/>
  <c r="I509" i="25"/>
  <c r="I1145" i="25"/>
  <c r="I870" i="25"/>
  <c r="I713" i="25"/>
  <c r="I1015" i="25"/>
  <c r="I440" i="25"/>
  <c r="I334" i="25"/>
  <c r="I247" i="25"/>
  <c r="I58" i="25"/>
  <c r="I824" i="25"/>
  <c r="I891" i="25"/>
  <c r="I97" i="25"/>
  <c r="I779" i="25"/>
  <c r="I899" i="25"/>
  <c r="I1042" i="25"/>
  <c r="E354" i="39"/>
  <c r="E147" i="39"/>
  <c r="E216" i="39"/>
  <c r="E434" i="48"/>
  <c r="E141" i="39"/>
  <c r="E27" i="50"/>
  <c r="I160" i="25"/>
  <c r="I935" i="25"/>
  <c r="I530" i="25"/>
  <c r="I1062" i="25"/>
  <c r="I921" i="25"/>
  <c r="E322" i="48"/>
  <c r="E207" i="48"/>
  <c r="E649" i="48"/>
  <c r="E454" i="48"/>
  <c r="E394" i="39"/>
  <c r="E612" i="48"/>
  <c r="E32" i="51"/>
  <c r="I284" i="25"/>
  <c r="I616" i="25"/>
  <c r="I195" i="25"/>
  <c r="I920" i="25"/>
  <c r="I429" i="25"/>
  <c r="I471" i="25"/>
  <c r="I649" i="25"/>
  <c r="I620" i="25"/>
  <c r="I948" i="25"/>
  <c r="I584" i="25"/>
  <c r="I758" i="25"/>
  <c r="I1003" i="25"/>
  <c r="I23" i="25"/>
  <c r="I13" i="25"/>
  <c r="I302" i="25"/>
  <c r="I437" i="25"/>
  <c r="I593" i="25"/>
  <c r="I896" i="25"/>
  <c r="I998" i="25"/>
  <c r="I742" i="25"/>
  <c r="I111" i="25"/>
  <c r="I462" i="25"/>
  <c r="I763" i="25"/>
  <c r="I831" i="25"/>
  <c r="I1167" i="25"/>
  <c r="I618" i="25"/>
  <c r="I753" i="25"/>
  <c r="I923" i="25"/>
  <c r="I1017" i="25"/>
  <c r="I1087" i="25"/>
  <c r="I168" i="25"/>
  <c r="I1128" i="25"/>
  <c r="I790" i="25"/>
  <c r="I534" i="25"/>
  <c r="I208" i="25"/>
  <c r="I1161" i="25"/>
  <c r="I807" i="25"/>
  <c r="I634" i="25"/>
  <c r="I1058" i="25"/>
  <c r="I674" i="25"/>
  <c r="I747" i="25"/>
  <c r="I688" i="25"/>
  <c r="I220" i="25"/>
  <c r="I368" i="25"/>
  <c r="I138" i="25"/>
  <c r="I1086" i="25"/>
  <c r="I751" i="25"/>
  <c r="I87" i="25"/>
  <c r="I654" i="25"/>
  <c r="I460" i="25"/>
  <c r="I957" i="25"/>
  <c r="I72" i="25"/>
  <c r="I1082" i="25"/>
  <c r="I139" i="25"/>
  <c r="I64" i="25"/>
  <c r="I877" i="25"/>
  <c r="I799" i="25"/>
  <c r="I727" i="25"/>
  <c r="I489" i="25"/>
  <c r="I672" i="25"/>
  <c r="I861" i="25"/>
  <c r="I295" i="25"/>
  <c r="I396" i="25"/>
  <c r="I635" i="25"/>
  <c r="I881" i="25"/>
  <c r="I393" i="25"/>
  <c r="I987" i="25"/>
  <c r="I63" i="25"/>
  <c r="E469" i="48"/>
  <c r="E228" i="48"/>
  <c r="E457" i="39"/>
  <c r="E192" i="39"/>
  <c r="E471" i="39"/>
  <c r="E461" i="48"/>
  <c r="E169" i="39"/>
  <c r="E149" i="39"/>
  <c r="E170" i="39"/>
  <c r="E32" i="50"/>
  <c r="E14" i="50"/>
  <c r="E7" i="50"/>
  <c r="I626" i="25"/>
  <c r="I463" i="25"/>
  <c r="I884" i="25"/>
  <c r="I1088" i="25"/>
  <c r="I51" i="25"/>
  <c r="I540" i="25"/>
  <c r="I810" i="25"/>
  <c r="I381" i="25"/>
  <c r="I851" i="25"/>
  <c r="I68" i="25"/>
  <c r="I348" i="25"/>
  <c r="I722" i="25"/>
  <c r="I594" i="25"/>
  <c r="I693" i="25"/>
  <c r="I1075" i="25"/>
  <c r="I536" i="25"/>
  <c r="I975" i="25"/>
  <c r="I992" i="25"/>
  <c r="I576" i="25"/>
  <c r="I1142" i="25"/>
  <c r="I10" i="25"/>
  <c r="I526" i="25"/>
  <c r="I553" i="25"/>
  <c r="I660" i="25"/>
  <c r="I133" i="25"/>
  <c r="I190" i="25"/>
  <c r="I444" i="25"/>
  <c r="I451" i="25"/>
  <c r="I60" i="25"/>
  <c r="I407" i="25"/>
  <c r="I490" i="25"/>
  <c r="I494" i="25"/>
  <c r="I900" i="25"/>
  <c r="I1055" i="25"/>
  <c r="I207" i="25"/>
  <c r="I1163" i="25"/>
  <c r="I315" i="25"/>
  <c r="I756" i="25"/>
  <c r="I461" i="25"/>
  <c r="I1079" i="25"/>
  <c r="I203" i="25"/>
  <c r="I591" i="25"/>
  <c r="I272" i="25"/>
  <c r="I258" i="25"/>
  <c r="I317" i="25"/>
  <c r="I420" i="25"/>
  <c r="I47" i="25"/>
  <c r="I474" i="25"/>
  <c r="I612" i="25"/>
  <c r="I442" i="25"/>
  <c r="I918" i="25"/>
  <c r="I33" i="25"/>
  <c r="I70" i="25"/>
  <c r="I599" i="25"/>
  <c r="I709" i="25"/>
  <c r="I1143" i="25"/>
  <c r="I249" i="25"/>
  <c r="I640" i="25"/>
  <c r="I873" i="25"/>
  <c r="I814" i="25"/>
  <c r="I555" i="25"/>
  <c r="I739" i="25"/>
  <c r="I783" i="25"/>
  <c r="I795" i="25"/>
  <c r="I577" i="25"/>
  <c r="I372" i="25"/>
  <c r="I92" i="25"/>
  <c r="I154" i="25"/>
  <c r="I346" i="25"/>
  <c r="I433" i="25"/>
  <c r="I789" i="25"/>
  <c r="I768" i="25"/>
  <c r="I200" i="25"/>
  <c r="I774" i="25"/>
  <c r="I1005" i="25"/>
  <c r="I685" i="25"/>
  <c r="I432" i="25"/>
  <c r="I389" i="25"/>
  <c r="I959" i="25"/>
  <c r="I95" i="25"/>
  <c r="I579" i="25"/>
  <c r="I980" i="25"/>
  <c r="I543" i="25"/>
  <c r="I968" i="25"/>
  <c r="I879" i="25"/>
  <c r="I215" i="25"/>
  <c r="I800" i="25"/>
  <c r="I447" i="25"/>
  <c r="I231" i="25"/>
  <c r="I1080" i="25"/>
  <c r="I306" i="25"/>
  <c r="I690" i="25"/>
  <c r="I333" i="25"/>
  <c r="I120" i="25"/>
  <c r="I503" i="25"/>
  <c r="I728" i="25"/>
  <c r="I475" i="25"/>
  <c r="I1123" i="25"/>
  <c r="I760" i="25"/>
  <c r="I1071" i="25"/>
  <c r="I224" i="25"/>
  <c r="I205" i="25"/>
  <c r="I545" i="25"/>
  <c r="I598" i="25"/>
  <c r="I186" i="25"/>
  <c r="I266" i="25"/>
  <c r="I1067" i="25"/>
  <c r="I1014" i="25"/>
  <c r="I50" i="25"/>
  <c r="I1139" i="25"/>
  <c r="I252" i="25"/>
  <c r="I573" i="25"/>
  <c r="I274" i="25"/>
  <c r="I62" i="25"/>
  <c r="I376" i="25"/>
  <c r="I734" i="25"/>
  <c r="I83" i="25"/>
  <c r="I341" i="25"/>
  <c r="I988" i="25"/>
  <c r="I21" i="25"/>
  <c r="I147" i="25"/>
  <c r="I1084" i="25"/>
  <c r="I373" i="25"/>
  <c r="I48" i="25"/>
  <c r="I1022" i="25"/>
  <c r="I512" i="25"/>
  <c r="I999" i="25"/>
  <c r="I506" i="25"/>
  <c r="I1078" i="25"/>
  <c r="I1096" i="25"/>
  <c r="I326" i="25"/>
  <c r="I458" i="25"/>
  <c r="I257" i="25"/>
  <c r="I849" i="25"/>
  <c r="I323" i="25"/>
  <c r="I238" i="25"/>
  <c r="I141" i="25"/>
  <c r="I403" i="25"/>
  <c r="I895" i="25"/>
  <c r="I969" i="25"/>
  <c r="I962" i="25"/>
  <c r="I288" i="25"/>
  <c r="I702" i="25"/>
  <c r="I82" i="25"/>
  <c r="I438" i="25"/>
  <c r="I533" i="25"/>
  <c r="I1007" i="25"/>
  <c r="I804" i="25"/>
  <c r="I965" i="25"/>
  <c r="I331" i="25"/>
  <c r="I967" i="25"/>
  <c r="I262" i="25"/>
  <c r="I356" i="25"/>
  <c r="I644" i="25"/>
  <c r="I871" i="25"/>
  <c r="I221" i="25"/>
  <c r="I1149" i="25"/>
  <c r="I365" i="25"/>
  <c r="I659" i="25"/>
  <c r="I261" i="25"/>
  <c r="I229" i="25"/>
  <c r="I525" i="25"/>
  <c r="I944" i="25"/>
  <c r="I518" i="25"/>
  <c r="I694" i="25"/>
  <c r="I93" i="25"/>
  <c r="I34" i="25"/>
  <c r="I516" i="25"/>
  <c r="I1090" i="25"/>
  <c r="I952" i="25"/>
  <c r="I1156" i="25"/>
  <c r="I544" i="25"/>
  <c r="Y381" i="37"/>
  <c r="E267" i="39"/>
  <c r="E359" i="48"/>
  <c r="I467" i="25"/>
  <c r="I214" i="25"/>
  <c r="I67" i="25"/>
  <c r="I1118" i="25"/>
  <c r="I761" i="25"/>
  <c r="I1152" i="25"/>
  <c r="I791" i="25"/>
  <c r="I404" i="25"/>
  <c r="I1166" i="25"/>
  <c r="I1140" i="25"/>
  <c r="I361" i="25"/>
  <c r="I848" i="25"/>
  <c r="I614" i="25"/>
  <c r="I359" i="25"/>
  <c r="I523" i="25"/>
  <c r="I866" i="25"/>
  <c r="I209" i="25"/>
  <c r="I607" i="25"/>
  <c r="I383" i="25"/>
  <c r="I619" i="25"/>
  <c r="I793" i="25"/>
  <c r="I38" i="25"/>
  <c r="I387" i="25"/>
  <c r="I623" i="25"/>
  <c r="I731" i="25"/>
  <c r="I413" i="25"/>
  <c r="I268" i="25"/>
  <c r="I144" i="25"/>
  <c r="I740" i="25"/>
  <c r="I575" i="25"/>
  <c r="I1001" i="25"/>
  <c r="I832" i="25"/>
  <c r="I566" i="25"/>
  <c r="I927" i="25"/>
  <c r="I697" i="25"/>
  <c r="I754" i="25"/>
  <c r="I227" i="25"/>
  <c r="I592" i="25"/>
  <c r="I470" i="25"/>
  <c r="I652" i="25"/>
  <c r="I547" i="25"/>
  <c r="I54" i="25"/>
  <c r="I497" i="25"/>
  <c r="I559" i="25"/>
  <c r="I94" i="25"/>
  <c r="I671" i="25"/>
  <c r="I236" i="25"/>
  <c r="I802" i="25"/>
  <c r="I309" i="25"/>
  <c r="I1119" i="25"/>
  <c r="I299" i="25"/>
  <c r="I883" i="25"/>
  <c r="I243" i="25"/>
  <c r="E17" i="30"/>
  <c r="I242" i="25"/>
  <c r="I725" i="25"/>
  <c r="I222" i="25"/>
  <c r="I293" i="25"/>
  <c r="I647" i="25"/>
  <c r="I703" i="25"/>
  <c r="I446" i="25"/>
  <c r="I118" i="25"/>
  <c r="I875" i="25"/>
  <c r="I1049" i="25"/>
  <c r="I1012" i="25"/>
  <c r="I707" i="25"/>
  <c r="I301" i="25"/>
  <c r="I75" i="25"/>
  <c r="I355" i="25"/>
  <c r="I1077" i="25"/>
  <c r="I819" i="25"/>
  <c r="I193" i="25"/>
  <c r="I201" i="25"/>
  <c r="I482" i="25"/>
  <c r="I914" i="25"/>
  <c r="I581" i="25"/>
  <c r="I979" i="25"/>
  <c r="I304" i="25"/>
  <c r="I868" i="25"/>
  <c r="I970" i="25"/>
  <c r="I656" i="25"/>
  <c r="I237" i="25"/>
  <c r="I1011" i="25"/>
  <c r="I116" i="25"/>
  <c r="I723" i="25"/>
  <c r="I938" i="25"/>
  <c r="I986" i="25"/>
  <c r="I181" i="25"/>
  <c r="I805" i="25"/>
  <c r="I950" i="25"/>
  <c r="I801" i="25"/>
  <c r="I955" i="25"/>
  <c r="I919" i="25"/>
  <c r="I412" i="25"/>
  <c r="I833" i="25"/>
  <c r="I1069" i="25"/>
  <c r="I678" i="25"/>
  <c r="I1053" i="25"/>
  <c r="I922" i="25"/>
  <c r="I132" i="25"/>
  <c r="I615" i="25"/>
  <c r="I528" i="25"/>
  <c r="I260" i="25"/>
  <c r="I971" i="25"/>
  <c r="I130" i="25"/>
  <c r="I567" i="25"/>
  <c r="I465" i="25"/>
  <c r="I157" i="25"/>
  <c r="I953" i="25"/>
  <c r="I26" i="25"/>
  <c r="I78" i="25"/>
  <c r="I347" i="25"/>
  <c r="I827" i="25"/>
  <c r="I398" i="25"/>
  <c r="I940" i="25"/>
  <c r="I344" i="25"/>
  <c r="I874" i="25"/>
  <c r="I978" i="25"/>
  <c r="I520" i="25"/>
  <c r="I410" i="25"/>
  <c r="I178" i="25"/>
  <c r="I901" i="25"/>
  <c r="I681" i="25"/>
  <c r="I421" i="25"/>
  <c r="I185" i="25"/>
  <c r="I580" i="25"/>
  <c r="I854" i="25"/>
  <c r="I858" i="25"/>
  <c r="I521" i="25"/>
  <c r="I259" i="25"/>
  <c r="I653" i="25"/>
  <c r="I586" i="25"/>
  <c r="I886" i="25"/>
  <c r="I45" i="25"/>
  <c r="I90" i="25"/>
  <c r="I124" i="25"/>
  <c r="I894" i="25"/>
  <c r="I729" i="25"/>
  <c r="I52" i="25"/>
  <c r="I1061" i="25"/>
  <c r="I369" i="25"/>
  <c r="I1125" i="25"/>
  <c r="I578" i="25"/>
  <c r="I677" i="25"/>
  <c r="I911" i="25"/>
  <c r="I829" i="25"/>
  <c r="I119" i="25"/>
  <c r="I394" i="25"/>
  <c r="I1047" i="25"/>
  <c r="I501" i="25"/>
  <c r="I776" i="25"/>
  <c r="I698" i="25"/>
  <c r="I478" i="25"/>
  <c r="I443" i="25"/>
  <c r="I720" i="25"/>
  <c r="I392" i="25"/>
  <c r="I423" i="25"/>
  <c r="I701" i="25"/>
  <c r="I1021" i="25"/>
  <c r="I936" i="25"/>
  <c r="I454" i="25"/>
  <c r="I159" i="25"/>
  <c r="I1106" i="25"/>
  <c r="I817" i="25"/>
  <c r="I1121" i="25"/>
  <c r="I892" i="25"/>
  <c r="I273" i="25"/>
  <c r="I170" i="25"/>
  <c r="I363" i="25"/>
  <c r="I39" i="25"/>
  <c r="I290" i="25"/>
  <c r="I189" i="25"/>
  <c r="I32" i="25"/>
  <c r="I234" i="25"/>
  <c r="I155" i="25"/>
  <c r="I648" i="25"/>
  <c r="Y275" i="37"/>
  <c r="E208" i="39"/>
  <c r="E253" i="48"/>
  <c r="Y632" i="37"/>
  <c r="E610" i="48"/>
  <c r="E510" i="39"/>
  <c r="Y115" i="37"/>
  <c r="E58" i="39"/>
  <c r="E95" i="48"/>
  <c r="Y733" i="37"/>
  <c r="E611" i="39"/>
  <c r="E711" i="48"/>
  <c r="Y672" i="37"/>
  <c r="E550" i="39"/>
  <c r="E650" i="48"/>
  <c r="Y184" i="37"/>
  <c r="E127" i="39"/>
  <c r="E164" i="48"/>
  <c r="Y255" i="37"/>
  <c r="E233" i="48"/>
  <c r="E188" i="39"/>
  <c r="Y126" i="37"/>
  <c r="E106" i="48"/>
  <c r="E69" i="39"/>
  <c r="Y327" i="37"/>
  <c r="E305" i="48"/>
  <c r="Y260" i="37"/>
  <c r="E238" i="48"/>
  <c r="E193" i="39"/>
  <c r="Y167" i="37"/>
  <c r="E110" i="39"/>
  <c r="E147" i="48"/>
  <c r="Y425" i="37"/>
  <c r="E309" i="39"/>
  <c r="E403" i="48"/>
  <c r="Y383" i="37"/>
  <c r="E269" i="39"/>
  <c r="E361" i="48"/>
  <c r="Y513" i="37"/>
  <c r="E391" i="39"/>
  <c r="E491" i="48"/>
  <c r="Y193" i="37"/>
  <c r="E136" i="39"/>
  <c r="E173" i="48"/>
  <c r="Y352" i="37"/>
  <c r="E330" i="48"/>
  <c r="Y296" i="37"/>
  <c r="E274" i="48"/>
  <c r="E227" i="39"/>
  <c r="Y465" i="37"/>
  <c r="E443" i="48"/>
  <c r="E345" i="39"/>
  <c r="Y485" i="37"/>
  <c r="E365" i="39"/>
  <c r="E463" i="48"/>
  <c r="Y188" i="37"/>
  <c r="E168" i="48"/>
  <c r="E131" i="39"/>
  <c r="Y326" i="37"/>
  <c r="E304" i="48"/>
  <c r="Y407" i="37"/>
  <c r="E385" i="48"/>
  <c r="E291" i="39"/>
  <c r="Y273" i="37"/>
  <c r="E251" i="48"/>
  <c r="E206" i="39"/>
  <c r="Y283" i="37"/>
  <c r="E214" i="39"/>
  <c r="E261" i="48"/>
  <c r="Y559" i="37"/>
  <c r="E537" i="48"/>
  <c r="E437" i="39"/>
  <c r="Y718" i="37"/>
  <c r="E696" i="48"/>
  <c r="E596" i="39"/>
  <c r="Y232" i="37"/>
  <c r="E210" i="48"/>
  <c r="I265" i="25"/>
  <c r="I1109" i="25"/>
  <c r="I787" i="25"/>
  <c r="I1039" i="25"/>
  <c r="I256" i="25"/>
  <c r="I852" i="25"/>
  <c r="I724" i="25"/>
  <c r="I330" i="25"/>
  <c r="I1130" i="25"/>
  <c r="I399" i="25"/>
  <c r="I1000" i="25"/>
  <c r="I1083" i="25"/>
  <c r="I785" i="25"/>
  <c r="I721" i="25"/>
  <c r="I370" i="25"/>
  <c r="I409" i="25"/>
  <c r="I316" i="25"/>
  <c r="I18" i="25"/>
  <c r="J5" i="25"/>
  <c r="I8" i="25"/>
  <c r="I916" i="25"/>
  <c r="I505" i="25"/>
  <c r="I441" i="25"/>
  <c r="I468" i="25"/>
  <c r="I408" i="25"/>
  <c r="I606" i="25"/>
  <c r="I332" i="25"/>
  <c r="I977" i="25"/>
  <c r="I557" i="25"/>
  <c r="I457" i="25"/>
  <c r="I466" i="25"/>
  <c r="I855" i="25"/>
  <c r="I821" i="25"/>
  <c r="I845" i="25"/>
  <c r="I173" i="25"/>
  <c r="I79" i="25"/>
  <c r="I1131" i="25"/>
  <c r="I589" i="25"/>
  <c r="I1043" i="25"/>
  <c r="I1164" i="25"/>
  <c r="I650" i="25"/>
  <c r="I642" i="25"/>
  <c r="I343" i="25"/>
  <c r="I730" i="25"/>
  <c r="I105" i="25"/>
  <c r="I548" i="25"/>
  <c r="I1115" i="25"/>
  <c r="I422" i="25"/>
  <c r="I73" i="25"/>
  <c r="I311" i="25"/>
  <c r="I537" i="25"/>
  <c r="I435" i="25"/>
  <c r="I219" i="25"/>
  <c r="I840" i="25"/>
  <c r="I287" i="25"/>
  <c r="I386" i="25"/>
  <c r="I897" i="25"/>
  <c r="I248" i="25"/>
  <c r="I86" i="25"/>
  <c r="I1103" i="25"/>
  <c r="I958" i="25"/>
  <c r="I667" i="25"/>
  <c r="I797" i="25"/>
  <c r="I624" i="25"/>
  <c r="I658" i="25"/>
  <c r="I946" i="25"/>
  <c r="I1064" i="25"/>
  <c r="I212" i="25"/>
  <c r="I1117" i="25"/>
  <c r="I380" i="25"/>
  <c r="I1051" i="25"/>
  <c r="I401" i="25"/>
  <c r="I590" i="25"/>
  <c r="I632" i="25"/>
  <c r="I125" i="25"/>
  <c r="I625" i="25"/>
  <c r="I327" i="25"/>
  <c r="I11" i="25"/>
  <c r="I128" i="25"/>
  <c r="I766" i="25"/>
  <c r="I844" i="25"/>
  <c r="I1085" i="25"/>
  <c r="I499" i="25"/>
  <c r="I89" i="25"/>
  <c r="I930" i="25"/>
  <c r="I769" i="25"/>
  <c r="I244" i="25"/>
  <c r="I385" i="25"/>
  <c r="I37" i="25"/>
  <c r="I121" i="25"/>
  <c r="I1120" i="25"/>
  <c r="I1108" i="25"/>
  <c r="I661" i="25"/>
  <c r="I14" i="25"/>
  <c r="I719" i="25"/>
  <c r="I329" i="25"/>
  <c r="I809" i="25"/>
  <c r="I662" i="25"/>
  <c r="I1018" i="25"/>
  <c r="I902" i="25"/>
  <c r="I285" i="25"/>
  <c r="I161" i="25"/>
  <c r="I646" i="25"/>
  <c r="I826" i="25"/>
  <c r="I362" i="25"/>
  <c r="I1168" i="25"/>
  <c r="I112" i="25"/>
  <c r="I843" i="25"/>
  <c r="I352" i="25"/>
  <c r="I628" i="25"/>
  <c r="I1157" i="25"/>
  <c r="I942" i="25"/>
  <c r="I613" i="25"/>
  <c r="I153" i="25"/>
  <c r="I1019" i="25"/>
  <c r="I149" i="25"/>
  <c r="I158" i="25"/>
  <c r="I1093" i="25"/>
  <c r="I554" i="25"/>
  <c r="I836" i="25"/>
  <c r="I839" i="25"/>
  <c r="I639" i="25"/>
  <c r="I541" i="25"/>
  <c r="I129" i="25"/>
  <c r="I857" i="25"/>
  <c r="I1165" i="25"/>
  <c r="I374" i="25"/>
  <c r="I820" i="25"/>
  <c r="I1065" i="25"/>
  <c r="I36" i="25"/>
  <c r="I192" i="25"/>
  <c r="I66" i="25"/>
  <c r="I1113" i="25"/>
  <c r="I456" i="25"/>
  <c r="I1135" i="25"/>
  <c r="I784" i="25"/>
  <c r="I682" i="25"/>
  <c r="I743" i="25"/>
  <c r="I313" i="25"/>
  <c r="I30" i="25"/>
  <c r="I633" i="25"/>
  <c r="I1013" i="25"/>
  <c r="I40" i="25"/>
  <c r="I1138" i="25"/>
  <c r="I683" i="25"/>
  <c r="I487" i="25"/>
  <c r="Y166" i="37"/>
  <c r="E146" i="48"/>
  <c r="E109" i="39"/>
  <c r="Y124" i="37"/>
  <c r="E67" i="39"/>
  <c r="E104" i="48"/>
  <c r="Y600" i="37"/>
  <c r="E478" i="39"/>
  <c r="E578" i="48"/>
  <c r="Y396" i="37"/>
  <c r="E374" i="48"/>
  <c r="E282" i="39"/>
  <c r="Y157" i="37"/>
  <c r="E137" i="48"/>
  <c r="E100" i="39"/>
  <c r="Y331" i="37"/>
  <c r="E309" i="48"/>
  <c r="Y642" i="37"/>
  <c r="E520" i="39"/>
  <c r="E620" i="48"/>
  <c r="Y693" i="37"/>
  <c r="E671" i="48"/>
  <c r="E571" i="39"/>
  <c r="Y584" i="37"/>
  <c r="E562" i="48"/>
  <c r="E462" i="39"/>
  <c r="Y162" i="37"/>
  <c r="E105" i="39"/>
  <c r="E142" i="48"/>
  <c r="Y515" i="37"/>
  <c r="E393" i="39"/>
  <c r="E493" i="48"/>
  <c r="Y129" i="37"/>
  <c r="E72" i="39"/>
  <c r="E109" i="48"/>
  <c r="Y610" i="37"/>
  <c r="E488" i="39"/>
  <c r="Y305" i="37"/>
  <c r="E234" i="39"/>
  <c r="E283" i="48"/>
  <c r="Y507" i="37"/>
  <c r="E385" i="39"/>
  <c r="E485" i="48"/>
  <c r="Y439" i="37"/>
  <c r="E321" i="39"/>
  <c r="E417" i="48"/>
  <c r="Y652" i="37"/>
  <c r="E530" i="39"/>
  <c r="E630" i="48"/>
  <c r="Y240" i="37"/>
  <c r="E218" i="48"/>
  <c r="E175" i="39"/>
  <c r="Y667" i="37"/>
  <c r="E545" i="39"/>
  <c r="E645" i="48"/>
  <c r="Y272" i="37"/>
  <c r="E205" i="39"/>
  <c r="E250" i="48"/>
  <c r="Y650" i="37"/>
  <c r="E528" i="39"/>
  <c r="E628" i="48"/>
  <c r="Y415" i="37"/>
  <c r="E393" i="48"/>
  <c r="E299" i="39"/>
  <c r="Y228" i="37"/>
  <c r="E165" i="39"/>
  <c r="E206" i="48"/>
  <c r="Y555" i="37"/>
  <c r="E433" i="39"/>
  <c r="E533" i="48"/>
  <c r="Y309" i="37"/>
  <c r="E287" i="48"/>
  <c r="E238" i="39"/>
  <c r="Y711" i="37"/>
  <c r="E589" i="39"/>
  <c r="E689" i="48"/>
  <c r="Y604" i="37"/>
  <c r="E482" i="39"/>
  <c r="E582" i="48"/>
  <c r="Y131" i="37"/>
  <c r="E74" i="39"/>
  <c r="E111" i="48"/>
  <c r="Y427" i="37"/>
  <c r="E405" i="48"/>
  <c r="E311" i="39"/>
  <c r="Y206" i="37"/>
  <c r="E143" i="39"/>
  <c r="E184" i="48"/>
  <c r="Y655" i="37"/>
  <c r="E533" i="39"/>
  <c r="E633" i="48"/>
  <c r="K5" i="25"/>
  <c r="I281" i="25"/>
  <c r="I338" i="25"/>
  <c r="I180" i="25"/>
  <c r="I415" i="25"/>
  <c r="I782" i="25"/>
  <c r="I675" i="25"/>
  <c r="I549" i="25"/>
  <c r="I1020" i="25"/>
  <c r="I491" i="25"/>
  <c r="I1076" i="25"/>
  <c r="I803" i="25"/>
  <c r="I196" i="25"/>
  <c r="I945" i="25"/>
  <c r="I269" i="25"/>
  <c r="I762" i="25"/>
  <c r="I115" i="25"/>
  <c r="I483" i="25"/>
  <c r="I976" i="25"/>
  <c r="I757" i="25"/>
  <c r="I419" i="25"/>
  <c r="I1073" i="25"/>
  <c r="I104" i="25"/>
  <c r="I974" i="25"/>
  <c r="I55" i="25"/>
  <c r="I1153" i="25"/>
  <c r="I887" i="25"/>
  <c r="I500" i="25"/>
  <c r="I1104" i="25"/>
  <c r="I492" i="25"/>
  <c r="I17" i="25"/>
  <c r="I1026" i="25"/>
  <c r="I949" i="25"/>
  <c r="I378" i="25"/>
  <c r="I511" i="25"/>
  <c r="I80" i="25"/>
  <c r="I597" i="25"/>
  <c r="I963" i="25"/>
  <c r="I796" i="25"/>
  <c r="I279" i="25"/>
  <c r="I1155" i="25"/>
  <c r="I718" i="25"/>
  <c r="I27" i="25"/>
  <c r="I695" i="25"/>
  <c r="I687" i="25"/>
  <c r="I568" i="25"/>
  <c r="I488" i="25"/>
  <c r="I495" i="25"/>
  <c r="I1097" i="25"/>
  <c r="I905" i="25"/>
  <c r="I427" i="25"/>
  <c r="I20" i="25"/>
  <c r="I166" i="25"/>
  <c r="I371" i="25"/>
  <c r="I1089" i="25"/>
  <c r="I109" i="25"/>
  <c r="I1112" i="25"/>
  <c r="I292" i="25"/>
  <c r="I277" i="25"/>
  <c r="I778" i="25"/>
  <c r="I973" i="25"/>
  <c r="I570" i="25"/>
  <c r="I806" i="25"/>
  <c r="I84" i="25"/>
  <c r="I282" i="25"/>
  <c r="I609" i="25"/>
  <c r="I882" i="25"/>
  <c r="I745" i="25"/>
  <c r="I604" i="25"/>
  <c r="I519" i="25"/>
  <c r="I939" i="25"/>
  <c r="I1092" i="25"/>
  <c r="I340" i="25"/>
  <c r="I291" i="25"/>
  <c r="I1126" i="25"/>
  <c r="I994" i="25"/>
  <c r="I738" i="25"/>
  <c r="I307" i="25"/>
  <c r="I889" i="25"/>
  <c r="I16" i="25"/>
  <c r="I1095" i="25"/>
  <c r="I903" i="25"/>
  <c r="I69" i="25"/>
  <c r="I390" i="25"/>
  <c r="I853" i="25"/>
  <c r="I335" i="25"/>
  <c r="I424" i="25"/>
  <c r="I191" i="25"/>
  <c r="I888" i="25"/>
  <c r="I770" i="25"/>
  <c r="I85" i="25"/>
  <c r="I794" i="25"/>
  <c r="I529" i="25"/>
  <c r="I532" i="25"/>
  <c r="I808" i="25"/>
  <c r="I176" i="25"/>
  <c r="I312" i="25"/>
  <c r="I202" i="25"/>
  <c r="I837" i="25"/>
  <c r="I995" i="25"/>
  <c r="I436" i="25"/>
  <c r="I127" i="25"/>
  <c r="I31" i="25"/>
  <c r="I418" i="25"/>
  <c r="I1040" i="25"/>
  <c r="I325" i="25"/>
  <c r="I1158" i="25"/>
  <c r="I183" i="25"/>
  <c r="I651" i="25"/>
  <c r="I337" i="25"/>
  <c r="I479" i="25"/>
  <c r="I1070" i="25"/>
  <c r="I204" i="25"/>
  <c r="I684" i="25"/>
  <c r="I997" i="25"/>
  <c r="I122" i="25"/>
  <c r="I377" i="25"/>
  <c r="I453" i="25"/>
  <c r="I710" i="25"/>
  <c r="I1101" i="25"/>
  <c r="I496" i="25"/>
  <c r="I772" i="25"/>
  <c r="I1044" i="25"/>
  <c r="I716" i="25"/>
  <c r="I43" i="25"/>
  <c r="I1146" i="25"/>
  <c r="I493" i="25"/>
  <c r="I558" i="25"/>
  <c r="I641" i="25"/>
  <c r="I924" i="25"/>
  <c r="I865" i="25"/>
  <c r="I108" i="25"/>
  <c r="I850" i="25"/>
  <c r="I135" i="25"/>
  <c r="I336" i="25"/>
  <c r="I563" i="25"/>
  <c r="I1100" i="25"/>
  <c r="I117" i="25"/>
  <c r="I818" i="25"/>
  <c r="I357" i="25"/>
  <c r="Y493" i="37"/>
  <c r="E373" i="39"/>
  <c r="E471" i="48"/>
  <c r="Y145" i="37"/>
  <c r="E125" i="48"/>
  <c r="E88" i="39"/>
  <c r="Y410" i="37"/>
  <c r="E294" i="39"/>
  <c r="E388" i="48"/>
  <c r="Y373" i="37"/>
  <c r="E259" i="39"/>
  <c r="E351" i="48"/>
  <c r="Y328" i="37"/>
  <c r="E306" i="48"/>
  <c r="Y286" i="37"/>
  <c r="E217" i="39"/>
  <c r="E264" i="48"/>
  <c r="Y118" i="37"/>
  <c r="E61" i="39"/>
  <c r="E98" i="48"/>
  <c r="Y333" i="37"/>
  <c r="E311" i="48"/>
  <c r="Y734" i="37"/>
  <c r="E612" i="39"/>
  <c r="E712" i="48"/>
  <c r="Y530" i="37"/>
  <c r="E408" i="39"/>
  <c r="E508" i="48"/>
  <c r="Y467" i="37"/>
  <c r="E347" i="39"/>
  <c r="E445" i="48"/>
  <c r="Y612" i="37"/>
  <c r="E490" i="39"/>
  <c r="E590" i="48"/>
  <c r="Y497" i="37"/>
  <c r="E475" i="48"/>
  <c r="Y482" i="37"/>
  <c r="E362" i="39"/>
  <c r="E460" i="48"/>
  <c r="Y569" i="37"/>
  <c r="E547" i="48"/>
  <c r="E447" i="39"/>
  <c r="Y536" i="37"/>
  <c r="E514" i="48"/>
  <c r="E414" i="39"/>
  <c r="Y173" i="37"/>
  <c r="E116" i="39"/>
  <c r="E153" i="48"/>
  <c r="Y168" i="37"/>
  <c r="E148" i="48"/>
  <c r="E111" i="39"/>
  <c r="Y662" i="37"/>
  <c r="E540" i="39"/>
  <c r="E640" i="48"/>
  <c r="Y163" i="37"/>
  <c r="E106" i="39"/>
  <c r="E143" i="48"/>
  <c r="Y431" i="37"/>
  <c r="E409" i="48"/>
  <c r="Y138" i="37"/>
  <c r="E81" i="39"/>
  <c r="E118" i="48"/>
  <c r="Y568" i="37"/>
  <c r="E446" i="39"/>
  <c r="E546" i="48"/>
  <c r="Y216" i="37"/>
  <c r="E153" i="39"/>
  <c r="E194" i="48"/>
  <c r="Y223" i="37"/>
  <c r="E160" i="39"/>
  <c r="E201" i="48"/>
  <c r="Y696" i="37"/>
  <c r="E574" i="39"/>
  <c r="E674" i="48"/>
  <c r="Y686" i="37"/>
  <c r="E564" i="39"/>
  <c r="E664" i="48"/>
  <c r="Y620" i="37"/>
  <c r="E598" i="48"/>
  <c r="E498" i="39"/>
  <c r="Y262" i="37"/>
  <c r="E240" i="48"/>
  <c r="E195" i="39"/>
  <c r="Y152" i="37"/>
  <c r="E132" i="48"/>
  <c r="E95" i="39"/>
  <c r="Y446" i="37"/>
  <c r="E424" i="48"/>
  <c r="E328" i="39"/>
  <c r="Y511" i="37"/>
  <c r="E489" i="48"/>
  <c r="E389" i="39"/>
  <c r="Y706" i="37"/>
  <c r="E584" i="39"/>
  <c r="E684" i="48"/>
  <c r="E18" i="29"/>
  <c r="I28" i="25"/>
  <c r="I928" i="25"/>
  <c r="I366" i="25"/>
  <c r="I96" i="25"/>
  <c r="I416" i="25"/>
  <c r="I937" i="25"/>
  <c r="Y243" i="37"/>
  <c r="E178" i="39"/>
  <c r="E221" i="48"/>
  <c r="Y458" i="37"/>
  <c r="E436" i="48"/>
  <c r="E340" i="39"/>
  <c r="Y265" i="37"/>
  <c r="E198" i="39"/>
  <c r="E243" i="48"/>
  <c r="Y386" i="37"/>
  <c r="E272" i="39"/>
  <c r="E364" i="48"/>
  <c r="Y340" i="37"/>
  <c r="E318" i="48"/>
  <c r="Y576" i="37"/>
  <c r="E454" i="39"/>
  <c r="E554" i="48"/>
  <c r="I297" i="25"/>
  <c r="I699" i="25"/>
  <c r="I239" i="25"/>
  <c r="I225" i="25"/>
  <c r="I91" i="25"/>
  <c r="I226" i="25"/>
  <c r="I360" i="25"/>
  <c r="I712" i="25"/>
  <c r="I57" i="25"/>
  <c r="I56" i="25"/>
  <c r="I705" i="25"/>
  <c r="I41" i="25"/>
  <c r="I49" i="25"/>
  <c r="I430" i="25"/>
  <c r="I152" i="25"/>
  <c r="Y280" i="37"/>
  <c r="E258" i="48"/>
  <c r="Y339" i="37"/>
  <c r="E317" i="48"/>
  <c r="Y197" i="37"/>
  <c r="E176" i="48"/>
  <c r="Y550" i="37"/>
  <c r="E428" i="39"/>
  <c r="E528" i="48"/>
  <c r="Y207" i="37"/>
  <c r="E185" i="48"/>
  <c r="E144" i="39"/>
  <c r="Y621" i="37"/>
  <c r="E499" i="39"/>
  <c r="E599" i="48"/>
  <c r="Y322" i="37"/>
  <c r="E300" i="48"/>
  <c r="E251" i="39"/>
  <c r="Y727" i="37"/>
  <c r="E705" i="48"/>
  <c r="E605" i="39"/>
  <c r="Y367" i="37"/>
  <c r="E345" i="48"/>
  <c r="E253" i="39"/>
  <c r="Y496" i="37"/>
  <c r="E474" i="48"/>
  <c r="Y731" i="37"/>
  <c r="E709" i="48"/>
  <c r="E609" i="39"/>
  <c r="Y112" i="37"/>
  <c r="E92" i="48"/>
  <c r="Y510" i="37"/>
  <c r="E488" i="48"/>
  <c r="E388" i="39"/>
  <c r="Y237" i="37"/>
  <c r="E172" i="39"/>
  <c r="E215" i="48"/>
  <c r="Y241" i="37"/>
  <c r="E219" i="48"/>
  <c r="E176" i="39"/>
  <c r="Y245" i="37"/>
  <c r="E180" i="39"/>
  <c r="E223" i="48"/>
  <c r="Y624" i="37"/>
  <c r="E502" i="39"/>
  <c r="E602" i="48"/>
  <c r="Y183" i="37"/>
  <c r="E163" i="48"/>
  <c r="E126" i="39"/>
  <c r="Y374" i="37"/>
  <c r="E352" i="48"/>
  <c r="E260" i="39"/>
  <c r="Y518" i="37"/>
  <c r="E396" i="39"/>
  <c r="E496" i="48"/>
  <c r="Y338" i="37"/>
  <c r="E316" i="48"/>
  <c r="Y529" i="37"/>
  <c r="E407" i="39"/>
  <c r="E507" i="48"/>
  <c r="Y539" i="37"/>
  <c r="E417" i="39"/>
  <c r="E517" i="48"/>
  <c r="Y673" i="37"/>
  <c r="E551" i="39"/>
  <c r="E651" i="48"/>
  <c r="Y422" i="37"/>
  <c r="E306" i="39"/>
  <c r="E400" i="48"/>
  <c r="Y728" i="37"/>
  <c r="E706" i="48"/>
  <c r="E606" i="39"/>
  <c r="Y418" i="37"/>
  <c r="E396" i="48"/>
  <c r="E302" i="39"/>
  <c r="Y588" i="37"/>
  <c r="E566" i="48"/>
  <c r="E466" i="39"/>
  <c r="Y451" i="37"/>
  <c r="E333" i="39"/>
  <c r="E429" i="48"/>
  <c r="Y430" i="37"/>
  <c r="E408" i="48"/>
  <c r="E19" i="29"/>
  <c r="I569" i="25"/>
  <c r="I859" i="25"/>
  <c r="I1144" i="25"/>
  <c r="I353" i="25"/>
  <c r="I510" i="25"/>
  <c r="I167" i="25"/>
  <c r="I100" i="25"/>
  <c r="I989" i="25"/>
  <c r="I679" i="25"/>
  <c r="I1025" i="25"/>
  <c r="I539" i="25"/>
  <c r="I1008" i="25"/>
  <c r="I29" i="25"/>
  <c r="I349" i="25"/>
  <c r="I657" i="25"/>
  <c r="I934" i="25"/>
  <c r="I59" i="25"/>
  <c r="I750" i="25"/>
  <c r="I298" i="25"/>
  <c r="I1054" i="25"/>
  <c r="I1114" i="25"/>
  <c r="I146" i="25"/>
  <c r="I480" i="25"/>
  <c r="I131" i="25"/>
  <c r="I477" i="25"/>
  <c r="I123" i="25"/>
  <c r="I1016" i="25"/>
  <c r="I663" i="25"/>
  <c r="I217" i="25"/>
  <c r="I98" i="25"/>
  <c r="I485" i="25"/>
  <c r="I582" i="25"/>
  <c r="I354" i="25"/>
  <c r="I143" i="25"/>
  <c r="I449" i="25"/>
  <c r="I605" i="25"/>
  <c r="I643" i="25"/>
  <c r="I473" i="25"/>
  <c r="I630" i="25"/>
  <c r="I932" i="25"/>
  <c r="I585" i="25"/>
  <c r="I218" i="25"/>
  <c r="I379" i="25"/>
  <c r="I972" i="25"/>
  <c r="I798" i="25"/>
  <c r="I669" i="25"/>
  <c r="I1072" i="25"/>
  <c r="I960" i="25"/>
  <c r="I1050" i="25"/>
  <c r="I1068" i="25"/>
  <c r="I1027" i="25"/>
  <c r="I706" i="25"/>
  <c r="I445" i="25"/>
  <c r="I583" i="25"/>
  <c r="I264" i="25"/>
  <c r="I811" i="25"/>
  <c r="I587" i="25"/>
  <c r="I508" i="25"/>
  <c r="I324" i="25"/>
  <c r="I342" i="25"/>
  <c r="I320" i="25"/>
  <c r="I228" i="25"/>
  <c r="I65" i="25"/>
  <c r="I459" i="25"/>
  <c r="I993" i="25"/>
  <c r="I610" i="25"/>
  <c r="I140" i="25"/>
  <c r="I835" i="25"/>
  <c r="I828" i="25"/>
  <c r="I689" i="25"/>
  <c r="I735" i="25"/>
  <c r="I1009" i="25"/>
  <c r="I645" i="25"/>
  <c r="I982" i="25"/>
  <c r="I375" i="25"/>
  <c r="I74" i="25"/>
  <c r="I481" i="25"/>
  <c r="I136" i="25"/>
  <c r="I150" i="25"/>
  <c r="I411" i="25"/>
  <c r="I255" i="25"/>
  <c r="I788" i="25"/>
  <c r="I384" i="25"/>
  <c r="I280" i="25"/>
  <c r="I76" i="25"/>
  <c r="I574" i="25"/>
  <c r="I546" i="25"/>
  <c r="I637" i="25"/>
  <c r="I1159" i="25"/>
  <c r="I622" i="25"/>
  <c r="I1048" i="25"/>
  <c r="I102" i="25"/>
  <c r="I1004" i="25"/>
  <c r="I464" i="25"/>
  <c r="I985" i="25"/>
  <c r="I676" i="25"/>
  <c r="I289" i="25"/>
  <c r="I504" i="25"/>
  <c r="I1060" i="25"/>
  <c r="I278" i="25"/>
  <c r="I230" i="25"/>
  <c r="I1105" i="25"/>
  <c r="I696" i="25"/>
  <c r="I502" i="25"/>
  <c r="I673" i="25"/>
  <c r="I560" i="25"/>
  <c r="I162" i="25"/>
  <c r="I24" i="25"/>
  <c r="I216" i="25"/>
  <c r="I908" i="25"/>
  <c r="I565" i="25"/>
  <c r="I825" i="25"/>
  <c r="I1141" i="25"/>
  <c r="I704" i="25"/>
  <c r="I629" i="25"/>
  <c r="I99" i="25"/>
  <c r="I267" i="25"/>
  <c r="I145" i="25"/>
  <c r="I1132" i="25"/>
  <c r="I81" i="25"/>
  <c r="I929" i="25"/>
  <c r="I741" i="25"/>
  <c r="I1074" i="25"/>
  <c r="I846" i="25"/>
  <c r="I339" i="25"/>
  <c r="I310" i="25"/>
  <c r="I941" i="25"/>
  <c r="I253" i="25"/>
  <c r="I406" i="25"/>
  <c r="I595" i="25"/>
  <c r="I1133" i="25"/>
  <c r="I294" i="25"/>
  <c r="I235" i="25"/>
  <c r="I602" i="25"/>
  <c r="I240" i="25"/>
  <c r="I194" i="25"/>
  <c r="I926" i="25"/>
  <c r="I35" i="25"/>
  <c r="I830" i="25"/>
  <c r="I402" i="25"/>
  <c r="I815" i="25"/>
  <c r="Y127" i="37"/>
  <c r="E70" i="39"/>
  <c r="E107" i="48"/>
  <c r="Y391" i="37"/>
  <c r="E369" i="48"/>
  <c r="E277" i="39"/>
  <c r="Y540" i="37"/>
  <c r="E518" i="48"/>
  <c r="Y636" i="37"/>
  <c r="E514" i="39"/>
  <c r="E614" i="48"/>
  <c r="Y478" i="37"/>
  <c r="E358" i="39"/>
  <c r="E456" i="48"/>
  <c r="Y371" i="37"/>
  <c r="E349" i="48"/>
  <c r="E257" i="39"/>
  <c r="Y543" i="37"/>
  <c r="E421" i="39"/>
  <c r="E521" i="48"/>
  <c r="Y142" i="37"/>
  <c r="E85" i="39"/>
  <c r="E122" i="48"/>
  <c r="Y191" i="37"/>
  <c r="E171" i="48"/>
  <c r="E134" i="39"/>
  <c r="Y421" i="37"/>
  <c r="E399" i="48"/>
  <c r="E305" i="39"/>
  <c r="Y506" i="37"/>
  <c r="E384" i="39"/>
  <c r="E484" i="48"/>
  <c r="Y378" i="37"/>
  <c r="E264" i="39"/>
  <c r="Y274" i="37"/>
  <c r="E252" i="48"/>
  <c r="E207" i="39"/>
  <c r="Y665" i="37"/>
  <c r="E643" i="48"/>
  <c r="E543" i="39"/>
  <c r="Y625" i="37"/>
  <c r="E503" i="39"/>
  <c r="E603" i="48"/>
  <c r="Y423" i="37"/>
  <c r="E401" i="48"/>
  <c r="E307" i="39"/>
  <c r="Y591" i="37"/>
  <c r="E569" i="48"/>
  <c r="E469" i="39"/>
  <c r="Y119" i="37"/>
  <c r="E62" i="39"/>
  <c r="E99" i="48"/>
  <c r="Y136" i="37"/>
  <c r="E116" i="48"/>
  <c r="E79" i="39"/>
  <c r="Y553" i="37"/>
  <c r="E531" i="48"/>
  <c r="E431" i="39"/>
  <c r="Y179" i="37"/>
  <c r="E159" i="48"/>
  <c r="E122" i="39"/>
  <c r="Y605" i="37"/>
  <c r="E483" i="39"/>
  <c r="E583" i="48"/>
  <c r="Y437" i="37"/>
  <c r="E415" i="48"/>
  <c r="E319" i="39"/>
  <c r="Y646" i="37"/>
  <c r="E624" i="48"/>
  <c r="E524" i="39"/>
  <c r="Y385" i="37"/>
  <c r="E363" i="48"/>
  <c r="E271" i="39"/>
  <c r="Y590" i="37"/>
  <c r="E468" i="39"/>
  <c r="E568" i="48"/>
  <c r="Y205" i="37"/>
  <c r="E142" i="39"/>
  <c r="E183" i="48"/>
  <c r="Y187" i="37"/>
  <c r="E130" i="39"/>
  <c r="E167" i="48"/>
  <c r="Y641" i="37"/>
  <c r="E619" i="48"/>
  <c r="E519" i="39"/>
  <c r="Y455" i="37"/>
  <c r="E433" i="48"/>
  <c r="E337" i="39"/>
  <c r="Y464" i="37"/>
  <c r="E344" i="39"/>
  <c r="E442" i="48"/>
  <c r="E55" i="39"/>
  <c r="Y443" i="37"/>
  <c r="E325" i="39"/>
  <c r="E421" i="48"/>
  <c r="Y251" i="37"/>
  <c r="E186" i="39"/>
  <c r="E229" i="48"/>
  <c r="Y334" i="37"/>
  <c r="E312" i="48"/>
  <c r="Y424" i="37"/>
  <c r="E308" i="39"/>
  <c r="Y547" i="37"/>
  <c r="E425" i="39"/>
  <c r="E525" i="48"/>
  <c r="Y244" i="37"/>
  <c r="E222" i="48"/>
  <c r="E179" i="39"/>
  <c r="E356" i="48"/>
  <c r="I1006" i="25"/>
  <c r="I77" i="25"/>
  <c r="I1162" i="25"/>
  <c r="I1136" i="25"/>
  <c r="I452" i="25"/>
  <c r="I448" i="25"/>
  <c r="I596" i="25"/>
  <c r="I746" i="25"/>
  <c r="I1045" i="25"/>
  <c r="I1129" i="25"/>
  <c r="I245" i="25"/>
  <c r="I726" i="25"/>
  <c r="I915" i="25"/>
  <c r="I531" i="25"/>
  <c r="Y139" i="37"/>
  <c r="E119" i="48"/>
  <c r="E82" i="39"/>
  <c r="Y533" i="37"/>
  <c r="E511" i="48"/>
  <c r="E411" i="39"/>
  <c r="Y466" i="37"/>
  <c r="E444" i="48"/>
  <c r="E346" i="39"/>
  <c r="Y544" i="37"/>
  <c r="E522" i="48"/>
  <c r="E422" i="39"/>
  <c r="Y603" i="37"/>
  <c r="E481" i="39"/>
  <c r="E581" i="48"/>
  <c r="Y677" i="37"/>
  <c r="E555" i="39"/>
  <c r="E655" i="48"/>
  <c r="Y736" i="37"/>
  <c r="E714" i="48"/>
  <c r="E614" i="39"/>
  <c r="Y715" i="37"/>
  <c r="E693" i="48"/>
  <c r="E593" i="39"/>
  <c r="Y190" i="37"/>
  <c r="E170" i="48"/>
  <c r="E133" i="39"/>
  <c r="Y531" i="37"/>
  <c r="E409" i="39"/>
  <c r="E509" i="48"/>
  <c r="Y146" i="37"/>
  <c r="E126" i="48"/>
  <c r="E89" i="39"/>
  <c r="Y203" i="37"/>
  <c r="E140" i="39"/>
  <c r="E181" i="48"/>
  <c r="Y175" i="37"/>
  <c r="E118" i="39"/>
  <c r="E155" i="48"/>
  <c r="Y114" i="37"/>
  <c r="E94" i="48"/>
  <c r="E57" i="39"/>
  <c r="Y459" i="37"/>
  <c r="E341" i="39"/>
  <c r="E437" i="48"/>
  <c r="Y155" i="37"/>
  <c r="E135" i="48"/>
  <c r="E98" i="39"/>
  <c r="Y247" i="37"/>
  <c r="E182" i="39"/>
  <c r="E225" i="48"/>
  <c r="Y159" i="37"/>
  <c r="E139" i="48"/>
  <c r="E102" i="39"/>
  <c r="Y300" i="37"/>
  <c r="E231" i="39"/>
  <c r="Y490" i="37"/>
  <c r="E468" i="48"/>
  <c r="E370" i="39"/>
  <c r="Y287" i="37"/>
  <c r="E218" i="39"/>
  <c r="E265" i="48"/>
  <c r="Y586" i="37"/>
  <c r="E464" i="39"/>
  <c r="E564" i="48"/>
  <c r="Y438" i="37"/>
  <c r="E416" i="48"/>
  <c r="E320" i="39"/>
  <c r="Y691" i="37"/>
  <c r="E669" i="48"/>
  <c r="E569" i="39"/>
  <c r="Y499" i="37"/>
  <c r="E377" i="39"/>
  <c r="E477" i="48"/>
  <c r="Y471" i="37"/>
  <c r="E351" i="39"/>
  <c r="E449" i="48"/>
  <c r="Y231" i="37"/>
  <c r="E209" i="48"/>
  <c r="Y416" i="37"/>
  <c r="E394" i="48"/>
  <c r="E300" i="39"/>
  <c r="I223" i="25"/>
  <c r="I319" i="25"/>
  <c r="I44" i="25"/>
  <c r="I271" i="25"/>
  <c r="I210" i="25"/>
  <c r="I1127" i="25"/>
  <c r="I9" i="25"/>
  <c r="I680" i="25"/>
  <c r="I1010" i="25"/>
  <c r="I22" i="25"/>
  <c r="I455" i="25"/>
  <c r="I983" i="25"/>
  <c r="I164" i="25"/>
  <c r="I611" i="25"/>
  <c r="I514" i="25"/>
  <c r="Y353" i="37"/>
  <c r="E331" i="48"/>
  <c r="Y171" i="37"/>
  <c r="E114" i="39"/>
  <c r="E151" i="48"/>
  <c r="Y130" i="37"/>
  <c r="E110" i="48"/>
  <c r="E73" i="39"/>
  <c r="Y708" i="37"/>
  <c r="E686" i="48"/>
  <c r="E586" i="39"/>
  <c r="Y404" i="37"/>
  <c r="E382" i="48"/>
  <c r="E288" i="39"/>
  <c r="Y325" i="37"/>
  <c r="E303" i="48"/>
  <c r="Y472" i="37"/>
  <c r="E450" i="48"/>
  <c r="E352" i="39"/>
  <c r="Y587" i="37"/>
  <c r="E565" i="48"/>
  <c r="E465" i="39"/>
  <c r="Y324" i="37"/>
  <c r="E302" i="48"/>
  <c r="Y261" i="37"/>
  <c r="E194" i="39"/>
  <c r="E239" i="48"/>
  <c r="Y198" i="37"/>
  <c r="E177" i="48"/>
  <c r="Y611" i="37"/>
  <c r="E489" i="39"/>
  <c r="E589" i="48"/>
  <c r="Y209" i="37"/>
  <c r="E187" i="48"/>
  <c r="E146" i="39"/>
  <c r="Y121" i="37"/>
  <c r="E101" i="48"/>
  <c r="E64" i="39"/>
  <c r="Y185" i="37"/>
  <c r="E165" i="48"/>
  <c r="E128" i="39"/>
  <c r="Y670" i="37"/>
  <c r="E548" i="39"/>
  <c r="E648" i="48"/>
  <c r="Y668" i="37"/>
  <c r="E546" i="39"/>
  <c r="E646" i="48"/>
  <c r="Y180" i="37"/>
  <c r="E160" i="48"/>
  <c r="E123" i="39"/>
  <c r="Y149" i="37"/>
  <c r="E92" i="39"/>
  <c r="E129" i="48"/>
  <c r="Y225" i="37"/>
  <c r="E162" i="39"/>
  <c r="Y460" i="37"/>
  <c r="E438" i="48"/>
  <c r="E342" i="39"/>
  <c r="Y315" i="37"/>
  <c r="E244" i="39"/>
  <c r="E293" i="48"/>
  <c r="Y428" i="37"/>
  <c r="E406" i="48"/>
  <c r="E312" i="39"/>
  <c r="Y700" i="37"/>
  <c r="E578" i="39"/>
  <c r="E678" i="48"/>
  <c r="Y469" i="37"/>
  <c r="E349" i="39"/>
  <c r="E447" i="48"/>
  <c r="Y444" i="37"/>
  <c r="E326" i="39"/>
  <c r="E422" i="48"/>
  <c r="Y313" i="37"/>
  <c r="E242" i="39"/>
  <c r="E291" i="48"/>
  <c r="Y566" i="37"/>
  <c r="E544" i="48"/>
  <c r="E444" i="39"/>
  <c r="Y617" i="37"/>
  <c r="E595" i="48"/>
  <c r="E495" i="39"/>
  <c r="E588" i="48"/>
  <c r="Y742" i="37"/>
  <c r="E720" i="48"/>
  <c r="Y291" i="37"/>
  <c r="E222" i="39"/>
  <c r="E269" i="48"/>
  <c r="Y297" i="37"/>
  <c r="E228" i="39"/>
  <c r="E275" i="48"/>
  <c r="Y608" i="37"/>
  <c r="E486" i="39"/>
  <c r="E586" i="48"/>
  <c r="Y495" i="37"/>
  <c r="E375" i="39"/>
  <c r="E473" i="48"/>
  <c r="Y548" i="37"/>
  <c r="E526" i="48"/>
  <c r="E426" i="39"/>
  <c r="Y284" i="37"/>
  <c r="E262" i="48"/>
  <c r="E215" i="39"/>
  <c r="Y345" i="37"/>
  <c r="E323" i="48"/>
  <c r="Y613" i="37"/>
  <c r="E591" i="48"/>
  <c r="E491" i="39"/>
  <c r="Y426" i="37"/>
  <c r="E310" i="39"/>
  <c r="E404" i="48"/>
  <c r="Y723" i="37"/>
  <c r="E701" i="48"/>
  <c r="E601" i="39"/>
  <c r="Y336" i="37"/>
  <c r="E314" i="48"/>
  <c r="Y630" i="37"/>
  <c r="E608" i="48"/>
  <c r="E508" i="39"/>
  <c r="Y453" i="37"/>
  <c r="E431" i="48"/>
  <c r="E335" i="39"/>
  <c r="Y578" i="37"/>
  <c r="E456" i="39"/>
  <c r="E556" i="48"/>
  <c r="Y729" i="37"/>
  <c r="E707" i="48"/>
  <c r="E607" i="39"/>
  <c r="Y599" i="37"/>
  <c r="E577" i="48"/>
  <c r="Y442" i="37"/>
  <c r="E420" i="48"/>
  <c r="E324" i="39"/>
  <c r="I535" i="25"/>
  <c r="I163" i="25"/>
  <c r="I1024" i="25"/>
  <c r="I552" i="25"/>
  <c r="I188" i="25"/>
  <c r="I283" i="25"/>
  <c r="I691" i="25"/>
  <c r="I996" i="25"/>
  <c r="I780" i="25"/>
  <c r="I364" i="25"/>
  <c r="I964" i="25"/>
  <c r="I898" i="25"/>
  <c r="I838" i="25"/>
  <c r="I561" i="25"/>
  <c r="I984" i="25"/>
  <c r="I917" i="25"/>
  <c r="I841" i="25"/>
  <c r="I395" i="25"/>
  <c r="I1023" i="25"/>
  <c r="I601" i="25"/>
  <c r="I990" i="25"/>
  <c r="I484" i="25"/>
  <c r="I767" i="25"/>
  <c r="I878" i="25"/>
  <c r="I542" i="25"/>
  <c r="I869" i="25"/>
  <c r="I692" i="25"/>
  <c r="I254" i="25"/>
  <c r="I717" i="25"/>
  <c r="I961" i="25"/>
  <c r="I1099" i="25"/>
  <c r="I664" i="25"/>
  <c r="I665" i="25"/>
  <c r="I700" i="25"/>
  <c r="I736" i="25"/>
  <c r="I1111" i="25"/>
  <c r="I134" i="25"/>
  <c r="I286" i="25"/>
  <c r="I171" i="25"/>
  <c r="I588" i="25"/>
  <c r="I1154" i="25"/>
  <c r="I345" i="25"/>
  <c r="I856" i="25"/>
  <c r="I621" i="25"/>
  <c r="I300" i="25"/>
  <c r="I199" i="25"/>
  <c r="I515" i="25"/>
  <c r="I46" i="25"/>
  <c r="I1098" i="25"/>
  <c r="I847" i="25"/>
  <c r="I714" i="25"/>
  <c r="I476" i="25"/>
  <c r="I538" i="25"/>
  <c r="I42" i="25"/>
  <c r="I864" i="25"/>
  <c r="I1038" i="25"/>
  <c r="I822" i="25"/>
  <c r="I812" i="25"/>
  <c r="I198" i="25"/>
  <c r="I1151" i="25"/>
  <c r="I382" i="25"/>
  <c r="I101" i="25"/>
  <c r="I175" i="25"/>
  <c r="I414" i="25"/>
  <c r="I638" i="25"/>
  <c r="I15" i="25"/>
  <c r="I1147" i="25"/>
  <c r="I981" i="25"/>
  <c r="I517" i="25"/>
  <c r="I562" i="25"/>
  <c r="I114" i="25"/>
  <c r="I885" i="25"/>
  <c r="I276" i="25"/>
  <c r="I321" i="25"/>
  <c r="I113" i="25"/>
  <c r="I631" i="25"/>
  <c r="I142" i="25"/>
  <c r="I759" i="25"/>
  <c r="I880" i="25"/>
  <c r="I251" i="25"/>
  <c r="I498" i="25"/>
  <c r="I524" i="25"/>
  <c r="I1110" i="25"/>
  <c r="I1137" i="25"/>
  <c r="I834" i="25"/>
  <c r="I232" i="25"/>
  <c r="I823" i="25"/>
  <c r="I732" i="25"/>
  <c r="I472" i="25"/>
  <c r="I275" i="25"/>
  <c r="I151" i="25"/>
  <c r="I608" i="25"/>
  <c r="I904" i="25"/>
  <c r="I1091" i="25"/>
  <c r="I53" i="25"/>
  <c r="I755" i="25"/>
  <c r="I107" i="25"/>
  <c r="I792" i="25"/>
  <c r="I103" i="25"/>
  <c r="I551" i="25"/>
  <c r="I61" i="25"/>
  <c r="I890" i="25"/>
  <c r="I564" i="25"/>
  <c r="I863" i="25"/>
  <c r="I777" i="25"/>
  <c r="I233" i="25"/>
  <c r="I513" i="25"/>
  <c r="I179" i="25"/>
  <c r="I1094" i="25"/>
  <c r="I860" i="25"/>
  <c r="I1081" i="25"/>
  <c r="I165" i="25"/>
  <c r="I1107" i="25"/>
  <c r="I655" i="25"/>
  <c r="I172" i="25"/>
  <c r="I572" i="25"/>
  <c r="I925" i="25"/>
  <c r="I603" i="25"/>
  <c r="I781" i="25"/>
  <c r="I764" i="25"/>
  <c r="I912" i="25"/>
  <c r="I931" i="25"/>
  <c r="I431" i="25"/>
  <c r="I733" i="25"/>
  <c r="I617" i="25"/>
  <c r="I550" i="25"/>
  <c r="I439" i="25"/>
  <c r="I486" i="25"/>
  <c r="I737" i="25"/>
  <c r="I211" i="25"/>
  <c r="I263" i="25"/>
  <c r="I1002" i="25"/>
  <c r="I748" i="25"/>
  <c r="I909" i="25"/>
  <c r="I318" i="25"/>
  <c r="I12" i="25"/>
  <c r="I1150" i="25"/>
  <c r="I417" i="25"/>
  <c r="Y192" i="37"/>
  <c r="E172" i="48"/>
  <c r="E135" i="39"/>
  <c r="Y182" i="37"/>
  <c r="E125" i="39"/>
  <c r="E162" i="48"/>
  <c r="Y514" i="37"/>
  <c r="E392" i="39"/>
  <c r="E492" i="48"/>
  <c r="Y713" i="37"/>
  <c r="E591" i="39"/>
  <c r="E691" i="48"/>
  <c r="Y132" i="37"/>
  <c r="E112" i="48"/>
  <c r="E75" i="39"/>
  <c r="Y532" i="37"/>
  <c r="E410" i="39"/>
  <c r="Y664" i="37"/>
  <c r="E542" i="39"/>
  <c r="E642" i="48"/>
  <c r="Y150" i="37"/>
  <c r="E93" i="39"/>
  <c r="Y117" i="37"/>
  <c r="E97" i="48"/>
  <c r="E60" i="39"/>
  <c r="Y177" i="37"/>
  <c r="E120" i="39"/>
  <c r="E157" i="48"/>
  <c r="Y343" i="37"/>
  <c r="E321" i="48"/>
  <c r="Y397" i="37"/>
  <c r="E283" i="39"/>
  <c r="E375" i="48"/>
  <c r="Y699" i="37"/>
  <c r="E677" i="48"/>
  <c r="E577" i="39"/>
  <c r="Y137" i="37"/>
  <c r="E117" i="48"/>
  <c r="E80" i="39"/>
  <c r="Y160" i="37"/>
  <c r="E140" i="48"/>
  <c r="E103" i="39"/>
  <c r="Y202" i="37"/>
  <c r="E139" i="39"/>
  <c r="E180" i="48"/>
  <c r="Y201" i="37"/>
  <c r="E179" i="48"/>
  <c r="E138" i="39"/>
  <c r="Y739" i="37"/>
  <c r="E617" i="39"/>
  <c r="E717" i="48"/>
  <c r="Y174" i="37"/>
  <c r="E117" i="39"/>
  <c r="Y363" i="37"/>
  <c r="E341" i="48"/>
  <c r="Y572" i="37"/>
  <c r="E550" i="48"/>
  <c r="E450" i="39"/>
  <c r="Y645" i="37"/>
  <c r="E623" i="48"/>
  <c r="E523" i="39"/>
  <c r="Y538" i="37"/>
  <c r="E416" i="39"/>
  <c r="E516" i="48"/>
  <c r="Y140" i="37"/>
  <c r="E83" i="39"/>
  <c r="E120" i="48"/>
  <c r="Y335" i="37"/>
  <c r="E313" i="48"/>
  <c r="Y502" i="37"/>
  <c r="E380" i="39"/>
  <c r="E480" i="48"/>
  <c r="Y321" i="37"/>
  <c r="E250" i="39"/>
  <c r="E299" i="48"/>
  <c r="Y679" i="37"/>
  <c r="E657" i="48"/>
  <c r="E557" i="39"/>
  <c r="Y685" i="37"/>
  <c r="E563" i="39"/>
  <c r="E663" i="48"/>
  <c r="Y508" i="37"/>
  <c r="E386" i="39"/>
  <c r="Y111" i="37"/>
  <c r="E54" i="39"/>
  <c r="E91" i="48"/>
  <c r="Y488" i="37"/>
  <c r="E466" i="48"/>
  <c r="E368" i="39"/>
  <c r="Y178" i="37"/>
  <c r="E121" i="39"/>
  <c r="E158" i="48"/>
  <c r="Y519" i="37"/>
  <c r="E497" i="48"/>
  <c r="E397" i="39"/>
  <c r="Y394" i="37"/>
  <c r="E372" i="48"/>
  <c r="E280" i="39"/>
  <c r="Y357" i="37"/>
  <c r="E335" i="48"/>
  <c r="Y445" i="37"/>
  <c r="E327" i="39"/>
  <c r="E423" i="48"/>
  <c r="Y606" i="37"/>
  <c r="E584" i="48"/>
  <c r="E484" i="39"/>
  <c r="Y702" i="37"/>
  <c r="E580" i="39"/>
  <c r="E680" i="48"/>
  <c r="Y564" i="37"/>
  <c r="E542" i="48"/>
  <c r="E442" i="39"/>
  <c r="Y330" i="37"/>
  <c r="E308" i="48"/>
  <c r="Y461" i="37"/>
  <c r="E439" i="48"/>
  <c r="E343" i="39"/>
  <c r="Y452" i="37"/>
  <c r="E430" i="48"/>
  <c r="E334" i="39"/>
  <c r="Y246" i="37"/>
  <c r="E224" i="48"/>
  <c r="E181" i="39"/>
  <c r="Y375" i="37"/>
  <c r="E353" i="48"/>
  <c r="E261" i="39"/>
  <c r="Y361" i="37"/>
  <c r="E339" i="48"/>
  <c r="Y562" i="37"/>
  <c r="E540" i="48"/>
  <c r="E440" i="39"/>
  <c r="Y517" i="37"/>
  <c r="E495" i="48"/>
  <c r="Y189" i="37"/>
  <c r="E132" i="39"/>
  <c r="Y616" i="37"/>
  <c r="E494" i="39"/>
  <c r="E594" i="48"/>
  <c r="Y349" i="37"/>
  <c r="E327" i="48"/>
  <c r="Y681" i="37"/>
  <c r="E559" i="39"/>
  <c r="Y698" i="37"/>
  <c r="E576" i="39"/>
  <c r="E676" i="48"/>
  <c r="Y714" i="37"/>
  <c r="E692" i="48"/>
  <c r="E592" i="39"/>
  <c r="Y214" i="37"/>
  <c r="E192" i="48"/>
  <c r="E151" i="39"/>
  <c r="Y369" i="37"/>
  <c r="E347" i="48"/>
  <c r="Y595" i="37"/>
  <c r="E473" i="39"/>
  <c r="E573" i="48"/>
  <c r="Y298" i="37"/>
  <c r="E276" i="48"/>
  <c r="E154" i="48"/>
  <c r="Y581" i="37"/>
  <c r="E559" i="48"/>
  <c r="E459" i="39"/>
  <c r="Y561" i="37"/>
  <c r="E539" i="48"/>
  <c r="E439" i="39"/>
  <c r="Y266" i="37"/>
  <c r="E244" i="48"/>
  <c r="E510" i="48"/>
  <c r="Y719" i="37"/>
  <c r="E697" i="48"/>
  <c r="Y233" i="37"/>
  <c r="E211" i="48"/>
  <c r="E168" i="39"/>
  <c r="Y257" i="37"/>
  <c r="E235" i="48"/>
  <c r="E190" i="39"/>
  <c r="Y433" i="37"/>
  <c r="E315" i="39"/>
  <c r="E411" i="48"/>
  <c r="Y623" i="37"/>
  <c r="E601" i="48"/>
  <c r="E501" i="39"/>
  <c r="Y470" i="37"/>
  <c r="E448" i="48"/>
  <c r="E350" i="39"/>
  <c r="Y666" i="37"/>
  <c r="E644" i="48"/>
  <c r="E544" i="39"/>
  <c r="Y221" i="37"/>
  <c r="E199" i="48"/>
  <c r="E158" i="39"/>
  <c r="Y735" i="37"/>
  <c r="E613" i="39"/>
  <c r="E713" i="48"/>
  <c r="Y687" i="37"/>
  <c r="E665" i="48"/>
  <c r="E565" i="39"/>
  <c r="Y176" i="37"/>
  <c r="E156" i="48"/>
  <c r="E119" i="39"/>
  <c r="Y319" i="37"/>
  <c r="E297" i="48"/>
  <c r="Y658" i="37"/>
  <c r="E636" i="48"/>
  <c r="E536" i="39"/>
  <c r="Y268" i="37"/>
  <c r="E201" i="39"/>
  <c r="E246" i="48"/>
  <c r="Y389" i="37"/>
  <c r="E275" i="39"/>
  <c r="E367" i="48"/>
  <c r="Y258" i="37"/>
  <c r="E191" i="39"/>
  <c r="E236" i="48"/>
  <c r="Y680" i="37"/>
  <c r="E558" i="39"/>
  <c r="E658" i="48"/>
  <c r="Y408" i="37"/>
  <c r="E292" i="39"/>
  <c r="E386" i="48"/>
  <c r="Y447" i="37"/>
  <c r="E329" i="39"/>
  <c r="E425" i="48"/>
  <c r="E248" i="39"/>
  <c r="Y660" i="37"/>
  <c r="E538" i="39"/>
  <c r="E638" i="48"/>
  <c r="Y503" i="37"/>
  <c r="E481" i="48"/>
  <c r="E381" i="39"/>
  <c r="Y690" i="37"/>
  <c r="E568" i="39"/>
  <c r="E668" i="48"/>
  <c r="Y392" i="37"/>
  <c r="E278" i="39"/>
  <c r="E370" i="48"/>
  <c r="E130" i="48"/>
  <c r="Y722" i="37"/>
  <c r="E600" i="39"/>
  <c r="E700" i="48"/>
  <c r="Y523" i="37"/>
  <c r="E401" i="39"/>
  <c r="E501" i="48"/>
  <c r="Y401" i="37"/>
  <c r="E285" i="39"/>
  <c r="E379" i="48"/>
  <c r="Y219" i="37"/>
  <c r="E197" i="48"/>
  <c r="E156" i="39"/>
  <c r="Y346" i="37"/>
  <c r="E324" i="48"/>
  <c r="Y355" i="37"/>
  <c r="E333" i="48"/>
  <c r="Y520" i="37"/>
  <c r="E498" i="48"/>
  <c r="E398" i="39"/>
  <c r="Y656" i="37"/>
  <c r="E534" i="39"/>
  <c r="E634" i="48"/>
  <c r="Y654" i="37"/>
  <c r="E632" i="48"/>
  <c r="E532" i="39"/>
  <c r="Y449" i="37"/>
  <c r="E427" i="48"/>
  <c r="E331" i="39"/>
  <c r="Y432" i="37"/>
  <c r="E410" i="48"/>
  <c r="E314" i="39"/>
  <c r="Y393" i="37"/>
  <c r="E279" i="39"/>
  <c r="Y288" i="37"/>
  <c r="E266" i="48"/>
  <c r="E219" i="39"/>
  <c r="Y541" i="37"/>
  <c r="E419" i="39"/>
  <c r="E519" i="48"/>
  <c r="Y281" i="37"/>
  <c r="E212" i="39"/>
  <c r="E259" i="48"/>
  <c r="Y597" i="37"/>
  <c r="E575" i="48"/>
  <c r="E475" i="39"/>
  <c r="Y320" i="37"/>
  <c r="E298" i="48"/>
  <c r="E249" i="39"/>
  <c r="Y703" i="37"/>
  <c r="E681" i="48"/>
  <c r="E581" i="39"/>
  <c r="Y683" i="37"/>
  <c r="E561" i="39"/>
  <c r="Y376" i="37"/>
  <c r="E262" i="39"/>
  <c r="E354" i="48"/>
  <c r="Y589" i="37"/>
  <c r="E467" i="39"/>
  <c r="E567" i="48"/>
  <c r="Y571" i="37"/>
  <c r="E449" i="39"/>
  <c r="E549" i="48"/>
  <c r="Y390" i="37"/>
  <c r="E368" i="48"/>
  <c r="E276" i="39"/>
  <c r="Y535" i="37"/>
  <c r="E513" i="48"/>
  <c r="E413" i="39"/>
  <c r="E486" i="48"/>
  <c r="Y614" i="37"/>
  <c r="E592" i="48"/>
  <c r="Y429" i="37"/>
  <c r="E407" i="48"/>
  <c r="E313" i="39"/>
  <c r="Y522" i="37"/>
  <c r="E400" i="39"/>
  <c r="E500" i="48"/>
  <c r="Y454" i="37"/>
  <c r="E336" i="39"/>
  <c r="E432" i="48"/>
  <c r="Y362" i="37"/>
  <c r="E340" i="48"/>
  <c r="Y360" i="37"/>
  <c r="E338" i="48"/>
  <c r="Y419" i="37"/>
  <c r="E303" i="39"/>
  <c r="Y316" i="37"/>
  <c r="E294" i="48"/>
  <c r="Y295" i="37"/>
  <c r="E226" i="39"/>
  <c r="E273" i="48"/>
  <c r="Y592" i="37"/>
  <c r="E470" i="39"/>
  <c r="E570" i="48"/>
  <c r="Y370" i="37"/>
  <c r="E348" i="48"/>
  <c r="E256" i="39"/>
  <c r="Y406" i="37"/>
  <c r="E290" i="39"/>
  <c r="E384" i="48"/>
  <c r="Y710" i="37"/>
  <c r="E688" i="48"/>
  <c r="E342" i="48"/>
  <c r="Y405" i="37"/>
  <c r="E383" i="48"/>
  <c r="E289" i="39"/>
  <c r="Y302" i="37"/>
  <c r="E280" i="48"/>
  <c r="Y740" i="37"/>
  <c r="E718" i="48"/>
  <c r="Y270" i="37"/>
  <c r="E203" i="39"/>
  <c r="E248" i="48"/>
  <c r="Y661" i="37"/>
  <c r="E539" i="39"/>
  <c r="Y417" i="37"/>
  <c r="E301" i="39"/>
  <c r="Y301" i="37"/>
  <c r="E279" i="48"/>
  <c r="Y329" i="37"/>
  <c r="E307" i="48"/>
  <c r="E639" i="48"/>
  <c r="Y573" i="37"/>
  <c r="E451" i="39"/>
  <c r="E551" i="48"/>
  <c r="Y546" i="37"/>
  <c r="E424" i="39"/>
  <c r="E524" i="48"/>
  <c r="Y276" i="37"/>
  <c r="E254" i="48"/>
  <c r="E209" i="39"/>
  <c r="Y289" i="37"/>
  <c r="E220" i="39"/>
  <c r="Y678" i="37"/>
  <c r="E556" i="39"/>
  <c r="E656" i="48"/>
  <c r="Y409" i="37"/>
  <c r="E293" i="39"/>
  <c r="E387" i="48"/>
  <c r="Y684" i="37"/>
  <c r="E662" i="48"/>
  <c r="Y551" i="37"/>
  <c r="E529" i="48"/>
  <c r="E429" i="39"/>
  <c r="Y716" i="37"/>
  <c r="E694" i="48"/>
  <c r="E594" i="39"/>
  <c r="E199" i="39"/>
  <c r="Y310" i="37"/>
  <c r="E239" i="39"/>
  <c r="E288" i="48"/>
  <c r="Y565" i="37"/>
  <c r="E443" i="39"/>
  <c r="E543" i="48"/>
  <c r="Y307" i="37"/>
  <c r="E236" i="39"/>
  <c r="E285" i="48"/>
  <c r="Y580" i="37"/>
  <c r="E558" i="48"/>
  <c r="E458" i="39"/>
  <c r="E597" i="39"/>
  <c r="Y388" i="37"/>
  <c r="E274" i="39"/>
  <c r="E366" i="48"/>
  <c r="Y505" i="37"/>
  <c r="E383" i="39"/>
  <c r="E483" i="48"/>
  <c r="Y158" i="37"/>
  <c r="E138" i="48"/>
  <c r="Y682" i="37"/>
  <c r="E560" i="39"/>
  <c r="E660" i="48"/>
  <c r="Y743" i="37"/>
  <c r="E721" i="48"/>
  <c r="Y226" i="37"/>
  <c r="E163" i="39"/>
  <c r="E204" i="48"/>
  <c r="Y626" i="37"/>
  <c r="E504" i="39"/>
  <c r="E604" i="48"/>
  <c r="Y653" i="37"/>
  <c r="E531" i="39"/>
  <c r="E631" i="48"/>
  <c r="E232" i="39"/>
  <c r="E472" i="48"/>
  <c r="E66" i="39"/>
  <c r="E585" i="39"/>
  <c r="E505" i="39"/>
  <c r="E609" i="48"/>
  <c r="E597" i="48"/>
  <c r="E670" i="48"/>
  <c r="E572" i="39"/>
  <c r="E94" i="39"/>
  <c r="E11" i="50"/>
  <c r="E65" i="51"/>
  <c r="M5" i="25"/>
  <c r="E463" i="39"/>
  <c r="E145" i="39"/>
  <c r="E155" i="39"/>
  <c r="E509" i="39"/>
  <c r="E446" i="48"/>
  <c r="E459" i="48"/>
  <c r="E467" i="48"/>
  <c r="E360" i="48"/>
  <c r="E452" i="39"/>
  <c r="E380" i="48"/>
  <c r="E672" i="48"/>
  <c r="E515" i="39"/>
  <c r="E435" i="39"/>
  <c r="E166" i="39"/>
  <c r="E418" i="48"/>
  <c r="E247" i="48"/>
  <c r="E653" i="48"/>
  <c r="E583" i="39"/>
  <c r="E526" i="39"/>
  <c r="E350" i="48"/>
  <c r="E144" i="48"/>
  <c r="E695" i="48"/>
  <c r="E242" i="48"/>
  <c r="E36" i="50"/>
  <c r="E12" i="50"/>
  <c r="E15" i="50"/>
  <c r="E58" i="50"/>
  <c r="E579" i="48"/>
  <c r="E428" i="48"/>
  <c r="E322" i="39"/>
  <c r="E497" i="39"/>
  <c r="E344" i="48"/>
  <c r="E549" i="39"/>
  <c r="E603" i="39"/>
  <c r="E561" i="48"/>
  <c r="E298" i="39"/>
  <c r="E529" i="39"/>
  <c r="E602" i="39"/>
  <c r="E164" i="39"/>
  <c r="E406" i="39"/>
  <c r="E171" i="39"/>
  <c r="E399" i="39"/>
  <c r="E152" i="48"/>
  <c r="E89" i="48"/>
  <c r="E460" i="39"/>
  <c r="E193" i="48"/>
  <c r="E63" i="39"/>
  <c r="E572" i="48"/>
  <c r="E430" i="39"/>
  <c r="E476" i="39"/>
  <c r="E451" i="48"/>
  <c r="E357" i="39"/>
  <c r="E427" i="39"/>
  <c r="E256" i="48"/>
  <c r="E316" i="39"/>
  <c r="E702" i="48"/>
  <c r="E434" i="39"/>
  <c r="E563" i="48"/>
  <c r="E159" i="39"/>
  <c r="E389" i="48"/>
  <c r="E121" i="48"/>
  <c r="E615" i="48"/>
  <c r="E448" i="39"/>
  <c r="E453" i="48"/>
  <c r="E420" i="39"/>
  <c r="E545" i="48"/>
  <c r="E506" i="48"/>
  <c r="E587" i="39"/>
  <c r="E38" i="50"/>
  <c r="E11" i="51"/>
  <c r="E35" i="51"/>
  <c r="E5" i="51"/>
  <c r="E31" i="51"/>
  <c r="E178" i="48"/>
  <c r="E359" i="39"/>
  <c r="E683" i="48"/>
  <c r="E582" i="39"/>
  <c r="E100" i="48"/>
  <c r="E258" i="39"/>
  <c r="E604" i="39"/>
  <c r="E506" i="39"/>
  <c r="E621" i="48"/>
  <c r="E167" i="39"/>
  <c r="E505" i="48"/>
  <c r="E641" i="48"/>
  <c r="E387" i="39"/>
  <c r="E499" i="48"/>
  <c r="E196" i="48"/>
  <c r="E527" i="39"/>
  <c r="E496" i="39"/>
  <c r="E131" i="48"/>
  <c r="E487" i="48"/>
  <c r="E366" i="39"/>
  <c r="E372" i="39"/>
  <c r="E254" i="39"/>
  <c r="E553" i="39"/>
  <c r="E679" i="48"/>
  <c r="E479" i="39"/>
  <c r="E611" i="48"/>
  <c r="E530" i="48"/>
  <c r="L5" i="25"/>
  <c r="E716" i="48"/>
  <c r="E114" i="48"/>
  <c r="E60" i="50"/>
  <c r="E64" i="51"/>
  <c r="E23" i="50"/>
  <c r="E25" i="51"/>
  <c r="E412" i="48"/>
  <c r="E535" i="48"/>
  <c r="E637" i="48"/>
  <c r="E211" i="39"/>
  <c r="E610" i="39"/>
  <c r="E377" i="48"/>
  <c r="E270" i="48"/>
  <c r="E202" i="39"/>
  <c r="E196" i="39"/>
  <c r="E241" i="48"/>
  <c r="E703" i="48"/>
  <c r="E255" i="48"/>
  <c r="E374" i="39"/>
  <c r="E173" i="39"/>
  <c r="E414" i="48"/>
  <c r="E464" i="48"/>
  <c r="E595" i="39"/>
  <c r="E534" i="48"/>
  <c r="E596" i="48"/>
  <c r="E332" i="48"/>
  <c r="E318" i="39"/>
  <c r="E606" i="48"/>
  <c r="E390" i="48"/>
  <c r="E40" i="51"/>
  <c r="E54" i="51"/>
  <c r="E18" i="50"/>
  <c r="E33" i="50"/>
  <c r="E328" i="48"/>
  <c r="E605" i="48"/>
  <c r="E232" i="48"/>
  <c r="E570" i="39"/>
  <c r="E281" i="48"/>
  <c r="E373" i="48"/>
  <c r="G5" i="48"/>
  <c r="C2" i="48"/>
  <c r="E571" i="48"/>
  <c r="E17" i="50"/>
  <c r="E36" i="51"/>
  <c r="E63" i="50"/>
  <c r="E59" i="51"/>
  <c r="E59" i="50"/>
  <c r="E18" i="51"/>
  <c r="E485" i="39"/>
  <c r="E552" i="48"/>
  <c r="E152" i="39"/>
  <c r="E353" i="39"/>
  <c r="E315" i="48"/>
  <c r="E348" i="39"/>
  <c r="E405" i="39"/>
  <c r="E107" i="39"/>
  <c r="E527" i="48"/>
  <c r="E84" i="39"/>
  <c r="E685" i="48"/>
  <c r="E166" i="48"/>
  <c r="E286" i="39"/>
  <c r="E113" i="48"/>
  <c r="E252" i="39"/>
  <c r="E576" i="48"/>
  <c r="E515" i="48"/>
  <c r="E237" i="48"/>
  <c r="E115" i="39"/>
  <c r="E96" i="48"/>
  <c r="E61" i="50"/>
  <c r="E68" i="50"/>
  <c r="E6" i="50"/>
  <c r="E16" i="50"/>
  <c r="E45" i="51"/>
  <c r="E40" i="50"/>
  <c r="E22" i="51"/>
  <c r="E56" i="39"/>
  <c r="E441" i="39"/>
  <c r="E627" i="48"/>
  <c r="E521" i="39"/>
  <c r="E392" i="48"/>
  <c r="E281" i="39"/>
  <c r="E187" i="39"/>
  <c r="E129" i="39"/>
  <c r="E295" i="39"/>
  <c r="E461" i="39"/>
  <c r="E134" i="48"/>
  <c r="E361" i="39"/>
  <c r="E553" i="48"/>
  <c r="E277" i="48"/>
  <c r="E268" i="39"/>
  <c r="E567" i="39"/>
  <c r="E62" i="51"/>
  <c r="E16" i="51"/>
  <c r="E35" i="50"/>
  <c r="E41" i="50"/>
  <c r="N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Aaron Howard</author>
  </authors>
  <commentList>
    <comment ref="B221" authorId="0" shapeId="0" xr:uid="{89713D53-1CAD-4675-9F41-713CBC8A0592}">
      <text>
        <r>
          <rPr>
            <b/>
            <sz val="9"/>
            <color indexed="81"/>
            <rFont val="Tahoma"/>
            <family val="2"/>
          </rPr>
          <t>Aaron Howard:</t>
        </r>
        <r>
          <rPr>
            <sz val="9"/>
            <color indexed="81"/>
            <rFont val="Tahoma"/>
            <family val="2"/>
          </rPr>
          <t xml:space="preserve">
5.5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tc={283E0BE6-225F-4742-A347-BD1B0F51DC0D}</author>
    <author>tc={5AFBC9F5-558A-4A72-B8DE-E003C0431DE7}</author>
    <author>tc={EFB5B706-274E-4F00-8BF5-3D2EFFCC026D}</author>
    <author>tc={36279804-4B70-49B5-BA55-6DDECCFB2A3E}</author>
    <author>tc={E3A15C0F-7549-44E7-AC91-33F867A249BC}</author>
    <author>tc={5C973E79-CC35-49D3-885C-D638252FAFDE}</author>
    <author>tc={EBCF9C2D-9E62-4E0E-8720-4F38EAA1358C}</author>
    <author>tc={D6D979E8-7D21-4AD3-897C-3BE36C4E4DCC}</author>
  </authors>
  <commentList>
    <comment ref="F5" authorId="0" shapeId="0" xr:uid="{283E0BE6-225F-4742-A347-BD1B0F51DC0D}">
      <text>
        <t>[Threaded comment]
Your version of Excel allows you to read this threaded comment; however, any edits to it will get removed if the file is opened in a newer version of Excel. Learn more: https://go.microsoft.com/fwlink/?linkid=870924
Comment:
    Oct-22 = 1238
Nov-22 = 1238 - 53 +13 = 1,198
Reply:
    Jul-22 = 1198 - 84 + 4 +2 = 1,120
Reply:
    Oct-23 = 1,120 - 2 + 1 = 1,119</t>
      </text>
    </comment>
    <comment ref="Y5" authorId="1" shapeId="0" xr:uid="{5AFBC9F5-558A-4A72-B8DE-E003C0431DE7}">
      <text>
        <t>[Threaded comment]
Your version of Excel allows you to read this threaded comment; however, any edits to it will get removed if the file is opened in a newer version of Excel. Learn more: https://go.microsoft.com/fwlink/?linkid=870924
Comment:
    Nov-22: 53 removed, but S4 only notified of 51 (2 private outpatients where fee is given by a link)</t>
      </text>
    </comment>
    <comment ref="G7" authorId="2" shapeId="0" xr:uid="{EFB5B706-274E-4F00-8BF5-3D2EFFCC026D}">
      <text>
        <t>[Threaded comment]
Your version of Excel allows you to read this threaded comment; however, any edits to it will get removed if the file is opened in a newer version of Excel. Learn more: https://go.microsoft.com/fwlink/?linkid=870924
Comment:
    To be populated when review is complete and list corrected</t>
      </text>
    </comment>
    <comment ref="H7" authorId="3" shapeId="0" xr:uid="{36279804-4B70-49B5-BA55-6DDECCFB2A3E}">
      <text>
        <t>[Threaded comment]
Your version of Excel allows you to read this threaded comment; however, any edits to it will get removed if the file is opened in a newer version of Excel. Learn more: https://go.microsoft.com/fwlink/?linkid=870924
Comment:
    Consider using the unique list and this field to collate all fee values from the claculatinon sheets then drive the registers section sheets from here</t>
      </text>
    </comment>
    <comment ref="E169" authorId="4" shapeId="0" xr:uid="{E3A15C0F-7549-44E7-AC91-33F867A249BC}">
      <text>
        <t>[Threaded comment]
Your version of Excel allows you to read this threaded comment; however, any edits to it will get removed if the file is opened in a newer version of Excel. Learn more: https://go.microsoft.com/fwlink/?linkid=870924
Comment:
    This fee had the wrong material code in the main regsiter until July 2023 (90007256)</t>
      </text>
    </comment>
    <comment ref="E177" authorId="5" shapeId="0" xr:uid="{5C973E79-CC35-49D3-885C-D638252FAFDE}">
      <text>
        <t>[Threaded comment]
Your version of Excel allows you to read this threaded comment; however, any edits to it will get removed if the file is opened in a newer version of Excel. Learn more: https://go.microsoft.com/fwlink/?linkid=870924
Comment:
    Was TBA prior to July 2023. Has now been allocated 90008092</t>
      </text>
    </comment>
    <comment ref="F271" authorId="6" shapeId="0" xr:uid="{EBCF9C2D-9E62-4E0E-8720-4F38EAA1358C}">
      <text>
        <t>[Threaded comment]
Your version of Excel allows you to read this threaded comment; however, any edits to it will get removed if the file is opened in a newer version of Excel. Learn more: https://go.microsoft.com/fwlink/?linkid=870924
Comment:
    Effectively a duplication of A-2.3-007 with same services and same fee for the same co-hort of patients, it was decided to use the same material code</t>
      </text>
    </comment>
    <comment ref="E892" authorId="7" shapeId="0" xr:uid="{D6D979E8-7D21-4AD3-897C-3BE36C4E4DCC}">
      <text>
        <t>[Threaded comment]
Your version of Excel allows you to read this threaded comment; however, any edits to it will get removed if the file is opened in a newer version of Excel. Learn more: https://go.microsoft.com/fwlink/?linkid=870924
Comment:
    This ACC and material code are duplicated between this fee (C-1.1-002) and below (C-1.1-007). 
12/09/23 - Linda confirmed the material code for both should be 90006371 (in some old files 90007169 was used for one of the fees, but this is no longer correct)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tc={091AC29B-C763-4A04-BF89-87EFB4B10A58}</author>
    <author>tc={161057F8-6D84-4DB7-93CF-35433542E455}</author>
    <author>tc={61EF062E-48AA-4089-9B01-476159985D0B}</author>
    <author>tc={3059DED0-BBD6-4D7C-B749-7BE9B3BC987F}</author>
    <author>tc={875F9487-E547-48C4-84D2-B86FEEE748C7}</author>
    <author>tc={DC5E883F-8891-4997-A264-6679D87405DC}</author>
    <author>tc={823DBBDB-8BEE-4441-8B30-93C0E64CCDCE}</author>
    <author>tc={A36F2070-46B3-4EFC-9360-1610DE17D579}</author>
    <author>tc={31841EE2-4716-4874-A9AE-421EBAB1FC53}</author>
    <author>tc={AAC5040D-0101-4CF3-9B27-02674ABA4C50}</author>
  </authors>
  <commentList>
    <comment ref="H10" authorId="0" shapeId="0" xr:uid="{091AC29B-C763-4A04-BF89-87EFB4B10A58}">
      <text>
        <t>[Threaded comment]
Your version of Excel allows you to read this threaded comment; however, any edits to it will get removed if the file is opened in a newer version of Excel. Learn more: https://go.microsoft.com/fwlink/?linkid=870924
Comment:
    Prior to Sep23 rounding was applied based on the follwoing complex rule 
=INT(K5)+IF(K5-INT(K5)&lt;0.25,0,IF(K5-INT(K5)&lt;0.75,0.5,1))
In Sep23 the rounding method was adjusted to align to QT rounding to 0.05</t>
      </text>
    </comment>
    <comment ref="H12" authorId="1" shapeId="0" xr:uid="{161057F8-6D84-4DB7-93CF-35433542E455}">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H13" authorId="2" shapeId="0" xr:uid="{61EF062E-48AA-4089-9B01-476159985D0B}">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E22" authorId="3" shapeId="0" xr:uid="{3059DED0-BBD6-4D7C-B749-7BE9B3BC987F}">
      <text>
        <t>[Threaded comment]
Your version of Excel allows you to read this threaded comment; however, any edits to it will get removed if the file is opened in a newer version of Excel. Learn more: https://go.microsoft.com/fwlink/?linkid=870924
Comment:
    This ACC and material code are duplicated between this fee (C-1.1-002) and below (C-1.1-007). 
12/09/23 - Linda confirmed the material code for both should be 90006371 (in some old files 90007169 was used for one of the fees, but this is no longer correct)</t>
      </text>
    </comment>
    <comment ref="L23" authorId="4" shapeId="0" xr:uid="{875F9487-E547-48C4-84D2-B86FEEE748C7}">
      <text>
        <t>[Threaded comment]
Your version of Excel allows you to read this threaded comment; however, any edits to it will get removed if the file is opened in a newer version of Excel. Learn more: https://go.microsoft.com/fwlink/?linkid=870924
Comment:
    No note in this file but was Cwth in March - check
Reply:
    Checked and 5c Cwth is correct</t>
      </text>
    </comment>
    <comment ref="C28" authorId="5" shapeId="0" xr:uid="{DC5E883F-8891-4997-A264-6679D87405DC}">
      <text>
        <t>[Threaded comment]
Your version of Excel allows you to read this threaded comment; however, any edits to it will get removed if the file is opened in a newer version of Excel. Learn more: https://go.microsoft.com/fwlink/?linkid=870924
Comment:
    amend this in register with words to reflect latest values</t>
      </text>
    </comment>
    <comment ref="I32" authorId="6" shapeId="0" xr:uid="{823DBBDB-8BEE-4441-8B30-93C0E64CCDCE}">
      <text>
        <t>[Threaded comment]
Your version of Excel allows you to read this threaded comment; however, any edits to it will get removed if the file is opened in a newer version of Excel. Learn more: https://go.microsoft.com/fwlink/?linkid=870924
Comment:
    Why is this one 66.67% and others are 66.70%?
Reply:
    08/03/23 - Linda advised to use 66.70% to be conssistent with other rates. Makes no impact on outcome for Mar23 due to 5c rounding but could of eventually diverged.</t>
      </text>
    </comment>
    <comment ref="C49" authorId="7" shapeId="0" xr:uid="{A36F2070-46B3-4EFC-9360-1610DE17D579}">
      <text>
        <t>[Threaded comment]
Your version of Excel allows you to read this threaded comment; however, any edits to it will get removed if the file is opened in a newer version of Excel. Learn more: https://go.microsoft.com/fwlink/?linkid=870924
Comment:
    amend this in register with words to effect of
(as at 20 Sept 2022 $68.05 +$141.00 = $209.05)</t>
      </text>
    </comment>
    <comment ref="C58" authorId="8" shapeId="0" xr:uid="{31841EE2-4716-4874-A9AE-421EBAB1FC53}">
      <text>
        <t>[Threaded comment]
Your version of Excel allows you to read this threaded comment; however, any edits to it will get removed if the file is opened in a newer version of Excel. Learn more: https://go.microsoft.com/fwlink/?linkid=870924
Comment:
    amend in register with words to effect of
(e.g. $17.50 + $ Sept insurer contribution each year= $XXXX</t>
      </text>
    </comment>
    <comment ref="C74" authorId="9" shapeId="0" xr:uid="{AAC5040D-0101-4CF3-9B27-02674ABA4C50}">
      <text>
        <t>[Threaded comment]
Your version of Excel allows you to read this threaded comment; however, any edits to it will get removed if the file is opened in a newer version of Excel. Learn more: https://go.microsoft.com/fwlink/?linkid=870924
Comment:
    http://www.myagedcare.gov.au/financial-and-legal/home-care-package-income-tested-care-fee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tc={D92B1C55-79FA-438F-9141-1CC4BCC39171}</author>
    <author>tc={00A2B066-7ACC-42F3-87E2-74120DF3E8F3}</author>
  </authors>
  <commentList>
    <comment ref="L8" authorId="0" shapeId="0" xr:uid="{D92B1C55-79FA-438F-9141-1CC4BCC39171}">
      <text>
        <t>[Threaded comment]
Your version of Excel allows you to read this threaded comment; however, any edits to it will get removed if the file is opened in a newer version of Excel. Learn more: https://go.microsoft.com/fwlink/?linkid=870924
Comment:
    Respite places do not include Rental Assistance Allowance as the patient is on respite from their (usually) family home where they do not pay rent</t>
      </text>
    </comment>
    <comment ref="L9" authorId="1" shapeId="0" xr:uid="{00A2B066-7ACC-42F3-87E2-74120DF3E8F3}">
      <text>
        <t>[Threaded comment]
Your version of Excel allows you to read this threaded comment; however, any edits to it will get removed if the file is opened in a newer version of Excel. Learn more: https://go.microsoft.com/fwlink/?linkid=870924
Comment:
    Respite places do not include Rental Assistance Allowance as the patient is on respite from their (usually) family home where they do not pay rent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tc={68377F2C-2E09-484A-88F7-7EFE31FC15F3}</author>
    <author>tc={2B6C014C-F8D4-49D5-BB75-56C2D27F0CD7}</author>
    <author>tc={C8703AF4-903E-43EA-BA0C-564C0F3AD4BD}</author>
  </authors>
  <commentList>
    <comment ref="H9" authorId="0" shapeId="0" xr:uid="{68377F2C-2E09-484A-88F7-7EFE31FC15F3}">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H10" authorId="1" shapeId="0" xr:uid="{2B6C014C-F8D4-49D5-BB75-56C2D27F0CD7}">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I29" authorId="2" shapeId="0" xr:uid="{C8703AF4-903E-43EA-BA0C-564C0F3AD4BD}">
      <text>
        <t>[Threaded comment]
Your version of Excel allows you to read this threaded comment; however, any edits to it will get removed if the file is opened in a newer version of Excel. Learn more: https://go.microsoft.com/fwlink/?linkid=870924
Comment:
    Why is this one 66.67% and others are 66.70%?
Reply:
    08/03/23 - Linda advised to use 66.70% to be conssistent with other rates. Makes no impact on outcome for Mar23 due to 5c rounding but could of eventually diverged.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tc={1E0D36D0-A93A-4FFC-B618-8D6D27CD9D34}</author>
    <author>tc={0F2598AE-A230-4E05-9CEB-4502D6C1DC59}</author>
    <author>tc={7EF9204A-C043-4F66-8E8C-713672782A13}</author>
  </authors>
  <commentList>
    <comment ref="H9" authorId="0" shapeId="0" xr:uid="{1E0D36D0-A93A-4FFC-B618-8D6D27CD9D34}">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H10" authorId="1" shapeId="0" xr:uid="{0F2598AE-A230-4E05-9CEB-4502D6C1DC59}">
      <text>
        <t>[Threaded comment]
Your version of Excel allows you to read this threaded comment; however, any edits to it will get removed if the file is opened in a newer version of Excel. Learn more: https://go.microsoft.com/fwlink/?linkid=870924
Comment:
    Indexation Team,
Payment Rates Policy,
Rates and Means Testing Policy Branch
Deptartment Social Services (DSS)</t>
      </text>
    </comment>
    <comment ref="I29" authorId="2" shapeId="0" xr:uid="{7EF9204A-C043-4F66-8E8C-713672782A13}">
      <text>
        <t>[Threaded comment]
Your version of Excel allows you to read this threaded comment; however, any edits to it will get removed if the file is opened in a newer version of Excel. Learn more: https://go.microsoft.com/fwlink/?linkid=870924
Comment:
    Why is this one 66.67% and others are 66.70%?
Reply:
    08/03/23 - Linda advised to use 66.70% to be conssistent with other rates. Makes no impact on outcome for Mar23 due to 5c rounding but could of eventually diverged.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tc={49A374A3-C979-4C5B-9552-1DB4076B3E2D}</author>
    <author>tc={68524376-C5EC-4B2E-8BE0-49E912C46BEB}</author>
    <author>tc={FEFCED5E-C66D-4352-90A5-C6A927062BE4}</author>
    <author>tc={81D9E45A-BB83-4DE9-A813-DF58F6BD0B25}</author>
    <author>tc={6B2FAC55-6D02-44BB-BF7E-11E724CA6B95}</author>
    <author>tc={14A9646E-6058-4F01-AECD-0E9D14F51905}</author>
    <author>tc={33A961C1-481E-49EF-BD3C-4139C91A9ABC}</author>
    <author>tc={14A3BBDE-0F5F-41E0-8A06-02C3F4DA45C2}</author>
  </authors>
  <commentList>
    <comment ref="P17" authorId="0" shapeId="0" xr:uid="{49A374A3-C979-4C5B-9552-1DB4076B3E2D}">
      <text>
        <t>[Threaded comment]
Your version of Excel allows you to read this threaded comment; however, any edits to it will get removed if the file is opened in a newer version of Excel. Learn more: https://go.microsoft.com/fwlink/?linkid=870924
Comment:
    Overall 720 fees are updated in July
Note 3 material code duplicated so based on a unique material code list the total is 3 less
One code in Jul doesnt have a material code (E-6.1-003).
Note that in July 2023 a new fee for HIV pharmaecutcals was added to the register (listed in 2 places so coded A-2.3-018 and E-2.5-010, but only 1 material code ____) so this was included in S4 update July 2023 but will be updated January in normal practice</t>
      </text>
    </comment>
    <comment ref="S19" authorId="1" shapeId="0" xr:uid="{68524376-C5EC-4B2E-8BE0-49E912C46BEB}">
      <text>
        <t>[Threaded comment]
Your version of Excel allows you to read this threaded comment; however, any edits to it will get removed if the file is opened in a newer version of Excel. Learn more: https://go.microsoft.com/fwlink/?linkid=870924
Comment:
    Allow Excel to round to 4 DP as we are only interested in second and third DP. If allow Excel to round to 3 DP it may adjust the 3rd DP incorrectly</t>
      </text>
    </comment>
    <comment ref="T19" authorId="2" shapeId="0" xr:uid="{FEFCED5E-C66D-4352-90A5-C6A927062BE4}">
      <text>
        <t>[Threaded comment]
Your version of Excel allows you to read this threaded comment; however, any edits to it will get removed if the file is opened in a newer version of Excel. Learn more: https://go.microsoft.com/fwlink/?linkid=870924
Comment:
    Relevant for fees &lt;=$100
If result rounded to 3 decimal places is XX.X00 or XX.XX0 then the formula to pull out 2nd and 3rd decimal places wont work correctly (due to Excel treating it as a single decimal place) however since the result is already rounded the formula to round as per legislation has no impact and final result is correct anyway</t>
      </text>
    </comment>
    <comment ref="U19" authorId="3" shapeId="0" xr:uid="{81D9E45A-BB83-4DE9-A813-DF58F6BD0B25}">
      <text>
        <t>[Threaded comment]
Your version of Excel allows you to read this threaded comment; however, any edits to it will get removed if the file is opened in a newer version of Excel. Learn more: https://go.microsoft.com/fwlink/?linkid=870924
Comment:
    Relevant to fees &gt;$100</t>
      </text>
    </comment>
    <comment ref="V19" authorId="4" shapeId="0" xr:uid="{6B2FAC55-6D02-44BB-BF7E-11E724CA6B95}">
      <text>
        <t>[Threaded comment]
Your version of Excel allows you to read this threaded comment; however, any edits to it will get removed if the file is opened in a newer version of Excel. Learn more: https://go.microsoft.com/fwlink/?linkid=870924
Comment:
    If rounding is specified as to nearest 5c universally
then 
A) if the cents are either 2.5 or 7.5 then round UP to nearest 5 cents (celing)
ii) and cents are not 2.5 or 7.5 then round up or DOWN to nearest 5 cents (mround)
If rounding is either 5c or 10c depending on size of result
B) If calculated value to 4 decimal places is
a) less than or equal to 100
i) and the cents are either 2.5 or 7.5 then round UP to nearest 5 cents (celing)
ii) and cents are not 2.5 or 7.5 then round up or DOWN to nearest 5 cents (mround)
b) greater than 100
i) and the cents are 5.0 then round UP to nearest 10 cents (celing)
ii) and cents are not 5.0 then round up or DOWN to nearest 10 cents (mround)</t>
      </text>
    </comment>
    <comment ref="N54" authorId="5" shapeId="0" xr:uid="{14A9646E-6058-4F01-AECD-0E9D14F51905}">
      <text>
        <t>[Threaded comment]
Your version of Excel allows you to read this threaded comment; however, any edits to it will get removed if the file is opened in a newer version of Excel. Learn more: https://go.microsoft.com/fwlink/?linkid=870924
Comment:
    Had these set at just 5c prior to July 2023 update (all will be &lt;$100 by the looks)</t>
      </text>
    </comment>
    <comment ref="P94" authorId="6" shapeId="0" xr:uid="{33A961C1-481E-49EF-BD3C-4139C91A9ABC}">
      <text>
        <t>[Threaded comment]
Your version of Excel allows you to read this threaded comment; however, any edits to it will get removed if the file is opened in a newer version of Excel. Learn more: https://go.microsoft.com/fwlink/?linkid=870924
Comment:
    New Defence fees Nov 2022</t>
      </text>
    </comment>
    <comment ref="F274" authorId="7" shapeId="0" xr:uid="{14A3BBDE-0F5F-41E0-8A06-02C3F4DA45C2}">
      <text>
        <t>[Threaded comment]
Your version of Excel allows you to read this threaded comment; however, any edits to it will get removed if the file is opened in a newer version of Excel. Learn more: https://go.microsoft.com/fwlink/?linkid=870924
Comment:
    Was TBA prior to July 2023. Has now been allocated 90008092</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tc={D0815B58-DD06-4A02-9888-945F2D82B3E1}</author>
    <author>tc={499CA765-23C6-4A2D-8D01-67F2326E5118}</author>
  </authors>
  <commentList>
    <comment ref="F1" authorId="0" shapeId="0" xr:uid="{D0815B58-DD06-4A02-9888-945F2D82B3E1}">
      <text>
        <t>[Threaded comment]
Your version of Excel allows you to read this threaded comment; however, any edits to it will get removed if the file is opened in a newer version of Excel. Learn more: https://go.microsoft.com/fwlink/?linkid=870924
Comment:
    When a new year's rate in availbale enter into row4 and make the new year 'Latest' and the prior one 'Past'
This will force all forumas in the table below to populate</t>
      </text>
    </comment>
    <comment ref="F5" authorId="1" shapeId="0" xr:uid="{499CA765-23C6-4A2D-8D01-67F2326E5118}">
      <text>
        <t>[Threaded comment]
Your version of Excel allows you to read this threaded comment; however, any edits to it will get removed if the file is opened in a newer version of Excel. Learn more: https://go.microsoft.com/fwlink/?linkid=870924
Comment:
    checks that the input % matches that used in the main Jul calculation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<sst xmlns="http://schemas.openxmlformats.org/spreadsheetml/2006/main" count="29556" uniqueCount="6609">
  <si>
    <t>Index to Queensland Health Fees and Charges Register</t>
  </si>
  <si>
    <t>1.2 Patient Travel Subsidy Scheme</t>
  </si>
  <si>
    <t>2.4 Surgically Implanted Prostheses</t>
  </si>
  <si>
    <t>1.1 Medicare Eligible</t>
  </si>
  <si>
    <t>2.1 Medicare Eligible</t>
  </si>
  <si>
    <t>2.5.1 Emergency Department</t>
  </si>
  <si>
    <t>2.5.2 Outpatients Department</t>
  </si>
  <si>
    <t>1.2 Interstate</t>
  </si>
  <si>
    <t xml:space="preserve"> </t>
  </si>
  <si>
    <t>1.3 Department of Defence</t>
  </si>
  <si>
    <t>1.4 Department of Veterans' Affairs</t>
  </si>
  <si>
    <t>1.5 Medicare Ineligible</t>
  </si>
  <si>
    <t>1.6 Detainees</t>
  </si>
  <si>
    <t>1.7 Prisoners</t>
  </si>
  <si>
    <t>1.8 Compensable</t>
  </si>
  <si>
    <t>1.8.2 Motor Accident Insurance Other States</t>
  </si>
  <si>
    <t>1.8.5 Third Party Compensable</t>
  </si>
  <si>
    <t>Account Class
 If applicable</t>
  </si>
  <si>
    <t>Account Class Description</t>
  </si>
  <si>
    <t>Effective Date</t>
  </si>
  <si>
    <t>Fees GST exclusive</t>
  </si>
  <si>
    <t>GST 
If applicable</t>
  </si>
  <si>
    <t>Fees GST inclusive</t>
  </si>
  <si>
    <t>Tax Code</t>
  </si>
  <si>
    <t>Fee Type</t>
  </si>
  <si>
    <t xml:space="preserve">Reference </t>
  </si>
  <si>
    <t>Review Date</t>
  </si>
  <si>
    <t xml:space="preserve">MEDICARE ELIGIBLE  </t>
  </si>
  <si>
    <t>Public Patients</t>
  </si>
  <si>
    <t>Public same day and overnight</t>
  </si>
  <si>
    <t>GPE</t>
  </si>
  <si>
    <t>Gen Public Eligible</t>
  </si>
  <si>
    <t>GPESD</t>
  </si>
  <si>
    <t>Gen Public Eligible - SD</t>
  </si>
  <si>
    <t>GPEHH</t>
  </si>
  <si>
    <t>Gen Public Eligible Hospital in the Home</t>
  </si>
  <si>
    <t>GPEHHSD</t>
  </si>
  <si>
    <t>Gen Public Eligible Hospital in the Home SD</t>
  </si>
  <si>
    <t>Respite</t>
  </si>
  <si>
    <t>GPRC</t>
  </si>
  <si>
    <t>Gen Public Respite Care (Hospital Only)</t>
  </si>
  <si>
    <t>GPRCSD</t>
  </si>
  <si>
    <t>Gen Public Respite Care - SD (Hospital Only)</t>
  </si>
  <si>
    <t/>
  </si>
  <si>
    <t>Newborns</t>
  </si>
  <si>
    <t>GPQ</t>
  </si>
  <si>
    <t>Gen Public Qualified</t>
  </si>
  <si>
    <t>GPQSD</t>
  </si>
  <si>
    <t>Gen Public Qualified - SD</t>
  </si>
  <si>
    <t>GPUQ</t>
  </si>
  <si>
    <t>Gen Public Unqualified</t>
  </si>
  <si>
    <t>GPUQSD</t>
  </si>
  <si>
    <t>Gen Public Unqualified - SD</t>
  </si>
  <si>
    <t>Public Long Stay  Nursing Home Type Patients</t>
  </si>
  <si>
    <t>GPLS</t>
  </si>
  <si>
    <t>Gen Public Long Stay</t>
  </si>
  <si>
    <t>S5</t>
  </si>
  <si>
    <t>Commonwealth</t>
  </si>
  <si>
    <t>Department of Health</t>
  </si>
  <si>
    <t>GPLSNH5</t>
  </si>
  <si>
    <t>Gen Public Long Stay NH5</t>
  </si>
  <si>
    <t>443360</t>
  </si>
  <si>
    <t>GPLSSD</t>
  </si>
  <si>
    <t>Gen Public Long Stay - SD</t>
  </si>
  <si>
    <t>Single Room</t>
  </si>
  <si>
    <t xml:space="preserve">Private Eligible Admitted </t>
  </si>
  <si>
    <t>(Private Doctor, Single room)</t>
  </si>
  <si>
    <t>Overnight and same day</t>
  </si>
  <si>
    <t>GRE</t>
  </si>
  <si>
    <t>Administratively Set</t>
  </si>
  <si>
    <t>Fees and Charges for Health Care Services Health Service Directive</t>
  </si>
  <si>
    <t>GRESD</t>
  </si>
  <si>
    <t>Gen Private Eligible - SD</t>
  </si>
  <si>
    <t>Commonwealth Legislatively Set</t>
  </si>
  <si>
    <t>Private Health Insurance (Benefit Requirement) Rules 2011</t>
  </si>
  <si>
    <t>GRDB1ASD</t>
  </si>
  <si>
    <t>Gen Private Day Band 1A - SD</t>
  </si>
  <si>
    <t>GRDB1B</t>
  </si>
  <si>
    <t xml:space="preserve">Gen Private Day Band 1B </t>
  </si>
  <si>
    <t>GRDB1BSD</t>
  </si>
  <si>
    <t>Gen Private Day Band 1B - SD</t>
  </si>
  <si>
    <t>GRDB2SD</t>
  </si>
  <si>
    <t>Gen Private Day Band 2 - SD</t>
  </si>
  <si>
    <t>GRDB3SD</t>
  </si>
  <si>
    <t>Gen Private Day Band 3 - SD</t>
  </si>
  <si>
    <t>GRDB4SD</t>
  </si>
  <si>
    <t>Gen Private Day Band 4 - SD</t>
  </si>
  <si>
    <t>REFER TO SHARED ROOM RESPITE RATES</t>
  </si>
  <si>
    <t>Refer to GSRC or GSRCSD rate</t>
  </si>
  <si>
    <t>Private Long Stay  Nursing Home Type Patients</t>
  </si>
  <si>
    <t>REFER TO SHARED ROOM LONG STAY RATES</t>
  </si>
  <si>
    <t>Refer to GSLS or GSLSSD rate</t>
  </si>
  <si>
    <t>Shared Room</t>
  </si>
  <si>
    <t>Shared Eligible Admitted</t>
  </si>
  <si>
    <t>(Private Doctor, Shared room)</t>
  </si>
  <si>
    <t>GSE</t>
  </si>
  <si>
    <t xml:space="preserve">Gen Shared Eligible </t>
  </si>
  <si>
    <t>GSESD</t>
  </si>
  <si>
    <t>Gen Shared Eligible - SD</t>
  </si>
  <si>
    <t>443110</t>
  </si>
  <si>
    <t>GSDB1A</t>
  </si>
  <si>
    <t xml:space="preserve">Gen Shared Day Band 1A </t>
  </si>
  <si>
    <t>GSDB1ASD</t>
  </si>
  <si>
    <t>Gen Shared Day Band 1A - SD</t>
  </si>
  <si>
    <t>GSDB1B</t>
  </si>
  <si>
    <t xml:space="preserve">Gen Shared Day Band 1B </t>
  </si>
  <si>
    <t>GSDB1BSD</t>
  </si>
  <si>
    <t>Gen Shared Day Band 1B - SD</t>
  </si>
  <si>
    <t>GSDB2</t>
  </si>
  <si>
    <t xml:space="preserve">Gen Shared Day Band 2 </t>
  </si>
  <si>
    <t>443120</t>
  </si>
  <si>
    <t>GSDB2SD</t>
  </si>
  <si>
    <t>Gen Shared Day Band 2 - SD</t>
  </si>
  <si>
    <t>GSDB3</t>
  </si>
  <si>
    <t xml:space="preserve">Gen Shared Day Band 3 </t>
  </si>
  <si>
    <t>443130</t>
  </si>
  <si>
    <t>GSDB3SD</t>
  </si>
  <si>
    <t>Gen Shared Day Band 3 - SD</t>
  </si>
  <si>
    <t>GSDB4</t>
  </si>
  <si>
    <t>Gen Shared Day Band 4</t>
  </si>
  <si>
    <t>443140</t>
  </si>
  <si>
    <t>GSDB4SD</t>
  </si>
  <si>
    <t>Gen Shared Day Band 4 - SD</t>
  </si>
  <si>
    <t>GSRCSD</t>
  </si>
  <si>
    <t>Gen Shared Respite Care - SD (Hospital Only)</t>
  </si>
  <si>
    <t>GSRC</t>
  </si>
  <si>
    <t>Gen Shared Respite Care (Hospital Only)</t>
  </si>
  <si>
    <t>GSQ</t>
  </si>
  <si>
    <t>Gen Shared Qualified</t>
  </si>
  <si>
    <t>GSQSD</t>
  </si>
  <si>
    <t>Gen Shared Qualified - SD</t>
  </si>
  <si>
    <t>GSUQ</t>
  </si>
  <si>
    <t xml:space="preserve">Gen Shared Unqualified </t>
  </si>
  <si>
    <t>GSUQSD</t>
  </si>
  <si>
    <t>Gen Shared Unqualified - SD</t>
  </si>
  <si>
    <t>GSLS</t>
  </si>
  <si>
    <t>Gen Shared Long Stay (with patient &amp; insurer contribution)</t>
  </si>
  <si>
    <t>443190</t>
  </si>
  <si>
    <t>GSLSSD</t>
  </si>
  <si>
    <t>Gen Shared Long Stay Same Day (with  patient &amp; insurer contribution)</t>
  </si>
  <si>
    <t>Combined QH &amp; C'wealth</t>
  </si>
  <si>
    <t>Please ensure the correct postcode of the permanent residential address, ie state of residence and postcode, are entered on HBCIS.</t>
  </si>
  <si>
    <t>Payments are claimed and receipted centrally</t>
  </si>
  <si>
    <t>DEPARTMENT OF DEFENCE</t>
  </si>
  <si>
    <t>GPEDD</t>
  </si>
  <si>
    <t>Gen Public Eligible Dept Defence</t>
  </si>
  <si>
    <t>GPEDDSD</t>
  </si>
  <si>
    <t>Gen Public Eligible Dept Defence - SD</t>
  </si>
  <si>
    <t>GPLSDD</t>
  </si>
  <si>
    <t>Gen Public Long Stay Dept Defence</t>
  </si>
  <si>
    <t>GREDD</t>
  </si>
  <si>
    <t>GREDDSD</t>
  </si>
  <si>
    <t>Gen Private Eligible Dept Defence - SD</t>
  </si>
  <si>
    <t>GRDD1ASD</t>
  </si>
  <si>
    <t>Gen Private Dept Defence Band 1A - SD</t>
  </si>
  <si>
    <t>GRDD1B</t>
  </si>
  <si>
    <t xml:space="preserve">Gen Private Dept Defence Band 1B </t>
  </si>
  <si>
    <t>GRDD1BSD</t>
  </si>
  <si>
    <t>Gen Private Dept Defence Band 1B - SD</t>
  </si>
  <si>
    <t>GRDDB2</t>
  </si>
  <si>
    <t xml:space="preserve">Gen Private Dept Defence Band 2 </t>
  </si>
  <si>
    <t>GRDDB2SD</t>
  </si>
  <si>
    <t>Gen Private Dept Defence Band 2 - SD</t>
  </si>
  <si>
    <t>GRDDB3</t>
  </si>
  <si>
    <t xml:space="preserve">Gen Private Dept Defence Band 3 </t>
  </si>
  <si>
    <t>GRDDB3SD</t>
  </si>
  <si>
    <t>Gen Private Dept Defence Band 3 - SD</t>
  </si>
  <si>
    <t>GRDDB4</t>
  </si>
  <si>
    <t>Gen Private Dept Defence Band 4</t>
  </si>
  <si>
    <t>GRDDB4SD</t>
  </si>
  <si>
    <t>Gen Private Dept Defence Band 4 - SD</t>
  </si>
  <si>
    <t>GSLSDD</t>
  </si>
  <si>
    <t>Gen Shared Long Stay Dept Defence (with patient &amp; third party contribution)</t>
  </si>
  <si>
    <t>GSEDD</t>
  </si>
  <si>
    <t>Gen Shared Eligible Dept Defence</t>
  </si>
  <si>
    <t>GSEDDSD</t>
  </si>
  <si>
    <t>Gen Shared Eligible Dept Defence - SD</t>
  </si>
  <si>
    <t>GSDD1A</t>
  </si>
  <si>
    <t xml:space="preserve">Gen Shared Dept Defence Band 1A </t>
  </si>
  <si>
    <t>GSDD1ASD</t>
  </si>
  <si>
    <t>Gen Shared Dept Defence Band 1A - SD</t>
  </si>
  <si>
    <t>GSDD1B</t>
  </si>
  <si>
    <t xml:space="preserve">Gen Shared Dept Defence Band 1B </t>
  </si>
  <si>
    <t>GSDD1BSD</t>
  </si>
  <si>
    <t>Gen Shared Dept Defence Band 1B - SD</t>
  </si>
  <si>
    <t>GSDDB2</t>
  </si>
  <si>
    <t xml:space="preserve">Gen Shared Dept Defence Band 2 </t>
  </si>
  <si>
    <t>GSDDB2SD</t>
  </si>
  <si>
    <t>Gen Shared Dept Defence Band 2 - SD</t>
  </si>
  <si>
    <t>GSDDB3</t>
  </si>
  <si>
    <t xml:space="preserve">Gen Shared Dept Defence Band 3 </t>
  </si>
  <si>
    <t>GSDDB3SD</t>
  </si>
  <si>
    <t>Gen Shared Dept Defence Band 3 - SD</t>
  </si>
  <si>
    <t>GSDDB4</t>
  </si>
  <si>
    <t xml:space="preserve">Gen Shared Dept Defence Band 4 </t>
  </si>
  <si>
    <t>GSDDB4SD</t>
  </si>
  <si>
    <t>Gen Shared Dept Defence Band 4 - SD</t>
  </si>
  <si>
    <t>DEPARTMENT OF VETERANS' AFFAIRS</t>
  </si>
  <si>
    <t>GPEDVA</t>
  </si>
  <si>
    <t>Gen Public DVA</t>
  </si>
  <si>
    <t>443395</t>
  </si>
  <si>
    <t>Funded by DVA</t>
  </si>
  <si>
    <t xml:space="preserve"> DVA Schedule</t>
  </si>
  <si>
    <t>GPEDVASD</t>
  </si>
  <si>
    <t>Gen Public DVA - SD</t>
  </si>
  <si>
    <t>GPEDVAHH</t>
  </si>
  <si>
    <t>Gen Public DVA Hospital in the Home</t>
  </si>
  <si>
    <t>GPRCDVA</t>
  </si>
  <si>
    <t>Gen Public Respite Care DVA (Hospital Only)</t>
  </si>
  <si>
    <t>GPRCDVASD</t>
  </si>
  <si>
    <t>Gen Public Respite Care DVA - SD (Hospital Only)</t>
  </si>
  <si>
    <t>GPLSDVA</t>
  </si>
  <si>
    <t>Gen Public Long Stay DVA</t>
  </si>
  <si>
    <t>GSEDVA</t>
  </si>
  <si>
    <t>Gen Shared Eligible DVA</t>
  </si>
  <si>
    <t>GSEDVASD</t>
  </si>
  <si>
    <t>Gen Shared Eligible DVA - SD</t>
  </si>
  <si>
    <t>GSEDVAHH</t>
  </si>
  <si>
    <t>Gen Shared DVA Hospital in the Home</t>
  </si>
  <si>
    <t>GSRCDVA</t>
  </si>
  <si>
    <t>Gen Shared Respite Care DVA (Hospital Only)</t>
  </si>
  <si>
    <t>GSRCDVASD</t>
  </si>
  <si>
    <t>Gen Shared Respite Care DVA - SD (Hospital Only)</t>
  </si>
  <si>
    <t>GSLSDVA</t>
  </si>
  <si>
    <t>Gen Shared Long Stay DVA</t>
  </si>
  <si>
    <t xml:space="preserve">Department of Health </t>
  </si>
  <si>
    <t>MEDICARE INELIGIBLE</t>
  </si>
  <si>
    <t>GPI</t>
  </si>
  <si>
    <t xml:space="preserve">Gen Public Ineligible </t>
  </si>
  <si>
    <t>GPISD</t>
  </si>
  <si>
    <t>Gen Public Ineligible - SD</t>
  </si>
  <si>
    <t>GPICCU</t>
  </si>
  <si>
    <t>Gen Public Ineligible Coronary Care Unit</t>
  </si>
  <si>
    <t>GPICCUSD</t>
  </si>
  <si>
    <t>Gen Public Ineligible Coronary Care Unit - SD</t>
  </si>
  <si>
    <t>GPIICU</t>
  </si>
  <si>
    <t>Gen Public Ineligible Intensive Care Unit</t>
  </si>
  <si>
    <t>GPIICUSD</t>
  </si>
  <si>
    <t>Gen Public Ineligible Intensive Care Unit - SD</t>
  </si>
  <si>
    <t>GPIR</t>
  </si>
  <si>
    <t>Gen Public Ineligible Rehabilitation</t>
  </si>
  <si>
    <t>GPIRSD</t>
  </si>
  <si>
    <t>Gen Public Ineligible Rehabilitation - SD</t>
  </si>
  <si>
    <t>GPIB</t>
  </si>
  <si>
    <t>Gen Public Ineligible Burns</t>
  </si>
  <si>
    <t>GPIBSD</t>
  </si>
  <si>
    <t>Gen Public Ineligible Burns SD</t>
  </si>
  <si>
    <t>GPIRD</t>
  </si>
  <si>
    <t>Gen Public Ineligible Renal Dialysis</t>
  </si>
  <si>
    <t>GPIRDSD</t>
  </si>
  <si>
    <t>Gen Public Ineligible Renal Dialysis SD</t>
  </si>
  <si>
    <t>GPIN</t>
  </si>
  <si>
    <t>Gen Public Ineligible Special Care Nursery</t>
  </si>
  <si>
    <t>GPINSD</t>
  </si>
  <si>
    <t>Gen Public Ineligible Special Care Nursery SD</t>
  </si>
  <si>
    <t>GPIHH</t>
  </si>
  <si>
    <t>Gen Public Ineligible Hospital in the Home</t>
  </si>
  <si>
    <t>GPIHHSD</t>
  </si>
  <si>
    <t>Gen Public Ineligible Hospital in the Home SD</t>
  </si>
  <si>
    <t>GPIQ</t>
  </si>
  <si>
    <t>Gen Public Ineligible Qualified</t>
  </si>
  <si>
    <t>GPIQSD</t>
  </si>
  <si>
    <t>Gen Public Ineligible Qualified - SD</t>
  </si>
  <si>
    <t>GPIQN</t>
  </si>
  <si>
    <t>Gen Public Ineligible Qualified Special Care Nursery</t>
  </si>
  <si>
    <t>GPIQNSD</t>
  </si>
  <si>
    <t>Gen Public Ineligible Qualified Special Care Nursery SD</t>
  </si>
  <si>
    <t>GPIUQ</t>
  </si>
  <si>
    <t>Gen Public Ineligible Unqualified</t>
  </si>
  <si>
    <t>GPIUQSD</t>
  </si>
  <si>
    <t>Gen Public Ineligible Unqualified - SD</t>
  </si>
  <si>
    <t>GPILS</t>
  </si>
  <si>
    <t>Gen Public Ineligible Long Stay</t>
  </si>
  <si>
    <t>GPILSSD</t>
  </si>
  <si>
    <t>Gen Public Ineligible Long Stay - SD</t>
  </si>
  <si>
    <t>Private same day and overnight</t>
  </si>
  <si>
    <t>GRI</t>
  </si>
  <si>
    <t xml:space="preserve">Gen Private Ineligible </t>
  </si>
  <si>
    <t>GRISD</t>
  </si>
  <si>
    <t>Gen Private Ineligible - SD</t>
  </si>
  <si>
    <t>GRIB</t>
  </si>
  <si>
    <t>Gen Private Ineligible Burns</t>
  </si>
  <si>
    <t>GRIBSD</t>
  </si>
  <si>
    <t>Gen Private Ineligible Burns SD</t>
  </si>
  <si>
    <t>GRIRD</t>
  </si>
  <si>
    <t>Gen Private Ineligible Renal Dialysis</t>
  </si>
  <si>
    <t>GRIRDSD</t>
  </si>
  <si>
    <t>Gen Private Ineligible Renal Dialysis SD</t>
  </si>
  <si>
    <t>GRIN</t>
  </si>
  <si>
    <t>Gen Private Ineligible Special Care Nursery</t>
  </si>
  <si>
    <t>GRINSD</t>
  </si>
  <si>
    <t>Gen Private Ineligible Special Care Nursery SD</t>
  </si>
  <si>
    <t>GRIQN</t>
  </si>
  <si>
    <t>Gen Private Ineligible Qualified Special Care Nursery</t>
  </si>
  <si>
    <t>GRIQNSD</t>
  </si>
  <si>
    <t>Gen Private Ineligible Qualified Special Care Nursery SD</t>
  </si>
  <si>
    <t>Ineligible Long Stay  Nursing Home Type Patients</t>
  </si>
  <si>
    <t>Refer to GSILS or GSILSSD rate</t>
  </si>
  <si>
    <t>Shared same day and overnight</t>
  </si>
  <si>
    <t>GSI</t>
  </si>
  <si>
    <t>Gen Shared Ineligible</t>
  </si>
  <si>
    <t>GSISD</t>
  </si>
  <si>
    <t>Gen Shared Ineligible - SD</t>
  </si>
  <si>
    <t>GSIB</t>
  </si>
  <si>
    <t>Gen Shared Ineligible Burns</t>
  </si>
  <si>
    <t>GSIBSD</t>
  </si>
  <si>
    <t>Gen Shared Ineligible Burns SD</t>
  </si>
  <si>
    <t>GSIRD</t>
  </si>
  <si>
    <t>Gen Shared Ineligible Renal Dialysis</t>
  </si>
  <si>
    <t>GSIRDSD</t>
  </si>
  <si>
    <t>Gen Shared Ineligible Renal Dialysis SD</t>
  </si>
  <si>
    <t>GSICCU</t>
  </si>
  <si>
    <t>Gen Shared Ineligible Coronary Care Unit</t>
  </si>
  <si>
    <t>GSICCUSD</t>
  </si>
  <si>
    <t>Gen Shared Ineligible Coronary Care Unit - SD</t>
  </si>
  <si>
    <t>GSIICU</t>
  </si>
  <si>
    <t>Gen Shared Ineligible Intensive Care Unit</t>
  </si>
  <si>
    <t>GSIICUSD</t>
  </si>
  <si>
    <t>Gen Shared Ineligible Intensive Care Unit - SD</t>
  </si>
  <si>
    <t>GSIR</t>
  </si>
  <si>
    <t>Gen Shared Ineligible Rehabilitation</t>
  </si>
  <si>
    <t>GSIRSD</t>
  </si>
  <si>
    <t>Gen Shared Ineligible Rehabilitation - SD</t>
  </si>
  <si>
    <t>GSIN</t>
  </si>
  <si>
    <t>Gen Shared Ineligible Special Care Nursery</t>
  </si>
  <si>
    <t>GSINSD</t>
  </si>
  <si>
    <t>Gen Shared Ineligible Special Care Nursery SD</t>
  </si>
  <si>
    <t>GSIHH</t>
  </si>
  <si>
    <t>Gen Shared Ineligible Hospital in the Home</t>
  </si>
  <si>
    <t>GSIHHSD</t>
  </si>
  <si>
    <t>Gen Shared Ineligible Hospital in the Home SD</t>
  </si>
  <si>
    <t>GSIUQ</t>
  </si>
  <si>
    <t>Gen Shared Ineligible Unqualified</t>
  </si>
  <si>
    <t>GSIUQSD</t>
  </si>
  <si>
    <t>Gen Shared Ineligible Unqualified - SD</t>
  </si>
  <si>
    <t>GSIQN</t>
  </si>
  <si>
    <t>Gen Shared Ineligible Qualified Special Care Nursery</t>
  </si>
  <si>
    <t>GSIQNSD</t>
  </si>
  <si>
    <t>Gen Shared Ineligible Qualified Special Care Nursery SD</t>
  </si>
  <si>
    <t>GSIQ</t>
  </si>
  <si>
    <t>Gen Shared Ineligible Qualified</t>
  </si>
  <si>
    <t>GSIQSD</t>
  </si>
  <si>
    <t>Gen Shared Ineligible Qualified - SD</t>
  </si>
  <si>
    <t>GSILS</t>
  </si>
  <si>
    <t>Gen Shared Ineligible Long Stay</t>
  </si>
  <si>
    <t>GSILSSD</t>
  </si>
  <si>
    <t>Gen Shared Ineligible Long Stay - SD</t>
  </si>
  <si>
    <t>Theatre Fees</t>
  </si>
  <si>
    <t>Admitted Ineligible public or private operating room =&lt; 1 hour 
(Fee excludes Bed Fee and Surgically Implanted Prostheses)</t>
  </si>
  <si>
    <t>Admitted Ineligible public or private operating room  &gt; 1 hour 
(Fee excludes Bed Fee and Surgically Implanted Prostheses)</t>
  </si>
  <si>
    <t>Detainees</t>
  </si>
  <si>
    <t xml:space="preserve">Memorandum of Understanding between the Commonwealth of Australia and State Government of Queensland provides for Queensland Health to invoice the Department of Immigration and Citizenship for services provided to detainees at non-Medicare / ineligible rates. Address for invoices is International Health and Medical Services, Level 5 Challis House, 4 Martin Place, Sydney NSW 2000. </t>
  </si>
  <si>
    <t>Coded as ineligible with the Fammis Code dependant on treatment</t>
  </si>
  <si>
    <t xml:space="preserve">Memorandum of Understanding between the Commonwealth of Australia and State Government of Queensland (represented by Department of Health) </t>
  </si>
  <si>
    <t>Corrective Services</t>
  </si>
  <si>
    <t>GPCS</t>
  </si>
  <si>
    <t>Gen Public Corrective Services</t>
  </si>
  <si>
    <t>GPCSSD</t>
  </si>
  <si>
    <t>Gen Public Corrective Services - SD</t>
  </si>
  <si>
    <t>COMPENSABLE</t>
  </si>
  <si>
    <t>MAIC Public - QLD Motor Vehicle</t>
  </si>
  <si>
    <t>GPMV</t>
  </si>
  <si>
    <t xml:space="preserve">Gen Public Motor Vehicle Qld </t>
  </si>
  <si>
    <t xml:space="preserve"> Funded through MAIC</t>
  </si>
  <si>
    <t>Motor Accident Insurance Act 1994</t>
  </si>
  <si>
    <t>GPMVSD</t>
  </si>
  <si>
    <t>Gen Public Motor Vehicle Qld - SD</t>
  </si>
  <si>
    <t>GPMVHH</t>
  </si>
  <si>
    <t>Gen Public Motor Vehicle Hospital in the Home</t>
  </si>
  <si>
    <t>GPMVHHSD</t>
  </si>
  <si>
    <t>Gen Public Motor Vehicle Hospital in the Home - SD</t>
  </si>
  <si>
    <t>GPLSMV</t>
  </si>
  <si>
    <t xml:space="preserve">Gen Public Long Stay Motor Vehicle Qld </t>
  </si>
  <si>
    <t>GPLSMVSD</t>
  </si>
  <si>
    <t>Gen Public Long Stay Motor Vehicle Qld - SD</t>
  </si>
  <si>
    <t>Motor Accident Insurance Other States</t>
  </si>
  <si>
    <t>Motor Vehicle Other States (MVO)</t>
  </si>
  <si>
    <t>GPMVO</t>
  </si>
  <si>
    <t>Gen Public Motor Vehicle Other</t>
  </si>
  <si>
    <t>443350</t>
  </si>
  <si>
    <t>GPMVOCC</t>
  </si>
  <si>
    <t>Gen Public Motor Vehicle Other Coronary Care</t>
  </si>
  <si>
    <t>GPMVOCCSD</t>
  </si>
  <si>
    <t>Gen Public Motor Vehicle Other Coronary Care SD</t>
  </si>
  <si>
    <t>GPMVOIC</t>
  </si>
  <si>
    <t>Gen Public Motor Vehicle Other Intensive Care</t>
  </si>
  <si>
    <t>443355</t>
  </si>
  <si>
    <t>GPMVOICSD</t>
  </si>
  <si>
    <t>Gen Public Motor Vehicle Other Intensive Care - SD</t>
  </si>
  <si>
    <t>GPMVOB</t>
  </si>
  <si>
    <t>Gen Public Motor Vehicle Other Burns</t>
  </si>
  <si>
    <t>GPMVOBSD</t>
  </si>
  <si>
    <t>Gen Public Motor Vehicle Other Burns SD</t>
  </si>
  <si>
    <t>GPMVORD</t>
  </si>
  <si>
    <t>Gen Public Motor Vehicle Other Renal Dialysis</t>
  </si>
  <si>
    <t>GPMVORDSD</t>
  </si>
  <si>
    <t>Gen Public Motor Vehicle Other Renal Dialysis SD</t>
  </si>
  <si>
    <t>GPMVOR</t>
  </si>
  <si>
    <t>Gen Public Motor Vehicle Other Rehabilitation</t>
  </si>
  <si>
    <t>GPMVORSD</t>
  </si>
  <si>
    <t>Gen Public Motor Vehicle Other Rehabilitation - SD</t>
  </si>
  <si>
    <t>GPMVOSD</t>
  </si>
  <si>
    <t>Gen Public Motor Vehicle Other - SD</t>
  </si>
  <si>
    <t>GPMVON</t>
  </si>
  <si>
    <t>Gen Public Motor Vehicle Other Special Care Nursery</t>
  </si>
  <si>
    <t>GPMVONSD</t>
  </si>
  <si>
    <t>Gen Public Motor Vehicle Other Special Care Nursery SD</t>
  </si>
  <si>
    <t>GPMVOHH</t>
  </si>
  <si>
    <t>Gen Public Motor Vehicle Other Hospital in the Home</t>
  </si>
  <si>
    <t>GPMVOHHSD</t>
  </si>
  <si>
    <t>Gen Public Motor Vehicle Other Hospital in the Home SD</t>
  </si>
  <si>
    <t>GPMVOQN</t>
  </si>
  <si>
    <t>Gen Public Motor Vehicle Other Qualified Special Care Nursery</t>
  </si>
  <si>
    <t>GPMVOQNSD</t>
  </si>
  <si>
    <t>Gen Public Motor Vehicle Other Qualified Special Care Nursery SD</t>
  </si>
  <si>
    <t>GPMVOLS</t>
  </si>
  <si>
    <t>Gen Public Motor Vehicle Other Long Stay</t>
  </si>
  <si>
    <t>GPMVOLSSD</t>
  </si>
  <si>
    <t>Gen Public Motor Vehicle Other Long Stay - SD</t>
  </si>
  <si>
    <t xml:space="preserve">Theatre Fees </t>
  </si>
  <si>
    <t>Admitted compensable public patient operating room =&lt; 1 hour                       (Fee excludes Bed Fee and Surgically Implanted prostheses)</t>
  </si>
  <si>
    <t>443435</t>
  </si>
  <si>
    <t>Admitted compensable public patient operating room &gt; 1 hour                                              (Fee excludes Bed Fee and Surgically Implanted prostheses)</t>
  </si>
  <si>
    <t xml:space="preserve">Motor Vehicle Other States Private (not Qld) </t>
  </si>
  <si>
    <t>Prior approval from the insurer is required.</t>
  </si>
  <si>
    <t>GRMVO</t>
  </si>
  <si>
    <t>Gen Private Motor Vehicle Other</t>
  </si>
  <si>
    <t>443090</t>
  </si>
  <si>
    <t>GRMVOSD</t>
  </si>
  <si>
    <t>Gen Private Motor Vehicle Other - SD</t>
  </si>
  <si>
    <t>GRMVOB</t>
  </si>
  <si>
    <t>Gen Private Motor Vehicle Other Burns</t>
  </si>
  <si>
    <t>GRMVOBSD</t>
  </si>
  <si>
    <t>Gen Private Motor Vehicle Other Burns SD</t>
  </si>
  <si>
    <t>GRMVORD</t>
  </si>
  <si>
    <t>Gen Private Motor Vehicle Other Renal Dialysis</t>
  </si>
  <si>
    <t>GRMVORDSD</t>
  </si>
  <si>
    <t>Gen Private Motor Vehicle Other Renal Dialysis SD</t>
  </si>
  <si>
    <t>GRMVON</t>
  </si>
  <si>
    <t>Gen Private Motor Vehicle Other Special Care Nursery</t>
  </si>
  <si>
    <t>GRMVONSD</t>
  </si>
  <si>
    <t>Gen Private Motor Vehicle Other Special Care Nursery SD</t>
  </si>
  <si>
    <t>GRMVOQN</t>
  </si>
  <si>
    <t>Gen Private Motor Vehicle Other Qualified Special Care Nursery</t>
  </si>
  <si>
    <t>GRMVOQNSD</t>
  </si>
  <si>
    <t>Gen Private Motor Vehicle Other Qualified Special Care Nursery SD</t>
  </si>
  <si>
    <t>Refer to GSMVOLS or GSMVOLSSD rate</t>
  </si>
  <si>
    <t>GSMVO</t>
  </si>
  <si>
    <t>Gen Shared Motor Vehicle Other</t>
  </si>
  <si>
    <t>443180</t>
  </si>
  <si>
    <t>GSMVOSD</t>
  </si>
  <si>
    <t>Gen Shared Motor Vehicle Other - SD</t>
  </si>
  <si>
    <t>GSMVOCC</t>
  </si>
  <si>
    <t>Gen Shared Motor Vehicle Other Coronary Care</t>
  </si>
  <si>
    <t>GSMVOCCSD</t>
  </si>
  <si>
    <t>Gen Shared Motor Vehicle Other Coronary Care SD</t>
  </si>
  <si>
    <t>GSMVOICU</t>
  </si>
  <si>
    <t>Gen Shared Motor Vehicle Other Intensive Care</t>
  </si>
  <si>
    <t>GSMVOICSD</t>
  </si>
  <si>
    <t>Gen Shared Motor Vehicle Other Intensive Care - SD</t>
  </si>
  <si>
    <t>GSMVOR</t>
  </si>
  <si>
    <t>Gen Shared Motor Vehicle Other Rehabilitation</t>
  </si>
  <si>
    <t>GSMVORSD</t>
  </si>
  <si>
    <t>Gen Shared Motor Vehicle Other Rehabilitation - SD</t>
  </si>
  <si>
    <t>GSMVOB</t>
  </si>
  <si>
    <t>Gen Shared Motor Vehicle Other Burns</t>
  </si>
  <si>
    <t>GSMVOBSD</t>
  </si>
  <si>
    <t>Gen Shared Motor Vehicle Other Burns SD</t>
  </si>
  <si>
    <t>GSMVORD</t>
  </si>
  <si>
    <t>Gen Shared Motor Vehicle Other Renal Dialysis</t>
  </si>
  <si>
    <t>GSMVORDSD</t>
  </si>
  <si>
    <t>Gen Shared Motor Vehicle Other Renal Dialysis SD</t>
  </si>
  <si>
    <t>GSMVON</t>
  </si>
  <si>
    <t>Gen Shared Motor Vehicle Other Special Care Nursery</t>
  </si>
  <si>
    <t>GSMVONSD</t>
  </si>
  <si>
    <t>Gen Shared Motor Vehicle Other Special Care Nursery SD</t>
  </si>
  <si>
    <t>GSMVOHH</t>
  </si>
  <si>
    <t>Gen Shared Motor Vehicle Other Hospital in the Home</t>
  </si>
  <si>
    <t>GSMVOHHSD</t>
  </si>
  <si>
    <t>Gen Shared Motor Vehicle Other Hospital in the Home SD</t>
  </si>
  <si>
    <t>GSMVOQN</t>
  </si>
  <si>
    <t>Gen Shared Motor Vehicle Other Qualified Special Care Nursery</t>
  </si>
  <si>
    <t>GSMVOQNSD</t>
  </si>
  <si>
    <t>Gen Shared Motor Vehicle Other Qualified Special Care Nursery SD</t>
  </si>
  <si>
    <t>GSMVOLS</t>
  </si>
  <si>
    <t>Gen Shared Motor Vehicle Other Long Stay</t>
  </si>
  <si>
    <t>GSMVOLSSD</t>
  </si>
  <si>
    <t>Gen Shared Motor Vehicle Other Long Stay - SD</t>
  </si>
  <si>
    <r>
      <t>Admitted compensable private patient operating room =&lt; 1</t>
    </r>
    <r>
      <rPr>
        <b/>
        <sz val="10"/>
        <color indexed="8"/>
        <rFont val="Calibri"/>
        <family val="2"/>
        <scheme val="minor"/>
      </rPr>
      <t xml:space="preserve"> </t>
    </r>
    <r>
      <rPr>
        <sz val="10"/>
        <color indexed="8"/>
        <rFont val="Calibri"/>
        <family val="2"/>
        <scheme val="minor"/>
      </rPr>
      <t>hour (Fee excludes Bed Fee and Surgically Implanted Prostheses)</t>
    </r>
  </si>
  <si>
    <r>
      <t xml:space="preserve">Admitted compensable private patient operating room  </t>
    </r>
    <r>
      <rPr>
        <b/>
        <sz val="10"/>
        <color indexed="8"/>
        <rFont val="Calibri"/>
        <family val="2"/>
        <scheme val="minor"/>
      </rPr>
      <t>&gt;</t>
    </r>
    <r>
      <rPr>
        <sz val="10"/>
        <color indexed="8"/>
        <rFont val="Calibri"/>
        <family val="2"/>
        <scheme val="minor"/>
      </rPr>
      <t xml:space="preserve"> 1 hour</t>
    </r>
    <r>
      <rPr>
        <b/>
        <sz val="10"/>
        <color indexed="8"/>
        <rFont val="Calibri"/>
        <family val="2"/>
        <scheme val="minor"/>
      </rPr>
      <t xml:space="preserve"> </t>
    </r>
    <r>
      <rPr>
        <sz val="10"/>
        <color indexed="8"/>
        <rFont val="Calibri"/>
        <family val="2"/>
        <scheme val="minor"/>
      </rPr>
      <t>(Fee excludes Bed Fee and Surgically Implanted Prostheses)</t>
    </r>
  </si>
  <si>
    <t>Workers' Compensation Qld</t>
  </si>
  <si>
    <t>GPWC</t>
  </si>
  <si>
    <t>Gen Public Workers' Comp Qld</t>
  </si>
  <si>
    <t>Refer to Public Health Services Table of Costs</t>
  </si>
  <si>
    <t>Fees approved By Q Comp</t>
  </si>
  <si>
    <t>Workers Compensation &amp; Rehabilitation Act 2003  (Public Health Services Table of Costs)</t>
  </si>
  <si>
    <t>GPWCSD</t>
  </si>
  <si>
    <t>Gen Public Workers' Comp Qld - SD</t>
  </si>
  <si>
    <t>GPWCHH</t>
  </si>
  <si>
    <t>Gen Public Workers' Comp Qld - Hospital in the Home</t>
  </si>
  <si>
    <t>GPLSWC</t>
  </si>
  <si>
    <t>Gen Public Long Stay Workers' Compensation Qld</t>
  </si>
  <si>
    <t>GPLSWCSD</t>
  </si>
  <si>
    <t>Gen Public Long Stay Workers' Compensation Qld - SD</t>
  </si>
  <si>
    <t>GPWCM</t>
  </si>
  <si>
    <t xml:space="preserve">Gen Public Long Stay Workers' Compensation Qld - Maintenance </t>
  </si>
  <si>
    <t>GPWCR</t>
  </si>
  <si>
    <t>Gen Public Workers' Compensation Qld - Rehabilitation</t>
  </si>
  <si>
    <t>GPWCRSD</t>
  </si>
  <si>
    <t xml:space="preserve">Gen Public Workers' Compensation Qld - Rehabilitation - SD </t>
  </si>
  <si>
    <t>GPWCP</t>
  </si>
  <si>
    <t>WorkCover Qld CALCULATOR</t>
  </si>
  <si>
    <t>Use calculator for acute care</t>
  </si>
  <si>
    <t xml:space="preserve">Private/Shared </t>
  </si>
  <si>
    <t>GRWC</t>
  </si>
  <si>
    <t>Gen Private Workers' Comp Qld</t>
  </si>
  <si>
    <t>443060</t>
  </si>
  <si>
    <t>GRWCSD</t>
  </si>
  <si>
    <t>Gen Private Workers' Comp Qld - SD</t>
  </si>
  <si>
    <t>GRWCHH</t>
  </si>
  <si>
    <t>Gen Private Workers' Comp Qld - Hospital in the Home</t>
  </si>
  <si>
    <t>Refer to GSWCLS or GSWCLSSD rate</t>
  </si>
  <si>
    <t>GSWC</t>
  </si>
  <si>
    <t>Gen Shared Workers' Comp Qld</t>
  </si>
  <si>
    <t>443150</t>
  </si>
  <si>
    <t>GSWCSD</t>
  </si>
  <si>
    <t>Gen Shared Workers' Comp Qld - SD</t>
  </si>
  <si>
    <t>GSWCCC</t>
  </si>
  <si>
    <t>Gen Shared Workers' Compensation  Coronary Care Unit</t>
  </si>
  <si>
    <t>443160</t>
  </si>
  <si>
    <t>GSWCCCSD</t>
  </si>
  <si>
    <t>Gen Shared Workers' Compensation Coronary Care Unit - SD</t>
  </si>
  <si>
    <t>GSWCICU</t>
  </si>
  <si>
    <t>Gen Shared Workers' Compensation Intensive Care Unit</t>
  </si>
  <si>
    <t>GSWCICUSD</t>
  </si>
  <si>
    <t>Gen Shared Workers' Compensation  Intensive Care Unit- SD</t>
  </si>
  <si>
    <t>GSWCR</t>
  </si>
  <si>
    <t>Gen Shared Workers' Compensation  Rehabilitation</t>
  </si>
  <si>
    <t>GSWCRSD</t>
  </si>
  <si>
    <t>Gen Shared Workers' Compensation  Rehabilitation - SD</t>
  </si>
  <si>
    <t>GSWCHH</t>
  </si>
  <si>
    <t>Gen Shared Workers' Comp Qld - Hospital in the Home</t>
  </si>
  <si>
    <t>GSWCLS</t>
  </si>
  <si>
    <t>Gen Shared Workers' Compensation  Long Stay</t>
  </si>
  <si>
    <t>GSWCLSSD</t>
  </si>
  <si>
    <t>Gen Shared Workers' Compensation  Long Stay - SD</t>
  </si>
  <si>
    <t>Workers' Compensation Other States</t>
  </si>
  <si>
    <t>GPWCO</t>
  </si>
  <si>
    <t>Gen Public Workers' Comp Other</t>
  </si>
  <si>
    <t>443310</t>
  </si>
  <si>
    <t>GPWCOSD</t>
  </si>
  <si>
    <t>Gen Public Workers' Comp Other - Same Day</t>
  </si>
  <si>
    <t>GPWCOCC</t>
  </si>
  <si>
    <t>Gen Public Workers' Compensation Other Coronary Care Unit</t>
  </si>
  <si>
    <t>GPWCOCCSD</t>
  </si>
  <si>
    <t>Gen Public Workers' Compensation Other Coronary Care Unit - SD</t>
  </si>
  <si>
    <t>GPWCOIC</t>
  </si>
  <si>
    <t>Gen Public Workers' Compensation Other Intensive Care Unit</t>
  </si>
  <si>
    <t>443315</t>
  </si>
  <si>
    <t>GPWCOICSD</t>
  </si>
  <si>
    <t>Gen Public Workers' Compensation Other Intensive Care Unit- SD</t>
  </si>
  <si>
    <t>GPWCOR</t>
  </si>
  <si>
    <t>Gen Public Workers' Compensation Other Rehabilitation</t>
  </si>
  <si>
    <t>GPWCORSD</t>
  </si>
  <si>
    <t>Gen Public Workers' Compensation Other Rehabilitation - SD</t>
  </si>
  <si>
    <t>GPWCOB</t>
  </si>
  <si>
    <t xml:space="preserve">Gen Public Workers' Comp Other Burns </t>
  </si>
  <si>
    <t>GPWCOBSD</t>
  </si>
  <si>
    <t>Gen Public Workers' Comp Other Burns SD</t>
  </si>
  <si>
    <t>GPWCORD</t>
  </si>
  <si>
    <t>Gen Public Workers' Comp Other Renal Dialysis</t>
  </si>
  <si>
    <t>GPWCORDSD</t>
  </si>
  <si>
    <t>Gen Public Workers' Comp Other Renal Dialysis SD</t>
  </si>
  <si>
    <t>GPWCON</t>
  </si>
  <si>
    <t>Gen Public Workers' Comp Other Special Care Nursery</t>
  </si>
  <si>
    <t>GPWCONSD</t>
  </si>
  <si>
    <t>Gen Public Workers' Comp Other Special Care Nursery SD</t>
  </si>
  <si>
    <t>GPWCOHH</t>
  </si>
  <si>
    <t>Gen Public Worker's Comp Other Hospital in the Home</t>
  </si>
  <si>
    <t>GPWCOHHSD</t>
  </si>
  <si>
    <t>Gen Public Worker's Comp Other Hospital in the Home SD</t>
  </si>
  <si>
    <t>GPWCOQN</t>
  </si>
  <si>
    <t>Gen Public Workers' Comp Other Qualified Special Care Nursery</t>
  </si>
  <si>
    <t>GPWCOQNSD</t>
  </si>
  <si>
    <t>Gen Public Workers' Comp Other Qualified Special Care Nursery SD</t>
  </si>
  <si>
    <t>GPWCOLS</t>
  </si>
  <si>
    <t>Gen Public Workers' Compensation Other Long Stay</t>
  </si>
  <si>
    <t>GPWCOLSSD</t>
  </si>
  <si>
    <t>Gen Public Workers' Compensation Other Long Stay - SD</t>
  </si>
  <si>
    <t xml:space="preserve">Other States (Private/Shared) </t>
  </si>
  <si>
    <t>GRWCO</t>
  </si>
  <si>
    <t>Gen Private Workers' Comp Other</t>
  </si>
  <si>
    <t>443070</t>
  </si>
  <si>
    <t>GRWCOSD</t>
  </si>
  <si>
    <t>Gen Private Workers' Comp Other - SD</t>
  </si>
  <si>
    <t>GRWCOB</t>
  </si>
  <si>
    <t xml:space="preserve">Gen Private Workers' Comp Other Burns </t>
  </si>
  <si>
    <t>GRWCOBSD</t>
  </si>
  <si>
    <t>Gen Private Workers' Comp Other Burns SD</t>
  </si>
  <si>
    <t>GRWCORD</t>
  </si>
  <si>
    <t>Gen Private Workers' Comp Other Renal Dialysis</t>
  </si>
  <si>
    <t>GRWCORDSD</t>
  </si>
  <si>
    <t>Gen Private Workers' Comp Other Renal Dialysis SD</t>
  </si>
  <si>
    <t>GRWCON</t>
  </si>
  <si>
    <t>Gen Private Workers' Comp Other Special Care Nursery</t>
  </si>
  <si>
    <t>GRWCONSD</t>
  </si>
  <si>
    <t>Gen Private Workers' Comp Other Special Care Nursery SD</t>
  </si>
  <si>
    <t>GRWCOQN</t>
  </si>
  <si>
    <t>Gen Private Workers' Comp Other Qualified Special Care Nursery</t>
  </si>
  <si>
    <t>GRWCOQNSD</t>
  </si>
  <si>
    <t>Gen Private Workers' Comp Other Qualified Special Care Nursery SD</t>
  </si>
  <si>
    <t>Refer to GSWCOLS or GSWCOLSSD rate</t>
  </si>
  <si>
    <t>GSWCO</t>
  </si>
  <si>
    <t>Gen Shared Workers' Comp Other</t>
  </si>
  <si>
    <t>GSWCOSD</t>
  </si>
  <si>
    <t>Gen Shared Workers' Comp Other - SD</t>
  </si>
  <si>
    <t>GSWCOB</t>
  </si>
  <si>
    <t xml:space="preserve">Gen Shared Workers' Comp Other Burns </t>
  </si>
  <si>
    <t>GSWCOBSD</t>
  </si>
  <si>
    <t>Gen Shared Workers' Comp Other Burns SD</t>
  </si>
  <si>
    <t>GSWCORD</t>
  </si>
  <si>
    <t>Gen Shared Workers' Comp Other Renal Dialysis</t>
  </si>
  <si>
    <t>GSWCORDSD</t>
  </si>
  <si>
    <t>Gen Shared Workers' Comp Other Renal Dialysis SD</t>
  </si>
  <si>
    <t>GSWCOCC</t>
  </si>
  <si>
    <t>Gen Shared Workers' Compensation Other Coronary Care Unit</t>
  </si>
  <si>
    <t>GSWCOCCSD</t>
  </si>
  <si>
    <t>Gen Shared Workers' Compensation Other Coronary Care Unit - SD</t>
  </si>
  <si>
    <t>GSWCOICU</t>
  </si>
  <si>
    <t>Gen Shared Workers' Compensation Other Intensive Care Unit</t>
  </si>
  <si>
    <t>GSWCOICSD</t>
  </si>
  <si>
    <t>Gen Shared Workers' Compensation Other Intensive Care Unit- SD</t>
  </si>
  <si>
    <t>GSWCOR</t>
  </si>
  <si>
    <t>Gen Shared Workers' Compensation Other Rehabilitation</t>
  </si>
  <si>
    <t>GSWCORSD</t>
  </si>
  <si>
    <t>Gen Shared Workers' Compensation Other Rehabilitation - SD</t>
  </si>
  <si>
    <t>GSWCON</t>
  </si>
  <si>
    <t>Gen Shared Workers' Comp Other Special Care Nursery</t>
  </si>
  <si>
    <t>GSWCONSD</t>
  </si>
  <si>
    <t>Gen Shared Workers' Comp Other Special Care Nursery SD</t>
  </si>
  <si>
    <t>GSWCOHH</t>
  </si>
  <si>
    <t>Gen Shared Worker's Comp Other Hospital in the Home</t>
  </si>
  <si>
    <t>GSWCOHHSD</t>
  </si>
  <si>
    <t>Gen Shared Worker's Comp Other Hospital in the Home SD</t>
  </si>
  <si>
    <t>GSWCOQN</t>
  </si>
  <si>
    <t>Gen Shared Workers' Comp Other Qualified Special Care Nursery</t>
  </si>
  <si>
    <t>GSWCOQNSD</t>
  </si>
  <si>
    <t>Gen Shared Workers' Comp Other Qualified Special Care Nursery SD</t>
  </si>
  <si>
    <t>GSWCOLS</t>
  </si>
  <si>
    <t>Gen Shared Workers' Compensation Other Long Stay</t>
  </si>
  <si>
    <t>GSWCOLSSD</t>
  </si>
  <si>
    <t>Gen Shared Workers' Compensation Other Long Stay - SD</t>
  </si>
  <si>
    <t>Admitted compensable private patient operating room =&lt; 1 hour  (Fee excludes Bed fee and Surgically Implanted Prostheses)</t>
  </si>
  <si>
    <t>Admitted compensable private patient operating room  &gt; 1 hour (Fee excludes Bed Fee and Surgically Implanted Prostheses)</t>
  </si>
  <si>
    <t>Third Party Compensable</t>
  </si>
  <si>
    <t>Admitted Compensable/Third Party (Public)</t>
  </si>
  <si>
    <t>GPTP</t>
  </si>
  <si>
    <t>Gen Public Third Party</t>
  </si>
  <si>
    <t>GPTPSD</t>
  </si>
  <si>
    <t>Gen Public Third Party - SD</t>
  </si>
  <si>
    <t>GPTP*</t>
  </si>
  <si>
    <t>Gen Public Third Party (Settled)</t>
  </si>
  <si>
    <t>GPTP*R</t>
  </si>
  <si>
    <t>Gen Public Third Party Rehabilitation - (Settled)</t>
  </si>
  <si>
    <t>GPTP*RSD</t>
  </si>
  <si>
    <t>Gen Public Third Party Rehabilitation - SD (Settled)</t>
  </si>
  <si>
    <t>GPTP*SD</t>
  </si>
  <si>
    <t>Gen Public Third Party SD (Settled)</t>
  </si>
  <si>
    <t>GPTPCC</t>
  </si>
  <si>
    <t>Gen Public Third Party Coronary Care Unit</t>
  </si>
  <si>
    <t>GPTPCCSD</t>
  </si>
  <si>
    <t>Gen Public Third Party Coronary Care Unit - SD</t>
  </si>
  <si>
    <t>GPTPIC</t>
  </si>
  <si>
    <t>Gen Public Third Party Intensive Care</t>
  </si>
  <si>
    <t>GPTPICSD</t>
  </si>
  <si>
    <t>Gen Public Third Party Intensive Care -SD</t>
  </si>
  <si>
    <t>GPTPR</t>
  </si>
  <si>
    <t>Gen Public Third Party Rehabilitation</t>
  </si>
  <si>
    <t>GPTPRSD</t>
  </si>
  <si>
    <t>Gen Public Third Party Rehabilitation - SD</t>
  </si>
  <si>
    <t>GPTPB</t>
  </si>
  <si>
    <t>Gen Public Third Party Burns</t>
  </si>
  <si>
    <t>GPTPBSD</t>
  </si>
  <si>
    <t>Gen Public Third Party Burns - SD</t>
  </si>
  <si>
    <t>GPTPRD</t>
  </si>
  <si>
    <t>Gen Public Third Party Renal Dialysis</t>
  </si>
  <si>
    <t>GPTPRDSD</t>
  </si>
  <si>
    <t>Gen Public Third Party Renal Dialysis SD</t>
  </si>
  <si>
    <t>GPTPN</t>
  </si>
  <si>
    <t>Gen Public Third Party Special Care Nursery</t>
  </si>
  <si>
    <t>GPTPNSD</t>
  </si>
  <si>
    <t>Gen Public Third Party Special Care Nursery SD</t>
  </si>
  <si>
    <t>GPTPHH</t>
  </si>
  <si>
    <t>Gen Public Third Party Hospital in the Home</t>
  </si>
  <si>
    <t>GPTPHHSD</t>
  </si>
  <si>
    <t>Gen Public Third Party Hospital in the Home SD</t>
  </si>
  <si>
    <t>GPTPQN</t>
  </si>
  <si>
    <t>Gen Public Third Party Qualified Special Care Nursery</t>
  </si>
  <si>
    <t>GPTPQNSD</t>
  </si>
  <si>
    <t>Gen Public Third Party Qualified Special Care Nursery SD</t>
  </si>
  <si>
    <t>GPTPLS</t>
  </si>
  <si>
    <t>Gen Public Third Party Long Stay</t>
  </si>
  <si>
    <t>GPTP*LS</t>
  </si>
  <si>
    <t>Gen Public Third Party Long Stay (Settled)</t>
  </si>
  <si>
    <t>Admitted compensable public patient operating room =&lt; 1 hour  (Fee excludes Bed fee and Surgically Implanted Prostheses)</t>
  </si>
  <si>
    <t>Admitted compensable public patient operating room  &gt; 1 hour (Fee excludes Bed Fee and Surgically Implanted Prostheses)</t>
  </si>
  <si>
    <t xml:space="preserve">Admitted Compensable/Third Party (Private / Shared) </t>
  </si>
  <si>
    <t>GRTP</t>
  </si>
  <si>
    <t>Gen Private Third Party</t>
  </si>
  <si>
    <t>GRTP*</t>
  </si>
  <si>
    <t>Gen Private Third Party (Settled)</t>
  </si>
  <si>
    <t>GRTPSD</t>
  </si>
  <si>
    <t>Gen Private Third Party - SD</t>
  </si>
  <si>
    <t>GRTPB</t>
  </si>
  <si>
    <t>Gen Private Third Party Burns</t>
  </si>
  <si>
    <t>GRTPBSD</t>
  </si>
  <si>
    <t>Gen Private Third Party Burns - SD</t>
  </si>
  <si>
    <t>GRTPRD</t>
  </si>
  <si>
    <t>Gen Private Third Party Renal Dialysis</t>
  </si>
  <si>
    <t>GRTPRDSD</t>
  </si>
  <si>
    <t>Gen Private Third Party Renal Dialysis SD</t>
  </si>
  <si>
    <t>GRTPN</t>
  </si>
  <si>
    <t>Gen Private Third Party Special Care Nursery</t>
  </si>
  <si>
    <t>GRTPNSD</t>
  </si>
  <si>
    <t>Gen Private Third Party Special Care Nursery SD</t>
  </si>
  <si>
    <t>GRTPQN</t>
  </si>
  <si>
    <t>Gen Private Third Party Qualified Special Care Nursery</t>
  </si>
  <si>
    <t>GRTPQNSD</t>
  </si>
  <si>
    <t>Gen Private Third Party Qualified Special Care Nursery SD</t>
  </si>
  <si>
    <t>Refer to GSTPLS or GSTPLSSD rate</t>
  </si>
  <si>
    <t>GSTP</t>
  </si>
  <si>
    <t>Gen Shared Third Party</t>
  </si>
  <si>
    <t>GSTPSD</t>
  </si>
  <si>
    <t>Gen Shared Third Party - SD</t>
  </si>
  <si>
    <t>GSTPCC</t>
  </si>
  <si>
    <t>Gen Shared Third Party Coronary Care Unit</t>
  </si>
  <si>
    <t>GSTPCCSD</t>
  </si>
  <si>
    <t>Gen Shared Third Party Coronary Care Unit - SD</t>
  </si>
  <si>
    <t>GSTPICU</t>
  </si>
  <si>
    <t>Gen Shared Third Party Intensive Care</t>
  </si>
  <si>
    <t>GSTPICUSD</t>
  </si>
  <si>
    <t>Gen Shared Third Party Intensive Care -SD</t>
  </si>
  <si>
    <t>GSTPR</t>
  </si>
  <si>
    <t>Gen Shared Third Party Rehabilitation</t>
  </si>
  <si>
    <t>GSTPRSD</t>
  </si>
  <si>
    <t>Gen Shared Third Party Rehabilitation - SD</t>
  </si>
  <si>
    <t>GSTP*</t>
  </si>
  <si>
    <t>Gen Shared Third Party (Settled)</t>
  </si>
  <si>
    <t>GSTPB</t>
  </si>
  <si>
    <t>Gen Shared Third Party Burns</t>
  </si>
  <si>
    <t>GSTPBSD</t>
  </si>
  <si>
    <t>Gen Shared Third Party Burns - SD</t>
  </si>
  <si>
    <t>GSTPRD</t>
  </si>
  <si>
    <t>Gen Shared Third Party Renal Dialysis</t>
  </si>
  <si>
    <t>GSTPRDSD</t>
  </si>
  <si>
    <t>Gen Shared Third Party Renal Dialysis SD</t>
  </si>
  <si>
    <t>GSTPN</t>
  </si>
  <si>
    <t>Gen Shared Third Party Special Care Nursery</t>
  </si>
  <si>
    <t>GSTPNSD</t>
  </si>
  <si>
    <t>Gen Shared Third Party Special Care Nursery SD</t>
  </si>
  <si>
    <t>GSTPHH</t>
  </si>
  <si>
    <t>Gen Shared Third Party Hospital in the Home</t>
  </si>
  <si>
    <t>GSTPHHSD</t>
  </si>
  <si>
    <t>Gen Shared Third Party Hospital in the Home  SD</t>
  </si>
  <si>
    <t>GSTPQN</t>
  </si>
  <si>
    <t>Gen Shared Third Party Qualified Special Care Nursery</t>
  </si>
  <si>
    <t>GSTPQNSD</t>
  </si>
  <si>
    <t>Gen Shared Third Party Qualified Special Care Nursery SD</t>
  </si>
  <si>
    <t>GSTPLS</t>
  </si>
  <si>
    <t>Gen Shared Third Party Long Stay</t>
  </si>
  <si>
    <t>GSTPLSSD</t>
  </si>
  <si>
    <t>Gen Shared Third Party Long Stay - SD</t>
  </si>
  <si>
    <t>SECTION A - Public Patients</t>
  </si>
  <si>
    <t xml:space="preserve">INTERSTATE </t>
  </si>
  <si>
    <t>ADMITTED PATIENTS</t>
  </si>
  <si>
    <t>1.8.1</t>
  </si>
  <si>
    <t>1.8.2</t>
  </si>
  <si>
    <t>1.8.3</t>
  </si>
  <si>
    <t>1.8.4</t>
  </si>
  <si>
    <t>1.8.5</t>
  </si>
  <si>
    <t>NON-ADMITTED PATIENTS</t>
  </si>
  <si>
    <t>Emergency Department</t>
  </si>
  <si>
    <t>All triage categories</t>
  </si>
  <si>
    <t>Outpatients</t>
  </si>
  <si>
    <t>Public Outpatients</t>
  </si>
  <si>
    <t>All clinics</t>
  </si>
  <si>
    <t>Outpatients Department</t>
  </si>
  <si>
    <t>Category 1</t>
  </si>
  <si>
    <t>443775</t>
  </si>
  <si>
    <t>Category 2</t>
  </si>
  <si>
    <t>Category 3</t>
  </si>
  <si>
    <t>Category 4</t>
  </si>
  <si>
    <t>Category 5</t>
  </si>
  <si>
    <t>For each diagnostic imaging service</t>
  </si>
  <si>
    <t>443780</t>
  </si>
  <si>
    <t>100% MBS 
Fee</t>
  </si>
  <si>
    <t>443755</t>
  </si>
  <si>
    <t>Pharmaceuticals</t>
  </si>
  <si>
    <t>Full Cost Recovery</t>
  </si>
  <si>
    <t>Department of Veterans' Affairs</t>
  </si>
  <si>
    <t>Private Outpatients</t>
  </si>
  <si>
    <t>Local HHS determination</t>
  </si>
  <si>
    <t>Private Patients</t>
  </si>
  <si>
    <t>1.1 Interfacility transfers</t>
  </si>
  <si>
    <t>2.1 Compression Garments</t>
  </si>
  <si>
    <t>2.3 Medical Aid Subsidy Scheme - Appliance Hire</t>
  </si>
  <si>
    <t>2.5  Pharmaceuticals</t>
  </si>
  <si>
    <t>4.1 Reports</t>
  </si>
  <si>
    <t>4.3 Legal Fees</t>
  </si>
  <si>
    <t>5.1 Private Health Facilities Regulation 2016</t>
  </si>
  <si>
    <t>5.2 Pest Management Regulation 2003</t>
  </si>
  <si>
    <t>5.3 Health (Drugs and Poisons) Regulation 1996</t>
  </si>
  <si>
    <t>5.4 Radiation Safety Regulation 2010</t>
  </si>
  <si>
    <t>B2  Non-Admitted patients</t>
  </si>
  <si>
    <t>A2  Non-Admitted patients</t>
  </si>
  <si>
    <t>Miscellaneous</t>
  </si>
  <si>
    <t>A1 Admitted Patients</t>
  </si>
  <si>
    <t>B1 Admitted Patients</t>
  </si>
  <si>
    <t>1.1 Residential Care</t>
  </si>
  <si>
    <t>1.2 Community Care</t>
  </si>
  <si>
    <t>1.3 Transition Care</t>
  </si>
  <si>
    <t xml:space="preserve">Section A                                                  </t>
  </si>
  <si>
    <t xml:space="preserve">Section B                                                  </t>
  </si>
  <si>
    <t xml:space="preserve">Section C                                        </t>
  </si>
  <si>
    <t xml:space="preserve">Section D                                        </t>
  </si>
  <si>
    <t>Historical Granted PP Fees</t>
  </si>
  <si>
    <t>Licenced Private Practice Accommodation Fees</t>
  </si>
  <si>
    <t>PRIVATE PRACTICE</t>
  </si>
  <si>
    <t>GREL</t>
  </si>
  <si>
    <t xml:space="preserve">Lic Private Eligible </t>
  </si>
  <si>
    <t>GRELSD</t>
  </si>
  <si>
    <t>Lic Private Eligible - SD</t>
  </si>
  <si>
    <t>GRDB1ALSD</t>
  </si>
  <si>
    <t>Lic Private Day Band 1A - SD</t>
  </si>
  <si>
    <t>GRDB1BL</t>
  </si>
  <si>
    <t xml:space="preserve">Lic Private Day Band 1B </t>
  </si>
  <si>
    <t>GRDB1BLSD</t>
  </si>
  <si>
    <t>Lic Private Day Band 1B - SD</t>
  </si>
  <si>
    <t>GRDB2LSD</t>
  </si>
  <si>
    <t>Lic Private Day Band 2 - SD</t>
  </si>
  <si>
    <t>GRDB3LSD</t>
  </si>
  <si>
    <t>Lic Private Day Band 3 - SD</t>
  </si>
  <si>
    <t>GRDB4LSD</t>
  </si>
  <si>
    <t>Lic Private Day Band 4 - SD</t>
  </si>
  <si>
    <t>GRUQL</t>
  </si>
  <si>
    <t>Lic Private Unqualified</t>
  </si>
  <si>
    <t>GRUQLSD</t>
  </si>
  <si>
    <t>Lic Private Unqualified - SD</t>
  </si>
  <si>
    <t>GSEL</t>
  </si>
  <si>
    <t xml:space="preserve">Lic Shared Eligible </t>
  </si>
  <si>
    <t>GSELSD</t>
  </si>
  <si>
    <t>Lic Shared Eligible - SD</t>
  </si>
  <si>
    <t>GSDB1AL</t>
  </si>
  <si>
    <t xml:space="preserve">Lic Shared Day Band 1A </t>
  </si>
  <si>
    <t>GSDB1ALSD</t>
  </si>
  <si>
    <t>Lic Shared Day Band 1A - SD</t>
  </si>
  <si>
    <t>GSDB1BL</t>
  </si>
  <si>
    <t xml:space="preserve">Lic Shared Day Band 1B </t>
  </si>
  <si>
    <t>GSDB1BLSD</t>
  </si>
  <si>
    <t>Lic Shared Day Band 1B - SD</t>
  </si>
  <si>
    <t>GSDB2L</t>
  </si>
  <si>
    <t xml:space="preserve">Lic Shared Day Band 2 </t>
  </si>
  <si>
    <t>GSDB2LSD</t>
  </si>
  <si>
    <t>Lic Shared Day Band 2 - SD</t>
  </si>
  <si>
    <t>GSDB3L</t>
  </si>
  <si>
    <t xml:space="preserve">Lic Shared Day Band 3 </t>
  </si>
  <si>
    <t>GSDB3LSD</t>
  </si>
  <si>
    <t>Lic Shared Day Band 3 - SD</t>
  </si>
  <si>
    <t>GSDB4L</t>
  </si>
  <si>
    <t>Lic Shared Day Band 4</t>
  </si>
  <si>
    <t>GSDB4LSD</t>
  </si>
  <si>
    <t>Lic Shared Day Band 4 - SD</t>
  </si>
  <si>
    <t>GSRCL</t>
  </si>
  <si>
    <t>Lic Shared Respite Care (Hospital Only)</t>
  </si>
  <si>
    <t>GSRCLSD</t>
  </si>
  <si>
    <t>Lic Shared Respite Care - SD (Hospital Only)</t>
  </si>
  <si>
    <t>GSQL</t>
  </si>
  <si>
    <t>Lic Shared Qualified</t>
  </si>
  <si>
    <t>GSQLSD</t>
  </si>
  <si>
    <t>Lic Shared Qualified - SD</t>
  </si>
  <si>
    <t>GSUQL</t>
  </si>
  <si>
    <t xml:space="preserve">Lic Shared Unqualified </t>
  </si>
  <si>
    <t>GSUQLSD</t>
  </si>
  <si>
    <t>Lic Shared Unqualified - SD</t>
  </si>
  <si>
    <t>GSGSL</t>
  </si>
  <si>
    <t>Lic Shared Long Stay (with client contribution)</t>
  </si>
  <si>
    <t>GSLSLSD</t>
  </si>
  <si>
    <t>Lic Shared Long Stay Same Day (with client contribution)</t>
  </si>
  <si>
    <t>GSMLSL</t>
  </si>
  <si>
    <t>Lic Shared Mental Health Long Stay And ETF Over 21 - Private/Shared</t>
  </si>
  <si>
    <t>GSMLSPL</t>
  </si>
  <si>
    <t>GSMLS*L</t>
  </si>
  <si>
    <t xml:space="preserve">Lic Shared Mental Health Long Stay U21 And ETF Under 21 </t>
  </si>
  <si>
    <t>GSPGSL</t>
  </si>
  <si>
    <t xml:space="preserve">Lic Shared Psychogeriatric Long Stay (After 7/4/2000) And Over 21 </t>
  </si>
  <si>
    <t>GREDDL</t>
  </si>
  <si>
    <t xml:space="preserve">Lic Private Eligible Dept Defence </t>
  </si>
  <si>
    <t>GREDDLSD</t>
  </si>
  <si>
    <t>Lic Private Eligible Dept Defence - SD</t>
  </si>
  <si>
    <t>GRDD1ALSD</t>
  </si>
  <si>
    <t>Lic Private Dept Defence Band 1A - SD</t>
  </si>
  <si>
    <t>GRDD1BL</t>
  </si>
  <si>
    <t xml:space="preserve">Lic Private Dept Defence Band 1B </t>
  </si>
  <si>
    <t>GRDD1BLSD</t>
  </si>
  <si>
    <t>Lic Private Dept Defence Band 1B - SD</t>
  </si>
  <si>
    <t>GRDDB2L</t>
  </si>
  <si>
    <t xml:space="preserve">Lic Private Dept Defence Band 2 </t>
  </si>
  <si>
    <t>GRDDB2LSD</t>
  </si>
  <si>
    <t>Lic Private Dept Defence Band 2 - SD</t>
  </si>
  <si>
    <t>GRDDB3L</t>
  </si>
  <si>
    <t xml:space="preserve">Lic Private Dept Defence Band 3 </t>
  </si>
  <si>
    <t>GRDDB3LSD</t>
  </si>
  <si>
    <t>Lic Private Dept Defence Band 3 - SD</t>
  </si>
  <si>
    <t>GRDDB4L</t>
  </si>
  <si>
    <t>Lic Private Dept Defence Band 4</t>
  </si>
  <si>
    <t>GRDDB4LSD</t>
  </si>
  <si>
    <t>Lic Private Dept Defence Band 4 - SD</t>
  </si>
  <si>
    <t>GSEDVAL</t>
  </si>
  <si>
    <t>Lic Shared Eligible DVA (Payments are Claimed and Receipted Centrally)</t>
  </si>
  <si>
    <t>GSEDVALSD</t>
  </si>
  <si>
    <t>Lic Shared Eligible DVA - SD (Payments are Claimed and Receipted Centrally)</t>
  </si>
  <si>
    <t>GSLDVAL</t>
  </si>
  <si>
    <t>Lic Shared Long Stay DVA</t>
  </si>
  <si>
    <t>GSDVAHL</t>
  </si>
  <si>
    <t>Lic Shared DVA Hospital in the Home  (Payments are Claimed and Receipted Centrally)</t>
  </si>
  <si>
    <t>GSRDVAL</t>
  </si>
  <si>
    <t>Lic Shared Respite Care DVA (Hospital Only) (Payments are Claimed and Receipted Centrally)</t>
  </si>
  <si>
    <t>GSMDVAL</t>
  </si>
  <si>
    <t>Lic Shared Mental Health Long Stay DVA</t>
  </si>
  <si>
    <t>GSPDVAL</t>
  </si>
  <si>
    <t>Lic Shared Psychogeriatric Long Stay DVA (After 7/4/2000)</t>
  </si>
  <si>
    <t>GRIL</t>
  </si>
  <si>
    <t xml:space="preserve">Lic Private Ineligible </t>
  </si>
  <si>
    <t>GRILSD</t>
  </si>
  <si>
    <t>Lic Private Ineligible - SD</t>
  </si>
  <si>
    <t>GRIBL</t>
  </si>
  <si>
    <t>Lic Private Ineligible Burns</t>
  </si>
  <si>
    <t>GRIBLSD</t>
  </si>
  <si>
    <t>Lic Private Ineligible Burns SD</t>
  </si>
  <si>
    <t>GRIKL</t>
  </si>
  <si>
    <t>Lic Private Ineligible Renal Dialysis</t>
  </si>
  <si>
    <t>GRIKLSD</t>
  </si>
  <si>
    <t>Lic Private Ineligible Renal Dialysis SD</t>
  </si>
  <si>
    <t>GRINL</t>
  </si>
  <si>
    <t>Lic Private Ineligible Special Care Nursery</t>
  </si>
  <si>
    <t>GRINLSD</t>
  </si>
  <si>
    <t>Lic Private Ineligible Special Care Nursery SD</t>
  </si>
  <si>
    <t>GRIQNL</t>
  </si>
  <si>
    <t>Lic Private Ineligible Qualified Special Care Nursery</t>
  </si>
  <si>
    <t>GRIQNLSD</t>
  </si>
  <si>
    <t>Lic Private Ineligible Qualified Special Care Nursery SD</t>
  </si>
  <si>
    <t>GRIUQL</t>
  </si>
  <si>
    <t>Lic Private Ineligible Unqualified</t>
  </si>
  <si>
    <t>GRIUQLSD</t>
  </si>
  <si>
    <t>Lic Private Ineligible Unqualified - SD</t>
  </si>
  <si>
    <t>GSIL</t>
  </si>
  <si>
    <t>Lic Shared Ineligible</t>
  </si>
  <si>
    <t>GSILSD</t>
  </si>
  <si>
    <t>Lic Shared Ineligible - SD</t>
  </si>
  <si>
    <t>GSIGSL</t>
  </si>
  <si>
    <t>Lic Shared Ineligible Long Stay</t>
  </si>
  <si>
    <t>GSIGSLSD</t>
  </si>
  <si>
    <t>Lic Shared Ineligible Long Stay - SD</t>
  </si>
  <si>
    <t>GSIBL</t>
  </si>
  <si>
    <t>Lic Shared Ineligible Burns</t>
  </si>
  <si>
    <t>GSIBLSD</t>
  </si>
  <si>
    <t>Lic Shared Ineligible Burns SD</t>
  </si>
  <si>
    <t>GSICCUL</t>
  </si>
  <si>
    <t>Lic Shared Ineligible Coronary Care Unit</t>
  </si>
  <si>
    <t>GSICCULSD</t>
  </si>
  <si>
    <t>Lic Shared Ineligible Coronary Care Unit - SD</t>
  </si>
  <si>
    <t>GSIHHL</t>
  </si>
  <si>
    <t>Lic Shared Ineligible Hospital in the Home</t>
  </si>
  <si>
    <t>GSIHHLSD</t>
  </si>
  <si>
    <t>Lic Shared Ineligible Hospital in the Home SD</t>
  </si>
  <si>
    <t>GSIICUL</t>
  </si>
  <si>
    <t>Lic Shared Ineligible Intensive Care Unit</t>
  </si>
  <si>
    <t>GSIICULSD</t>
  </si>
  <si>
    <t>Lic Shared Ineligible Intensive Care Unit - SD</t>
  </si>
  <si>
    <t>GSIKL</t>
  </si>
  <si>
    <t>Lic Shared Ineligible Renal Dialysis</t>
  </si>
  <si>
    <t>GSIKLSD</t>
  </si>
  <si>
    <t>Lic Shared Ineligible Renal Dialysis SD</t>
  </si>
  <si>
    <t>GSIRL</t>
  </si>
  <si>
    <t>Lic Shared Ineligible Rehabilitation</t>
  </si>
  <si>
    <t>GSIRLSD</t>
  </si>
  <si>
    <t>Lic Shared Ineligible Rehabilitation - SD</t>
  </si>
  <si>
    <t>GSINL</t>
  </si>
  <si>
    <t>Lic Shared Ineligible Special Care Nursery</t>
  </si>
  <si>
    <t>GSINLSD</t>
  </si>
  <si>
    <t>Lic Shared Ineligible Special Care Nursery SD</t>
  </si>
  <si>
    <t>GSIQNL</t>
  </si>
  <si>
    <t>Lic Shared Ineligible Qualified Special Care Nursery</t>
  </si>
  <si>
    <t>GSIQNLSD</t>
  </si>
  <si>
    <t>Lic Shared Ineligible Qualified Special Care Nursery SD</t>
  </si>
  <si>
    <t>GSIQL</t>
  </si>
  <si>
    <t>Lic Shared Ineligible Qualified</t>
  </si>
  <si>
    <t>GSIQLSD</t>
  </si>
  <si>
    <t>Lic Shared Ineligible Qualified - SD</t>
  </si>
  <si>
    <t>GSIUQL</t>
  </si>
  <si>
    <t>Lic Shared Ineligible Unqualified</t>
  </si>
  <si>
    <t>GSIUQLSD</t>
  </si>
  <si>
    <t>Lic Shared Ineligible Unqualified - SD</t>
  </si>
  <si>
    <t>GRMVOL</t>
  </si>
  <si>
    <t>Lic Private Motor Vehicle Other</t>
  </si>
  <si>
    <t>GRMVOLSD</t>
  </si>
  <si>
    <t>Lic Private Motor Vehicle Other - SD</t>
  </si>
  <si>
    <t>GRMVOBL</t>
  </si>
  <si>
    <t>Lic Private Motor Vehicle Other Burns</t>
  </si>
  <si>
    <t>GRMVOBLSD</t>
  </si>
  <si>
    <t>Lic Private Motor Vehicle Other Burns SD</t>
  </si>
  <si>
    <t>GRMVOKL</t>
  </si>
  <si>
    <t>Lic Private Motor Vehicle Other Renal Dialysis</t>
  </si>
  <si>
    <t>GRMVOKLSD</t>
  </si>
  <si>
    <t>Lic Private Motor Vehicle Other Renal Dialysis SD</t>
  </si>
  <si>
    <t>GRMVONL</t>
  </si>
  <si>
    <t>Lic Private Motor Vehicle Other Special Care Nursery</t>
  </si>
  <si>
    <t>GRMVONLSD</t>
  </si>
  <si>
    <t>Lic Private Motor Vehicle Other Special Care Nursery SD</t>
  </si>
  <si>
    <t>GRMVOQL</t>
  </si>
  <si>
    <t>Lic Private Motor Vehicle Other Qualified Special Care Nursery</t>
  </si>
  <si>
    <t>GRMVOQLSD</t>
  </si>
  <si>
    <t>Lic Private Motor Vehicle Other Qualified Special Care Nursery SD</t>
  </si>
  <si>
    <t>GSMVOL</t>
  </si>
  <si>
    <t>Lic Shared Motor Vehicle Other</t>
  </si>
  <si>
    <t>GSMVOLSD</t>
  </si>
  <si>
    <t>Lic Shared Motor Vehicle Other - SD</t>
  </si>
  <si>
    <t>GSMVOLL</t>
  </si>
  <si>
    <t>Lic Shared Motor Vehicle Other Long Stay</t>
  </si>
  <si>
    <t>GSMVOLLSD</t>
  </si>
  <si>
    <t>Lic Shared Motor Vehicle Other Long Stay - SD</t>
  </si>
  <si>
    <t>GSMVOBL</t>
  </si>
  <si>
    <t>Lic Shared Motor Vehicle Other Burns</t>
  </si>
  <si>
    <t>GSMVOBLSD</t>
  </si>
  <si>
    <t>Lic Shared Motor Vehicle Other Burns SD</t>
  </si>
  <si>
    <t>GSMVOCL</t>
  </si>
  <si>
    <t>Lic Shared Motor Vehicle Other Coronary Care</t>
  </si>
  <si>
    <t>GSMVOCLSD</t>
  </si>
  <si>
    <t>Lic Shared Motor Vehicle Other Coronary Care SD</t>
  </si>
  <si>
    <t>GSMVOHL</t>
  </si>
  <si>
    <t>Lic Shared Motor Vehicle Other Hospital in the Home</t>
  </si>
  <si>
    <t>GSMVOHLSD</t>
  </si>
  <si>
    <t>Lic Shared Motor Vehicle Other Hospital in the Home SD</t>
  </si>
  <si>
    <t>GSMVOIL</t>
  </si>
  <si>
    <t>Lic Shared Motor Vehicle Other Intensive Care</t>
  </si>
  <si>
    <t>GSMVOILSD</t>
  </si>
  <si>
    <t>Lic Shared Motor Vehicle Other Intensive Care - SD</t>
  </si>
  <si>
    <t>GSMVOKL</t>
  </si>
  <si>
    <t>Lic Shared Motor Vehicle Other Renal Dialysis</t>
  </si>
  <si>
    <t>GSMVOKLSD</t>
  </si>
  <si>
    <t>Lic Shared Motor Vehicle Other Renal Dialysis SD</t>
  </si>
  <si>
    <t>GSMVORL</t>
  </si>
  <si>
    <t>Lic Shared Motor Vehicle Other Rehabilitation</t>
  </si>
  <si>
    <t>GSMVORLSD</t>
  </si>
  <si>
    <t>Lic Shared Motor Vehicle Other Rehabilitation - SD</t>
  </si>
  <si>
    <t>GSMVONL</t>
  </si>
  <si>
    <t>Lic Shared Motor Vehicle Other Special Care Nursery</t>
  </si>
  <si>
    <t>GSMVONLSD</t>
  </si>
  <si>
    <t>Lic Shared Motor Vehicle Other Special Care Nursery SD</t>
  </si>
  <si>
    <t>GSMVOQL</t>
  </si>
  <si>
    <t>Lic Shared Motor Vehicle Other Qualified Special Care Nursery</t>
  </si>
  <si>
    <t>GSMVOQLSD</t>
  </si>
  <si>
    <t>Lic Shared Motor Vehicle Other Qualified Special Care Nursery SD</t>
  </si>
  <si>
    <t>GRTPL</t>
  </si>
  <si>
    <t>Lic Private Third Party</t>
  </si>
  <si>
    <t>GRTPLSD</t>
  </si>
  <si>
    <t>Lic Private Third Party - SD</t>
  </si>
  <si>
    <t>GRTP*L</t>
  </si>
  <si>
    <t>Lic Private Third Party (Settled)</t>
  </si>
  <si>
    <t>GRTPBL</t>
  </si>
  <si>
    <t>Lic Private Third Party Burns</t>
  </si>
  <si>
    <t>GRTPBLSD</t>
  </si>
  <si>
    <t>Lic Private Third Party Burns - SD</t>
  </si>
  <si>
    <t>GRTPKDL</t>
  </si>
  <si>
    <t>Lic Private Third Party Renal Dialysis</t>
  </si>
  <si>
    <t>GRTPKDLSD</t>
  </si>
  <si>
    <t>Lic Private Third Party Renal Dialysis SD</t>
  </si>
  <si>
    <t>GRTPNL</t>
  </si>
  <si>
    <t>Lic Private Third Party Special Care Nursery</t>
  </si>
  <si>
    <t>GRTPNLSD</t>
  </si>
  <si>
    <t>Lic Private Third Party Special Care Nursery SD</t>
  </si>
  <si>
    <t>GRTPQL</t>
  </si>
  <si>
    <t>Lic Private Third Party Qualified Special Care Nursery</t>
  </si>
  <si>
    <t>GRTPQLSD</t>
  </si>
  <si>
    <t>Lic Private Third Party Qualified Special Care Nursery SD</t>
  </si>
  <si>
    <t>GSTPL</t>
  </si>
  <si>
    <t>Lic Shared Third Party</t>
  </si>
  <si>
    <t>GSTPLSD</t>
  </si>
  <si>
    <t>Lic Shared Third Party - SD</t>
  </si>
  <si>
    <t>GSTP*L</t>
  </si>
  <si>
    <t>Lic Shared Third Party (Settled)</t>
  </si>
  <si>
    <t>GSTPLSL</t>
  </si>
  <si>
    <t>Lic Shared Third Party Long Stay</t>
  </si>
  <si>
    <t>GSTPLSLSD</t>
  </si>
  <si>
    <t>Lic Shared Third Party Long Stay - SD</t>
  </si>
  <si>
    <t>GSTPBL</t>
  </si>
  <si>
    <t>Lic Shared Third Party Burns</t>
  </si>
  <si>
    <t>GSTPBLSD</t>
  </si>
  <si>
    <t>Lic Shared Third Party Burns - SD</t>
  </si>
  <si>
    <t>GSTPCCL</t>
  </si>
  <si>
    <t>Lic Shared Third Party Coronary Care Unit</t>
  </si>
  <si>
    <t>GSTPCCLSD</t>
  </si>
  <si>
    <t>Lic Shared Third Party Coronary Care Unit - SD</t>
  </si>
  <si>
    <t>GSTPHHL</t>
  </si>
  <si>
    <t>Lic Shared Third Party Hospital in the Home</t>
  </si>
  <si>
    <t>GSTPHHLSD</t>
  </si>
  <si>
    <t>Lic Shared Third Party Hospital in the Home  SD</t>
  </si>
  <si>
    <t>GSTPICL</t>
  </si>
  <si>
    <t>Lic Shared Third Party Intensive Care</t>
  </si>
  <si>
    <t>GSTPICLSD</t>
  </si>
  <si>
    <t>Lic Shared Third Party Intensive Care -SD</t>
  </si>
  <si>
    <t>GSTPKL</t>
  </si>
  <si>
    <t>Lic Shared Third Party Renal Dialysis</t>
  </si>
  <si>
    <t>GSTPKLSD</t>
  </si>
  <si>
    <t>Lic Shared Third Party Renal Dialysis SD</t>
  </si>
  <si>
    <t>GSTPRL</t>
  </si>
  <si>
    <t>Lic Shared Third Party Rehabilitation</t>
  </si>
  <si>
    <t>GSTPRLSD</t>
  </si>
  <si>
    <t>Lic Shared Third Party Rehabilitation - SD</t>
  </si>
  <si>
    <t>GSTPNL</t>
  </si>
  <si>
    <t>Lic Shared Third Party Special Care Nursery</t>
  </si>
  <si>
    <t>GSTPNLSD</t>
  </si>
  <si>
    <t>Lic Shared Third Party Special Care Nursery SD</t>
  </si>
  <si>
    <t>GSTPQNL</t>
  </si>
  <si>
    <t>Lic Shared Third Party Qualified Special Care Nursery</t>
  </si>
  <si>
    <t>GSTPQNLSD</t>
  </si>
  <si>
    <t>Lic Shared Third Party Qualified Special Care Nursery SD</t>
  </si>
  <si>
    <t>GRWCL</t>
  </si>
  <si>
    <t>Lic Private Workers' Comp Qld</t>
  </si>
  <si>
    <t>GRWCLSD</t>
  </si>
  <si>
    <t>Lic Private Workers' Comp Qld - SD</t>
  </si>
  <si>
    <t>GRWCHHL</t>
  </si>
  <si>
    <t>Lic Private Workers' Comp Qld - Hospital in the Home</t>
  </si>
  <si>
    <t>GSWCL</t>
  </si>
  <si>
    <t>Lic Shared Workers' Comp Qld</t>
  </si>
  <si>
    <t>GSWCLSD</t>
  </si>
  <si>
    <t>Lic Shared Workers' Comp Qld - SD</t>
  </si>
  <si>
    <t>GSWCLSL</t>
  </si>
  <si>
    <t>Lic Shared Workers' Compensation  Long Stay</t>
  </si>
  <si>
    <t>GSWCLSLSD</t>
  </si>
  <si>
    <t>Lic Shared Workers' Compensation  Long Stay - SD</t>
  </si>
  <si>
    <t>GSWCCCL</t>
  </si>
  <si>
    <t>Lic Shared Workers' Compensation  Coronary Care Unit</t>
  </si>
  <si>
    <t>GSWCCCLSD</t>
  </si>
  <si>
    <t>Lic Shared Workers' Compensation Coronary Care Unit - SD</t>
  </si>
  <si>
    <t>GSWCHHL</t>
  </si>
  <si>
    <t>Lic Shared Workers' Comp Qld - Hospital in the Home</t>
  </si>
  <si>
    <t>GSWCICL</t>
  </si>
  <si>
    <t>Lic Shared Workers' Compensation Intensive Care Unit</t>
  </si>
  <si>
    <t>GSWCICLSD</t>
  </si>
  <si>
    <t>Lic Shared Workers' Compensation  Intensive Care Unit- SD</t>
  </si>
  <si>
    <t>GSWCRL</t>
  </si>
  <si>
    <t>Lic Shared Workers' Compensation  Rehabilitation</t>
  </si>
  <si>
    <t>GSWCRLSD</t>
  </si>
  <si>
    <t>Lic Shared Workers' Compensation  Rehabilitation - SD</t>
  </si>
  <si>
    <t>GRWCOL</t>
  </si>
  <si>
    <t>Lic Private Workers' Comp Other</t>
  </si>
  <si>
    <t>GRWCOLSD</t>
  </si>
  <si>
    <t>Lic Private Workers' Comp Other - SD</t>
  </si>
  <si>
    <t>GRWCOBL</t>
  </si>
  <si>
    <t xml:space="preserve">Lic Private Workers' Comp Other Burns </t>
  </si>
  <si>
    <t>GRWCOBLSD</t>
  </si>
  <si>
    <t>Lic Private Workers' Comp Other Burns SD</t>
  </si>
  <si>
    <t>GRWCOKL</t>
  </si>
  <si>
    <t>Lic Private Workers' Comp Other Renal Dialysis</t>
  </si>
  <si>
    <t>GRWCOKLSD</t>
  </si>
  <si>
    <t>Lic Private Workers' Comp Other Renal Dialysis SD</t>
  </si>
  <si>
    <t>GRWCONL</t>
  </si>
  <si>
    <t>Lic Private Workers' Comp Other Special Care Nursery</t>
  </si>
  <si>
    <t>GRWCOQL</t>
  </si>
  <si>
    <t xml:space="preserve">Lic Private Workers' Comp Other Qualified Special Care Nursery </t>
  </si>
  <si>
    <t>GRWCOQLSD</t>
  </si>
  <si>
    <t>Lic Private Workers' Comp Other Qualified Special Care Nursery SD</t>
  </si>
  <si>
    <t>GSWCOL</t>
  </si>
  <si>
    <t>Lic Shared Workers' Comp Other</t>
  </si>
  <si>
    <t>GSWCOLSD</t>
  </si>
  <si>
    <t>Lic Shared Workers' Comp Other - SD</t>
  </si>
  <si>
    <t>GSWCOLL</t>
  </si>
  <si>
    <t>Lic Shared Workers' Compensation Other Long Stay</t>
  </si>
  <si>
    <t>GSWCOLLSD</t>
  </si>
  <si>
    <t>Lic Shared Workers' Compensation Other Long Stay - SD</t>
  </si>
  <si>
    <t>GSWCOBL</t>
  </si>
  <si>
    <t xml:space="preserve">Lic Shared Workers' Comp Other Burns </t>
  </si>
  <si>
    <t>GSWCOBLSD</t>
  </si>
  <si>
    <t>Lic Shared Workers' Comp Other Burns SD</t>
  </si>
  <si>
    <t>GSWCOCL</t>
  </si>
  <si>
    <t>Lic Shared Workers' Compensation Other Coronary Care Unit</t>
  </si>
  <si>
    <t>GSWCOCLSD</t>
  </si>
  <si>
    <t>Lic Shared Workers' Compensation Other Coronary Care Unit - SD</t>
  </si>
  <si>
    <t>GSWCOHL</t>
  </si>
  <si>
    <t>Lic Shared Worker's Comp Other Hospital in the Home</t>
  </si>
  <si>
    <t>GSWCOHLSD</t>
  </si>
  <si>
    <t>Lic Shared Worker's Comp Other Hospital in the Home SD</t>
  </si>
  <si>
    <t>GSWCOIL</t>
  </si>
  <si>
    <t>Lic Shared Workers' Compensation Other Intensive Care Unit</t>
  </si>
  <si>
    <t>GSWCOILSD</t>
  </si>
  <si>
    <t>Lic Shared Workers' Compensation Other Intensive Care Unit- SD</t>
  </si>
  <si>
    <t>GSWCOKL</t>
  </si>
  <si>
    <t>Lic Shared Workers' Comp Other Renal Dialysis</t>
  </si>
  <si>
    <t>GSWCOKLSD</t>
  </si>
  <si>
    <t>Lic Shared Workers' Comp Other Renal Dialysis SD</t>
  </si>
  <si>
    <t>GSWCORL</t>
  </si>
  <si>
    <t>Lic Shared Workers' Compensation Other Rehabilitation</t>
  </si>
  <si>
    <t>GSWCORLSD</t>
  </si>
  <si>
    <t>Lic Shared Workers' Compensation Other Rehabilitation - SD</t>
  </si>
  <si>
    <t>GSWCONL</t>
  </si>
  <si>
    <t>Lic Shared Workers' Comp Other Special Care Nursery</t>
  </si>
  <si>
    <t>GSWCONLSD</t>
  </si>
  <si>
    <t>Lic Shared Workers' Comp Other Special Care Nursery SD</t>
  </si>
  <si>
    <t>GSWCOQL</t>
  </si>
  <si>
    <t>Lic Shared Workers' Comp Other Qualified Special Care Nursery</t>
  </si>
  <si>
    <t>GSWCOQLSD</t>
  </si>
  <si>
    <t>Lic Shared Workers' Comp Other Qualified Special Care Nursery SD</t>
  </si>
  <si>
    <t>PP RETENTION - OP MEDICAL FEES</t>
  </si>
  <si>
    <t>S0</t>
  </si>
  <si>
    <t>PP ASSIGNMENT - OP MEDICAL FEES</t>
  </si>
  <si>
    <t>LICENCED PP - OP MEDICAL FEES</t>
  </si>
  <si>
    <t>MSPP/MOPP - OP MEDICAL FEES</t>
  </si>
  <si>
    <t>PP RETENTION - INP MEDICAL FEES</t>
  </si>
  <si>
    <t>PP ASSIGNMENT - INP MEDICAL FEES</t>
  </si>
  <si>
    <t>LICENCED PP - INP MEDICAL FEES</t>
  </si>
  <si>
    <t>MSPP/MOPP - INP MEDICAL FEES</t>
  </si>
  <si>
    <t>Private Practice Threshold Contributions (SRA)</t>
  </si>
  <si>
    <t>Granted Private Practice Service Fees</t>
  </si>
  <si>
    <t>Facility Fee</t>
  </si>
  <si>
    <t>Radiology Facility Fee</t>
  </si>
  <si>
    <t>Radiology facility charges (60% of current MBS schedule rebate - 85% or 95% or 100% non-admitted as per MBS). Also refer to ineligible and third party/compensable sections)</t>
  </si>
  <si>
    <t>60% MBS Fee</t>
  </si>
  <si>
    <t>Radiology facility charges (60% of current MBS schedule rebate - 75% inpatient). Also refer to ineligible and third party/compensable sections)</t>
  </si>
  <si>
    <t>Operating Room</t>
  </si>
  <si>
    <t>Other - Tenancy &amp; Rental Agreements</t>
  </si>
  <si>
    <t>Other facility fees (other than theatre fees (443430): tenancy / rental agreements (420000)</t>
  </si>
  <si>
    <t>450403</t>
  </si>
  <si>
    <t>Service Fee (% of gross charges)</t>
  </si>
  <si>
    <t>Reference</t>
  </si>
  <si>
    <t>Consultations</t>
  </si>
  <si>
    <t>Private Practice in the Queensland Public Health Sector - Health Service Directive</t>
  </si>
  <si>
    <t>Neurology/Ophthalmology/Otolaryngology/Respiratory/Vascular</t>
  </si>
  <si>
    <t>11000 - 11699</t>
  </si>
  <si>
    <t>Cardiovascular</t>
  </si>
  <si>
    <t>11700 - 11799</t>
  </si>
  <si>
    <t>Gastroenterology &amp; Colorectal</t>
  </si>
  <si>
    <t>11800 - 11899</t>
  </si>
  <si>
    <t>Genito/Urinary Physiological Investigations</t>
  </si>
  <si>
    <t>11900 - 11999</t>
  </si>
  <si>
    <t>Allergy Testing</t>
  </si>
  <si>
    <t>12000 - 12099</t>
  </si>
  <si>
    <t>Collection of Sweat</t>
  </si>
  <si>
    <t>Administration of thyrotropin alfa-rch by Specialist or Consultant Physician</t>
  </si>
  <si>
    <t>Sleep Apnoea</t>
  </si>
  <si>
    <t>12202 - 12299</t>
  </si>
  <si>
    <t>Bone Densitomerty/Nuclear Medicine (Non-Imaging)</t>
  </si>
  <si>
    <t>12300 - 12599</t>
  </si>
  <si>
    <t>Hyperbaric Oxygen Therapy</t>
  </si>
  <si>
    <t>13000 - 13099</t>
  </si>
  <si>
    <t>Dialysis</t>
  </si>
  <si>
    <t>13100 - 13199</t>
  </si>
  <si>
    <t>Assisted Reproductive Services</t>
  </si>
  <si>
    <t>13200 - 13215</t>
  </si>
  <si>
    <t>13218 - 13299</t>
  </si>
  <si>
    <t>Paediatric &amp; Neonatal Procedures</t>
  </si>
  <si>
    <t>13300 - 13399</t>
  </si>
  <si>
    <t>Cardiovascular Procedures</t>
  </si>
  <si>
    <t>13400 - 13499</t>
  </si>
  <si>
    <t>Gastroenterology/Haematology/Intensive Care</t>
  </si>
  <si>
    <t>13500 - 13899</t>
  </si>
  <si>
    <t>Chemotherapy</t>
  </si>
  <si>
    <t>13900 - 13999</t>
  </si>
  <si>
    <t>Dermatology/Other Therapeutic Procedures</t>
  </si>
  <si>
    <t>14000 - 14299</t>
  </si>
  <si>
    <t>Therapeutic Nuclear Medicine</t>
  </si>
  <si>
    <t>16000 - 16099</t>
  </si>
  <si>
    <t>Obstetrics</t>
  </si>
  <si>
    <t>16300 - 16500</t>
  </si>
  <si>
    <t>16501 - 16699</t>
  </si>
  <si>
    <t>Anaesthetics</t>
  </si>
  <si>
    <t>17600 - 17699</t>
  </si>
  <si>
    <t>Regional or Field Nerve Blocks</t>
  </si>
  <si>
    <t>18200 - 18299</t>
  </si>
  <si>
    <t>Botulinum Toxin Injections</t>
  </si>
  <si>
    <t>18300 - 18399</t>
  </si>
  <si>
    <t>20000 - 22054</t>
  </si>
  <si>
    <t>Perfusion</t>
  </si>
  <si>
    <t>22055 - 22075</t>
  </si>
  <si>
    <t>22900 - 25299</t>
  </si>
  <si>
    <t>Surgery &amp; Procedures (&lt; $150)</t>
  </si>
  <si>
    <t>30000 - 51299</t>
  </si>
  <si>
    <t>Surgery &amp; Procedures ($150 to $500)</t>
  </si>
  <si>
    <t>Surgery &amp; Procedures ($501 to $1000)</t>
  </si>
  <si>
    <t>Surgery &amp; Procedures (&gt; $1001)</t>
  </si>
  <si>
    <t>Assistance at Operations</t>
  </si>
  <si>
    <t>51300 - 51399</t>
  </si>
  <si>
    <t>51700 - 51799</t>
  </si>
  <si>
    <t>51800 - 51899</t>
  </si>
  <si>
    <t>51900 - 53599</t>
  </si>
  <si>
    <t>Regional and Field Nerve Blocks</t>
  </si>
  <si>
    <t>53700 - 53799</t>
  </si>
  <si>
    <t>Ultrasound</t>
  </si>
  <si>
    <t>55000 - 55999</t>
  </si>
  <si>
    <t>Computerized Tomography</t>
  </si>
  <si>
    <t>56000 - 57499</t>
  </si>
  <si>
    <t>Diagnostic Radiology</t>
  </si>
  <si>
    <t>57500 - 58899</t>
  </si>
  <si>
    <t>58900 - 60099</t>
  </si>
  <si>
    <t>60100 - 60899</t>
  </si>
  <si>
    <t>Diagnostic Radiology (Preparation)</t>
  </si>
  <si>
    <t>60900 - 60999</t>
  </si>
  <si>
    <t>Diagnostic Radiology (Interventional)</t>
  </si>
  <si>
    <t>61100 - 61199</t>
  </si>
  <si>
    <t>Nuclear Medicine Imaging</t>
  </si>
  <si>
    <t>61300 - 61999</t>
  </si>
  <si>
    <t>Magnetic Resonance Imaging</t>
  </si>
  <si>
    <t>63000 - 63999</t>
  </si>
  <si>
    <t>Management of Bulk Billing Services</t>
  </si>
  <si>
    <t>64990 - 64999</t>
  </si>
  <si>
    <t>Haematology/Chemical/Microbiology/Immunology</t>
  </si>
  <si>
    <t>65000 - 71999</t>
  </si>
  <si>
    <t>Bone Marrow</t>
  </si>
  <si>
    <t>65084 - 65087</t>
  </si>
  <si>
    <t>Tissue/Histopathology/Cytopathology</t>
  </si>
  <si>
    <t>72800 - 73099</t>
  </si>
  <si>
    <t>Genetics/infertility and Pregnancy Tests/Simple Basic Pathology Tests</t>
  </si>
  <si>
    <t>73200 - 73898</t>
  </si>
  <si>
    <t>Patient Episode Initation/Specimen Referred</t>
  </si>
  <si>
    <t>73899 - 73999</t>
  </si>
  <si>
    <t>74990 - 74999</t>
  </si>
  <si>
    <t>Orthodontic Services</t>
  </si>
  <si>
    <t>Radiography</t>
  </si>
  <si>
    <t>75009 - 75023</t>
  </si>
  <si>
    <t>Presurgical infant macillary repositioning</t>
  </si>
  <si>
    <t>75024 - 75027</t>
  </si>
  <si>
    <t>Dentition Treatment</t>
  </si>
  <si>
    <t>75030 - 75050</t>
  </si>
  <si>
    <t>Jaw growth guidence</t>
  </si>
  <si>
    <t>Oral and Maxillofacial Services</t>
  </si>
  <si>
    <t>75150 - 75156</t>
  </si>
  <si>
    <t>Simple extractions</t>
  </si>
  <si>
    <t>75200 - 75206</t>
  </si>
  <si>
    <t>Surgical extractions</t>
  </si>
  <si>
    <t>Other surgical procedures</t>
  </si>
  <si>
    <t>General and Prosthodontic Services</t>
  </si>
  <si>
    <t>Prosthodontic</t>
  </si>
  <si>
    <t>Allied Health Services</t>
  </si>
  <si>
    <t>10990 - 10992</t>
  </si>
  <si>
    <t>Pregnancy Support Counselling</t>
  </si>
  <si>
    <t>81100 - 81125</t>
  </si>
  <si>
    <t>Diagnostic Audiology Services</t>
  </si>
  <si>
    <t>Examples include medico-legal reports, workcover reports, medical assessments, surgical procedures etc. not classified in the MBS.</t>
  </si>
  <si>
    <t>As applicable</t>
  </si>
  <si>
    <t>DVA - Dental and Dental Specialists</t>
  </si>
  <si>
    <t>www.dva.gov.au/providers/fee-schedules/dental-and-allied-health-fee-schedules</t>
  </si>
  <si>
    <t>443440</t>
  </si>
  <si>
    <t>DVA - Dental Prosthetists</t>
  </si>
  <si>
    <t>Child Dental Benefit Schedule</t>
  </si>
  <si>
    <t>Schedule Fee is claimed by HHS from Medicare</t>
  </si>
  <si>
    <t>Australian Government Department of Human Services</t>
  </si>
  <si>
    <t>Fees GST excl</t>
  </si>
  <si>
    <t>Fees GST incl</t>
  </si>
  <si>
    <t>Australian Government (AG) funded (C'wlth) approved residential aged care beds</t>
  </si>
  <si>
    <t xml:space="preserve">Residential Accommodation Deposit  </t>
  </si>
  <si>
    <t>AG public residential care - Resident Accommodation Deposit (RAD) - Fully Refundable Deposit</t>
  </si>
  <si>
    <t>As Determined by each HHS</t>
  </si>
  <si>
    <t>S9</t>
  </si>
  <si>
    <t>Legislative</t>
  </si>
  <si>
    <t>Aged Care Act 1997</t>
  </si>
  <si>
    <t>Daily Accommodation Payment</t>
  </si>
  <si>
    <t xml:space="preserve">AG Public residential care - Daily Accommodation Payment (DAP) </t>
  </si>
  <si>
    <t xml:space="preserve">GPRCFCNP </t>
  </si>
  <si>
    <t>AG public residential care bed - non pensioner.</t>
  </si>
  <si>
    <t>443630</t>
  </si>
  <si>
    <t>Commonwealth to Advise HHS</t>
  </si>
  <si>
    <t xml:space="preserve">GPRCFCP </t>
  </si>
  <si>
    <t>AG public residential care bed - basic daily fee</t>
  </si>
  <si>
    <t>GPRCFCIT</t>
  </si>
  <si>
    <t>AG public residential care bed - income tested fee</t>
  </si>
  <si>
    <t>GPRCFCAC</t>
  </si>
  <si>
    <t>AG public residential care - Accommodation Charge</t>
  </si>
  <si>
    <t>GPRCFR</t>
  </si>
  <si>
    <t>AG public residential care - respite bed</t>
  </si>
  <si>
    <t>Non AG-funded (C'wlth) approved beds</t>
  </si>
  <si>
    <t>GPRCF21+</t>
  </si>
  <si>
    <t xml:space="preserve">Non AG public residential care bed - over 21 </t>
  </si>
  <si>
    <t>GPRCFU21</t>
  </si>
  <si>
    <t>Non AG public residential care bed - under 21</t>
  </si>
  <si>
    <t>GPRCFU18</t>
  </si>
  <si>
    <t xml:space="preserve">Non AG residential care - under 18 </t>
  </si>
  <si>
    <t xml:space="preserve">Non AG public residential care - respite bed </t>
  </si>
  <si>
    <t>GPRCFRU21</t>
  </si>
  <si>
    <t>Non AG public residential care - respite bed - under 21</t>
  </si>
  <si>
    <t>GPRCFRU18</t>
  </si>
  <si>
    <t xml:space="preserve">Non AG public residential care - respite bed - under 18 </t>
  </si>
  <si>
    <t>GPRCFLC</t>
  </si>
  <si>
    <t>Non-AG public residential care - low care</t>
  </si>
  <si>
    <t>GPRCLCCP</t>
  </si>
  <si>
    <t xml:space="preserve">AG public residential care - low care - pensioner </t>
  </si>
  <si>
    <t>GPRCLCCNP</t>
  </si>
  <si>
    <t xml:space="preserve">AG public residential care - low care - non-pensioner </t>
  </si>
  <si>
    <t xml:space="preserve">Grandparented Variable fees - refer to Australian Government website (admitted to same hostel prior to 30 Sept 97). </t>
  </si>
  <si>
    <t>Residents Entering Care from 1 July 2014</t>
  </si>
  <si>
    <t>Maximum Basic Daily Fee</t>
  </si>
  <si>
    <t>GPRCP714</t>
  </si>
  <si>
    <t xml:space="preserve"> Residential Care</t>
  </si>
  <si>
    <t>Residents in Care prior to 1 July 2014</t>
  </si>
  <si>
    <t>GPRCSP</t>
  </si>
  <si>
    <t>Standard Resident Contribution - Includes respite residents</t>
  </si>
  <si>
    <t>GPRCPRP</t>
  </si>
  <si>
    <t>Protected Resident Contribution</t>
  </si>
  <si>
    <t>GPRCPHP</t>
  </si>
  <si>
    <t>Phased Resident Contribution</t>
  </si>
  <si>
    <t>GPRCNSP</t>
  </si>
  <si>
    <t>Non-Standard Resident Contribution</t>
  </si>
  <si>
    <t>Residents who were in a hostel on 30 September 1997 and who are NOT currently at a home that was a nursing home before October 1997 will receive a reduction of 80 cents per day to their basic daily fee.</t>
  </si>
  <si>
    <t xml:space="preserve">Maximum Basic Daily Fee for Residents Eligible for Basic Daily Fee Supplement </t>
  </si>
  <si>
    <t>GPRCSNP</t>
  </si>
  <si>
    <t>GPRCPRNP</t>
  </si>
  <si>
    <t>GPRCPHNP</t>
  </si>
  <si>
    <t>GPRCNSNP</t>
  </si>
  <si>
    <t>The Basic Daily Fee Supplement is payable to aged care providers on behalf of non-pensioners who do not hold a Commonwealth Seniors Health Card and who were in permanent residential care on 30 June 2012. To receive the supplement, providers must notify the Department of Human Services that they will charge eligible residents no more than the rates above. Residents who were in a hostel on 30 September 1997 and who are NOT currently at a home that was a nursing home before 1 October 1997 will receive a reduction of 80 cents per day to their basic daily fee.</t>
  </si>
  <si>
    <t>Community Home Care Package</t>
  </si>
  <si>
    <t>AG CACP daily recipient contribution (17.5% of pension excluding GST supplement)</t>
  </si>
  <si>
    <t>HACC Co-Payments - Commonwealth</t>
  </si>
  <si>
    <t>Domestic Assistance - Low Fee - per hour</t>
  </si>
  <si>
    <t>Domestic Assistance - Medium Fee - per hour</t>
  </si>
  <si>
    <t>Domestic Assistance - High Fee - per hour</t>
  </si>
  <si>
    <t>Personal Care - Low Fee - per hour</t>
  </si>
  <si>
    <t>Personal Care - Medium Fee - per hour</t>
  </si>
  <si>
    <t>Personal Care - High Fee - per hour</t>
  </si>
  <si>
    <t>Social Support - Low Fee - per hour</t>
  </si>
  <si>
    <t>Social Support - Medium Fee - per hour</t>
  </si>
  <si>
    <t>Social Support - High Fee - per hour</t>
  </si>
  <si>
    <t>Nursing Care - Low Fee - per hour</t>
  </si>
  <si>
    <t>Nursing Care - Medium Fee - per hour</t>
  </si>
  <si>
    <t>Nursing Care - High Fee - per hour</t>
  </si>
  <si>
    <t>Allied Health Services - Low Fee - per occasion</t>
  </si>
  <si>
    <t>Allied Health Services - Medium Fee - per occasion</t>
  </si>
  <si>
    <t>Allied Health Services - High Fee - per occasion</t>
  </si>
  <si>
    <t>Delivered Meals - Low Fee - per meal</t>
  </si>
  <si>
    <t>Delivered Meals - Medium Fee - per meal</t>
  </si>
  <si>
    <t>Delivered Meals - High Fee - per meal</t>
  </si>
  <si>
    <t>Assistance with Food Preparation - Low Fee - per hour</t>
  </si>
  <si>
    <t>Assistance with Food Preparation - Medium Fee - per hour</t>
  </si>
  <si>
    <t>Assistance with Food Preparation - High Fee - per hour</t>
  </si>
  <si>
    <t>Respite - Low Fee - per hour</t>
  </si>
  <si>
    <t>Respite - Medium Fee - per hour</t>
  </si>
  <si>
    <t>Respite - High Fee - per hour</t>
  </si>
  <si>
    <t>Centre Based Day Care - Low Fee - per occasion</t>
  </si>
  <si>
    <t>Centre Based Day Care - Medium Fee - per occasion</t>
  </si>
  <si>
    <t>Centre Based Day Care - High Fee - per occasion</t>
  </si>
  <si>
    <t>Property Maintenance - Low Fee - per hour                                                             (not including cost of materials)</t>
  </si>
  <si>
    <t>Property Maintenance - Medium Fee - per hour                                                   (not including cost of materials)</t>
  </si>
  <si>
    <t>Property Maintenance - High Fee - per hour                                                            (not including cost of materials)</t>
  </si>
  <si>
    <t xml:space="preserve">Home Modifications </t>
  </si>
  <si>
    <t>Assessment</t>
  </si>
  <si>
    <t>Client Care co-ordination</t>
  </si>
  <si>
    <t>Counselling information and advocacy services</t>
  </si>
  <si>
    <t>Volunteer co-ordination</t>
  </si>
  <si>
    <t>Training and Education of carers or clients</t>
  </si>
  <si>
    <t>Transport - Group bus/vehicle - Per one way trip - Low Fee</t>
  </si>
  <si>
    <t>Transport - Group bus/vehicle - Per one way trip - Medium Fee</t>
  </si>
  <si>
    <t>Transport - Group bus/vehicle - Per one way trip - High Fee</t>
  </si>
  <si>
    <t>Transport - Individual Client - Per one way trip - Low Fee</t>
  </si>
  <si>
    <t>Transport - Individual Client - Per one way trip - Medium Fee</t>
  </si>
  <si>
    <t>Transport - Individual Client - Per one way trip - High Fee</t>
  </si>
  <si>
    <t>HACC Co-Payments - Department of Communities, Child Safety and Disability Services (DCCSDS)</t>
  </si>
  <si>
    <t>GPRFLLC</t>
  </si>
  <si>
    <t>Gen Public Respite Flexible Low Level Care</t>
  </si>
  <si>
    <t>GPRFLLCSD</t>
  </si>
  <si>
    <t>Gen Public Respite Flexible Low Level Care - SD</t>
  </si>
  <si>
    <t xml:space="preserve">Transition Care Program - Type of flexible care.  </t>
  </si>
  <si>
    <t>Transition Care - (Community)</t>
  </si>
  <si>
    <t>GPINC</t>
  </si>
  <si>
    <t>Transition Care delivered in a Community Setting (capped at 17.5% of pension)</t>
  </si>
  <si>
    <t>Department of Social Services</t>
  </si>
  <si>
    <t>Transition Care - (Residential)                      Post 15/10/2013</t>
  </si>
  <si>
    <t>GPRTC</t>
  </si>
  <si>
    <t>Transition Care delivered in a Residential Setting (85% of pension)</t>
  </si>
  <si>
    <t>Preventative Health Care and Management</t>
  </si>
  <si>
    <t xml:space="preserve">Refer to MBS and Australian Government circulars </t>
  </si>
  <si>
    <t>RESIDENTIAL CARE</t>
  </si>
  <si>
    <t>COMMUNITY CARE</t>
  </si>
  <si>
    <t>TRANSITION CARE</t>
  </si>
  <si>
    <t>Hospital based facilities</t>
  </si>
  <si>
    <t>GPPLS</t>
  </si>
  <si>
    <t>Gen Public Psychogeriatric Long Stay (After 7/4/2000)</t>
  </si>
  <si>
    <t>National Health Reform Agreement clause G2</t>
  </si>
  <si>
    <t>GPPB400NP</t>
  </si>
  <si>
    <t>Gen Public Psychogeriatric Long Stay (Before 7/4/2000)</t>
  </si>
  <si>
    <t>GPPLSDVA</t>
  </si>
  <si>
    <t>Gen Public Psychogeriatric Long Stay DVA (After 7/4/2000)</t>
  </si>
  <si>
    <t>GPPLSSD</t>
  </si>
  <si>
    <t>Gen Public Psychogeriatric Long Stay - SD (After 7/4/2000)</t>
  </si>
  <si>
    <t>GSPLS</t>
  </si>
  <si>
    <t xml:space="preserve">Gen Shared Psychogeriatric Long Stay (After 7/4/2000) And Over 21 </t>
  </si>
  <si>
    <t>National Health Reform Agreement clause G2 and Commonwealth Private Health Insurance (Benefit Requirement) Rules 2011</t>
  </si>
  <si>
    <t>GSPLSB400</t>
  </si>
  <si>
    <t xml:space="preserve">Gen Shared Psychogeriatric Long Stay (Before 7/4/2000) And Over 21 </t>
  </si>
  <si>
    <t>Part Commonwealth and Adminstratively Set</t>
  </si>
  <si>
    <t>Fees and Charges for Health Care Services Health Service Directive and Commonwealth Private Health Insurance (Benefit Requirement) Rules 2011</t>
  </si>
  <si>
    <t>GSPLSDVA</t>
  </si>
  <si>
    <t>Gen Shared Psychogeriatric Long Stay DVA (After 7/4/2000)</t>
  </si>
  <si>
    <t>Partial Waiver for long stay patients due to financial hardship</t>
  </si>
  <si>
    <t>Psychogeriatric (PG) patients moved under QH MH hospital redevelopment program</t>
  </si>
  <si>
    <t xml:space="preserve">NB: on 7/04/2000 some patients who were occupying psychogeriatric beds within psychiatric hospital campuses of QH were transferred to new psychogeriatric beds as part of the Mental Health Hospital Redevelopment Program. These patients should continue to be charged at the rates they were charged while in the psychiatric hospital ie 66.67% and not at the 87.5% of RACF. For this reason new codes and rates were established for these patients as stipulated below. </t>
  </si>
  <si>
    <t>GPPB400P</t>
  </si>
  <si>
    <t>AG Public Psychogeriatric residential care bed - before 7/4/2000 - pensioner</t>
  </si>
  <si>
    <t>AG Public Psychogeriatric residential care bed - before 7/4/2000 - non-pensioner</t>
  </si>
  <si>
    <t>Designated Psychogeriatric Units Collocated within QH Residential Aged Care Facilities</t>
  </si>
  <si>
    <t>Psychogeriatric patients admitted after 7/4/2000, collocated in Aust. Govt. funded RCF</t>
  </si>
  <si>
    <t>GPPGUCP</t>
  </si>
  <si>
    <t>GPPGUCNP</t>
  </si>
  <si>
    <t>GPPGUCIT</t>
  </si>
  <si>
    <t>Basic fee + income test, Commonwealth to advise</t>
  </si>
  <si>
    <t>GPMLS</t>
  </si>
  <si>
    <t>Gen Public Mental Health Long Stay And Over 21 ETF- Public</t>
  </si>
  <si>
    <t>GPMLSDVA</t>
  </si>
  <si>
    <t>Gen Public Mental Health Long Stay - DVA</t>
  </si>
  <si>
    <t>GPMLSU21</t>
  </si>
  <si>
    <t>Gen Public Mental Health Long Stay - U21 And U21 ETF - Public</t>
  </si>
  <si>
    <t>GPETFU18</t>
  </si>
  <si>
    <t>Extended Treatment Facility - U18</t>
  </si>
  <si>
    <t>Private/Shared</t>
  </si>
  <si>
    <t>GSMLS</t>
  </si>
  <si>
    <t>Gen Shared Mental Health Long Stay And ETF Over 21 - Private/Shared</t>
  </si>
  <si>
    <t>GSMLSDVA</t>
  </si>
  <si>
    <t>Gen Shared Mental Health Long Stay DVA</t>
  </si>
  <si>
    <t>GSMLSU21</t>
  </si>
  <si>
    <t xml:space="preserve">Gen Shared Mental Health Long Stay U21 And ETF Under 21 </t>
  </si>
  <si>
    <t>Partial</t>
  </si>
  <si>
    <t>GSMLSP</t>
  </si>
  <si>
    <t>Department of Health and DG Approval</t>
  </si>
  <si>
    <t>GSMLSPDVA</t>
  </si>
  <si>
    <t>Gen Shared Mental Health Long Stay DVA - Partial</t>
  </si>
  <si>
    <t>GPMLSP</t>
  </si>
  <si>
    <t>Gen Public Mental Health Long Stay Partial And ETF - Partial</t>
  </si>
  <si>
    <t>GPMLSPDVA</t>
  </si>
  <si>
    <t>Gen Public Mental Health Long Stay DVA - Partial</t>
  </si>
  <si>
    <t>MENTAL HEALTH</t>
  </si>
  <si>
    <t>GPFHLC</t>
  </si>
  <si>
    <t>Gen Public Flexible High Level Care</t>
  </si>
  <si>
    <t>GPFHLCSD</t>
  </si>
  <si>
    <t>Gen Public Flexible High Level Care - SD</t>
  </si>
  <si>
    <t>GPFLLC</t>
  </si>
  <si>
    <t>Gen Public Flexible Low Level Care</t>
  </si>
  <si>
    <t>GPFLLCSD</t>
  </si>
  <si>
    <t>Gen Public Flexible Low Level Care - SD</t>
  </si>
  <si>
    <t>GPRFHLC</t>
  </si>
  <si>
    <t>Gen Public Respite Flexible High Level Care</t>
  </si>
  <si>
    <t>GPRFHLCSD</t>
  </si>
  <si>
    <t>Gen Public Respite Flexible High Level Care - SD</t>
  </si>
  <si>
    <t>Flexible community care fees (capped at 17.5% of pension) (applies to HACC services)</t>
  </si>
  <si>
    <t>450220</t>
  </si>
  <si>
    <t>FLEXIBLE CARE</t>
  </si>
  <si>
    <t>FLEXIBLE RESPITE</t>
  </si>
  <si>
    <t>FLEXIBLE COMMUNITY CARE</t>
  </si>
  <si>
    <t>Fees GST            excl</t>
  </si>
  <si>
    <t>Fees GST            incl</t>
  </si>
  <si>
    <t xml:space="preserve"> Interfacility transfers and escorts</t>
  </si>
  <si>
    <t>Nurse escorts - chargeable for all ineligible, private, compensable persons (full cost recovery).</t>
  </si>
  <si>
    <t>443480</t>
  </si>
  <si>
    <t>Retrievals - chargeable for all Overseas ineligible and compensable persons at (full cost recovery for nurse escorts).</t>
  </si>
  <si>
    <t>Patient Travel Subsidy Scheme</t>
  </si>
  <si>
    <t>http://qheps.health.qld.gov.au/iptu/html/ptss.htm</t>
  </si>
  <si>
    <t xml:space="preserve">Full Cost Recovery </t>
  </si>
  <si>
    <t>Compression garments</t>
  </si>
  <si>
    <t xml:space="preserve">Ineligible and compensable patients (Excluding-MAIC, Q-COMP public and DVA). </t>
  </si>
  <si>
    <t>450310</t>
  </si>
  <si>
    <t>Enteral nutritional recoveries</t>
  </si>
  <si>
    <t xml:space="preserve">Public outpatients </t>
  </si>
  <si>
    <t>450325</t>
  </si>
  <si>
    <t>Contact Pharmacy</t>
  </si>
  <si>
    <t>Appliance Hire</t>
  </si>
  <si>
    <t>Deposit on loan equipment</t>
  </si>
  <si>
    <t>Invoiced by Facility</t>
  </si>
  <si>
    <t>Forfeited Deposit</t>
  </si>
  <si>
    <t>Surgically Implanted Prostheses</t>
  </si>
  <si>
    <t>http://www.health.gov.au/internet/main/publishing.nsf/Content/health-privatehealth-prostheseslist.htm</t>
  </si>
  <si>
    <t>443410</t>
  </si>
  <si>
    <t>Revenue Strategy and Support Unit Website</t>
  </si>
  <si>
    <t>Pharmaceuticals - By Prescription     (GST Free)</t>
  </si>
  <si>
    <t>Pharmaceutical co-payment for outpatients (concessional) - eligible per item</t>
  </si>
  <si>
    <t>443560</t>
  </si>
  <si>
    <t>Pharmaceutical safety net threshold level - (concessional)</t>
  </si>
  <si>
    <t>Pharmaceutical safety net threshold level - (general)</t>
  </si>
  <si>
    <t>Pharmaceutical co-payment for discharged patients (concessional - per item)</t>
  </si>
  <si>
    <t>450050</t>
  </si>
  <si>
    <t>Pharmaceuticals (Non admitted)</t>
  </si>
  <si>
    <t>Ineligible patients, Third party patients (Excluding public Qld Workers' Compensation patients &amp; MAIC)</t>
  </si>
  <si>
    <t>Pharmaceuticals [Admitted] Ineligible patients, Third party patients (excluding Q-Comp, Motor Vehicle QLD and Public and Private eligible patients)</t>
  </si>
  <si>
    <t xml:space="preserve">Administratively Set </t>
  </si>
  <si>
    <t>Pharmaceuticals Non-Prescription supplied to another agency (Apply GST)</t>
  </si>
  <si>
    <t>Apply GST</t>
  </si>
  <si>
    <t xml:space="preserve">Gen public boarder </t>
  </si>
  <si>
    <t xml:space="preserve">Gen public boarder - same day </t>
  </si>
  <si>
    <t>Gen shared boarder</t>
  </si>
  <si>
    <t xml:space="preserve">Gen shared boarder - same day </t>
  </si>
  <si>
    <t xml:space="preserve">Gen private boarder </t>
  </si>
  <si>
    <t>Charities Rule may apply contact GST team for information</t>
  </si>
  <si>
    <t>SECTION B - Private Patients</t>
  </si>
  <si>
    <t>Proforma medical/other report (up to 3 pages) (+GST)</t>
  </si>
  <si>
    <t>443540</t>
  </si>
  <si>
    <t>Proforma medical/other report (more than 3 pages) (+GST)</t>
  </si>
  <si>
    <t>Minimal (short) report (+GST)</t>
  </si>
  <si>
    <t>Specialist medical reports (per hour) (+GST)</t>
  </si>
  <si>
    <t>Standard medical / other reports (+GST)</t>
  </si>
  <si>
    <t>NIL</t>
  </si>
  <si>
    <t xml:space="preserve">Births, Deaths and Marriages Registration Act 2003 Section 30(6) </t>
  </si>
  <si>
    <t>Copies of X-Ray film (+GST)</t>
  </si>
  <si>
    <t>Copies of Photograph (+GST)</t>
  </si>
  <si>
    <t>Copies of Videotape (+GST)</t>
  </si>
  <si>
    <t>Copy of Audiotape (+GST)</t>
  </si>
  <si>
    <t>Copy of CD-ROM (+GST)</t>
  </si>
  <si>
    <t>CTP Insurers</t>
  </si>
  <si>
    <t>Application Fee - Medical and Other records (+GST)</t>
  </si>
  <si>
    <t>452040</t>
  </si>
  <si>
    <t>Provision of Medical Certificate (covered under MAIC grant between QH and MAIC)</t>
  </si>
  <si>
    <t>Personal Injuries Proceedings Act 2002 (PIPA)</t>
  </si>
  <si>
    <t xml:space="preserve"> Legislatively Set</t>
  </si>
  <si>
    <t xml:space="preserve">Personal Injuries Proceedings Act 2002 </t>
  </si>
  <si>
    <t xml:space="preserve">Application / Processing charge - Medical and other records   </t>
  </si>
  <si>
    <t xml:space="preserve">Photocopy charge (B&amp;W A4 size) - per page  </t>
  </si>
  <si>
    <t>Other forms of access eg. CD ROMS etc</t>
  </si>
  <si>
    <t xml:space="preserve">Evidence Act </t>
  </si>
  <si>
    <t>Fee for each hour, or part of an hour for inspecting a document</t>
  </si>
  <si>
    <t>Legislatively Set</t>
  </si>
  <si>
    <t>Amount payable for giving a copy of, or extract from, the document 
(A4 Size) otherwise - the amount the agency considers reasonable.</t>
  </si>
  <si>
    <t>Reasonable Costs</t>
  </si>
  <si>
    <t xml:space="preserve">Notice of Non-Party Disclosure </t>
  </si>
  <si>
    <t xml:space="preserve">Recommended fee for inspecting documents per hour (or part thereof) </t>
  </si>
  <si>
    <t>Search Warrants</t>
  </si>
  <si>
    <t>To search or produce or seize.                                                    
Issued by Queensland Police Service.</t>
  </si>
  <si>
    <t>No Fee Payable</t>
  </si>
  <si>
    <t>Summons</t>
  </si>
  <si>
    <t>Subpoena</t>
  </si>
  <si>
    <t>Transport of medical records under a Subpoena.</t>
  </si>
  <si>
    <t>Reasonable  Costs</t>
  </si>
  <si>
    <t>Actual 
Costs</t>
  </si>
  <si>
    <t>Access Charge in relation to an access application for a document by provision of photocopy (B&amp;W A4 size) - for each page</t>
  </si>
  <si>
    <t>Access Charge in relation to an application for a document by provision of emailing or disc</t>
  </si>
  <si>
    <t xml:space="preserve">Access Charge in relation to an access application for a document is the actual cost incurred for search, relocation,written transcription, creation and /or otherwise giving access to the document (except by photocopy) </t>
  </si>
  <si>
    <t>Access Charge in relation to an access application for a document, if the applicant is given a black-and-white photocopy of the document in A4 size - for each page.</t>
  </si>
  <si>
    <t>4.5 Information Privacy</t>
  </si>
  <si>
    <t>4.4 Right to Information</t>
  </si>
  <si>
    <t xml:space="preserve">(a)  a day hospital </t>
  </si>
  <si>
    <t>410100</t>
  </si>
  <si>
    <t xml:space="preserve">Private Health Facilities Regulation 2016 </t>
  </si>
  <si>
    <t>(b)  a private hospital with not more than 25 beds</t>
  </si>
  <si>
    <t>(c)  a private hospital with more than 25 beds but not more than 100 beds</t>
  </si>
  <si>
    <t xml:space="preserve">(d) a private hospital with more than 100 beds but not more than 200 beds </t>
  </si>
  <si>
    <t xml:space="preserve">(e)  a private hospital with more than 200 beds </t>
  </si>
  <si>
    <t>(d)  for a private hospital with more than 100 beds but not more than 200 beds</t>
  </si>
  <si>
    <t>(a) for a day hospital -</t>
  </si>
  <si>
    <t xml:space="preserve">     (i)   if the term of the licence is 1 year or less</t>
  </si>
  <si>
    <t xml:space="preserve">     (ii)  otherwise</t>
  </si>
  <si>
    <t xml:space="preserve">     (i)  if the term of the licence is 1 year or less</t>
  </si>
  <si>
    <t>(c) for a private hospital with more than 25 beds but not more than 100 beds -</t>
  </si>
  <si>
    <t>(d) for a private hospital with more than 100 beds but not more than 200 beds</t>
  </si>
  <si>
    <t>(e) for a private hospital with more than 200 beds</t>
  </si>
  <si>
    <t>(a) for a day hospital</t>
  </si>
  <si>
    <t>(b) for a private hospital</t>
  </si>
  <si>
    <t>410300</t>
  </si>
  <si>
    <t>410310</t>
  </si>
  <si>
    <t>410225</t>
  </si>
  <si>
    <t>(b) otherwise</t>
  </si>
  <si>
    <t xml:space="preserve">     (i) base fee </t>
  </si>
  <si>
    <t xml:space="preserve">     (ii) for each sealed radioactive substance or type of unsealed radioactive substance</t>
  </si>
  <si>
    <t xml:space="preserve">     (ii)  for each sealed radioactive substance or type of unsealed radioactive substance</t>
  </si>
  <si>
    <t>410235</t>
  </si>
  <si>
    <t>410230</t>
  </si>
  <si>
    <t>410220</t>
  </si>
  <si>
    <t>Food Regulation 2006</t>
  </si>
  <si>
    <t>1 Approval as an auditor (Act, s 151(2)(c))—the total of the following—</t>
  </si>
  <si>
    <t>2.2 Department of Defence</t>
  </si>
  <si>
    <t>2.3 Medicare Ineligible</t>
  </si>
  <si>
    <t>2.4 Detainees</t>
  </si>
  <si>
    <t>2.5 Prisoners</t>
  </si>
  <si>
    <t>Compensable/Third Party -Non-Admitted</t>
  </si>
  <si>
    <t>Covered under MAIC grant</t>
  </si>
  <si>
    <t>Admitted/Transferred Triage categories</t>
  </si>
  <si>
    <t>Discharged Triage categories</t>
  </si>
  <si>
    <t>Died category</t>
  </si>
  <si>
    <t>Did not wait category</t>
  </si>
  <si>
    <t>Fees as per Medicare ineligible outpatient category above</t>
  </si>
  <si>
    <t>Fees as per Medicare ineligible triage categories above</t>
  </si>
  <si>
    <t>2.4.1 Qld Workers' Compensation</t>
  </si>
  <si>
    <t>2.4.2 Third Party</t>
  </si>
  <si>
    <t>Queensland Workers' Compensation</t>
  </si>
  <si>
    <t>All public clinics</t>
  </si>
  <si>
    <t>For outpatients Medical Clinic use the WorkCover Qld Medical table of costs - Schedule of Fees</t>
  </si>
  <si>
    <t>Prior approval required.</t>
  </si>
  <si>
    <t>Bulk-billed Outpatients</t>
  </si>
  <si>
    <t>All bulk-billed clinics</t>
  </si>
  <si>
    <t>As per MBS</t>
  </si>
  <si>
    <t>All private clinics excluding bulk-billed clinics</t>
  </si>
  <si>
    <t xml:space="preserve">Section E                                        </t>
  </si>
  <si>
    <t>C1  Psychogeriatric and Mental Health</t>
  </si>
  <si>
    <t>1.1 Psychogeriatric</t>
  </si>
  <si>
    <t>1.2 Mental Health</t>
  </si>
  <si>
    <t>D2  Multipurpose Services</t>
  </si>
  <si>
    <t>2.1 Flexible Care</t>
  </si>
  <si>
    <t>2.2 Flexible Respite</t>
  </si>
  <si>
    <t>2.3 Flexible Community Care</t>
  </si>
  <si>
    <t>E1 Transportation</t>
  </si>
  <si>
    <t>E2. Patient Aids/Equipment/Prostheses</t>
  </si>
  <si>
    <t>E3. Boarders</t>
  </si>
  <si>
    <t>E4. Administration Fees</t>
  </si>
  <si>
    <t>E5 Department of Health Licencing Fees</t>
  </si>
  <si>
    <t>SECTION E - Miscellaneous Services</t>
  </si>
  <si>
    <t>2.4.1 Emergency Department</t>
  </si>
  <si>
    <t>2.4.2 Outpatients Department</t>
  </si>
  <si>
    <t>2.1 Medicare Eligible/Interstate/Department of Veterans' Affairs</t>
  </si>
  <si>
    <t>2.1.1</t>
  </si>
  <si>
    <t>2.1.2</t>
  </si>
  <si>
    <t>2.1.1 Emergency Department</t>
  </si>
  <si>
    <t>2.1.2 Outpatients Department</t>
  </si>
  <si>
    <t>2.2.1</t>
  </si>
  <si>
    <t>2.2.2</t>
  </si>
  <si>
    <t>2.2.1 Emergency Department</t>
  </si>
  <si>
    <t>2.2.2 Outpatients Department</t>
  </si>
  <si>
    <t>2.3.1 Emergency Department</t>
  </si>
  <si>
    <t>2.3.2 Outpatients Department</t>
  </si>
  <si>
    <t>2.3.1</t>
  </si>
  <si>
    <t>2.3.2</t>
  </si>
  <si>
    <t>2.4.1</t>
  </si>
  <si>
    <t>2.4.2</t>
  </si>
  <si>
    <t>2.5.1</t>
  </si>
  <si>
    <t>2.5.2</t>
  </si>
  <si>
    <t>2.6 Compensable</t>
  </si>
  <si>
    <t>2.6.1 Motor Accident Insurance Qld</t>
  </si>
  <si>
    <t>2.6.1.1 Emergency Department</t>
  </si>
  <si>
    <t>2.6.1.2 Outpatients Department</t>
  </si>
  <si>
    <t>2.6.2 Motor Accident Insurance Other States</t>
  </si>
  <si>
    <t>2.6.2.1 Emergency Department</t>
  </si>
  <si>
    <t>2.6.2.2 Outpatients Department</t>
  </si>
  <si>
    <t>2.6.3.1 Emergency Department</t>
  </si>
  <si>
    <t>2.6.3.2 Outpatients Department</t>
  </si>
  <si>
    <t>2.6.4.1 Emergency Department</t>
  </si>
  <si>
    <t>2.6.4.2 Outpatients Department</t>
  </si>
  <si>
    <t>2.6.5 Third Party Compensable</t>
  </si>
  <si>
    <t>2.6.5.1 Emergency Department</t>
  </si>
  <si>
    <t>2.6.5.2 Outpatients Department</t>
  </si>
  <si>
    <t>2.6.1</t>
  </si>
  <si>
    <t>2.6.2</t>
  </si>
  <si>
    <t>2.6.1.1</t>
  </si>
  <si>
    <t>2.6.1.2</t>
  </si>
  <si>
    <t>2.6.2.1</t>
  </si>
  <si>
    <t>2.6.2.2</t>
  </si>
  <si>
    <t>2.6.3</t>
  </si>
  <si>
    <t>2.6.4</t>
  </si>
  <si>
    <t>2.6.3.1</t>
  </si>
  <si>
    <t>2.6.3.2</t>
  </si>
  <si>
    <t>2.6.4.1</t>
  </si>
  <si>
    <t>2.6.4.2</t>
  </si>
  <si>
    <t>2.6.5</t>
  </si>
  <si>
    <t>2.6.5.1</t>
  </si>
  <si>
    <t>2.6.5.2</t>
  </si>
  <si>
    <t>2.7 Dental</t>
  </si>
  <si>
    <t>1.6 Compensable</t>
  </si>
  <si>
    <t>1.6.1</t>
  </si>
  <si>
    <t>1.6.2</t>
  </si>
  <si>
    <t>1.6.3</t>
  </si>
  <si>
    <t>1.6.4</t>
  </si>
  <si>
    <t>1.6.1 Motor Accident Insurance Other States</t>
  </si>
  <si>
    <t>1.6.4 Third Party Compensable</t>
  </si>
  <si>
    <t>Granted PP-Service Fees 4-8-14 to 30-6-16</t>
  </si>
  <si>
    <t>Interim Retained PP Fees 1-7-14</t>
  </si>
  <si>
    <t>2.1.1 Private Outpatients</t>
  </si>
  <si>
    <t>2.2.1 Private Outpatients</t>
  </si>
  <si>
    <t>2.3.1 Private Outpatients</t>
  </si>
  <si>
    <t>2.4 Compensable</t>
  </si>
  <si>
    <t>PSYCHOGERIATRIC AND MENTAL HEALTH</t>
  </si>
  <si>
    <t>3.1 Boarders</t>
  </si>
  <si>
    <t>1.7 Private Practice</t>
  </si>
  <si>
    <t>1.7.1 Licenced Private Practice Accommodation Fees</t>
  </si>
  <si>
    <t>1.7.1</t>
  </si>
  <si>
    <t>1.7.2</t>
  </si>
  <si>
    <t>SECTION D -</t>
  </si>
  <si>
    <t>SECTION C - Psychogeriatric And Mental Health</t>
  </si>
  <si>
    <t xml:space="preserve">Psychogeriatric and Mental Health </t>
  </si>
  <si>
    <t>RESIDENTIAL AND COMMUNITY CARE</t>
  </si>
  <si>
    <t>MULTIPURPOSE SERVICES</t>
  </si>
  <si>
    <t>TRANSPORTATION</t>
  </si>
  <si>
    <t>PATIENT AIDS/EQUIPMENT/PROSTHESES</t>
  </si>
  <si>
    <t>INTERFACILITY TRANSPORTATION</t>
  </si>
  <si>
    <t>PATIENT TRAVEL SUBSIDY SCHEME</t>
  </si>
  <si>
    <t>COMPRESSION GARMENTS</t>
  </si>
  <si>
    <t>ENTERAL NUTRITIONAL RECOVERIES</t>
  </si>
  <si>
    <t>MEDICAL AID SUBSIDY SCHEME-APPLIANCE HIRE</t>
  </si>
  <si>
    <t>SURGICALLY IMPLANTED PROSTHESES</t>
  </si>
  <si>
    <t>PHARMACEUTICALS</t>
  </si>
  <si>
    <t>BOARDERS</t>
  </si>
  <si>
    <t>REPORTS</t>
  </si>
  <si>
    <t>ADMINISTRATION FEES</t>
  </si>
  <si>
    <t>MEDICAL RECORDS</t>
  </si>
  <si>
    <t>RIGHT TO INFORMATION</t>
  </si>
  <si>
    <t>INFORMATION PRIVACY</t>
  </si>
  <si>
    <t>DEPARTMENT OF HEALTH LICENCING FEES</t>
  </si>
  <si>
    <t>PRIVATE HEALTH FACILITIES REGULATION 2016</t>
  </si>
  <si>
    <t>FOOD REGULATION 2016</t>
  </si>
  <si>
    <t>Fees and Charges Register</t>
  </si>
  <si>
    <t xml:space="preserve">Current as at:  </t>
  </si>
  <si>
    <t>Getting Started</t>
  </si>
  <si>
    <r>
      <t xml:space="preserve">Purpose: </t>
    </r>
    <r>
      <rPr>
        <sz val="10"/>
        <rFont val="Arial"/>
        <family val="2"/>
      </rPr>
      <t xml:space="preserve"> </t>
    </r>
  </si>
  <si>
    <t xml:space="preserve">Index Page </t>
  </si>
  <si>
    <t xml:space="preserve">The Index page </t>
  </si>
  <si>
    <t xml:space="preserve">Grey </t>
  </si>
  <si>
    <t xml:space="preserve">Green </t>
  </si>
  <si>
    <t>denotes fees determined by HHS's or other agreements.</t>
  </si>
  <si>
    <t>Index</t>
  </si>
  <si>
    <t>1.8.1 Motor Accident Insurance Qld MAIC</t>
  </si>
  <si>
    <t>Glossary of Terms</t>
  </si>
  <si>
    <t xml:space="preserve">To locate a fee or charge from the index page, select the applicable patient or fee type on the </t>
  </si>
  <si>
    <t>Blue</t>
  </si>
  <si>
    <t>Admitted compensable public patient operating room =&lt; 1 hour                                 
 (Fee excludes Bed Fee and Surgically Implanted prostheses)</t>
  </si>
  <si>
    <t>2.7.1</t>
  </si>
  <si>
    <t>2.7.2</t>
  </si>
  <si>
    <t>2.7.2 Child</t>
  </si>
  <si>
    <t>1.3 Department of Defence (DD or DoD)</t>
  </si>
  <si>
    <t>1.4 Department of Veterans' Affairs (DVA)</t>
  </si>
  <si>
    <t>MEDICARE ELIGIBLE</t>
  </si>
  <si>
    <t>INTERSTATE</t>
  </si>
  <si>
    <t>PRISONERS</t>
  </si>
  <si>
    <t>Motor Accident Insurance Qld</t>
  </si>
  <si>
    <t>2.7.1 Department of Veterans' Affairs (DVA)</t>
  </si>
  <si>
    <t>Emergency</t>
  </si>
  <si>
    <t>Department of Defence</t>
  </si>
  <si>
    <t>Medicare Ineligible</t>
  </si>
  <si>
    <t>Prisoners</t>
  </si>
  <si>
    <t>Compensable</t>
  </si>
  <si>
    <t>Dental</t>
  </si>
  <si>
    <t>Department of Veterans' Affairs (DVA)</t>
  </si>
  <si>
    <t>Child</t>
  </si>
  <si>
    <t>Refer to Section : Granted Private Practice Service Fees</t>
  </si>
  <si>
    <t>4.2 Medical Records</t>
  </si>
  <si>
    <t>This page groups fees and charges into logical sections and categories. Follow links to the selected fee or charge.</t>
  </si>
  <si>
    <t>Abbreviations</t>
  </si>
  <si>
    <t>ACAT</t>
  </si>
  <si>
    <t>AG</t>
  </si>
  <si>
    <t>CCU</t>
  </si>
  <si>
    <t>Community Care Unit</t>
  </si>
  <si>
    <t>Coronary Care Unit</t>
  </si>
  <si>
    <t>CTP</t>
  </si>
  <si>
    <t>Compulsory Third Party</t>
  </si>
  <si>
    <t>DVA</t>
  </si>
  <si>
    <t>Department of Veteran's Affairs</t>
  </si>
  <si>
    <t>HITH</t>
  </si>
  <si>
    <t>Hospital in the Home</t>
  </si>
  <si>
    <t>ICU</t>
  </si>
  <si>
    <t>Intensive Care Unit</t>
  </si>
  <si>
    <t>MAIC</t>
  </si>
  <si>
    <t>Motor Accident Insurance Commission</t>
  </si>
  <si>
    <t>MBS</t>
  </si>
  <si>
    <t>Medicare Benefits Schedule</t>
  </si>
  <si>
    <t xml:space="preserve">MVO </t>
  </si>
  <si>
    <t>Motor Vehicle-  Other States (reference to where car is registered)</t>
  </si>
  <si>
    <t>NHTP</t>
  </si>
  <si>
    <t>Nursing Home Type Patient</t>
  </si>
  <si>
    <t>Australian Government, funded beds</t>
  </si>
  <si>
    <t>NON - AG</t>
  </si>
  <si>
    <t>PIPA</t>
  </si>
  <si>
    <t>Personal Injuries Proceeding Act</t>
  </si>
  <si>
    <t>TP</t>
  </si>
  <si>
    <t>Third Party</t>
  </si>
  <si>
    <t>WC</t>
  </si>
  <si>
    <t>Workers' Compensation</t>
  </si>
  <si>
    <t>WCQ</t>
  </si>
  <si>
    <t>LS</t>
  </si>
  <si>
    <t>Long Stay</t>
  </si>
  <si>
    <t>SD</t>
  </si>
  <si>
    <t>Same Day</t>
  </si>
  <si>
    <t>ETF</t>
  </si>
  <si>
    <t>Extended Treatment Facility</t>
  </si>
  <si>
    <t>SIP</t>
  </si>
  <si>
    <t>OPD</t>
  </si>
  <si>
    <t>Outpatient Department</t>
  </si>
  <si>
    <t>PP</t>
  </si>
  <si>
    <t>Private Practice</t>
  </si>
  <si>
    <t>INP</t>
  </si>
  <si>
    <t>Inpatient</t>
  </si>
  <si>
    <t>MSPP</t>
  </si>
  <si>
    <t>MOPP</t>
  </si>
  <si>
    <t>Medical Officer Private Practice</t>
  </si>
  <si>
    <t>SRA</t>
  </si>
  <si>
    <t>Service Retention Amount</t>
  </si>
  <si>
    <t>WorkCover Queensland</t>
  </si>
  <si>
    <t>SMO</t>
  </si>
  <si>
    <t>Senior Medical Officer</t>
  </si>
  <si>
    <t>VMO</t>
  </si>
  <si>
    <t>Visiting Medical Officer</t>
  </si>
  <si>
    <t>GP</t>
  </si>
  <si>
    <t>General Practitioner</t>
  </si>
  <si>
    <t>VR</t>
  </si>
  <si>
    <t>Vocationally Registered</t>
  </si>
  <si>
    <t>PIP</t>
  </si>
  <si>
    <t>Practice Incentive Program</t>
  </si>
  <si>
    <t>Medical Superintendent Private Practice</t>
  </si>
  <si>
    <t>Australian Government, non-funded beds</t>
  </si>
  <si>
    <t>NH5</t>
  </si>
  <si>
    <t>SPARC Client application for approval (ACAT)</t>
  </si>
  <si>
    <t>SPARC</t>
  </si>
  <si>
    <t>System for the payment of Aged Residential Care</t>
  </si>
  <si>
    <t>Aged Care Assessment Teams</t>
  </si>
  <si>
    <t>Glossary</t>
  </si>
  <si>
    <t>Boarder</t>
  </si>
  <si>
    <t>HHS</t>
  </si>
  <si>
    <t>Hospital and Health Service</t>
  </si>
  <si>
    <t>Charge</t>
  </si>
  <si>
    <t>A price set to cover the costs of goods and services. For example this would include the charge for use of a facility.</t>
  </si>
  <si>
    <t>Deposit</t>
  </si>
  <si>
    <t>A sum of money collected from a person with an expectation that the money will be returned to that person after certain conditions are met. For example a person pays a deposit for lend of some equipment and on return of the equipment the deposit monies will be returned to them.</t>
  </si>
  <si>
    <r>
      <t xml:space="preserve">A facility that provides specialised extended in-patient treatment and rehabilitation to persons with a mental illness </t>
    </r>
    <r>
      <rPr>
        <i/>
        <sz val="10"/>
        <rFont val="Arial"/>
        <family val="2"/>
      </rPr>
      <t>(Health Services Regulation 1992 (rescinded))</t>
    </r>
  </si>
  <si>
    <t>Fee</t>
  </si>
  <si>
    <t>An amount applied in the context of health services. For example this would include patient accommodation costs.</t>
  </si>
  <si>
    <t>Long-stay patients (nursing home type patient)</t>
  </si>
  <si>
    <t xml:space="preserve">A patient is a long-stay or nursing home type patient (NHTP) if they have been in hospital for a continuous period exceeding 35 days and are not the subject of a current Acute Care Certificate (ACC).  </t>
  </si>
  <si>
    <t>Mental Health</t>
  </si>
  <si>
    <t>Primary clinical purpose or treatment goal is improvement in the symptoms and/or psychosocial, environmental and physical functioning related to a patient’s mental disorder.</t>
  </si>
  <si>
    <t>Newborn Care</t>
  </si>
  <si>
    <t>Newborn care is initiated when the patient is born in hospital or is nine days old or less at the time of admission.</t>
  </si>
  <si>
    <t>Overnight (or longer) stay patients</t>
  </si>
  <si>
    <t xml:space="preserve">An overnight (or longer) stay patient is a person who is admitted to and separated from the hospital on different dates. </t>
  </si>
  <si>
    <t>Respite Care</t>
  </si>
  <si>
    <t xml:space="preserve">Respite care patients receive maintenance care accommodated in hospitals.  </t>
  </si>
  <si>
    <t>Same-day patients</t>
  </si>
  <si>
    <t xml:space="preserve">A same day patient is admitted and separated on the same date.  </t>
  </si>
  <si>
    <t>Person admitted to a private hospital; or person admitted to a public hospital who decides to choose the doctor/s that will treat them and to have private ward accommodation. This means they will be charged for medical services, food and accommodation.</t>
  </si>
  <si>
    <t>Private Patient</t>
  </si>
  <si>
    <t>Public Patient</t>
  </si>
  <si>
    <t>Psychogeriatric</t>
  </si>
  <si>
    <t>Qualified</t>
  </si>
  <si>
    <t>Unqualified</t>
  </si>
  <si>
    <t>a newborn is nine days old or less and does not meet the criteria for being admitted with a qualified status</t>
  </si>
  <si>
    <t>A newborn is nine days old or less and meets at least one of the following criteria:
- the second or subsequent live born infant of a multiple birth
- admitted to a special care facility in a hospital that has been approved by the Australian Government Health Minister for the purpose of the provision of special care (special care Nursery)
- in hospital without its mother</t>
  </si>
  <si>
    <t>A person who is receiving food and/or accommodation but for whom the hospital does not accept responsibility for treatment and/or care. Boarders are not admitted to the hospital; however, a hospital may register a boarder.</t>
  </si>
  <si>
    <t>1GT</t>
  </si>
  <si>
    <t>2GT</t>
  </si>
  <si>
    <t>3GT</t>
  </si>
  <si>
    <t xml:space="preserve">Glossary of Terms </t>
  </si>
  <si>
    <t xml:space="preserve">The </t>
  </si>
  <si>
    <t xml:space="preserve"> words </t>
  </si>
  <si>
    <t xml:space="preserve">and </t>
  </si>
  <si>
    <t>acronyms</t>
  </si>
  <si>
    <t xml:space="preserve">as they relate to the Fees and Charges Register </t>
  </si>
  <si>
    <t xml:space="preserve">provide definitions of </t>
  </si>
  <si>
    <t>Primary clinical goal is improvement in the functional status, behaviour and/or quality of life for an older patient with significant psychiatric or behavioural disturbance, caused by mental illness, age-related organic brain impairment or physical condition. Excludes care which meets the definition of mental health care.</t>
  </si>
  <si>
    <t>Medicare Eligible/Interstate Patients/Department of Veterans' Affairs</t>
  </si>
  <si>
    <t>Residential, Aged and Community Care &amp; Multipurpose Health Services</t>
  </si>
  <si>
    <t>GPRCFCR</t>
  </si>
  <si>
    <t>Approvals</t>
  </si>
  <si>
    <t>Licences</t>
  </si>
  <si>
    <t>(a) if the term of the licence is 1 year or less -</t>
  </si>
  <si>
    <t xml:space="preserve">(b) if the term of the licence is more than 1 year but not more than 2 years - </t>
  </si>
  <si>
    <t xml:space="preserve">(c) if the term of the licence is more than 2 years but not more than 3 years - </t>
  </si>
  <si>
    <t>(b) if the term of the licence is more than 1 year but not more than 2 years</t>
  </si>
  <si>
    <t>(c) if the term of the licence is more than 2 years but not more than 3 years</t>
  </si>
  <si>
    <t>PSYCHOGERIATRIC &amp; EXTENDED TREATMENT FACILITIES</t>
  </si>
  <si>
    <t>HHS Descretionary  waiver</t>
  </si>
  <si>
    <t>AG Public Psychogeriatric residential care bed - after 7/4/2000 - pensioner.</t>
  </si>
  <si>
    <t>AG Public Psychogeriatric residential care bed - after 7/4/2000 -  non-pensioner</t>
  </si>
  <si>
    <t>AG Public Psychogeriatric residential care bed - after 7/4/2000 - income test + basic daily fee</t>
  </si>
  <si>
    <t>Private Practice - Medical Fees</t>
  </si>
  <si>
    <t>HBCIS Description</t>
  </si>
  <si>
    <t>Default Benefit &amp; Client Contribution</t>
  </si>
  <si>
    <t>Residential, Aged &amp; Community Care and Multipurpose Health Services</t>
  </si>
  <si>
    <t>D1 Residential, Aged &amp; Community Care Services</t>
  </si>
  <si>
    <t>5.5 Health Regulation 1996</t>
  </si>
  <si>
    <t>5.6 Food Regulation 2016</t>
  </si>
  <si>
    <t>E6 Facility Fees</t>
  </si>
  <si>
    <t>FACILITY FEES</t>
  </si>
  <si>
    <t>6.1.1</t>
  </si>
  <si>
    <t>6.1.2</t>
  </si>
  <si>
    <t>6.1.3</t>
  </si>
  <si>
    <t>6.1 Facility Fees</t>
  </si>
  <si>
    <t>6.1.1 Radiology Facility Fees</t>
  </si>
  <si>
    <t>6.1.2 Operating Room Fees</t>
  </si>
  <si>
    <t>6.1.3 Other - Tenancy &amp; Rental Agreements</t>
  </si>
  <si>
    <t>1.7.3</t>
  </si>
  <si>
    <t>1.7.2 Private Practice - Medical Fees</t>
  </si>
  <si>
    <t xml:space="preserve">GENERAL PUBLIC ELIGIBLE </t>
  </si>
  <si>
    <t>GENERAL PUBLIC ELIGIBLE SAMEDAY</t>
  </si>
  <si>
    <t>GEN PUB EL HOSPITAL IN THE HOME</t>
  </si>
  <si>
    <t>GEN PUB EL HOSP IN THE HOME SD</t>
  </si>
  <si>
    <t>GENERAL PUBLIC RESPITE CARE</t>
  </si>
  <si>
    <t>GEN PUBLIC RESPITE CARE SAMEDAY</t>
  </si>
  <si>
    <t>GENERAL PUBLIC QUALIFIED</t>
  </si>
  <si>
    <t>GEN PUBLIC QUALIFIED SAME DAY</t>
  </si>
  <si>
    <t>GENERAL PUBLIC UNQUALIFIED</t>
  </si>
  <si>
    <t>GEN PUBLIC UNQUALIFIED SAME DAY</t>
  </si>
  <si>
    <t>GENERAL PUBLIC INELIGIBLE</t>
  </si>
  <si>
    <t xml:space="preserve">GEN.PUBLIC INELIGIBLE CCU </t>
  </si>
  <si>
    <t>GEN.PUB.INELIGIBLE CCU S/DAY</t>
  </si>
  <si>
    <t xml:space="preserve">GEN.PUBLIC INELIGIBLE ICU </t>
  </si>
  <si>
    <t>GEN.PUB.INELIGIBLE ICU S/DAY</t>
  </si>
  <si>
    <t>GEN PUBLIC INELIGIBLE LONG STAY</t>
  </si>
  <si>
    <t>GEN PUB INELIGIBLE L/STAY S/DAY</t>
  </si>
  <si>
    <t>GEN PUBLIC INELIGIBLE REHAB</t>
  </si>
  <si>
    <t>GEN PUB INELIGIBLE REHAB S/DAY</t>
  </si>
  <si>
    <t>GEN PUBLIC INELIGIBLE SAMED</t>
  </si>
  <si>
    <t>GEN PUB INEL SPEC CARE NURSERY</t>
  </si>
  <si>
    <t>GEN PUB INEL QUAL SPEC CAR NURS</t>
  </si>
  <si>
    <t>GEN PUB INEL SPEC CARE NURS SD</t>
  </si>
  <si>
    <t>G PUB INEL QUAL SPEC CAR NUR SD</t>
  </si>
  <si>
    <t>GEN PUB INEL BURNS</t>
  </si>
  <si>
    <t>GEN PUB INEL BURNS SD</t>
  </si>
  <si>
    <t>GEN PUB INEL RENAL DIAL</t>
  </si>
  <si>
    <t>GEN PUB INEL RENAL DIAL SD</t>
  </si>
  <si>
    <t>G PUB INEL HOSPITAL IN THE HOME</t>
  </si>
  <si>
    <t>G PUB INEL HOSPITAL IN THE HOME SD</t>
  </si>
  <si>
    <t>GENERAL PUBLIC INELIGIBLE QUALI</t>
  </si>
  <si>
    <t>GEN PUB INELIG QUAL SAME DAY</t>
  </si>
  <si>
    <t>GENERAL PUBLIC INELIGIBLE UNQUA</t>
  </si>
  <si>
    <t>GEN PUB INELIG UNQUAL SAME DAY</t>
  </si>
  <si>
    <t>GENERAL PRIVATE INELIGIBLE</t>
  </si>
  <si>
    <t>GENERAL PRIVATE INELIGIBLE SAME</t>
  </si>
  <si>
    <t>GENERAL SHARED INELIGIBLE</t>
  </si>
  <si>
    <t xml:space="preserve">GENERAL SHARED INELIGIBLE SAMED </t>
  </si>
  <si>
    <t>GEN SHAR INEL SPEC CARE NURSERY</t>
  </si>
  <si>
    <t>G SHAR INEL QUAL SPEC CARE NURS</t>
  </si>
  <si>
    <t>GEN SHAR INEL SPEC CARE NURS SD</t>
  </si>
  <si>
    <t>G SHA INEL QUAL SPEC CAR NUR SD</t>
  </si>
  <si>
    <t>GEN SHARE INEL BURNS</t>
  </si>
  <si>
    <t>GEN SHARE INEL BURNS SD</t>
  </si>
  <si>
    <t>GEN SHARE INEL RENAL DIAL</t>
  </si>
  <si>
    <t>GEN SHARE INEL RENAL DIAL SD</t>
  </si>
  <si>
    <t>GEN.SHARED INELIGIBLE CCU</t>
  </si>
  <si>
    <t>GEN.SHARED INELIGIBLE CCU S/DAY</t>
  </si>
  <si>
    <t xml:space="preserve">GEN.SHARED INELIGIBLE ICU </t>
  </si>
  <si>
    <t>GEN.SHARED INELIGIBLE ICU S/DAY</t>
  </si>
  <si>
    <t>GEN SHARED INELIGIBLE LONG STAY</t>
  </si>
  <si>
    <t>G/SHARED INELIGIBLE L/STAY S/D</t>
  </si>
  <si>
    <t>GEN SHARED INELIGIBLE REHAB</t>
  </si>
  <si>
    <t>GEN SHARED INELIGIBLE REHAB S/D</t>
  </si>
  <si>
    <t>GEN SHARE INEL HOSP IN THE HOME</t>
  </si>
  <si>
    <t>G SHARE INEL HOSP IN THE HOME SD</t>
  </si>
  <si>
    <t>GEN PRIV INEL SPEC CARE NURSERY</t>
  </si>
  <si>
    <t>G PRIV INEL QUAL SPEC CARE NURS</t>
  </si>
  <si>
    <t>GEN PRIV INEL SPEC CARE NURS SD</t>
  </si>
  <si>
    <t>GEN PRI INEL QUAL SPEC CAR NUR SD</t>
  </si>
  <si>
    <t>GEN PRIV INEL BURNS</t>
  </si>
  <si>
    <t>GEN PRIV INEL BURNS SD</t>
  </si>
  <si>
    <t>GEN PRIV INEL RENAL DIAL</t>
  </si>
  <si>
    <t>GEN PRIV INEL RENAL DIAL SD</t>
  </si>
  <si>
    <t>GENERAL SHARED INELIGIBLE QUALI</t>
  </si>
  <si>
    <t>GEN SHARED INELIG QUAL SAME DAY</t>
  </si>
  <si>
    <t>GENERAL SHARED INELIGIBLE UNQUA</t>
  </si>
  <si>
    <t>GEN SHARED INELIG UNQUAL S/DAY</t>
  </si>
  <si>
    <t>GENERAL PRIVATE ELIGIBLE</t>
  </si>
  <si>
    <t>GENERAL PRIVATE ELIGIBLE SAMEDA</t>
  </si>
  <si>
    <t>GEN PRIVATE DAY BAND 1A SAMEDAY</t>
  </si>
  <si>
    <t>DEFAULT</t>
  </si>
  <si>
    <t>GEN PRIVATE DAY BAND 1B SAMEDAY</t>
  </si>
  <si>
    <t>GEN PRIVATE DAY BAND 2 SAMEDAY</t>
  </si>
  <si>
    <t>GEN PRIVATE DAY BAND 3 SAMEDAY</t>
  </si>
  <si>
    <t>GEN PRIVATE DAY BAND 4 SAMEDAY</t>
  </si>
  <si>
    <t>GENERAL SHARED ELIGIBLE</t>
  </si>
  <si>
    <t>GENERAL SHARED ELIGIBLE SAMEDAY</t>
  </si>
  <si>
    <t>GEN SHARED DAY BAND 1A SAMEDAY</t>
  </si>
  <si>
    <t>GEN SHARED DAY BAND 1B SAMEDAY</t>
  </si>
  <si>
    <t>GENERAL SHARED DAY BAND 2 SAMED</t>
  </si>
  <si>
    <t>GENERAL SHARED DAY BAND 3 SAMED</t>
  </si>
  <si>
    <t>GENERAL SHARED DAY BAND 4 SAMED</t>
  </si>
  <si>
    <t>GEN SHARED RESPITE CARE SAMEDAY</t>
  </si>
  <si>
    <t xml:space="preserve">GENERAL SHARED RESPITE CARE </t>
  </si>
  <si>
    <t>GENERAL SHARED QUALIFIED</t>
  </si>
  <si>
    <t>GEN SHARED QUALIFIED SAME DAY</t>
  </si>
  <si>
    <t>GENERAL SHARED UNQUALIFIED</t>
  </si>
  <si>
    <t>GEN SHARED UNQUALIFIED SAME DAY</t>
  </si>
  <si>
    <t>GEN.PUBLIC CORRECTIONAL  SERVICE</t>
  </si>
  <si>
    <t>GEN.PUB.CORRECTIONAL SERV S/DAY</t>
  </si>
  <si>
    <t>GENERAL PRIVATE THIRD PARTY</t>
  </si>
  <si>
    <t>GEN.PRIVATE THIRD PARTY SETTLED</t>
  </si>
  <si>
    <t>GENERAL PRIVATE THIRD PARTY SAM</t>
  </si>
  <si>
    <t>GEN PRIV TPARTY BURNS</t>
  </si>
  <si>
    <t>GEN PRIV TPARTY BURNS SD</t>
  </si>
  <si>
    <t>GEN PRIV TPARTY RENAL DIAL</t>
  </si>
  <si>
    <t>GEN PRIV TPARTY RENAL DIAL SD</t>
  </si>
  <si>
    <t>GEN PRIV TPARTY SPEC CARE NURS</t>
  </si>
  <si>
    <t>G PRIV TPARTY QUAL SPEC CAR NUR</t>
  </si>
  <si>
    <t>GEN PRIV TPARTY  SPEC CAR NUR SD</t>
  </si>
  <si>
    <t>GENERAL SHARED THIRD PARTY</t>
  </si>
  <si>
    <t>GEN SHARED TP CORONARY CARE</t>
  </si>
  <si>
    <t>GEN SHARED TP CORONARY CARE SD</t>
  </si>
  <si>
    <t>GEN SHARED TP ICU</t>
  </si>
  <si>
    <t>GEN SHARED TP ICU SD</t>
  </si>
  <si>
    <t>GEN SHARED TP LONG STAY</t>
  </si>
  <si>
    <t>GEN SHARED TP LONG STAY SD</t>
  </si>
  <si>
    <t>GEN SHARED TP REHAB</t>
  </si>
  <si>
    <t>GEN SHARED TP REHAB SD</t>
  </si>
  <si>
    <t>GEN.SHARED THIRD PARTY SETTLED</t>
  </si>
  <si>
    <t>GENERAL SHARED THIRD PARTY SAME</t>
  </si>
  <si>
    <t>GEN SHARE TPARTY BURNS</t>
  </si>
  <si>
    <t>GEN SHARE TPARTY BURNS SD</t>
  </si>
  <si>
    <t>GEN SHARE TPARTY RENAL DIAL</t>
  </si>
  <si>
    <t>GEN SHARE TPARTY RENAL DIAL SD</t>
  </si>
  <si>
    <t>GEN SHARE TPARTY SPEC CARE NURS</t>
  </si>
  <si>
    <t>GEN SHARE TPARTY QUAL SPEC NURS</t>
  </si>
  <si>
    <t>G SHAR TPARTY SPEC CARE NURS SD</t>
  </si>
  <si>
    <t>G SHAR TPARTY QUAL SPEC NURS SD</t>
  </si>
  <si>
    <t>G SHAR TPARTY HOSP IN THE HOME</t>
  </si>
  <si>
    <t>G SHAR TPARTY HOSP IN THE HOME SD</t>
  </si>
  <si>
    <t>GENERAL PUBLIC THIRD PARTY</t>
  </si>
  <si>
    <t>GENERAL PUB THIRD PARTY SETTLED</t>
  </si>
  <si>
    <t>G/PUB 3RD PTY SETTLED LONG STAY</t>
  </si>
  <si>
    <t>G/PUB 3RD PTY SETTLED REHAB</t>
  </si>
  <si>
    <t>G/PUB 3RD PTY SETTLED REHAB S/D</t>
  </si>
  <si>
    <t>GEN PUB 3RD PARTY SETTLED S/DAY</t>
  </si>
  <si>
    <t>GEN PUBLIC 3RD PARTY CCU</t>
  </si>
  <si>
    <t>GEN PUB 3RD PARTY CCU S/DAY</t>
  </si>
  <si>
    <t>GEN PUBLIC T/PARTY ICU</t>
  </si>
  <si>
    <t>GEN PUBLIC T/PARTY ICU S/D</t>
  </si>
  <si>
    <t>G/PUB 3RD PTY LONG STAY</t>
  </si>
  <si>
    <t>GEN PUBLIC 3RD PARTY REHAB</t>
  </si>
  <si>
    <t>G/PUB 3RD PARTY REHAB S/D</t>
  </si>
  <si>
    <t>GEN PUB TPARTY BURNS</t>
  </si>
  <si>
    <t>GEN PUB TPARTY BURNS SD</t>
  </si>
  <si>
    <t>GEN PUB TPARTY RENAL DIAL</t>
  </si>
  <si>
    <t>GEN PUB TPARTY RENAL DIAL SD</t>
  </si>
  <si>
    <t>GEN PUB TPARTY SPEC CARE NURS</t>
  </si>
  <si>
    <t>G PUB TPARTY QUAL SPEC CAR NURS</t>
  </si>
  <si>
    <t>G PUB TPARTY SPEC CARE NURS SD</t>
  </si>
  <si>
    <t>G P TPARTY QUAL SPEC CAR NUR SD</t>
  </si>
  <si>
    <t>GENERAL PUBLIC  THIRD PARTY SAME</t>
  </si>
  <si>
    <t>GEN PUB TPARTY HOSP IN THE HOME</t>
  </si>
  <si>
    <t>GEN PUB TPARTY HOSP IN HOME SD</t>
  </si>
  <si>
    <t>GENERAL  PUBLIC LONG STAY</t>
  </si>
  <si>
    <t>GEN PUBLIC LONG STAY DVA</t>
  </si>
  <si>
    <t>GEN PUB LONG STAY  NH5</t>
  </si>
  <si>
    <t>GEN.PUBLIC LONG STAY SAME DAY</t>
  </si>
  <si>
    <t>GENERAL SHARED LONG STAY</t>
  </si>
  <si>
    <t>GENERAL SHARED LONG STAY S/DAY</t>
  </si>
  <si>
    <t>GEN SHARED LONG STAY DVA</t>
  </si>
  <si>
    <t>GENERAL PUBLIC WORKERS COMP QLD</t>
  </si>
  <si>
    <t>GEN PUB WORK COMP QLD SAMEDAY</t>
  </si>
  <si>
    <t>GEN PUB WC HITH</t>
  </si>
  <si>
    <t>GEN.PUB.LONG STAY WORKERS' COMP</t>
  </si>
  <si>
    <t>GEN.PUB.L/STAY WORK.COMP.S/DAY</t>
  </si>
  <si>
    <t>GEN PUB LS WCQ MAINTENANCE</t>
  </si>
  <si>
    <t>GEN PUB WCQ REHAB</t>
  </si>
  <si>
    <t>GEN PUB WCQ REHAB SD</t>
  </si>
  <si>
    <t>GEN PUB WCQ PALLIATIVE</t>
  </si>
  <si>
    <t>GENERAL PRIV WORKERS COMP QLD</t>
  </si>
  <si>
    <t>GEN PRIV WORK COMP QLD SAMEDAY</t>
  </si>
  <si>
    <t>GEN SHARED WC CORONARY CARE</t>
  </si>
  <si>
    <t>GEN SHARED WC CORONARY CARE SD</t>
  </si>
  <si>
    <t>GEN SHARED WC ICU</t>
  </si>
  <si>
    <t>GEN SHARED WC ICU SD</t>
  </si>
  <si>
    <t>GEN SHARED WC LONG STAY</t>
  </si>
  <si>
    <t>GEN SHARED WC LONG STAY SD</t>
  </si>
  <si>
    <t>GEN SHARED WC REHAB</t>
  </si>
  <si>
    <t>GEN SHARED WC REHAB SD</t>
  </si>
  <si>
    <t>GEN PRIV WC HITH</t>
  </si>
  <si>
    <t>GENERAL SHAREDWORKERS COMP QLD</t>
  </si>
  <si>
    <t>GEN SHARED WORK COMP QLD SAMEDA</t>
  </si>
  <si>
    <t>GEN SHARE WC HITH</t>
  </si>
  <si>
    <t>GENERAL PUBLIC WORKERS COMP OTH</t>
  </si>
  <si>
    <t>GEN PUB W/COMP OTHER CCU</t>
  </si>
  <si>
    <t>GEN PUB W/COMP OTHER CCU S/DAY</t>
  </si>
  <si>
    <t>GEN PUBLIC W/COMP OTHER ICU</t>
  </si>
  <si>
    <t>GEN PUB W/COMP OTHER ICU S/DAY</t>
  </si>
  <si>
    <t>GEN PUBLIC W/COMP OTHER L/STAY</t>
  </si>
  <si>
    <t>G/PUB W/COMP OTHER L/STAY S/D</t>
  </si>
  <si>
    <t>GEN PUBLIC W/COMP OTHER REHAB</t>
  </si>
  <si>
    <t>GEN PUB W/COMP OTHER REHAB S/D</t>
  </si>
  <si>
    <t>GEN PUBLIC WORK COMP OTHER SAMEDAY</t>
  </si>
  <si>
    <t>GEN PUB W/COMP OTHER BURNS</t>
  </si>
  <si>
    <t>GEN PUB W/COMP OTHER BURNS SD</t>
  </si>
  <si>
    <t>GEN PUB W/COMP OTHER RENAL DIAL</t>
  </si>
  <si>
    <t>G PUB W/COMP OTH RENAL DIAL SD</t>
  </si>
  <si>
    <t>GEN PUB WCO SPEC CARE NURSERY</t>
  </si>
  <si>
    <t>GEN PUB WCO QUAL SPEC CARE NURS</t>
  </si>
  <si>
    <t>GEN PUB WCO SPEC CARE NURS SD</t>
  </si>
  <si>
    <t>G PUB WCO QUAL SPEC CAR NURS SD</t>
  </si>
  <si>
    <t>GEN PUB WCO HOSP IN THE HOME</t>
  </si>
  <si>
    <t>GEN PUB WCO HOSP IN THE HOME SD</t>
  </si>
  <si>
    <t>GENERAL PRIV WORKERS COMP OTHER</t>
  </si>
  <si>
    <t>GEN PRIV WORK COMP OTHER SAMEDA</t>
  </si>
  <si>
    <t>GEN PRIV W/COMP OTHER BURNS</t>
  </si>
  <si>
    <t>GEN PRIV W/COMP OTHER BURNS SD</t>
  </si>
  <si>
    <t>G PRIV W/COMP OTHER RENAL DIAL</t>
  </si>
  <si>
    <t>G PRIV W/COMP OTH RENAL DIAL SD</t>
  </si>
  <si>
    <t>GEN PRIV WCO SPEC CARE NURSERY</t>
  </si>
  <si>
    <t>GEN PRIV WCO QUAL SPEC CAR NURS</t>
  </si>
  <si>
    <t>GEN PRIV WCO SPEC CAR NURS SD</t>
  </si>
  <si>
    <t>G PRI WCO QUAL SPEC CAR NURS SD</t>
  </si>
  <si>
    <t>GEN SHAR W/COMP OTHER BURNS</t>
  </si>
  <si>
    <t>GEN SHAR W/COMP OTHER BURNS SD</t>
  </si>
  <si>
    <t>G SHAR W/COMP OTHER RENAL DIAL</t>
  </si>
  <si>
    <t>G SHAR W/COMP OTHER RENAL DIAL SD</t>
  </si>
  <si>
    <t>GEN SHARE WCO SPEC CARE NURSERY</t>
  </si>
  <si>
    <t>G SHARE  WCO QUAL SPEC CARE NURS</t>
  </si>
  <si>
    <t>GEN SHARE  WCO SPEC CARE NURS SD</t>
  </si>
  <si>
    <t>G SHAR  WCO QUAL SPEC CAR NUR SD</t>
  </si>
  <si>
    <t>GENERAL SHARED WORKERS COMP OTH</t>
  </si>
  <si>
    <t>GEN SHARED WCO CORONARY CARE</t>
  </si>
  <si>
    <t>GEN SHARED WCO CORONARY CARE SD</t>
  </si>
  <si>
    <t>GEN SHARED WCO ICU</t>
  </si>
  <si>
    <t>GEN SHARED WCO ICU SD</t>
  </si>
  <si>
    <t>G/SHARED W/COMP OTHER L/STAY</t>
  </si>
  <si>
    <t>G/SHARED W/COMP OTHER L/STAY SD</t>
  </si>
  <si>
    <t>GEN SHARED W/COMP OTHER REHAB</t>
  </si>
  <si>
    <t>G/SHARED W/COMP OTHER REHAB S/D</t>
  </si>
  <si>
    <t>GEN SHARE WCO HOSP IN THE HOME</t>
  </si>
  <si>
    <t>GEN SHARE WCO HOSP IN HOME SD</t>
  </si>
  <si>
    <t>GEN SHARED WORK COMP OTHER SAME</t>
  </si>
  <si>
    <t>GEN PUBLIC MOTOR VEHICLE QLD</t>
  </si>
  <si>
    <t>GEN PUBLIC MOTOR VEHICLE QLD SD</t>
  </si>
  <si>
    <t>GEN.PUB.LONG STAY MOTOR VEHICLE</t>
  </si>
  <si>
    <t>GEN PUB L/S MOTOR VEHICLE S/DAY</t>
  </si>
  <si>
    <t>GEN PUB MV HOSPITAL IN THE HOME</t>
  </si>
  <si>
    <t>GEN PUB MV HOSP IN THE HOME SD</t>
  </si>
  <si>
    <t>GEN PUBLIC MOTOR VEHICLE OTHER</t>
  </si>
  <si>
    <t>GEN PUB MOTOR VEH.OTHER CCU</t>
  </si>
  <si>
    <t>GEN PUB MOTOR VEH.OTHER CCU S/D</t>
  </si>
  <si>
    <t>GEN PUB MOTOR VEH. OTHER ICU</t>
  </si>
  <si>
    <t>GEN PUB MOT. VEH.OTHER ICU S/DAY</t>
  </si>
  <si>
    <t>GEN PUB MOT.VEH.OTHER BURNS</t>
  </si>
  <si>
    <t>GEN PUB MOT.VEH.OTHER BURNS SD</t>
  </si>
  <si>
    <t>GEN PUB MOT.VEH.OTH RENAL DIAL</t>
  </si>
  <si>
    <t>G PUB MOT.VEH.OTH RENAL DIAL SD</t>
  </si>
  <si>
    <t>GEN PUB MVO SPEC CARE NURSERY</t>
  </si>
  <si>
    <t>GEN PUB MVO QUAL SPEC CARE NURS</t>
  </si>
  <si>
    <t>GEN PUB MVO SPEC CARE NURS SD</t>
  </si>
  <si>
    <t>G PUB MVO QUAL SPEC CAR NURS SD</t>
  </si>
  <si>
    <t>G/PUBLIC MOT.VEH.OTHER L/STAY</t>
  </si>
  <si>
    <t>G/PUB MOT.VEH.OTHER L/STAY S/D</t>
  </si>
  <si>
    <t>GEN PUBLIC MOT.VEH OTHER REHAB</t>
  </si>
  <si>
    <t>G/PUB MOT.VEH.OTHER REHAB S/D</t>
  </si>
  <si>
    <t>GEN PUB MOTOR VEHICLE OTHER SD</t>
  </si>
  <si>
    <t>GEN PUB MVO HOSP IN THE HOME</t>
  </si>
  <si>
    <t>GEN PUB MVO HOSP IN THE HOME SD</t>
  </si>
  <si>
    <t>GEN PVT MOTOR VEHICLE OTHER</t>
  </si>
  <si>
    <t>GEN PVT MOTOR VEHICLE OTHER SD</t>
  </si>
  <si>
    <t>GEN PRIV MOT.VEH.OTHER BURNS</t>
  </si>
  <si>
    <t>GEN PRIV MOT.VEH.OTHER BURNS SD</t>
  </si>
  <si>
    <t>GEN PRIV MOT.VEH.OTH RENAL DIAL</t>
  </si>
  <si>
    <t>G PRI MOT.VEH.OTH RENAL DIAL SD</t>
  </si>
  <si>
    <t>GEN PRIV MVO SPEC CARE NURSERY</t>
  </si>
  <si>
    <t>GEN PRIV MVO QUAL SPEC CAR NURS</t>
  </si>
  <si>
    <t>GEN PRIV MVO SPEC CARE NURS SD</t>
  </si>
  <si>
    <t>G PRIV MVO QUAL SPEC CAR NUR SD</t>
  </si>
  <si>
    <t>GEN SHARED MVO CORONARY CARE</t>
  </si>
  <si>
    <t>GEN SHARED MVO CORONARY CARE SD</t>
  </si>
  <si>
    <t>GEN SHARED MVO ICU</t>
  </si>
  <si>
    <t>GEN SHARED MVO ICU SD</t>
  </si>
  <si>
    <t>GEN SHARED MVO LONG STAY</t>
  </si>
  <si>
    <t>GEN SHARED MVO LONG STAY SD</t>
  </si>
  <si>
    <t>GEN SHARED MVO REHAB</t>
  </si>
  <si>
    <t>GEN SHARED MVO REHAB SD</t>
  </si>
  <si>
    <t>GEN SHARED MOTOR VEHICLE OTHER</t>
  </si>
  <si>
    <t>GEN SHARED MOTOR VEHICLE OTH.SD</t>
  </si>
  <si>
    <t>GEN SHARE MOT.VEH.OTHER BURNS</t>
  </si>
  <si>
    <t>GEN SHARE MOT.VEH.OTH BURNS SD</t>
  </si>
  <si>
    <t>GEN SHAR MOT.VEH.OTH RENAL DIAL</t>
  </si>
  <si>
    <t>GEN SHARE MVO RENAL DIAL SD</t>
  </si>
  <si>
    <t>GEN SHARE MVO SPEC CARE NURSERY</t>
  </si>
  <si>
    <t>GEN SHAR MVO QUAL SPEC CAR NURS</t>
  </si>
  <si>
    <t>GEN SHARE MVO SPEC CARE NURS SD</t>
  </si>
  <si>
    <t>G SHAR MVO QUAL SPEC CAR NUR SD</t>
  </si>
  <si>
    <t>GEN SHARE MVO HOSP IN THE HOME</t>
  </si>
  <si>
    <t>G SHARE MVO HOSP IN THE HOME SD</t>
  </si>
  <si>
    <t>GEN PUBLIC ELIGIBLE DVA</t>
  </si>
  <si>
    <t>GEN PUBLIC ELIGIBLE DVA SAMEDAY</t>
  </si>
  <si>
    <t>GEN PUB ELIG DVA HITH</t>
  </si>
  <si>
    <t>GEN PUBLIC RESPITE CARE DVA</t>
  </si>
  <si>
    <t>GEN PUBLIC RES CARE DVA SAMEDAY</t>
  </si>
  <si>
    <t>GEN SHARED ELIGIBLE DVA</t>
  </si>
  <si>
    <t>GEN SHARED ELIGIBLE DVA SAMEDAY</t>
  </si>
  <si>
    <t>GEN SHARE ELIG DVA HITH</t>
  </si>
  <si>
    <t>GEN SHARED RESPITE CARE DVA</t>
  </si>
  <si>
    <t>GEN SHARED RES CARE DVA SAMEDAY</t>
  </si>
  <si>
    <t>CF RES CARE BED NON-P BASIC FEE</t>
  </si>
  <si>
    <t>CF RES CARE BED PEN BASIC FEE</t>
  </si>
  <si>
    <t>CF RES CARE BED INC TEST</t>
  </si>
  <si>
    <t>NCF RES CARE BED RESPITE</t>
  </si>
  <si>
    <t>NCF RES CARE BED 21+</t>
  </si>
  <si>
    <t>NCF RES CARE BED U21</t>
  </si>
  <si>
    <t>NCF RES CARE BED U18</t>
  </si>
  <si>
    <t>CF RES CARE BED RESPITE</t>
  </si>
  <si>
    <t>NCF RES CARE BED RESPITE U21</t>
  </si>
  <si>
    <t>NCF RES CARE BED RESPITE U18</t>
  </si>
  <si>
    <t>NCF RES CARE BED LOW CARE</t>
  </si>
  <si>
    <t>CF RES CARE LOW CARE BEN PEN</t>
  </si>
  <si>
    <t>CF RES CARE LOW CARE BED NON-P</t>
  </si>
  <si>
    <t>RESIDENTIAL CARE-POST 1/7/2014</t>
  </si>
  <si>
    <t>STANDARD PENSIONER RESIDENT</t>
  </si>
  <si>
    <t>PROTECTED PENSIONER RESIDENT</t>
  </si>
  <si>
    <t>PHASED PENSIONER RESIDENT</t>
  </si>
  <si>
    <t>NON-STANDARD PENSIONER RESIDENT</t>
  </si>
  <si>
    <t>STANDARD NON-PENSIONER RESIDENT</t>
  </si>
  <si>
    <t>PROTECT NON-PENSIONER RESIDENT</t>
  </si>
  <si>
    <t>PHASED NON-PENSIONER RESIDENT</t>
  </si>
  <si>
    <t>NON-STAND NON-PENSION RESIDENT</t>
  </si>
  <si>
    <t>GEN PUB RESPITE FLEX LOW S/DAY</t>
  </si>
  <si>
    <t>GEN.PUB. INTERMITTENT CARE</t>
  </si>
  <si>
    <t>TRANSITION CARE - RESIDENT</t>
  </si>
  <si>
    <t>G.PUB.PSYCH L/STAY(AFTER7.4.00)</t>
  </si>
  <si>
    <t>PG BED TRANS RCF 7/4/00 NON-PEN</t>
  </si>
  <si>
    <t>PUB PSYCH L/S DVA (AFTER7.4.00)</t>
  </si>
  <si>
    <t>PUB PSYCH L/S S/D (AFTER7.4.00)</t>
  </si>
  <si>
    <t>G.SHRD.PSYCH L/S (AFTER 7.4.00)</t>
  </si>
  <si>
    <t>G.SHRD.PSYCH L/S (PRIOR 7.4.00)</t>
  </si>
  <si>
    <t>SHRD PSYCH L/S DVA (AFTER7.4.00</t>
  </si>
  <si>
    <t>PG BED TRANS RCF 7/4/00 NP-BASI</t>
  </si>
  <si>
    <t>CF PGU-RCF POST 7/4/00 P-BASIC</t>
  </si>
  <si>
    <t>CF PGU-RCF POST 7/4/00 NP-BASIC</t>
  </si>
  <si>
    <t>CF PGU-RCF POST 7/4/00 IT</t>
  </si>
  <si>
    <t>GEN PUB MH L/STAY-EXT TREAT</t>
  </si>
  <si>
    <t>GEN PUB MH L/STAY DVA-EXT TREAT</t>
  </si>
  <si>
    <t>GEN PUB MH L/STAY U21-EXT TREAT</t>
  </si>
  <si>
    <t>NCF EXT TREAT FACILITY U18</t>
  </si>
  <si>
    <t>G.SHRD.MH L/STAY-EXT TREAT</t>
  </si>
  <si>
    <t>G.SHRD.MH L/S DVA-EXT TREAT</t>
  </si>
  <si>
    <t>G.SHRD.MH L/STAY U21-EXT TREAT</t>
  </si>
  <si>
    <t>G.SHRD.MH L/S PARTIAL-EXT TREAT</t>
  </si>
  <si>
    <t>G.SHRD.MH L/S PART DVA-EXT TREAT</t>
  </si>
  <si>
    <t>G.PUB MH L/S PARTIAL-EXT TREAT</t>
  </si>
  <si>
    <t>G.PUB MH L/S PART.DVA-EXT TREAT</t>
  </si>
  <si>
    <t>GEN.PUB.FLEX.HIGH LEVEL CARE</t>
  </si>
  <si>
    <t>GEN.PUB.FLEX.HIGH LEVEL S/DAY</t>
  </si>
  <si>
    <t>GEN.PUB.FLEXIBLE LOW LEVEL CARE</t>
  </si>
  <si>
    <t>GEN.PUB.FLEX.LOW LEVEL S/DAY</t>
  </si>
  <si>
    <t>GEN PUB RESPITE FLEX HIGH LEVEL</t>
  </si>
  <si>
    <t>GEN PUB RESPITE FLEX HIGH S/DAY</t>
  </si>
  <si>
    <t xml:space="preserve">GEN PUB RESPITE FLEX LOW LEVEL </t>
  </si>
  <si>
    <t>LIC PRIVATE ELIGIBLE</t>
  </si>
  <si>
    <t>LIC PRIVATE ELIGIBLE - SD</t>
  </si>
  <si>
    <t>LIC PRIV DAY BAND 1A SD</t>
  </si>
  <si>
    <t>LIC PRIVATE DAY BAND 1B</t>
  </si>
  <si>
    <t>LIC PRIV DAY BAND 1B SD</t>
  </si>
  <si>
    <t>LIC PRIVATE DAY BAND 2 SD</t>
  </si>
  <si>
    <t>LIC PRIVATE DAY BAND 3 SD</t>
  </si>
  <si>
    <t>LIC PRIVATE DAY BAND 4 SD</t>
  </si>
  <si>
    <t>LIC PRIVATE UNQUALIFIED</t>
  </si>
  <si>
    <t>LIC PRIV UNQULAIFIED - SD</t>
  </si>
  <si>
    <t>LIC SHARED ELIGIBLE</t>
  </si>
  <si>
    <t>LIC SHARED ELIGIBLE - SD</t>
  </si>
  <si>
    <t>LIC SHARED DAY BAND 1A</t>
  </si>
  <si>
    <t>LIC SHARED DAY BAND 1A SD</t>
  </si>
  <si>
    <t>LIC SHARED DAY BAND 1B</t>
  </si>
  <si>
    <t>LIC SHARED DAY BAND 1B SD</t>
  </si>
  <si>
    <t>LIC SHARED DAY BAND 2</t>
  </si>
  <si>
    <t>LIC SHARED DAY BAND 2 SD</t>
  </si>
  <si>
    <t>LIC SHARED DAY BAND 3</t>
  </si>
  <si>
    <t>LIC SHARED DAY BAND 3 - SD</t>
  </si>
  <si>
    <t>LIC SHARED DAY BAND 4</t>
  </si>
  <si>
    <t>LIC SHARED DAY BAND 4 - SD</t>
  </si>
  <si>
    <t xml:space="preserve">Private Health Insurance (Benefit Requirement) Rules 2011 &amp; Fees and  Charges for Health Care Services Health Service Directive </t>
  </si>
  <si>
    <r>
      <t xml:space="preserve">Gen Private Eligible </t>
    </r>
    <r>
      <rPr>
        <sz val="8"/>
        <color indexed="8"/>
        <rFont val="Calibri"/>
        <family val="2"/>
        <scheme val="minor"/>
      </rPr>
      <t>(200% of the Medicare eligible overnight shared-room rate)</t>
    </r>
  </si>
  <si>
    <t>G PRI TPARTY  QUAL SPEC NUR SD</t>
  </si>
  <si>
    <t>Ineligible</t>
  </si>
  <si>
    <t>Motor Vehicle</t>
  </si>
  <si>
    <t>Eligible Newborns</t>
  </si>
  <si>
    <t>Ineligible Newborns</t>
  </si>
  <si>
    <t>Motor Vehicle Newborns</t>
  </si>
  <si>
    <t>Third Party Newborns</t>
  </si>
  <si>
    <t>Eligible Long Stay</t>
  </si>
  <si>
    <t>Ineligible Long Stay</t>
  </si>
  <si>
    <t>Workers' Compensation Newborns</t>
  </si>
  <si>
    <t>LIC SHARED RESPITE CARE</t>
  </si>
  <si>
    <t>LIC SHARED RESPITE SD</t>
  </si>
  <si>
    <t>LIC SHARED QUALIFIED</t>
  </si>
  <si>
    <t>LIC SHARED QUALIFIED - SD</t>
  </si>
  <si>
    <t>LIC SHARED UNQUALIFIED</t>
  </si>
  <si>
    <t>LIC SHARED UNQUAL SD</t>
  </si>
  <si>
    <t>LIC SHARED LONG STAY</t>
  </si>
  <si>
    <t>LIC SHARED LONG STAY SD</t>
  </si>
  <si>
    <t>LIC SHARED MENTAL HLTH LS</t>
  </si>
  <si>
    <t>LIC SHARED MENTAL H LS PAR</t>
  </si>
  <si>
    <t>LIC SHARED MENTAL H LS U21</t>
  </si>
  <si>
    <t>LIC SHARED PSYCHOGERIATRIC LS</t>
  </si>
  <si>
    <t>LIC SHARED ELIGIBLE DVA</t>
  </si>
  <si>
    <t>LIC SHARED ELIGIBLE DVA SD</t>
  </si>
  <si>
    <t>LIC SHARED LS DVA</t>
  </si>
  <si>
    <t>LIC SHARED DVA HH</t>
  </si>
  <si>
    <t>LIC SHARED RESPITE CARE DVA</t>
  </si>
  <si>
    <t>LIC SHARED MH LS DVA</t>
  </si>
  <si>
    <t>LIC SHARED PSYOGER LS DVA</t>
  </si>
  <si>
    <t>LIC PRIVATE INELIGIBLE</t>
  </si>
  <si>
    <t>LIC PRIVATE INELIGIBLE - SD</t>
  </si>
  <si>
    <t>LIC PRIVATE INELIGIBLE BURNS</t>
  </si>
  <si>
    <t>LIC PRIVATE INELIGIBLE BURNS SD</t>
  </si>
  <si>
    <t>LIC PRIVATE INELIGIBLE RENAL</t>
  </si>
  <si>
    <t>LIC PRIVATE INELIGIBLE RENAL SD</t>
  </si>
  <si>
    <t>LIC PRIVATE INELIGIBLE SCN</t>
  </si>
  <si>
    <t>LIC PRIVATE INELIGIBLE SCN SD</t>
  </si>
  <si>
    <t>LIC PRIV INELIGIBLE QUAL SCN</t>
  </si>
  <si>
    <t>LIC PRIV INEL QUAL SCN SD</t>
  </si>
  <si>
    <t>LIC PRIVATE INELIGIBLE UNQ</t>
  </si>
  <si>
    <t>LIC PRIV INEL UNQUAL SD</t>
  </si>
  <si>
    <t>LIC SHARED INELIGIBLE</t>
  </si>
  <si>
    <t>LIC SHARED INELIGIBLE - SD</t>
  </si>
  <si>
    <t>LIC SHARED INELIGIBLE LONG STAY</t>
  </si>
  <si>
    <t>LIC SHARED INELIGIBLE LS SD</t>
  </si>
  <si>
    <t>LIC SHARED INELIGIBLE BURNS</t>
  </si>
  <si>
    <t>LIC SHARED INELIGIBLE BURNS SD</t>
  </si>
  <si>
    <t>LIC SHARED INELIGIBLE CCU</t>
  </si>
  <si>
    <t>LIC SHARED INELIGIBLE CCU SD</t>
  </si>
  <si>
    <t>LIC SHARED INELIGIBLE HH</t>
  </si>
  <si>
    <t>LIC SHARED INELIGIBLE HH SD</t>
  </si>
  <si>
    <t>LIC SHARED INELIGIBLE ICU</t>
  </si>
  <si>
    <t>LIC SHARED INELIGIBLE ICU SD</t>
  </si>
  <si>
    <t>LIC SHARED INELIGIBLE RENAL</t>
  </si>
  <si>
    <t>LIC SHARED INELIGIBLE RENAL SD</t>
  </si>
  <si>
    <t>LIC SHARED INELIGIBLE REHAB</t>
  </si>
  <si>
    <t>LIC SHARED INELIGIBLE REHAB SD</t>
  </si>
  <si>
    <t>LIC SHARED INELIGIBLE SCN</t>
  </si>
  <si>
    <t>LIC SHARED INELIGIBLE SCN SD</t>
  </si>
  <si>
    <t>LIC SHARED INELIGIBLE QUAL SCN</t>
  </si>
  <si>
    <t>LIC SHARED INEL QUAL SCN SD</t>
  </si>
  <si>
    <t>LIC SHARED INELIGIBLE QUAL</t>
  </si>
  <si>
    <t>LIC SHARED INELIGIBLE QUAL - SD</t>
  </si>
  <si>
    <t>LIC SHARED INELIGIBLE UNQUAL</t>
  </si>
  <si>
    <t>LIC SHARED INELIGIBLE UNQUAL SD</t>
  </si>
  <si>
    <t>LIC PRIVATE MVO</t>
  </si>
  <si>
    <t>LIC PRIVATE MVO SD</t>
  </si>
  <si>
    <t>LIC PRIVATE MVO BURNS</t>
  </si>
  <si>
    <t>LIC PRIVATE MVO BURNS SD</t>
  </si>
  <si>
    <t>LIC PRIVATE MVO RENAL</t>
  </si>
  <si>
    <t>LIC PRIV MVO RENAL SD</t>
  </si>
  <si>
    <t>LIC PRIVATE MVO SCN</t>
  </si>
  <si>
    <t>LIC PRIVATE MVO SCN SD</t>
  </si>
  <si>
    <t>LIC PRIVATE MVO QUAL SCN</t>
  </si>
  <si>
    <t>LIC PRIV MVO QUAL SCN SD</t>
  </si>
  <si>
    <t>LIC SHARED MVO</t>
  </si>
  <si>
    <t>LIC SHARED MVO SD</t>
  </si>
  <si>
    <t>LIC SHARED MVO LS</t>
  </si>
  <si>
    <t>LIC SHARED MVO LS SD</t>
  </si>
  <si>
    <t>LIC SHARED MVO BURNS</t>
  </si>
  <si>
    <t>LIC SHARED MVO BURNS SD</t>
  </si>
  <si>
    <t>LIC SHARED MVO CCU</t>
  </si>
  <si>
    <t>LIC SHARED MVO CCU SD</t>
  </si>
  <si>
    <t>LIC SHARED MVO HH</t>
  </si>
  <si>
    <t>LIC SHARED MVO HH SD</t>
  </si>
  <si>
    <t>LIC SHARED MVO ICU</t>
  </si>
  <si>
    <t>LIC SHARED MVO ICU SD</t>
  </si>
  <si>
    <t>LIC SHARED MVO RENAL</t>
  </si>
  <si>
    <t>LIC SHARED MVO RENAL SD</t>
  </si>
  <si>
    <t>LIC SHARED MVO REHAB</t>
  </si>
  <si>
    <t>LIC SHARED MVO REHAB SD</t>
  </si>
  <si>
    <t xml:space="preserve">LIC SHARED MVO SCN </t>
  </si>
  <si>
    <t>LIC SHARED MVO SCN SD</t>
  </si>
  <si>
    <t>LIC SHARED MVO QUAL SCN</t>
  </si>
  <si>
    <t>LIC SHARED MVO QUAL SCN SD</t>
  </si>
  <si>
    <t>LIC PRIVATE THIRD PARTY</t>
  </si>
  <si>
    <t>LIC PRIVATE THIRD PARTY - SD</t>
  </si>
  <si>
    <t>LIC PRIV THIRD PARTY SETTLED</t>
  </si>
  <si>
    <t>LIC PRIVATE THIRD PARTY BURNS</t>
  </si>
  <si>
    <t>LIC PRIVATE TP BURNS SD</t>
  </si>
  <si>
    <t>LIC PRIVATE THIRD PARTY RENAL</t>
  </si>
  <si>
    <t>LIC PRIVATE TP RENAL SD</t>
  </si>
  <si>
    <t>LIC PRIVATE THIRD PARTY SCN</t>
  </si>
  <si>
    <t>LIC PRIVATE TP SCN SD</t>
  </si>
  <si>
    <t>LIC PRIVATE TP QUAL SCN</t>
  </si>
  <si>
    <t>LIC PRIVATE TP QUAL SCN SD</t>
  </si>
  <si>
    <t>LIC SHARED THIRD PARTY</t>
  </si>
  <si>
    <t>LIC SHARED TP SD</t>
  </si>
  <si>
    <t>LIC SHARED TP LS</t>
  </si>
  <si>
    <t>LIC SHARED TP LS SD</t>
  </si>
  <si>
    <t>LIC SHARED THIRD PARTY BURNS</t>
  </si>
  <si>
    <t>LIC SHARED TP BURNS - SD</t>
  </si>
  <si>
    <t>LIC SHARED TP CCU</t>
  </si>
  <si>
    <t>LIC SHARED TP CCU SD</t>
  </si>
  <si>
    <t>LIC SHARED TP HH</t>
  </si>
  <si>
    <t>LIC SHARED TP HH SD</t>
  </si>
  <si>
    <t>LIC SHARED TP ICU</t>
  </si>
  <si>
    <t>LIC SHARED TP ICUSD</t>
  </si>
  <si>
    <t>LIC SHARED TP RENAL</t>
  </si>
  <si>
    <t>LIC SHARED TP RENAL SD</t>
  </si>
  <si>
    <t>LIC SHARED THIRD PARTY REHAB</t>
  </si>
  <si>
    <t>LIC SHARED TP REHAB SD</t>
  </si>
  <si>
    <t>LIC SHARED THIRD PARTY SCN</t>
  </si>
  <si>
    <t>LIC SHARED TP SCN SD</t>
  </si>
  <si>
    <t>LIC SHARED TP QUAL SCN</t>
  </si>
  <si>
    <t>LIC SHARED TP QUAL SCN SD</t>
  </si>
  <si>
    <t>LIC PRIVATE WCQ</t>
  </si>
  <si>
    <t>LIC PRIVATE WCQ SD</t>
  </si>
  <si>
    <t>LIC PRIVATE WCQ HH</t>
  </si>
  <si>
    <t>LIC SHARED WCQ</t>
  </si>
  <si>
    <t>LIC SHARED WCQ - SD</t>
  </si>
  <si>
    <t>LIC SHARED WCQ LS</t>
  </si>
  <si>
    <t>LIC SHARED WCQ LS SD</t>
  </si>
  <si>
    <t>LIC SHARED WCQ CCU</t>
  </si>
  <si>
    <t>LIC SHARED WCQ CCU SD</t>
  </si>
  <si>
    <t>LIC SHARED WCQ - HH</t>
  </si>
  <si>
    <t>LIC SHARED WCQ ICU</t>
  </si>
  <si>
    <t>LIC SHARED WCQ ICU SD</t>
  </si>
  <si>
    <t>LIC SHARED WC REHAB</t>
  </si>
  <si>
    <t>LIC SHARED WC REHAB SD</t>
  </si>
  <si>
    <t>LIC PRIVATE WCO</t>
  </si>
  <si>
    <t>LIC PRIVATE WCO SD</t>
  </si>
  <si>
    <t>LIC PRIVATE WCO BURNS</t>
  </si>
  <si>
    <t>LIC PRIVATE WCO BURNS SD</t>
  </si>
  <si>
    <t>LIC PRIVATE WCO RENAL</t>
  </si>
  <si>
    <t>LIC PRIVATE WCO RENAL SD</t>
  </si>
  <si>
    <t>LIC PRIVATE WCO SCN</t>
  </si>
  <si>
    <t>LIC PRIVATE WCO QUAL SCN</t>
  </si>
  <si>
    <t>LIC PRIV WCO QUAL SCN SD</t>
  </si>
  <si>
    <t>LIC SHARED WCO</t>
  </si>
  <si>
    <t>LIC SHARED WCO SD</t>
  </si>
  <si>
    <t>LIC SHARED WCO LS</t>
  </si>
  <si>
    <t>LIC SHARED WCO LS SD</t>
  </si>
  <si>
    <t>LIC SHARED WCO BURNS</t>
  </si>
  <si>
    <t>LIC SHARED WCO BURNS SD</t>
  </si>
  <si>
    <t>LIC SHARED WCO CCU</t>
  </si>
  <si>
    <t>LIC SHARED WCO CCU SD</t>
  </si>
  <si>
    <t>LIC SHARED WCO HH</t>
  </si>
  <si>
    <t>LIC SHARED WCO HH SD</t>
  </si>
  <si>
    <t>LIC SHARED WCO ICU</t>
  </si>
  <si>
    <t>LIC SHARED WCO ICU SD</t>
  </si>
  <si>
    <t>LIC SHARED WCO RENAL</t>
  </si>
  <si>
    <t>LIC SHARED WCO RENAL SD</t>
  </si>
  <si>
    <t>LIC SHARED WCO REHAB</t>
  </si>
  <si>
    <t>LIC SHARED WCO REHAB - SD</t>
  </si>
  <si>
    <t>LIC SHARED WCO SCN</t>
  </si>
  <si>
    <t>LIC SHARED WCO SCN SD</t>
  </si>
  <si>
    <t>LIC SHARED WCO QUAL SCN</t>
  </si>
  <si>
    <t>LIC SHARED WCO QUAL SCN SD</t>
  </si>
  <si>
    <t>Eligible Respite</t>
  </si>
  <si>
    <t>Eligible Mental Health</t>
  </si>
  <si>
    <t>Eligible Psychogeriatric</t>
  </si>
  <si>
    <t xml:space="preserve">     PUB RES CARE - DAILY ACCOM RATE</t>
  </si>
  <si>
    <r>
      <rPr>
        <b/>
        <sz val="28"/>
        <rFont val="Calibri"/>
        <family val="2"/>
        <scheme val="minor"/>
      </rPr>
      <t>Queensland Health</t>
    </r>
    <r>
      <rPr>
        <sz val="28"/>
        <rFont val="Calibri"/>
        <family val="2"/>
        <scheme val="minor"/>
      </rPr>
      <t xml:space="preserve"> - Fees and Charges Register</t>
    </r>
  </si>
  <si>
    <t>Eligible Interstate Patients</t>
  </si>
  <si>
    <t>Right to Information Act 2009 s57; (meaning of access charge) Right to Information Regulation 2009 s6(1)(a)</t>
  </si>
  <si>
    <t>Right to Information Act 2009 s56 (meaning of processing charge); Right to Information Regulation 2009 s5(b)</t>
  </si>
  <si>
    <t>Right to Information Act 2009 s57 (meaning of access charge); Right to Information Regulation 2009 s6 (1)(b)</t>
  </si>
  <si>
    <t>Information Privacy Act 2009 s77; (meaning of access charge) Information Privacy Regulation 2009 s4(1)</t>
  </si>
  <si>
    <t>Information Privacy Act 2009 s77  (meaning of access charge); Information Privacy Regulation 2009 s4(1)(b)</t>
  </si>
  <si>
    <t>Information Privacy Act 2009 s77  (meaning of access charge); Information Privacy Regulation 2009 s4,(2)(a)(b)</t>
  </si>
  <si>
    <t>The Queensland Fees and Charges Register sets out the fees and charges Public Health Providers may apply for the delivery of 'health services' and 'other goods and services'.</t>
  </si>
  <si>
    <t>The Section pages</t>
  </si>
  <si>
    <t>denotes the fees and charges set by the register.</t>
  </si>
  <si>
    <t>takes you to web pages that apply to that fee or charge.</t>
  </si>
  <si>
    <t xml:space="preserve">Gen Public Workers' Compensation Qld - Palliative </t>
  </si>
  <si>
    <t>Part commonwealth and Administratively Set</t>
  </si>
  <si>
    <t>Private Health Insurance (Benefit Requirement) Rules 2011 and Fees and Charges for Health Care Services Health Service Directive</t>
  </si>
  <si>
    <t>DVA Schedule</t>
  </si>
  <si>
    <t xml:space="preserve"> Department of Veterans Affairs</t>
  </si>
  <si>
    <t>Department of Veterans Affairs</t>
  </si>
  <si>
    <t>(a) if the term of the licence is 1 year or less</t>
  </si>
  <si>
    <t>(b) for a private hospital with not more than 25 beds -</t>
  </si>
  <si>
    <r>
      <t>Column</t>
    </r>
    <r>
      <rPr>
        <b/>
        <sz val="10"/>
        <rFont val="Arial"/>
        <family val="2"/>
      </rPr>
      <t xml:space="preserve"> L</t>
    </r>
    <r>
      <rPr>
        <sz val="10"/>
        <rFont val="Arial"/>
        <family val="2"/>
      </rPr>
      <t xml:space="preserve"> on the Section pages displays the fees and charges to be applied. This column is colour coded as below:  </t>
    </r>
    <r>
      <rPr>
        <b/>
        <sz val="10"/>
        <color theme="2" tint="-0.89996032593768116"/>
        <rFont val="Arial"/>
        <family val="2"/>
      </rPr>
      <t/>
    </r>
  </si>
  <si>
    <t>1.8.3 Workers' Compensation Qld WC</t>
  </si>
  <si>
    <t>1.8.4 Workers' Compensation Other States</t>
  </si>
  <si>
    <t>2.6.3 Workers' Compensation Qld</t>
  </si>
  <si>
    <t>2.6.4 Workers' Compensation Other States</t>
  </si>
  <si>
    <t>Current as at:</t>
  </si>
  <si>
    <t>1.6.3 Workers' Compensation Other States</t>
  </si>
  <si>
    <t>1.6.2 Workers' Compensation Qld</t>
  </si>
  <si>
    <t>1.7.3 Granted Private Practice Service Fees</t>
  </si>
  <si>
    <t>http://www.health.gov.au/internet/main/publishing.nsf/Content/childdental</t>
  </si>
  <si>
    <t>https://www.myagedcare.gov.au/costs/help-home-costs/income-assessment</t>
  </si>
  <si>
    <t>https://agedcare.health.gov.au/programs-services/flexible-care/transition-care-programme-guidelines</t>
  </si>
  <si>
    <t>1.8.6</t>
  </si>
  <si>
    <t>NIISQ Public - QLD Motor Vehicle Accident</t>
  </si>
  <si>
    <t>GPMVN</t>
  </si>
  <si>
    <t>GPMVNSD</t>
  </si>
  <si>
    <t>GPMVNLS</t>
  </si>
  <si>
    <t>GPMVNLSSD</t>
  </si>
  <si>
    <t>GPMVNHH</t>
  </si>
  <si>
    <t>GPMVNHHSD</t>
  </si>
  <si>
    <t>GEN PUB MV NIISQ</t>
  </si>
  <si>
    <t>GEN PUB MV NIISQ SD</t>
  </si>
  <si>
    <t>GEN PUB MV NIISQ LS</t>
  </si>
  <si>
    <t>GEN PUB MV NIISQ LS SD</t>
  </si>
  <si>
    <t>GEN PUB MV NIISQ HITH</t>
  </si>
  <si>
    <t>GEN PUB MV NIISQ HITH SD</t>
  </si>
  <si>
    <t>Gen Public Motor Vehicle NIIS Qld</t>
  </si>
  <si>
    <t>Gen Public Motor Vehicle NIIS Qld  Hospital in the Home</t>
  </si>
  <si>
    <t>Gen Public Motor Vehicle NIIS Qld  Hospital in the Home Same Day</t>
  </si>
  <si>
    <t>Gen Public Motor Vehicle NIIS Qld Same Day</t>
  </si>
  <si>
    <t>Gen Public Motor Vehicle NIIS QLD Long Stay</t>
  </si>
  <si>
    <t>Gen Public Motor Vehicle NIIS QLD Long Stay Same Day</t>
  </si>
  <si>
    <t xml:space="preserve"> Funded through NIISQ</t>
  </si>
  <si>
    <t>National Injury Insurance Scheme (QLD) Act 2016</t>
  </si>
  <si>
    <t xml:space="preserve">National Injury Insurance Scheme </t>
  </si>
  <si>
    <t>Motor Vehicle QLD</t>
  </si>
  <si>
    <t>Motor Vehicle Other States</t>
  </si>
  <si>
    <t>GPMVNO</t>
  </si>
  <si>
    <t>GPMVNOC</t>
  </si>
  <si>
    <t>GPMVNOCSD</t>
  </si>
  <si>
    <t>GPMVNOI</t>
  </si>
  <si>
    <t>GPMVNOISD</t>
  </si>
  <si>
    <t>GPMVNOB</t>
  </si>
  <si>
    <t>GPMVNOBSD</t>
  </si>
  <si>
    <t>GPMVNOK</t>
  </si>
  <si>
    <t>GPMVNOKSD</t>
  </si>
  <si>
    <t>GEN PUB MV NIIS OTH</t>
  </si>
  <si>
    <t>GEN PUB MV NIIS OTH CC</t>
  </si>
  <si>
    <t>GEN PUB MV NIIS OTH CC SD</t>
  </si>
  <si>
    <t>GEN PUBMV NIIS OTH ICU</t>
  </si>
  <si>
    <t>GEN PUBMV NIIS OTH ICU SD</t>
  </si>
  <si>
    <t>GEN PUB MV NIIS OTH BURNS</t>
  </si>
  <si>
    <t>GEN PUB MV NIIS OTH BURNS SD</t>
  </si>
  <si>
    <t>GEN PUB MV NIIS OTH RENAL DIAL</t>
  </si>
  <si>
    <t>GEN PUB NIIS OTH RENAL DI SD</t>
  </si>
  <si>
    <t>Gen Public Motor Vehicle NIIS Other</t>
  </si>
  <si>
    <t>GPMVNOSD</t>
  </si>
  <si>
    <t>GEN PUB MV NIIS OTH SAME DAY</t>
  </si>
  <si>
    <t>Gen Public Motor Vehicle NIIS Other Same Day</t>
  </si>
  <si>
    <t xml:space="preserve">Gen Public Motor Vehicle NIIS Other Coronary Care </t>
  </si>
  <si>
    <t>Gen Public Motor Vehicle NIIS Other Coronary Care Same Day</t>
  </si>
  <si>
    <t>Gen Public Motor Vehicle NIIS Other Intensive Care Unit</t>
  </si>
  <si>
    <t>Gen Public Motor Vehicle NIIS Other Intensive Care Unit Same Day</t>
  </si>
  <si>
    <t>Gen Public Motor Vehicle NIIS Other Burns</t>
  </si>
  <si>
    <t>Gen Public Motor Vehicle NIIS Other Burns Same Day</t>
  </si>
  <si>
    <t>Gen Public Motor Vehicle NIIS Other Renal Dialysis</t>
  </si>
  <si>
    <t>Gen Public Motor Vehicle NIIS Other Renal Dialysis Same Day</t>
  </si>
  <si>
    <t>GPMVNON</t>
  </si>
  <si>
    <t>GPMVNONSD</t>
  </si>
  <si>
    <t>GPMVNOQN</t>
  </si>
  <si>
    <t>GPMVNOQNS</t>
  </si>
  <si>
    <t>GPMVNOR</t>
  </si>
  <si>
    <t>GPMVNORSD</t>
  </si>
  <si>
    <t>GPMVNOH</t>
  </si>
  <si>
    <t>GPMVNOHSD</t>
  </si>
  <si>
    <t>GEN PUB MV NIIS OTH REHAB</t>
  </si>
  <si>
    <t>GEN PUB MV NIIS OTH REHAB SD</t>
  </si>
  <si>
    <t>Gen Public Motor Vehicle NIIS Other Rehabilitation</t>
  </si>
  <si>
    <t>Gen Public Motor Vehicle NIIS Other Rehabilitation Same Day</t>
  </si>
  <si>
    <t>Gen Public Motor Vehicle NIIS Other Hospital in the Home</t>
  </si>
  <si>
    <t>Gen Public Motor Vehicle NIIS Other Hospital in the Home Same Day</t>
  </si>
  <si>
    <t>Gen Public Motor Vehicle NIIS Other Special Care Nursery</t>
  </si>
  <si>
    <t>Gen Public Motor Vehicle NIIS Other Special Care Nursery Same Day</t>
  </si>
  <si>
    <t>Gen Public Motor Vehicle NIIS Other Qualified Special Care Nursery S Day</t>
  </si>
  <si>
    <t xml:space="preserve">Gen Public Motor Vehicle NIIS Other  Qualified Special Care Nursery </t>
  </si>
  <si>
    <t>GEN PUB MV NIIS OTH HITH</t>
  </si>
  <si>
    <t>GEN PUB MV NIIS OTH HITH SD</t>
  </si>
  <si>
    <t>GEN  PUB MV NIIS OTH SCN</t>
  </si>
  <si>
    <t>GEN PUB MV NIIS OTH SCN SD</t>
  </si>
  <si>
    <t>GEN PUB MV NIIS OTH QUAL SCN</t>
  </si>
  <si>
    <t>GEN PUB MV NIIS OTH QUAL SCN SD</t>
  </si>
  <si>
    <t xml:space="preserve"> Workers' Compensation QLD</t>
  </si>
  <si>
    <t>GPWCNO</t>
  </si>
  <si>
    <t>GPWCNOSD</t>
  </si>
  <si>
    <t>GPWCNOC</t>
  </si>
  <si>
    <t>GPWCNOCSD</t>
  </si>
  <si>
    <t>GPWCNOI</t>
  </si>
  <si>
    <t>GPWCNOISD</t>
  </si>
  <si>
    <t>GPWCNOR</t>
  </si>
  <si>
    <t>GPWCNORSD</t>
  </si>
  <si>
    <t>GPWCNOB</t>
  </si>
  <si>
    <t>GPWCNOBSD</t>
  </si>
  <si>
    <t>GPWCNOK</t>
  </si>
  <si>
    <t>GPWCNOKSD</t>
  </si>
  <si>
    <t>GPWCNOH</t>
  </si>
  <si>
    <t>GPWCNOHSD</t>
  </si>
  <si>
    <t>GPWCNON</t>
  </si>
  <si>
    <t>GPWCNONSD</t>
  </si>
  <si>
    <t>GPWCNOQ</t>
  </si>
  <si>
    <t>GPWCNOQSD</t>
  </si>
  <si>
    <t>GPWCNOL</t>
  </si>
  <si>
    <t>GPWCNOLSD</t>
  </si>
  <si>
    <t>GPMVNOL</t>
  </si>
  <si>
    <t>GPMVNOLSD</t>
  </si>
  <si>
    <t>Gen Public Motor Vehcile NIIS Other Long Stay</t>
  </si>
  <si>
    <t>Gen Public Workers' Compensation NIIS Other</t>
  </si>
  <si>
    <t>Gen Public Workers' Compensation NIIS Other Same Day</t>
  </si>
  <si>
    <t>Gen Public Workers' Compensation NIIS Other Coronary Care</t>
  </si>
  <si>
    <t>Gen Public Workers' Compensation NIIS Other Coronary Care Same Day</t>
  </si>
  <si>
    <t>Gen Public Workers' Compensation NIIS Other Intensive Care Unit</t>
  </si>
  <si>
    <t>Gen Public Workers' Compensation NIIS Other Intensive Care Unit SD</t>
  </si>
  <si>
    <t>Gen Public Workers' Compensation NIIS Other Rehabilitation</t>
  </si>
  <si>
    <t>Gen Public Workers' Compensation NIIS Other Rehabilitation Same Day</t>
  </si>
  <si>
    <t>Gen Public Workers' Compensation NIIS Other Burns</t>
  </si>
  <si>
    <t>Gen Public Workers' Compensation NIIS Other Burns Same Day</t>
  </si>
  <si>
    <t>Gen Public Workers' Compensation NIIS Other Renal Dialysis</t>
  </si>
  <si>
    <t>Gen Public Workers' Compensation NIIS Other Renal Dialysis Same Day</t>
  </si>
  <si>
    <t>Gen Public Workers' Compensation NIIS Other Hospital in the Home</t>
  </si>
  <si>
    <t>Gen Public Workers' Compensation NIIS Other Hospital in the Home SD</t>
  </si>
  <si>
    <t>Gen Public Workers' Compensation NIIS Other Special Care Nursery</t>
  </si>
  <si>
    <t>Gen Public Workers' Compensation NIIS Other Special Care Nursery SD</t>
  </si>
  <si>
    <t xml:space="preserve">Gen Public Workers' Compensation NIIS Other Qualified SCN </t>
  </si>
  <si>
    <t>Gen Public Workers' Compensation NIIS Other Qualified SCN Same Day</t>
  </si>
  <si>
    <t>Gen Public Workers' Compensation NIIS Other Long Stay</t>
  </si>
  <si>
    <t xml:space="preserve">Gen Public Workers' Compensation NIIS Other Long Stay Same Day </t>
  </si>
  <si>
    <t>GEN PUB MV NIIS OTH LS</t>
  </si>
  <si>
    <t>GEN PUB MV NIIS OTH LS SD</t>
  </si>
  <si>
    <t>GEN PUB WC NIIS OTH</t>
  </si>
  <si>
    <t>GEN PUB WC NIIS OTH SD</t>
  </si>
  <si>
    <t>GEN PUB WC NIIS OTH CC</t>
  </si>
  <si>
    <t>GEN PUB WC NIIS OTH CC SD</t>
  </si>
  <si>
    <t>GEN PUB WC NIIS OTH ICU</t>
  </si>
  <si>
    <t>GEN PUB WC NIIS OTH ICU SD</t>
  </si>
  <si>
    <t>GEN PUB WC NIIS OTH REHAB</t>
  </si>
  <si>
    <t>GEN PUB NIIS OTH REHAB SD</t>
  </si>
  <si>
    <t>GEN PUB WC NIIS OTH BURNS</t>
  </si>
  <si>
    <t>GEN PUB WC NIIS OTH BURNS SD</t>
  </si>
  <si>
    <t>GEN PUB WC NIIS OTH RENAL DIAL</t>
  </si>
  <si>
    <t>GEN PUB WC NIIS OTH RENAL DI SD</t>
  </si>
  <si>
    <t>GEN PUB WC NIIS OTH HITH</t>
  </si>
  <si>
    <t>GEN PUB WC NIIS OTH HITH SD</t>
  </si>
  <si>
    <t>GEN PUB WC NIIS OTH SCN</t>
  </si>
  <si>
    <t>GEN PUB WC NIIS OTH SCN SD</t>
  </si>
  <si>
    <t xml:space="preserve">GEN PUB WC NIIS OTH QUAL SCN </t>
  </si>
  <si>
    <t>GEN PUB WC NIIS OTH QUAL SCN SD</t>
  </si>
  <si>
    <t>GEN PUB WC NIIS OTH LS</t>
  </si>
  <si>
    <t>GEN PUB WC NIIS OTH LS SD</t>
  </si>
  <si>
    <t>2.6.6</t>
  </si>
  <si>
    <t>Covered under MAIC grant -  Centrally managed</t>
  </si>
  <si>
    <t>Covered under NIISQ grant -  Centrally managed</t>
  </si>
  <si>
    <t>Covered under NIISQ grant</t>
  </si>
  <si>
    <t>National Injury Insurance Scheme</t>
  </si>
  <si>
    <t>Motor Vehicle Accident Queensland</t>
  </si>
  <si>
    <t>Motor Vehicle Accident Other States</t>
  </si>
  <si>
    <t>1.8.6.1</t>
  </si>
  <si>
    <t>1.8.6.2</t>
  </si>
  <si>
    <t>1.8.6.3</t>
  </si>
  <si>
    <t>1.8.6.4</t>
  </si>
  <si>
    <t>Funding for Workers' Compensation Queensland patients with valid NIISQ claim should be managed per section 1.8.3 of this register</t>
  </si>
  <si>
    <t>GPWCN</t>
  </si>
  <si>
    <t>GPWCNSD</t>
  </si>
  <si>
    <t>GPWCNH</t>
  </si>
  <si>
    <t>GPWCNL</t>
  </si>
  <si>
    <t>GPWCNLSD</t>
  </si>
  <si>
    <t>GPWCNM</t>
  </si>
  <si>
    <t>GPWCNR</t>
  </si>
  <si>
    <t>GPWCNRSD</t>
  </si>
  <si>
    <t>GPWCNP</t>
  </si>
  <si>
    <t>1.6.5</t>
  </si>
  <si>
    <t xml:space="preserve"> National Injury Insurance Scheme</t>
  </si>
  <si>
    <t>1.6.5.1</t>
  </si>
  <si>
    <t>GRMVNO</t>
  </si>
  <si>
    <t>GRMVNOSD</t>
  </si>
  <si>
    <t>GRMVNOB</t>
  </si>
  <si>
    <t>GRMVNOBSD</t>
  </si>
  <si>
    <t>GRMVNOK</t>
  </si>
  <si>
    <t>GRMVNOKSD</t>
  </si>
  <si>
    <t>GEN PVT MV NIIS OTH</t>
  </si>
  <si>
    <t>GEN PVT MV NIIS OTH SD</t>
  </si>
  <si>
    <t>GEN PVT MV NIIS OTH BURNS</t>
  </si>
  <si>
    <t>GEN PVT MV NIIS OTH BURNS SD</t>
  </si>
  <si>
    <t>GEN PVT MV NIIS OTH RENAL DIAL</t>
  </si>
  <si>
    <t>GEN PVT MV NIIS OTH RENAL DI SD</t>
  </si>
  <si>
    <t>GRMVNON</t>
  </si>
  <si>
    <t>GEN PVT MV NIIS OTH SCN</t>
  </si>
  <si>
    <t>GRMVNONSD</t>
  </si>
  <si>
    <t>GEN PVT MV NIIS OTH SCN SD</t>
  </si>
  <si>
    <t>GRMVNOQN</t>
  </si>
  <si>
    <t>GEN PVT MV NIIS OTH QUAL SCN</t>
  </si>
  <si>
    <t>GRMVNOQNS</t>
  </si>
  <si>
    <t>GEN PVT MV NIIS OTH QUAL SCN SD</t>
  </si>
  <si>
    <t>GSMVNOC</t>
  </si>
  <si>
    <t>GSMVNOCSD</t>
  </si>
  <si>
    <t>GSMVNOI</t>
  </si>
  <si>
    <t>GSMVNOISD</t>
  </si>
  <si>
    <t>GSMVNOL</t>
  </si>
  <si>
    <t>GEN SHR MV NIIS OTH CC</t>
  </si>
  <si>
    <t>GEN SHR MV NIIS OTH CC SD</t>
  </si>
  <si>
    <t>GEN SHR MV NIIS OTH ICU</t>
  </si>
  <si>
    <t>GEN SHR MV NIIS OTH ICU SD</t>
  </si>
  <si>
    <t>GEN SHR MV NIIS OTH LS</t>
  </si>
  <si>
    <t>GSMVNOLSD</t>
  </si>
  <si>
    <t>GSMVNOR</t>
  </si>
  <si>
    <t>GSMVNORSD</t>
  </si>
  <si>
    <t>GSMVNO</t>
  </si>
  <si>
    <t>GSMVNOSD</t>
  </si>
  <si>
    <t>GSMVNOB</t>
  </si>
  <si>
    <t>GEN SHR MV NIIS OTH LS SD</t>
  </si>
  <si>
    <t>GEN SHR MV NIIS OTH REHAB</t>
  </si>
  <si>
    <t>GEN SHR MV NIIS OTH REHAB SD</t>
  </si>
  <si>
    <t>GEN SHR MV NIIS OTH</t>
  </si>
  <si>
    <t>GEN SHR MV NIIS OTH SD</t>
  </si>
  <si>
    <t>GEN SHR MV NIIS OTH BURNS</t>
  </si>
  <si>
    <t>GSMVNOBSD</t>
  </si>
  <si>
    <t>GSMVNOK</t>
  </si>
  <si>
    <t>GSMVNOKSD</t>
  </si>
  <si>
    <t>GEN SHR MV NIIS OTH BURNS SD</t>
  </si>
  <si>
    <t>GEN SHR MV NIIS OTH RENAL DIAL</t>
  </si>
  <si>
    <t>GEN SHR MV NIIS OTH RENAL DI SD</t>
  </si>
  <si>
    <t>GSMVNOH</t>
  </si>
  <si>
    <t>GSMVNOHSD</t>
  </si>
  <si>
    <t>GEN SHR MV NIIS OTH HITH</t>
  </si>
  <si>
    <t>GEN SHR MV NIIS OTH HITH SD</t>
  </si>
  <si>
    <t>GSMVNON</t>
  </si>
  <si>
    <t>GEN SHR MV NIIS OTH SCN</t>
  </si>
  <si>
    <t>GSMVNONSD</t>
  </si>
  <si>
    <t>GEN SHR MV NIIS OTH SCN SD</t>
  </si>
  <si>
    <t>GSMVNOQN</t>
  </si>
  <si>
    <t>GSMVNOQNS</t>
  </si>
  <si>
    <t>GEN SHR MV NIIS OTH QUAL SCN</t>
  </si>
  <si>
    <t>GEN SHR MV NIIS OTH QUAL SCN SD</t>
  </si>
  <si>
    <t>1.6.5.2</t>
  </si>
  <si>
    <t>Workers' Compensation QLD</t>
  </si>
  <si>
    <t>GRWCNO</t>
  </si>
  <si>
    <t>GRWCNOSD</t>
  </si>
  <si>
    <t>GRWCNOB</t>
  </si>
  <si>
    <t>GRWCNOBSD</t>
  </si>
  <si>
    <t>GRWCNOK</t>
  </si>
  <si>
    <t>GRWCNOKSD</t>
  </si>
  <si>
    <t>GEN PVT WC NIIS OTH</t>
  </si>
  <si>
    <t>GEN PVT WC NIIS OTH SD</t>
  </si>
  <si>
    <t>GEN PVT WC NIIS OTH BURNS</t>
  </si>
  <si>
    <t>GEN PVT WC NIIS OTH BURNS SD</t>
  </si>
  <si>
    <t>GEN PVT WC NIIS OTH RENAL DIAL</t>
  </si>
  <si>
    <t>GEN PVT WC NIIS OTH RENAL DI SD</t>
  </si>
  <si>
    <t>GRWCN</t>
  </si>
  <si>
    <t>GRWCNSD</t>
  </si>
  <si>
    <t>GRWCNH</t>
  </si>
  <si>
    <t xml:space="preserve">GEN PVT WC NIISQ </t>
  </si>
  <si>
    <t>GEN PVT WC NIISQ SD</t>
  </si>
  <si>
    <t>GEN PVT WC NIISQ HITH</t>
  </si>
  <si>
    <t>GSWCNC</t>
  </si>
  <si>
    <t>GSWCNCSD</t>
  </si>
  <si>
    <t>GSWCNI</t>
  </si>
  <si>
    <t>GSWCNISD</t>
  </si>
  <si>
    <t>GEN SHR WC NIISQ CC</t>
  </si>
  <si>
    <t>GEN SHR WC NIISQ CC SD</t>
  </si>
  <si>
    <t>GEN SHR WC NIISQ ICU</t>
  </si>
  <si>
    <t>GEN SHR WC NIISQ ICU SD</t>
  </si>
  <si>
    <t>GSWCNR</t>
  </si>
  <si>
    <t>GSWCNRSD</t>
  </si>
  <si>
    <t>GSWCN</t>
  </si>
  <si>
    <t>GSWCNSD</t>
  </si>
  <si>
    <t>GSWCNH</t>
  </si>
  <si>
    <t>GEN SHR WC NIISQ REHAB</t>
  </si>
  <si>
    <t>GEN SHR WC NIISQ REHAB SD</t>
  </si>
  <si>
    <t>GEN SHR WC NIISQ</t>
  </si>
  <si>
    <t>GEN SHR WC NIISQ SD</t>
  </si>
  <si>
    <t>GEN SHR WC NIISQ HITH</t>
  </si>
  <si>
    <t>GSWCNLS</t>
  </si>
  <si>
    <t>GSWCNLSS</t>
  </si>
  <si>
    <t>GEN SHR WC NIISQ LS</t>
  </si>
  <si>
    <t>GEN SHR WC NIISQ LS SD</t>
  </si>
  <si>
    <t>1.6.5.3</t>
  </si>
  <si>
    <t>GRWCNON</t>
  </si>
  <si>
    <t>GRWCNONSD</t>
  </si>
  <si>
    <t>GEN PVT WC NIIS OTH SCN</t>
  </si>
  <si>
    <t>GEN PVT WC NIIS OTH SCN SD</t>
  </si>
  <si>
    <t>GRWCNOQ</t>
  </si>
  <si>
    <t>GEN PVT WC NIIS OTH QUAL SCN</t>
  </si>
  <si>
    <t>GRWCNOQSD</t>
  </si>
  <si>
    <t>GEN PVT WC NIIS OTH QUAL SCN SD</t>
  </si>
  <si>
    <t>GSWCNOB</t>
  </si>
  <si>
    <t>GSWCNOBSD</t>
  </si>
  <si>
    <t>GSWCNOK</t>
  </si>
  <si>
    <t>GSWCNOKSD</t>
  </si>
  <si>
    <t>GEN SHR WC NIIS OTH</t>
  </si>
  <si>
    <t>GEN SHR WC NIIS OTH SD</t>
  </si>
  <si>
    <t>GEN SHR WC NIIS OTH RENAL DIAL</t>
  </si>
  <si>
    <t>GEN SHR WC NIIS OTH RENAL DI SD</t>
  </si>
  <si>
    <t>GSWCNO</t>
  </si>
  <si>
    <t>GSWCNOC</t>
  </si>
  <si>
    <t>GSWCNOCSD</t>
  </si>
  <si>
    <t>GSWCNOI</t>
  </si>
  <si>
    <t>GSWCNOISD</t>
  </si>
  <si>
    <t>GEN SHR WC NIIS OTH CC</t>
  </si>
  <si>
    <t xml:space="preserve">GEN SHR WC NIIS OTH CC SD </t>
  </si>
  <si>
    <t>GEN SHR WC NIIS OTH ICU</t>
  </si>
  <si>
    <t>GEN SHR WC NIIS OTH ICU SD</t>
  </si>
  <si>
    <t>GSWCNOSD</t>
  </si>
  <si>
    <t>GSWCNOR</t>
  </si>
  <si>
    <t>GSWCNORSD</t>
  </si>
  <si>
    <t>GEN SHR WC NIIS OTH REHAB</t>
  </si>
  <si>
    <t>GEN SHR WC NIIS OTH REHAB SD</t>
  </si>
  <si>
    <t>GSWCNOH</t>
  </si>
  <si>
    <t>GSWCNOHSD</t>
  </si>
  <si>
    <t>GEN SHR WC NIIS OTH HITH</t>
  </si>
  <si>
    <t>GEN SHR WC NIIS OTH HITH SD</t>
  </si>
  <si>
    <t>GSWCNON</t>
  </si>
  <si>
    <t>GEN SHR WC NIIS OTH SCN</t>
  </si>
  <si>
    <t>GSWCNONSD</t>
  </si>
  <si>
    <t>GEN SHR WC NIIS OTH SCN SD</t>
  </si>
  <si>
    <t>GSWCNOQ</t>
  </si>
  <si>
    <t xml:space="preserve">GEN SHR WC NIIS OTH QUAL SCN </t>
  </si>
  <si>
    <t>GSWCNOQSD</t>
  </si>
  <si>
    <t>GEN SHR WC NIIS OTH QUAL SCN SD</t>
  </si>
  <si>
    <t>GSWCNOLS</t>
  </si>
  <si>
    <t>GEN SHR WC NIIS OTH LS</t>
  </si>
  <si>
    <t>GSWCNOLSS</t>
  </si>
  <si>
    <t>GEN SHR WC NIIS OTH LS SD</t>
  </si>
  <si>
    <t>National Injury Insurance Scheme Motor Vehicle</t>
  </si>
  <si>
    <t>GRMVNOL</t>
  </si>
  <si>
    <t>GRMVNOLSD</t>
  </si>
  <si>
    <t>GRMVNOBL</t>
  </si>
  <si>
    <t>GRMVNOBLS</t>
  </si>
  <si>
    <t>GRMVNOKL</t>
  </si>
  <si>
    <t>GRMVNOKLS</t>
  </si>
  <si>
    <t>LIC PVT MV NIIS OTH</t>
  </si>
  <si>
    <t>LIC PVT MV NIIS OTH SD</t>
  </si>
  <si>
    <t>LIC PVT MV NIIS OTH BURNS</t>
  </si>
  <si>
    <t>LIC PVT MV NIIS OTH BURNS SD</t>
  </si>
  <si>
    <t>LIC PVT MV NIIS OTH RENAL DIAL</t>
  </si>
  <si>
    <t>LIC PVT MV NIIS OTH RENAL DI SD</t>
  </si>
  <si>
    <t>GRMVNONL</t>
  </si>
  <si>
    <t>LIC PVT MV NIIS OTH SCN</t>
  </si>
  <si>
    <t>GRMVNONLS</t>
  </si>
  <si>
    <t>LIC PVT MV NIIS OTH SCN SD</t>
  </si>
  <si>
    <t>GRMVNOQL</t>
  </si>
  <si>
    <t>LIC PVT MV NIIS OTH QUAL SCN</t>
  </si>
  <si>
    <t>GRMVNOQLS</t>
  </si>
  <si>
    <t>LIC PVT MV NIIS OTH QUAL SCN SD</t>
  </si>
  <si>
    <t>National Injury Insurance Scheme Motor Vehicle Newborns</t>
  </si>
  <si>
    <t>National Injury Insurance Scheme Workers Compensation</t>
  </si>
  <si>
    <t>GRWCNOKL</t>
  </si>
  <si>
    <t>LIC PVT WC NIIS OTH RENAL DIAL</t>
  </si>
  <si>
    <t>GRWCNOKLS</t>
  </si>
  <si>
    <t>LIC PVT WC NIIS OTH RENAL DI SD</t>
  </si>
  <si>
    <t>National Injury Insurance Scheme Workers Compensation Newborns</t>
  </si>
  <si>
    <t>GRWCNONL</t>
  </si>
  <si>
    <t>LIC PVT WC NIIS OTH SCN</t>
  </si>
  <si>
    <t>GRWCNOQL</t>
  </si>
  <si>
    <t>LIC PVT WC NIIS OTH QUAL SCN</t>
  </si>
  <si>
    <t>GRWCNOQLS</t>
  </si>
  <si>
    <t>LIC PVT WC NIIS OTH QUAL  SCN SD</t>
  </si>
  <si>
    <t>GRWCNL</t>
  </si>
  <si>
    <t>GRWCNLSD</t>
  </si>
  <si>
    <t>GRWCNHL</t>
  </si>
  <si>
    <t>LIC PVT WC NIISQ</t>
  </si>
  <si>
    <t>LIC PVT WC NIISQ SD</t>
  </si>
  <si>
    <t>LIC PVT WC NIISQ HITH</t>
  </si>
  <si>
    <t>GRWCNOL</t>
  </si>
  <si>
    <t>LIC PVT WC NIIS OTH</t>
  </si>
  <si>
    <t>GRWCNOLSD</t>
  </si>
  <si>
    <t>LIC PVT WC NIIS OTH SD</t>
  </si>
  <si>
    <t>GRWCNOBL</t>
  </si>
  <si>
    <t>LIC PVT WC NIIS OTH BURNS</t>
  </si>
  <si>
    <t>GRWCNOBLS</t>
  </si>
  <si>
    <t>LIC PVT WC NIIS OTH BURNS SD</t>
  </si>
  <si>
    <t>LIC SHR MV NIIS OTH</t>
  </si>
  <si>
    <t>LIC SHR MV NIIS OTH SD</t>
  </si>
  <si>
    <t>GSMVNOLL</t>
  </si>
  <si>
    <t>LIC SHR MV NIIS OTH LS</t>
  </si>
  <si>
    <t>GSMVNOLLS</t>
  </si>
  <si>
    <t>LIC SHR MV NIIS OTH LS SD</t>
  </si>
  <si>
    <t>GSMVNOBL</t>
  </si>
  <si>
    <t>LIC SHR MV NIIS OTH BURNS</t>
  </si>
  <si>
    <t>GSMVNOBLS</t>
  </si>
  <si>
    <t>LIC SHR MV NIIS OTH BURNS SD</t>
  </si>
  <si>
    <t>GSMVNOCL</t>
  </si>
  <si>
    <t>LIC SHR MV NIIS OTH CC</t>
  </si>
  <si>
    <t>GSMVNOCLS</t>
  </si>
  <si>
    <t>LIC SHR MV NIIS OTH CC SD</t>
  </si>
  <si>
    <t>GSMVNOHL</t>
  </si>
  <si>
    <t>LIC SHR MV NIIS OTH HITH</t>
  </si>
  <si>
    <t>GSMVNOHLS</t>
  </si>
  <si>
    <t>LIC SHR MV NIIS OTH HITH SD</t>
  </si>
  <si>
    <t>GSMVNOIL</t>
  </si>
  <si>
    <t>LIC SHR MV NIIS OTH ICU</t>
  </si>
  <si>
    <t>GSMVNOILS</t>
  </si>
  <si>
    <t>LIC SHR MV NIIS OTH ICU SD</t>
  </si>
  <si>
    <t>GSMVNOKL</t>
  </si>
  <si>
    <t>LIC SHR MV NIIS OTH RENAL DIAL</t>
  </si>
  <si>
    <t>GSMVNOKLS</t>
  </si>
  <si>
    <t>LIC SHR MV NIIS OTH RENAL DI SD</t>
  </si>
  <si>
    <t>GSMVNORL</t>
  </si>
  <si>
    <t>LIC SHR MV NIIS OTH REHAB</t>
  </si>
  <si>
    <t>GSMVNORLS</t>
  </si>
  <si>
    <t>LIC SHR MV NIIS OTH REHAB SD</t>
  </si>
  <si>
    <t>GSMVNONL</t>
  </si>
  <si>
    <t>LIC SHR MV NIIS OTH SCN</t>
  </si>
  <si>
    <t>GSMVNONLS</t>
  </si>
  <si>
    <t>LIC SHR MV NIIS OTH SCN SD</t>
  </si>
  <si>
    <t>GSMVNOQL</t>
  </si>
  <si>
    <t>LIC SHR MV NIIS OTH QUAL SCN</t>
  </si>
  <si>
    <t>GSMVNOQLS</t>
  </si>
  <si>
    <t>LIC SHR MV NIIS OTH QUAL SCN SD</t>
  </si>
  <si>
    <t>GSWCNL</t>
  </si>
  <si>
    <t>LIC SHR WC NIISQ</t>
  </si>
  <si>
    <t>GSWCNLSD</t>
  </si>
  <si>
    <t>LIC SHR WC NIISQ SD</t>
  </si>
  <si>
    <t>GSWCNLL</t>
  </si>
  <si>
    <t>LIC SHR WC NIISQ LS</t>
  </si>
  <si>
    <t>GSWCNLLSD</t>
  </si>
  <si>
    <t>LIC SHR WC NIISQ LS SD</t>
  </si>
  <si>
    <t>GSWCNCL</t>
  </si>
  <si>
    <t>GSWCNCLSD</t>
  </si>
  <si>
    <t>LIC SHR WC NIISQ CC SD</t>
  </si>
  <si>
    <t>GSWCNHL</t>
  </si>
  <si>
    <t>LIC SHR WC NIISQ HITH</t>
  </si>
  <si>
    <t>GSWCNIL</t>
  </si>
  <si>
    <t>LIC SHR WC NIISQ ICU</t>
  </si>
  <si>
    <t>GSWCNILSD</t>
  </si>
  <si>
    <t>LIC SHR WC NIISQ ICU SD</t>
  </si>
  <si>
    <t>GSWCNRL</t>
  </si>
  <si>
    <t>LIC SHR WC NIISQ REHAB</t>
  </si>
  <si>
    <t>GSWCNRLSD</t>
  </si>
  <si>
    <t>LIC SHR WC NIISQ REHAB SD</t>
  </si>
  <si>
    <t>GSWCNOL</t>
  </si>
  <si>
    <t>GSWCNOLSD</t>
  </si>
  <si>
    <t>GSWCNOLL</t>
  </si>
  <si>
    <t>GSWCNOLLS</t>
  </si>
  <si>
    <t>GSWCNOBL</t>
  </si>
  <si>
    <t>GSWCNOBLS</t>
  </si>
  <si>
    <t>GSWCNOCL</t>
  </si>
  <si>
    <t>GSWCNOCLS</t>
  </si>
  <si>
    <t>GSWCNOHL</t>
  </si>
  <si>
    <t>GSWCNOHLS</t>
  </si>
  <si>
    <t>GSWCNOIL</t>
  </si>
  <si>
    <t>LIC SHR WC NIIS OTH</t>
  </si>
  <si>
    <t>LIC SHR WC NIIS OTH SD</t>
  </si>
  <si>
    <t xml:space="preserve">LIC SHR WC NIIS OTH LS </t>
  </si>
  <si>
    <t>LIC SHR WC NIIS OTH LS SD</t>
  </si>
  <si>
    <t>LIC SHR WC NIIS OTH BURNS</t>
  </si>
  <si>
    <t>LIC SHR WC NIIS OTH BURNS SD</t>
  </si>
  <si>
    <t>LIC SHR WC NIIS OTH CC</t>
  </si>
  <si>
    <t xml:space="preserve">LIC SHR WC NIIS OTH CC SD </t>
  </si>
  <si>
    <t>LIC SHR WC NIIS OTH HITH</t>
  </si>
  <si>
    <t>LIC SHR WC NIIS OTH HITH SD</t>
  </si>
  <si>
    <t>LIC SHR WC NIIS OTH ICU</t>
  </si>
  <si>
    <t>GSWCNOILS</t>
  </si>
  <si>
    <t>LIC SHR WC NIIS OTH ICU SD</t>
  </si>
  <si>
    <t>GSWCNOKL</t>
  </si>
  <si>
    <t>LIC SHR WC NIIS OTH RENAL DIAL</t>
  </si>
  <si>
    <t>GSWCNOKLS</t>
  </si>
  <si>
    <t>LIC SHR WC NIIS OTH RENAL DI SD</t>
  </si>
  <si>
    <t>GSWCNORL</t>
  </si>
  <si>
    <t>LIC SHR WC NIIS OTH REHAB</t>
  </si>
  <si>
    <t>GSWCNORLS</t>
  </si>
  <si>
    <t>LIC SHR WC NIIS OTH REHAB SD</t>
  </si>
  <si>
    <t>GSWCNONL</t>
  </si>
  <si>
    <t>LIC SHR WC NIIS OTH SCN</t>
  </si>
  <si>
    <t>GSWCNONLS</t>
  </si>
  <si>
    <t>LIC SHR WC NIIS OTH SCN SD</t>
  </si>
  <si>
    <t>GSWCNOQL</t>
  </si>
  <si>
    <t>LIC SHR WC NIIS OTH QUAL SCN</t>
  </si>
  <si>
    <t>GSWCNOQLS</t>
  </si>
  <si>
    <t>LIC SHR WC NIIS OTH QUAL SCN SD</t>
  </si>
  <si>
    <t>Funding for Workers' Compensation Queensland patients with 'serious personal injury' should be managed per section 2.6.3.2 of this register</t>
  </si>
  <si>
    <t>Funding for Workers' Compensation Queensland patients with 'serious personal injury' should be managed per section 2.6.3.1 of this register</t>
  </si>
  <si>
    <t>Gen Public Workers' Compensation NIIS Queensland</t>
  </si>
  <si>
    <t>Gen Public Workers' Compensation NIIS Queensland SD</t>
  </si>
  <si>
    <t>Gen Public Workers' Compensation NIIS Queensland Hosp in the Home</t>
  </si>
  <si>
    <t>Gen Public Workers' Compensation NIIS Queensland Rehab SD</t>
  </si>
  <si>
    <t>Gen Public Workers' Compensation NIIS Queensland Pallitive</t>
  </si>
  <si>
    <t>Gen Public Workers' Compensation NIIS Queensland Long Stay</t>
  </si>
  <si>
    <t>Gen Public Workers' Compensation NIIS Queensland Long Stay SD</t>
  </si>
  <si>
    <t>Gen Public Workers' Compensation NIIS Queensland Long Stay Maintanance</t>
  </si>
  <si>
    <t>Gen Private Motor Vehicle NIIS Other</t>
  </si>
  <si>
    <t>Gen Private Motor Vehicle NIIS Other SD</t>
  </si>
  <si>
    <t>Gen Private Motor Vehicle NIIS Other Burns</t>
  </si>
  <si>
    <t>Gen Private Motor Vehicle NIIS Other Burns SD</t>
  </si>
  <si>
    <t>Gen Private Motor Vehicle NIIS Other Renal Dial</t>
  </si>
  <si>
    <t>Gen Private Motor Vehicle NIIS Other Renal Dial SD</t>
  </si>
  <si>
    <t>Gen Share Motor Vehicle NIIS Other Coronary Care</t>
  </si>
  <si>
    <t>Gen Share Motor Vehicle NIIS Other Coronary Care SD</t>
  </si>
  <si>
    <t>Gen Share Motor Vehicle NIIS Other ICU</t>
  </si>
  <si>
    <t>Gen Share Motor Vehicle NIIS Other ICU SD</t>
  </si>
  <si>
    <t>Gen Share Motor Vehicle NIIS Other Long Stay</t>
  </si>
  <si>
    <t>Gen Share Motor Vehicle NIIS Other Long Stay SD</t>
  </si>
  <si>
    <t>Gen Share Motor Vehicle NIIS Other Rehab</t>
  </si>
  <si>
    <t>Gen Share Motor Vehicle NIIS Other Rehab SD</t>
  </si>
  <si>
    <t>Gen Share Motor Vehicle NIIS Other</t>
  </si>
  <si>
    <t>Gen Share Motor Vehicle NIIS Other Burns</t>
  </si>
  <si>
    <t>Gen Share Motor Vehicle NIIS Other SD</t>
  </si>
  <si>
    <t>Gen Share Motor Vehicle NIIS Other Burns SD</t>
  </si>
  <si>
    <t>Gen Share Motor Vehicle NIIS Other Renal Dialysis</t>
  </si>
  <si>
    <t>Gen Share Motor Vehicle NIIS Other Renal Dialysis SD</t>
  </si>
  <si>
    <t>Gen Share Motor Vehicle NIIS Other Hospital in the Home</t>
  </si>
  <si>
    <t>Gen Share Motor Vehicle NIIS Other Hospital in the Home SD</t>
  </si>
  <si>
    <t>Gen Share Motor Vehicle NIIS Other Special Care Nursery</t>
  </si>
  <si>
    <t>Gen Share Motor Vehicle NIIS Other Special Care Nursery SD</t>
  </si>
  <si>
    <t>Gen Share Motor Vehicle NIIS Other Qualified Special Care Nursery</t>
  </si>
  <si>
    <t>Gen Share Motor Vehicle NIIS Other Qualified Special Care NurserySD</t>
  </si>
  <si>
    <t>Gen  Private Workers' Compensation  NIIS Queensland</t>
  </si>
  <si>
    <t>Gen  Private Workers' Compensation  NIIS Queensland SD</t>
  </si>
  <si>
    <t>Gen  Private Workers' Compensation  NIIS Queensland Hospital in the Home</t>
  </si>
  <si>
    <t>Gen Share Workers' Compensation NIIS Queensland  Coronary Care</t>
  </si>
  <si>
    <t>Gen Share Workers' Compensation NIIS Queensland  Coronary Care SD</t>
  </si>
  <si>
    <t>Gen Share Workers' Compensation NIIS Queensland ICU</t>
  </si>
  <si>
    <t>Gen Share Workers' Compensation NIIS Queensland ICU SD</t>
  </si>
  <si>
    <t>Gen Share Workers' Compensation NIIS Queensland</t>
  </si>
  <si>
    <t>Gen Share Workers' Compensation NIIS Queensland SD</t>
  </si>
  <si>
    <t>Gen Share Workers' Compensation NIIS Queensland Rehab</t>
  </si>
  <si>
    <t>Gen Share Workers' Compensation NIIS Queensland Rehab SD</t>
  </si>
  <si>
    <t>Gen Share Workers' Compensation NIIS Queensland Hospital in the Home</t>
  </si>
  <si>
    <t>Gen Share Workers' Compensation NIIS Queensland Long Stay</t>
  </si>
  <si>
    <t>Gen Share Workers' Compensation NIIS Queensland Long Stay SD</t>
  </si>
  <si>
    <t>Gen  Private Workers' Compensation  NIIS Other</t>
  </si>
  <si>
    <t>Gen  Private Workers' Compensation  NIIS Other SD</t>
  </si>
  <si>
    <t>Gen  Private Workers' Compensation  NIIS Other Burns</t>
  </si>
  <si>
    <t>Gen  Private Workers' Compensation  NIIS Other Burns SD</t>
  </si>
  <si>
    <t>Gen  Private Workers' Compensation  NIIS Other Renal Dialysis</t>
  </si>
  <si>
    <t>Gen  Private Workers' Compensation  NIIS Other Renal Dialysis SD</t>
  </si>
  <si>
    <t>Gen  Private Workers' Compensation  NIIS Other Special Care Nursery</t>
  </si>
  <si>
    <t>Gen  Private Workers' Compensation  NIIS Other Special Care Nursery SD</t>
  </si>
  <si>
    <t>Gen  Private Workers' Compensation  NIIS Other Qualified Special Care Nursery</t>
  </si>
  <si>
    <t>Gen  Private Workers' Compensation  NIIS Other Qual Special Care Nursery SD</t>
  </si>
  <si>
    <t>Gen Share Workers' Compensation NIIS Other</t>
  </si>
  <si>
    <t>Gen Share Workers' Compensation NIIS Other ICU</t>
  </si>
  <si>
    <t>Gen Share Workers' Compensation NIIS Other ICU SD</t>
  </si>
  <si>
    <t>Gen Share Workers' Compensation NIIS Other SD</t>
  </si>
  <si>
    <t xml:space="preserve">Gen Share Workers' Compensation NIIS Other Burns </t>
  </si>
  <si>
    <t>Gen Share Workers' Compensation NIIS Other Burns SD</t>
  </si>
  <si>
    <t>Gen Share Workers' Compensation NIIS Other Coronary Care</t>
  </si>
  <si>
    <t xml:space="preserve">Gen Share Workers' Compensation NIIS Other Coronary Care SD </t>
  </si>
  <si>
    <t>Gen Share Workers' Compensation NIIS Other Renal Dialysis</t>
  </si>
  <si>
    <t>Gen Share Workers' Compensation NIIS Other Renal Dialysis SD</t>
  </si>
  <si>
    <t>Gen Share Workers' Compensation NIIS Other Rehab</t>
  </si>
  <si>
    <t>Gen Share Workers' Compensation NIIS Other Rehab SD</t>
  </si>
  <si>
    <t>Gen Share Workers' Compensation NIIS Other Hospital in the Home</t>
  </si>
  <si>
    <t>Gen Share Workers' Compensation NIIS Other Hospital in the Home SD</t>
  </si>
  <si>
    <t>Gen Share Workers' Compensation NIIS Other Special Care Nursery</t>
  </si>
  <si>
    <t>Gen Share Workers' Compensation NIIS Other Special Care Nursery SD</t>
  </si>
  <si>
    <t xml:space="preserve">Gen Share Workers' Compensation NIIS Other Qualified Special Care Nursery </t>
  </si>
  <si>
    <t>Gen Share Workers' Compensation NIIS Other Qual Special Care Nursery SD</t>
  </si>
  <si>
    <t>Gen Share Workers' Compensation NIIS Other Long Stay</t>
  </si>
  <si>
    <t>Gen Share Workers' Compensation NIIS Other Long Stay SD</t>
  </si>
  <si>
    <t>Lic Private Motor Vehicle NIIS Other</t>
  </si>
  <si>
    <t>Lic Private Motor Vehicle NIIS Other SD</t>
  </si>
  <si>
    <t>Lic Private Motor Vehicle NIIS Other Burns</t>
  </si>
  <si>
    <t>Lic Private Motor Vehicle NIIS Other Burns SD</t>
  </si>
  <si>
    <t>Lic Private Motor Vehicle NIIS Other Renal Dialysis</t>
  </si>
  <si>
    <t>Lic Private Motor Vehicle NIIS Other Renal Dialysis SD</t>
  </si>
  <si>
    <t>Lic Private Motor Vehicle NIIS Other Special Care Nursery</t>
  </si>
  <si>
    <t>Lic Private Motor Vehicle NIIS Other Special Care Nursery SD</t>
  </si>
  <si>
    <t>Lic Private Motor Vehicle NIIS Other Qualified Special Care Nursery</t>
  </si>
  <si>
    <t>Lic Private Motor Vehicle NIIS Other Qualified Special Care Nursery SD</t>
  </si>
  <si>
    <t>Lic Private Workers' Compensation NIIS Queensland</t>
  </si>
  <si>
    <t>Lic Private Workers' Compensation NIIS Queensland SD</t>
  </si>
  <si>
    <t>Lic Private Workers' Compensation NIIS Other</t>
  </si>
  <si>
    <t>Lic Private Workers' Compensation NIIS Other SD</t>
  </si>
  <si>
    <t>Lic Private Workers' Compensation NIIS Queensland Hospital in the Home</t>
  </si>
  <si>
    <t xml:space="preserve">Lic Private Workers' Compensation NIIS Other Burns </t>
  </si>
  <si>
    <t>Lic Private Workers' Compensation NIIS Other Burns SD</t>
  </si>
  <si>
    <t>Lic Private Workers' Compensation NIIS Other Renal Dialysis</t>
  </si>
  <si>
    <t>Lic Private Workers' Compensation NIIS Other Renal Dialysis SD</t>
  </si>
  <si>
    <t>Lic Private Workers' Compensation NIIS Other Special Care Nursery</t>
  </si>
  <si>
    <t>Lic Private Workers' Compensation NIIS Other Qualified Special Care Nursery</t>
  </si>
  <si>
    <t>Lic Private Workers' Compensation NIIS Other Qual Special Care Nursery SD</t>
  </si>
  <si>
    <t>Lic Share Motor Vehicle NIIS Other</t>
  </si>
  <si>
    <t>Lic Share Motor Vehicle NIIS Other SD</t>
  </si>
  <si>
    <t>Lic Share Motor Vehicle NIIS Other ICU</t>
  </si>
  <si>
    <t>Lic Share Motor Vehicle NIIS Other ICU SD</t>
  </si>
  <si>
    <t>Lic Share Motor Vehicle NIIS Other Long Stay</t>
  </si>
  <si>
    <t>Lic Share Motor Vehicle NIIS Other Long Stay SD</t>
  </si>
  <si>
    <t>Lic Share Motor Vehicle NIIS Other Burns</t>
  </si>
  <si>
    <t>Lic Share Motor Vehicle NIIS Other Burns SD</t>
  </si>
  <si>
    <t>Lic Share Motor Vehicle NIIS Other Coronary Care</t>
  </si>
  <si>
    <t>Lic Share Motor Vehicle NIIS Other Coronary Care SD</t>
  </si>
  <si>
    <t>Lic Share Motor Vehicle NIIS Other Hospital in the Home</t>
  </si>
  <si>
    <t>Lic Share Motor Vehicle NIIS Other Hospital in the Home SD</t>
  </si>
  <si>
    <t>Lic Share Motor Vehicle NIIS Other Renal Dialysis</t>
  </si>
  <si>
    <t>Lic Share Motor Vehicle NIIS Other Renal Dialysis SD</t>
  </si>
  <si>
    <t>Lic Share Motor Vehicle NIIS Other Rehab</t>
  </si>
  <si>
    <t>Lic Share Motor Vehicle NIIS Other Rehab SD</t>
  </si>
  <si>
    <t>Lic Share Motor Vehicle NIIS Other Special Care Nursery</t>
  </si>
  <si>
    <t>Lic Share Motor Vehicle NIIS Other Special Care Nursery SD</t>
  </si>
  <si>
    <t>Lic Share Motor Vehicle NIIS Other Qual Special Care Nursery</t>
  </si>
  <si>
    <t>Lic Share Motor Vehicle NIIS Other Qual Special Care Nursery SD</t>
  </si>
  <si>
    <t>Lic Share  Workers' Compensation NIIS Queensland</t>
  </si>
  <si>
    <t>Lic Share  Workers' Compensation NIIS Queensland SD</t>
  </si>
  <si>
    <t>Lic Share  Workers' Compensation NIIS Queensland Long Stay</t>
  </si>
  <si>
    <t>Lic Share  Workers' Compensation NIIS Queensland Long Stay SD</t>
  </si>
  <si>
    <t>Lic Share  Workers' Compensation NIIS Queensland ICU</t>
  </si>
  <si>
    <t>Lic Share  Workers' Compensation NIIS Queensland ICU SD</t>
  </si>
  <si>
    <t xml:space="preserve">Lic Share  Workers' Compensation NIIS Other </t>
  </si>
  <si>
    <t>Lic Share  Workers' Compensation NIIS Other SD</t>
  </si>
  <si>
    <t>Lic Share  Workers' Compensation NIIS Other ICU</t>
  </si>
  <si>
    <t>Lic Share  Workers' Compensation NIIS Other ICU SD</t>
  </si>
  <si>
    <t>Lic Share  Workers' Compensation NIIS Queensland Coronary Care</t>
  </si>
  <si>
    <t>Lic Share  Workers' Compensation NIIS Queensland  Coronary Care SD</t>
  </si>
  <si>
    <t>Lic Share  Workers' Compensation NIIS Queensland Hospital in the Home</t>
  </si>
  <si>
    <t>Lic Share  Workers' Compensation NIIS Queensland Rehab</t>
  </si>
  <si>
    <t>Lic Share  Workers' Compensation NIIS Queensland Rehab SD</t>
  </si>
  <si>
    <t>Lic Share  Workers' Compensation NIIS Other Long Stay</t>
  </si>
  <si>
    <t>Lic Share  Workers' Compensation NIIS Other Long Stay SD</t>
  </si>
  <si>
    <t>Lic Share  Workers' Compensation NIIS Other Burns</t>
  </si>
  <si>
    <t>Lic Share  Workers' Compensation NIIS Other Burns SD</t>
  </si>
  <si>
    <t>Lic Share  Workers' Compensation NIIS Other Coronary Care</t>
  </si>
  <si>
    <t xml:space="preserve">Lic Share  Workers' Compensation NIIS Other Coronary CareSD </t>
  </si>
  <si>
    <t>Lic Share  Workers' Compensation NIIS Other Hospital in the Home</t>
  </si>
  <si>
    <t>Lic Share  Workers' Compensation NIIS Other Hospital in the Home SD</t>
  </si>
  <si>
    <t>Lic Share  Workers' Compensation NIIS Other Renal Dialysis</t>
  </si>
  <si>
    <t>Lic Share  Workers' Compensation NIIS Other Renal Dialysis SD</t>
  </si>
  <si>
    <t>Lic Share  Workers' Compensation NIIS Other Rehab</t>
  </si>
  <si>
    <t>Lic Share  Workers' Compensation NIIS Other Rehab SD</t>
  </si>
  <si>
    <t>Lic Share  Workers' Compensation NIIS Other Special Care Nursery</t>
  </si>
  <si>
    <t>Lic Share  Workers' Compensation NIIS Other Special Care Nursery SD</t>
  </si>
  <si>
    <t>Lic Share  Workers' Compensation NIIS Other Qual Special Care Nursery SD</t>
  </si>
  <si>
    <t>Lic Share  Workers' Compensation NIIS Other Qual Special Care Nursery</t>
  </si>
  <si>
    <t>GPMLSSD</t>
  </si>
  <si>
    <t>GEN PUB MH LSTAY EXT TREAT SD</t>
  </si>
  <si>
    <t>Gen Public Mental Health Long Stay And Over 21 ETF- Public SD  (CCU use only)</t>
  </si>
  <si>
    <t>Gen Private Motor Vehicle NIIS Other Special Care Nursery</t>
  </si>
  <si>
    <t>Gen Private Motor Vehicle NIIS Other Qualified  Special Care Nursery</t>
  </si>
  <si>
    <t>Gen Private Motor Vehicle NIIS OtherSpecial Care Nursery SD</t>
  </si>
  <si>
    <t>Gen Private Motor Vehicle NIIS Other Qualified  Special Care Nursery SD</t>
  </si>
  <si>
    <t>Gen Public Workers' Compensation NIIS Queensland Rehab</t>
  </si>
  <si>
    <t>1.6.5 National Injury Insurance Scheme</t>
  </si>
  <si>
    <t>1.6.5.1 Motor Vehicle Other States</t>
  </si>
  <si>
    <t>1.6.5.3 Workers Compensation Other States</t>
  </si>
  <si>
    <t>1.8.6 National Injury Insurance Scheme</t>
  </si>
  <si>
    <t>1.8.6.2 Motor Vehicle Other States</t>
  </si>
  <si>
    <t>1.8.6.4 Workers Compensation Other States</t>
  </si>
  <si>
    <t>2.6.6 National Injury Insurance Scheme</t>
  </si>
  <si>
    <t>2.6.6.1 Motor Vehicle Accident Qld</t>
  </si>
  <si>
    <t>1.6.5.2 Workers Compensation Qld</t>
  </si>
  <si>
    <t>1.8.6.1 Motor Vehicle Qld</t>
  </si>
  <si>
    <t>1.8.6.3 Workers Compensation Qld</t>
  </si>
  <si>
    <t>2.6.6.2 Motor Vehicle Accident Other States</t>
  </si>
  <si>
    <t>2.6.6.3 Workers Compensation Qld</t>
  </si>
  <si>
    <t xml:space="preserve">2.6.6.4 Workers Compensation Other States </t>
  </si>
  <si>
    <t>2.6.6.1</t>
  </si>
  <si>
    <t>2.6.6.2</t>
  </si>
  <si>
    <t>2.6.6.3</t>
  </si>
  <si>
    <t>2.6.6.4</t>
  </si>
  <si>
    <t>Gen Public Motor Vehcile NIIS Other Long Stay SD</t>
  </si>
  <si>
    <t>LIC SHR WC NIISQ CC</t>
  </si>
  <si>
    <r>
      <t>Access Charge in relation to an access application for a document is the actual cost incurred for search, relocation,written transcription, creation and /or otherwise giving access to the document (except by photocopy)</t>
    </r>
    <r>
      <rPr>
        <b/>
        <sz val="10"/>
        <rFont val="Arial"/>
        <family val="2"/>
      </rPr>
      <t xml:space="preserve"> </t>
    </r>
  </si>
  <si>
    <t>GPB</t>
  </si>
  <si>
    <t>GPBSD</t>
  </si>
  <si>
    <t>GPBI</t>
  </si>
  <si>
    <t>Gen public boarder ineligible</t>
  </si>
  <si>
    <t>GPBISD</t>
  </si>
  <si>
    <t>Gen public boarder ineligible - same day</t>
  </si>
  <si>
    <t xml:space="preserve">Charge at HHS Discretion </t>
  </si>
  <si>
    <r>
      <t xml:space="preserve">For each accident and emergency service as a triage </t>
    </r>
    <r>
      <rPr>
        <b/>
        <sz val="10"/>
        <rFont val="Arial"/>
        <family val="2"/>
      </rPr>
      <t>Category 1</t>
    </r>
    <r>
      <rPr>
        <sz val="10"/>
        <rFont val="Arial"/>
        <family val="2"/>
      </rPr>
      <t xml:space="preserve"> patient</t>
    </r>
  </si>
  <si>
    <r>
      <t xml:space="preserve">For each accident and emergency service as a triage </t>
    </r>
    <r>
      <rPr>
        <b/>
        <sz val="10"/>
        <rFont val="Arial"/>
        <family val="2"/>
      </rPr>
      <t>Category 2</t>
    </r>
    <r>
      <rPr>
        <sz val="10"/>
        <rFont val="Arial"/>
        <family val="2"/>
      </rPr>
      <t xml:space="preserve"> patient</t>
    </r>
  </si>
  <si>
    <r>
      <t xml:space="preserve">For each accident and emergency service as a triage </t>
    </r>
    <r>
      <rPr>
        <b/>
        <sz val="10"/>
        <rFont val="Arial"/>
        <family val="2"/>
      </rPr>
      <t>Category 3</t>
    </r>
    <r>
      <rPr>
        <sz val="10"/>
        <rFont val="Arial"/>
        <family val="2"/>
      </rPr>
      <t xml:space="preserve"> patient</t>
    </r>
  </si>
  <si>
    <r>
      <t xml:space="preserve">For each accident and emergency service as a triage </t>
    </r>
    <r>
      <rPr>
        <b/>
        <sz val="10"/>
        <rFont val="Arial"/>
        <family val="2"/>
      </rPr>
      <t>Category 4</t>
    </r>
    <r>
      <rPr>
        <sz val="10"/>
        <rFont val="Arial"/>
        <family val="2"/>
      </rPr>
      <t xml:space="preserve"> patient</t>
    </r>
  </si>
  <si>
    <r>
      <t xml:space="preserve">For each accident and emergency service as a triage </t>
    </r>
    <r>
      <rPr>
        <b/>
        <sz val="10"/>
        <rFont val="Arial"/>
        <family val="2"/>
      </rPr>
      <t>Category 5</t>
    </r>
    <r>
      <rPr>
        <sz val="10"/>
        <rFont val="Arial"/>
        <family val="2"/>
      </rPr>
      <t xml:space="preserve"> patient</t>
    </r>
  </si>
  <si>
    <r>
      <t xml:space="preserve">Motor Accident Insurance Other States </t>
    </r>
    <r>
      <rPr>
        <sz val="10"/>
        <color theme="6" tint="0.59999389629810485"/>
        <rFont val="Arial"/>
        <family val="2"/>
      </rPr>
      <t>AA</t>
    </r>
  </si>
  <si>
    <r>
      <t xml:space="preserve">Emergency </t>
    </r>
    <r>
      <rPr>
        <sz val="10"/>
        <color theme="2"/>
        <rFont val="Arial"/>
        <family val="2"/>
      </rPr>
      <t>AAAAAAA</t>
    </r>
  </si>
  <si>
    <t xml:space="preserve">Supreme Court of Queensland Act 1991 Uniform Civil Procedure (Fees) Regulation 2009 </t>
  </si>
  <si>
    <t>Supreme Court of Queensland Act 1991 Uniform Civil Procedure (Fees) Regulation 2009,  Schedule 1, Section 9</t>
  </si>
  <si>
    <t>Supreme Court of Queensland Act 1991 Uniform Civil Procedure (Fees) Regulation 2009,  Schedule 1, Section 4</t>
  </si>
  <si>
    <t xml:space="preserve">Supreme Court of Queensland Act 1991 </t>
  </si>
  <si>
    <t>Medical Imaging on CD/digital/electronic media (initial study) (+GST)</t>
  </si>
  <si>
    <t>Medical Imaging on CD/digital/electronic media (second and subsequent study) (+GST)</t>
  </si>
  <si>
    <t>Other forms of access eg. CD ROMs, Colour Copies, digital/electronic media etc.</t>
  </si>
  <si>
    <t>Gen Public Ineligible Treaty</t>
  </si>
  <si>
    <t>GPIT</t>
  </si>
  <si>
    <t>GPITCCU</t>
  </si>
  <si>
    <t>GPITSD</t>
  </si>
  <si>
    <t>Gen Public Ineligible Treaty SD</t>
  </si>
  <si>
    <t>GPITCCUSD</t>
  </si>
  <si>
    <t>Gen Public Ineligible Treaty CCU</t>
  </si>
  <si>
    <t>Gen Public Ineligible Treaty CCU SD</t>
  </si>
  <si>
    <t>GPITICU</t>
  </si>
  <si>
    <t>Gen Public Ineligible Treaty ICU</t>
  </si>
  <si>
    <t>GPITICUSD</t>
  </si>
  <si>
    <t>Gen Public Ineligible Treaty ICU SD</t>
  </si>
  <si>
    <t>GPITLS</t>
  </si>
  <si>
    <t>Gen Public Ineligible Treaty L/Stay</t>
  </si>
  <si>
    <t>Gen Public Ineligible Treaty L/Stay SD</t>
  </si>
  <si>
    <t>GPITLSSD</t>
  </si>
  <si>
    <t>GPITR</t>
  </si>
  <si>
    <t>Gen Public Ineligible Treaty Rehab</t>
  </si>
  <si>
    <t>GPITRSD</t>
  </si>
  <si>
    <t>Gen Public Ineligible Treaty Rehab SD</t>
  </si>
  <si>
    <t>GPITN</t>
  </si>
  <si>
    <t>Gen Public Ineligible Treaty Special Care Nursery</t>
  </si>
  <si>
    <t>GPITQN</t>
  </si>
  <si>
    <t>Gen Public Ineligible Treaty Qualified Special Care Nursery</t>
  </si>
  <si>
    <t>GPITNSD</t>
  </si>
  <si>
    <t>Gen Public Ineligible Treaty Special Care Nursery SD</t>
  </si>
  <si>
    <t>GPITQNSD</t>
  </si>
  <si>
    <t>Gen Public Ineligible Treaty Qualified Special Care Nursery SD</t>
  </si>
  <si>
    <t>GPITB</t>
  </si>
  <si>
    <t>Gen Public Ineligible Treaty Burns</t>
  </si>
  <si>
    <t>GPITBSD</t>
  </si>
  <si>
    <t>Gen Public Ineligible Treaty Burns SD</t>
  </si>
  <si>
    <t>GPITRD</t>
  </si>
  <si>
    <t>Gen Public Ineligible Treaty Renal Dialysis</t>
  </si>
  <si>
    <t>GPITRDSD</t>
  </si>
  <si>
    <t>Gen Public Ineligible Treaty Renal Dialysis SD</t>
  </si>
  <si>
    <t>GPITHH</t>
  </si>
  <si>
    <t>Gen Public Ineligible Treaty Hospital in the Home</t>
  </si>
  <si>
    <t>GPITHHSD</t>
  </si>
  <si>
    <t>Gen Public Ineligible Treaty Hospital in the Home SD</t>
  </si>
  <si>
    <t>GPITQ</t>
  </si>
  <si>
    <t>Gen Public Ineligible Treaty Qualified</t>
  </si>
  <si>
    <t>GPITQSD</t>
  </si>
  <si>
    <t>Gen Public Ineligible Treaty Qualified SD</t>
  </si>
  <si>
    <t>GPITUQ</t>
  </si>
  <si>
    <t>GPITUQSD</t>
  </si>
  <si>
    <t>Gen Public Ineligible Treaty Unqualified</t>
  </si>
  <si>
    <t>Gen Public Ineligible Treaty Unqualified SD</t>
  </si>
  <si>
    <t>Torres Strait Treaty Public Long Stay  Nursing Home Type Patients</t>
  </si>
  <si>
    <t>Torres Strait Treaty Newborns</t>
  </si>
  <si>
    <t>GEN PUB INEL TREATY</t>
  </si>
  <si>
    <t>GEN PUB INEL TREATY CCU</t>
  </si>
  <si>
    <t>GEN PUB INEL TREATY SD</t>
  </si>
  <si>
    <t>GEN PUB INEL TREATY CCU SD</t>
  </si>
  <si>
    <t>GEN PUB INEL TREATY ICU</t>
  </si>
  <si>
    <t>GEN PUB INEL TREATY ICU SD</t>
  </si>
  <si>
    <t>GEN PUB INEL TREATY REHAB</t>
  </si>
  <si>
    <t>GEN PUB INEL TREATY REHAB SD</t>
  </si>
  <si>
    <t>GEN PUB INEL TREATY BURNS</t>
  </si>
  <si>
    <t>GEN PUB INEL TREATY BURNS SD</t>
  </si>
  <si>
    <t>GEN PUB INEL TREATY R/DIAL</t>
  </si>
  <si>
    <t>GEN PUB INEL TREATY R/DIAL SD</t>
  </si>
  <si>
    <t>GEN PUB INEL TREATY HIH</t>
  </si>
  <si>
    <t>GEN PUB INEL TREATY HIH SD</t>
  </si>
  <si>
    <t>GEN PUB INEL TREATY SCN</t>
  </si>
  <si>
    <t>GEN PUB INEL TREATY SCN SD</t>
  </si>
  <si>
    <t>GEN PUB INEL TREATY QUAL SCN</t>
  </si>
  <si>
    <t>GEN PUB INEL TREATY  QUAL SCN SD</t>
  </si>
  <si>
    <t>GEN PUB INEL TREATY  QUAL</t>
  </si>
  <si>
    <t>GEN PUB INEL TREATY QUAL SD</t>
  </si>
  <si>
    <t>GEN PUB INEL TREATY  UNQUAL</t>
  </si>
  <si>
    <t>GEN PUB INEL TREATY UNQUAL SD</t>
  </si>
  <si>
    <t>GEN PUB INEL TREATY L/STAY</t>
  </si>
  <si>
    <t>GEN PUB INEL TREATY  L/STAY SD</t>
  </si>
  <si>
    <t>(a)  for a change to the type of health services proposed to be provided at the proposed private health facility</t>
  </si>
  <si>
    <t>(b)  for an increase of more than 25 in the number of beds for the proposed private health facility</t>
  </si>
  <si>
    <t>(c)  for 1 or more other changes</t>
  </si>
  <si>
    <t>4. Issue of an approval to replace a lost, stolen, destroyed or damaged approval (Section 38(4))</t>
  </si>
  <si>
    <r>
      <rPr>
        <sz val="10"/>
        <rFont val="Calibri"/>
        <family val="2"/>
        <scheme val="minor"/>
      </rPr>
      <t>5. Application for a licence</t>
    </r>
    <r>
      <rPr>
        <sz val="10"/>
        <rFont val="Arial"/>
        <family val="2"/>
      </rPr>
      <t xml:space="preserve"> (Act, section 42(c ))</t>
    </r>
    <r>
      <rPr>
        <sz val="10"/>
        <color indexed="10"/>
        <rFont val="Arial"/>
        <family val="2"/>
      </rPr>
      <t xml:space="preserve"> </t>
    </r>
    <r>
      <rPr>
        <sz val="10"/>
        <rFont val="Arial"/>
        <family val="2"/>
      </rPr>
      <t xml:space="preserve"> -</t>
    </r>
  </si>
  <si>
    <t xml:space="preserve">3. Application to change an approval (Act, section 30(2)(b)) </t>
  </si>
  <si>
    <t>2. Application for an extension of the term of an approval (Act, section 25(3)(c ))</t>
  </si>
  <si>
    <t xml:space="preserve">1. Application for an approval (Act, section 17(c )) - </t>
  </si>
  <si>
    <t>(b) for a private hospital with not more than 25 beds</t>
  </si>
  <si>
    <t>(c) for a private hospital with more than 25 beds but not more than 100 beds</t>
  </si>
  <si>
    <t>6. Application for renewal of a licence (Act, section 51(2)(c )) -</t>
  </si>
  <si>
    <t>(a) for a change to the type of health services provided at the private health facility</t>
  </si>
  <si>
    <t>(b) for an increase of not more than 25 beds for the private health facility</t>
  </si>
  <si>
    <t>(c) for an increase of more than 25 beds for the private health facility</t>
  </si>
  <si>
    <t>(d) for 1 or more other changes</t>
  </si>
  <si>
    <t xml:space="preserve">8. Application  for approval of a prescribed alteration to a private health facility (Act, section 63(c )) - </t>
  </si>
  <si>
    <t xml:space="preserve">9. Application to transfer a licence (Act, section 68(2)(c )(ii)) - </t>
  </si>
  <si>
    <t>10. Issue of a licence to replace a lost, stolen, destroyed or damaged licence (Act, section 79(4))</t>
  </si>
  <si>
    <r>
      <t xml:space="preserve">3. </t>
    </r>
    <r>
      <rPr>
        <sz val="10"/>
        <rFont val="Calibri"/>
        <family val="2"/>
        <scheme val="minor"/>
      </rPr>
      <t>Application to amend the conditions of an approval as an auditor (Act, s 151(2)(c))</t>
    </r>
  </si>
  <si>
    <r>
      <t>4. Application for r</t>
    </r>
    <r>
      <rPr>
        <sz val="10"/>
        <rFont val="Calibri"/>
        <family val="2"/>
        <scheme val="minor"/>
      </rPr>
      <t>eplacement of a damaged, destroyed, lost or stolen auditor’s approval (Act, s 154(2)(c))</t>
    </r>
  </si>
  <si>
    <r>
      <t>2. Application for r</t>
    </r>
    <r>
      <rPr>
        <sz val="10"/>
        <rFont val="Calibri"/>
        <family val="2"/>
        <scheme val="minor"/>
      </rPr>
      <t xml:space="preserve">enewal of an approval as an auditor (Act, s 151(2)(c)), for each year of the approval </t>
    </r>
  </si>
  <si>
    <t>Refer any queries to Revenue Strategy and Support Unit, email: compensablerevenue@health.qld.gov.au</t>
  </si>
  <si>
    <t>Torres Strait Treaty</t>
  </si>
  <si>
    <t>PNG Nationals covered by 'Torres Strait Treaty'</t>
  </si>
  <si>
    <t>DETAINEES</t>
  </si>
  <si>
    <t>Use the ineligible public patient fees</t>
  </si>
  <si>
    <t>Pharmaceutical co-payment for outpatients - general (capped amount - may be less dependent on dispensed price for medicine)</t>
  </si>
  <si>
    <t xml:space="preserve">Pharmaceutical co-payment on discharge - general per item (capped amount - may be less dependent on dispensed price for medicine) </t>
  </si>
  <si>
    <r>
      <t>Right to Information Act 2009</t>
    </r>
    <r>
      <rPr>
        <b/>
        <sz val="8"/>
        <rFont val="Calibri"/>
        <family val="2"/>
        <scheme val="minor"/>
      </rPr>
      <t xml:space="preserve"> </t>
    </r>
    <r>
      <rPr>
        <sz val="10"/>
        <rFont val="Calibri"/>
        <family val="2"/>
        <scheme val="minor"/>
      </rPr>
      <t>Sch 6 (definition of application fee) Right to Information Regulation 2009 s4 (Application fee)</t>
    </r>
  </si>
  <si>
    <r>
      <t xml:space="preserve">Evidence Act 1977 </t>
    </r>
    <r>
      <rPr>
        <b/>
        <sz val="10"/>
        <rFont val="Calibri"/>
        <family val="2"/>
        <scheme val="minor"/>
      </rPr>
      <t>s</t>
    </r>
    <r>
      <rPr>
        <sz val="10"/>
        <rFont val="Calibri"/>
        <family val="2"/>
        <scheme val="minor"/>
      </rPr>
      <t>134A(2); Evidence Regulation 2007 s6(2)(b)</t>
    </r>
  </si>
  <si>
    <r>
      <t xml:space="preserve">Evidence Act 1977 </t>
    </r>
    <r>
      <rPr>
        <b/>
        <sz val="10"/>
        <rFont val="Calibri"/>
        <family val="2"/>
        <scheme val="minor"/>
      </rPr>
      <t>s</t>
    </r>
    <r>
      <rPr>
        <sz val="10"/>
        <rFont val="Calibri"/>
        <family val="2"/>
        <scheme val="minor"/>
      </rPr>
      <t>134A(2); Evidence Regulation 2007 s6(3)(a)(i)</t>
    </r>
  </si>
  <si>
    <r>
      <t xml:space="preserve">Evidence Act 1977 </t>
    </r>
    <r>
      <rPr>
        <b/>
        <sz val="10"/>
        <rFont val="Calibri"/>
        <family val="2"/>
        <scheme val="minor"/>
      </rPr>
      <t>s</t>
    </r>
    <r>
      <rPr>
        <sz val="10"/>
        <rFont val="Calibri"/>
        <family val="2"/>
        <scheme val="minor"/>
      </rPr>
      <t>134A(2); Evidence Regulation 2007 s6(3)(b)</t>
    </r>
  </si>
  <si>
    <r>
      <t xml:space="preserve">Right to Information Act 2009 </t>
    </r>
    <r>
      <rPr>
        <b/>
        <sz val="8"/>
        <rFont val="Calibri"/>
        <family val="2"/>
        <scheme val="minor"/>
      </rPr>
      <t>s</t>
    </r>
    <r>
      <rPr>
        <sz val="10"/>
        <rFont val="Calibri"/>
        <family val="2"/>
        <scheme val="minor"/>
      </rPr>
      <t>56 (meaning of processing charge); Right to Information Regulation 2009 s5(a)</t>
    </r>
  </si>
  <si>
    <r>
      <t xml:space="preserve">Right to Information Act 2009 </t>
    </r>
    <r>
      <rPr>
        <b/>
        <sz val="8"/>
        <rFont val="Calibri"/>
        <family val="2"/>
        <scheme val="minor"/>
      </rPr>
      <t>s</t>
    </r>
    <r>
      <rPr>
        <sz val="10"/>
        <rFont val="Calibri"/>
        <family val="2"/>
        <scheme val="minor"/>
      </rPr>
      <t>57 (meaning of access charge); Right to Information Regulation 2009 s6(2)(a)(b)</t>
    </r>
  </si>
  <si>
    <r>
      <rPr>
        <sz val="10"/>
        <color indexed="8"/>
        <rFont val="Calibri"/>
        <family val="2"/>
        <scheme val="minor"/>
      </rPr>
      <t xml:space="preserve"> See s.134A (2) Evidence Act 1977</t>
    </r>
    <r>
      <rPr>
        <b/>
        <sz val="10"/>
        <rFont val="Calibri"/>
        <family val="2"/>
        <scheme val="minor"/>
      </rPr>
      <t xml:space="preserve"> </t>
    </r>
    <r>
      <rPr>
        <sz val="10"/>
        <rFont val="Calibri"/>
        <family val="2"/>
        <scheme val="minor"/>
      </rPr>
      <t>http://www.legislation.qld.gov.au/LEGISLTN/CURRENT/E/EvidceA77.pdf  and Part 2 s.6 (2)(3) Evidence Regulation 2007  https://www.legislation.qld.gov.au/browse/inforce#/sl/title/e</t>
    </r>
  </si>
  <si>
    <r>
      <t xml:space="preserve">Photocopying charge of </t>
    </r>
    <r>
      <rPr>
        <b/>
        <sz val="10"/>
        <rFont val="Calibri"/>
        <family val="2"/>
        <scheme val="minor"/>
      </rPr>
      <t>5</t>
    </r>
    <r>
      <rPr>
        <b/>
        <sz val="10"/>
        <color indexed="8"/>
        <rFont val="Calibri"/>
        <family val="2"/>
        <scheme val="minor"/>
      </rPr>
      <t>0 cents</t>
    </r>
    <r>
      <rPr>
        <sz val="10"/>
        <color indexed="8"/>
        <rFont val="Calibri"/>
        <family val="2"/>
        <scheme val="minor"/>
      </rPr>
      <t xml:space="preserve"> per page [+GST]</t>
    </r>
  </si>
  <si>
    <r>
      <t xml:space="preserve">Photocopying charge of </t>
    </r>
    <r>
      <rPr>
        <b/>
        <sz val="10"/>
        <rFont val="Calibri"/>
        <family val="2"/>
        <scheme val="minor"/>
      </rPr>
      <t>2</t>
    </r>
    <r>
      <rPr>
        <b/>
        <sz val="10"/>
        <color indexed="8"/>
        <rFont val="Calibri"/>
        <family val="2"/>
        <scheme val="minor"/>
      </rPr>
      <t>0 cents</t>
    </r>
    <r>
      <rPr>
        <sz val="10"/>
        <color indexed="8"/>
        <rFont val="Calibri"/>
        <family val="2"/>
        <scheme val="minor"/>
      </rPr>
      <t xml:space="preserve"> per page [+GST]</t>
    </r>
  </si>
  <si>
    <r>
      <t>Life Extinct and Cause of Death certificates fees cannot be raised.</t>
    </r>
    <r>
      <rPr>
        <sz val="8"/>
        <color indexed="8"/>
        <rFont val="Calibri"/>
        <family val="2"/>
        <scheme val="minor"/>
      </rPr>
      <t xml:space="preserve"> </t>
    </r>
  </si>
  <si>
    <r>
      <rPr>
        <b/>
        <sz val="10"/>
        <color indexed="8"/>
        <rFont val="Calibri"/>
        <family val="2"/>
        <scheme val="minor"/>
      </rPr>
      <t>Facility Fee</t>
    </r>
    <r>
      <rPr>
        <sz val="10"/>
        <rFont val="Calibri"/>
        <family val="2"/>
        <scheme val="minor"/>
      </rPr>
      <t xml:space="preserve"> &amp; Minor operating room (theatre) &amp; - for procedures performed anywhere in the facility by a private medical practitioner on a private patient - raised against the practitioner not the patient (+GST)</t>
    </r>
  </si>
  <si>
    <r>
      <t xml:space="preserve">(a) </t>
    </r>
    <r>
      <rPr>
        <sz val="10"/>
        <rFont val="Calibri"/>
        <family val="2"/>
        <scheme val="minor"/>
      </rPr>
      <t>the application fee</t>
    </r>
  </si>
  <si>
    <r>
      <t xml:space="preserve">(b) </t>
    </r>
    <r>
      <rPr>
        <sz val="10"/>
        <rFont val="Calibri"/>
        <family val="2"/>
        <scheme val="minor"/>
      </rPr>
      <t>the approval fee, for each year of the approval</t>
    </r>
  </si>
  <si>
    <t>GSMVNOLS</t>
  </si>
  <si>
    <t>GSMVNOLSS</t>
  </si>
  <si>
    <t>HBCIS Account Class/FSR Code Description</t>
  </si>
  <si>
    <t>INTFAC TRNSF NURSE ESC; INEL, PVT, COMP</t>
  </si>
  <si>
    <t>HBCIS/FSR Description</t>
  </si>
  <si>
    <t>INTERFAC TRANSFER INEL &amp; COMP RETRIEVAL</t>
  </si>
  <si>
    <t xml:space="preserve">COMPRESSION GARMENT; INEL &amp; COMP </t>
  </si>
  <si>
    <t xml:space="preserve">ELIGIBLE PHARM CO-PAY CONCESS OPD/ITEM </t>
  </si>
  <si>
    <t>ELIGIBLE PHARM CO-PAY OPD/ITEM (CAPPED)</t>
  </si>
  <si>
    <t>ELIG PHARM SAFETY NET THRESHOLD CONCESS</t>
  </si>
  <si>
    <t xml:space="preserve">ELIG PHARM SAFETY NET THRESHOLD </t>
  </si>
  <si>
    <t xml:space="preserve">ELIG PHARM CO-PAY CONCESS DISCHARGE/ITEM </t>
  </si>
  <si>
    <t>ELIG PHARM CO-PAY DISCHARGE/ITEM -CAPPED</t>
  </si>
  <si>
    <t>INELIG, 3RD PTY NONADMITTED PHARM</t>
  </si>
  <si>
    <t>INELIG, 3RD PTY ADMITTED PHARM</t>
  </si>
  <si>
    <t>PHARM NON-SCRIPT SUPPLY OTHER AGENCY</t>
  </si>
  <si>
    <t xml:space="preserve">GEN PUBLIC BOARDER </t>
  </si>
  <si>
    <t>GEN PUBLIC BOARDER - SAME DAY</t>
  </si>
  <si>
    <t xml:space="preserve">GEN PUBLIC BOARDER INELIGIBLE </t>
  </si>
  <si>
    <t>GEN PUBLIC BOARDER INELIGIBLE - SAME DAY</t>
  </si>
  <si>
    <t xml:space="preserve">GEN SHARED BOARDER </t>
  </si>
  <si>
    <t>GEN SHARED BOARDER - SAME DAY</t>
  </si>
  <si>
    <t>GEN PRIVATE BOARDER</t>
  </si>
  <si>
    <t>PROFORMA MEDICAL/OTHER REPORT =&lt; 3 PAGES</t>
  </si>
  <si>
    <t xml:space="preserve">PROFORMA MEDICAL/OTHER REPORT  &gt;3 PAGES </t>
  </si>
  <si>
    <t xml:space="preserve">MINIMAL (SHORT) REPORT </t>
  </si>
  <si>
    <t xml:space="preserve">SPECIALIST MEDICAL REPORTS (PER HOUR) </t>
  </si>
  <si>
    <t xml:space="preserve">STANDARD MEDICAL/OTHER REPORTS </t>
  </si>
  <si>
    <t>PHOTOCOPYING CHARGE/PAGE</t>
  </si>
  <si>
    <t xml:space="preserve">COPIES OF X-RAY FILM </t>
  </si>
  <si>
    <t>COPIES OF PHOTOGRAPH</t>
  </si>
  <si>
    <t xml:space="preserve">COPIES OF VIDEOTAPE </t>
  </si>
  <si>
    <t>COPIES OF AUDIOTAPE</t>
  </si>
  <si>
    <t xml:space="preserve">COPY OF CD-ROM </t>
  </si>
  <si>
    <t>MED IMAG ON ELECT MEDIA-INITIAL STUDY</t>
  </si>
  <si>
    <t>MED IMAG ON ELECT MEDIA-SUB STUDY</t>
  </si>
  <si>
    <t>CTP APP FEE - MEDICAL AND OTHER RECORDS</t>
  </si>
  <si>
    <t>CTP PHOTOCOPYING CHARGE/PAGE</t>
  </si>
  <si>
    <t>CTP OTHER FORMS OF ACCESS</t>
  </si>
  <si>
    <t>PIPA DOH PTY TO CLM PCOPY/PG OVER 200 PG</t>
  </si>
  <si>
    <t xml:space="preserve">PIPA DOH NOT PTY APPLICATION FEE   </t>
  </si>
  <si>
    <t>PIPA DOH NOT PTY PHOTOCOPY/PAGE</t>
  </si>
  <si>
    <t>PIPA DOH NOT PTY ON ELECTRONIC MEDIA</t>
  </si>
  <si>
    <t>EA DOCUMENT INSPECTION/HOUR</t>
  </si>
  <si>
    <t>EA FIRST COPY/EXTRACT/PAGE</t>
  </si>
  <si>
    <t>EA FIRST COPY/EXTRACT MAX FEE</t>
  </si>
  <si>
    <t xml:space="preserve">EA ADDITIONAL COPY/EXTRACT/PAGE </t>
  </si>
  <si>
    <t>EA ADDITIONAL COPY/EXTRACT/PAGE MAX FEE</t>
  </si>
  <si>
    <t xml:space="preserve">EA COPY/EXTRACT OTHERWISE </t>
  </si>
  <si>
    <t>NON-PTY DISCLOSE DOC INSPECTION/HR</t>
  </si>
  <si>
    <t>NON-PTY DISCLOSE FIRST CPY/EXTRT/PGE</t>
  </si>
  <si>
    <t>NON-PTY DISCLOSE 1ST CPY/EXTRT/PGE MAX</t>
  </si>
  <si>
    <t>NON-PTY DISCLOSE ADD CPY/EXTRT/PGE</t>
  </si>
  <si>
    <t>NON-PTY DISCLOSE ADD CPY/EXTRT/PGE MAX</t>
  </si>
  <si>
    <t>SUMMON ISSUED MAG CRT</t>
  </si>
  <si>
    <t>SUBPOENA ISSUED OTH CRT</t>
  </si>
  <si>
    <t>SUBPOENA DUP FILE ORIG TO CRT</t>
  </si>
  <si>
    <t>SUBPOENA CPY/EXTRT 1ST CPY/PGE</t>
  </si>
  <si>
    <t>SUBPOENA CPY/EXTRT 1ST CPY/PGE MAX</t>
  </si>
  <si>
    <t>SUBPOENA CPY/EXTRTADD CPY/PGE</t>
  </si>
  <si>
    <t>SUBPOENA CPY/EXTRTADD CPY/PGE MAX</t>
  </si>
  <si>
    <t>SUBPOENA TRANSPORT OF MED RCDS</t>
  </si>
  <si>
    <t>RTI APPLICATION FEE</t>
  </si>
  <si>
    <t>RTI ACCESS APPLICATION FEE</t>
  </si>
  <si>
    <t>RTI PROCESS CHRG FOR ACCESS APP =&lt; 5HOURS</t>
  </si>
  <si>
    <t>RTI PROCESS CHRG FOR ACS APP &gt;5HR/15 MIN</t>
  </si>
  <si>
    <t>RTI PHOTOCOPY OF DOCUMENT/PAGE</t>
  </si>
  <si>
    <t>RTI COPY OF DOC ON ELECTRONIC MEDIA</t>
  </si>
  <si>
    <t>IP ACCESS TO DOC NOT PCPY</t>
  </si>
  <si>
    <t>IP ACCESS TO DOC PCOPY/PAGE</t>
  </si>
  <si>
    <t>IP ACCESS TO DOC VIA ELECTRONIC MEDIA</t>
  </si>
  <si>
    <t xml:space="preserve">PHF APP DAY HOSP </t>
  </si>
  <si>
    <t>PHF APP PVT HOSP &lt;25 BEDS</t>
  </si>
  <si>
    <t>PHF APP PVT HOSP &gt;25 &lt;100 BEDS</t>
  </si>
  <si>
    <t>PHF APP PVT HOSP &gt;100 &lt;200 BEDS</t>
  </si>
  <si>
    <t xml:space="preserve">PHF APP &gt;200 BEDS </t>
  </si>
  <si>
    <t xml:space="preserve">PHF APP EXT OF APP TERM </t>
  </si>
  <si>
    <t>PHF APP TO CHNG TYP OF HLTH SERV PVT HOSP</t>
  </si>
  <si>
    <t>PHF APP TO INC OF &gt;25 BEDS PVT HOSP</t>
  </si>
  <si>
    <t>PHF APP =&gt;1 OTHER CHANGE</t>
  </si>
  <si>
    <t>PHF REPLACEMENT APPROVAL</t>
  </si>
  <si>
    <t>PHF APP LIC DAY HOSP</t>
  </si>
  <si>
    <t>PHF APP LIC PVT HOSP &lt;25 BEDS</t>
  </si>
  <si>
    <t>PHF APP LIC PVT HOSP &gt;25 &lt;100 BEDS</t>
  </si>
  <si>
    <t>PHF APP LIC PVT HOSP &gt;100 &lt;200 BEDS</t>
  </si>
  <si>
    <t>PHF APP LIC PVT HOSP &gt;200 BEDS</t>
  </si>
  <si>
    <t>PHF LIC RENEW DAY HOSP =&lt;1 YEAR</t>
  </si>
  <si>
    <t>PHF LIC RENEW DAY HOSP OTHER</t>
  </si>
  <si>
    <t xml:space="preserve">PHF LIC RENEW PVT HOSP &lt;25BDS =&lt;1 YEAR </t>
  </si>
  <si>
    <t>PHF LIC RENEW PVT HOSP &lt;25BDS OTHER</t>
  </si>
  <si>
    <t xml:space="preserve"> PHF LIC RENEW PVT HSP &gt;25&lt;100 BDS =&lt;1 YR</t>
  </si>
  <si>
    <t xml:space="preserve"> PHF LIC RENEW PVT HSP &gt;25&lt;100 BDS OTHER</t>
  </si>
  <si>
    <t xml:space="preserve">PHF LIC RENEW PVT HSP &gt;100&lt;200 BDS =&lt;1YR </t>
  </si>
  <si>
    <t>PHF LIC RENEW PVT HSP &gt;100&lt;200 BDS  OTH</t>
  </si>
  <si>
    <t xml:space="preserve">PHF LIC RENEW PVT HSP &gt;200 BDS =&lt;1 YR    </t>
  </si>
  <si>
    <t xml:space="preserve">PHF LIC RENEW PVT HSP &gt;200 BDS OTHER     </t>
  </si>
  <si>
    <t>PHF APP CHNG LIC TYP HLTH SERV PVT FAC</t>
  </si>
  <si>
    <t>PHF APP CHNG LIC INC =&lt;25 BDS PVT FAC</t>
  </si>
  <si>
    <t>PHF APP CHNG LIC INC &gt;25 BDS PVT FAC</t>
  </si>
  <si>
    <t>PHF APP CHNG LIC =&gt;1 OTH CHNG</t>
  </si>
  <si>
    <t>PHF APP PRESC ALT PVT DAY HOSP</t>
  </si>
  <si>
    <t>PHF APP PRESC ALT PVT HOSP</t>
  </si>
  <si>
    <t>PHF APP TRANSFER LIC DAY HOSP</t>
  </si>
  <si>
    <t>PHF APP TRNSFER LIC PVT HSP =&lt;25 BEDS</t>
  </si>
  <si>
    <t>PHF APP TRNSFER LIC PVT HSP &gt;25&lt;100 BDS</t>
  </si>
  <si>
    <t>PHF APP TRNSFER LIC PVT HSP &gt;100&lt;200 BDS</t>
  </si>
  <si>
    <t>PHF APP TRNSFER LIC PVT HSP &gt;200 BDS</t>
  </si>
  <si>
    <t>PHF REPLACE LICENCE</t>
  </si>
  <si>
    <t xml:space="preserve">RS APP PSS LIC RACTIVE SECURITY ENHANCE </t>
  </si>
  <si>
    <t>RS APP PSS LIC RACTIVE OTHER</t>
  </si>
  <si>
    <t xml:space="preserve">RS LIC POSS RACTIVE SUB PRAC =&lt;1YR BASE </t>
  </si>
  <si>
    <t>RS LIC POSS SEAL/UNSEAL RACTIVE SUB</t>
  </si>
  <si>
    <t xml:space="preserve">RS LIC POSS RACTIVE SUB PRAC &gt;1&lt;2YR BASE </t>
  </si>
  <si>
    <t xml:space="preserve"> RS LIC POSS RACTIVE SUB PRAC &gt;2&lt;3YR BASE </t>
  </si>
  <si>
    <t xml:space="preserve"> RS LIC POSS SEAL/UNSEAL RACTIVE SUB</t>
  </si>
  <si>
    <t>RS APP USE/TRANSPORT LIC</t>
  </si>
  <si>
    <t>RS LIC USE/TPORT =&lt;1YR</t>
  </si>
  <si>
    <t>RS LIC USE/TPORT &gt;1&lt;2 YR</t>
  </si>
  <si>
    <t>RS LIC USE/TPORT &gt;2&lt;3 YR</t>
  </si>
  <si>
    <t>RS APP TO ACQUIRE</t>
  </si>
  <si>
    <t>RS APP TO DISPOSE</t>
  </si>
  <si>
    <t>RS APP TO RELOCATE</t>
  </si>
  <si>
    <t>RS APP ACCREDITATION CERT</t>
  </si>
  <si>
    <t>RS ACCREDITATION CERT =&lt;1 YR</t>
  </si>
  <si>
    <t>RS ACCREDITATION CERT &gt;1&lt;2 YR</t>
  </si>
  <si>
    <t>RS ACCEDITATION CERT &gt;2&lt;3 YR</t>
  </si>
  <si>
    <t xml:space="preserve">RS APP RADIATION SAFETY OFFICER CERT </t>
  </si>
  <si>
    <t>RS RAD SAFETY OFFICER  CERT =&lt;1YR</t>
  </si>
  <si>
    <t>RS RAD SAFETY OFFICER CERT &gt;1&lt;2YR</t>
  </si>
  <si>
    <t>RS RAD SAFETY OFFICER CERT &gt;2&lt;3YR</t>
  </si>
  <si>
    <t xml:space="preserve">RS APP POSS LIC CHNG RAD SAFE PLAN </t>
  </si>
  <si>
    <t>RS APP POSS LIC CHNG SECURITY PLAN</t>
  </si>
  <si>
    <t xml:space="preserve">RS APP APPROVE TPORT SECURITY PLAN </t>
  </si>
  <si>
    <t xml:space="preserve">RS APP CHNG APPD TPORT SECURITY PLAN </t>
  </si>
  <si>
    <t>RS APP CHNG COND OF INSTRU IMPOSED BY CE</t>
  </si>
  <si>
    <t>RS REPLACE ACT INSTRUMENT</t>
  </si>
  <si>
    <t xml:space="preserve">RS SECURITY/CRIMINAL HISTORY CHECK </t>
  </si>
  <si>
    <t>RS COPY OF REGISTER/PART PER PGE</t>
  </si>
  <si>
    <t>FR APPLICATION  AS AUDITOR</t>
  </si>
  <si>
    <t>FR AUDITOR APPROVAL FEE/YEAR</t>
  </si>
  <si>
    <r>
      <t xml:space="preserve">FR APP RNEW AS AUDITOR/YEAR </t>
    </r>
    <r>
      <rPr>
        <sz val="10"/>
        <rFont val="Arial"/>
        <family val="2"/>
      </rPr>
      <t xml:space="preserve"> </t>
    </r>
  </si>
  <si>
    <t>FR APP AMEND AUDITOR APPROVAL CONDIT</t>
  </si>
  <si>
    <t xml:space="preserve">FR APP REPLACEMENT AUDITOR APPROVAL </t>
  </si>
  <si>
    <t>FACILITY FEE RADIOLOGY  NONADMITTED</t>
  </si>
  <si>
    <t>FACILITY FEE RADIOLOGY ADMITTED</t>
  </si>
  <si>
    <t>FACILITY FEE  MINOR OPERATING ROOM</t>
  </si>
  <si>
    <t xml:space="preserve">FACILITY FEE  OTHER </t>
  </si>
  <si>
    <t>AG PUB RES ACCOM DEPOSIT (RAD)</t>
  </si>
  <si>
    <t>AG PUB RES DAILY ACCOM PAYMENT (DAP)</t>
  </si>
  <si>
    <t xml:space="preserve">AG CACP DAILY RECIPIENT CONTRIBUTION </t>
  </si>
  <si>
    <t>FLEXIBLE COMMUNITY CARE FEE</t>
  </si>
  <si>
    <t>PARTIAL WAIVER - HHS DESCRETION</t>
  </si>
  <si>
    <t>GEN SHRD INEL ADM PT OP ROOM =&lt;1 HR</t>
  </si>
  <si>
    <t>GEN SHRD INEL ADM PT OP ROOM &gt;1 HR</t>
  </si>
  <si>
    <t>GEN SHRD MV OTH ADM PT OP ROOM =&lt;1 HR</t>
  </si>
  <si>
    <t>GEN SHRD MV OTH ADM PT OP ROOM &gt;1 HR</t>
  </si>
  <si>
    <t>GEN SHRD WC QLD ADM PT OP ROOM =&lt;1 HR</t>
  </si>
  <si>
    <t>GEN SHRD WC QLD ADM PT OP ROOM &gt;1 HR</t>
  </si>
  <si>
    <t>GEN SHRD WC OTH ADM PT OP ROOM =&lt;1 HR</t>
  </si>
  <si>
    <t>GEN SHRD WC OTH ADM PT OP ROOM &gt;1 HR</t>
  </si>
  <si>
    <t>GEN SHRD 3RD PTY ADM PT OP ROOM =&lt;1 HR</t>
  </si>
  <si>
    <t>GEN SHRD 3RD PTY ADM PT OP ROOM &gt;1 HR</t>
  </si>
  <si>
    <t>LICENCED PP- OP MEDICAL FEES</t>
  </si>
  <si>
    <t>PP RETENTION -INP MEDICAL FEES</t>
  </si>
  <si>
    <t>PP THRESHOLD CONTRIBUTIONS (SRA)</t>
  </si>
  <si>
    <t>ELIGIBLE PRIVATE OUTPATIENTS</t>
  </si>
  <si>
    <t>INELGIBLE PRIVATE OUTPATIENTS</t>
  </si>
  <si>
    <t>3RD PARTY PRIVATE OUTPATIENTS</t>
  </si>
  <si>
    <t>GEN PUB INEL ADM  PT OP ROOM =&lt;1 HR</t>
  </si>
  <si>
    <t>GEN PUB INEL ADM  PT OP ROOM &gt;1 HR</t>
  </si>
  <si>
    <t>GEN PUB MV OTH ADM PT OP ROOM =&lt;1 HR</t>
  </si>
  <si>
    <t>GEN PUB MV OTH ADM PT OP ROOM &gt;1 HR</t>
  </si>
  <si>
    <t>GEN PUB WC OTH ADM PT OP ROOM =&lt;1 HR</t>
  </si>
  <si>
    <t>GEN PUB WC OTH ADM PT OP ROOM &gt;1 HR</t>
  </si>
  <si>
    <t>GEN PUB 3RD PTY ADM PT OP ROOM =&lt;1 HR</t>
  </si>
  <si>
    <t>GEN PUB 3RD PTY ADM PT OP ROOM &gt;1 HR</t>
  </si>
  <si>
    <t>GEN PUB MV NIIS OTH ADM PT OP RM =&lt;1 HR</t>
  </si>
  <si>
    <t>GEN PUB MV NIIS OTH ADM PT OP ROOM &gt;1 HR</t>
  </si>
  <si>
    <t>GEN PUB WC NIIS QLD</t>
  </si>
  <si>
    <t>GEN PUB WC NIIS QLD SD</t>
  </si>
  <si>
    <t>GEN PUB WC NIIS QLD HITH</t>
  </si>
  <si>
    <t>GEN PUB WC NIIS QLD REHAB</t>
  </si>
  <si>
    <t>GEN PUB NIIS QLD REHAB SD</t>
  </si>
  <si>
    <t>GEN PUB NIIS QLD PALLIATIVE</t>
  </si>
  <si>
    <t>GEN PUB WC NIIS  QLD LS</t>
  </si>
  <si>
    <t>GEN PUB WC NIIS QLD LS SD</t>
  </si>
  <si>
    <t>GEN PUB NIIS QLD MAINTANANCE</t>
  </si>
  <si>
    <t>GEN PUB WC NIIS OTH ADM PT OP RM =&lt;1 HR</t>
  </si>
  <si>
    <t>GEN PUB WC NIIS OTH ADM PT OP ROOM &gt;1 HR</t>
  </si>
  <si>
    <t>GEN PUB &amp; DVA EMERGENCY ALL CATEGORIES</t>
  </si>
  <si>
    <t>GEN PUB &amp; DVA ALL OUTPATIENT CLINICS</t>
  </si>
  <si>
    <t>DEPT OF DEFENCE EMERGENCY CAT 1</t>
  </si>
  <si>
    <t>DEPT OF DEFENCE EMERGENCY CAT 2</t>
  </si>
  <si>
    <t>DEPT OF DEFENCE EMERGENCY CAT 3</t>
  </si>
  <si>
    <t>DEPT OF DEFENCE EMERGENCY CAT 4</t>
  </si>
  <si>
    <t>DEPT OF DEFENCE EMERGENCY CAT 5</t>
  </si>
  <si>
    <t>GEN PUB INEL EMERGENCY CAT 1</t>
  </si>
  <si>
    <t>GEN PUB INEL EMERGENCY CAT 2</t>
  </si>
  <si>
    <t>GEN PUB INEL EMERGENCY CAT 3</t>
  </si>
  <si>
    <t>GEN PUB INEL EMERGENCY CAT 4</t>
  </si>
  <si>
    <t>GEN PUB INEL EMERGENCY CAT 5</t>
  </si>
  <si>
    <t>GEN PUB INEL PER DIAG IMAG SERVICE</t>
  </si>
  <si>
    <t>GEN PUB INEL PER PATH SERVICE</t>
  </si>
  <si>
    <t>GEN PUB INEL PHARMACEUTICALS</t>
  </si>
  <si>
    <t>GEN PUB MV OTH EMERGENCY CAT 1</t>
  </si>
  <si>
    <t>GEN PUB MV OTH EMERGENCY CAT 2</t>
  </si>
  <si>
    <t>GEN PUB MV OTH EMERGENCY CAT 3</t>
  </si>
  <si>
    <t>GEN PUB MV OTH EMERGENCY CAT 4</t>
  </si>
  <si>
    <t>GEN PUB MV OTH EMERGENCY CAT 5</t>
  </si>
  <si>
    <t>GEN PUB MV OTH PER DIAG IMAG SERVICE</t>
  </si>
  <si>
    <t>GEN PUB MV OTH PER PATH SERVICE</t>
  </si>
  <si>
    <t>GEN PUB MV OTH PHARMACEUTICALS</t>
  </si>
  <si>
    <t>GEN PUB MV OTH OUTPATIENT CLINICS</t>
  </si>
  <si>
    <t>GEN PUB  MV OTH DIAG IMAG SERVICE</t>
  </si>
  <si>
    <t>GEN PUB MV OTH PATH SERVICE</t>
  </si>
  <si>
    <t>WCQ LIST PUB HOSP ADM/TRANS/TRIAGE CATS</t>
  </si>
  <si>
    <t>WCQ  LIST PUB HOSP DIED CATEGORY</t>
  </si>
  <si>
    <t>WCQ LIST PUB HOSP DISCHARGE TRIAGE CATS</t>
  </si>
  <si>
    <t>WCQ LIST PUB HOSP DID NOT WAIT CATEORY</t>
  </si>
  <si>
    <t xml:space="preserve">WCQ NON-LIST PUB HOSP  EMERGENCY  </t>
  </si>
  <si>
    <t>WCQ NON-LIST PUB HOSP  EMERG MBS ITEM #</t>
  </si>
  <si>
    <t>GEN PUB WC QLD CONSULT CLINIC</t>
  </si>
  <si>
    <t>GEN PUB WC QLD ALLIED HEALTH CLINIC</t>
  </si>
  <si>
    <t>GEN PUB WC OTH EMERGENCY CAT 1</t>
  </si>
  <si>
    <t>GEN PUB WC OTH EMERGENCY CAT 2</t>
  </si>
  <si>
    <t>GEN PUB WC OTH EMERGENCY CAT 3</t>
  </si>
  <si>
    <t>GEN PUB WC OTH EMERGENCY CAT 4</t>
  </si>
  <si>
    <t>GEN PUB WC OTH EMERGENCY CAT 5</t>
  </si>
  <si>
    <t>GEN PUB WC OTH DIAG IMAG SERVICE</t>
  </si>
  <si>
    <t>GEN PUB WC OTH PATH SERVICE</t>
  </si>
  <si>
    <t>GEN PUB WC OTH PHARMACEUTICALS</t>
  </si>
  <si>
    <t>GEN PUB WC OTH OUTPATIENT CLINICS</t>
  </si>
  <si>
    <t>GEN PUB 3RD PTY EMERGENCY CAT 1</t>
  </si>
  <si>
    <t>GEN PUB 3RD PTY EMERGENCY CAT 2</t>
  </si>
  <si>
    <t>GEN PUB 3RD PTY EMERGENCY CAT 3</t>
  </si>
  <si>
    <t>GEN PUB 3RD PTY EMERGENCY CAT 4</t>
  </si>
  <si>
    <t>GEN PUB 3RD PTY EMERGENCY CAT 5</t>
  </si>
  <si>
    <t>GEN PUB 3RD PTY DIAG IMAG SERVICE</t>
  </si>
  <si>
    <t>GEN PUB 3RD PTY PATH SERVICE</t>
  </si>
  <si>
    <t>GEN PUB 3RD PTY PHARMACEUTICALS</t>
  </si>
  <si>
    <t>GEN PUB 3RD PTY OUTPATIENT CLINICS</t>
  </si>
  <si>
    <t>GEN PUB MV NIIS OTH EMERGENCY CAT 1</t>
  </si>
  <si>
    <t>GEN PUB MV NIIS OTH EMERGENCY CAT 2</t>
  </si>
  <si>
    <t>GEN PUB MV NIIS OTH EMERGENCY CAT 3</t>
  </si>
  <si>
    <t>GEN PUB MV NIIS OTH EMERGENCY CAT 4</t>
  </si>
  <si>
    <t>GEN PUB MV NIIS OTH EMERGENCY CAT 5</t>
  </si>
  <si>
    <t>GEN PUB MV NIIS OTH PER DIAG IMAG SERVICE</t>
  </si>
  <si>
    <t>GEN PUB MV NIIS OTH PER PATH SERVICE</t>
  </si>
  <si>
    <t>GEN PUB MV NIIS OTH PHARMACEUTICALS</t>
  </si>
  <si>
    <t>GEN PUB MV NIIS OTH OUTPATIENT CLINICS</t>
  </si>
  <si>
    <t>GEN PUB  MV NIIS OTH DIAG IMAG SERVICE</t>
  </si>
  <si>
    <t>GEN PUB MV NIIS OTH PATH SERVICE</t>
  </si>
  <si>
    <t>GEN PUB WC NIIS OTH EMERGENCY CAT 1</t>
  </si>
  <si>
    <t>GEN PUB WC NIIS OTH EMERGENCY CAT 2</t>
  </si>
  <si>
    <t>GEN PUB WC NIIS OTH EMERGENCY CAT 3</t>
  </si>
  <si>
    <t>GEN PUB WC NIIS OTH EMERGENCY CAT 4</t>
  </si>
  <si>
    <t>GEN PUB WC NIIS OTH EMERGENCY CAT 5</t>
  </si>
  <si>
    <t>GEN PUB WC NIIS OTH DIAG IMAG SERVICE</t>
  </si>
  <si>
    <t>GEN PUB WC NIIS OTH PATH SERVICE</t>
  </si>
  <si>
    <t>GEN PUB WC NIIS OTH PHARMACEUTICALS</t>
  </si>
  <si>
    <t>GEN PUB WC NIIS OTH OUTPATIENT CLINICS</t>
  </si>
  <si>
    <t>GL Code</t>
  </si>
  <si>
    <r>
      <t xml:space="preserve">Evidence Act 1977 </t>
    </r>
    <r>
      <rPr>
        <b/>
        <sz val="10"/>
        <rFont val="Calibri"/>
        <family val="2"/>
        <scheme val="minor"/>
      </rPr>
      <t>s</t>
    </r>
    <r>
      <rPr>
        <sz val="10"/>
        <rFont val="Calibri"/>
        <family val="2"/>
        <scheme val="minor"/>
      </rPr>
      <t>134A; Evidence Regulation 2007 s6(3)(a)(i)</t>
    </r>
  </si>
  <si>
    <r>
      <t xml:space="preserve">Evidence Act 1977 </t>
    </r>
    <r>
      <rPr>
        <b/>
        <sz val="10"/>
        <rFont val="Calibri"/>
        <family val="2"/>
        <scheme val="minor"/>
      </rPr>
      <t>s</t>
    </r>
    <r>
      <rPr>
        <sz val="10"/>
        <rFont val="Calibri"/>
        <family val="2"/>
        <scheme val="minor"/>
      </rPr>
      <t>134A(2); Evidence Regulation 2007 s6 (3)(a)(ii)</t>
    </r>
  </si>
  <si>
    <t>DEPT OF DEFENCE PER DIA IMAG SERVICE</t>
  </si>
  <si>
    <t>DEPT OF DEFENCE PER PATH SERVICE</t>
  </si>
  <si>
    <t>DEPT OF DEFENCE PHARMACEUTICALS</t>
  </si>
  <si>
    <t>90005672</t>
  </si>
  <si>
    <t>90007120</t>
  </si>
  <si>
    <t>90006348</t>
  </si>
  <si>
    <t>90006566</t>
  </si>
  <si>
    <t>90007121</t>
  </si>
  <si>
    <t>90005962</t>
  </si>
  <si>
    <t>90007122</t>
  </si>
  <si>
    <t>90006349</t>
  </si>
  <si>
    <t>90007123</t>
  </si>
  <si>
    <t>90005769</t>
  </si>
  <si>
    <t>90007124</t>
  </si>
  <si>
    <t>90006350</t>
  </si>
  <si>
    <t>90007125</t>
  </si>
  <si>
    <t>90005963</t>
  </si>
  <si>
    <t>90007126</t>
  </si>
  <si>
    <t>90006351</t>
  </si>
  <si>
    <t>90007127</t>
  </si>
  <si>
    <t>90005624</t>
  </si>
  <si>
    <t>90007128</t>
  </si>
  <si>
    <t>90006352</t>
  </si>
  <si>
    <t>90007129</t>
  </si>
  <si>
    <t>90005964</t>
  </si>
  <si>
    <t>90007130</t>
  </si>
  <si>
    <t>90006353</t>
  </si>
  <si>
    <t>90007131</t>
  </si>
  <si>
    <t>90005770</t>
  </si>
  <si>
    <t>90007132</t>
  </si>
  <si>
    <t>90006354</t>
  </si>
  <si>
    <t>90007133</t>
  </si>
  <si>
    <t>90006404</t>
  </si>
  <si>
    <t>90007233</t>
  </si>
  <si>
    <t>90005990</t>
  </si>
  <si>
    <t>90007234</t>
  </si>
  <si>
    <t>90006405</t>
  </si>
  <si>
    <t>90007235</t>
  </si>
  <si>
    <t>90006406</t>
  </si>
  <si>
    <t>90007237</t>
  </si>
  <si>
    <t>90005991</t>
  </si>
  <si>
    <t>90007238</t>
  </si>
  <si>
    <t>90006407</t>
  </si>
  <si>
    <t>90007239</t>
  </si>
  <si>
    <t>90005783</t>
  </si>
  <si>
    <t>90007236</t>
  </si>
  <si>
    <t>90005582</t>
  </si>
  <si>
    <t>90007643</t>
  </si>
  <si>
    <t>90007240</t>
  </si>
  <si>
    <t>90006408</t>
  </si>
  <si>
    <t>90007241</t>
  </si>
  <si>
    <t>90005992</t>
  </si>
  <si>
    <t>90007242</t>
  </si>
  <si>
    <t>90006409</t>
  </si>
  <si>
    <t>90007243</t>
  </si>
  <si>
    <t>90005784</t>
  </si>
  <si>
    <t>90007244</t>
  </si>
  <si>
    <t>90006410</t>
  </si>
  <si>
    <t>90007245</t>
  </si>
  <si>
    <t>90005993</t>
  </si>
  <si>
    <t>90007264</t>
  </si>
  <si>
    <t>90007246</t>
  </si>
  <si>
    <t>90006411</t>
  </si>
  <si>
    <t>90007247</t>
  </si>
  <si>
    <t>90005680</t>
  </si>
  <si>
    <t>90007248</t>
  </si>
  <si>
    <t>90006412</t>
  </si>
  <si>
    <t>90007249</t>
  </si>
  <si>
    <t>90005994</t>
  </si>
  <si>
    <t>90007250</t>
  </si>
  <si>
    <t>90006413</t>
  </si>
  <si>
    <t>90007251</t>
  </si>
  <si>
    <t>90005785</t>
  </si>
  <si>
    <t>90007252</t>
  </si>
  <si>
    <t>90005995</t>
  </si>
  <si>
    <t>90007253</t>
  </si>
  <si>
    <t>90007254</t>
  </si>
  <si>
    <t>90006415</t>
  </si>
  <si>
    <t>90005628</t>
  </si>
  <si>
    <t>90005786</t>
  </si>
  <si>
    <t>90005681</t>
  </si>
  <si>
    <t>90007257</t>
  </si>
  <si>
    <t>90005996</t>
  </si>
  <si>
    <t>90007258</t>
  </si>
  <si>
    <t>90006417</t>
  </si>
  <si>
    <t>90007259</t>
  </si>
  <si>
    <t>90007260</t>
  </si>
  <si>
    <t>90006418</t>
  </si>
  <si>
    <t>90007261</t>
  </si>
  <si>
    <t>90005997</t>
  </si>
  <si>
    <t>90007262</t>
  </si>
  <si>
    <t>90006419</t>
  </si>
  <si>
    <t>90007263</t>
  </si>
  <si>
    <t>90006420</t>
  </si>
  <si>
    <t>90007265</t>
  </si>
  <si>
    <t>90005998</t>
  </si>
  <si>
    <t>90007266</t>
  </si>
  <si>
    <t>90006421</t>
  </si>
  <si>
    <t>90007267</t>
  </si>
  <si>
    <t>90005787</t>
  </si>
  <si>
    <t>90007268</t>
  </si>
  <si>
    <t>90006422</t>
  </si>
  <si>
    <t>90007269</t>
  </si>
  <si>
    <t>90005999</t>
  </si>
  <si>
    <t>90007270</t>
  </si>
  <si>
    <t>90006423</t>
  </si>
  <si>
    <t>90007271</t>
  </si>
  <si>
    <t>90005602</t>
  </si>
  <si>
    <t>90007644</t>
  </si>
  <si>
    <t>90007272</t>
  </si>
  <si>
    <t>90006424</t>
  </si>
  <si>
    <t>90007273</t>
  </si>
  <si>
    <t>90006414</t>
  </si>
  <si>
    <t>90006000</t>
  </si>
  <si>
    <t>90007274</t>
  </si>
  <si>
    <t>90006425</t>
  </si>
  <si>
    <t>90007275</t>
  </si>
  <si>
    <t>90005788</t>
  </si>
  <si>
    <t>90007276</t>
  </si>
  <si>
    <t>90006426</t>
  </si>
  <si>
    <t>90007277</t>
  </si>
  <si>
    <t>90006001</t>
  </si>
  <si>
    <t>90007278</t>
  </si>
  <si>
    <t>90006427</t>
  </si>
  <si>
    <t>90007279</t>
  </si>
  <si>
    <t>90005682</t>
  </si>
  <si>
    <t>90007280</t>
  </si>
  <si>
    <t>90006428</t>
  </si>
  <si>
    <t>90007281</t>
  </si>
  <si>
    <t>90006002</t>
  </si>
  <si>
    <t>90007282</t>
  </si>
  <si>
    <t>90006429</t>
  </si>
  <si>
    <t>90007283</t>
  </si>
  <si>
    <t>90005789</t>
  </si>
  <si>
    <t>90007284</t>
  </si>
  <si>
    <t>90006430</t>
  </si>
  <si>
    <t>90007285</t>
  </si>
  <si>
    <t>90006003</t>
  </si>
  <si>
    <t>90006431</t>
  </si>
  <si>
    <t>90007287</t>
  </si>
  <si>
    <t>90005629</t>
  </si>
  <si>
    <t>90007288</t>
  </si>
  <si>
    <t>90005965</t>
  </si>
  <si>
    <t>90007134</t>
  </si>
  <si>
    <t>90006355</t>
  </si>
  <si>
    <t>90007135</t>
  </si>
  <si>
    <t>90005673</t>
  </si>
  <si>
    <t>90007136</t>
  </si>
  <si>
    <t>90006356</t>
  </si>
  <si>
    <t>Billed in line with Compensable Third Party - Part 2.6.5 of this Section</t>
  </si>
  <si>
    <t>90006432</t>
  </si>
  <si>
    <t>90007289</t>
  </si>
  <si>
    <t>90006004</t>
  </si>
  <si>
    <t>90007290</t>
  </si>
  <si>
    <t>90006433</t>
  </si>
  <si>
    <t>90007291</t>
  </si>
  <si>
    <t>90005790</t>
  </si>
  <si>
    <t>90007292</t>
  </si>
  <si>
    <t>90006434</t>
  </si>
  <si>
    <t>90007293</t>
  </si>
  <si>
    <t>90006005</t>
  </si>
  <si>
    <t>90007294</t>
  </si>
  <si>
    <t>90006435</t>
  </si>
  <si>
    <t>90007295</t>
  </si>
  <si>
    <t>90005683</t>
  </si>
  <si>
    <t>90007296</t>
  </si>
  <si>
    <t>90006436</t>
  </si>
  <si>
    <t>90007297</t>
  </si>
  <si>
    <t>90006006</t>
  </si>
  <si>
    <t>90007298</t>
  </si>
  <si>
    <t>90006437</t>
  </si>
  <si>
    <t>90007299</t>
  </si>
  <si>
    <t>90005791</t>
  </si>
  <si>
    <t>90007300</t>
  </si>
  <si>
    <t>90006438</t>
  </si>
  <si>
    <t>90007301</t>
  </si>
  <si>
    <t>90006007</t>
  </si>
  <si>
    <t>90007302</t>
  </si>
  <si>
    <t>90006439</t>
  </si>
  <si>
    <t>90007303</t>
  </si>
  <si>
    <t>FSR Material Code</t>
  </si>
  <si>
    <t>90007615</t>
  </si>
  <si>
    <t>90005703</t>
  </si>
  <si>
    <t>90007616</t>
  </si>
  <si>
    <t>90006596</t>
  </si>
  <si>
    <t>90007617</t>
  </si>
  <si>
    <t>90006086</t>
  </si>
  <si>
    <t>90007618</t>
  </si>
  <si>
    <t>90006597</t>
  </si>
  <si>
    <t>90007619</t>
  </si>
  <si>
    <t>90005831</t>
  </si>
  <si>
    <t>90007620</t>
  </si>
  <si>
    <t>90007484</t>
  </si>
  <si>
    <t>90006530</t>
  </si>
  <si>
    <t>90007485</t>
  </si>
  <si>
    <t>90006053</t>
  </si>
  <si>
    <t>90007486</t>
  </si>
  <si>
    <t>90006531</t>
  </si>
  <si>
    <t>90007487</t>
  </si>
  <si>
    <t>90005695</t>
  </si>
  <si>
    <t>90007488</t>
  </si>
  <si>
    <t>90006532</t>
  </si>
  <si>
    <t>90007489</t>
  </si>
  <si>
    <t>90006054</t>
  </si>
  <si>
    <t>90007490</t>
  </si>
  <si>
    <t>90005815</t>
  </si>
  <si>
    <t>90007491</t>
  </si>
  <si>
    <t>90006533</t>
  </si>
  <si>
    <t>90007492</t>
  </si>
  <si>
    <t>90006534</t>
  </si>
  <si>
    <t>90007493</t>
  </si>
  <si>
    <t>90006055</t>
  </si>
  <si>
    <t>90007494</t>
  </si>
  <si>
    <t>90006535</t>
  </si>
  <si>
    <t>90007495</t>
  </si>
  <si>
    <t>90005583</t>
  </si>
  <si>
    <t>90007650</t>
  </si>
  <si>
    <t>90007496</t>
  </si>
  <si>
    <t>90006536</t>
  </si>
  <si>
    <t>90007497</t>
  </si>
  <si>
    <t>90006056</t>
  </si>
  <si>
    <t>90007498</t>
  </si>
  <si>
    <t>90006537</t>
  </si>
  <si>
    <t>90007500</t>
  </si>
  <si>
    <t>90006538</t>
  </si>
  <si>
    <t>90007501</t>
  </si>
  <si>
    <t>90006057</t>
  </si>
  <si>
    <t>90007502</t>
  </si>
  <si>
    <t>90006539</t>
  </si>
  <si>
    <t>90007503</t>
  </si>
  <si>
    <t>90005696</t>
  </si>
  <si>
    <t>90007504</t>
  </si>
  <si>
    <t>90006540</t>
  </si>
  <si>
    <t>90007505</t>
  </si>
  <si>
    <t>90006058</t>
  </si>
  <si>
    <t>90007506</t>
  </si>
  <si>
    <t>90006541</t>
  </si>
  <si>
    <t>90007507</t>
  </si>
  <si>
    <t>90005817</t>
  </si>
  <si>
    <t>90007508</t>
  </si>
  <si>
    <t>90007509</t>
  </si>
  <si>
    <t>90006542</t>
  </si>
  <si>
    <t>90006059</t>
  </si>
  <si>
    <t>90007510</t>
  </si>
  <si>
    <t>90006543</t>
  </si>
  <si>
    <t>90007511</t>
  </si>
  <si>
    <t>90005636</t>
  </si>
  <si>
    <t>90007512</t>
  </si>
  <si>
    <t>90006544</t>
  </si>
  <si>
    <t>90007513</t>
  </si>
  <si>
    <t>90006060</t>
  </si>
  <si>
    <t>90007514</t>
  </si>
  <si>
    <t>90006545</t>
  </si>
  <si>
    <t>90007515</t>
  </si>
  <si>
    <t>90005818</t>
  </si>
  <si>
    <t>90007516</t>
  </si>
  <si>
    <t>90006546</t>
  </si>
  <si>
    <t>90007517</t>
  </si>
  <si>
    <t>90006061</t>
  </si>
  <si>
    <t>90007518</t>
  </si>
  <si>
    <t>90005819</t>
  </si>
  <si>
    <t>90007524</t>
  </si>
  <si>
    <t>90007533</t>
  </si>
  <si>
    <t>90006065</t>
  </si>
  <si>
    <t>90007534</t>
  </si>
  <si>
    <t>90005698</t>
  </si>
  <si>
    <t>90007535</t>
  </si>
  <si>
    <t>90006555</t>
  </si>
  <si>
    <t>90007536</t>
  </si>
  <si>
    <t>90006556</t>
  </si>
  <si>
    <t>90006558</t>
  </si>
  <si>
    <t>90007541</t>
  </si>
  <si>
    <t>90006067</t>
  </si>
  <si>
    <t>90007542</t>
  </si>
  <si>
    <t>90006559</t>
  </si>
  <si>
    <t>90007543</t>
  </si>
  <si>
    <t>90005637</t>
  </si>
  <si>
    <t>90007544</t>
  </si>
  <si>
    <t>90006560</t>
  </si>
  <si>
    <t>90007545</t>
  </si>
  <si>
    <t>90006068</t>
  </si>
  <si>
    <t>90007546</t>
  </si>
  <si>
    <t>90006561</t>
  </si>
  <si>
    <t>90007547</t>
  </si>
  <si>
    <t>90005822</t>
  </si>
  <si>
    <t>90007548</t>
  </si>
  <si>
    <t>90006562</t>
  </si>
  <si>
    <t>90007549</t>
  </si>
  <si>
    <t>90006069</t>
  </si>
  <si>
    <t>90007550</t>
  </si>
  <si>
    <t>90006563</t>
  </si>
  <si>
    <t>90007551</t>
  </si>
  <si>
    <t>90005699</t>
  </si>
  <si>
    <t>90007554</t>
  </si>
  <si>
    <t>90006565</t>
  </si>
  <si>
    <t>90007555</t>
  </si>
  <si>
    <t>90005823</t>
  </si>
  <si>
    <t>90007556</t>
  </si>
  <si>
    <t>90007255</t>
  </si>
  <si>
    <t>Admitted Ineligible public or private patient operating room =&lt; 1 hour  (Fee excludes Bed Fee and Surgically Implanted prostheses)</t>
  </si>
  <si>
    <t>Admitted Ineligible public or private patient operating room &gt; 1 hour                                              (Fee excludes Bed Fee and Surgically Implanted prostheses)</t>
  </si>
  <si>
    <t>90007499</t>
  </si>
  <si>
    <t>90005816</t>
  </si>
  <si>
    <t>90007286</t>
  </si>
  <si>
    <t>90007729</t>
  </si>
  <si>
    <t>90007727</t>
  </si>
  <si>
    <t>90007733</t>
  </si>
  <si>
    <t>90007730</t>
  </si>
  <si>
    <t>90007726</t>
  </si>
  <si>
    <t>90007734</t>
  </si>
  <si>
    <t>https://www.bupa.com.au/campaigns/adf-hsc-provider-signup</t>
  </si>
  <si>
    <r>
      <t xml:space="preserve">For </t>
    </r>
    <r>
      <rPr>
        <u/>
        <sz val="10"/>
        <rFont val="Arial"/>
        <family val="2"/>
      </rPr>
      <t>non- listed public hospitals emergency services</t>
    </r>
    <r>
      <rPr>
        <sz val="10"/>
        <rFont val="Arial"/>
        <family val="2"/>
      </rPr>
      <t xml:space="preserve"> as per the "</t>
    </r>
    <r>
      <rPr>
        <b/>
        <sz val="10"/>
        <rFont val="Arial"/>
        <family val="2"/>
      </rPr>
      <t>Public health service fees</t>
    </r>
    <r>
      <rPr>
        <sz val="10"/>
        <rFont val="Arial"/>
        <family val="2"/>
      </rPr>
      <t>" under the heading "Emergency department fees</t>
    </r>
  </si>
  <si>
    <r>
      <t xml:space="preserve">Use the appropriate MBS item number from the WorkCover Qld 'Current </t>
    </r>
    <r>
      <rPr>
        <b/>
        <sz val="10"/>
        <rFont val="Calibri"/>
        <family val="2"/>
        <scheme val="minor"/>
      </rPr>
      <t xml:space="preserve">Medical table of costs' </t>
    </r>
    <r>
      <rPr>
        <sz val="10"/>
        <rFont val="Calibri"/>
        <family val="2"/>
        <scheme val="minor"/>
      </rPr>
      <t>- Schedule of fees</t>
    </r>
  </si>
  <si>
    <r>
      <t xml:space="preserve">Consultant clinics as per the </t>
    </r>
    <r>
      <rPr>
        <b/>
        <sz val="10"/>
        <rFont val="Calibri"/>
        <family val="2"/>
        <scheme val="minor"/>
      </rPr>
      <t>'Current medical table of costs'</t>
    </r>
  </si>
  <si>
    <t>Allied Health clinics as per the appropriate allied health table of costs</t>
  </si>
  <si>
    <r>
      <t xml:space="preserve">All clinics for treatment provided to Department of Defence personnel </t>
    </r>
    <r>
      <rPr>
        <b/>
        <sz val="10"/>
        <rFont val="Calibri"/>
        <family val="2"/>
        <scheme val="minor"/>
      </rPr>
      <t>prior to 1 July 2019</t>
    </r>
    <r>
      <rPr>
        <sz val="10"/>
        <rFont val="Calibri"/>
        <family val="2"/>
        <scheme val="minor"/>
      </rPr>
      <t xml:space="preserve"> invoice Medibank Private Health Solutions, Garrison Health</t>
    </r>
  </si>
  <si>
    <t xml:space="preserve"> GL Code</t>
  </si>
  <si>
    <t>(a) if the term of the certificate is 1 year or less</t>
  </si>
  <si>
    <t>(b) if the term of the certificate is more than 1 year but not more than 2 years</t>
  </si>
  <si>
    <t>(c) if the term of the certificate is more than 2 years but not more than 3 years</t>
  </si>
  <si>
    <t>Photocopy charge (S 29A PIPA 2002) (for each page in excess of 200 pages only) ( ie first 200 pages free) (disclosure is mandatory)</t>
  </si>
  <si>
    <t>Amount payable for giving a copy of, or extract from, the document 
(A4 Size) - additional copy - each page (upto the maximum fee for aditional copy see below)</t>
  </si>
  <si>
    <t>Amount payable for giving a copy of, or extract from, the document 
(A4 Size) - first copy - each page (upto the maximum fee for first copy see below)</t>
  </si>
  <si>
    <t>Amount payable for giving a copy of, or extract from, the document 
(A4 Size) - additional copy - each page (upto the maximum fee for first copy see below)</t>
  </si>
  <si>
    <r>
      <t xml:space="preserve">Amount payable for giving a copy of, or extract from, the document 
(A4 Size) - </t>
    </r>
    <r>
      <rPr>
        <b/>
        <sz val="10"/>
        <color rgb="FF000000"/>
        <rFont val="Calibri"/>
        <family val="2"/>
        <scheme val="minor"/>
      </rPr>
      <t>maximum fee for first copy</t>
    </r>
  </si>
  <si>
    <r>
      <t xml:space="preserve">Amount payable for giving a copy of, or extract from, the document 
(A4 Size) - </t>
    </r>
    <r>
      <rPr>
        <b/>
        <sz val="10"/>
        <color rgb="FF000000"/>
        <rFont val="Calibri"/>
        <family val="2"/>
        <scheme val="minor"/>
      </rPr>
      <t>maximum fee for additional copy</t>
    </r>
  </si>
  <si>
    <r>
      <t>Amount payable for giving a copy of, or extract from, the document 
(A4 Size) -</t>
    </r>
    <r>
      <rPr>
        <b/>
        <sz val="10"/>
        <color rgb="FF000000"/>
        <rFont val="Calibri"/>
        <family val="2"/>
        <scheme val="minor"/>
      </rPr>
      <t xml:space="preserve"> maximum fee for first copy</t>
    </r>
  </si>
  <si>
    <t>Supreme Court of Queensland Act 1991 Uniform Civil Procedure (Fees) Regulation 2009 Schedule 2, Section 7</t>
  </si>
  <si>
    <r>
      <t xml:space="preserve">Issued by all other Courts.    </t>
    </r>
    <r>
      <rPr>
        <b/>
        <sz val="10"/>
        <color rgb="FF000000"/>
        <rFont val="Calibri"/>
        <family val="2"/>
        <scheme val="minor"/>
      </rPr>
      <t xml:space="preserve"> This fee is charged by the Courts not QH    </t>
    </r>
    <r>
      <rPr>
        <sz val="10"/>
        <color indexed="8"/>
        <rFont val="Calibri"/>
        <family val="2"/>
        <scheme val="minor"/>
      </rPr>
      <t xml:space="preserve">                                                    
1. Inter Governmental agencies do not request conduct monies with the subpoena. (No Fee)              
2. Fees differ from court to court depending on legislation.                       </t>
    </r>
  </si>
  <si>
    <r>
      <t xml:space="preserve">Duplication of patient file where original is supplied to Court. </t>
    </r>
    <r>
      <rPr>
        <b/>
        <sz val="10"/>
        <color rgb="FF000000"/>
        <rFont val="Calibri"/>
        <family val="2"/>
        <scheme val="minor"/>
      </rPr>
      <t>Payable to the Court not QH</t>
    </r>
  </si>
  <si>
    <t>Item Description</t>
  </si>
  <si>
    <t>93200 - 93203</t>
  </si>
  <si>
    <t>For each pathology service (per pathology request slip)</t>
  </si>
  <si>
    <t>Related Payments (including incentive payments)</t>
  </si>
  <si>
    <t>GPRIP incentive payments are paid by the Commonwealth to medical officers directly to increase the delivery of rural and remote medicine.  Regardless of the Senior Medical Officer's/Visiting Medical Officer's Private Practice option, 100% of GPRIP payments are to be retained by the medical officer.</t>
  </si>
  <si>
    <t>The John Flynn Placement Program (JFPP) mentors are paid an honorarium for mentoring medical students in rural and remote placements.  Regardless of the Senior Medical Officer's/Visiting Medical Officer's Private Practice option, 100% of the JFPP honorarium are to be retained by the medical officer.</t>
  </si>
  <si>
    <t>National Bowel Cancer Screening Program incentive payments (NBCSP) should be paid directly to the medical officer by the Commonwealth.  Regardless of the Senior Medical Officer's/Visiting Medical Officer's private practice option, 100% of the NBCSP incentive payments are to be retained by the medical officer.</t>
  </si>
  <si>
    <t>Queensland Ambulance Service (QAS) manages the budget for road transport services provided, including Q-COMP, MAIC, and DVA inpatients. QAS sends monthly activity data related to Department of Health Authorised Transport directly to Hospital and Health Services.</t>
  </si>
  <si>
    <t>Medicines and Poisons (Pest Management Activities) Regulation 2021</t>
  </si>
  <si>
    <t>Medicines and Poisons (Medicines) Regulation 2021</t>
  </si>
  <si>
    <t>Radiation Safety Regulation 2021</t>
  </si>
  <si>
    <t>Non-admitted consultation occasion of service (inc. face to face and telehealth service provision)</t>
  </si>
  <si>
    <t>Non-admitted consultation occasion of service (inc. face to face or telehealth service provision)</t>
  </si>
  <si>
    <t>Non-admitted consultation occasion of service  (inc. face to face and telehealth service provision)</t>
  </si>
  <si>
    <t>1. Initial application for a pest management licence (Act, s75(c))</t>
  </si>
  <si>
    <t>2. Amendment application for a pest management licence (Act, s 78(2)(c))</t>
  </si>
  <si>
    <t>3. Renewal application for a pest management licence (Act, s 82(2)(c))</t>
  </si>
  <si>
    <t>4. Processiing fee for an initial application for a pest management licence</t>
  </si>
  <si>
    <t>5. Application for the replacement of a lost, stolen or damaged hard copy document evidencing a pest management licence (Act, s 70(3)(b))</t>
  </si>
  <si>
    <t>MEDICINES AND POISONS (MEDICINES) REGULATION 2021</t>
  </si>
  <si>
    <t>1. Initial application for a manufacturing licence or wholesale licence for an S8 medicine (Act, s75(c))</t>
  </si>
  <si>
    <t>2. Initial application for a manufacturing licence or wholesale licence for an S2, S3, or S4 medicine (Act, s75(c))</t>
  </si>
  <si>
    <t>3. Initial application for an S2 retail licence (Act. S75(c) )</t>
  </si>
  <si>
    <t>4. Amendment application for a manufacturing licence or wholesale licence for a medicine to add another site (Act, x78(2)(c))</t>
  </si>
  <si>
    <t>5. Amendment application for an S2 retail licence to add another site (Act, s 78(2)(c))</t>
  </si>
  <si>
    <t>6. Renewal application for a manufacturing licence or wholesale licence for an S8 medicine (Act, s 82(2)(c) )</t>
  </si>
  <si>
    <t>7. Renewal application for a manufacturing licence or wholesale licence for an S2, S3 or S4 medicine (Act, s82(2)(c))</t>
  </si>
  <si>
    <t>8. Renewal application for an S2 retail licence (Act, s 82(2)(c))</t>
  </si>
  <si>
    <t>9. Processing fee for an initial application for a substance anthority for a dealing with a medicine</t>
  </si>
  <si>
    <t xml:space="preserve">RADIATION SAFETY REGULATION 2021 </t>
  </si>
  <si>
    <r>
      <t xml:space="preserve">Radiation Safety Regulation 2021 
</t>
    </r>
    <r>
      <rPr>
        <b/>
        <u/>
        <sz val="12"/>
        <rFont val="Calibri"/>
        <family val="2"/>
        <scheme val="minor"/>
      </rPr>
      <t>Possession licences for radioactive substances</t>
    </r>
  </si>
  <si>
    <t>(a) if the radiation sourced that is a security enhanced source</t>
  </si>
  <si>
    <t>2. Licence fee for a possession licence for the possession of a radiation source</t>
  </si>
  <si>
    <t>(iii) for each radiation apparatus</t>
  </si>
  <si>
    <r>
      <rPr>
        <sz val="12"/>
        <rFont val="Calibri"/>
        <family val="2"/>
        <scheme val="minor"/>
      </rPr>
      <t xml:space="preserve">Radiation Safety Regulation 2021
</t>
    </r>
    <r>
      <rPr>
        <b/>
        <u/>
        <sz val="12"/>
        <rFont val="Calibri"/>
        <family val="2"/>
        <scheme val="minor"/>
      </rPr>
      <t>Use licences and transport licences</t>
    </r>
  </si>
  <si>
    <t>3. Application fee for a use licence or transport licence</t>
  </si>
  <si>
    <t>4. Licence fee for a use licence or a transport licence -</t>
  </si>
  <si>
    <r>
      <t xml:space="preserve">Radiation Safety Regulation 2021
</t>
    </r>
    <r>
      <rPr>
        <b/>
        <u/>
        <sz val="12"/>
        <rFont val="Calibri"/>
        <family val="2"/>
        <scheme val="minor"/>
      </rPr>
      <t xml:space="preserve">Other Act instruments </t>
    </r>
  </si>
  <si>
    <t>5. Application fee for approval to acquire</t>
  </si>
  <si>
    <t>6. Application fee for approval to dispose</t>
  </si>
  <si>
    <t>7. Application fee for an approval to relocate</t>
  </si>
  <si>
    <t>8. Application fee for an accreditation certificate</t>
  </si>
  <si>
    <t xml:space="preserve">9. Accreditation certificate fee - </t>
  </si>
  <si>
    <t>10. Application fee for a radiation safety officer certificate</t>
  </si>
  <si>
    <t>11. Radiation safety officer certificate fee -</t>
  </si>
  <si>
    <r>
      <t xml:space="preserve">Radiation Safety Regulation 2021 - </t>
    </r>
    <r>
      <rPr>
        <b/>
        <u/>
        <sz val="12"/>
        <rFont val="Calibri"/>
        <family val="2"/>
        <scheme val="minor"/>
      </rPr>
      <t xml:space="preserve">Other fees </t>
    </r>
  </si>
  <si>
    <t>12. Application by a possession licensee to change the licensee's approved radiation safety and protection plan for a radiation practice (Act, s31(2)(b))</t>
  </si>
  <si>
    <t>13. Application by possession licensee to change the licensee's approved security plan (Act, s 34D(2)(b))</t>
  </si>
  <si>
    <t>14. Application for approval of a transport security plan (Act, s 34J(1)(c)(iii))</t>
  </si>
  <si>
    <t>15. Application by transport security plan holder to change the holder's approved transport security plan (Act, section 34O(2)(b))</t>
  </si>
  <si>
    <t>16. Application by the holder of a conditional Act instrument to change the conditions of the instrument imposed by the chief executive (Act, section 96(2)(b))</t>
  </si>
  <si>
    <t>17. Issue of an Act instrument to replace a lost, stolen, destroyed or damaged Act instrument (Act, section 101(4))</t>
  </si>
  <si>
    <t>18. Security check and criminal history check (Act, s 103A(3))</t>
  </si>
  <si>
    <t>19. Copy of the register or a part of it (for each page (Act, s 208(c))</t>
  </si>
  <si>
    <t xml:space="preserve">PM  LIC APP INITIAL </t>
  </si>
  <si>
    <t xml:space="preserve"> PM LIC APP AMEND</t>
  </si>
  <si>
    <t>PM LIC APP RENEW</t>
  </si>
  <si>
    <t>PM LIC APP INITIAL PROCESS FEE</t>
  </si>
  <si>
    <t>PM LIC APP REPLACE LIC</t>
  </si>
  <si>
    <t>90008045</t>
  </si>
  <si>
    <t>90008046</t>
  </si>
  <si>
    <t>90008047</t>
  </si>
  <si>
    <t>MPM APP INITIAL LIC MANUF/W'SALE S8</t>
  </si>
  <si>
    <t>MPM APP INITIAL LIC MANUF/W'SALE S2, S3,S4</t>
  </si>
  <si>
    <t>MPM APP INITIAL LIC RETAIL S2</t>
  </si>
  <si>
    <t xml:space="preserve">MPM APP AMEND LIC MANUF/W'SALE </t>
  </si>
  <si>
    <t>MPM APP AMEND LIC RETAIL S2</t>
  </si>
  <si>
    <t>MPM APP RENEW LIC MANUF/W'SALE S8</t>
  </si>
  <si>
    <t>MPM APP RENEW LIC MANUF/W'SALE S2, S3,S4</t>
  </si>
  <si>
    <t>MPM APP RENEW LIC RETAIL S2</t>
  </si>
  <si>
    <t>MPM APP INITIAL PROCESS FEE</t>
  </si>
  <si>
    <t>90008048</t>
  </si>
  <si>
    <t>90008049</t>
  </si>
  <si>
    <t>90008050</t>
  </si>
  <si>
    <t>90008051</t>
  </si>
  <si>
    <t>90008052</t>
  </si>
  <si>
    <t>90008053</t>
  </si>
  <si>
    <t>90008054</t>
  </si>
  <si>
    <t>90008055</t>
  </si>
  <si>
    <t>90008056</t>
  </si>
  <si>
    <t>90008057</t>
  </si>
  <si>
    <t>RS LIC POSS EACH RACTIVE APPARATUS</t>
  </si>
  <si>
    <t>90008058</t>
  </si>
  <si>
    <t>90008059</t>
  </si>
  <si>
    <t>Telehealth/Telephone Services Dental Practitioner</t>
  </si>
  <si>
    <t>54000 - 54099</t>
  </si>
  <si>
    <t>90003 - 90004</t>
  </si>
  <si>
    <t>Earnings Ceiling (Threshold Amount) only applies to Granted Private Practice Retention SMOs &amp; VMOs</t>
  </si>
  <si>
    <t>PUB INEL OPD CLINIC</t>
  </si>
  <si>
    <t>PUB INEL OPD OBSTET</t>
  </si>
  <si>
    <t>PUB INEL OPD OPHTHAL</t>
  </si>
  <si>
    <t>PUB INEL OPD ORTHO</t>
  </si>
  <si>
    <t>PUB INEL OPD TB</t>
  </si>
  <si>
    <t>PUB INEL OPD MENTAL HLTH</t>
  </si>
  <si>
    <r>
      <t>Non-admitted consultation occasion of service (inc. face to face and telehealth service provision)</t>
    </r>
    <r>
      <rPr>
        <b/>
        <sz val="10"/>
        <color rgb="FF000000"/>
        <rFont val="Calibri"/>
        <family val="2"/>
        <scheme val="minor"/>
      </rPr>
      <t xml:space="preserve"> Specialty - unspecified</t>
    </r>
  </si>
  <si>
    <r>
      <t xml:space="preserve">Non-admitted consultation occasion of service (inc. face to face and telehealth service provision) </t>
    </r>
    <r>
      <rPr>
        <b/>
        <sz val="10"/>
        <color rgb="FF000000"/>
        <rFont val="Calibri"/>
        <family val="2"/>
        <scheme val="minor"/>
      </rPr>
      <t>Speciality - Orthopaedics</t>
    </r>
  </si>
  <si>
    <r>
      <t>Non-admitted consultation occasion of service (inc. face to face and telehealth service provision)</t>
    </r>
    <r>
      <rPr>
        <b/>
        <sz val="10"/>
        <color rgb="FF000000"/>
        <rFont val="Calibri"/>
        <family val="2"/>
        <scheme val="minor"/>
      </rPr>
      <t xml:space="preserve"> Speciality - Tuberculosis</t>
    </r>
  </si>
  <si>
    <t>COVID patients</t>
  </si>
  <si>
    <t>GPICV</t>
  </si>
  <si>
    <t>GPICVSD</t>
  </si>
  <si>
    <t>GPICVIC</t>
  </si>
  <si>
    <t>GPICVICSD</t>
  </si>
  <si>
    <t>Gen Public Ineligible COVID-19 only</t>
  </si>
  <si>
    <t>Gen Public Ineligible COVID-19 only SD</t>
  </si>
  <si>
    <t>Gen Public Ineligible COVID-19 only Intensive Care Unit</t>
  </si>
  <si>
    <t>Gen Public Ineligible COV-19 only Intensive Care Unit SD</t>
  </si>
  <si>
    <t>GEN PUB INEL COVID-19 ONLY</t>
  </si>
  <si>
    <t>GEN PUB INEL COVID-19 ONLY SD</t>
  </si>
  <si>
    <t>GEN PUB INEL COVID-19 ONLY ICU SD</t>
  </si>
  <si>
    <t>GEN PUB INEL COVID-19 ONLY ICU</t>
  </si>
  <si>
    <r>
      <t>Non-admitted consultation occasion of service (inc. face to face and telehealth service provision)</t>
    </r>
    <r>
      <rPr>
        <b/>
        <sz val="10"/>
        <color rgb="FF000000"/>
        <rFont val="Calibri"/>
        <family val="2"/>
        <scheme val="minor"/>
      </rPr>
      <t xml:space="preserve"> Speciality - Mental Health</t>
    </r>
  </si>
  <si>
    <t>90008080</t>
  </si>
  <si>
    <t>90008068</t>
  </si>
  <si>
    <r>
      <t xml:space="preserve"> Non-admitted consultation occasion of service (inc. face to face and telehealth service provision) </t>
    </r>
    <r>
      <rPr>
        <b/>
        <sz val="10"/>
        <color rgb="FF000000"/>
        <rFont val="Calibri"/>
        <family val="2"/>
        <scheme val="minor"/>
      </rPr>
      <t>Speciality - Ophthalmic</t>
    </r>
  </si>
  <si>
    <r>
      <t xml:space="preserve">Non-admitted consultation occasion of service (inc. face to face and telehealth service provision) </t>
    </r>
    <r>
      <rPr>
        <b/>
        <sz val="10"/>
        <color rgb="FF000000"/>
        <rFont val="Calibri"/>
        <family val="2"/>
        <scheme val="minor"/>
      </rPr>
      <t>Speciality - Obstetrics including Antenatal</t>
    </r>
  </si>
  <si>
    <t>90008065</t>
  </si>
  <si>
    <t>90008078</t>
  </si>
  <si>
    <t>90008079</t>
  </si>
  <si>
    <t>90008081</t>
  </si>
  <si>
    <t>90008082</t>
  </si>
  <si>
    <t>90008083</t>
  </si>
  <si>
    <t>90008084</t>
  </si>
  <si>
    <t>Obstetrics - Telehealth Services</t>
  </si>
  <si>
    <t>91850 - 91858</t>
  </si>
  <si>
    <t>75861 - 75864</t>
  </si>
  <si>
    <t>75855 - 75858</t>
  </si>
  <si>
    <t xml:space="preserve">Earnings ceiling (threshold amount) for financial year is pro-rated at 80 hours per fortnight over 12 months for both SMOs and VMOs to be calculated in accordance with the formula published in the Private Practice Framework (this only applies to Granted Private Practice Retention Medical Officers). </t>
  </si>
  <si>
    <t>Remuneration Support Framework - Private Practice Diagnostic Billing &amp; Supporting Health Service Directive</t>
  </si>
  <si>
    <t>Hospital and Health Services (HHSs) can reduce the total Service Fee amount payable by the affected SMO for the relevant period by up to 100 percent and may vary across facilities, affected specialties and individuals.</t>
  </si>
  <si>
    <t>The Service Fee reductions are to be applied to the total Service Fee amount payable by the affected SMO/Partnership arrangement, as opposed to individual MBS item numbers or groupings. For example, if determined that a 50 percent reduction to Service Fees is to be applied and the total amount of Service Fees payable is equal to $10,000, then the total Service Fee amount payable would be reduced to $5,000.  GST would then be applied to the reduced Service Fee amount.  </t>
  </si>
  <si>
    <t>Ref1</t>
  </si>
  <si>
    <t>Ref2</t>
  </si>
  <si>
    <t>Ref3</t>
  </si>
  <si>
    <t>Ref4</t>
  </si>
  <si>
    <t>Category</t>
  </si>
  <si>
    <t>INPUT</t>
  </si>
  <si>
    <t>LINKED</t>
  </si>
  <si>
    <t>SPECIAL</t>
  </si>
  <si>
    <t>Row type</t>
  </si>
  <si>
    <t>HEADING</t>
  </si>
  <si>
    <t>Parent key</t>
  </si>
  <si>
    <t>INPUT-ND</t>
  </si>
  <si>
    <t>PRIV PRAC</t>
  </si>
  <si>
    <t>INFO</t>
  </si>
  <si>
    <t>Unique key</t>
  </si>
  <si>
    <t>PUB-1.5-001</t>
  </si>
  <si>
    <t>PUB-1.1-011</t>
  </si>
  <si>
    <t>PRI-1.1-001</t>
  </si>
  <si>
    <t>PRI-1.1-029</t>
  </si>
  <si>
    <t>PRI-1.1-030</t>
  </si>
  <si>
    <t>PRI-1.3-024</t>
  </si>
  <si>
    <t>PRI-1.4-006</t>
  </si>
  <si>
    <t>PRI-1.7-105</t>
  </si>
  <si>
    <t>PRI-1.7-106</t>
  </si>
  <si>
    <t>PRI-1.7-109</t>
  </si>
  <si>
    <t>PRI-1.7-110</t>
  </si>
  <si>
    <t>PRI-1.7-111</t>
  </si>
  <si>
    <t>PRI-1.7-112</t>
  </si>
  <si>
    <t>PRI-1.7-125</t>
  </si>
  <si>
    <t>PRI-1.7-130</t>
  </si>
  <si>
    <t>PRI-1.7-131</t>
  </si>
  <si>
    <t>PRI-1.7-132</t>
  </si>
  <si>
    <t>LINKED-X</t>
  </si>
  <si>
    <t>Cross link key</t>
  </si>
  <si>
    <t>PSM-1.1-001</t>
  </si>
  <si>
    <t>PSM-1.2-003</t>
  </si>
  <si>
    <t>PSM-1.2-004</t>
  </si>
  <si>
    <t>PSM-1.2-009</t>
  </si>
  <si>
    <t>RCM-1.1-001</t>
  </si>
  <si>
    <t>RCM-1.1-002</t>
  </si>
  <si>
    <t>RCM-1.1-003</t>
  </si>
  <si>
    <t>RCM-1.1-011</t>
  </si>
  <si>
    <t>RCM-1.1-012</t>
  </si>
  <si>
    <t>RCM-1.1-014</t>
  </si>
  <si>
    <t>RCM-1.1-015</t>
  </si>
  <si>
    <t>MIS-2.5-001</t>
  </si>
  <si>
    <t>MIS-4.1-001</t>
  </si>
  <si>
    <t>MIS-4.3-001</t>
  </si>
  <si>
    <t>MIS-4.3-002</t>
  </si>
  <si>
    <t>MIS-4.3-003</t>
  </si>
  <si>
    <t>MIS-4.3-004</t>
  </si>
  <si>
    <t>MIS-4.3-005</t>
  </si>
  <si>
    <t>MIS-4.3-006</t>
  </si>
  <si>
    <t>MIS-4.3-007</t>
  </si>
  <si>
    <t>MIS-4.3-008</t>
  </si>
  <si>
    <t>MIS-4.3-009</t>
  </si>
  <si>
    <t>MIS-4.3-010</t>
  </si>
  <si>
    <t>MIS-4.3-011</t>
  </si>
  <si>
    <t>MIS-4.3-012</t>
  </si>
  <si>
    <t>MIS-4.3-013</t>
  </si>
  <si>
    <t>MIS-4.3-014</t>
  </si>
  <si>
    <t>MIS-4.3-015</t>
  </si>
  <si>
    <t>MIS-4.3-017</t>
  </si>
  <si>
    <t>MIS-4.3-018</t>
  </si>
  <si>
    <t>MIS-4.3-019</t>
  </si>
  <si>
    <t>MIS-4.3-020</t>
  </si>
  <si>
    <t>MIS-4.3-021</t>
  </si>
  <si>
    <t>MIS-4.3-022</t>
  </si>
  <si>
    <t>MIS-4.3-023</t>
  </si>
  <si>
    <t>MIS-4.4-001</t>
  </si>
  <si>
    <t>MIS-4.5-001</t>
  </si>
  <si>
    <t>MIS-4.5-002</t>
  </si>
  <si>
    <t>MIS-4.5-003</t>
  </si>
  <si>
    <t>MIS-5.1-001</t>
  </si>
  <si>
    <t>MIS-5.2-001</t>
  </si>
  <si>
    <t>MIS-5.3-001</t>
  </si>
  <si>
    <t>MIS-5.4-001</t>
  </si>
  <si>
    <t>MIS-5.6-001</t>
  </si>
  <si>
    <t>MIS-6.1-003</t>
  </si>
  <si>
    <t>Current as at 26/08/2022</t>
  </si>
  <si>
    <t>Parent</t>
  </si>
  <si>
    <t>Effective</t>
  </si>
  <si>
    <t>Review</t>
  </si>
  <si>
    <t>Section A</t>
  </si>
  <si>
    <t>Group 1</t>
  </si>
  <si>
    <t>PUB-1.1</t>
  </si>
  <si>
    <t>PUB-1.3</t>
  </si>
  <si>
    <t>PUB-1.4</t>
  </si>
  <si>
    <t>Group 2</t>
  </si>
  <si>
    <t>PUB-1.5</t>
  </si>
  <si>
    <t>PUB-1.8</t>
  </si>
  <si>
    <t>PUB-2.2</t>
  </si>
  <si>
    <t>PUB-2.3</t>
  </si>
  <si>
    <t>PUB-2.6</t>
  </si>
  <si>
    <t>Group 3</t>
  </si>
  <si>
    <t>PUB-1.6</t>
  </si>
  <si>
    <t>PUB-2.4</t>
  </si>
  <si>
    <t>Group 4</t>
  </si>
  <si>
    <t>PUB-2.7</t>
  </si>
  <si>
    <t>Section B</t>
  </si>
  <si>
    <t>PRI-1.1*</t>
  </si>
  <si>
    <t>PRI-1.3*</t>
  </si>
  <si>
    <t>PRI-1.4*</t>
  </si>
  <si>
    <t>PRI-1.5</t>
  </si>
  <si>
    <t>PRI-1.6</t>
  </si>
  <si>
    <t>PRI-1.7*</t>
  </si>
  <si>
    <t>Section C</t>
  </si>
  <si>
    <t>PSM-1.1</t>
  </si>
  <si>
    <t>PSM-1.2*</t>
  </si>
  <si>
    <t>Section D</t>
  </si>
  <si>
    <t>RCM-1.1</t>
  </si>
  <si>
    <t>RCM-1.2</t>
  </si>
  <si>
    <t>RCM-1.3</t>
  </si>
  <si>
    <t>RCM-2.1</t>
  </si>
  <si>
    <t>RCM-2.2</t>
  </si>
  <si>
    <t>RCM-2.3</t>
  </si>
  <si>
    <t>Section E</t>
  </si>
  <si>
    <t>MIS-2.5</t>
  </si>
  <si>
    <t>MIS-4.1</t>
  </si>
  <si>
    <t>MIS-4.2</t>
  </si>
  <si>
    <t>Group 5</t>
  </si>
  <si>
    <t>Group 6</t>
  </si>
  <si>
    <t>Group 7</t>
  </si>
  <si>
    <t>Group 8</t>
  </si>
  <si>
    <t>Group 9</t>
  </si>
  <si>
    <t>Group 10</t>
  </si>
  <si>
    <t>Group 11</t>
  </si>
  <si>
    <t>MIS-4.4</t>
  </si>
  <si>
    <t>Group 12</t>
  </si>
  <si>
    <t>Group 13</t>
  </si>
  <si>
    <t>Group 14</t>
  </si>
  <si>
    <t>MIS-5.1</t>
  </si>
  <si>
    <t>Group 15</t>
  </si>
  <si>
    <t>MIS-5.2</t>
  </si>
  <si>
    <t>Group 16</t>
  </si>
  <si>
    <t>MIS-5.3</t>
  </si>
  <si>
    <t>Link to 5.2?</t>
  </si>
  <si>
    <t>Group 17</t>
  </si>
  <si>
    <t>MIS-5.4</t>
  </si>
  <si>
    <t>Link to 5.1?</t>
  </si>
  <si>
    <t>Group 18</t>
  </si>
  <si>
    <t>MIS-5.6</t>
  </si>
  <si>
    <t>Copy of last published values</t>
  </si>
  <si>
    <t>% change</t>
  </si>
  <si>
    <t xml:space="preserve">Gen Shared Mental Health Long Stay Partial And ETF Private/Shared - Includes insurer and patient component - Partial ($16.75+ $141.00=$157.75) </t>
  </si>
  <si>
    <t xml:space="preserve">Lic Shared Mental Health Long Stay Partial And ETF Private/Shared - Partial ($16.75+ $141.00=$157.75) </t>
  </si>
  <si>
    <t>MEDICINE AND POISONS (PEST MANAGEMENT ACTIVITIES) REGULATION 2021</t>
  </si>
  <si>
    <t>Issued by Magistrates Court.</t>
  </si>
  <si>
    <t>MEDICINE AND POISONS (PEST MANAGEMENT ACTIVITIES REGULATION 2021</t>
  </si>
  <si>
    <t>Private, same day and overnight (single room)</t>
  </si>
  <si>
    <t xml:space="preserve">Private, same day and overnight (shared room) </t>
  </si>
  <si>
    <t>Radiation Safety Regulation 2021 
Possession licences for radioactive substances</t>
  </si>
  <si>
    <t>Radiation Safety Regulation 2021
Use licences and transport licences</t>
  </si>
  <si>
    <t xml:space="preserve">Radiation Safety Regulation 2021
Other Act instruments </t>
  </si>
  <si>
    <t xml:space="preserve">Radiation Safety Regulation 2021 - Other fees </t>
  </si>
  <si>
    <t>Number of fees</t>
  </si>
  <si>
    <r>
      <t xml:space="preserve">For each accident and emergency service as a triage </t>
    </r>
    <r>
      <rPr>
        <b/>
        <sz val="10"/>
        <rFont val="Arial"/>
        <family val="2"/>
      </rPr>
      <t>Category 1</t>
    </r>
    <r>
      <rPr>
        <sz val="10"/>
        <rFont val="Arial"/>
        <family val="2"/>
      </rPr>
      <t xml:space="preserve"> patient</t>
    </r>
  </si>
  <si>
    <r>
      <t xml:space="preserve">For each accident and emergency service as a triage </t>
    </r>
    <r>
      <rPr>
        <b/>
        <sz val="10"/>
        <rFont val="Arial"/>
        <family val="2"/>
      </rPr>
      <t>Category 2</t>
    </r>
    <r>
      <rPr>
        <sz val="10"/>
        <rFont val="Arial"/>
        <family val="2"/>
      </rPr>
      <t xml:space="preserve"> patient</t>
    </r>
  </si>
  <si>
    <r>
      <t xml:space="preserve">For each accident and emergency service as a triage </t>
    </r>
    <r>
      <rPr>
        <b/>
        <sz val="10"/>
        <rFont val="Arial"/>
        <family val="2"/>
      </rPr>
      <t>Category 3</t>
    </r>
    <r>
      <rPr>
        <sz val="10"/>
        <rFont val="Arial"/>
        <family val="2"/>
      </rPr>
      <t xml:space="preserve"> patient</t>
    </r>
  </si>
  <si>
    <r>
      <t xml:space="preserve">For each accident and emergency service as a triage </t>
    </r>
    <r>
      <rPr>
        <b/>
        <sz val="10"/>
        <rFont val="Arial"/>
        <family val="2"/>
      </rPr>
      <t>Category 4</t>
    </r>
    <r>
      <rPr>
        <sz val="10"/>
        <rFont val="Arial"/>
        <family val="2"/>
      </rPr>
      <t xml:space="preserve"> patient</t>
    </r>
  </si>
  <si>
    <r>
      <t xml:space="preserve">For each accident and emergency service as a triage </t>
    </r>
    <r>
      <rPr>
        <b/>
        <sz val="10"/>
        <rFont val="Arial"/>
        <family val="2"/>
      </rPr>
      <t>Category 5</t>
    </r>
    <r>
      <rPr>
        <sz val="10"/>
        <rFont val="Arial"/>
        <family val="2"/>
      </rPr>
      <t xml:space="preserve"> patient</t>
    </r>
  </si>
  <si>
    <r>
      <t xml:space="preserve">All clinics </t>
    </r>
    <r>
      <rPr>
        <b/>
        <sz val="10"/>
        <rFont val="Arial"/>
        <family val="2"/>
      </rPr>
      <t xml:space="preserve"> </t>
    </r>
    <r>
      <rPr>
        <sz val="10"/>
        <rFont val="Arial"/>
        <family val="2"/>
      </rPr>
      <t xml:space="preserve">for treatment provided to Department of Defence personnel </t>
    </r>
    <r>
      <rPr>
        <b/>
        <sz val="10"/>
        <rFont val="Arial"/>
        <family val="2"/>
      </rPr>
      <t>after to 1 July 2019</t>
    </r>
    <r>
      <rPr>
        <sz val="10"/>
        <rFont val="Arial"/>
        <family val="2"/>
      </rPr>
      <t xml:space="preserve">, invoices to be forwarded to Bupa ADF Health Services - fees are listed under </t>
    </r>
    <r>
      <rPr>
        <b/>
        <sz val="10"/>
        <rFont val="Arial"/>
        <family val="2"/>
      </rPr>
      <t>'Fee Scheules'</t>
    </r>
    <r>
      <rPr>
        <sz val="10"/>
        <rFont val="Arial"/>
        <family val="2"/>
      </rPr>
      <t xml:space="preserve"> on this link</t>
    </r>
  </si>
  <si>
    <r>
      <t xml:space="preserve">All clinics for treatment provided to Department of Defence personnel </t>
    </r>
    <r>
      <rPr>
        <b/>
        <sz val="10"/>
        <rFont val="Arial"/>
        <family val="2"/>
      </rPr>
      <t>prior to 1 July 2019</t>
    </r>
    <r>
      <rPr>
        <sz val="10"/>
        <rFont val="Arial"/>
        <family val="2"/>
      </rPr>
      <t xml:space="preserve"> invoice Medibank Private Health Solutions, Garrison Health</t>
    </r>
  </si>
  <si>
    <r>
      <t>Non-admitted consultation occasion of service (inc. face to face and telehealth service provision)</t>
    </r>
    <r>
      <rPr>
        <b/>
        <sz val="10"/>
        <color rgb="FF000000"/>
        <rFont val="Arial"/>
        <family val="2"/>
      </rPr>
      <t xml:space="preserve"> Specialty - unspecified</t>
    </r>
  </si>
  <si>
    <r>
      <t>Non-admitted consultation occasion of service (inc. face to face and telehealth service provision)</t>
    </r>
    <r>
      <rPr>
        <b/>
        <sz val="10"/>
        <color rgb="FF000000"/>
        <rFont val="Arial"/>
        <family val="2"/>
      </rPr>
      <t xml:space="preserve"> Speciality - Mental Health</t>
    </r>
  </si>
  <si>
    <r>
      <t xml:space="preserve">Non-admitted consultation occasion of service (inc. face to face and telehealth service provision) </t>
    </r>
    <r>
      <rPr>
        <b/>
        <sz val="10"/>
        <color rgb="FF000000"/>
        <rFont val="Arial"/>
        <family val="2"/>
      </rPr>
      <t>Speciality - Obstetrics including Antenatal</t>
    </r>
  </si>
  <si>
    <r>
      <t xml:space="preserve"> Non-admitted consultation occasion of service (inc. face to face and telehealth service provision) </t>
    </r>
    <r>
      <rPr>
        <b/>
        <sz val="10"/>
        <color rgb="FF000000"/>
        <rFont val="Arial"/>
        <family val="2"/>
      </rPr>
      <t>Speciality - Ophthalmic</t>
    </r>
  </si>
  <si>
    <r>
      <t xml:space="preserve">Non-admitted consultation occasion of service (inc. face to face and telehealth service provision) </t>
    </r>
    <r>
      <rPr>
        <b/>
        <sz val="10"/>
        <color rgb="FF000000"/>
        <rFont val="Arial"/>
        <family val="2"/>
      </rPr>
      <t>Speciality - Orthopaedics</t>
    </r>
  </si>
  <si>
    <r>
      <t>Non-admitted consultation occasion of service (inc. face to face and telehealth service provision)</t>
    </r>
    <r>
      <rPr>
        <b/>
        <sz val="10"/>
        <color rgb="FF000000"/>
        <rFont val="Arial"/>
        <family val="2"/>
      </rPr>
      <t xml:space="preserve"> Speciality - Tuberculosis</t>
    </r>
  </si>
  <si>
    <r>
      <t xml:space="preserve">For </t>
    </r>
    <r>
      <rPr>
        <u/>
        <sz val="10"/>
        <rFont val="Arial"/>
        <family val="2"/>
      </rPr>
      <t>listed public hospitals emergency services</t>
    </r>
    <r>
      <rPr>
        <sz val="10"/>
        <rFont val="Arial"/>
        <family val="2"/>
      </rPr>
      <t xml:space="preserve"> as per the "</t>
    </r>
    <r>
      <rPr>
        <b/>
        <sz val="10"/>
        <rFont val="Arial"/>
        <family val="2"/>
      </rPr>
      <t>Currrent public health service fees</t>
    </r>
    <r>
      <rPr>
        <sz val="10"/>
        <rFont val="Arial"/>
        <family val="2"/>
      </rPr>
      <t>" under the heading "Emergency department fees</t>
    </r>
  </si>
  <si>
    <r>
      <t xml:space="preserve">For </t>
    </r>
    <r>
      <rPr>
        <u/>
        <sz val="10"/>
        <rFont val="Arial"/>
        <family val="2"/>
      </rPr>
      <t>non- listed public hospitals emergency services</t>
    </r>
    <r>
      <rPr>
        <sz val="10"/>
        <rFont val="Arial"/>
        <family val="2"/>
      </rPr>
      <t xml:space="preserve"> as per the "</t>
    </r>
    <r>
      <rPr>
        <b/>
        <sz val="10"/>
        <rFont val="Arial"/>
        <family val="2"/>
      </rPr>
      <t>Public health service fees</t>
    </r>
    <r>
      <rPr>
        <sz val="10"/>
        <rFont val="Arial"/>
        <family val="2"/>
      </rPr>
      <t>" under the heading "Emergency department fees</t>
    </r>
  </si>
  <si>
    <r>
      <t xml:space="preserve">Use the appropriate MBS item number from the WorkCover Qld 'Current </t>
    </r>
    <r>
      <rPr>
        <b/>
        <sz val="10"/>
        <rFont val="Arial"/>
        <family val="2"/>
      </rPr>
      <t xml:space="preserve">Medical table of costs' </t>
    </r>
    <r>
      <rPr>
        <sz val="10"/>
        <rFont val="Arial"/>
        <family val="2"/>
      </rPr>
      <t>- Schedule of fees</t>
    </r>
  </si>
  <si>
    <r>
      <t xml:space="preserve">Consultant clinics as per the </t>
    </r>
    <r>
      <rPr>
        <b/>
        <sz val="10"/>
        <rFont val="Arial"/>
        <family val="2"/>
      </rPr>
      <t>'Current medical table of costs'</t>
    </r>
  </si>
  <si>
    <r>
      <t>Admitted compensable private patient operating room =&lt; 1</t>
    </r>
    <r>
      <rPr>
        <b/>
        <sz val="10"/>
        <color indexed="8"/>
        <rFont val="Arial"/>
        <family val="2"/>
      </rPr>
      <t xml:space="preserve"> </t>
    </r>
    <r>
      <rPr>
        <sz val="10"/>
        <color indexed="8"/>
        <rFont val="Arial"/>
        <family val="2"/>
      </rPr>
      <t>hour (Fee excludes Bed Fee and Surgically Implanted Prostheses)</t>
    </r>
  </si>
  <si>
    <r>
      <t xml:space="preserve">Admitted compensable private patient operating room  </t>
    </r>
    <r>
      <rPr>
        <b/>
        <sz val="10"/>
        <color indexed="8"/>
        <rFont val="Arial"/>
        <family val="2"/>
      </rPr>
      <t>&gt;</t>
    </r>
    <r>
      <rPr>
        <sz val="10"/>
        <color indexed="8"/>
        <rFont val="Arial"/>
        <family val="2"/>
      </rPr>
      <t xml:space="preserve"> 1 hour</t>
    </r>
    <r>
      <rPr>
        <b/>
        <sz val="10"/>
        <color indexed="8"/>
        <rFont val="Arial"/>
        <family val="2"/>
      </rPr>
      <t xml:space="preserve"> </t>
    </r>
    <r>
      <rPr>
        <sz val="10"/>
        <color indexed="8"/>
        <rFont val="Arial"/>
        <family val="2"/>
      </rPr>
      <t>(Fee excludes Bed Fee and Surgically Implanted Prostheses)</t>
    </r>
  </si>
  <si>
    <r>
      <t xml:space="preserve">Photocopying charge of </t>
    </r>
    <r>
      <rPr>
        <b/>
        <sz val="10"/>
        <rFont val="Arial"/>
        <family val="2"/>
      </rPr>
      <t>2</t>
    </r>
    <r>
      <rPr>
        <b/>
        <sz val="10"/>
        <color indexed="8"/>
        <rFont val="Arial"/>
        <family val="2"/>
      </rPr>
      <t>0 cents</t>
    </r>
    <r>
      <rPr>
        <sz val="10"/>
        <color indexed="8"/>
        <rFont val="Arial"/>
        <family val="2"/>
      </rPr>
      <t xml:space="preserve"> per page [+GST]</t>
    </r>
  </si>
  <si>
    <r>
      <t xml:space="preserve">Photocopying charge of </t>
    </r>
    <r>
      <rPr>
        <b/>
        <sz val="10"/>
        <rFont val="Arial"/>
        <family val="2"/>
      </rPr>
      <t>5</t>
    </r>
    <r>
      <rPr>
        <b/>
        <sz val="10"/>
        <color indexed="8"/>
        <rFont val="Arial"/>
        <family val="2"/>
      </rPr>
      <t>0 cents</t>
    </r>
    <r>
      <rPr>
        <sz val="10"/>
        <color indexed="8"/>
        <rFont val="Arial"/>
        <family val="2"/>
      </rPr>
      <t xml:space="preserve"> per page [+GST]</t>
    </r>
  </si>
  <si>
    <r>
      <t xml:space="preserve">Amount payable for giving a copy of, or extract from, the document 
(A4 Size) - </t>
    </r>
    <r>
      <rPr>
        <b/>
        <sz val="10"/>
        <color rgb="FF000000"/>
        <rFont val="Arial"/>
        <family val="2"/>
      </rPr>
      <t>maximum fee for first copy</t>
    </r>
  </si>
  <si>
    <r>
      <t xml:space="preserve">Amount payable for giving a copy of, or extract from, the document 
(A4 Size) - </t>
    </r>
    <r>
      <rPr>
        <b/>
        <sz val="10"/>
        <color rgb="FF000000"/>
        <rFont val="Arial"/>
        <family val="2"/>
      </rPr>
      <t>maximum fee for additional copy</t>
    </r>
  </si>
  <si>
    <r>
      <t>Amount payable for giving a copy of, or extract from, the document 
(A4 Size) -</t>
    </r>
    <r>
      <rPr>
        <b/>
        <sz val="10"/>
        <color rgb="FF000000"/>
        <rFont val="Arial"/>
        <family val="2"/>
      </rPr>
      <t xml:space="preserve"> maximum fee for first copy</t>
    </r>
  </si>
  <si>
    <r>
      <t xml:space="preserve">Issued by all other Courts.    </t>
    </r>
    <r>
      <rPr>
        <b/>
        <sz val="10"/>
        <color rgb="FF000000"/>
        <rFont val="Arial"/>
        <family val="2"/>
      </rPr>
      <t xml:space="preserve"> This fee is charged by the Courts not QH    </t>
    </r>
    <r>
      <rPr>
        <sz val="10"/>
        <color indexed="8"/>
        <rFont val="Arial"/>
        <family val="2"/>
      </rPr>
      <t xml:space="preserve">                                                    
1. Inter Governmental agencies do not request conduct monies with the subpoena. (No Fee)              
2. Fees differ from court to court depending on legislation.                       </t>
    </r>
  </si>
  <si>
    <r>
      <t xml:space="preserve">Duplication of patient file where original is supplied to Court. </t>
    </r>
    <r>
      <rPr>
        <b/>
        <sz val="10"/>
        <color rgb="FF000000"/>
        <rFont val="Arial"/>
        <family val="2"/>
      </rPr>
      <t>Payable to the Court not QH</t>
    </r>
  </si>
  <si>
    <r>
      <t>Application F</t>
    </r>
    <r>
      <rPr>
        <sz val="10"/>
        <rFont val="Arial"/>
        <family val="2"/>
      </rPr>
      <t>ee</t>
    </r>
    <r>
      <rPr>
        <sz val="10"/>
        <color indexed="8"/>
        <rFont val="Arial"/>
        <family val="2"/>
      </rPr>
      <t xml:space="preserve"> in relation to an access application payable at time of application</t>
    </r>
  </si>
  <si>
    <r>
      <t>Processing Charge</t>
    </r>
    <r>
      <rPr>
        <sz val="10"/>
        <color indexed="8"/>
        <rFont val="Arial"/>
        <family val="2"/>
      </rPr>
      <t xml:space="preserve"> for an access application for a document: if </t>
    </r>
    <r>
      <rPr>
        <b/>
        <sz val="10"/>
        <color indexed="8"/>
        <rFont val="Arial"/>
        <family val="2"/>
      </rPr>
      <t>no more than</t>
    </r>
    <r>
      <rPr>
        <sz val="10"/>
        <color indexed="8"/>
        <rFont val="Arial"/>
        <family val="2"/>
      </rPr>
      <t xml:space="preserve"> </t>
    </r>
    <r>
      <rPr>
        <b/>
        <sz val="10"/>
        <color indexed="8"/>
        <rFont val="Arial"/>
        <family val="2"/>
      </rPr>
      <t>5 hours</t>
    </r>
    <r>
      <rPr>
        <sz val="10"/>
        <color indexed="8"/>
        <rFont val="Arial"/>
        <family val="2"/>
      </rPr>
      <t xml:space="preserve"> processing the application</t>
    </r>
  </si>
  <si>
    <r>
      <rPr>
        <sz val="10"/>
        <rFont val="Arial"/>
        <family val="2"/>
      </rPr>
      <t xml:space="preserve">Processing Charge </t>
    </r>
    <r>
      <rPr>
        <sz val="10"/>
        <color indexed="8"/>
        <rFont val="Arial"/>
        <family val="2"/>
      </rPr>
      <t>for an access application for a document: if</t>
    </r>
    <r>
      <rPr>
        <b/>
        <sz val="10"/>
        <color indexed="8"/>
        <rFont val="Arial"/>
        <family val="2"/>
      </rPr>
      <t xml:space="preserve"> more than 5 hours </t>
    </r>
    <r>
      <rPr>
        <sz val="10"/>
        <color indexed="8"/>
        <rFont val="Arial"/>
        <family val="2"/>
      </rPr>
      <t>processing the application - each 15 minutes or part of 15 minutes (includes the initial 5 hours)</t>
    </r>
  </si>
  <si>
    <r>
      <t xml:space="preserve">(a) </t>
    </r>
    <r>
      <rPr>
        <sz val="10"/>
        <rFont val="Arial"/>
        <family val="2"/>
      </rPr>
      <t>the application fee</t>
    </r>
  </si>
  <si>
    <r>
      <t xml:space="preserve">(b) </t>
    </r>
    <r>
      <rPr>
        <sz val="10"/>
        <rFont val="Arial"/>
        <family val="2"/>
      </rPr>
      <t>the approval fee, for each year of the approval</t>
    </r>
  </si>
  <si>
    <r>
      <t>2. Application for r</t>
    </r>
    <r>
      <rPr>
        <sz val="10"/>
        <rFont val="Arial"/>
        <family val="2"/>
      </rPr>
      <t xml:space="preserve">enewal of an approval as an auditor (Act, s 151(2)(c)), for each year of the approval </t>
    </r>
  </si>
  <si>
    <r>
      <t xml:space="preserve">3. </t>
    </r>
    <r>
      <rPr>
        <sz val="10"/>
        <rFont val="Arial"/>
        <family val="2"/>
      </rPr>
      <t>Application to amend the conditions of an approval as an auditor (Act, s 151(2)(c))</t>
    </r>
  </si>
  <si>
    <r>
      <t>4. Application for r</t>
    </r>
    <r>
      <rPr>
        <sz val="10"/>
        <rFont val="Arial"/>
        <family val="2"/>
      </rPr>
      <t>eplacement of a damaged, destroyed, lost or stolen auditor’s approval (Act, s 154(2)(c))</t>
    </r>
  </si>
  <si>
    <r>
      <t>Facility Fee</t>
    </r>
    <r>
      <rPr>
        <sz val="10"/>
        <rFont val="Arial"/>
        <family val="2"/>
      </rPr>
      <t xml:space="preserve"> &amp; Minor operating room (theatre) &amp; - for procedures performed anywhere in the facility by a private medical practitioner on a private patient - raised against the practitioner not the patient (+GST)</t>
    </r>
  </si>
  <si>
    <t>Gen Private Eligible (200% of the Medicare eligible overnight shared-room rate)</t>
  </si>
  <si>
    <t>Gen Private Eligible Dept Defence (200% of the Medicare eligible overnight shared-room rate)</t>
  </si>
  <si>
    <r>
      <t xml:space="preserve">Private, same day and overnight </t>
    </r>
    <r>
      <rPr>
        <u/>
        <sz val="10"/>
        <rFont val="Arial"/>
        <family val="2"/>
      </rPr>
      <t xml:space="preserve">(shared room) </t>
    </r>
  </si>
  <si>
    <r>
      <t>Life Extinct and Cause of Death certificates fees cannot be raised.</t>
    </r>
    <r>
      <rPr>
        <sz val="10"/>
        <color indexed="8"/>
        <rFont val="Arial"/>
        <family val="2"/>
      </rPr>
      <t xml:space="preserve"> </t>
    </r>
  </si>
  <si>
    <r>
      <t xml:space="preserve">Radiation Safety Regulation 2021
</t>
    </r>
    <r>
      <rPr>
        <u/>
        <sz val="10"/>
        <rFont val="Arial"/>
        <family val="2"/>
      </rPr>
      <t>Use licences and transport licences</t>
    </r>
  </si>
  <si>
    <r>
      <t xml:space="preserve">Radiation Safety Regulation 2021
</t>
    </r>
    <r>
      <rPr>
        <u/>
        <sz val="10"/>
        <rFont val="Arial"/>
        <family val="2"/>
      </rPr>
      <t xml:space="preserve">Other Act instruments </t>
    </r>
  </si>
  <si>
    <r>
      <t xml:space="preserve">Radiation Safety Regulation 2021 - </t>
    </r>
    <r>
      <rPr>
        <u/>
        <sz val="10"/>
        <rFont val="Arial"/>
        <family val="2"/>
      </rPr>
      <t xml:space="preserve">Other fees </t>
    </r>
  </si>
  <si>
    <t>Issued by Magistrates Court</t>
  </si>
  <si>
    <t>1 January</t>
  </si>
  <si>
    <t>20 March</t>
  </si>
  <si>
    <t>1 July</t>
  </si>
  <si>
    <t>20 September</t>
  </si>
  <si>
    <t>1 October</t>
  </si>
  <si>
    <t>Updates pension based fees and nursing home type patient (long stay) fees Sections A - D</t>
  </si>
  <si>
    <t>Updates Queensland administratively set fees, Commonwealth set shared room rate and WorkCover fees Sections A,B and E</t>
  </si>
  <si>
    <t>Update to other Queensland legislatively fees Section E</t>
  </si>
  <si>
    <t>Update to under 18 and under 21 fees and pharmaceutical fees Sections C, D and E</t>
  </si>
  <si>
    <t>Regular updates</t>
  </si>
  <si>
    <t>Extraordinary updates</t>
  </si>
  <si>
    <t>Department of Defence Fee structure change</t>
  </si>
  <si>
    <t>GPEDDG</t>
  </si>
  <si>
    <t xml:space="preserve">Gen Public Eligible Defence General </t>
  </si>
  <si>
    <t>90008196</t>
  </si>
  <si>
    <t>GEN PUB ELIG DEFENCE GENERAL</t>
  </si>
  <si>
    <t>GPEDDGSD</t>
  </si>
  <si>
    <t>Gen Public Eligible Defence General SD</t>
  </si>
  <si>
    <t>90008308</t>
  </si>
  <si>
    <t>GEN PUB ELIG DEFENCE GENERAL SD</t>
  </si>
  <si>
    <t>GPEDDCC</t>
  </si>
  <si>
    <t>Gen Public Eligible Defence Coronary Care</t>
  </si>
  <si>
    <t>90008409</t>
  </si>
  <si>
    <t>GEN PUB ELIG DEFENCE CCU</t>
  </si>
  <si>
    <t>GPEDDCCSD</t>
  </si>
  <si>
    <t>Gen Public Eligible Defence Coronary Care SD</t>
  </si>
  <si>
    <t>90008421</t>
  </si>
  <si>
    <t>GEN PUB ELIG DEFENCE CCU SD</t>
  </si>
  <si>
    <t>GPEDDICU</t>
  </si>
  <si>
    <t xml:space="preserve">Gen Public Eligible Defence Intensive Care Unit </t>
  </si>
  <si>
    <t>90008433</t>
  </si>
  <si>
    <t xml:space="preserve">GEN PUB ELIG DEFENCE ICU </t>
  </si>
  <si>
    <t>GPEDDICSD</t>
  </si>
  <si>
    <t>Gen Public Eligible Defence  Intensive Care Unit SD</t>
  </si>
  <si>
    <t>90008445</t>
  </si>
  <si>
    <t>GEN PUB ELIG DEFENCE ICU SD</t>
  </si>
  <si>
    <t>GPEDDR</t>
  </si>
  <si>
    <t>Gen Public Eligible Defence Rehabilitation</t>
  </si>
  <si>
    <t>90008457</t>
  </si>
  <si>
    <t>GEN PUB ELIG DEFENCE REHAB</t>
  </si>
  <si>
    <t>GPEDDRSD</t>
  </si>
  <si>
    <t>Gen Public Eligible Defence Rehabilitation SD</t>
  </si>
  <si>
    <t>90008104</t>
  </si>
  <si>
    <t>GEN PUB ELIG DEFENCE REHAB SD</t>
  </si>
  <si>
    <t>GPEDDB</t>
  </si>
  <si>
    <t>Gen Public Eligible Defence Burns</t>
  </si>
  <si>
    <t>90008097</t>
  </si>
  <si>
    <t>GEN PUB ELIG DEFENCE BURNS</t>
  </si>
  <si>
    <t>GPEDDBSD</t>
  </si>
  <si>
    <t>Gen Public Eligible Defence Burns SD</t>
  </si>
  <si>
    <t>90008109</t>
  </si>
  <si>
    <t>GEN PUB ELIG DEFENCE BURNS SD</t>
  </si>
  <si>
    <t>GPEDDHH</t>
  </si>
  <si>
    <t>Gen Public Eligible Defence Hospital in the Home</t>
  </si>
  <si>
    <t>90008121</t>
  </si>
  <si>
    <t>GEN PUB ELIG DEFENCE HITH</t>
  </si>
  <si>
    <t>GPEDDHHSD</t>
  </si>
  <si>
    <t>Gen Public Eligible Defence  Hospital in the Home SD</t>
  </si>
  <si>
    <t>90008475</t>
  </si>
  <si>
    <t>GEN PUB ELIG DEFENCE HITH SD</t>
  </si>
  <si>
    <t>GPEDDLS</t>
  </si>
  <si>
    <t>Gen Public Eligible Defence Long Stay</t>
  </si>
  <si>
    <t>90008397</t>
  </si>
  <si>
    <t>GEN PUB ELIG DEFENCE LONG STAY</t>
  </si>
  <si>
    <t>Retired fees</t>
  </si>
  <si>
    <t>Date retired</t>
  </si>
  <si>
    <t>Comment</t>
  </si>
  <si>
    <t>Deleted, no replacement</t>
  </si>
  <si>
    <t>Replaced by PUB-1.3-004 to 1.3-016</t>
  </si>
  <si>
    <t>Check</t>
  </si>
  <si>
    <t>Count of fees</t>
  </si>
  <si>
    <t>All private clinics excluding bulk-billed clinics.  For presentations after to 1 July 2019, invoices to be forwarded to Bupa ADF Health Services - fees are listed under 'Fee Scheules' on this link</t>
  </si>
  <si>
    <t>All private clinics excluding bulk-billed clinics.  For presentations prior to 1 July 2019, invoices to be forwarded to Medibank Health Solutions</t>
  </si>
  <si>
    <t>1/11/2022 Defence fee structure change</t>
  </si>
  <si>
    <t>New fee - date?</t>
  </si>
  <si>
    <t>Rules for numbering new fees and deleting fees</t>
  </si>
  <si>
    <t>Do not re-use old 'unique keys'</t>
  </si>
  <si>
    <t>GSEDDL</t>
  </si>
  <si>
    <t>GSEDDLSD</t>
  </si>
  <si>
    <t>GSDD1AL</t>
  </si>
  <si>
    <t>GSDD1ALSD</t>
  </si>
  <si>
    <t>GSDD1BL</t>
  </si>
  <si>
    <t>GSDD1BLSD</t>
  </si>
  <si>
    <t>GSDDB2L</t>
  </si>
  <si>
    <t>GSDDB2LSD</t>
  </si>
  <si>
    <t>GSDDB3L</t>
  </si>
  <si>
    <t>GSDDB3LSD</t>
  </si>
  <si>
    <t>GSDDB4L</t>
  </si>
  <si>
    <t>GSDDB4LSD</t>
  </si>
  <si>
    <t>GSLSDDL</t>
  </si>
  <si>
    <t>Lic Shared Eligible Dept Defence</t>
  </si>
  <si>
    <t>Lic Shared Eligible Dept Defence - SD</t>
  </si>
  <si>
    <t xml:space="preserve">Lic Shared Dept Defence Band 1A </t>
  </si>
  <si>
    <t>Lic Shared Dept Defence Band 1A - SD</t>
  </si>
  <si>
    <t xml:space="preserve">Lic Shared Dept Defence Band 1B </t>
  </si>
  <si>
    <t>Lic Shared Dept Defence Band 1B - SD</t>
  </si>
  <si>
    <t xml:space="preserve">Lic Shared Dept Defence Band 2 </t>
  </si>
  <si>
    <t>Lic Shared Dept Defence Band 2 - SD</t>
  </si>
  <si>
    <t xml:space="preserve">Lic Shared Dept Defence Band 3 </t>
  </si>
  <si>
    <t>Lic Shared Dept Defence Band 3 - SD</t>
  </si>
  <si>
    <t xml:space="preserve">Lic Shared Dept Defence Band 4 </t>
  </si>
  <si>
    <t>Lic Shared Dept Defence Band 4 - SD</t>
  </si>
  <si>
    <t>Lic Shared Long Stay Dept Defence (with client contribution)</t>
  </si>
  <si>
    <t>PUB</t>
  </si>
  <si>
    <t>PRI</t>
  </si>
  <si>
    <t>PSM</t>
  </si>
  <si>
    <t>RCM</t>
  </si>
  <si>
    <t>MIS</t>
  </si>
  <si>
    <t>A</t>
  </si>
  <si>
    <t>B</t>
  </si>
  <si>
    <t>C</t>
  </si>
  <si>
    <t>D</t>
  </si>
  <si>
    <t>E</t>
  </si>
  <si>
    <t>A-1.1-001</t>
  </si>
  <si>
    <t>A-1.1-002</t>
  </si>
  <si>
    <t>A-1.1-003</t>
  </si>
  <si>
    <t>A-1.1-004</t>
  </si>
  <si>
    <t>A-1.1-005</t>
  </si>
  <si>
    <t>A-1.1-006</t>
  </si>
  <si>
    <t>A-1.1-007</t>
  </si>
  <si>
    <t>A-1.1-008</t>
  </si>
  <si>
    <t>A-1.1-009</t>
  </si>
  <si>
    <t>A-1.1-010</t>
  </si>
  <si>
    <t>A-1.1-011</t>
  </si>
  <si>
    <t>A-1.1-012</t>
  </si>
  <si>
    <t>A-1.1-013</t>
  </si>
  <si>
    <t>A-1.2-001</t>
  </si>
  <si>
    <t>A-1.3-004</t>
  </si>
  <si>
    <t>A-1.3-005</t>
  </si>
  <si>
    <t>A-1.3-006</t>
  </si>
  <si>
    <t>A-1.3-007</t>
  </si>
  <si>
    <t>A-1.3-008</t>
  </si>
  <si>
    <t>A-1.3-009</t>
  </si>
  <si>
    <t>A-1.3-010</t>
  </si>
  <si>
    <t>A-1.3-011</t>
  </si>
  <si>
    <t>A-1.3-012</t>
  </si>
  <si>
    <t>A-1.3-013</t>
  </si>
  <si>
    <t>A-1.3-014</t>
  </si>
  <si>
    <t>A-1.3-015</t>
  </si>
  <si>
    <t>A-1.3-016</t>
  </si>
  <si>
    <t>A-1.4-001</t>
  </si>
  <si>
    <t>A-1.4-002</t>
  </si>
  <si>
    <t>A-1.4-003</t>
  </si>
  <si>
    <t>A-1.4-004</t>
  </si>
  <si>
    <t>A-1.4-005</t>
  </si>
  <si>
    <t>A-1.4-006</t>
  </si>
  <si>
    <t>A-1.5-001</t>
  </si>
  <si>
    <t>A-1.5-002</t>
  </si>
  <si>
    <t>A-1.5-003</t>
  </si>
  <si>
    <t>A-1.5-004</t>
  </si>
  <si>
    <t>A-1.5-005</t>
  </si>
  <si>
    <t>A-1.5-006</t>
  </si>
  <si>
    <t>A-1.5-007</t>
  </si>
  <si>
    <t>A-1.5-008</t>
  </si>
  <si>
    <t>A-1.5-009</t>
  </si>
  <si>
    <t>A-1.5-010</t>
  </si>
  <si>
    <t>A-1.5-011</t>
  </si>
  <si>
    <t>A-1.5-012</t>
  </si>
  <si>
    <t>A-1.5-013</t>
  </si>
  <si>
    <t>A-1.5-014</t>
  </si>
  <si>
    <t>A-1.5-015</t>
  </si>
  <si>
    <t>A-1.5-016</t>
  </si>
  <si>
    <t>A-1.5-017</t>
  </si>
  <si>
    <t>A-1.5-018</t>
  </si>
  <si>
    <t>A-1.5-019</t>
  </si>
  <si>
    <t>A-1.5-020</t>
  </si>
  <si>
    <t>A-1.5-021</t>
  </si>
  <si>
    <t>A-1.5-022</t>
  </si>
  <si>
    <t>A-1.5-023</t>
  </si>
  <si>
    <t>A-1.5-024</t>
  </si>
  <si>
    <t>A-1.5-025</t>
  </si>
  <si>
    <t>A-1.5-026</t>
  </si>
  <si>
    <t>A-1.5-027</t>
  </si>
  <si>
    <t>A-1.5-028</t>
  </si>
  <si>
    <t>A-1.5-029</t>
  </si>
  <si>
    <t>A-1.5-030</t>
  </si>
  <si>
    <t>A-1.5-031</t>
  </si>
  <si>
    <t>A-1.5-032</t>
  </si>
  <si>
    <t>A-1.5-033</t>
  </si>
  <si>
    <t>A-1.5-034</t>
  </si>
  <si>
    <t>A-1.5-035</t>
  </si>
  <si>
    <t>A-1.5-036</t>
  </si>
  <si>
    <t>A-1.5-037</t>
  </si>
  <si>
    <t>A-1.5-038</t>
  </si>
  <si>
    <t>A-1.5-039</t>
  </si>
  <si>
    <t>A-1.5-040</t>
  </si>
  <si>
    <t>A-1.5-041</t>
  </si>
  <si>
    <t>A-1.5-042</t>
  </si>
  <si>
    <t>A-1.5-043</t>
  </si>
  <si>
    <t>A-1.5-044</t>
  </si>
  <si>
    <t>A-1.5-045</t>
  </si>
  <si>
    <t>A-1.5-046</t>
  </si>
  <si>
    <t>A-1.5-047</t>
  </si>
  <si>
    <t>A-1.5-048</t>
  </si>
  <si>
    <t>A-1.5-049</t>
  </si>
  <si>
    <t>A-1.5-050</t>
  </si>
  <si>
    <t>A-1.5-051</t>
  </si>
  <si>
    <t>A-1.5-052</t>
  </si>
  <si>
    <t>A-1.5-053</t>
  </si>
  <si>
    <t>A-1.5-054</t>
  </si>
  <si>
    <t>A-1.6-001</t>
  </si>
  <si>
    <t>A-1.7-001</t>
  </si>
  <si>
    <t>A-1.7-002</t>
  </si>
  <si>
    <t>A-1.8-001</t>
  </si>
  <si>
    <t>A-1.8-002</t>
  </si>
  <si>
    <t>A-1.8-003</t>
  </si>
  <si>
    <t>A-1.8-004</t>
  </si>
  <si>
    <t>A-1.8-005</t>
  </si>
  <si>
    <t>A-1.8-006</t>
  </si>
  <si>
    <t>A-1.8-007</t>
  </si>
  <si>
    <t>A-1.8-008</t>
  </si>
  <si>
    <t>A-1.8-009</t>
  </si>
  <si>
    <t>A-1.8-010</t>
  </si>
  <si>
    <t>A-1.8-011</t>
  </si>
  <si>
    <t>A-1.8-012</t>
  </si>
  <si>
    <t>A-1.8-013</t>
  </si>
  <si>
    <t>A-1.8-014</t>
  </si>
  <si>
    <t>A-1.8-015</t>
  </si>
  <si>
    <t>A-1.8-016</t>
  </si>
  <si>
    <t>A-1.8-017</t>
  </si>
  <si>
    <t>A-1.8-018</t>
  </si>
  <si>
    <t>A-1.8-019</t>
  </si>
  <si>
    <t>A-1.8-020</t>
  </si>
  <si>
    <t>A-1.8-021</t>
  </si>
  <si>
    <t>A-1.8-022</t>
  </si>
  <si>
    <t>A-1.8-023</t>
  </si>
  <si>
    <t>A-1.8-024</t>
  </si>
  <si>
    <t>A-1.8-025</t>
  </si>
  <si>
    <t>A-1.8-026</t>
  </si>
  <si>
    <t>A-1.8-027</t>
  </si>
  <si>
    <t>A-1.8-028</t>
  </si>
  <si>
    <t>A-1.8-029</t>
  </si>
  <si>
    <t>A-1.8-030</t>
  </si>
  <si>
    <t>A-1.8-031</t>
  </si>
  <si>
    <t>A-1.8-032</t>
  </si>
  <si>
    <t>A-1.8-033</t>
  </si>
  <si>
    <t>A-1.8-034</t>
  </si>
  <si>
    <t>A-1.8-035</t>
  </si>
  <si>
    <t>A-1.8-036</t>
  </si>
  <si>
    <t>A-1.8-037</t>
  </si>
  <si>
    <t>A-1.8-038</t>
  </si>
  <si>
    <t>A-1.8-039</t>
  </si>
  <si>
    <t>A-1.8-040</t>
  </si>
  <si>
    <t>A-1.8-041</t>
  </si>
  <si>
    <t>A-1.8-042</t>
  </si>
  <si>
    <t>A-1.8-043</t>
  </si>
  <si>
    <t>A-1.8-044</t>
  </si>
  <si>
    <t>A-1.8-045</t>
  </si>
  <si>
    <t>A-1.8-046</t>
  </si>
  <si>
    <t>A-1.8-047</t>
  </si>
  <si>
    <t>A-1.8-048</t>
  </si>
  <si>
    <t>A-1.8-049</t>
  </si>
  <si>
    <t>A-1.8-050</t>
  </si>
  <si>
    <t>A-1.8-051</t>
  </si>
  <si>
    <t>A-1.8-052</t>
  </si>
  <si>
    <t>A-1.8-053</t>
  </si>
  <si>
    <t>A-1.8-054</t>
  </si>
  <si>
    <t>A-1.8-055</t>
  </si>
  <si>
    <t>A-1.8-056</t>
  </si>
  <si>
    <t>A-1.8-057</t>
  </si>
  <si>
    <t>A-1.8-058</t>
  </si>
  <si>
    <t>A-1.8-059</t>
  </si>
  <si>
    <t>A-1.8-060</t>
  </si>
  <si>
    <t>A-1.8-061</t>
  </si>
  <si>
    <t>A-1.8-062</t>
  </si>
  <si>
    <t>A-1.8-063</t>
  </si>
  <si>
    <t>A-1.8-064</t>
  </si>
  <si>
    <t>A-1.8-065</t>
  </si>
  <si>
    <t>A-1.8-066</t>
  </si>
  <si>
    <t>A-1.8-067</t>
  </si>
  <si>
    <t>A-1.8-068</t>
  </si>
  <si>
    <t>A-1.8-069</t>
  </si>
  <si>
    <t>A-1.8-070</t>
  </si>
  <si>
    <t>A-1.8-071</t>
  </si>
  <si>
    <t>A-1.8-072</t>
  </si>
  <si>
    <t>A-1.8-073</t>
  </si>
  <si>
    <t>A-1.8-074</t>
  </si>
  <si>
    <t>A-1.8-075</t>
  </si>
  <si>
    <t>A-1.8-076</t>
  </si>
  <si>
    <t>A-1.8-077</t>
  </si>
  <si>
    <t>A-1.8-078</t>
  </si>
  <si>
    <t>A-1.8-079</t>
  </si>
  <si>
    <t>A-1.8-080</t>
  </si>
  <si>
    <t>A-1.8-081</t>
  </si>
  <si>
    <t>A-1.8-082</t>
  </si>
  <si>
    <t>A-1.8-083</t>
  </si>
  <si>
    <t>A-1.8-084</t>
  </si>
  <si>
    <t>A-1.8-085</t>
  </si>
  <si>
    <t>A-1.8-086</t>
  </si>
  <si>
    <t>A-1.8-087</t>
  </si>
  <si>
    <t>A-1.8-088</t>
  </si>
  <si>
    <t>A-1.8-089</t>
  </si>
  <si>
    <t>A-1.8-090</t>
  </si>
  <si>
    <t>A-1.8-091</t>
  </si>
  <si>
    <t>A-1.8-092</t>
  </si>
  <si>
    <t>A-1.8-093</t>
  </si>
  <si>
    <t>A-1.8-094</t>
  </si>
  <si>
    <t>A-1.8-095</t>
  </si>
  <si>
    <t>A-1.8-096</t>
  </si>
  <si>
    <t>A-1.8-097</t>
  </si>
  <si>
    <t>A-1.8-098</t>
  </si>
  <si>
    <t>A-1.8-099</t>
  </si>
  <si>
    <t>A-1.8-100</t>
  </si>
  <si>
    <t>A-1.8-101</t>
  </si>
  <si>
    <t>A-1.8-102</t>
  </si>
  <si>
    <t>A-1.8-103</t>
  </si>
  <si>
    <t>A-1.8-104</t>
  </si>
  <si>
    <t>A-1.8-105</t>
  </si>
  <si>
    <t>A-1.8-106</t>
  </si>
  <si>
    <t>A-1.8-107</t>
  </si>
  <si>
    <t>A-1.8-108</t>
  </si>
  <si>
    <t>A-1.8-109</t>
  </si>
  <si>
    <t>A-1.8-110</t>
  </si>
  <si>
    <t>A-1.8-111</t>
  </si>
  <si>
    <t>A-1.8-112</t>
  </si>
  <si>
    <t>A-1.8-113</t>
  </si>
  <si>
    <t>A-1.8-114</t>
  </si>
  <si>
    <t>A-1.8-115</t>
  </si>
  <si>
    <t>A-1.8-116</t>
  </si>
  <si>
    <t>A-1.8-117</t>
  </si>
  <si>
    <t>A-1.8-118</t>
  </si>
  <si>
    <t>A-1.8-119</t>
  </si>
  <si>
    <t>A-1.8-120</t>
  </si>
  <si>
    <t>A-1.8-121</t>
  </si>
  <si>
    <t>A-1.8-122</t>
  </si>
  <si>
    <t>A-1.8-123</t>
  </si>
  <si>
    <t>A-1.8-124</t>
  </si>
  <si>
    <t>A-1.8-125</t>
  </si>
  <si>
    <t>A-1.8-126</t>
  </si>
  <si>
    <t>A-1.8-127</t>
  </si>
  <si>
    <t>A-1.8-128</t>
  </si>
  <si>
    <t>A-1.8-129</t>
  </si>
  <si>
    <t>A-1.8-130</t>
  </si>
  <si>
    <t>A-1.8-131</t>
  </si>
  <si>
    <t>A-1.8-132</t>
  </si>
  <si>
    <t>A-1.8-133</t>
  </si>
  <si>
    <t>A-1.8-134</t>
  </si>
  <si>
    <t>A-1.8-135</t>
  </si>
  <si>
    <t>A-1.8-136</t>
  </si>
  <si>
    <t>A-1.8-137</t>
  </si>
  <si>
    <t>A-1.8-138</t>
  </si>
  <si>
    <t>A-1.8-139</t>
  </si>
  <si>
    <t>A-1.8-140</t>
  </si>
  <si>
    <t>A-1.8-141</t>
  </si>
  <si>
    <t>A-1.8-142</t>
  </si>
  <si>
    <t>A-1.8-143</t>
  </si>
  <si>
    <t>A-1.8-144</t>
  </si>
  <si>
    <t>A-1.8-145</t>
  </si>
  <si>
    <t>A-1.8-146</t>
  </si>
  <si>
    <t>A-2.1-001</t>
  </si>
  <si>
    <t>A-2.1-002</t>
  </si>
  <si>
    <t>A-2.2-001</t>
  </si>
  <si>
    <t>A-2.2-002</t>
  </si>
  <si>
    <t>A-2.2-003</t>
  </si>
  <si>
    <t>A-2.2-004</t>
  </si>
  <si>
    <t>A-2.2-005</t>
  </si>
  <si>
    <t>A-2.2-006</t>
  </si>
  <si>
    <t>A-2.2-007</t>
  </si>
  <si>
    <t>A-2.2-008</t>
  </si>
  <si>
    <t>A-2.2-009</t>
  </si>
  <si>
    <t>A-2.2-010</t>
  </si>
  <si>
    <t>A-2.3-001</t>
  </si>
  <si>
    <t>A-2.3-002</t>
  </si>
  <si>
    <t>A-2.3-003</t>
  </si>
  <si>
    <t>A-2.3-004</t>
  </si>
  <si>
    <t>A-2.3-005</t>
  </si>
  <si>
    <t>A-2.3-006</t>
  </si>
  <si>
    <t>A-2.3-007</t>
  </si>
  <si>
    <t>A-2.3-008</t>
  </si>
  <si>
    <t>A-2.3-009</t>
  </si>
  <si>
    <t>A-2.3-010</t>
  </si>
  <si>
    <t>A-2.3-011</t>
  </si>
  <si>
    <t>A-2.3-012</t>
  </si>
  <si>
    <t>A-2.3-013</t>
  </si>
  <si>
    <t>A-2.3-014</t>
  </si>
  <si>
    <t>A-2.3-015</t>
  </si>
  <si>
    <t>A-2.3-016</t>
  </si>
  <si>
    <t>A-2.3-017</t>
  </si>
  <si>
    <t>A-2.4-001</t>
  </si>
  <si>
    <t>A-2.4-002</t>
  </si>
  <si>
    <t>A-2.5-001</t>
  </si>
  <si>
    <t>A-2.5-002</t>
  </si>
  <si>
    <t>A-2.6-001</t>
  </si>
  <si>
    <t>A-2.6-002</t>
  </si>
  <si>
    <t>A-2.6-003</t>
  </si>
  <si>
    <t>A-2.6-004</t>
  </si>
  <si>
    <t>A-2.6-005</t>
  </si>
  <si>
    <t>A-2.6-006</t>
  </si>
  <si>
    <t>A-2.6-007</t>
  </si>
  <si>
    <t>A-2.6-008</t>
  </si>
  <si>
    <t>A-2.6-009</t>
  </si>
  <si>
    <t>A-2.6-010</t>
  </si>
  <si>
    <t>A-2.6-011</t>
  </si>
  <si>
    <t>A-2.6-012</t>
  </si>
  <si>
    <t>A-2.6-013</t>
  </si>
  <si>
    <t>A-2.6-014</t>
  </si>
  <si>
    <t>A-2.6-015</t>
  </si>
  <si>
    <t>A-2.6-016</t>
  </si>
  <si>
    <t>A-2.6-017</t>
  </si>
  <si>
    <t>A-2.6-018</t>
  </si>
  <si>
    <t>A-2.6-019</t>
  </si>
  <si>
    <t>A-2.6-020</t>
  </si>
  <si>
    <t>A-2.6-021</t>
  </si>
  <si>
    <t>A-2.6-022</t>
  </si>
  <si>
    <t>A-2.6-023</t>
  </si>
  <si>
    <t>A-2.6-024</t>
  </si>
  <si>
    <t>A-2.6-025</t>
  </si>
  <si>
    <t>A-2.6-026</t>
  </si>
  <si>
    <t>A-2.6-027</t>
  </si>
  <si>
    <t>A-2.6-028</t>
  </si>
  <si>
    <t>A-2.6-029</t>
  </si>
  <si>
    <t>A-2.6-030</t>
  </si>
  <si>
    <t>A-2.6-031</t>
  </si>
  <si>
    <t>A-2.6-032</t>
  </si>
  <si>
    <t>A-2.6-033</t>
  </si>
  <si>
    <t>A-2.6-034</t>
  </si>
  <si>
    <t>A-2.6-035</t>
  </si>
  <si>
    <t>A-2.6-036</t>
  </si>
  <si>
    <t>A-2.6-037</t>
  </si>
  <si>
    <t>A-2.6-038</t>
  </si>
  <si>
    <t>A-2.6-039</t>
  </si>
  <si>
    <t>A-2.6-040</t>
  </si>
  <si>
    <t>A-2.6-041</t>
  </si>
  <si>
    <t>A-2.6-042</t>
  </si>
  <si>
    <t>A-2.6-043</t>
  </si>
  <si>
    <t>A-2.6-044</t>
  </si>
  <si>
    <t>A-2.6-045</t>
  </si>
  <si>
    <t>A-2.6-046</t>
  </si>
  <si>
    <t>A-2.6-047</t>
  </si>
  <si>
    <t>A-2.6-048</t>
  </si>
  <si>
    <t>A-2.6-049</t>
  </si>
  <si>
    <t>A-2.6-050</t>
  </si>
  <si>
    <t>A-2.6-051</t>
  </si>
  <si>
    <t>A-2.6-052</t>
  </si>
  <si>
    <t>A-2.6-053</t>
  </si>
  <si>
    <t>A-2.6-054</t>
  </si>
  <si>
    <t>A-2.6-055</t>
  </si>
  <si>
    <t>A-2.6-056</t>
  </si>
  <si>
    <t>A-2.6-057</t>
  </si>
  <si>
    <t>A-2.6-058</t>
  </si>
  <si>
    <t>A-2.6-059</t>
  </si>
  <si>
    <t>A-2.6-060</t>
  </si>
  <si>
    <t>A-2.6-061</t>
  </si>
  <si>
    <t>A-2.6-062</t>
  </si>
  <si>
    <t>A-2.6-063</t>
  </si>
  <si>
    <t>A-2.6-064</t>
  </si>
  <si>
    <t>A-2.6-065</t>
  </si>
  <si>
    <t>A-2.6-066</t>
  </si>
  <si>
    <t>A-2.6-067</t>
  </si>
  <si>
    <t>A-2.6-068</t>
  </si>
  <si>
    <t>A-2.6-069</t>
  </si>
  <si>
    <t>A-2.6-070</t>
  </si>
  <si>
    <t>A-2.6-071</t>
  </si>
  <si>
    <t>A-2.6-072</t>
  </si>
  <si>
    <t>A-2.6-073</t>
  </si>
  <si>
    <t>A-2.6-074</t>
  </si>
  <si>
    <t>A-2.6-075</t>
  </si>
  <si>
    <t>A-2.7-001</t>
  </si>
  <si>
    <t>A-2.7-002</t>
  </si>
  <si>
    <t>A-2.7-003</t>
  </si>
  <si>
    <t>B-1.1-001</t>
  </si>
  <si>
    <t>B-1.1-002</t>
  </si>
  <si>
    <t>B-1.1-003</t>
  </si>
  <si>
    <t>B-1.1-004</t>
  </si>
  <si>
    <t>B-1.1-005</t>
  </si>
  <si>
    <t>B-1.1-006</t>
  </si>
  <si>
    <t>B-1.1-007</t>
  </si>
  <si>
    <t>B-1.1-008</t>
  </si>
  <si>
    <t>B-1.1-009</t>
  </si>
  <si>
    <t>B-1.1-010</t>
  </si>
  <si>
    <t>B-1.1-011</t>
  </si>
  <si>
    <t>B-1.1-012</t>
  </si>
  <si>
    <t>B-1.1-013</t>
  </si>
  <si>
    <t>B-1.1-014</t>
  </si>
  <si>
    <t>B-1.1-015</t>
  </si>
  <si>
    <t>B-1.1-016</t>
  </si>
  <si>
    <t>B-1.1-017</t>
  </si>
  <si>
    <t>B-1.1-018</t>
  </si>
  <si>
    <t>B-1.1-019</t>
  </si>
  <si>
    <t>B-1.1-020</t>
  </si>
  <si>
    <t>B-1.1-021</t>
  </si>
  <si>
    <t>B-1.1-022</t>
  </si>
  <si>
    <t>B-1.1-023</t>
  </si>
  <si>
    <t>B-1.1-024</t>
  </si>
  <si>
    <t>B-1.1-025</t>
  </si>
  <si>
    <t>B-1.1-026</t>
  </si>
  <si>
    <t>B-1.1-027</t>
  </si>
  <si>
    <t>B-1.1-028</t>
  </si>
  <si>
    <t>B-1.1-029</t>
  </si>
  <si>
    <t>B-1.1-030</t>
  </si>
  <si>
    <t>B-1.2-001</t>
  </si>
  <si>
    <t>B-1.4-001</t>
  </si>
  <si>
    <t>B-1.4-002</t>
  </si>
  <si>
    <t>B-1.4-003</t>
  </si>
  <si>
    <t>B-1.4-004</t>
  </si>
  <si>
    <t>B-1.4-005</t>
  </si>
  <si>
    <t>B-1.4-006</t>
  </si>
  <si>
    <t>B-1.5-001</t>
  </si>
  <si>
    <t>B-1.5-002</t>
  </si>
  <si>
    <t>B-1.5-003</t>
  </si>
  <si>
    <t>B-1.5-004</t>
  </si>
  <si>
    <t>B-1.5-005</t>
  </si>
  <si>
    <t>B-1.5-006</t>
  </si>
  <si>
    <t>B-1.5-007</t>
  </si>
  <si>
    <t>B-1.5-008</t>
  </si>
  <si>
    <t>B-1.5-009</t>
  </si>
  <si>
    <t>B-1.5-010</t>
  </si>
  <si>
    <t>B-1.5-011</t>
  </si>
  <si>
    <t>B-1.5-012</t>
  </si>
  <si>
    <t>B-1.5-013</t>
  </si>
  <si>
    <t>B-1.5-014</t>
  </si>
  <si>
    <t>B-1.5-015</t>
  </si>
  <si>
    <t>B-1.5-016</t>
  </si>
  <si>
    <t>B-1.5-017</t>
  </si>
  <si>
    <t>B-1.5-018</t>
  </si>
  <si>
    <t>B-1.5-019</t>
  </si>
  <si>
    <t>B-1.5-020</t>
  </si>
  <si>
    <t>B-1.5-021</t>
  </si>
  <si>
    <t>B-1.5-022</t>
  </si>
  <si>
    <t>B-1.5-023</t>
  </si>
  <si>
    <t>B-1.5-024</t>
  </si>
  <si>
    <t>B-1.5-025</t>
  </si>
  <si>
    <t>B-1.5-026</t>
  </si>
  <si>
    <t>B-1.5-027</t>
  </si>
  <si>
    <t>B-1.5-028</t>
  </si>
  <si>
    <t>B-1.5-029</t>
  </si>
  <si>
    <t>B-1.5-030</t>
  </si>
  <si>
    <t>B-1.5-031</t>
  </si>
  <si>
    <t>B-1.5-032</t>
  </si>
  <si>
    <t>B-1.5-033</t>
  </si>
  <si>
    <t>B-1.5-034</t>
  </si>
  <si>
    <t>B-1.5-035</t>
  </si>
  <si>
    <t>B-1.5-036</t>
  </si>
  <si>
    <t>B-1.5-037</t>
  </si>
  <si>
    <t>B-1.6-001</t>
  </si>
  <si>
    <t>B-1.6-002</t>
  </si>
  <si>
    <t>B-1.6-003</t>
  </si>
  <si>
    <t>B-1.6-004</t>
  </si>
  <si>
    <t>B-1.6-005</t>
  </si>
  <si>
    <t>B-1.6-006</t>
  </si>
  <si>
    <t>B-1.6-007</t>
  </si>
  <si>
    <t>B-1.6-008</t>
  </si>
  <si>
    <t>B-1.6-009</t>
  </si>
  <si>
    <t>B-1.6-010</t>
  </si>
  <si>
    <t>B-1.6-011</t>
  </si>
  <si>
    <t>B-1.6-012</t>
  </si>
  <si>
    <t>B-1.6-013</t>
  </si>
  <si>
    <t>B-1.6-014</t>
  </si>
  <si>
    <t>B-1.6-015</t>
  </si>
  <si>
    <t>B-1.6-016</t>
  </si>
  <si>
    <t>B-1.6-017</t>
  </si>
  <si>
    <t>B-1.6-018</t>
  </si>
  <si>
    <t>B-1.6-019</t>
  </si>
  <si>
    <t>B-1.6-020</t>
  </si>
  <si>
    <t>B-1.6-021</t>
  </si>
  <si>
    <t>B-1.6-022</t>
  </si>
  <si>
    <t>B-1.6-023</t>
  </si>
  <si>
    <t>B-1.6-024</t>
  </si>
  <si>
    <t>B-1.6-025</t>
  </si>
  <si>
    <t>B-1.6-026</t>
  </si>
  <si>
    <t>B-1.6-027</t>
  </si>
  <si>
    <t>B-1.6-028</t>
  </si>
  <si>
    <t>B-1.6-029</t>
  </si>
  <si>
    <t>B-1.6-030</t>
  </si>
  <si>
    <t>B-1.6-031</t>
  </si>
  <si>
    <t>B-1.6-032</t>
  </si>
  <si>
    <t>B-1.6-033</t>
  </si>
  <si>
    <t>B-1.6-034</t>
  </si>
  <si>
    <t>B-1.6-035</t>
  </si>
  <si>
    <t>B-1.6-036</t>
  </si>
  <si>
    <t>B-1.6-037</t>
  </si>
  <si>
    <t>B-1.6-038</t>
  </si>
  <si>
    <t>B-1.6-039</t>
  </si>
  <si>
    <t>B-1.6-040</t>
  </si>
  <si>
    <t>B-1.6-041</t>
  </si>
  <si>
    <t>B-1.6-042</t>
  </si>
  <si>
    <t>B-1.6-043</t>
  </si>
  <si>
    <t>B-1.6-044</t>
  </si>
  <si>
    <t>B-1.6-045</t>
  </si>
  <si>
    <t>B-1.6-046</t>
  </si>
  <si>
    <t>B-1.6-047</t>
  </si>
  <si>
    <t>B-1.6-048</t>
  </si>
  <si>
    <t>B-1.6-049</t>
  </si>
  <si>
    <t>B-1.6-050</t>
  </si>
  <si>
    <t>B-1.6-051</t>
  </si>
  <si>
    <t>B-1.6-052</t>
  </si>
  <si>
    <t>B-1.6-053</t>
  </si>
  <si>
    <t>B-1.6-054</t>
  </si>
  <si>
    <t>B-1.6-055</t>
  </si>
  <si>
    <t>B-1.6-056</t>
  </si>
  <si>
    <t>B-1.6-057</t>
  </si>
  <si>
    <t>B-1.6-058</t>
  </si>
  <si>
    <t>B-1.6-059</t>
  </si>
  <si>
    <t>B-1.6-060</t>
  </si>
  <si>
    <t>B-1.6-061</t>
  </si>
  <si>
    <t>B-1.6-062</t>
  </si>
  <si>
    <t>B-1.6-063</t>
  </si>
  <si>
    <t>B-1.6-064</t>
  </si>
  <si>
    <t>B-1.6-065</t>
  </si>
  <si>
    <t>B-1.6-066</t>
  </si>
  <si>
    <t>B-1.6-067</t>
  </si>
  <si>
    <t>B-1.6-068</t>
  </si>
  <si>
    <t>B-1.6-069</t>
  </si>
  <si>
    <t>B-1.6-070</t>
  </si>
  <si>
    <t>B-1.6-071</t>
  </si>
  <si>
    <t>B-1.6-072</t>
  </si>
  <si>
    <t>B-1.6-073</t>
  </si>
  <si>
    <t>B-1.6-074</t>
  </si>
  <si>
    <t>B-1.6-075</t>
  </si>
  <si>
    <t>B-1.6-076</t>
  </si>
  <si>
    <t>B-1.6-077</t>
  </si>
  <si>
    <t>B-1.6-078</t>
  </si>
  <si>
    <t>B-1.6-079</t>
  </si>
  <si>
    <t>B-1.6-080</t>
  </si>
  <si>
    <t>B-1.6-081</t>
  </si>
  <si>
    <t>B-1.6-082</t>
  </si>
  <si>
    <t>B-1.6-083</t>
  </si>
  <si>
    <t>B-1.6-084</t>
  </si>
  <si>
    <t>B-1.6-085</t>
  </si>
  <si>
    <t>B-1.6-086</t>
  </si>
  <si>
    <t>B-1.6-087</t>
  </si>
  <si>
    <t>B-1.6-088</t>
  </si>
  <si>
    <t>B-1.6-089</t>
  </si>
  <si>
    <t>B-1.6-090</t>
  </si>
  <si>
    <t>B-1.6-091</t>
  </si>
  <si>
    <t>B-1.6-092</t>
  </si>
  <si>
    <t>B-1.6-093</t>
  </si>
  <si>
    <t>B-1.6-094</t>
  </si>
  <si>
    <t>B-1.6-095</t>
  </si>
  <si>
    <t>B-1.6-096</t>
  </si>
  <si>
    <t>B-1.6-097</t>
  </si>
  <si>
    <t>B-1.6-098</t>
  </si>
  <si>
    <t>B-1.6-099</t>
  </si>
  <si>
    <t>B-1.6-100</t>
  </si>
  <si>
    <t>B-1.6-101</t>
  </si>
  <si>
    <t>B-1.6-102</t>
  </si>
  <si>
    <t>B-1.6-103</t>
  </si>
  <si>
    <t>B-1.6-104</t>
  </si>
  <si>
    <t>B-1.6-105</t>
  </si>
  <si>
    <t>B-1.6-106</t>
  </si>
  <si>
    <t>B-1.6-107</t>
  </si>
  <si>
    <t>B-1.6-108</t>
  </si>
  <si>
    <t>B-1.6-109</t>
  </si>
  <si>
    <t>B-1.6-110</t>
  </si>
  <si>
    <t>B-1.6-111</t>
  </si>
  <si>
    <t>B-1.6-112</t>
  </si>
  <si>
    <t>B-1.6-113</t>
  </si>
  <si>
    <t>B-1.6-114</t>
  </si>
  <si>
    <t>B-1.6-115</t>
  </si>
  <si>
    <t>B-1.6-116</t>
  </si>
  <si>
    <t>B-1.6-117</t>
  </si>
  <si>
    <t>B-1.6-118</t>
  </si>
  <si>
    <t>B-1.6-119</t>
  </si>
  <si>
    <t>B-1.6-120</t>
  </si>
  <si>
    <t>B-1.6-121</t>
  </si>
  <si>
    <t>B-1.6-122</t>
  </si>
  <si>
    <t>B-1.6-123</t>
  </si>
  <si>
    <t>B-1.6-124</t>
  </si>
  <si>
    <t>B-1.6-125</t>
  </si>
  <si>
    <t>B-1.6-126</t>
  </si>
  <si>
    <t>B-1.6-127</t>
  </si>
  <si>
    <t>B-1.6-128</t>
  </si>
  <si>
    <t>B-1.6-129</t>
  </si>
  <si>
    <t>B-1.6-130</t>
  </si>
  <si>
    <t>B-1.6-131</t>
  </si>
  <si>
    <t>B-1.6-132</t>
  </si>
  <si>
    <t>B-1.6-133</t>
  </si>
  <si>
    <t>B-1.6-134</t>
  </si>
  <si>
    <t>B-1.6-135</t>
  </si>
  <si>
    <t>B-1.6-136</t>
  </si>
  <si>
    <t>B-1.6-137</t>
  </si>
  <si>
    <t>B-1.6-138</t>
  </si>
  <si>
    <t>B-1.6-139</t>
  </si>
  <si>
    <t>B-1.6-140</t>
  </si>
  <si>
    <t>B-1.6-141</t>
  </si>
  <si>
    <t>B-1.6-142</t>
  </si>
  <si>
    <t>B-1.6-143</t>
  </si>
  <si>
    <t>B-1.6-144</t>
  </si>
  <si>
    <t>B-1.6-145</t>
  </si>
  <si>
    <t>B-1.6-146</t>
  </si>
  <si>
    <t>B-1.6-147</t>
  </si>
  <si>
    <t>B-1.6-148</t>
  </si>
  <si>
    <t>B-1.6-149</t>
  </si>
  <si>
    <t>B-1.6-150</t>
  </si>
  <si>
    <t>B-1.6-151</t>
  </si>
  <si>
    <t>B-1.6-152</t>
  </si>
  <si>
    <t>B-1.6-153</t>
  </si>
  <si>
    <t>B-1.6-154</t>
  </si>
  <si>
    <t>B-1.6-155</t>
  </si>
  <si>
    <t>B-1.6-156</t>
  </si>
  <si>
    <t>B-1.6-157</t>
  </si>
  <si>
    <t>B-1.6-158</t>
  </si>
  <si>
    <t>B-1.6-159</t>
  </si>
  <si>
    <t>B-1.6-160</t>
  </si>
  <si>
    <t>B-1.6-161</t>
  </si>
  <si>
    <t>B-1.6-162</t>
  </si>
  <si>
    <t>B-1.6-163</t>
  </si>
  <si>
    <t>B-1.6-164</t>
  </si>
  <si>
    <t>B-1.6-165</t>
  </si>
  <si>
    <t>B-1.6-166</t>
  </si>
  <si>
    <t>B-1.6-167</t>
  </si>
  <si>
    <t>B-1.6-168</t>
  </si>
  <si>
    <t>B-1.6-169</t>
  </si>
  <si>
    <t>B-1.6-170</t>
  </si>
  <si>
    <t>B-1.6-171</t>
  </si>
  <si>
    <t>B-1.6-172</t>
  </si>
  <si>
    <t>B-1.6-173</t>
  </si>
  <si>
    <t>B-1.6-174</t>
  </si>
  <si>
    <t>B-1.6-175</t>
  </si>
  <si>
    <t>B-1.6-176</t>
  </si>
  <si>
    <t>B-1.6-177</t>
  </si>
  <si>
    <t>B-1.6-178</t>
  </si>
  <si>
    <t>B-1.6-179</t>
  </si>
  <si>
    <t>B-1.6-180</t>
  </si>
  <si>
    <t>B-1.6-181</t>
  </si>
  <si>
    <t>B-1.6-182</t>
  </si>
  <si>
    <t>B-1.6-183</t>
  </si>
  <si>
    <t>B-1.6-184</t>
  </si>
  <si>
    <t>B-1.6-185</t>
  </si>
  <si>
    <t>B-1.6-186</t>
  </si>
  <si>
    <t>B-1.6-187</t>
  </si>
  <si>
    <t>B-1.6-188</t>
  </si>
  <si>
    <t>B-1.6-189</t>
  </si>
  <si>
    <t>B-1.6-190</t>
  </si>
  <si>
    <t>B-1.6-191</t>
  </si>
  <si>
    <t>B-1.6-192</t>
  </si>
  <si>
    <t>B-1.7-001</t>
  </si>
  <si>
    <t>B-1.7-002</t>
  </si>
  <si>
    <t>B-1.7-003</t>
  </si>
  <si>
    <t>B-1.7-004</t>
  </si>
  <si>
    <t>B-1.7-005</t>
  </si>
  <si>
    <t>B-1.7-006</t>
  </si>
  <si>
    <t>B-1.7-007</t>
  </si>
  <si>
    <t>B-1.7-008</t>
  </si>
  <si>
    <t>B-1.7-009</t>
  </si>
  <si>
    <t>B-1.7-010</t>
  </si>
  <si>
    <t>B-1.7-022</t>
  </si>
  <si>
    <t>B-1.7-023</t>
  </si>
  <si>
    <t>B-1.7-024</t>
  </si>
  <si>
    <t>B-1.7-025</t>
  </si>
  <si>
    <t>B-1.7-026</t>
  </si>
  <si>
    <t>B-1.7-027</t>
  </si>
  <si>
    <t>B-1.7-028</t>
  </si>
  <si>
    <t>B-1.7-029</t>
  </si>
  <si>
    <t>B-1.7-030</t>
  </si>
  <si>
    <t>B-1.7-031</t>
  </si>
  <si>
    <t>B-1.7-032</t>
  </si>
  <si>
    <t>B-1.7-033</t>
  </si>
  <si>
    <t>B-1.7-034</t>
  </si>
  <si>
    <t>B-1.7-035</t>
  </si>
  <si>
    <t>B-1.7-036</t>
  </si>
  <si>
    <t>B-1.7-037</t>
  </si>
  <si>
    <t>B-1.7-038</t>
  </si>
  <si>
    <t>B-1.7-039</t>
  </si>
  <si>
    <t>B-1.7-040</t>
  </si>
  <si>
    <t>B-1.7-041</t>
  </si>
  <si>
    <t>B-1.7-042</t>
  </si>
  <si>
    <t>B-1.7-043</t>
  </si>
  <si>
    <t>B-1.7-044</t>
  </si>
  <si>
    <t>B-1.7-045</t>
  </si>
  <si>
    <t>B-1.7-046</t>
  </si>
  <si>
    <t>B-1.7-047</t>
  </si>
  <si>
    <t>B-1.7-048</t>
  </si>
  <si>
    <t>B-1.7-049</t>
  </si>
  <si>
    <t>B-1.7-050</t>
  </si>
  <si>
    <t>B-1.7-051</t>
  </si>
  <si>
    <t>B-1.7-052</t>
  </si>
  <si>
    <t>B-1.7-053</t>
  </si>
  <si>
    <t>B-1.7-054</t>
  </si>
  <si>
    <t>B-1.7-055</t>
  </si>
  <si>
    <t>B-1.7-056</t>
  </si>
  <si>
    <t>B-1.7-057</t>
  </si>
  <si>
    <t>B-1.7-058</t>
  </si>
  <si>
    <t>B-1.7-059</t>
  </si>
  <si>
    <t>B-1.7-060</t>
  </si>
  <si>
    <t>B-1.7-061</t>
  </si>
  <si>
    <t>B-1.7-062</t>
  </si>
  <si>
    <t>B-1.7-063</t>
  </si>
  <si>
    <t>B-1.7-064</t>
  </si>
  <si>
    <t>B-1.7-065</t>
  </si>
  <si>
    <t>B-1.7-066</t>
  </si>
  <si>
    <t>B-1.7-067</t>
  </si>
  <si>
    <t>B-1.7-068</t>
  </si>
  <si>
    <t>B-1.7-069</t>
  </si>
  <si>
    <t>B-1.7-070</t>
  </si>
  <si>
    <t>B-1.7-071</t>
  </si>
  <si>
    <t>B-1.7-072</t>
  </si>
  <si>
    <t>B-1.7-073</t>
  </si>
  <si>
    <t>B-1.7-074</t>
  </si>
  <si>
    <t>B-1.7-075</t>
  </si>
  <si>
    <t>B-1.7-076</t>
  </si>
  <si>
    <t>B-1.7-077</t>
  </si>
  <si>
    <t>B-1.7-078</t>
  </si>
  <si>
    <t>B-1.7-079</t>
  </si>
  <si>
    <t>B-1.7-080</t>
  </si>
  <si>
    <t>B-1.7-081</t>
  </si>
  <si>
    <t>B-1.7-082</t>
  </si>
  <si>
    <t>B-1.7-083</t>
  </si>
  <si>
    <t>B-1.7-084</t>
  </si>
  <si>
    <t>B-1.7-085</t>
  </si>
  <si>
    <t>B-1.7-086</t>
  </si>
  <si>
    <t>B-1.7-087</t>
  </si>
  <si>
    <t>B-1.7-088</t>
  </si>
  <si>
    <t>B-1.7-089</t>
  </si>
  <si>
    <t>B-1.7-090</t>
  </si>
  <si>
    <t>B-1.7-091</t>
  </si>
  <si>
    <t>B-1.7-092</t>
  </si>
  <si>
    <t>B-1.7-093</t>
  </si>
  <si>
    <t>B-1.7-094</t>
  </si>
  <si>
    <t>B-1.7-095</t>
  </si>
  <si>
    <t>B-1.7-096</t>
  </si>
  <si>
    <t>B-1.7-097</t>
  </si>
  <si>
    <t>B-1.7-098</t>
  </si>
  <si>
    <t>B-1.7-099</t>
  </si>
  <si>
    <t>B-1.7-100</t>
  </si>
  <si>
    <t>B-1.7-101</t>
  </si>
  <si>
    <t>B-1.7-102</t>
  </si>
  <si>
    <t>B-1.7-103</t>
  </si>
  <si>
    <t>B-1.7-104</t>
  </si>
  <si>
    <t>B-1.7-105</t>
  </si>
  <si>
    <t>B-1.7-106</t>
  </si>
  <si>
    <t>B-1.7-107</t>
  </si>
  <si>
    <t>B-1.7-108</t>
  </si>
  <si>
    <t>B-1.7-109</t>
  </si>
  <si>
    <t>B-1.7-110</t>
  </si>
  <si>
    <t>B-1.7-111</t>
  </si>
  <si>
    <t>B-1.7-112</t>
  </si>
  <si>
    <t>B-1.7-126</t>
  </si>
  <si>
    <t>B-1.7-127</t>
  </si>
  <si>
    <t>B-1.7-128</t>
  </si>
  <si>
    <t>B-1.7-129</t>
  </si>
  <si>
    <t>B-1.7-130</t>
  </si>
  <si>
    <t>B-1.7-131</t>
  </si>
  <si>
    <t>B-1.7-132</t>
  </si>
  <si>
    <t>B-1.7-133</t>
  </si>
  <si>
    <t>B-1.7-134</t>
  </si>
  <si>
    <t>B-1.7-135</t>
  </si>
  <si>
    <t>B-1.7-136</t>
  </si>
  <si>
    <t>B-1.7-137</t>
  </si>
  <si>
    <t>B-1.7-138</t>
  </si>
  <si>
    <t>B-1.7-139</t>
  </si>
  <si>
    <t>B-1.7-140</t>
  </si>
  <si>
    <t>B-1.7-141</t>
  </si>
  <si>
    <t>B-1.7-142</t>
  </si>
  <si>
    <t>B-1.7-143</t>
  </si>
  <si>
    <t>B-1.7-144</t>
  </si>
  <si>
    <t>B-1.7-145</t>
  </si>
  <si>
    <t>B-1.7-146</t>
  </si>
  <si>
    <t>B-1.7-147</t>
  </si>
  <si>
    <t>B-1.7-148</t>
  </si>
  <si>
    <t>B-1.7-149</t>
  </si>
  <si>
    <t>B-1.7-150</t>
  </si>
  <si>
    <t>B-1.7-151</t>
  </si>
  <si>
    <t>B-1.7-152</t>
  </si>
  <si>
    <t>B-1.7-153</t>
  </si>
  <si>
    <t>B-1.7-154</t>
  </si>
  <si>
    <t>B-1.7-155</t>
  </si>
  <si>
    <t>B-1.7-156</t>
  </si>
  <si>
    <t>B-1.7-157</t>
  </si>
  <si>
    <t>B-1.7-158</t>
  </si>
  <si>
    <t>B-1.7-159</t>
  </si>
  <si>
    <t>B-1.7-160</t>
  </si>
  <si>
    <t>B-1.7-161</t>
  </si>
  <si>
    <t>B-1.7-162</t>
  </si>
  <si>
    <t>B-1.7-163</t>
  </si>
  <si>
    <t>B-1.7-164</t>
  </si>
  <si>
    <t>B-1.7-165</t>
  </si>
  <si>
    <t>B-1.7-166</t>
  </si>
  <si>
    <t>B-1.7-167</t>
  </si>
  <si>
    <t>B-1.7-168</t>
  </si>
  <si>
    <t>B-1.7-169</t>
  </si>
  <si>
    <t>B-1.7-170</t>
  </si>
  <si>
    <t>B-1.7-171</t>
  </si>
  <si>
    <t>B-1.7-172</t>
  </si>
  <si>
    <t>B-1.7-173</t>
  </si>
  <si>
    <t>B-1.7-174</t>
  </si>
  <si>
    <t>B-1.7-175</t>
  </si>
  <si>
    <t>B-1.7-176</t>
  </si>
  <si>
    <t>B-1.7-177</t>
  </si>
  <si>
    <t>B-1.7-178</t>
  </si>
  <si>
    <t>B-1.7-179</t>
  </si>
  <si>
    <t>B-1.7-180</t>
  </si>
  <si>
    <t>B-1.7-181</t>
  </si>
  <si>
    <t>B-1.7-182</t>
  </si>
  <si>
    <t>B-1.7-183</t>
  </si>
  <si>
    <t>B-1.7-184</t>
  </si>
  <si>
    <t>B-1.7-185</t>
  </si>
  <si>
    <t>B-1.7-186</t>
  </si>
  <si>
    <t>B-1.7-187</t>
  </si>
  <si>
    <t>B-1.7-188</t>
  </si>
  <si>
    <t>B-1.7-189</t>
  </si>
  <si>
    <t>B-1.7-190</t>
  </si>
  <si>
    <t>B-1.7-191</t>
  </si>
  <si>
    <t>B-1.7-192</t>
  </si>
  <si>
    <t>B-1.7-193</t>
  </si>
  <si>
    <t>B-1.7-194</t>
  </si>
  <si>
    <t>B-1.7-195</t>
  </si>
  <si>
    <t>B-1.7-196</t>
  </si>
  <si>
    <t>B-1.7-197</t>
  </si>
  <si>
    <t>B-1.7-198</t>
  </si>
  <si>
    <t>B-1.7-199</t>
  </si>
  <si>
    <t>B-1.7-200</t>
  </si>
  <si>
    <t>B-1.7-201</t>
  </si>
  <si>
    <t>B-1.7-202</t>
  </si>
  <si>
    <t>B-1.7-203</t>
  </si>
  <si>
    <t>B-1.7-204</t>
  </si>
  <si>
    <t>B-1.7-205</t>
  </si>
  <si>
    <t>B-1.7-206</t>
  </si>
  <si>
    <t>B-1.7-207</t>
  </si>
  <si>
    <t>B-1.7-208</t>
  </si>
  <si>
    <t>B-1.7-209</t>
  </si>
  <si>
    <t>B-1.7-210</t>
  </si>
  <si>
    <t>B-1.7-211</t>
  </si>
  <si>
    <t>B-1.7-212</t>
  </si>
  <si>
    <t>B-1.7-213</t>
  </si>
  <si>
    <t>B-1.7-214</t>
  </si>
  <si>
    <t>B-1.7-215</t>
  </si>
  <si>
    <t>B-1.7-216</t>
  </si>
  <si>
    <t>B-1.7-217</t>
  </si>
  <si>
    <t>B-1.7-218</t>
  </si>
  <si>
    <t>B-1.7-219</t>
  </si>
  <si>
    <t>B-1.7-220</t>
  </si>
  <si>
    <t>B-1.7-221</t>
  </si>
  <si>
    <t>B-1.7-222</t>
  </si>
  <si>
    <t>B-1.7-223</t>
  </si>
  <si>
    <t>B-1.7-224</t>
  </si>
  <si>
    <t>B-1.7-225</t>
  </si>
  <si>
    <t>B-1.7-226</t>
  </si>
  <si>
    <t>B-1.7-227</t>
  </si>
  <si>
    <t>B-1.7-228</t>
  </si>
  <si>
    <t>B-1.7-229</t>
  </si>
  <si>
    <t>B-1.7-230</t>
  </si>
  <si>
    <t>B-1.7-231</t>
  </si>
  <si>
    <t>B-1.7-232</t>
  </si>
  <si>
    <t>B-1.7-233</t>
  </si>
  <si>
    <t>B-1.7-234</t>
  </si>
  <si>
    <t>B-1.7-235</t>
  </si>
  <si>
    <t>B-1.7-236</t>
  </si>
  <si>
    <t>B-1.7-237</t>
  </si>
  <si>
    <t>B-1.7-238</t>
  </si>
  <si>
    <t>B-1.7-239</t>
  </si>
  <si>
    <t>B-1.7-240</t>
  </si>
  <si>
    <t>B-1.7-241</t>
  </si>
  <si>
    <t>B-1.7-242</t>
  </si>
  <si>
    <t>B-1.7-243</t>
  </si>
  <si>
    <t>B-1.7-244</t>
  </si>
  <si>
    <t>B-1.7-245</t>
  </si>
  <si>
    <t>B-1.7-246</t>
  </si>
  <si>
    <t>B-1.7-247</t>
  </si>
  <si>
    <t>B-1.7-248</t>
  </si>
  <si>
    <t>B-1.7-249</t>
  </si>
  <si>
    <t>B-1.7-250</t>
  </si>
  <si>
    <t>B-1.7-251</t>
  </si>
  <si>
    <t>B-1.7-252</t>
  </si>
  <si>
    <t>B-1.7-253</t>
  </si>
  <si>
    <t>B-1.7-254</t>
  </si>
  <si>
    <t>B-1.7-255</t>
  </si>
  <si>
    <t>B-1.7-256</t>
  </si>
  <si>
    <t>B-1.7-257</t>
  </si>
  <si>
    <t>B-1.7-258</t>
  </si>
  <si>
    <t>B-1.7-259</t>
  </si>
  <si>
    <t>B-1.7-260</t>
  </si>
  <si>
    <t>B-1.7-261</t>
  </si>
  <si>
    <t>B-1.7-262</t>
  </si>
  <si>
    <t>B-1.7-263</t>
  </si>
  <si>
    <t>B-1.7-264</t>
  </si>
  <si>
    <t>B-1.7-265</t>
  </si>
  <si>
    <t>B-1.7-266</t>
  </si>
  <si>
    <t>B-1.7-267</t>
  </si>
  <si>
    <t>B-1.7-268</t>
  </si>
  <si>
    <t>B-1.7-269</t>
  </si>
  <si>
    <t>B-1.7-270</t>
  </si>
  <si>
    <t>B-1.7-271</t>
  </si>
  <si>
    <t>B-1.7-272</t>
  </si>
  <si>
    <t>B-1.7-273</t>
  </si>
  <si>
    <t>B-1.7-274</t>
  </si>
  <si>
    <t>B-1.7-275</t>
  </si>
  <si>
    <t>B-1.7-276</t>
  </si>
  <si>
    <t>B-1.7-277</t>
  </si>
  <si>
    <t>B-1.7-278</t>
  </si>
  <si>
    <t>B-1.7-279</t>
  </si>
  <si>
    <t>B-1.7-280</t>
  </si>
  <si>
    <t>B-1.7-281</t>
  </si>
  <si>
    <t>B-1.7-282</t>
  </si>
  <si>
    <t>B-1.7-283</t>
  </si>
  <si>
    <t>B-1.7-284</t>
  </si>
  <si>
    <t>B-1.7-285</t>
  </si>
  <si>
    <t>B-1.7-286</t>
  </si>
  <si>
    <t>B-1.7-287</t>
  </si>
  <si>
    <t>B-1.7-288</t>
  </si>
  <si>
    <t>B-1.7-289</t>
  </si>
  <si>
    <t>B-2.1-001</t>
  </si>
  <si>
    <t>B-2.1-002</t>
  </si>
  <si>
    <t>B-2.3-001</t>
  </si>
  <si>
    <t>B-2.4-001</t>
  </si>
  <si>
    <t>B-2.4-002</t>
  </si>
  <si>
    <t>C-1.1-012</t>
  </si>
  <si>
    <t>C-1.2-011</t>
  </si>
  <si>
    <t>C-1.2-009</t>
  </si>
  <si>
    <t>C-1.1-011</t>
  </si>
  <si>
    <t>C-1.1-002</t>
  </si>
  <si>
    <t>C-1.1-001</t>
  </si>
  <si>
    <t>C-1.1-003</t>
  </si>
  <si>
    <t>C-1.1-004</t>
  </si>
  <si>
    <t>C-1.1-005</t>
  </si>
  <si>
    <t>C-1.1-006</t>
  </si>
  <si>
    <t>C-1.1-007</t>
  </si>
  <si>
    <t>C-1.1-008</t>
  </si>
  <si>
    <t>C-1.1-009</t>
  </si>
  <si>
    <t>C-1.1-010</t>
  </si>
  <si>
    <t>C-1.1-013</t>
  </si>
  <si>
    <t>C-1.2-001</t>
  </si>
  <si>
    <t>C-1.2-002</t>
  </si>
  <si>
    <t>C-1.2-003</t>
  </si>
  <si>
    <t>C-1.2-004</t>
  </si>
  <si>
    <t>C-1.2-005</t>
  </si>
  <si>
    <t>C-1.2-006</t>
  </si>
  <si>
    <t>C-1.2-007</t>
  </si>
  <si>
    <t>C-1.2-008</t>
  </si>
  <si>
    <t>C-1.2-010</t>
  </si>
  <si>
    <t>C-1.2-012</t>
  </si>
  <si>
    <t>D-1.1-001</t>
  </si>
  <si>
    <t>D-1.1-002</t>
  </si>
  <si>
    <t>D-1.1-003</t>
  </si>
  <si>
    <t>D-1.1-004</t>
  </si>
  <si>
    <t>D-1.1-005</t>
  </si>
  <si>
    <t>D-1.1-006</t>
  </si>
  <si>
    <t>D-1.1-007</t>
  </si>
  <si>
    <t>D-1.1-008</t>
  </si>
  <si>
    <t>D-1.1-009</t>
  </si>
  <si>
    <t>D-1.1-010</t>
  </si>
  <si>
    <t>D-1.1-011</t>
  </si>
  <si>
    <t>D-1.1-012</t>
  </si>
  <si>
    <t>D-1.1-013</t>
  </si>
  <si>
    <t>D-1.1-014</t>
  </si>
  <si>
    <t>D-1.1-015</t>
  </si>
  <si>
    <t>D-1.1-016</t>
  </si>
  <si>
    <t>D-1.1-017</t>
  </si>
  <si>
    <t>D-1.1-018</t>
  </si>
  <si>
    <t>D-1.1-019</t>
  </si>
  <si>
    <t>D-1.1-020</t>
  </si>
  <si>
    <t>D-1.1-021</t>
  </si>
  <si>
    <t>D-1.1-022</t>
  </si>
  <si>
    <t>D-1.1-023</t>
  </si>
  <si>
    <t>D-1.1-024</t>
  </si>
  <si>
    <t>D-1.1-025</t>
  </si>
  <si>
    <t>D-1.1-026</t>
  </si>
  <si>
    <t>D-1.3-001</t>
  </si>
  <si>
    <t>D-1.2-001</t>
  </si>
  <si>
    <t>D-1.2-002</t>
  </si>
  <si>
    <t>D-1.2-003</t>
  </si>
  <si>
    <t>D-1.2-004</t>
  </si>
  <si>
    <t>D-1.2-005</t>
  </si>
  <si>
    <t>D-1.2-006</t>
  </si>
  <si>
    <t>D-1.2-007</t>
  </si>
  <si>
    <t>D-1.2-008</t>
  </si>
  <si>
    <t>D-1.2-009</t>
  </si>
  <si>
    <t>D-1.2-010</t>
  </si>
  <si>
    <t>D-1.2-011</t>
  </si>
  <si>
    <t>D-1.2-012</t>
  </si>
  <si>
    <t>D-1.2-013</t>
  </si>
  <si>
    <t>D-1.2-014</t>
  </si>
  <si>
    <t>D-1.2-015</t>
  </si>
  <si>
    <t>D-1.2-016</t>
  </si>
  <si>
    <t>D-1.2-017</t>
  </si>
  <si>
    <t>D-1.2-018</t>
  </si>
  <si>
    <t>D-1.2-019</t>
  </si>
  <si>
    <t>D-1.2-020</t>
  </si>
  <si>
    <t>D-1.2-021</t>
  </si>
  <si>
    <t>D-1.2-022</t>
  </si>
  <si>
    <t>D-1.2-023</t>
  </si>
  <si>
    <t>D-1.2-024</t>
  </si>
  <si>
    <t>D-1.2-025</t>
  </si>
  <si>
    <t>D-1.2-026</t>
  </si>
  <si>
    <t>D-1.2-027</t>
  </si>
  <si>
    <t>D-1.2-028</t>
  </si>
  <si>
    <t>D-1.2-029</t>
  </si>
  <si>
    <t>D-1.2-030</t>
  </si>
  <si>
    <t>D-1.2-031</t>
  </si>
  <si>
    <t>D-1.2-032</t>
  </si>
  <si>
    <t>D-1.2-033</t>
  </si>
  <si>
    <t>D-1.2-034</t>
  </si>
  <si>
    <t>D-1.2-035</t>
  </si>
  <si>
    <t>D-1.2-036</t>
  </si>
  <si>
    <t>D-1.2-037</t>
  </si>
  <si>
    <t>D-1.2-038</t>
  </si>
  <si>
    <t>D-1.2-039</t>
  </si>
  <si>
    <t>D-1.2-040</t>
  </si>
  <si>
    <t>D-1.2-041</t>
  </si>
  <si>
    <t>D-1.2-042</t>
  </si>
  <si>
    <t>D-1.2-043</t>
  </si>
  <si>
    <t>D-1.2-044</t>
  </si>
  <si>
    <t>D-1.2-045</t>
  </si>
  <si>
    <t>D-1.2-046</t>
  </si>
  <si>
    <t>D-1.2-047</t>
  </si>
  <si>
    <t>D-1.2-048</t>
  </si>
  <si>
    <t>D-1.2-049</t>
  </si>
  <si>
    <t>D-1.2-050</t>
  </si>
  <si>
    <t>D-1.2-051</t>
  </si>
  <si>
    <t>D-1.2-052</t>
  </si>
  <si>
    <t>D-1.2-053</t>
  </si>
  <si>
    <t>D-1.2-054</t>
  </si>
  <si>
    <t>D-1.2-055</t>
  </si>
  <si>
    <t>D-1.2-056</t>
  </si>
  <si>
    <t>D-1.2-057</t>
  </si>
  <si>
    <t>D-1.2-058</t>
  </si>
  <si>
    <t>D-1.2-059</t>
  </si>
  <si>
    <t>D-1.2-060</t>
  </si>
  <si>
    <t>D-1.2-061</t>
  </si>
  <si>
    <t>D-1.2-062</t>
  </si>
  <si>
    <t>D-1.2-063</t>
  </si>
  <si>
    <t>D-1.2-064</t>
  </si>
  <si>
    <t>D-1.2-065</t>
  </si>
  <si>
    <t>D-1.2-066</t>
  </si>
  <si>
    <t>D-1.2-067</t>
  </si>
  <si>
    <t>D-1.2-068</t>
  </si>
  <si>
    <t>D-1.2-069</t>
  </si>
  <si>
    <t>D-1.2-070</t>
  </si>
  <si>
    <t>D-1.2-071</t>
  </si>
  <si>
    <t>D-1.2-072</t>
  </si>
  <si>
    <t>D-1.2-073</t>
  </si>
  <si>
    <t>D-1.2-074</t>
  </si>
  <si>
    <t>D-1.2-075</t>
  </si>
  <si>
    <t>D-1.2-076</t>
  </si>
  <si>
    <t>D-1.2-077</t>
  </si>
  <si>
    <t>D-1.2-078</t>
  </si>
  <si>
    <t>D-1.2-079</t>
  </si>
  <si>
    <t>D-1.2-080</t>
  </si>
  <si>
    <t>D-1.2-081</t>
  </si>
  <si>
    <t>D-1.2-082</t>
  </si>
  <si>
    <t>D-1.2-083</t>
  </si>
  <si>
    <t>D-1.2-084</t>
  </si>
  <si>
    <t>D-1.3-002</t>
  </si>
  <si>
    <t>D-2.1-001</t>
  </si>
  <si>
    <t>D-2.1-002</t>
  </si>
  <si>
    <t>D-2.1-003</t>
  </si>
  <si>
    <t>D-2.1-004</t>
  </si>
  <si>
    <t>D-2.2-001</t>
  </si>
  <si>
    <t>D-2.2-002</t>
  </si>
  <si>
    <t>D-2.2-003</t>
  </si>
  <si>
    <t>D-2.2-004</t>
  </si>
  <si>
    <t>D-2.3-001</t>
  </si>
  <si>
    <t>E-1.1-001</t>
  </si>
  <si>
    <t>E-1.1-002</t>
  </si>
  <si>
    <t>E-1.1-003</t>
  </si>
  <si>
    <t>E-1.2-001</t>
  </si>
  <si>
    <t>E-2.1-001</t>
  </si>
  <si>
    <t>E-2.2-001</t>
  </si>
  <si>
    <t>E-2.3-001</t>
  </si>
  <si>
    <t>E-2.4-001</t>
  </si>
  <si>
    <t>E-2.5-001</t>
  </si>
  <si>
    <t>E-2.5-002</t>
  </si>
  <si>
    <t>E-2.5-003</t>
  </si>
  <si>
    <t>E-2.5-004</t>
  </si>
  <si>
    <t>E-2.5-005</t>
  </si>
  <si>
    <t>E-2.5-006</t>
  </si>
  <si>
    <t>E-2.5-007</t>
  </si>
  <si>
    <t>E-2.5-008</t>
  </si>
  <si>
    <t>E-2.5-009</t>
  </si>
  <si>
    <t>E-3.1-001</t>
  </si>
  <si>
    <t>E-3.1-002</t>
  </si>
  <si>
    <t>E-3.1-003</t>
  </si>
  <si>
    <t>E-3.1-004</t>
  </si>
  <si>
    <t>E-3.1-005</t>
  </si>
  <si>
    <t>E-3.1-006</t>
  </si>
  <si>
    <t>E-3.1-007</t>
  </si>
  <si>
    <t>E-4.1-001</t>
  </si>
  <si>
    <t>E-4.1-002</t>
  </si>
  <si>
    <t>E-4.1-003</t>
  </si>
  <si>
    <t>E-4.1-004</t>
  </si>
  <si>
    <t>E-4.1-005</t>
  </si>
  <si>
    <t>E-4.1-006</t>
  </si>
  <si>
    <t>E-4.1-007</t>
  </si>
  <si>
    <t>E-4.2-001</t>
  </si>
  <si>
    <t>E-4.2-002</t>
  </si>
  <si>
    <t>E-4.2-003</t>
  </si>
  <si>
    <t>E-4.2-004</t>
  </si>
  <si>
    <t>E-4.2-005</t>
  </si>
  <si>
    <t>E-4.2-006</t>
  </si>
  <si>
    <t>E-4.2-007</t>
  </si>
  <si>
    <t>E-4.2-008</t>
  </si>
  <si>
    <t>E-4.2-009</t>
  </si>
  <si>
    <t>E-4.2-010</t>
  </si>
  <si>
    <t>E-4.2-011</t>
  </si>
  <si>
    <t>E-4.3-001</t>
  </si>
  <si>
    <t>E-4.3-002</t>
  </si>
  <si>
    <t>E-4.3-003</t>
  </si>
  <si>
    <t>E-4.3-004</t>
  </si>
  <si>
    <t>E-4.3-005</t>
  </si>
  <si>
    <t>E-4.3-006</t>
  </si>
  <si>
    <t>E-4.3-007</t>
  </si>
  <si>
    <t>E-4.3-008</t>
  </si>
  <si>
    <t>E-4.3-009</t>
  </si>
  <si>
    <t>E-4.3-010</t>
  </si>
  <si>
    <t>E-4.3-011</t>
  </si>
  <si>
    <t>E-4.3-012</t>
  </si>
  <si>
    <t>E-4.3-013</t>
  </si>
  <si>
    <t>E-4.3-014</t>
  </si>
  <si>
    <t>E-4.3-015</t>
  </si>
  <si>
    <t>E-4.3-016</t>
  </si>
  <si>
    <t>E-4.3-017</t>
  </si>
  <si>
    <t>E-4.3-018</t>
  </si>
  <si>
    <t>E-4.3-019</t>
  </si>
  <si>
    <t>E-4.3-020</t>
  </si>
  <si>
    <t>E-4.3-021</t>
  </si>
  <si>
    <t>E-4.3-022</t>
  </si>
  <si>
    <t>E-4.3-023</t>
  </si>
  <si>
    <t>E-4.3-024</t>
  </si>
  <si>
    <t>E-4.4-001</t>
  </si>
  <si>
    <t>E-4.4-002</t>
  </si>
  <si>
    <t>E-4.4-003</t>
  </si>
  <si>
    <t>E-4.4-004</t>
  </si>
  <si>
    <t>E-4.4-005</t>
  </si>
  <si>
    <t>E-4.4-006</t>
  </si>
  <si>
    <t>E-4.5-001</t>
  </si>
  <si>
    <t>E-4.5-002</t>
  </si>
  <si>
    <t>E-4.5-003</t>
  </si>
  <si>
    <t>E-5.1-001</t>
  </si>
  <si>
    <t>E-5.1-002</t>
  </si>
  <si>
    <t>E-5.1-003</t>
  </si>
  <si>
    <t>E-5.1-004</t>
  </si>
  <si>
    <t>E-5.1-005</t>
  </si>
  <si>
    <t>E-5.1-006</t>
  </si>
  <si>
    <t>E-5.1-007</t>
  </si>
  <si>
    <t>E-5.1-008</t>
  </si>
  <si>
    <t>E-5.1-009</t>
  </si>
  <si>
    <t>E-5.1-010</t>
  </si>
  <si>
    <t>E-5.1-011</t>
  </si>
  <si>
    <t>E-5.1-012</t>
  </si>
  <si>
    <t>E-5.1-013</t>
  </si>
  <si>
    <t>E-5.1-014</t>
  </si>
  <si>
    <t>E-5.1-015</t>
  </si>
  <si>
    <t>E-5.1-016</t>
  </si>
  <si>
    <t>E-5.1-017</t>
  </si>
  <si>
    <t>E-5.1-018</t>
  </si>
  <si>
    <t>E-5.1-019</t>
  </si>
  <si>
    <t>E-5.1-020</t>
  </si>
  <si>
    <t>E-5.1-021</t>
  </si>
  <si>
    <t>E-5.1-022</t>
  </si>
  <si>
    <t>E-5.1-023</t>
  </si>
  <si>
    <t>E-5.1-024</t>
  </si>
  <si>
    <t>E-5.1-025</t>
  </si>
  <si>
    <t>E-5.1-026</t>
  </si>
  <si>
    <t>E-5.1-027</t>
  </si>
  <si>
    <t>E-5.1-028</t>
  </si>
  <si>
    <t>E-5.1-029</t>
  </si>
  <si>
    <t>E-5.1-030</t>
  </si>
  <si>
    <t>E-5.1-031</t>
  </si>
  <si>
    <t>E-5.1-032</t>
  </si>
  <si>
    <t>E-5.1-033</t>
  </si>
  <si>
    <t>E-5.1-034</t>
  </si>
  <si>
    <t>E-5.1-035</t>
  </si>
  <si>
    <t>E-5.1-036</t>
  </si>
  <si>
    <t>E-5.1-037</t>
  </si>
  <si>
    <t>E-5.2-001</t>
  </si>
  <si>
    <t>E-5.2-002</t>
  </si>
  <si>
    <t>E-5.2-003</t>
  </si>
  <si>
    <t>E-5.2-004</t>
  </si>
  <si>
    <t>E-5.2-005</t>
  </si>
  <si>
    <t>E-5.3-001</t>
  </si>
  <si>
    <t>E-5.3-002</t>
  </si>
  <si>
    <t>E-5.3-003</t>
  </si>
  <si>
    <t>E-5.3-004</t>
  </si>
  <si>
    <t>E-5.3-005</t>
  </si>
  <si>
    <t>E-5.3-006</t>
  </si>
  <si>
    <t>E-5.3-007</t>
  </si>
  <si>
    <t>E-5.3-008</t>
  </si>
  <si>
    <t>E-5.3-009</t>
  </si>
  <si>
    <t>E-5.4-001</t>
  </si>
  <si>
    <t>E-5.4-002</t>
  </si>
  <si>
    <t>E-5.4-003</t>
  </si>
  <si>
    <t>E-5.4-004</t>
  </si>
  <si>
    <t>E-5.4-005</t>
  </si>
  <si>
    <t>E-5.4-006</t>
  </si>
  <si>
    <t>E-5.4-007</t>
  </si>
  <si>
    <t>E-5.4-008</t>
  </si>
  <si>
    <t>E-5.4-009</t>
  </si>
  <si>
    <t>E-5.4-010</t>
  </si>
  <si>
    <t>E-5.4-011</t>
  </si>
  <si>
    <t>E-5.4-012</t>
  </si>
  <si>
    <t>E-5.4-013</t>
  </si>
  <si>
    <t>E-5.4-014</t>
  </si>
  <si>
    <t>E-5.4-015</t>
  </si>
  <si>
    <t>E-5.4-016</t>
  </si>
  <si>
    <t>E-5.4-017</t>
  </si>
  <si>
    <t>E-5.4-018</t>
  </si>
  <si>
    <t>E-5.4-019</t>
  </si>
  <si>
    <t>E-5.4-020</t>
  </si>
  <si>
    <t>E-5.4-021</t>
  </si>
  <si>
    <t>E-5.4-022</t>
  </si>
  <si>
    <t>E-5.4-023</t>
  </si>
  <si>
    <t>E-5.4-024</t>
  </si>
  <si>
    <t>E-5.4-025</t>
  </si>
  <si>
    <t>E-5.4-026</t>
  </si>
  <si>
    <t>E-5.4-027</t>
  </si>
  <si>
    <t>E-5.4-028</t>
  </si>
  <si>
    <t>E-5.4-029</t>
  </si>
  <si>
    <t>E-5.4-030</t>
  </si>
  <si>
    <t>E-5.4-031</t>
  </si>
  <si>
    <t>E-5.4-032</t>
  </si>
  <si>
    <t>E-5.4-033</t>
  </si>
  <si>
    <t>E-5.4-034</t>
  </si>
  <si>
    <t>E-5.6-001</t>
  </si>
  <si>
    <t>E-5.6-002</t>
  </si>
  <si>
    <t>E-5.6-003</t>
  </si>
  <si>
    <t>E-5.6-004</t>
  </si>
  <si>
    <t>E-5.6-005</t>
  </si>
  <si>
    <t>E-6.1-001</t>
  </si>
  <si>
    <t>E-6.1-002</t>
  </si>
  <si>
    <t>E-6.1-003</t>
  </si>
  <si>
    <t>E-6.1-004</t>
  </si>
  <si>
    <t>B-1.3-002</t>
  </si>
  <si>
    <t>B-1.3-003</t>
  </si>
  <si>
    <t>B-1.3-004</t>
  </si>
  <si>
    <t>B-1.3-005</t>
  </si>
  <si>
    <t>B-1.3-006</t>
  </si>
  <si>
    <t>B-1.3-007</t>
  </si>
  <si>
    <t>B-1.3-008</t>
  </si>
  <si>
    <t>B-1.3-009</t>
  </si>
  <si>
    <t>B-1.3-010</t>
  </si>
  <si>
    <t>B-1.3-011</t>
  </si>
  <si>
    <t>B-1.3-012</t>
  </si>
  <si>
    <t>B-1.3-013</t>
  </si>
  <si>
    <t>B-1.3-014</t>
  </si>
  <si>
    <t>B-1.3-015</t>
  </si>
  <si>
    <t>B-1.3-016</t>
  </si>
  <si>
    <t>B-1.3-017</t>
  </si>
  <si>
    <t>B-1.3-018</t>
  </si>
  <si>
    <t>B-1.3-019</t>
  </si>
  <si>
    <t>B-1.3-020</t>
  </si>
  <si>
    <t>B-1.3-021</t>
  </si>
  <si>
    <t>B-1.3-022</t>
  </si>
  <si>
    <t>B-1.3-023</t>
  </si>
  <si>
    <t>B-1.3-024</t>
  </si>
  <si>
    <t>B-1.7-011</t>
  </si>
  <si>
    <t>B-1.7-012</t>
  </si>
  <si>
    <t>B-1.7-013</t>
  </si>
  <si>
    <t>B-1.7-014</t>
  </si>
  <si>
    <t>B-1.7-015</t>
  </si>
  <si>
    <t>B-1.7-016</t>
  </si>
  <si>
    <t>B-1.7-017</t>
  </si>
  <si>
    <t>B-1.7-018</t>
  </si>
  <si>
    <t>B-1.7-019</t>
  </si>
  <si>
    <t>B-1.7-020</t>
  </si>
  <si>
    <t>B-1.7-021</t>
  </si>
  <si>
    <t>B-1.7-113</t>
  </si>
  <si>
    <t>B-1.7-114</t>
  </si>
  <si>
    <t>B-1.7-115</t>
  </si>
  <si>
    <t>B-1.7-116</t>
  </si>
  <si>
    <t>B-1.7-117</t>
  </si>
  <si>
    <t>B-1.7-118</t>
  </si>
  <si>
    <t>B-1.7-119</t>
  </si>
  <si>
    <t>B-1.7-120</t>
  </si>
  <si>
    <t>B-1.7-121</t>
  </si>
  <si>
    <t>B-1.7-122</t>
  </si>
  <si>
    <t>B-1.7-123</t>
  </si>
  <si>
    <t>B-1.7-124</t>
  </si>
  <si>
    <t>B-1.7-125</t>
  </si>
  <si>
    <t>B-1.3-001</t>
  </si>
  <si>
    <t>B-2.2-001</t>
  </si>
  <si>
    <t>B-2.2-002</t>
  </si>
  <si>
    <t>A-1.3-001</t>
  </si>
  <si>
    <t>A-1.3-002</t>
  </si>
  <si>
    <t>A-1.3-003</t>
  </si>
  <si>
    <t>Type</t>
  </si>
  <si>
    <t>Section</t>
  </si>
  <si>
    <t>Concat</t>
  </si>
  <si>
    <t>Aged Care</t>
  </si>
  <si>
    <t>Non-Australian Government Funded Residential and Aged Care fee calculations</t>
  </si>
  <si>
    <t xml:space="preserve">P:\SP&amp;GL\SRU\CRT\Fees and Charges\Fees and Charges Maintenance\Procedures\5 All Year\RSSU_Comp_10-17_ Calculating Non-Australian Government residential and respite fees _Aged and Community Care.docx </t>
  </si>
  <si>
    <t>Fee calculation is outlined in SP&amp;FL/SRU/CRT/fees and charges/fees and charges maintenance/procedures/5 all year/work instruction- calculating fees and charges MHAODB_V1</t>
  </si>
  <si>
    <t>Input cell</t>
  </si>
  <si>
    <t>Description</t>
  </si>
  <si>
    <t>Date published</t>
  </si>
  <si>
    <t>Value</t>
  </si>
  <si>
    <t>Input into fee type</t>
  </si>
  <si>
    <t>Notes</t>
  </si>
  <si>
    <t>Update period</t>
  </si>
  <si>
    <t>End Date</t>
  </si>
  <si>
    <t>Aged and Community Care - Residential fees</t>
  </si>
  <si>
    <t>F</t>
  </si>
  <si>
    <t>G</t>
  </si>
  <si>
    <t>Aged and Community Care - Respite fees</t>
  </si>
  <si>
    <t>H</t>
  </si>
  <si>
    <t>I</t>
  </si>
  <si>
    <t>J</t>
  </si>
  <si>
    <t>INPUTS</t>
  </si>
  <si>
    <t>Fee type</t>
  </si>
  <si>
    <t>Account_class_decription</t>
  </si>
  <si>
    <t>Account_class_code</t>
  </si>
  <si>
    <t>Material_code</t>
  </si>
  <si>
    <t>Effective_date</t>
  </si>
  <si>
    <t>End_date</t>
  </si>
  <si>
    <t>Calc_desc</t>
  </si>
  <si>
    <t>Parameter_1</t>
  </si>
  <si>
    <t>Parameter_2</t>
  </si>
  <si>
    <t>Calculated</t>
  </si>
  <si>
    <t>Rounding_rule</t>
  </si>
  <si>
    <t>Rounding_parameter</t>
  </si>
  <si>
    <t>Final_value_(rounded)</t>
  </si>
  <si>
    <t>Unique_key</t>
  </si>
  <si>
    <t>Note_1</t>
  </si>
  <si>
    <t>Note_2</t>
  </si>
  <si>
    <t>?</t>
  </si>
  <si>
    <t>Pharmacy</t>
  </si>
  <si>
    <t>Advised</t>
  </si>
  <si>
    <t>Medication Services Queensland, Chief Medical Officer &amp; Healthcare Regulation Branch, Prevention Division.  The Commonwealth advise the in rate to them in December each year</t>
  </si>
  <si>
    <t>Linked</t>
  </si>
  <si>
    <t>CSV only for fees with account class codes</t>
  </si>
  <si>
    <t>Effective date</t>
  </si>
  <si>
    <t>Account class code</t>
  </si>
  <si>
    <t>P</t>
  </si>
  <si>
    <t>Copy data from B2 down and paste as values into a clean excel file - do copy over headings but not column A</t>
  </si>
  <si>
    <t>S4 must have material code and a dollar amount</t>
  </si>
  <si>
    <t>FSR Material code</t>
  </si>
  <si>
    <t>New Rate</t>
  </si>
  <si>
    <t>January calculations</t>
  </si>
  <si>
    <t xml:space="preserve">Source </t>
  </si>
  <si>
    <t>Cwth Dept Social Services</t>
  </si>
  <si>
    <t>Commonwealth private health insurance benefit  (per September F &amp; C register)</t>
  </si>
  <si>
    <t>QH, Medication Services</t>
  </si>
  <si>
    <t>See below</t>
  </si>
  <si>
    <t>Direct input below</t>
  </si>
  <si>
    <t>Source link</t>
  </si>
  <si>
    <t>March calculations</t>
  </si>
  <si>
    <t>July calculations</t>
  </si>
  <si>
    <t>September calculations</t>
  </si>
  <si>
    <t>October calculations</t>
  </si>
  <si>
    <t>Pharmaceutical charges</t>
  </si>
  <si>
    <t>Aged Care, Mental Health</t>
  </si>
  <si>
    <t>= 87.5% * (E + F) / 14</t>
  </si>
  <si>
    <t>= 87.5%*(G) / 14</t>
  </si>
  <si>
    <t>= 87.5%*(H) / 14</t>
  </si>
  <si>
    <t>DoSS Excel</t>
  </si>
  <si>
    <t>= 66.7%* (E + F) / 14</t>
  </si>
  <si>
    <t>= 66.7%* (I + F) / 14</t>
  </si>
  <si>
    <t>MSQ Email</t>
  </si>
  <si>
    <t>PHI Email</t>
  </si>
  <si>
    <t>Review date</t>
  </si>
  <si>
    <t>= 66.7%* (E + F) / 14 + J</t>
  </si>
  <si>
    <t xml:space="preserve">The calculated values are only for non-Australian Government funded aged care accommodation and are calculated by RSSU 
</t>
  </si>
  <si>
    <t>See P:\SP&amp;GL\SRU\CRT\Fees and Charges\Fees and Charges Maintenance\Procedures\5 All Year\RSSU_Comp_10-17_ Calculating Non-Australian Government residential and respite fees _Aged and Community Care.docx</t>
  </si>
  <si>
    <t xml:space="preserve">Calculations of Australian government funded Aged Care accommodation provided by Strategic Policy Unit </t>
  </si>
  <si>
    <t>Copy the last updated register excel file and save in the relevant folder as a 'working' file for the next due update (e.g. copy 01012023 and rename 20032023 - working)</t>
  </si>
  <si>
    <t>Unprotect all 'Section' tabs</t>
  </si>
  <si>
    <t>Ungroup columns to right hand side of each Section table</t>
  </si>
  <si>
    <t>Update the date at top of each 'Copy of last published values'</t>
  </si>
  <si>
    <t>Update inputs as required</t>
  </si>
  <si>
    <t>Perform standard (pre-2023) manual update process as normal</t>
  </si>
  <si>
    <t>Investigate variances and correct were required</t>
  </si>
  <si>
    <t>Once satisfied manual and calculation methods are producing the same, correct, results, submit for approval</t>
  </si>
  <si>
    <t>NHTP new rate as advised by Commonwealth</t>
  </si>
  <si>
    <t xml:space="preserve">Cwth Dept Health, Priv Health Reg Team </t>
  </si>
  <si>
    <t>Long stay</t>
  </si>
  <si>
    <t>Long stay + Mental Health</t>
  </si>
  <si>
    <t>Aged Care + Mental Health</t>
  </si>
  <si>
    <t>Aus government funded Aged Care charges</t>
  </si>
  <si>
    <t>Cwth Dept Social Services via Strategic Policy Unit</t>
  </si>
  <si>
    <t>= A</t>
  </si>
  <si>
    <t>= A + B</t>
  </si>
  <si>
    <t>Insurer component + patient contribution</t>
  </si>
  <si>
    <t>Patient contribution only updated = Amount same as GPLS</t>
  </si>
  <si>
    <t>= 87.5% * (C + D) / 14</t>
  </si>
  <si>
    <t>= 66.7% * (C + D) / 14</t>
  </si>
  <si>
    <t>= (C * 25%) / 14</t>
  </si>
  <si>
    <t>= 66.7% * C / 14</t>
  </si>
  <si>
    <t>Amount same as GPPB400NP</t>
  </si>
  <si>
    <t>This is the same as line 130</t>
  </si>
  <si>
    <t>= 85% * C / 14</t>
  </si>
  <si>
    <t>Amount same as GPPLS</t>
  </si>
  <si>
    <t>= (87.5% * (C + D) / 14) + B</t>
  </si>
  <si>
    <t>Patient contribution only updated = Amount same as GPPB400NP</t>
  </si>
  <si>
    <t>= (66.7% * (C + D) / 14) + B</t>
  </si>
  <si>
    <t>Patient contribution only updated</t>
  </si>
  <si>
    <t>Gen Shared Mental Health Long Stay Partial &amp; ETF Private/Shared - Partial (e.g. $17.50 + $ Sept insurer contribution each year= $XXXX</t>
  </si>
  <si>
    <t>= MROUND((C * 25%) / 14, 0.05) + B</t>
  </si>
  <si>
    <t>Advised by Strategic Policy Unit</t>
  </si>
  <si>
    <t>Calculated by RSSU see Aged Care Tab</t>
  </si>
  <si>
    <t>= 87.5% * C  / 14</t>
  </si>
  <si>
    <t>= 66.67% * (C + D) / 14</t>
  </si>
  <si>
    <t xml:space="preserve">Amount same as GPRCFCP </t>
  </si>
  <si>
    <t>Amount same as GPRCSNP</t>
  </si>
  <si>
    <t>Advised by strategic Policy Unit</t>
  </si>
  <si>
    <t>Amount same as HACC1</t>
  </si>
  <si>
    <t>Amount same as HACC2</t>
  </si>
  <si>
    <t>Amount same as HACC3</t>
  </si>
  <si>
    <t>Amount same as HACC5</t>
  </si>
  <si>
    <t>Amount same as HACC31</t>
  </si>
  <si>
    <t>Amount same as HACC23</t>
  </si>
  <si>
    <t>Amount same as GPLS</t>
  </si>
  <si>
    <t>See F8</t>
  </si>
  <si>
    <t>gsmls</t>
  </si>
  <si>
    <t>Patient contribution only updated = Amount same as GPPLS</t>
  </si>
  <si>
    <t>Amount same as GSLSDVA</t>
  </si>
  <si>
    <t>Amount same as GSMLSDVA</t>
  </si>
  <si>
    <t>Amount same as GPPLSDVA</t>
  </si>
  <si>
    <t>Basic fee + income test (Commonwealth to advise)</t>
  </si>
  <si>
    <t>Always remain</t>
  </si>
  <si>
    <t>Always remain the same, but link needs to be checked, title in cell should be clearer</t>
  </si>
  <si>
    <t>Amount same as HACC6</t>
  </si>
  <si>
    <t>Amount same as HACC11</t>
  </si>
  <si>
    <t>Amount same as HACC12</t>
  </si>
  <si>
    <t>Amount same as HACC15</t>
  </si>
  <si>
    <t>Amount same as HACC24</t>
  </si>
  <si>
    <t>Amount same as HACC27</t>
  </si>
  <si>
    <t>Amount same as HACC29</t>
  </si>
  <si>
    <t>Amount same as HACC30</t>
  </si>
  <si>
    <t>Amount same as HACC33</t>
  </si>
  <si>
    <t>Amount same as GPFHLC</t>
  </si>
  <si>
    <t>Amount same as GPRFHLC</t>
  </si>
  <si>
    <t>Special</t>
  </si>
  <si>
    <t>Copy data from B4 down and paste as values into a clean excel file and save as CSV (do not copy headings or column A)</t>
  </si>
  <si>
    <t>PHSB email</t>
  </si>
  <si>
    <t>Minimum NHTP benefit payable by insurer per night</t>
  </si>
  <si>
    <t>Indexed by QLD each September</t>
  </si>
  <si>
    <t>Sep22 working</t>
  </si>
  <si>
    <t>Basic Aged Pension Rate/FN (Pensions tab line PEN 46)</t>
  </si>
  <si>
    <t>Rent Assistance Allowance/FN (Rent Assistance tab line RAS 01)</t>
  </si>
  <si>
    <t>Rates Excel</t>
  </si>
  <si>
    <t>Queensland Treasury indexation rate as at July applied</t>
  </si>
  <si>
    <t>Nearest 5 cents (Cwth)</t>
  </si>
  <si>
    <t>Nearest 5 cents (QT)</t>
  </si>
  <si>
    <t>SPU Excel</t>
  </si>
  <si>
    <t>007/03/2023</t>
  </si>
  <si>
    <t>Extract of Section D is sent to SPU and they update values and send back. If not rounded by SPU, apply basic Excel rounding to 2 decimal places (ie just as would be viewed in a cell to 2 decimal places)</t>
  </si>
  <si>
    <t>=ROUND(XLOOKUP(O26,'[Updated Residential and aged care sheet 20.3.2023 .xlsx]Section D - Res Com.Care, MPHS '!$T:$T,'[Updated Residential and aged care sheet 20.3.2023 .xlsx]Section D - Res Com.Care, MPHS '!$K:$K),2)</t>
  </si>
  <si>
    <t>WCQ Public Hlth Table of Costs</t>
  </si>
  <si>
    <t>Commonwealth Prostheses List</t>
  </si>
  <si>
    <t>MBS Category 8 - Miscellaneous Services</t>
  </si>
  <si>
    <t>C3</t>
  </si>
  <si>
    <t>C2</t>
  </si>
  <si>
    <t>C1</t>
  </si>
  <si>
    <t>MBS Category 7 - Cleft lip and cleft palate services</t>
  </si>
  <si>
    <t>P12</t>
  </si>
  <si>
    <t>P12 - P13</t>
  </si>
  <si>
    <t>P10 - P11</t>
  </si>
  <si>
    <t>P7 - P9</t>
  </si>
  <si>
    <t>P5 - P6</t>
  </si>
  <si>
    <t>P1</t>
  </si>
  <si>
    <t>P1 - P4</t>
  </si>
  <si>
    <t>MBS Category 6 - Pathology Services</t>
  </si>
  <si>
    <t>I6</t>
  </si>
  <si>
    <t>I5</t>
  </si>
  <si>
    <t>I4</t>
  </si>
  <si>
    <t>I3</t>
  </si>
  <si>
    <t>I2</t>
  </si>
  <si>
    <t>I1</t>
  </si>
  <si>
    <t>MBS Category 5 - Diagnostic Imaging Services</t>
  </si>
  <si>
    <t>O1</t>
  </si>
  <si>
    <t>O11</t>
  </si>
  <si>
    <t>O3 - O9</t>
  </si>
  <si>
    <t>O2</t>
  </si>
  <si>
    <t xml:space="preserve">MBS Category 4 - Oral and Maxillofacial </t>
  </si>
  <si>
    <t>T9</t>
  </si>
  <si>
    <t>T8</t>
  </si>
  <si>
    <t>T10</t>
  </si>
  <si>
    <t>T11</t>
  </si>
  <si>
    <t>T7</t>
  </si>
  <si>
    <t>T6</t>
  </si>
  <si>
    <t>T4</t>
  </si>
  <si>
    <t>T3</t>
  </si>
  <si>
    <t>T2</t>
  </si>
  <si>
    <t>T1</t>
  </si>
  <si>
    <t>MBS Category 3 - Therapeutic Procedures</t>
  </si>
  <si>
    <t>D2</t>
  </si>
  <si>
    <t>D1</t>
  </si>
  <si>
    <t>MBS Category 2 - Diagnostic Procedures and Investigations</t>
  </si>
  <si>
    <t>93716 - 93717</t>
  </si>
  <si>
    <t>A46</t>
  </si>
  <si>
    <t>COVID-19 management support service</t>
  </si>
  <si>
    <t>93680 - 93705</t>
  </si>
  <si>
    <t>A45</t>
  </si>
  <si>
    <t xml:space="preserve">Nicotine and Smoking Cessation Counselling </t>
  </si>
  <si>
    <t>93644 - 93661</t>
  </si>
  <si>
    <t>A44</t>
  </si>
  <si>
    <t>10660 - 10661</t>
  </si>
  <si>
    <t>General Practice Attendance for Assessing Patient Suitability for a COVID-19 Vaccine</t>
  </si>
  <si>
    <t>A40</t>
  </si>
  <si>
    <t>Telehealth and phone attendance services</t>
  </si>
  <si>
    <t>A37</t>
  </si>
  <si>
    <t>Cardiothoracic Surgeon Attendance for Lead Extraction</t>
  </si>
  <si>
    <t>90250 - 90278</t>
  </si>
  <si>
    <t>A36</t>
  </si>
  <si>
    <t>Eating Disorder Services</t>
  </si>
  <si>
    <t>A35</t>
  </si>
  <si>
    <t>Services for Patients in Residential Aged Care Facilities</t>
  </si>
  <si>
    <t>6080 - 6084</t>
  </si>
  <si>
    <t>A33</t>
  </si>
  <si>
    <t>Transcatheter Aortic Valve Implantation and Transcatheter Mitral Valve Replacement Case Conference</t>
  </si>
  <si>
    <t>6051 - 6075</t>
  </si>
  <si>
    <t>A32</t>
  </si>
  <si>
    <t>Sexual Health Medicine</t>
  </si>
  <si>
    <t>6018 - 6042</t>
  </si>
  <si>
    <t>A31</t>
  </si>
  <si>
    <t>Addiction Medicine</t>
  </si>
  <si>
    <t>135 - 139</t>
  </si>
  <si>
    <t>A29</t>
  </si>
  <si>
    <t>Attendance Services for complex neurodevelopmental disorder or disability</t>
  </si>
  <si>
    <t>141 - 147</t>
  </si>
  <si>
    <t>A28</t>
  </si>
  <si>
    <t>Geriatric Medicine</t>
  </si>
  <si>
    <t>A27</t>
  </si>
  <si>
    <t>6007 - 6015</t>
  </si>
  <si>
    <t>A26</t>
  </si>
  <si>
    <t>Neurosurgery Attendances</t>
  </si>
  <si>
    <t>2801 - 3093</t>
  </si>
  <si>
    <t>A24</t>
  </si>
  <si>
    <t>Pain and Palliative Medicine</t>
  </si>
  <si>
    <t>5200 - 5267</t>
  </si>
  <si>
    <t>A23</t>
  </si>
  <si>
    <t>Other Non-Referred After-Hours Attendances</t>
  </si>
  <si>
    <t>A22</t>
  </si>
  <si>
    <t>General Practitioner After-Hours Attendances</t>
  </si>
  <si>
    <t>A21</t>
  </si>
  <si>
    <t>5030 - 5039</t>
  </si>
  <si>
    <t>5011 - 5019</t>
  </si>
  <si>
    <t>Professional Attendances at Recognised Emergency Departments of Private Hospitals</t>
  </si>
  <si>
    <t>2700 - 2745</t>
  </si>
  <si>
    <t>A20</t>
  </si>
  <si>
    <t>GP Mental Health Treatment</t>
  </si>
  <si>
    <t>900 - 903</t>
  </si>
  <si>
    <t>A17</t>
  </si>
  <si>
    <t>Domiciliary and Residential Management Reviews</t>
  </si>
  <si>
    <t>820 - 880</t>
  </si>
  <si>
    <t>A15</t>
  </si>
  <si>
    <t>747 - 758</t>
  </si>
  <si>
    <t>721 - 732</t>
  </si>
  <si>
    <t>GP Management Plans, Team Care Arrangements, Multidisciplinary Care Plans</t>
  </si>
  <si>
    <t>699 - 715</t>
  </si>
  <si>
    <t>A14</t>
  </si>
  <si>
    <t>Health Assessments</t>
  </si>
  <si>
    <t>410 - 417</t>
  </si>
  <si>
    <t>A13</t>
  </si>
  <si>
    <t>Public Health Physician Attendance</t>
  </si>
  <si>
    <t>385 - 388</t>
  </si>
  <si>
    <t>A12</t>
  </si>
  <si>
    <t>Consultant Occupational Physician Attendances</t>
  </si>
  <si>
    <t>585 - 600</t>
  </si>
  <si>
    <t>A11</t>
  </si>
  <si>
    <t>Urgent Attendance - After Hours</t>
  </si>
  <si>
    <t>10905 - 10946</t>
  </si>
  <si>
    <t>A10</t>
  </si>
  <si>
    <t>Optometrical Services</t>
  </si>
  <si>
    <t>10801 - 10816</t>
  </si>
  <si>
    <t>A9</t>
  </si>
  <si>
    <t>Contact Lenses</t>
  </si>
  <si>
    <t>316 - 352</t>
  </si>
  <si>
    <t>A8</t>
  </si>
  <si>
    <t>Consultant Psychiatrist Attendances</t>
  </si>
  <si>
    <t>761 - 792</t>
  </si>
  <si>
    <t>A7</t>
  </si>
  <si>
    <t>177 - 287</t>
  </si>
  <si>
    <t>Acupuncture and Non-Specialist Practitioner Items</t>
  </si>
  <si>
    <t>170 - 172</t>
  </si>
  <si>
    <t>A6</t>
  </si>
  <si>
    <t>Group Therapy</t>
  </si>
  <si>
    <t>160 - 164</t>
  </si>
  <si>
    <t>A5</t>
  </si>
  <si>
    <t>Prolonged Attendances</t>
  </si>
  <si>
    <t>104 - 133</t>
  </si>
  <si>
    <t>A3 - A4</t>
  </si>
  <si>
    <t>Specialist &amp; Consultant Physician Attendances</t>
  </si>
  <si>
    <t>A2</t>
  </si>
  <si>
    <t>Other Non-Referred Attendances</t>
  </si>
  <si>
    <t>A1</t>
  </si>
  <si>
    <t>General Practitioner Attendances</t>
  </si>
  <si>
    <t>MBS Category 1 - Professional Attendances</t>
  </si>
  <si>
    <t>Item Number Ranges</t>
  </si>
  <si>
    <t>Item Number Groups</t>
  </si>
  <si>
    <t>Updated Granted PP Service Fee 1.3.2023</t>
  </si>
  <si>
    <t>See following link for these fees</t>
  </si>
  <si>
    <t>P:\SP&amp;GL\SRU\CRT\Fees and Charges\Fees and Charges Maintenance\Procedures\3 July Update\Perpetual treasury indexation worksheet.xlsx</t>
  </si>
  <si>
    <t>Duplication of patient file where original is supplied to Court. Payable to the Court not QH</t>
  </si>
  <si>
    <t xml:space="preserve">Rounding rules: </t>
  </si>
  <si>
    <t>5c</t>
  </si>
  <si>
    <t>Evidence Act 1977</t>
  </si>
  <si>
    <t>https://www.legislation.qld.gov.au/view/pdf/inforce/current/sl-2017-0134</t>
  </si>
  <si>
    <t>Evidence Regulation 2017 - Current as at 12 September 2022</t>
  </si>
  <si>
    <t>6 Fee for inspecting etc. a document—Act, s 134A (5)</t>
  </si>
  <si>
    <t>and</t>
  </si>
  <si>
    <t>Information Privacy Act 2009</t>
  </si>
  <si>
    <t>https://www.legislation.qld.gov.au/view/pdf/inforce/current/sl-2009-0135</t>
  </si>
  <si>
    <t>Information Privacy Regulation 2009 - Current as at 9 December 2022</t>
  </si>
  <si>
    <t>4 Amount of access charge—Act, s 77 (4)</t>
  </si>
  <si>
    <t>the amount is to be rounded to the nearest multiple of 5 cents (rounding  on-half upwards)</t>
  </si>
  <si>
    <t>Round type = 5c</t>
  </si>
  <si>
    <t>Interpretation: round to nearest 5 cents where 2.5 or 7.5 cents would round up</t>
  </si>
  <si>
    <t>Example: calculation = $0.375, correct rounding = $0.40 (since $0.375 is halfway between $0.35 and $0.40, so it rounds up to $0.40)</t>
  </si>
  <si>
    <t>5/10c (1/2^)</t>
  </si>
  <si>
    <t>Supreme Court of Queensland Act 1991</t>
  </si>
  <si>
    <t>https://www.legislation.qld.gov.au/view/pdf/inforce/current/sl-2019-0168</t>
  </si>
  <si>
    <t>Uniform Civil Procedure (Fees) Regulation 2019 - Current as at 1 July 2022</t>
  </si>
  <si>
    <t>2A Rounding of amounts expressed as numbers of fee units (2)</t>
  </si>
  <si>
    <t>Right to Information Act 2009</t>
  </si>
  <si>
    <t>https://www.legislation.qld.gov.au/view/html/inforce/current/sl-2009-0134</t>
  </si>
  <si>
    <t>Right to Information Regulation 2009 - Current as at 9 December 2022</t>
  </si>
  <si>
    <t>3A Rounding of amounts expressed as numbers of fee units (2)</t>
  </si>
  <si>
    <t xml:space="preserve">if the result is not more than $100 -  to the nearest multiple of 5 cents (rounding one-half upwards), </t>
  </si>
  <si>
    <t>Round type = 5/10c (1/2 ^)</t>
  </si>
  <si>
    <t>Interpretation: if not more than $100 = if &lt;=$100, round to nearest 5 cents where 2.5 or 7.5 cents would round up</t>
  </si>
  <si>
    <t>Example: calculation = $35.525, correct rounding = $35.55 (since $35.525 is halfway between $35.50 and $35.55, so it sounds up to $35.55)</t>
  </si>
  <si>
    <t>if the result is more than $100 but not more than $1,000 - to the nearest multiple of 10 cents (rounding one-half upwards)</t>
  </si>
  <si>
    <t>Interpretation: if &gt;$100, round to nearest 10 cents where 5 cents would round up</t>
  </si>
  <si>
    <t>Example: no specific 10 cents example given</t>
  </si>
  <si>
    <t>Issues</t>
  </si>
  <si>
    <t>Excel's MROUND formula will round some of these mid point values down rather than up, appears to depend on odd or even values</t>
  </si>
  <si>
    <t>5c example</t>
  </si>
  <si>
    <t>MROUND</t>
  </si>
  <si>
    <t>10c example</t>
  </si>
  <si>
    <t>Solution</t>
  </si>
  <si>
    <t>To overcome Excel rounding, have had to force the rounding UP with 'if' formulas and reference tables when calculated results less than $100 with 2.5 or 7.5 cents, and calculated results more than $100 with 5 cents</t>
  </si>
  <si>
    <t>References</t>
  </si>
  <si>
    <t>Round to 5c (one-half up)</t>
  </si>
  <si>
    <t>If &lt;=$100 round to 5c, if &gt;$100 round to 10c (one-half up)</t>
  </si>
  <si>
    <t>Threshold</t>
  </si>
  <si>
    <t>Rounding multiple</t>
  </si>
  <si>
    <t>0-99.99</t>
  </si>
  <si>
    <t>100-999.99</t>
  </si>
  <si>
    <t>One half (cents)</t>
  </si>
  <si>
    <t>&lt;=$100</t>
  </si>
  <si>
    <t>&gt;$100</t>
  </si>
  <si>
    <t>Admitted private - Overnight - shared-room</t>
  </si>
  <si>
    <t>K</t>
  </si>
  <si>
    <t>Commonwealth Set</t>
  </si>
  <si>
    <t>Admitted private - Band 1 (same day)</t>
  </si>
  <si>
    <t>L</t>
  </si>
  <si>
    <t>Admitted private - Band 2 (same day)</t>
  </si>
  <si>
    <t>N</t>
  </si>
  <si>
    <t>Admitted private - Band 3 (same day)</t>
  </si>
  <si>
    <t>O</t>
  </si>
  <si>
    <t>Admitted private - Band 4 (same day)</t>
  </si>
  <si>
    <t>WorkCover Queensland Table of Costs</t>
  </si>
  <si>
    <t>Enter below</t>
  </si>
  <si>
    <t>Queensland Treasury indexation rate</t>
  </si>
  <si>
    <t>Fee unit</t>
  </si>
  <si>
    <t>Fee unit base</t>
  </si>
  <si>
    <t>Special rounding rules</t>
  </si>
  <si>
    <t>Child of</t>
  </si>
  <si>
    <t>Rounded to 4 DP</t>
  </si>
  <si>
    <t>2nd and 3rd DP (= cents)</t>
  </si>
  <si>
    <t>2nd DP (=cents)</t>
  </si>
  <si>
    <t>Round one half up</t>
  </si>
  <si>
    <t>Commonwealth set - Cwth explicitly identify this spearate to bands but is the same as band 4</t>
  </si>
  <si>
    <t>Historically static</t>
  </si>
  <si>
    <t>Admitted compensable private patient operating room =&lt; 1 hour (Fee excludes Bed Fee and Surgically Implanted Prostheses)</t>
  </si>
  <si>
    <t>See notes</t>
  </si>
  <si>
    <t>Evidence Act round to nearest 5c S6(5) Evidence Reg</t>
  </si>
  <si>
    <t>Supreme Court through uniform civil procedure (fees) regulation. Rounding to nearest 5c unless over $100 round to nearest 10c (rounding one-half upwards)</t>
  </si>
  <si>
    <t>RTI. Rounding to nearest 5c unless over $100 round to nearest 10c (rounding one-half upwards)</t>
  </si>
  <si>
    <t>Information privacy reg, nearest 5c</t>
  </si>
  <si>
    <t xml:space="preserve">Supreme Court through uniform civil procedure (fees) regulation. Rounding to nearest 5c unless over $100 round to nearest 10c </t>
  </si>
  <si>
    <t>Latest data flag</t>
  </si>
  <si>
    <t>Past</t>
  </si>
  <si>
    <t>Latest</t>
  </si>
  <si>
    <t>Treasury indexation year</t>
  </si>
  <si>
    <t>Treasury indexation rate</t>
  </si>
  <si>
    <t>Round to nearest 5c</t>
  </si>
  <si>
    <t>= K*2</t>
  </si>
  <si>
    <t>= L</t>
  </si>
  <si>
    <t>= M</t>
  </si>
  <si>
    <t>= N</t>
  </si>
  <si>
    <t>= P</t>
  </si>
  <si>
    <t>Section B - Private Patient - Medicare Eligible</t>
  </si>
  <si>
    <t>Section B - WCQ Private</t>
  </si>
  <si>
    <t>Section B - WCQ Shared</t>
  </si>
  <si>
    <t>Section B - NIISQ/WCQ</t>
  </si>
  <si>
    <t>Section B - Licenced Private Practice</t>
  </si>
  <si>
    <t>Section B - Lic Pvt WCQ</t>
  </si>
  <si>
    <t>Section B - Lic WCQ/NIISQ</t>
  </si>
  <si>
    <t>200% Medicare eligible overnight shared-room rate</t>
  </si>
  <si>
    <t>2 x GSE (F12)</t>
  </si>
  <si>
    <t>Same as the commonwealth set shared-room same day rate</t>
  </si>
  <si>
    <t>Same amount as GSDB2</t>
  </si>
  <si>
    <t>Same amount as GSDB3</t>
  </si>
  <si>
    <t>Same amount as GSDB4</t>
  </si>
  <si>
    <t>Link to non-licenced code amount in Fees and Charges Register</t>
  </si>
  <si>
    <t>Same amount as GSESD</t>
  </si>
  <si>
    <t>Commonwealth set</t>
  </si>
  <si>
    <t>Same amount as GSE</t>
  </si>
  <si>
    <t>When protecting sheets, allow filtering</t>
  </si>
  <si>
    <t>Formulas run to here to allow for new fees - insert rows above as required</t>
  </si>
  <si>
    <t>-</t>
  </si>
  <si>
    <t>Amount payable for giving a copy of, or extract from, the document 
(A4 Size) - first copy - each page (upto the maximum fee for first copy see below) section 6 (3)(a)(i)</t>
  </si>
  <si>
    <t>Amount payable for giving a copy of, or extract from, the document 
(A4 Size) - maximum fee for first copy section 6 (3)(a)(i)</t>
  </si>
  <si>
    <t>Amount payable for giving a copy of, or extract from, the document 
(A4 Size) - additional copy - each page (upto the maximum fee for aditional copy see below) Section 6(3)(a)(ii)</t>
  </si>
  <si>
    <t>Amount payable for giving a copy of, or extract from, the document 
(A4 Size) - maximum fee for additional copy  Section 6(3)(a)(ii)</t>
  </si>
  <si>
    <t>Fee for each hour, or part of an hour for inspecting a document Section 6(3)(2)(b)</t>
  </si>
  <si>
    <t>Amount payable for giving a copy of, or extract from, the document 
(A4 Size) - first copy - each page (upto the maximum fee for first copy see below) section 9 (3)(a)</t>
  </si>
  <si>
    <t>Amount payable for giving a copy of, or extract from, the document 
(A4 Size) - maximum fee for first copy section 9(3)(b)</t>
  </si>
  <si>
    <t>Amount payable for giving a copy of, or extract from, the document 
(A4 Size) - additional copy - each page (upto the maximum fee for first copy see below) Section 9(3)(c)</t>
  </si>
  <si>
    <t>Amount payable for giving a copy of, or extract from, the document 
(A4 Size) - maximum fee for additional copy  Section 9(3)(d)</t>
  </si>
  <si>
    <t xml:space="preserve">Issued by all other Courts.     This fee is charged by the Courts not QH                                                        
1. Inter Governmental agencies do not request conduct monies with the subpoena. (No Fee)              
2. Fees differ from court to court depending on legislation.       Schedule 1 Section 4                </t>
  </si>
  <si>
    <t>Application Fee in relation to an access application payable at time of application Section 4</t>
  </si>
  <si>
    <t>Processing Charge for an access application for a document: if more than 5 hours processing the application - each 15 minutes or part of 15 minutes (includes the initial 5 hours) Section 5(1)(b)</t>
  </si>
  <si>
    <t>Access Charge in relation to an access application for a document by provision of photocopy (B&amp;W A4 size) - for each page Section 6(1)(b)</t>
  </si>
  <si>
    <t>Access Charge in relation to an access application for a document, if the applicant is given a black-and-white photocopy of the document in A4 size - for each page. Information Privacy Reg section 4(1)(b)</t>
  </si>
  <si>
    <t>Section E - Miscellaneous - fee unit</t>
  </si>
  <si>
    <t>Evidence Act 1977
Evidence Regulation 2017</t>
  </si>
  <si>
    <t>Notice of non-party disclosure
Uniform Civil Procedure (Fees) Reg</t>
  </si>
  <si>
    <t>Subpeona
Uniform Civil Procedures (Fees) Reg</t>
  </si>
  <si>
    <t>Right to Information Act 2009
Right to Information Regs</t>
  </si>
  <si>
    <t>Section 6(3)(a)(ii)</t>
  </si>
  <si>
    <t>Section 6(3)(2)(b)</t>
  </si>
  <si>
    <t>Section 9(3)(c)</t>
  </si>
  <si>
    <t>Section 9(3)(d)</t>
  </si>
  <si>
    <t xml:space="preserve">Schedule 1 Section 4   </t>
  </si>
  <si>
    <t>Section 4</t>
  </si>
  <si>
    <t>Section 5(1)(b)</t>
  </si>
  <si>
    <t>Section 6(1)(b)</t>
  </si>
  <si>
    <t>Section 6 (3)(a)(i)</t>
  </si>
  <si>
    <t>Section 9 (3)(a)</t>
  </si>
  <si>
    <t>Section 9(3)(b)</t>
  </si>
  <si>
    <t>Section 4(1)(b)</t>
  </si>
  <si>
    <t>Perpetual = (n-1) * Q</t>
  </si>
  <si>
    <t>Q</t>
  </si>
  <si>
    <t>PDF advice</t>
  </si>
  <si>
    <t>R</t>
  </si>
  <si>
    <t>Act Fee PDF</t>
  </si>
  <si>
    <t>S</t>
  </si>
  <si>
    <t>Fee unit indexation = R * S</t>
  </si>
  <si>
    <t>Various</t>
  </si>
  <si>
    <t>Legis. updates</t>
  </si>
  <si>
    <t>Source</t>
  </si>
  <si>
    <t>Compensable Revenue Team</t>
  </si>
  <si>
    <t>Treasury Financial circular issued approx. late March of each year. Refer to F&amp;C update July 2018</t>
  </si>
  <si>
    <t>Relevant legislation</t>
  </si>
  <si>
    <t>Queensland Acts Interpretation (Fee Unit) Amendment Regulation</t>
  </si>
  <si>
    <t>WorkCover</t>
  </si>
  <si>
    <r>
      <t xml:space="preserve">Copy data from B2 down and paste as values into a clean excel file - </t>
    </r>
    <r>
      <rPr>
        <u/>
        <sz val="11"/>
        <color theme="1"/>
        <rFont val="Calibri"/>
        <family val="2"/>
        <scheme val="minor"/>
      </rPr>
      <t>do</t>
    </r>
    <r>
      <rPr>
        <sz val="11"/>
        <color theme="1"/>
        <rFont val="Calibri"/>
        <family val="2"/>
        <scheme val="minor"/>
      </rPr>
      <t xml:space="preserve"> copy over headings but not column A</t>
    </r>
  </si>
  <si>
    <t>Excel giving two different answers</t>
  </si>
  <si>
    <t>Cwth Dept of Health, Regulations Section, Private Health Strategy Branch</t>
  </si>
  <si>
    <t>Defence fees first listed at 01/11/2022 - qh_hsd_045_20032023_2</t>
  </si>
  <si>
    <t>2017 to 2022 have been set as published values as when calculated Excel is giving a different result (5s different) for seemingly the same calculation (see below). To use this models calcualtion going forward</t>
  </si>
  <si>
    <t>Perpetual</t>
  </si>
  <si>
    <t>See 'Rounding_refs' for complex ronding of fee unit amounts</t>
  </si>
  <si>
    <t>Have not been indexed in recent times, actual legislation they are sourced from is unclear</t>
  </si>
  <si>
    <t>Deleted, replaced with 'as determined by HHS'</t>
  </si>
  <si>
    <t>Commonwealth Home Support Programme</t>
  </si>
  <si>
    <t>When replacing fees use the same unique key header number but continue values from previous list eg removed 1.2-001 to 010, replace with 1.2-011</t>
  </si>
  <si>
    <t>D-1.2-085</t>
  </si>
  <si>
    <t>D-1.2-086</t>
  </si>
  <si>
    <t>D-1.2-087</t>
  </si>
  <si>
    <t>D-1.2-088</t>
  </si>
  <si>
    <t>969, 971 - 975, 986</t>
  </si>
  <si>
    <t>930 - 937</t>
  </si>
  <si>
    <t>943 - 948</t>
  </si>
  <si>
    <t>959 - 964</t>
  </si>
  <si>
    <t>M1</t>
  </si>
  <si>
    <t>10981 - 10982</t>
  </si>
  <si>
    <t>Services Provided by a Practice Nurse on Behalf of a Medical Practitioner</t>
  </si>
  <si>
    <t>M2</t>
  </si>
  <si>
    <t>M3</t>
  </si>
  <si>
    <t>10950 - 10970</t>
  </si>
  <si>
    <t>Dental Services</t>
  </si>
  <si>
    <t>M4</t>
  </si>
  <si>
    <t>10975 - 10977</t>
  </si>
  <si>
    <t>Psychological Therapy Services</t>
  </si>
  <si>
    <t>M6</t>
  </si>
  <si>
    <t>80000 - 80025</t>
  </si>
  <si>
    <t>Focussed Psychological Strategies (Allied Mental Health)</t>
  </si>
  <si>
    <t>M7</t>
  </si>
  <si>
    <t>80100 - 80175</t>
  </si>
  <si>
    <t>Pregnancy Support Counsellling</t>
  </si>
  <si>
    <t>M8</t>
  </si>
  <si>
    <t>81000 - 81010</t>
  </si>
  <si>
    <t>Allied Helath Group Services</t>
  </si>
  <si>
    <t>M9</t>
  </si>
  <si>
    <t>Complex Neurodevelopmental Disorder and Disability Services</t>
  </si>
  <si>
    <t>M10</t>
  </si>
  <si>
    <t>82000 - 82035</t>
  </si>
  <si>
    <t>Allied Health Services for Indiginous Australian who have had a Health Check</t>
  </si>
  <si>
    <t>M11</t>
  </si>
  <si>
    <t>81300 - 81360</t>
  </si>
  <si>
    <t>Services Provided by a Nurse or Aborginal and Torres Strait Islander Health Practitioner on behalf of a Medical Practitioner</t>
  </si>
  <si>
    <t>M12</t>
  </si>
  <si>
    <t>10983 - 10989</t>
  </si>
  <si>
    <t>Midwifery Services</t>
  </si>
  <si>
    <t>M13</t>
  </si>
  <si>
    <t>82100 - 82152</t>
  </si>
  <si>
    <t>Nurse Practitioners</t>
  </si>
  <si>
    <t>M14</t>
  </si>
  <si>
    <t>M15</t>
  </si>
  <si>
    <t>82300 - 82332</t>
  </si>
  <si>
    <t>Eating Disorders Services</t>
  </si>
  <si>
    <t>M16</t>
  </si>
  <si>
    <t>82350 - 82383</t>
  </si>
  <si>
    <t>Bushfire Recovery Access Initiative - Psychologist Services and Allied Health Focussed Psychological Strategies</t>
  </si>
  <si>
    <t>M17</t>
  </si>
  <si>
    <t>91000 - 91165</t>
  </si>
  <si>
    <t>Allied Health Telehealth and Phone Services</t>
  </si>
  <si>
    <t>M18</t>
  </si>
  <si>
    <t>93000 - 93137</t>
  </si>
  <si>
    <t>93284 - 93286</t>
  </si>
  <si>
    <t>Midwifery Telehealth and Phone Services</t>
  </si>
  <si>
    <t>M19</t>
  </si>
  <si>
    <t>91211 - 91222</t>
  </si>
  <si>
    <t>COVID-19 Additional Psychological Therapy Services</t>
  </si>
  <si>
    <t>M25</t>
  </si>
  <si>
    <t>93312 - 93313</t>
  </si>
  <si>
    <t>93330 - 93335</t>
  </si>
  <si>
    <t>COVID-19 Additional Focussed Psychological Strategies (Allied Mental Health)</t>
  </si>
  <si>
    <t>M26</t>
  </si>
  <si>
    <t>93316 - 93327</t>
  </si>
  <si>
    <t>93350 - 93367</t>
  </si>
  <si>
    <t>Intitial Psychological Therapy Services</t>
  </si>
  <si>
    <t>M27</t>
  </si>
  <si>
    <t>93375 - 93376</t>
  </si>
  <si>
    <t>Intitial Focussed Psychological Strategies (Allied Mental Health)</t>
  </si>
  <si>
    <t>M28</t>
  </si>
  <si>
    <t>93381 - 93386</t>
  </si>
  <si>
    <t>Intitial Services 1 Per Provider per Patient in a 12 Month Peridod (Is included in the Additional Tally of 5)</t>
  </si>
  <si>
    <t>M29</t>
  </si>
  <si>
    <t>93501 - 93538</t>
  </si>
  <si>
    <t>M30</t>
  </si>
  <si>
    <t>93546 - 93593</t>
  </si>
  <si>
    <t>Group Assesment Items (1 Assessment per Calendar Year)</t>
  </si>
  <si>
    <t>M31</t>
  </si>
  <si>
    <t>93606 - 93620</t>
  </si>
  <si>
    <t>Flag Fall for Expansion of CDM and Mental Health Services in Residential Aged Care Facilities</t>
  </si>
  <si>
    <t>M32</t>
  </si>
  <si>
    <t>Exact account class description not critical, just for S4 reference</t>
  </si>
  <si>
    <t>Fee group</t>
  </si>
  <si>
    <t>Perpetual indexation</t>
  </si>
  <si>
    <t>Nil</t>
  </si>
  <si>
    <t>Count</t>
  </si>
  <si>
    <t>Jul check</t>
  </si>
  <si>
    <t>For each accident and emergency service as a triage Category 1 patient</t>
  </si>
  <si>
    <t>For each accident and emergency service as a triage Category 2 patient</t>
  </si>
  <si>
    <t>For each accident and emergency service as a triage Category 3 patient</t>
  </si>
  <si>
    <t>For each accident and emergency service as a triage Category 4 patient</t>
  </si>
  <si>
    <t>For each accident and emergency service as a triage Category 5 patient</t>
  </si>
  <si>
    <t>Non-admitted consultation occasion of service (inc. face to face and telehealth service provision) Specialty - unspecified</t>
  </si>
  <si>
    <t>Photocopying charge of 20 cents per page [+GST]</t>
  </si>
  <si>
    <t>Photocopying charge of 50 cents per page [+GST]</t>
  </si>
  <si>
    <t>Facility Fee &amp; Minor operating room (theatre) &amp; - for procedures performed anywhere in the facility by a private medical practitioner on a private patient - raised against the practitioner not the patient (+GST)</t>
  </si>
  <si>
    <t>Amount payable for giving a copy of, or extract from, the document 
(A4 Size) - maximum fee for first copy</t>
  </si>
  <si>
    <t>Amount payable for giving a copy of, or extract from, the document 
(A4 Size) - maximum fee for additional copy</t>
  </si>
  <si>
    <t>Non-admitted consultation occasion of service (inc. face to face and telehealth service provision) Speciality - Mental Health</t>
  </si>
  <si>
    <t>Non-admitted consultation occasion of service (inc. face to face and telehealth service provision) Speciality - Obstetrics including Antenatal</t>
  </si>
  <si>
    <t xml:space="preserve"> Non-admitted consultation occasion of service (inc. face to face and telehealth service provision) Speciality - Ophthalmic</t>
  </si>
  <si>
    <t>Non-admitted consultation occasion of service (inc. face to face and telehealth service provision) Speciality - Orthopaedics</t>
  </si>
  <si>
    <t>Non-admitted consultation occasion of service (inc. face to face and telehealth service provision) Speciality - Tuberculosis</t>
  </si>
  <si>
    <t>Jan check</t>
  </si>
  <si>
    <t>Mar check</t>
  </si>
  <si>
    <t>.</t>
  </si>
  <si>
    <t>Pharmaceuticals (Non-admitted) HIV treatment for Medicare Ineligible patients living with HIV in Australia</t>
  </si>
  <si>
    <t>Pharmaceuticals (Non-admitted) HIV Treatment for Medicare Ineligible patients living with HIV in Australia</t>
  </si>
  <si>
    <t>90008092</t>
  </si>
  <si>
    <t>733, 737, 741, 745</t>
  </si>
  <si>
    <t>310, 312, 314</t>
  </si>
  <si>
    <t>735, 739, 743</t>
  </si>
  <si>
    <t>5001, 5004</t>
  </si>
  <si>
    <t>5021, 5022, 5027</t>
  </si>
  <si>
    <t>5041, 5042, 5044</t>
  </si>
  <si>
    <t>5000, 5003, 5010</t>
  </si>
  <si>
    <t>5020, 5023, 5028</t>
  </si>
  <si>
    <t>5040, 5043</t>
  </si>
  <si>
    <r>
      <t xml:space="preserve">10993 - 10999
</t>
    </r>
    <r>
      <rPr>
        <i/>
        <sz val="8"/>
        <rFont val="Calibri"/>
        <family val="2"/>
        <scheme val="minor"/>
      </rPr>
      <t>Excluding 10997 (M12)</t>
    </r>
  </si>
  <si>
    <t>80176 - 80178</t>
  </si>
  <si>
    <r>
      <rPr>
        <b/>
        <sz val="9"/>
        <rFont val="Calibri"/>
        <family val="2"/>
        <scheme val="minor"/>
      </rPr>
      <t>Note</t>
    </r>
    <r>
      <rPr>
        <sz val="9"/>
        <rFont val="Calibri"/>
        <family val="2"/>
        <scheme val="minor"/>
      </rPr>
      <t>: This only applies to the following medical disciplines:  Radiology, Nuclear Medicine, Diagnostic Cardiology and Vascular Medicine (as per the Remuneraton Support Framework).</t>
    </r>
  </si>
  <si>
    <t>Sep check</t>
  </si>
  <si>
    <t>Oct check</t>
  </si>
  <si>
    <t>E-2.5-010</t>
  </si>
  <si>
    <t>A-2.3-018</t>
  </si>
  <si>
    <t>To delete for 2024 - this is not a fee normally updated in July but was introduced in July 2023</t>
  </si>
  <si>
    <t>Australian Government, Department of Health and Aged Care, Dental Health</t>
  </si>
  <si>
    <t xml:space="preserve">For each pathology service </t>
  </si>
  <si>
    <t>The workings are only for non-Australian Government funded aged care accommodation and are calculated by RSSU 
See P:\SP&amp;GL\SRU\CRT\Fees and Charges\Fees and Charges Maintenance\Procedures\5 All Year\RSSU_Comp_10-17_ Calculating Non-Australian Government residential and respite fees _Aged and Community Care.docx</t>
  </si>
  <si>
    <t>NHTP new rate as advised by Commonwealth - September</t>
  </si>
  <si>
    <t>T</t>
  </si>
  <si>
    <t>Minimum NHTP benefit payable by insurer per night - previous September</t>
  </si>
  <si>
    <t>U</t>
  </si>
  <si>
    <t>Queensland Treasury indexation rate - July of current year</t>
  </si>
  <si>
    <t>Rounding parameter</t>
  </si>
  <si>
    <t>Calculated - Minimum NHTP benefit payable by insurer per night - September of current year</t>
  </si>
  <si>
    <t>V</t>
  </si>
  <si>
    <t>Basic Aged Pension Rate/FN - September   (Pensions tab line PEN 46)</t>
  </si>
  <si>
    <t>W</t>
  </si>
  <si>
    <t>Rent Assistance Allowance/FN - September   (Rent Assistance tab line RAS 01)</t>
  </si>
  <si>
    <t>X</t>
  </si>
  <si>
    <t>= T</t>
  </si>
  <si>
    <t>= T + V</t>
  </si>
  <si>
    <t>= 87.5% * (W + X) / 14</t>
  </si>
  <si>
    <t>= 66.7% * (W + X) / 14</t>
  </si>
  <si>
    <t>= (W * 25%) / 14</t>
  </si>
  <si>
    <t>= (66.7% * W)  / 14</t>
  </si>
  <si>
    <t>= (85% * W)  / 14</t>
  </si>
  <si>
    <t>= (87.5% * (W + X) / 14) + V</t>
  </si>
  <si>
    <t>= (66.7% * (W + X) / 14) + V</t>
  </si>
  <si>
    <t>= MROUND((W * 25%) / 14, 0.05) + V</t>
  </si>
  <si>
    <t>= (87.5% * W)  / 14</t>
  </si>
  <si>
    <t>FORMATS</t>
  </si>
  <si>
    <t>'DATE'</t>
  </si>
  <si>
    <t xml:space="preserve">'GENERAL’ </t>
  </si>
  <si>
    <t>No extra spaces in ACC or fee</t>
  </si>
  <si>
    <r>
      <t xml:space="preserve">Copy data from B3 down and paste as values into a clean excel file - </t>
    </r>
    <r>
      <rPr>
        <u/>
        <sz val="11"/>
        <color theme="1"/>
        <rFont val="Calibri"/>
        <family val="2"/>
        <scheme val="minor"/>
      </rPr>
      <t>do</t>
    </r>
    <r>
      <rPr>
        <sz val="10"/>
        <rFont val="Arial"/>
        <family val="2"/>
      </rPr>
      <t xml:space="preserve"> copy over headings but not column A</t>
    </r>
  </si>
  <si>
    <t>This is effectively an exact copy of March update howeverr allows for latest inputs and calculation of new NHTP benefit based on July indexation - could move to consolidate the March and Sep calculations in future</t>
  </si>
  <si>
    <t>Version control issues may make xlookup to previois file difficult, often use published (web) version as base for next update. So its hard to link to final version saved on files. Best to continue copy and paste</t>
  </si>
  <si>
    <t xml:space="preserve">When finalising file ensure </t>
  </si>
  <si>
    <r>
      <t xml:space="preserve">the working columns on each sheet S-Z are </t>
    </r>
    <r>
      <rPr>
        <sz val="10"/>
        <color rgb="FF0000FF"/>
        <rFont val="Arial"/>
        <family val="2"/>
      </rPr>
      <t>grouped</t>
    </r>
    <r>
      <rPr>
        <sz val="10"/>
        <rFont val="Arial"/>
        <family val="2"/>
      </rPr>
      <t xml:space="preserve"> so they are hidden from users</t>
    </r>
  </si>
  <si>
    <r>
      <t xml:space="preserve">each secondary (working) sheet is </t>
    </r>
    <r>
      <rPr>
        <sz val="10"/>
        <color rgb="FF0000FF"/>
        <rFont val="Arial"/>
        <family val="2"/>
      </rPr>
      <t>hidden</t>
    </r>
  </si>
  <si>
    <t>note a mid year (July 2022) update to safety net was not applied</t>
  </si>
  <si>
    <t>Number of fees chnaged</t>
  </si>
  <si>
    <t>vs sheets</t>
  </si>
  <si>
    <t>Only applies if this sheet relates to the current update</t>
  </si>
  <si>
    <t>Latest fee (ex GST)</t>
  </si>
  <si>
    <r>
      <t xml:space="preserve">Copy data from B5 down and paste as values into a clean excel file and </t>
    </r>
    <r>
      <rPr>
        <b/>
        <u/>
        <sz val="11"/>
        <color theme="1"/>
        <rFont val="Calibri"/>
        <family val="2"/>
        <scheme val="minor"/>
      </rPr>
      <t>save as CSV</t>
    </r>
    <r>
      <rPr>
        <sz val="10"/>
        <rFont val="Arial"/>
        <family val="2"/>
      </rPr>
      <t xml:space="preserve"> (</t>
    </r>
    <r>
      <rPr>
        <u/>
        <sz val="11"/>
        <color theme="1"/>
        <rFont val="Calibri"/>
        <family val="2"/>
        <scheme val="minor"/>
      </rPr>
      <t>do not</t>
    </r>
    <r>
      <rPr>
        <sz val="10"/>
        <rFont val="Arial"/>
        <family val="2"/>
      </rPr>
      <t xml:space="preserve"> copy headings or column A)</t>
    </r>
  </si>
  <si>
    <r>
      <t xml:space="preserve">Copy data from B5 down and paste as values into a clean excel file and save as CSV (do </t>
    </r>
    <r>
      <rPr>
        <u/>
        <sz val="11"/>
        <color theme="1"/>
        <rFont val="Calibri"/>
        <family val="2"/>
        <scheme val="minor"/>
      </rPr>
      <t>not</t>
    </r>
    <r>
      <rPr>
        <sz val="11"/>
        <color theme="1"/>
        <rFont val="Calibri"/>
        <family val="2"/>
        <scheme val="minor"/>
      </rPr>
      <t xml:space="preserve"> copy headings or column A)</t>
    </r>
  </si>
  <si>
    <r>
      <t>Copy data from B5 down and paste as values into a clean excel file and save as CSV (</t>
    </r>
    <r>
      <rPr>
        <u/>
        <sz val="11"/>
        <color theme="1"/>
        <rFont val="Calibri"/>
        <family val="2"/>
        <scheme val="minor"/>
      </rPr>
      <t>do not</t>
    </r>
    <r>
      <rPr>
        <sz val="11"/>
        <color theme="1"/>
        <rFont val="Calibri"/>
        <family val="2"/>
        <scheme val="minor"/>
      </rPr>
      <t xml:space="preserve"> copy headings or column A)</t>
    </r>
  </si>
  <si>
    <t>Do careful check of CSV list in July</t>
  </si>
  <si>
    <t>Rounding assumed at Excel 2 DP as per advised file</t>
  </si>
  <si>
    <t>Error check only applies if this sheet relates to the current update</t>
  </si>
  <si>
    <t>2.2 Enteral nutritional recoveries</t>
  </si>
  <si>
    <t>Gen Public Motor Vehicle NIIS Other Long Stay</t>
  </si>
  <si>
    <t>Gen Public Motor Vehicle NIIS Other Long Stay SD</t>
  </si>
  <si>
    <t>Gen Public Workers' Compensation NIIS Queensland Palliative</t>
  </si>
  <si>
    <t>Gen Public Workers' Compensation NIIS Queensland Long Stay Maintenance</t>
  </si>
  <si>
    <r>
      <t xml:space="preserve">All clinics </t>
    </r>
    <r>
      <rPr>
        <b/>
        <sz val="10"/>
        <rFont val="Calibri"/>
        <family val="2"/>
        <scheme val="minor"/>
      </rPr>
      <t xml:space="preserve"> </t>
    </r>
    <r>
      <rPr>
        <sz val="10"/>
        <rFont val="Calibri"/>
        <family val="2"/>
        <scheme val="minor"/>
      </rPr>
      <t xml:space="preserve">for treatment provided to Department of Defence personnel </t>
    </r>
    <r>
      <rPr>
        <b/>
        <sz val="10"/>
        <rFont val="Calibri"/>
        <family val="2"/>
        <scheme val="minor"/>
      </rPr>
      <t>after to 1 July 2019</t>
    </r>
    <r>
      <rPr>
        <sz val="10"/>
        <rFont val="Calibri"/>
        <family val="2"/>
        <scheme val="minor"/>
      </rPr>
      <t xml:space="preserve">, invoices to be forwarded to Bupa ADF Health Services - fees are listed under </t>
    </r>
    <r>
      <rPr>
        <b/>
        <sz val="10"/>
        <rFont val="Calibri"/>
        <family val="2"/>
        <scheme val="minor"/>
      </rPr>
      <t>'Fee Schedules'</t>
    </r>
    <r>
      <rPr>
        <sz val="10"/>
        <rFont val="Calibri"/>
        <family val="2"/>
        <scheme val="minor"/>
      </rPr>
      <t xml:space="preserve"> on this link</t>
    </r>
  </si>
  <si>
    <r>
      <t xml:space="preserve">For </t>
    </r>
    <r>
      <rPr>
        <u/>
        <sz val="10"/>
        <rFont val="Arial"/>
        <family val="2"/>
      </rPr>
      <t>listed public hospitals emergency services</t>
    </r>
    <r>
      <rPr>
        <sz val="10"/>
        <rFont val="Arial"/>
        <family val="2"/>
      </rPr>
      <t xml:space="preserve"> as per the "</t>
    </r>
    <r>
      <rPr>
        <b/>
        <sz val="10"/>
        <rFont val="Arial"/>
        <family val="2"/>
      </rPr>
      <t>Current public health service fees</t>
    </r>
    <r>
      <rPr>
        <sz val="10"/>
        <rFont val="Arial"/>
        <family val="2"/>
      </rPr>
      <t>" under the heading "Emergency department fees</t>
    </r>
  </si>
  <si>
    <t>Department of Defence private, shared and licenced admitted patient fees removed 1 November 2022 see Section A, 1.3 Department of Defence</t>
  </si>
  <si>
    <t>HHS Discretionary  waiver</t>
  </si>
  <si>
    <t>Part Commonwealth and Administratively Set</t>
  </si>
  <si>
    <t>Amount payable for giving a copy of, or extract from, the document 
(A4 Size) - first copy - each page (up to the maximum fee for first copy see below)</t>
  </si>
  <si>
    <t>Amount payable for giving a copy of, or extract from, the document 
(A4 Size) - additional copy - each page (up to the maximum fee for first copy see below)</t>
  </si>
  <si>
    <t>Amount payable for giving a copy of, or extract from, the document 
(A4 Size) - additional copy - each page (upto the maximum fee for additional copy see below)</t>
  </si>
  <si>
    <t xml:space="preserve">7. Application to change a licence (Act, section 56(2)(b)) - </t>
  </si>
  <si>
    <t>4. Processing fee for an initial application for a pest management licence</t>
  </si>
  <si>
    <t>9. Processing fee for an initial application for a substance authority for a dealing with a medicine</t>
  </si>
  <si>
    <t>1. Application fee for a possession licence for a radiation source -</t>
  </si>
  <si>
    <t xml:space="preserve">An individual who is a patient in a hospital but is not the patient of a medical practitioner in private practice with in the hospital.  </t>
  </si>
  <si>
    <t>GL code</t>
  </si>
  <si>
    <t>Previous update - 20/10/2023</t>
  </si>
  <si>
    <t>List (structure - new/removal) of fees last changed October 2023</t>
  </si>
  <si>
    <t>See 'Checklist'</t>
  </si>
  <si>
    <t>Removing a fee</t>
  </si>
  <si>
    <t>In 'Unique_list' cut the line for the fee (from fields 'Category' to 'Unique Key') from the main table and paste into the 'Retired fees' table, note date deleted and provide a note/comment, copy format/colouring from above. Delete row from main table (ensure don’t accidentally delete data from rest of sheet (eg right hand side)</t>
  </si>
  <si>
    <t>Adding a fee</t>
  </si>
  <si>
    <t>Insert row and header if required into section sheet - enter all details as required including unique key (see rules on numbering below)</t>
  </si>
  <si>
    <t>Add new row into relevant section of the 'Unique_list' main table and complete details as required</t>
  </si>
  <si>
    <t>Calculation sheets</t>
  </si>
  <si>
    <t>Source indexation rate from Treasury Financial circular issued approx. late March of each year. Refer to F&amp;C update July 2018</t>
  </si>
  <si>
    <t>Rounding not specified in each relevant legislation. Hence rounded to nearest 1c per Act interpretation Act S48(3)(b)</t>
  </si>
  <si>
    <t>Rounding guideance not provided in each relevant legislation. Hence rounded to nearest 1c per Act interpretation Act S48(3)(b)</t>
  </si>
  <si>
    <t>Oct 2023</t>
  </si>
  <si>
    <t>Y</t>
  </si>
  <si>
    <t>Z</t>
  </si>
  <si>
    <t>Queensland Acts Interpretation (Fee Unit) Amendment Regulation 2023</t>
  </si>
  <si>
    <t>Private Health Facilities Regulation 2016 - Current as at 1 July 2022</t>
  </si>
  <si>
    <t>Schedule 2 - Fees</t>
  </si>
  <si>
    <t>Fee unit indexation = Y * Z</t>
  </si>
  <si>
    <t>5. Application for a licence (Act, section 42(c ))  -</t>
  </si>
  <si>
    <t xml:space="preserve">7. Application to change a licence (Act, scetion 56(2)(b)) - </t>
  </si>
  <si>
    <t>Medicines &amp; Poisons (Pest Management Activities) Reg 2021 - Current as at 1 July 2022</t>
  </si>
  <si>
    <t>Medicines &amp; Poisons (Medicines) Reg 2021 - Current as at 1 March 2023</t>
  </si>
  <si>
    <t>Schedule 19 - Fees</t>
  </si>
  <si>
    <t>1. Application fee for a possessioin licence for a radiation source -</t>
  </si>
  <si>
    <t>Radiation Safety Regulation 2021 - Current as at 1 July 2022</t>
  </si>
  <si>
    <t>Schedule 8 Fees - Part 1 Possession licences</t>
  </si>
  <si>
    <t>Schedule 8 Fees - Part 2 Use licences and transport licences</t>
  </si>
  <si>
    <t>Schedule 8 Fees - Part 3 Other Act instruments</t>
  </si>
  <si>
    <t>Schedule 8 Fees - Part 4 Other fees</t>
  </si>
  <si>
    <t>Food Regulation 2006 - Current as at 1 July 2022</t>
  </si>
  <si>
    <t>Schedule 3 - Fees</t>
  </si>
  <si>
    <t>(a) the application fee</t>
  </si>
  <si>
    <t>(b) the approval fee, for each year of the approval</t>
  </si>
  <si>
    <t xml:space="preserve">2. Application for renewal of an approval as an auditor (Act, s 151(2)(c)), for each year of the approval </t>
  </si>
  <si>
    <t>3. Application to amend the conditions of an approval as an auditor (Act, s 151(2)(c))</t>
  </si>
  <si>
    <t>4. Application for replacement of a damaged, destroyed, lost or stolen auditor’s approval (Act, s 154(2)(c))</t>
  </si>
  <si>
    <t>See 'Calculation_notes'</t>
  </si>
  <si>
    <t>Next steps</t>
  </si>
  <si>
    <t>Many options could be considered to achieve this</t>
  </si>
  <si>
    <t>I had the following vague plan in mind</t>
  </si>
  <si>
    <t>Month(s)_updated</t>
  </si>
  <si>
    <t>Next main goal is to have the figures displayed in the main register linked to the calculation sheets so when new parameters are entered into the calculation sheets the register updates automatically</t>
  </si>
  <si>
    <t>This will reduce risk of transcription error and increase efficiency of updates</t>
  </si>
  <si>
    <t>Another way to improve efficiency and accuracy of updating would be to place all fees into the one sheet for publishing. This may reduce user experience and ease of finding fees however</t>
  </si>
  <si>
    <t>Record the source and date for each input - linking to folder or file if possible</t>
  </si>
  <si>
    <t>With some smarts the S4 and CSV sheets should be able to be condensed into 1 for each format for the whole year rather than 2 for each update</t>
  </si>
  <si>
    <t>Number of fees updated</t>
  </si>
  <si>
    <t>nil</t>
  </si>
  <si>
    <t xml:space="preserve">From 3/10/23 see Health Service Directives QH-HSD-055 and QH-HSD-056 for further information </t>
  </si>
  <si>
    <t>GPEMRC</t>
  </si>
  <si>
    <t>Gen Public Mental Health Residential Care (Step Up/Step Down and Transitional Care facilities only)</t>
  </si>
  <si>
    <t>GEN PUBLIC MH RES CARE</t>
  </si>
  <si>
    <t>From 1/10/23 refer to Health Service Directives QH-HSD-055 and QH-HSD-056</t>
  </si>
  <si>
    <t>Pharmaceuticals (Non-admitted) HIV Treatment for  patients living with HIV in Australia</t>
  </si>
  <si>
    <t>Pharmaceuticals (Non-admitted) HIV Treatment for patients living with HIV in Australia</t>
  </si>
  <si>
    <t>Gen Public Mental Health Residential Care (SU/SD and TRS only)</t>
  </si>
  <si>
    <t>C-1.2-013</t>
  </si>
  <si>
    <t>-------</t>
  </si>
  <si>
    <t>Text</t>
  </si>
  <si>
    <t>Oct 2023 comment - no change as expected</t>
  </si>
  <si>
    <t>Check CSV and S4 sheets match what Linda produces manually, investigate variance</t>
  </si>
  <si>
    <t>Check the number of fees updated matches the number Linda believes are being updated</t>
  </si>
  <si>
    <r>
      <t>each primary (schedule) sheet is locked using '</t>
    </r>
    <r>
      <rPr>
        <sz val="10"/>
        <color rgb="FF0000FF"/>
        <rFont val="Arial"/>
        <family val="2"/>
      </rPr>
      <t>protect sheet</t>
    </r>
    <r>
      <rPr>
        <sz val="10"/>
        <rFont val="Arial"/>
        <family val="2"/>
      </rPr>
      <t>' ensuring '</t>
    </r>
    <r>
      <rPr>
        <sz val="10"/>
        <color rgb="FF0000FF"/>
        <rFont val="Arial"/>
        <family val="2"/>
      </rPr>
      <t>Use Auto filter</t>
    </r>
    <r>
      <rPr>
        <sz val="10"/>
        <rFont val="Arial"/>
        <family val="2"/>
      </rPr>
      <t>' is checked so that users can filter columns</t>
    </r>
  </si>
  <si>
    <r>
      <t>entire workbook is locked using '</t>
    </r>
    <r>
      <rPr>
        <sz val="10"/>
        <color rgb="FF0000FF"/>
        <rFont val="Arial"/>
        <family val="2"/>
      </rPr>
      <t>protect workbook</t>
    </r>
    <r>
      <rPr>
        <sz val="10"/>
        <rFont val="Arial"/>
        <family val="2"/>
      </rPr>
      <t>' so users cannot unhide hidden sheets</t>
    </r>
  </si>
  <si>
    <t>Take note of which months the fee is typically updated</t>
  </si>
  <si>
    <t>Remove fee from relevant Section sheet - consider leaving header row and a comment that section deleted on XX/XX/XX</t>
  </si>
  <si>
    <t>In 'Unique list', check that the number of fees (F5) has updated, add note in comment for explanation of total number. Check that total matches sum of sheets (error will flag if it doesn’t, investigate)</t>
  </si>
  <si>
    <t>In the relevant S4 and/or CSV sheet remove the fee line</t>
  </si>
  <si>
    <t>In the relevant S4 and/or CSV sheet add a line for the fee unique key and fill formulas</t>
  </si>
  <si>
    <t>Updating details of a fee - account class code, GL code, category description</t>
  </si>
  <si>
    <t>When details are revised/amended in the main register section sheets, make corresponding updates to the details listed against the specific fee in 'Unique_list' main table. 'Account class code description' (ie fee name) is not essential to be verbatim as long as the fee is readily identifiable in both</t>
  </si>
  <si>
    <t>When adding a few fee allocate a new unique key number in sequence eg a) if a new fee in PUB-1.3 and last used unique key is PUB-1.3-005, then new fee is allocated PUB-1.3-006 b) if adding into a section then give a new hierarchy unique key, if last hierarchy is PUB-1.6, new fees get hierarchy PUB-1.7 even if fees are placed for example next to PUB-1.4</t>
  </si>
  <si>
    <t>When deleting a section of fees, leave a header row and a comment that section deleted on XX/XX/XX</t>
  </si>
  <si>
    <t>Sense checks are incorporated into the register section sheets to flag percentage changes of fees</t>
  </si>
  <si>
    <r>
      <t xml:space="preserve">This requires, prior to any other changes, a copy of all fees from the immediately previous published register : copy and paste (as values) the data from column K 'Fees GST excl' and paste into 'Copy of last published values' in </t>
    </r>
    <r>
      <rPr>
        <u/>
        <sz val="10"/>
        <color rgb="FF0000FF"/>
        <rFont val="Arial"/>
        <family val="2"/>
      </rPr>
      <t>each Section</t>
    </r>
  </si>
  <si>
    <t>When no additions or deletions to the number of fees is made, the process to calculate new fees is straightforward as all formulas have been designed to feed directly off a small number of inputs</t>
  </si>
  <si>
    <t>In the relevant 'XXX_Inputs_Calc' sheet, update all inputs into input cells coloured yellow. These are either new parameters (such as indexation rates or defined rates from an external party) or may be a list of advised fees (eg from LPU)</t>
  </si>
  <si>
    <t>Parameters updated in top section of the sheet, advised fees in the main table against the relevant fee line</t>
  </si>
  <si>
    <t>Currently (while calculations are not directly linked to the fees displayed in the register) automatic checks help ensure calculations are correct</t>
  </si>
  <si>
    <t>After the manual transcription process is completed, lookups will check that the calculated fee matches that transcribed (see far right hand column of calculation sheet)</t>
  </si>
  <si>
    <t>A count check above the unique key field will compare the number of fees that are being calculated against those that have changed in the register sheets. An error will flag if these do not match</t>
  </si>
  <si>
    <t>Review sense checks on each section sheet and ensure the percentage changes make logical sense - consider jotting comments to note check has bene completed</t>
  </si>
  <si>
    <t>Removed, no replacement</t>
  </si>
  <si>
    <t>Oct 2023 comment - all chnages related to fee indexattion by 3.4% (refects indexation by 1.06 vs 1.025 last year), minor rounding affects some fees &lt;&gt;3.41% - all as expected</t>
  </si>
  <si>
    <t>Will be a pain having a formula referencing 5 different calculation sheets. Might need some formula magic. Or this lookup could be made simpler if all calculations are moved into a single sheet, however this may become too complex to ensure calculations are working correctly</t>
  </si>
  <si>
    <t>Additional checks may be required to be incorporated to ensure fees move by appropriate amounts once the calculations drive the register itself</t>
  </si>
  <si>
    <t>Potentially the unique list can become the main collation point for all fees, with the calculated values being drawn into field 'Latest fee (ex GST)', which is currently not populated</t>
  </si>
  <si>
    <t>Biggest issue going forward will be keeping governance over the total list of fees and ensuring all are updated as required and pass through into S4 and CSV. Having a single long list of fees would assist this. Might be worth reaching out to users to see if this would be an issue</t>
  </si>
  <si>
    <t>Update Checklist 2023 - to be followed when we are still doing calcs manually in external workbooks and transcribing</t>
  </si>
  <si>
    <t>Unhide the relevant 'XXX_Inputs_Calc' sheet</t>
  </si>
  <si>
    <t>Review sense check of % change in each section sheet and provide comment that all are as expected, or investigate of not</t>
  </si>
  <si>
    <r>
      <rPr>
        <b/>
        <sz val="10"/>
        <color rgb="FF0000FF"/>
        <rFont val="Arial"/>
        <family val="2"/>
      </rPr>
      <t>Prior to any other changes,</t>
    </r>
    <r>
      <rPr>
        <sz val="10"/>
        <rFont val="Arial"/>
        <family val="2"/>
      </rPr>
      <t xml:space="preserve"> copy and paste (as values) the data from column K 'Fees GST excl' and paste into 'Copy of last published values' in each Section - this is the sense check</t>
    </r>
  </si>
  <si>
    <t>Run a check of calculated values in new working sheet against those manually updated - see check on far right of 'XXX_Inputs_Calc'</t>
  </si>
  <si>
    <t xml:space="preserve">Use the 'Month(s)_updated' field on unique list and link this to every fee in each section sheet. Then a flag somewhere (eg on the front page of the register) for a given update (eg July update time, flag changed to 'Jul') to tell the fee to update based on new calculations in the relevant calculation sheet. </t>
  </si>
  <si>
    <t>If the 'Month(s)_updated' contains 'Jul' then the fee will look up the calculation from the July calculation sheet and grab the new figure. If not nothing happens</t>
  </si>
  <si>
    <t>Change this lus to become 'source of truth' for fee details like type and child of??</t>
  </si>
  <si>
    <t>I would suggest making the unique list the source of truth for fee data such as 'type' and 'child pof' rather than the section sheets. Section sheets then would feed off that list for relevant details.</t>
  </si>
  <si>
    <t>Gen Public Ineligible Intensive Care Unit - SD, inc. NICU</t>
  </si>
  <si>
    <t>Gen Public Ineligible Intensive Care Unit, inc. NICU</t>
  </si>
  <si>
    <t>blank</t>
  </si>
  <si>
    <t>Previous update - 1/10/2023</t>
  </si>
  <si>
    <t xml:space="preserve">Oct 2023 special edition - added qualifying statement on NICU admissions  </t>
  </si>
  <si>
    <t>Oct 23 - special edition comment - added qualifying NICU statement</t>
  </si>
  <si>
    <t xml:space="preserve">Newborns admitted to intensive care unit or Neonatal intensive care unit may use GSIICU or GSIICUSD codes </t>
  </si>
  <si>
    <t xml:space="preserve">Newborns admitted to intensive care unit or Neonatal intensive care unit may use GPIICU or GPIICUSD codes </t>
  </si>
  <si>
    <r>
      <t xml:space="preserve">Single independent youth disability support pension U18 (line </t>
    </r>
    <r>
      <rPr>
        <b/>
        <sz val="11"/>
        <color theme="1"/>
        <rFont val="Calibri"/>
        <family val="2"/>
        <scheme val="minor"/>
      </rPr>
      <t xml:space="preserve">DSP 09 </t>
    </r>
    <r>
      <rPr>
        <sz val="11"/>
        <color theme="1"/>
        <rFont val="Calibri"/>
        <family val="2"/>
        <scheme val="minor"/>
      </rPr>
      <t>of pension spread sheet)</t>
    </r>
  </si>
  <si>
    <r>
      <t xml:space="preserve">Single independent youth disability pension 18 - 20( line </t>
    </r>
    <r>
      <rPr>
        <b/>
        <sz val="11"/>
        <color theme="1"/>
        <rFont val="Calibri"/>
        <family val="2"/>
        <scheme val="minor"/>
      </rPr>
      <t>DSP11 of pension sheet</t>
    </r>
    <r>
      <rPr>
        <sz val="11"/>
        <color theme="1"/>
        <rFont val="Calibri"/>
        <family val="2"/>
        <scheme val="minor"/>
      </rPr>
      <t xml:space="preserve"> )</t>
    </r>
  </si>
  <si>
    <r>
      <t>Rent Assistance single no children (</t>
    </r>
    <r>
      <rPr>
        <b/>
        <sz val="11"/>
        <color theme="1"/>
        <rFont val="Calibri"/>
        <family val="2"/>
        <scheme val="minor"/>
      </rPr>
      <t xml:space="preserve">RAS01 </t>
    </r>
    <r>
      <rPr>
        <sz val="11"/>
        <color theme="1"/>
        <rFont val="Calibri"/>
        <family val="2"/>
        <scheme val="minor"/>
      </rPr>
      <t>of Rent Assistance spreadsheet)</t>
    </r>
  </si>
  <si>
    <r>
      <t>Basic U21 (18 - 20)Disability Pension rate (dependent) (</t>
    </r>
    <r>
      <rPr>
        <b/>
        <sz val="11"/>
        <color theme="1"/>
        <rFont val="Calibri"/>
        <family val="2"/>
        <scheme val="minor"/>
      </rPr>
      <t>DSP10  of pension sheet</t>
    </r>
    <r>
      <rPr>
        <sz val="11"/>
        <color theme="1"/>
        <rFont val="Calibri"/>
        <family val="2"/>
        <scheme val="minor"/>
      </rPr>
      <t>)</t>
    </r>
  </si>
  <si>
    <r>
      <t>Basic U18 Disability Pension rate (dependent) (</t>
    </r>
    <r>
      <rPr>
        <b/>
        <sz val="11"/>
        <color theme="1"/>
        <rFont val="Calibri"/>
        <family val="2"/>
        <scheme val="minor"/>
      </rPr>
      <t>DSP08  of pension sheet</t>
    </r>
    <r>
      <rPr>
        <sz val="11"/>
        <color theme="1"/>
        <rFont val="Calibri"/>
        <family val="2"/>
        <scheme val="minor"/>
      </rPr>
      <t>)</t>
    </r>
  </si>
  <si>
    <t>QLD Indexation</t>
  </si>
  <si>
    <t>75870 - 75885</t>
  </si>
  <si>
    <r>
      <t xml:space="preserve">91790 - 92742
</t>
    </r>
    <r>
      <rPr>
        <i/>
        <sz val="8"/>
        <color theme="1"/>
        <rFont val="Calibri"/>
        <family val="2"/>
        <scheme val="minor"/>
      </rPr>
      <t>Excluding 91850 - 91858 (T4)</t>
    </r>
  </si>
  <si>
    <r>
      <t xml:space="preserve">90001 - 90215
</t>
    </r>
    <r>
      <rPr>
        <i/>
        <sz val="8"/>
        <color theme="1"/>
        <rFont val="Calibri"/>
        <family val="2"/>
        <scheme val="minor"/>
      </rPr>
      <t>Excluding 90003 - 90004 (M32)</t>
    </r>
  </si>
  <si>
    <t>5049 - 5077</t>
  </si>
  <si>
    <r>
      <t xml:space="preserve">289 - 308
</t>
    </r>
    <r>
      <rPr>
        <i/>
        <sz val="8"/>
        <color theme="1"/>
        <rFont val="Calibri"/>
        <family val="2"/>
        <scheme val="minor"/>
      </rPr>
      <t>Excluding 301, 303 (A7)</t>
    </r>
  </si>
  <si>
    <t>2197 - 2200</t>
  </si>
  <si>
    <t>301, 303, 309, 311, 313, 315</t>
  </si>
  <si>
    <t>52 - 65, 151, 165</t>
  </si>
  <si>
    <t>3 - 47, 123, 124</t>
  </si>
  <si>
    <t>75000 - 75007</t>
  </si>
  <si>
    <r>
      <t xml:space="preserve">75400 - 75415
</t>
    </r>
    <r>
      <rPr>
        <i/>
        <sz val="8"/>
        <rFont val="Calibri"/>
        <family val="2"/>
        <scheme val="minor"/>
      </rPr>
      <t>Excluding 75402, 75405 (C1)</t>
    </r>
  </si>
  <si>
    <r>
      <t xml:space="preserve">75600 - 75621
</t>
    </r>
    <r>
      <rPr>
        <i/>
        <sz val="8"/>
        <rFont val="Calibri"/>
        <family val="2"/>
        <scheme val="minor"/>
      </rPr>
      <t>Excluding 75610 (C1)</t>
    </r>
  </si>
  <si>
    <r>
      <t xml:space="preserve">75802 - 75854
</t>
    </r>
    <r>
      <rPr>
        <i/>
        <sz val="8"/>
        <rFont val="Calibri"/>
        <family val="2"/>
        <scheme val="minor"/>
      </rPr>
      <t>Excluding 75820 (C1)</t>
    </r>
  </si>
  <si>
    <t>82200 - 82228</t>
  </si>
  <si>
    <t xml:space="preserve">WorkCover </t>
  </si>
  <si>
    <t>Application Fee -  (+GST)</t>
  </si>
  <si>
    <t>Processing Fee (per 15 minutes) (+GST)</t>
  </si>
  <si>
    <t>Copy of x-ray (film) (+GST)</t>
  </si>
  <si>
    <t>Copies of audiotape (+GST)</t>
  </si>
  <si>
    <t>PACS-Initial imaging study of CD media (+GST)</t>
  </si>
  <si>
    <t>PACS-Second and subsequent imaging study on CD media (per study) (+GST)</t>
  </si>
  <si>
    <t>Copying charge per page (A4 black &amp; white only) (+GST)</t>
  </si>
  <si>
    <t>WCQ Medical Records</t>
  </si>
  <si>
    <t>E-4.2-012</t>
  </si>
  <si>
    <t>E-4.2-013</t>
  </si>
  <si>
    <t>E-4.2-014</t>
  </si>
  <si>
    <t>E-4.2-015</t>
  </si>
  <si>
    <t>E-4.2-016</t>
  </si>
  <si>
    <t>E-4.2-017</t>
  </si>
  <si>
    <t>E-4.2-018</t>
  </si>
  <si>
    <t>E-4.2-019</t>
  </si>
  <si>
    <t>E-4.2-020</t>
  </si>
  <si>
    <t>E-4.2-021</t>
  </si>
  <si>
    <t>Radiation Oncology - Megavoltage</t>
  </si>
  <si>
    <t>Radiation Oncology - Brachytherapy</t>
  </si>
  <si>
    <t>QH-HSD-056:2023 Co-payment waiver for HIV medication</t>
  </si>
  <si>
    <t>QH-HSD-055:2023 HIV treatment and care for people not eligible for Medicare</t>
  </si>
  <si>
    <t>QH-HSD-057:2024 Medication copayments subsidy for First Nations peoples</t>
  </si>
  <si>
    <t>QH-HSD-044 Private practice in the Queensland public sector</t>
  </si>
  <si>
    <t>QH-HSD-040 Tuberculosis control</t>
  </si>
  <si>
    <t>QH-HSD-051 Caring for people disclosing sexual assault</t>
  </si>
  <si>
    <t>QH-HSD-045:2016 Fees and charges for healthcare services</t>
  </si>
  <si>
    <t>Health service directives homepage</t>
  </si>
  <si>
    <t xml:space="preserve">To locate the current health service directives, select the applicable HSD on the </t>
  </si>
  <si>
    <t>HSD</t>
  </si>
  <si>
    <t>These are the common activities identified by HHSs and are not a definitive list</t>
  </si>
  <si>
    <t>D-1.2-089</t>
  </si>
  <si>
    <t>D-1.2-090</t>
  </si>
  <si>
    <t>D-1.2-091</t>
  </si>
  <si>
    <t>D-1.2-092</t>
  </si>
  <si>
    <t>D-1.2-094</t>
  </si>
  <si>
    <t>Telehealth</t>
  </si>
  <si>
    <t>Admitted compensable public patient operating room =&lt; 1 hour                                       (Fee excludes Bed Fee and Surgically Implanted prostheses)</t>
  </si>
  <si>
    <t xml:space="preserve">Clinical consultations via visual and audio links, this may include by phone or video, between practitioners and patients in real time who are both in eligible areas of Australia. </t>
  </si>
  <si>
    <t>HSD's relating to the charging of fees for healthcare services</t>
  </si>
  <si>
    <t>Queensland Health Service Directives (HSD)</t>
  </si>
  <si>
    <t xml:space="preserve">HHSs to determine fees for client contribution based on National guide to the CHSP client contribution framework. </t>
  </si>
  <si>
    <t>1.1.1</t>
  </si>
  <si>
    <t>1.2.1</t>
  </si>
  <si>
    <t>1.2.2</t>
  </si>
  <si>
    <t>D-1.2-093</t>
  </si>
  <si>
    <t>Lic Shared Motor Vehicle NIIS Other</t>
  </si>
  <si>
    <t>Lic Shared Motor Vehicle NIIS Other SD</t>
  </si>
  <si>
    <t>Lic Shared Motor Vehicle NIIS Other Long Stay</t>
  </si>
  <si>
    <t>Lic Shared Motor Vehicle NIIS Other Long Stay SD</t>
  </si>
  <si>
    <t>Lic Shared Motor Vehicle NIIS Other Burns</t>
  </si>
  <si>
    <t>Lic Shared Motor Vehicle NIIS Other Burns SD</t>
  </si>
  <si>
    <t>Lic Shared Motor Vehicle NIIS Other Coronary Care</t>
  </si>
  <si>
    <t>Lic Shared Motor Vehicle NIIS Other Coronary Care SD</t>
  </si>
  <si>
    <t>Lic Shared Motor Vehicle NIIS Other Hospital in the Home</t>
  </si>
  <si>
    <t>Lic Shared Motor Vehicle NIIS Other Hospital in the Home SD</t>
  </si>
  <si>
    <t>Lic Shared Motor Vehicle NIIS Other ICU</t>
  </si>
  <si>
    <t>Lic Shared Motor Vehicle NIIS Other ICU SD</t>
  </si>
  <si>
    <t>Lic Shared Motor Vehicle NIIS Other Renal Dialysis</t>
  </si>
  <si>
    <t>Lic Shared Motor Vehicle NIIS Other Renal Dialysis SD</t>
  </si>
  <si>
    <t>Lic Shared Motor Vehicle NIIS Other Rehab</t>
  </si>
  <si>
    <t>Lic Shared Motor Vehicle NIIS Other Special Care Nursery</t>
  </si>
  <si>
    <t>Lic Shared Motor Vehicle NIIS Other Rehab SD</t>
  </si>
  <si>
    <t>Lic Shared Motor Vehicle NIIS Other Special Care Nursery SD</t>
  </si>
  <si>
    <t>Lic Shared Motor Vehicle NIIS Other Qual Special Care Nursery</t>
  </si>
  <si>
    <t>Lic Shared Motor Vehicle NIIS Other Qual Special Care Nursery SD</t>
  </si>
  <si>
    <t>Lic Shared Workers' Compensation NIIS Queensland Long Stay SD</t>
  </si>
  <si>
    <t>Lic Shared Workers' Compensation NIIS Queensland Long Stay</t>
  </si>
  <si>
    <t>Lic Shared Workers' Compensation NIIS Queensland SD</t>
  </si>
  <si>
    <t>Lic Shared Workers' Compensation NIIS Queensland</t>
  </si>
  <si>
    <t>Lic Shared  Workers' Compensation NIIS Queensland Coronary Care</t>
  </si>
  <si>
    <t>Lic Shared  Workers' Compensation NIIS Queensland  Coronary Care SD</t>
  </si>
  <si>
    <t>Lic Shared  Workers' Compensation NIIS Queensland Hospital in the Home</t>
  </si>
  <si>
    <t>Lic Shared  Workers' Compensation NIIS Queensland ICU</t>
  </si>
  <si>
    <t>Lic Shared Workers' Compensation NIIS Queensland ICU SD</t>
  </si>
  <si>
    <t>Lic Shared  Workers' Compensation NIIS Queensland Rehab</t>
  </si>
  <si>
    <t>Lic Shared Workers' Compensation NIIS Queensland Rehab SD</t>
  </si>
  <si>
    <t xml:space="preserve">Lic Shared Workers' Compensation NIIS Other </t>
  </si>
  <si>
    <t>Lic Shared Workers' Compensation NIIS Other SD</t>
  </si>
  <si>
    <t>Lic Shared Workers' Compensation NIIS Other Long Stay</t>
  </si>
  <si>
    <t>Lic Shared Workers' Compensation NIIS Other Long Stay SD</t>
  </si>
  <si>
    <t>Lic Shared Workers' Compensation NIIS Other Burns</t>
  </si>
  <si>
    <t>Lic Shared Workers' Compensation NIIS Other Burns SD</t>
  </si>
  <si>
    <t>Lic Shared  Workers' Compensation NIIS Other Coronary Care</t>
  </si>
  <si>
    <t xml:space="preserve">Lic Shared Workers' Compensation NIIS Other Coronary CareSD </t>
  </si>
  <si>
    <t>Lic Shared Workers' Compensation NIIS Other Hospital in the Home</t>
  </si>
  <si>
    <t>Lic Shared Workers' Compensation NIIS Other Hospital in the Home SD</t>
  </si>
  <si>
    <t>Lic Shared Workers' Compensation NIIS Other ICU</t>
  </si>
  <si>
    <t>Lic Shared Workers' Compensation NIIS Other ICU SD</t>
  </si>
  <si>
    <t>Lic Shared Workers' Compensation NIIS Other Renal Dialysis</t>
  </si>
  <si>
    <t>Lic Shared Workers' Compensation NIIS Other Renal Dialysis SD</t>
  </si>
  <si>
    <t>Lic Shared Workers' Compensation NIIS Other Rehab</t>
  </si>
  <si>
    <t>Lic Shared Workers' Compensation NIIS Other Rehab SD</t>
  </si>
  <si>
    <t>Lic Shared Workers' Compensation NIIS Other Special Care Nursery</t>
  </si>
  <si>
    <t>Lic Shared Workers' Compensation NIIS Other Special Care Nursery SD</t>
  </si>
  <si>
    <t>Lic Shared Workers' Compensation NIIS Other Qual Special Care Nursery</t>
  </si>
  <si>
    <t>Lic Shared Workers' Compensation NIIS Other Qual Special Care Nursery SD</t>
  </si>
  <si>
    <t>Gen Public Mental Health Long Stay And Over 21 ETF- Public SD  (Residential Mental Health Care Unit use)</t>
  </si>
  <si>
    <t>15958 - 15984</t>
  </si>
  <si>
    <t>15950 - 15956</t>
  </si>
  <si>
    <t>Radiation Oncology - Kilovoltage</t>
  </si>
  <si>
    <t>15902 - 15948</t>
  </si>
  <si>
    <t>Radiation Oncology - Targeted Intraoperative Radiation Therapy</t>
  </si>
  <si>
    <t>D-1.2-095</t>
  </si>
  <si>
    <t>Sept 2024</t>
  </si>
  <si>
    <t>For each pathology service</t>
  </si>
  <si>
    <t xml:space="preserve">MEDICAL RECORDS (OTHER TYPES) </t>
  </si>
  <si>
    <t>4.1.1</t>
  </si>
  <si>
    <t>MEDICAL RECORDS (INFORMATION)</t>
  </si>
  <si>
    <t>Copy of USB (+GST)</t>
  </si>
  <si>
    <t>Right to Information Act</t>
  </si>
  <si>
    <t xml:space="preserve">Information Privacy Act </t>
  </si>
  <si>
    <r>
      <t xml:space="preserve">Personal Injuries Proceedings Act 2002 (PIPA) PIPA 
</t>
    </r>
    <r>
      <rPr>
        <b/>
        <sz val="12"/>
        <rFont val="Calibri"/>
        <family val="2"/>
        <scheme val="minor"/>
      </rPr>
      <t>(non-healthcare claims only)</t>
    </r>
  </si>
  <si>
    <r>
      <t>Application Fee</t>
    </r>
    <r>
      <rPr>
        <sz val="10"/>
        <color indexed="8"/>
        <rFont val="Calibri"/>
        <family val="2"/>
        <scheme val="minor"/>
      </rPr>
      <t xml:space="preserve"> in relation to an access application (payable at time of application)</t>
    </r>
  </si>
  <si>
    <r>
      <t xml:space="preserve">Application Processing Charge: if processing time is </t>
    </r>
    <r>
      <rPr>
        <b/>
        <sz val="10"/>
        <rFont val="Calibri"/>
        <family val="2"/>
        <scheme val="minor"/>
      </rPr>
      <t>no more than 5 hours</t>
    </r>
  </si>
  <si>
    <r>
      <t xml:space="preserve">Application Processing Charge: if processing time is </t>
    </r>
    <r>
      <rPr>
        <b/>
        <sz val="10"/>
        <rFont val="Calibri"/>
        <family val="2"/>
        <scheme val="minor"/>
      </rPr>
      <t>5 hours or more</t>
    </r>
    <r>
      <rPr>
        <sz val="10"/>
        <rFont val="Calibri"/>
        <family val="2"/>
        <scheme val="minor"/>
      </rPr>
      <t xml:space="preserve"> - each 15 minutes or part of 15 minutes (includes the initial 5 hours)</t>
    </r>
  </si>
  <si>
    <t>Application Access Charge for a document by provision of photocopy (B&amp;W A4 size) - for each page</t>
  </si>
  <si>
    <t>Application Access Charge for a document by provision of emailing or disc</t>
  </si>
  <si>
    <t>Photocopy charge (S 29A PIPA 2002) (for each page in excess of 200 pages only) ( ie first 200 pages free)</t>
  </si>
  <si>
    <t>Allied Hlth &amp; Therapy Serv - Lvl 2 (Med)</t>
  </si>
  <si>
    <t>Allied Hlth &amp; Therapy Serv - Lvl 3 (High)</t>
  </si>
  <si>
    <t>Home Maintenance - Lvl 1 (Low)</t>
  </si>
  <si>
    <t>Home  Maintenance - Lvl 2 (Med)</t>
  </si>
  <si>
    <t>Home Maintenance - Lvl 3 (High)</t>
  </si>
  <si>
    <t>D-1.2-096</t>
  </si>
  <si>
    <t>D-1.2-097</t>
  </si>
  <si>
    <t>Allied Hlth &amp; Therapy Serv - Lvl 1 (Low)</t>
  </si>
  <si>
    <t>Home Maintenance - Lvl 2 (Med)</t>
  </si>
  <si>
    <t>D-1.2-098</t>
  </si>
  <si>
    <t>D-1.2-099</t>
  </si>
  <si>
    <t xml:space="preserve">SPECIAL </t>
  </si>
  <si>
    <t>Flexible Respite - Lvl 1 (Low)</t>
  </si>
  <si>
    <t>Flexible Respite - Lvl 2 (Med)</t>
  </si>
  <si>
    <t>D-1.2-101</t>
  </si>
  <si>
    <t>Flexible Respite - Lvl 3 (High)</t>
  </si>
  <si>
    <t>D-1.2.102</t>
  </si>
  <si>
    <t>D-1.2-102</t>
  </si>
  <si>
    <t>Meals - Lvl 1 (Low)</t>
  </si>
  <si>
    <t>Meals - Lvl 2 (Med)</t>
  </si>
  <si>
    <t>D-1.2-103</t>
  </si>
  <si>
    <t>Meals - Lvl 3 (High)</t>
  </si>
  <si>
    <t>D-1.2-104</t>
  </si>
  <si>
    <t>Nursing - Lvl 1 (Low)</t>
  </si>
  <si>
    <t>Nursing - Lvl 3 (High)</t>
  </si>
  <si>
    <t>D-1.2-105</t>
  </si>
  <si>
    <t>D-1.2-106</t>
  </si>
  <si>
    <t>Nursing - Lvl 2 (Med)</t>
  </si>
  <si>
    <t>Personal Care - Lvl 1 (Low)</t>
  </si>
  <si>
    <t>Personal Care - Lvl 2 (Med)</t>
  </si>
  <si>
    <t>D-1.2-107</t>
  </si>
  <si>
    <t>Personal Care - Lvl 3 (High)</t>
  </si>
  <si>
    <t>D-1.2-108</t>
  </si>
  <si>
    <t>Social Support Individual - Lvl 1 (Low)</t>
  </si>
  <si>
    <t>D-1.2-109</t>
  </si>
  <si>
    <t>Social Support Individual - Lvl 3 (High)</t>
  </si>
  <si>
    <t>Social Support Individual - Lvl 2 (Med)</t>
  </si>
  <si>
    <t>D-1.2-110</t>
  </si>
  <si>
    <t>Social Support Group - Lvl 1 (Low)</t>
  </si>
  <si>
    <t>Social Support Group - Lvl 2 (Med)</t>
  </si>
  <si>
    <t>Social Support Group - Lvl 3 (High)</t>
  </si>
  <si>
    <t>D-1.2-111</t>
  </si>
  <si>
    <t>D-1.2-112</t>
  </si>
  <si>
    <t>Specialised Support Serv - Lvl 1 (Low)</t>
  </si>
  <si>
    <t>Specialised Support Serv - Lvl 2 (Med)</t>
  </si>
  <si>
    <t>D-1.2-113</t>
  </si>
  <si>
    <t>Specialised Support Serv - Lvl 3 (High)</t>
  </si>
  <si>
    <t>D-1.2-114</t>
  </si>
  <si>
    <t>Assistive Tech &amp; Home Mods Lvl 1 (Low)</t>
  </si>
  <si>
    <t>Assistive Tech &amp; Home Mods Lvl 2 (Med)</t>
  </si>
  <si>
    <t>Assistive Tech &amp; Home Mods Lvl 3 (High)</t>
  </si>
  <si>
    <t>D-1.2-115</t>
  </si>
  <si>
    <t>D-1.2-116</t>
  </si>
  <si>
    <t>D-1.2-117</t>
  </si>
  <si>
    <t>D-1.2-118</t>
  </si>
  <si>
    <t>Transport - Lvl 1 (Low)</t>
  </si>
  <si>
    <t>D-1.2-119</t>
  </si>
  <si>
    <t>Transport - Lvl 2 (Med)</t>
  </si>
  <si>
    <t>Transport - Lvl 3 (High)</t>
  </si>
  <si>
    <t>Meals - Lvl 3 )High)</t>
  </si>
  <si>
    <t xml:space="preserve">Social Support Individual -Lvl 1 (Low) </t>
  </si>
  <si>
    <t>Flexible Respite - Lvl (Med)</t>
  </si>
  <si>
    <t>Domestic Assistance - Lvl 1 (Low)</t>
  </si>
  <si>
    <t>D-1.2-120</t>
  </si>
  <si>
    <t>D-1.2-121</t>
  </si>
  <si>
    <t>Domestic Assistance - Lvl 2 (Med)</t>
  </si>
  <si>
    <t>Domestic Assistance - Lvl 3 (High)</t>
  </si>
  <si>
    <t>Domestic Assistance  - Lvl 2 (Med)</t>
  </si>
  <si>
    <t xml:space="preserve">Gen Shared Mental Health Long Stay Partial And ETF Private/Shared - Includes insurer and patient component - Partial ($18.75+ $145.80=$164.55) </t>
  </si>
  <si>
    <t xml:space="preserve">Lic Shared Mental Health Long Stay Partial And ETF Private/Shared - Partial ($18.75+ $145.80=$164.55) </t>
  </si>
  <si>
    <t>($78.95 + $145.80 = $224.75)</t>
  </si>
  <si>
    <t>Queensland Health Fees and Charges Register  
Granted Private Practice Retention Arrangement
 Service Fee Listing - current as at 1 March 2025</t>
  </si>
  <si>
    <t>91166 - 91206</t>
  </si>
  <si>
    <t xml:space="preserve">These figures have not been updated lately and need to be reviewed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</si>
</sst>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C09]dd\-mmm\-yy;@"/>
    <numFmt numFmtId="166" formatCode="&quot;$&quot;#,##0"/>
    <numFmt numFmtId="167" formatCode="0.0%"/>
    <numFmt numFmtId="168" formatCode="[$-C09]d\ mmmm\ yyyy;@"/>
    <numFmt numFmtId="169" formatCode="&quot;$&quot;#,##0.000"/>
    <numFmt numFmtId="170" formatCode="_-* #,##0.000_-;\-* #,##0.000_-;_-* &quot;-&quot;??_-;_-@_-"/>
    <numFmt numFmtId="171" formatCode="&quot;$&quot;#,##0.0000"/>
    <numFmt numFmtId="172" formatCode="0.0"/>
    <numFmt numFmtId="173" formatCode="dd\-mmm\-yy"/>
    <numFmt numFmtId="174" formatCode="_-* #,##0.000000_-;\-* #,##0.000000_-;_-* &quot;-&quot;??_-;_-@_-"/>
    <numFmt numFmtId="175" formatCode="_-* #,##0.00000_-;\-* #,##0.00000_-;_-* &quot;-&quot;??_-;_-@_-"/>
    <numFmt numFmtId="176" formatCode="_-* #,##0_-;\-* #,##0_-;_-* &quot;-&quot;??_-;_-@_-"/>
  </numFmts>
  <fonts count="26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theme="1"/>
      <name val="Calibri"/>
      <family val="2"/>
      <scheme val="minor"/>
    </font>
    <font>
      <sz val="8"/>
      <name val="Arial"/>
      <family val="2"/>
    </font>
    <font>
      <sz val="8"/>
      <name val="Calibri"/>
      <family val="2"/>
      <scheme val="minor"/>
    </font>
    <font>
      <b/>
      <sz val="8"/>
      <name val="Arial"/>
      <family val="2"/>
    </font>
    <font>
      <b/>
      <sz val="20"/>
      <color theme="3" tint="0.39997558519241921"/>
      <name val="Calibri"/>
      <family val="2"/>
      <scheme val="minor"/>
    </font>
    <font>
      <b/>
      <sz val="10"/>
      <name val="Arial"/>
      <family val="2"/>
    </font>
    <font>
      <b/>
      <sz val="10"/>
      <name val="Calibri"/>
      <family val="2"/>
      <scheme val="minor"/>
    </font>
    <font>
      <sz val="10"/>
      <color indexed="8"/>
      <name val="Arial"/>
      <family val="2"/>
    </font>
    <font>
      <b/>
      <sz val="12"/>
      <color indexed="8"/>
      <name val="Calibri"/>
      <family val="2"/>
      <scheme val="minor"/>
    </font>
    <font>
      <b/>
      <sz val="12"/>
      <name val="Calibri"/>
      <family val="2"/>
      <scheme val="minor"/>
    </font>
    <font>
      <sz val="10"/>
      <name val="Calibri"/>
      <family val="2"/>
      <scheme val="minor"/>
    </font>
    <font>
      <b/>
      <sz val="24"/>
      <name val="Calibri"/>
      <family val="2"/>
      <scheme val="minor"/>
    </font>
    <font>
      <b/>
      <sz val="18"/>
      <name val="Calibri"/>
      <family val="2"/>
      <scheme val="minor"/>
    </font>
    <font>
      <b/>
      <sz val="14"/>
      <name val="Calibri"/>
      <family val="2"/>
      <scheme val="minor"/>
    </font>
    <font>
      <b/>
      <sz val="11"/>
      <name val="Calibri"/>
      <family val="2"/>
      <scheme val="minor"/>
    </font>
    <font>
      <b/>
      <u/>
      <sz val="12"/>
      <name val="Calibri"/>
      <family val="2"/>
      <scheme val="minor"/>
    </font>
    <font>
      <sz val="10"/>
      <color indexed="8"/>
      <name val="Calibri"/>
      <family val="2"/>
      <scheme val="minor"/>
    </font>
    <font>
      <b/>
      <sz val="8"/>
      <name val="Calibri"/>
      <family val="2"/>
      <scheme val="minor"/>
    </font>
    <font>
      <b/>
      <u/>
      <sz val="14"/>
      <name val="Calibri"/>
      <family val="2"/>
      <scheme val="minor"/>
    </font>
    <font>
      <sz val="12"/>
      <name val="Calibri"/>
      <family val="2"/>
      <scheme val="minor"/>
    </font>
    <font>
      <u/>
      <sz val="12"/>
      <name val="Calibri"/>
      <family val="2"/>
      <scheme val="minor"/>
    </font>
    <font>
      <sz val="8"/>
      <color indexed="8"/>
      <name val="Calibri"/>
      <family val="2"/>
      <scheme val="minor"/>
    </font>
    <font>
      <b/>
      <sz val="10"/>
      <color indexed="8"/>
      <name val="Calibri"/>
      <family val="2"/>
      <scheme val="minor"/>
    </font>
    <font>
      <u/>
      <sz val="10"/>
      <color indexed="12"/>
      <name val="Arial"/>
      <family val="2"/>
    </font>
    <font>
      <sz val="8"/>
      <color indexed="8"/>
      <name val="Arial"/>
      <family val="2"/>
    </font>
    <font>
      <sz val="10"/>
      <name val="Calibri"/>
      <family val="2"/>
    </font>
    <font>
      <sz val="10"/>
      <name val="Arial"/>
      <family val="2"/>
    </font>
    <font>
      <u/>
      <sz val="10"/>
      <color theme="10"/>
      <name val="Arial"/>
      <family val="2"/>
    </font>
    <font>
      <sz val="10"/>
      <color theme="0"/>
      <name val="Arial"/>
      <family val="2"/>
    </font>
    <font>
      <b/>
      <sz val="10"/>
      <color theme="2" tint="-0.89996032593768116"/>
      <name val="Arial"/>
      <family val="2"/>
    </font>
    <font>
      <sz val="8"/>
      <color theme="0"/>
      <name val="Arial"/>
      <family val="2"/>
    </font>
    <font>
      <i/>
      <sz val="10"/>
      <name val="Arial"/>
      <family val="2"/>
    </font>
    <font>
      <b/>
      <u/>
      <sz val="12"/>
      <color rgb="FF0070C0"/>
      <name val="Calibri"/>
      <family val="2"/>
      <scheme val="minor"/>
    </font>
    <font>
      <sz val="10"/>
      <color theme="1"/>
      <name val="Calibri"/>
      <family val="2"/>
      <scheme val="minor"/>
    </font>
    <font>
      <i/>
      <u/>
      <sz val="12"/>
      <name val="Calibri"/>
      <family val="2"/>
      <scheme val="minor"/>
    </font>
    <font>
      <sz val="24"/>
      <name val="Calibri"/>
      <family val="2"/>
      <scheme val="minor"/>
    </font>
    <font>
      <b/>
      <sz val="28"/>
      <name val="Calibri"/>
      <family val="2"/>
      <scheme val="minor"/>
    </font>
    <font>
      <sz val="28"/>
      <name val="Calibri"/>
      <family val="2"/>
      <scheme val="minor"/>
    </font>
    <font>
      <b/>
      <i/>
      <u/>
      <sz val="12"/>
      <name val="Calibri"/>
      <family val="2"/>
      <scheme val="minor"/>
    </font>
    <font>
      <u/>
      <sz val="10"/>
      <name val="Arial"/>
      <family val="2"/>
    </font>
    <font>
      <sz val="10"/>
      <color indexed="10"/>
      <name val="Arial"/>
      <family val="2"/>
    </font>
    <font>
      <sz val="10"/>
      <name val="Arial"/>
      <family val="2"/>
    </font>
    <font>
      <b/>
      <sz val="24"/>
      <name val="Arial"/>
      <family val="2"/>
    </font>
    <font>
      <sz val="20"/>
      <name val="Arial"/>
      <family val="2"/>
    </font>
    <font>
      <b/>
      <sz val="20"/>
      <name val="Arial"/>
      <family val="2"/>
    </font>
    <font>
      <b/>
      <sz val="14"/>
      <name val="Arial"/>
      <family val="2"/>
    </font>
    <font>
      <sz val="14"/>
      <name val="Arial"/>
      <family val="2"/>
    </font>
    <font>
      <b/>
      <sz val="12"/>
      <name val="Arial"/>
      <family val="2"/>
    </font>
    <font>
      <sz val="12"/>
      <name val="Arial"/>
      <family val="2"/>
    </font>
    <font>
      <u/>
      <sz val="10"/>
      <color theme="10"/>
      <name val="Arial"/>
      <family val="2"/>
    </font>
    <font>
      <b/>
      <u/>
      <sz val="10"/>
      <name val="Arial"/>
      <family val="2"/>
    </font>
    <font>
      <strike/>
      <sz val="10"/>
      <color rgb="FFFF0000"/>
      <name val="Arial"/>
      <family val="2"/>
    </font>
    <font>
      <sz val="10"/>
      <color theme="6" tint="0.59999389629810485"/>
      <name val="Arial"/>
      <family val="2"/>
    </font>
    <font>
      <sz val="10"/>
      <color theme="2"/>
      <name val="Arial"/>
      <family val="2"/>
    </font>
    <font>
      <sz val="28"/>
      <name val="Calibri"/>
      <family val="2"/>
      <scheme val="minor"/>
    </font>
    <font>
      <sz val="24"/>
      <name val="Calibri"/>
      <family val="2"/>
      <scheme val="minor"/>
    </font>
    <font>
      <b/>
      <sz val="8"/>
      <name val="Arial"/>
      <family val="2"/>
    </font>
    <font>
      <sz val="8"/>
      <name val="Arial"/>
      <family val="2"/>
    </font>
    <font>
      <b/>
      <sz val="20"/>
      <color theme="3" tint="0.39997558519241921"/>
      <name val="Calibri"/>
      <family val="2"/>
      <scheme val="minor"/>
    </font>
    <font>
      <b/>
      <sz val="10"/>
      <name val="Arial"/>
      <family val="2"/>
    </font>
    <font>
      <b/>
      <sz val="10"/>
      <name val="Calibri"/>
      <family val="2"/>
      <scheme val="minor"/>
    </font>
    <font>
      <b/>
      <sz val="12"/>
      <color indexed="8"/>
      <name val="Calibri"/>
      <family val="2"/>
      <scheme val="minor"/>
    </font>
    <font>
      <b/>
      <sz val="12"/>
      <name val="Calibri"/>
      <family val="2"/>
      <scheme val="minor"/>
    </font>
    <font>
      <b/>
      <sz val="24"/>
      <name val="Calibri"/>
      <family val="2"/>
      <scheme val="minor"/>
    </font>
    <font>
      <b/>
      <sz val="18"/>
      <name val="Calibri"/>
      <family val="2"/>
      <scheme val="minor"/>
    </font>
    <font>
      <sz val="10"/>
      <name val="Calibri"/>
      <family val="2"/>
      <scheme val="minor"/>
    </font>
    <font>
      <b/>
      <sz val="14"/>
      <name val="Calibri"/>
      <family val="2"/>
      <scheme val="minor"/>
    </font>
    <font>
      <sz val="8"/>
      <color indexed="8"/>
      <name val="Arial"/>
      <family val="2"/>
    </font>
    <font>
      <sz val="10"/>
      <color indexed="8"/>
      <name val="Calibri"/>
      <family val="2"/>
      <scheme val="minor"/>
    </font>
    <font>
      <u/>
      <sz val="10"/>
      <color indexed="12"/>
      <name val="Calibri"/>
      <family val="2"/>
      <scheme val="minor"/>
    </font>
    <font>
      <sz val="10"/>
      <color indexed="8"/>
      <name val="Arial"/>
      <family val="2"/>
    </font>
    <font>
      <b/>
      <u/>
      <sz val="12"/>
      <name val="Calibri"/>
      <family val="2"/>
      <scheme val="minor"/>
    </font>
    <font>
      <sz val="10"/>
      <color indexed="10"/>
      <name val="Calibri"/>
      <family val="2"/>
      <scheme val="minor"/>
    </font>
    <font>
      <b/>
      <sz val="11"/>
      <name val="Calibri"/>
      <family val="2"/>
      <scheme val="minor"/>
    </font>
    <font>
      <sz val="24"/>
      <name val="Calibri"/>
      <family val="2"/>
      <scheme val="minor"/>
    </font>
    <font>
      <b/>
      <sz val="8"/>
      <name val="Arial"/>
      <family val="2"/>
    </font>
    <font>
      <sz val="8"/>
      <name val="Arial"/>
      <family val="2"/>
    </font>
    <font>
      <b/>
      <sz val="20"/>
      <color theme="3" tint="0.39997558519241921"/>
      <name val="Calibri"/>
      <family val="2"/>
      <scheme val="minor"/>
    </font>
    <font>
      <b/>
      <sz val="10"/>
      <name val="Arial"/>
      <family val="2"/>
    </font>
    <font>
      <b/>
      <sz val="10"/>
      <name val="Calibri"/>
      <family val="2"/>
      <scheme val="minor"/>
    </font>
    <font>
      <b/>
      <sz val="12"/>
      <color indexed="8"/>
      <name val="Calibri"/>
      <family val="2"/>
      <scheme val="minor"/>
    </font>
    <font>
      <b/>
      <sz val="12"/>
      <name val="Calibri"/>
      <family val="2"/>
      <scheme val="minor"/>
    </font>
    <font>
      <sz val="8"/>
      <name val="Calibri"/>
      <family val="2"/>
      <scheme val="minor"/>
    </font>
    <font>
      <sz val="10"/>
      <name val="Arial"/>
      <family val="2"/>
    </font>
    <font>
      <sz val="10"/>
      <name val="Calibri"/>
      <family val="2"/>
      <scheme val="minor"/>
    </font>
    <font>
      <b/>
      <sz val="24"/>
      <name val="Calibri"/>
      <family val="2"/>
      <scheme val="minor"/>
    </font>
    <font>
      <b/>
      <sz val="18"/>
      <name val="Calibri"/>
      <family val="2"/>
      <scheme val="minor"/>
    </font>
    <font>
      <b/>
      <sz val="14"/>
      <name val="Calibri"/>
      <family val="2"/>
      <scheme val="minor"/>
    </font>
    <font>
      <b/>
      <sz val="11"/>
      <name val="Calibri"/>
      <family val="2"/>
      <scheme val="minor"/>
    </font>
    <font>
      <b/>
      <u/>
      <sz val="12"/>
      <name val="Calibri"/>
      <family val="2"/>
      <scheme val="minor"/>
    </font>
    <font>
      <sz val="10"/>
      <color indexed="8"/>
      <name val="Calibri"/>
      <family val="2"/>
      <scheme val="minor"/>
    </font>
    <font>
      <b/>
      <sz val="10"/>
      <color indexed="8"/>
      <name val="Calibri"/>
      <family val="2"/>
      <scheme val="minor"/>
    </font>
    <font>
      <sz val="10"/>
      <color rgb="FFFF0000"/>
      <name val="Calibri"/>
      <family val="2"/>
      <scheme val="minor"/>
    </font>
    <font>
      <u/>
      <sz val="10"/>
      <color indexed="12"/>
      <name val="Arial"/>
      <family val="2"/>
    </font>
    <font>
      <u/>
      <sz val="10"/>
      <color indexed="12"/>
      <name val="Calibri"/>
      <family val="2"/>
      <scheme val="minor"/>
    </font>
    <font>
      <sz val="8"/>
      <color indexed="8"/>
      <name val="Arial"/>
      <family val="2"/>
    </font>
    <font>
      <sz val="24"/>
      <name val="Calibri"/>
      <family val="2"/>
      <scheme val="minor"/>
    </font>
    <font>
      <b/>
      <sz val="8"/>
      <name val="Arial"/>
      <family val="2"/>
    </font>
    <font>
      <sz val="8"/>
      <name val="Arial"/>
      <family val="2"/>
    </font>
    <font>
      <b/>
      <sz val="20"/>
      <color theme="3" tint="0.39997558519241921"/>
      <name val="Calibri"/>
      <family val="2"/>
      <scheme val="minor"/>
    </font>
    <font>
      <b/>
      <sz val="10"/>
      <name val="Arial"/>
      <family val="2"/>
    </font>
    <font>
      <b/>
      <sz val="12"/>
      <color indexed="8"/>
      <name val="Calibri"/>
      <family val="2"/>
      <scheme val="minor"/>
    </font>
    <font>
      <b/>
      <sz val="12"/>
      <name val="Calibri"/>
      <family val="2"/>
      <scheme val="minor"/>
    </font>
    <font>
      <b/>
      <sz val="24"/>
      <name val="Calibri"/>
      <family val="2"/>
      <scheme val="minor"/>
    </font>
    <font>
      <b/>
      <sz val="18"/>
      <name val="Calibri"/>
      <family val="2"/>
      <scheme val="minor"/>
    </font>
    <font>
      <sz val="10"/>
      <name val="Calibri"/>
      <family val="2"/>
      <scheme val="minor"/>
    </font>
    <font>
      <b/>
      <sz val="14"/>
      <name val="Calibri"/>
      <family val="2"/>
      <scheme val="minor"/>
    </font>
    <font>
      <b/>
      <u/>
      <sz val="12"/>
      <name val="Calibri"/>
      <family val="2"/>
      <scheme val="minor"/>
    </font>
    <font>
      <sz val="10"/>
      <color indexed="8"/>
      <name val="Calibri"/>
      <family val="2"/>
      <scheme val="minor"/>
    </font>
    <font>
      <sz val="8"/>
      <color indexed="8"/>
      <name val="Calibri"/>
      <family val="2"/>
      <scheme val="minor"/>
    </font>
    <font>
      <sz val="8"/>
      <color indexed="8"/>
      <name val="Arial"/>
      <family val="2"/>
    </font>
    <font>
      <sz val="10"/>
      <name val="Arial"/>
      <family val="2"/>
    </font>
    <font>
      <sz val="24"/>
      <name val="Calibri"/>
      <family val="2"/>
      <scheme val="minor"/>
    </font>
    <font>
      <b/>
      <sz val="8"/>
      <name val="Arial"/>
      <family val="2"/>
    </font>
    <font>
      <sz val="8"/>
      <name val="Arial"/>
      <family val="2"/>
    </font>
    <font>
      <b/>
      <sz val="20"/>
      <color theme="3" tint="0.39997558519241921"/>
      <name val="Calibri"/>
      <family val="2"/>
      <scheme val="minor"/>
    </font>
    <font>
      <b/>
      <sz val="12"/>
      <color indexed="8"/>
      <name val="Calibri"/>
      <family val="2"/>
      <scheme val="minor"/>
    </font>
    <font>
      <b/>
      <sz val="12"/>
      <name val="Calibri"/>
      <family val="2"/>
      <scheme val="minor"/>
    </font>
    <font>
      <b/>
      <sz val="10"/>
      <name val="Arial"/>
      <family val="2"/>
    </font>
    <font>
      <b/>
      <sz val="24"/>
      <name val="Calibri"/>
      <family val="2"/>
      <scheme val="minor"/>
    </font>
    <font>
      <b/>
      <sz val="18"/>
      <name val="Calibri"/>
      <family val="2"/>
      <scheme val="minor"/>
    </font>
    <font>
      <sz val="10"/>
      <name val="Calibri"/>
      <family val="2"/>
      <scheme val="minor"/>
    </font>
    <font>
      <b/>
      <sz val="14"/>
      <name val="Calibri"/>
      <family val="2"/>
      <scheme val="minor"/>
    </font>
    <font>
      <b/>
      <sz val="11"/>
      <name val="Calibri"/>
      <family val="2"/>
      <scheme val="minor"/>
    </font>
    <font>
      <sz val="10"/>
      <color indexed="8"/>
      <name val="Calibri"/>
      <family val="2"/>
      <scheme val="minor"/>
    </font>
    <font>
      <sz val="8"/>
      <color indexed="8"/>
      <name val="Arial"/>
      <family val="2"/>
    </font>
    <font>
      <u/>
      <sz val="10"/>
      <color indexed="12"/>
      <name val="Arial"/>
      <family val="2"/>
    </font>
    <font>
      <u/>
      <sz val="10"/>
      <color indexed="12"/>
      <name val="Calibri"/>
      <family val="2"/>
      <scheme val="minor"/>
    </font>
    <font>
      <sz val="10"/>
      <color indexed="10"/>
      <name val="Calibri"/>
      <family val="2"/>
      <scheme val="minor"/>
    </font>
    <font>
      <sz val="10"/>
      <name val="Arial"/>
      <family val="2"/>
    </font>
    <font>
      <sz val="10"/>
      <color theme="0"/>
      <name val="Arial"/>
      <family val="2"/>
    </font>
    <font>
      <sz val="22"/>
      <color theme="0"/>
      <name val="Arial"/>
      <family val="2"/>
    </font>
    <font>
      <b/>
      <sz val="26"/>
      <color theme="0"/>
      <name val="Calibri"/>
      <family val="2"/>
      <scheme val="minor"/>
    </font>
    <font>
      <b/>
      <sz val="10"/>
      <color theme="0"/>
      <name val="Arial"/>
      <family val="2"/>
    </font>
    <font>
      <sz val="14"/>
      <name val="Arial"/>
      <family val="2"/>
    </font>
    <font>
      <b/>
      <sz val="14"/>
      <name val="Arial"/>
      <family val="2"/>
    </font>
    <font>
      <b/>
      <sz val="10"/>
      <name val="Arial"/>
      <family val="2"/>
    </font>
    <font>
      <u/>
      <sz val="10"/>
      <color theme="10"/>
      <name val="Arial"/>
      <family val="2"/>
    </font>
    <font>
      <b/>
      <sz val="10"/>
      <color rgb="FF2756BF"/>
      <name val="Arial"/>
      <family val="2"/>
    </font>
    <font>
      <b/>
      <sz val="10"/>
      <color rgb="FF000000"/>
      <name val="Calibri"/>
      <family val="2"/>
      <scheme val="minor"/>
    </font>
    <font>
      <b/>
      <sz val="10"/>
      <color indexed="9"/>
      <name val="Calibri"/>
      <family val="2"/>
      <scheme val="minor"/>
    </font>
    <font>
      <sz val="9"/>
      <color theme="1"/>
      <name val="Calibri"/>
      <family val="2"/>
      <scheme val="minor"/>
    </font>
    <font>
      <sz val="9"/>
      <name val="Calibri"/>
      <family val="2"/>
      <scheme val="minor"/>
    </font>
    <font>
      <sz val="9"/>
      <name val="Arial"/>
      <family val="2"/>
    </font>
    <font>
      <b/>
      <sz val="11"/>
      <color rgb="FFFFFFFF"/>
      <name val="Calibri"/>
      <family val="2"/>
      <scheme val="minor"/>
    </font>
    <font>
      <b/>
      <sz val="9"/>
      <name val="Arial"/>
      <family val="2"/>
    </font>
    <font>
      <sz val="8"/>
      <color theme="0" tint="-0.14999847407452621"/>
      <name val="Arial"/>
      <family val="2"/>
    </font>
    <font>
      <sz val="12"/>
      <color theme="0" tint="-0.14999847407452621"/>
      <name val="Calibri"/>
      <family val="2"/>
      <scheme val="minor"/>
    </font>
    <font>
      <sz val="8"/>
      <color rgb="FF0000FF"/>
      <name val="Arial"/>
      <family val="2"/>
    </font>
    <font>
      <b/>
      <sz val="10"/>
      <color rgb="FF0000FF"/>
      <name val="Arial"/>
      <family val="2"/>
    </font>
    <font>
      <sz val="10"/>
      <color rgb="FF0000FF"/>
      <name val="Arial"/>
      <family val="2"/>
    </font>
    <font>
      <sz val="10"/>
      <color rgb="FF0000FF"/>
      <name val="Calibri"/>
      <family val="2"/>
      <scheme val="minor"/>
    </font>
    <font>
      <sz val="8"/>
      <color rgb="FFFF0000"/>
      <name val="Arial"/>
      <family val="2"/>
    </font>
    <font>
      <b/>
      <sz val="10"/>
      <color rgb="FFFF0000"/>
      <name val="Arial"/>
      <family val="2"/>
    </font>
    <font>
      <sz val="11"/>
      <color rgb="FF0000FF"/>
      <name val="Calibri"/>
      <family val="2"/>
      <scheme val="minor"/>
    </font>
    <font>
      <sz val="9"/>
      <color indexed="81"/>
      <name val="Tahoma"/>
      <family val="2"/>
    </font>
    <font>
      <b/>
      <sz val="9"/>
      <color indexed="81"/>
      <name val="Tahoma"/>
      <family val="2"/>
    </font>
    <font>
      <b/>
      <sz val="8"/>
      <color rgb="FF0000FF"/>
      <name val="Arial"/>
      <family val="2"/>
    </font>
    <font>
      <sz val="8"/>
      <color rgb="FF0000FF"/>
      <name val="Calibri"/>
      <family val="2"/>
      <scheme val="minor"/>
    </font>
    <font>
      <b/>
      <sz val="11"/>
      <color rgb="FFC00000"/>
      <name val="Calibri"/>
      <family val="2"/>
    </font>
    <font>
      <sz val="11"/>
      <color rgb="FF000000"/>
      <name val="Calibri"/>
      <family val="2"/>
    </font>
    <font>
      <b/>
      <sz val="12"/>
      <color theme="0" tint="-4.9989318521683403E-2"/>
      <name val="Calibri"/>
      <family val="2"/>
      <scheme val="minor"/>
    </font>
    <font>
      <sz val="8"/>
      <color theme="0" tint="-4.9989318521683403E-2"/>
      <name val="Arial"/>
      <family val="2"/>
    </font>
    <font>
      <u/>
      <sz val="8"/>
      <color theme="0" tint="-4.9989318521683403E-2"/>
      <name val="Arial"/>
      <family val="2"/>
    </font>
    <font>
      <sz val="9"/>
      <color theme="0" tint="-4.9989318521683403E-2"/>
      <name val="Arial"/>
      <family val="2"/>
    </font>
    <font>
      <b/>
      <sz val="8"/>
      <color theme="0" tint="-4.9989318521683403E-2"/>
      <name val="Calibri"/>
      <family val="2"/>
      <scheme val="minor"/>
    </font>
    <font>
      <b/>
      <sz val="11"/>
      <color theme="0" tint="-4.9989318521683403E-2"/>
      <name val="Calibri"/>
      <family val="2"/>
      <scheme val="minor"/>
    </font>
    <font>
      <sz val="8"/>
      <color theme="0" tint="-4.9989318521683403E-2"/>
      <name val="Calibri"/>
      <family val="2"/>
      <scheme val="minor"/>
    </font>
    <font>
      <sz val="10"/>
      <color theme="0" tint="-4.9989318521683403E-2"/>
      <name val="Arial"/>
      <family val="2"/>
    </font>
    <font>
      <sz val="12"/>
      <color theme="0" tint="-4.9989318521683403E-2"/>
      <name val="Calibri"/>
      <family val="2"/>
      <scheme val="minor"/>
    </font>
    <font>
      <sz val="10"/>
      <color theme="1"/>
      <name val="Arial"/>
      <family val="2"/>
    </font>
    <font>
      <b/>
      <sz val="10"/>
      <color rgb="FF000000"/>
      <name val="Arial"/>
      <family val="2"/>
    </font>
    <font>
      <b/>
      <sz val="10"/>
      <color indexed="8"/>
      <name val="Arial"/>
      <family val="2"/>
    </font>
    <font>
      <sz val="10"/>
      <color rgb="FFC00000"/>
      <name val="Arial"/>
      <family val="2"/>
    </font>
    <font>
      <b/>
      <sz val="10"/>
      <color rgb="FFC00000"/>
      <name val="Arial"/>
      <family val="2"/>
    </font>
    <font>
      <b/>
      <sz val="11"/>
      <color rgb="FFC00000"/>
      <name val="Arial"/>
      <family val="2"/>
    </font>
    <font>
      <sz val="11"/>
      <name val="Arial"/>
      <family val="2"/>
    </font>
    <font>
      <b/>
      <sz val="11"/>
      <name val="Arial"/>
      <family val="2"/>
    </font>
    <font>
      <i/>
      <sz val="10"/>
      <color rgb="FF7030A0"/>
      <name val="Arial"/>
      <family val="2"/>
    </font>
    <font>
      <b/>
      <i/>
      <sz val="10"/>
      <color rgb="FF7030A0"/>
      <name val="Arial"/>
      <family val="2"/>
    </font>
    <font>
      <sz val="11"/>
      <color rgb="FFFF0000"/>
      <name val="Calibri"/>
      <family val="2"/>
      <scheme val="minor"/>
    </font>
    <font>
      <b/>
      <sz val="11"/>
      <color theme="1"/>
      <name val="Calibri"/>
      <family val="2"/>
      <scheme val="minor"/>
    </font>
    <font>
      <i/>
      <sz val="11"/>
      <color rgb="FF7030A0"/>
      <name val="Calibri"/>
      <family val="2"/>
      <scheme val="minor"/>
    </font>
    <font>
      <b/>
      <i/>
      <sz val="11"/>
      <color rgb="FF7030A0"/>
      <name val="Calibri"/>
      <family val="2"/>
      <scheme val="minor"/>
    </font>
    <font>
      <i/>
      <sz val="11"/>
      <color theme="0" tint="-0.499984740745262"/>
      <name val="Calibri"/>
      <family val="2"/>
      <scheme val="minor"/>
    </font>
    <font>
      <i/>
      <sz val="11"/>
      <color rgb="FFFF0000"/>
      <name val="Calibri"/>
      <family val="2"/>
      <scheme val="minor"/>
    </font>
    <font>
      <i/>
      <sz val="10"/>
      <color theme="0" tint="-0.499984740745262"/>
      <name val="Calibri"/>
      <family val="2"/>
      <scheme val="minor"/>
    </font>
    <font>
      <sz val="8"/>
      <color theme="1"/>
      <name val="Calibri"/>
      <family val="2"/>
      <scheme val="minor"/>
    </font>
    <font>
      <i/>
      <sz val="10"/>
      <color rgb="FFFF0000"/>
      <name val="Calibri"/>
      <family val="2"/>
      <scheme val="minor"/>
    </font>
    <font>
      <sz val="8"/>
      <color rgb="FFFF0000"/>
      <name val="Calibri"/>
      <family val="2"/>
      <scheme val="minor"/>
    </font>
    <font>
      <u/>
      <sz val="11"/>
      <color theme="1"/>
      <name val="Calibri"/>
      <family val="2"/>
      <scheme val="minor"/>
    </font>
    <font>
      <i/>
      <sz val="10"/>
      <color theme="0" tint="-0.14999847407452621"/>
      <name val="Arial"/>
      <family val="2"/>
    </font>
    <font>
      <b/>
      <i/>
      <sz val="10"/>
      <color theme="0" tint="-0.14999847407452621"/>
      <name val="Arial"/>
      <family val="2"/>
    </font>
    <font>
      <sz val="11"/>
      <name val="Calibri"/>
      <family val="2"/>
      <scheme val="minor"/>
    </font>
    <font>
      <u/>
      <sz val="11"/>
      <color theme="10"/>
      <name val="Calibri"/>
      <family val="2"/>
      <scheme val="minor"/>
    </font>
    <font>
      <i/>
      <sz val="11"/>
      <color theme="1"/>
      <name val="Calibri"/>
      <family val="2"/>
      <scheme val="minor"/>
    </font>
    <font>
      <i/>
      <sz val="9"/>
      <color rgb="FFC00000"/>
      <name val="Calibri"/>
      <family val="2"/>
      <scheme val="minor"/>
    </font>
    <font>
      <i/>
      <sz val="9"/>
      <color rgb="FF00B0F0"/>
      <name val="Calibri"/>
      <family val="2"/>
      <scheme val="minor"/>
    </font>
    <font>
      <sz val="9"/>
      <color rgb="FFFF0000"/>
      <name val="Calibri"/>
      <family val="2"/>
      <scheme val="minor"/>
    </font>
    <font>
      <sz val="8"/>
      <color rgb="FF00B050"/>
      <name val="Calibri"/>
      <family val="2"/>
      <scheme val="minor"/>
    </font>
    <font>
      <b/>
      <sz val="8"/>
      <color theme="1"/>
      <name val="Calibri"/>
      <family val="2"/>
      <scheme val="minor"/>
    </font>
    <font>
      <sz val="11"/>
      <color theme="0" tint="-0.249977111117893"/>
      <name val="Calibri"/>
      <family val="2"/>
      <scheme val="minor"/>
    </font>
    <font>
      <sz val="18"/>
      <color rgb="FF0000FF"/>
      <name val="Arial"/>
      <family val="2"/>
    </font>
    <font>
      <sz val="11"/>
      <color theme="9"/>
      <name val="Calibri"/>
      <family val="2"/>
      <scheme val="minor"/>
    </font>
    <font>
      <i/>
      <sz val="11"/>
      <color rgb="FF0070C0"/>
      <name val="Calibri"/>
      <family val="2"/>
      <scheme val="minor"/>
    </font>
    <font>
      <sz val="9"/>
      <color indexed="8"/>
      <name val="Calibri"/>
      <family val="2"/>
      <scheme val="minor"/>
    </font>
    <font>
      <b/>
      <sz val="9"/>
      <color theme="1"/>
      <name val="Calibri"/>
      <family val="2"/>
      <scheme val="minor"/>
    </font>
    <font>
      <b/>
      <sz val="10"/>
      <color theme="1"/>
      <name val="Calibri"/>
      <family val="2"/>
      <scheme val="minor"/>
    </font>
    <font>
      <i/>
      <sz val="8"/>
      <color theme="1"/>
      <name val="Calibri"/>
      <family val="2"/>
      <scheme val="minor"/>
    </font>
    <font>
      <b/>
      <sz val="9"/>
      <name val="Calibri"/>
      <family val="2"/>
      <scheme val="minor"/>
    </font>
    <font>
      <i/>
      <sz val="8"/>
      <name val="Calibri"/>
      <family val="2"/>
      <scheme val="minor"/>
    </font>
    <font>
      <b/>
      <sz val="12"/>
      <color indexed="8"/>
      <name val="Calibri"/>
      <family val="2"/>
    </font>
    <font>
      <b/>
      <u/>
      <sz val="11"/>
      <color theme="1"/>
      <name val="Calibri"/>
      <family val="2"/>
      <scheme val="minor"/>
    </font>
    <font>
      <sz val="10"/>
      <color rgb="FF7030A0"/>
      <name val="Arial"/>
      <family val="2"/>
    </font>
    <font>
      <sz val="10"/>
      <color rgb="FF00B050"/>
      <name val="Arial"/>
      <family val="2"/>
    </font>
    <font>
      <sz val="11"/>
      <color theme="9" tint="-0.249977111117893"/>
      <name val="Calibri"/>
      <family val="2"/>
      <scheme val="minor"/>
    </font>
    <font>
      <b/>
      <sz val="10"/>
      <color rgb="FF00B050"/>
      <name val="Arial"/>
      <family val="2"/>
    </font>
    <font>
      <b/>
      <sz val="10"/>
      <color theme="3" tint="0.39997558519241921"/>
      <name val="Arial"/>
      <family val="2"/>
    </font>
    <font>
      <b/>
      <sz val="11"/>
      <color rgb="FF0000FF"/>
      <name val="Calibri"/>
      <family val="2"/>
      <scheme val="minor"/>
    </font>
    <font>
      <sz val="11"/>
      <color rgb="FF00B0F0"/>
      <name val="Calibri"/>
      <family val="2"/>
      <scheme val="minor"/>
    </font>
    <font>
      <b/>
      <sz val="10"/>
      <color rgb="FF7030A0"/>
      <name val="Arial"/>
      <family val="2"/>
    </font>
    <font>
      <u/>
      <sz val="10"/>
      <color rgb="FF0000FF"/>
      <name val="Arial"/>
      <family val="2"/>
    </font>
    <font>
      <b/>
      <sz val="11"/>
      <color theme="2" tint="-0.749992370372631"/>
      <name val="Arial"/>
      <family val="2"/>
    </font>
    <font>
      <sz val="10"/>
      <color rgb="FFFF0000"/>
      <name val="Arial"/>
      <family val="2"/>
    </font>
    <font>
      <u/>
      <sz val="11"/>
      <color theme="10"/>
      <name val="Arial"/>
      <family val="2"/>
    </font>
    <font>
      <u/>
      <sz val="12"/>
      <color theme="10"/>
      <name val="Arial"/>
      <family val="2"/>
    </font>
    <font>
      <b/>
      <sz val="16"/>
      <name val="Arial"/>
      <family val="2"/>
    </font>
    <font>
      <sz val="12"/>
      <color theme="0"/>
      <name val="Arial"/>
      <family val="2"/>
    </font>
    <font>
      <sz val="10"/>
      <color rgb="FF000000"/>
      <name val="Calibri"/>
      <family val="2"/>
      <scheme val="minor"/>
    </font>
    <font>
      <u/>
      <sz val="9"/>
      <color theme="10"/>
      <name val="Arial"/>
      <family val="2"/>
    </font>
  </fonts>
  <fills count="4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59996337778862885"/>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bgColor indexed="64"/>
      </patternFill>
    </fill>
    <fill>
      <patternFill patternType="solid">
        <fgColor indexed="56"/>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bgColor indexed="64"/>
      </patternFill>
    </fill>
    <fill>
      <patternFill patternType="solid">
        <fgColor theme="5" tint="0.79998168889431442"/>
        <bgColor indexed="64"/>
      </patternFill>
    </fill>
    <fill>
      <patternFill patternType="solid">
        <fgColor rgb="FFF2F2F2"/>
        <bgColor rgb="FF000000"/>
      </patternFill>
    </fill>
    <fill>
      <patternFill patternType="solid">
        <fgColor rgb="FFFFFF00"/>
        <bgColor rgb="FF000000"/>
      </patternFill>
    </fill>
    <fill>
      <patternFill patternType="solid">
        <fgColor theme="6" tint="0.79998168889431442"/>
        <bgColor indexed="64"/>
      </patternFill>
    </fill>
    <fill>
      <patternFill patternType="solid">
        <fgColor rgb="FFFDFFE1"/>
        <bgColor indexed="64"/>
      </patternFill>
    </fill>
    <fill>
      <gradientFill degree="90">
        <stop position="0">
          <color theme="0"/>
        </stop>
        <stop position="1">
          <color theme="0" tint="-0.1490218817712943"/>
        </stop>
      </gradientFill>
    </fill>
    <fill>
      <patternFill patternType="solid">
        <fgColor rgb="FFFDFFE1"/>
        <bgColor auto="1"/>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indexed="31"/>
        <bgColor indexed="64"/>
      </patternFill>
    </fill>
    <fill>
      <patternFill patternType="solid">
        <fgColor theme="6" tint="0.39997558519241921"/>
        <bgColor indexed="65"/>
      </patternFill>
    </fill>
    <fill>
      <patternFill patternType="solid">
        <fgColor rgb="FFFFFFCC"/>
        <bgColor indexed="64"/>
      </patternFill>
    </fill>
    <fill>
      <patternFill patternType="solid">
        <fgColor rgb="FFDDD9C4"/>
        <bgColor indexed="64"/>
      </patternFill>
    </fill>
    <fill>
      <patternFill patternType="solid">
        <fgColor rgb="FFC5D9F1"/>
        <bgColor indexed="64"/>
      </patternFill>
    </fill>
    <fill>
      <patternFill patternType="solid">
        <fgColor rgb="FFCCE29B"/>
        <bgColor indexed="64"/>
      </patternFill>
    </fill>
    <fill>
      <patternFill patternType="solid">
        <fgColor rgb="FFF1F2F2"/>
        <bgColor indexed="64"/>
      </patternFill>
    </fill>
  </fills>
  <borders count="119">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right style="thin">
        <color indexed="64"/>
      </right>
      <top style="thin">
        <color indexed="64"/>
      </top>
      <bottom/>
      <diagonal/>
    </border>
    <border>
      <left style="thin">
        <color indexed="64"/>
      </left>
      <right style="thin">
        <color auto="1"/>
      </right>
      <top/>
      <bottom style="hair">
        <color auto="1"/>
      </bottom>
      <diagonal/>
    </border>
    <border>
      <left/>
      <right style="thin">
        <color indexed="64"/>
      </right>
      <top/>
      <bottom/>
      <diagonal/>
    </border>
    <border>
      <left style="thin">
        <color indexed="64"/>
      </left>
      <right style="thin">
        <color indexed="64"/>
      </right>
      <top/>
      <bottom/>
      <diagonal/>
    </border>
    <border>
      <left style="hair">
        <color auto="1"/>
      </left>
      <right style="thin">
        <color auto="1"/>
      </right>
      <top style="hair">
        <color auto="1"/>
      </top>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thin">
        <color auto="1"/>
      </right>
      <top/>
      <bottom style="hair">
        <color auto="1"/>
      </bottom>
      <diagonal/>
    </border>
    <border>
      <left style="thin">
        <color auto="1"/>
      </left>
      <right style="thin">
        <color auto="1"/>
      </right>
      <top style="hair">
        <color auto="1"/>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diagonal/>
    </border>
    <border>
      <left style="hair">
        <color indexed="64"/>
      </left>
      <right/>
      <top style="hair">
        <color indexed="64"/>
      </top>
      <bottom/>
      <diagonal/>
    </border>
    <border>
      <left style="thin">
        <color auto="1"/>
      </left>
      <right/>
      <top style="hair">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style="hair">
        <color auto="1"/>
      </bottom>
      <diagonal/>
    </border>
    <border>
      <left style="hair">
        <color auto="1"/>
      </left>
      <right style="thin">
        <color indexed="64"/>
      </right>
      <top/>
      <bottom style="thin">
        <color indexed="64"/>
      </bottom>
      <diagonal/>
    </border>
    <border>
      <left style="thin">
        <color indexed="64"/>
      </left>
      <right/>
      <top/>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style="hair">
        <color auto="1"/>
      </left>
      <right style="thin">
        <color auto="1"/>
      </right>
      <top/>
      <bottom/>
      <diagonal/>
    </border>
    <border>
      <left/>
      <right/>
      <top style="hair">
        <color indexed="64"/>
      </top>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auto="1"/>
      </right>
      <top style="hair">
        <color auto="1"/>
      </top>
      <bottom/>
      <diagonal/>
    </border>
    <border>
      <left/>
      <right style="thin">
        <color auto="1"/>
      </right>
      <top/>
      <bottom style="hair">
        <color auto="1"/>
      </bottom>
      <diagonal/>
    </border>
    <border>
      <left style="hair">
        <color indexed="64"/>
      </left>
      <right style="thin">
        <color auto="1"/>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right/>
      <top style="thick">
        <color theme="3" tint="0.59996337778862885"/>
      </top>
      <bottom style="medium">
        <color theme="3" tint="0.39994506668294322"/>
      </bottom>
      <diagonal/>
    </border>
    <border>
      <left style="medium">
        <color indexed="64"/>
      </left>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theme="0"/>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theme="0"/>
      </left>
      <right style="medium">
        <color theme="0"/>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style="medium">
        <color theme="0"/>
      </left>
      <right style="medium">
        <color theme="0"/>
      </right>
      <top style="medium">
        <color indexed="64"/>
      </top>
      <bottom style="medium">
        <color indexed="64"/>
      </bottom>
      <diagonal/>
    </border>
    <border>
      <left style="medium">
        <color indexed="64"/>
      </left>
      <right style="thin">
        <color indexed="64"/>
      </right>
      <top style="medium">
        <color indexed="64"/>
      </top>
      <bottom/>
      <diagonal/>
    </border>
    <border>
      <left style="hair">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right style="thin">
        <color auto="1"/>
      </right>
      <top style="hair">
        <color auto="1"/>
      </top>
      <bottom style="thin">
        <color indexed="64"/>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medium">
        <color indexed="64"/>
      </top>
      <bottom style="medium">
        <color indexed="64"/>
      </bottom>
      <diagonal/>
    </border>
    <border>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thin">
        <color theme="0"/>
      </right>
      <top/>
      <bottom style="medium">
        <color indexed="64"/>
      </bottom>
      <diagonal/>
    </border>
    <border>
      <left style="thin">
        <color theme="0"/>
      </left>
      <right style="medium">
        <color theme="0"/>
      </right>
      <top style="thin">
        <color indexed="64"/>
      </top>
      <bottom style="medium">
        <color indexed="64"/>
      </bottom>
      <diagonal/>
    </border>
    <border>
      <left style="medium">
        <color theme="0"/>
      </left>
      <right style="thin">
        <color indexed="64"/>
      </right>
      <top style="medium">
        <color indexed="64"/>
      </top>
      <bottom style="medium">
        <color indexed="64"/>
      </bottom>
      <diagonal/>
    </border>
    <border>
      <left style="medium">
        <color theme="0"/>
      </left>
      <right style="thin">
        <color theme="0"/>
      </right>
      <top style="thin">
        <color indexed="64"/>
      </top>
      <bottom style="medium">
        <color indexed="64"/>
      </bottom>
      <diagonal/>
    </border>
    <border>
      <left style="thin">
        <color theme="0"/>
      </left>
      <right style="thin">
        <color indexed="64"/>
      </right>
      <top/>
      <bottom style="medium">
        <color indexed="64"/>
      </bottom>
      <diagonal/>
    </border>
    <border>
      <left style="thin">
        <color theme="0"/>
      </left>
      <right/>
      <top/>
      <bottom style="medium">
        <color indexed="64"/>
      </bottom>
      <diagonal/>
    </border>
    <border>
      <left style="hair">
        <color auto="1"/>
      </left>
      <right style="thin">
        <color auto="1"/>
      </right>
      <top style="hair">
        <color auto="1"/>
      </top>
      <bottom style="thin">
        <color theme="0"/>
      </bottom>
      <diagonal/>
    </border>
    <border>
      <left style="thin">
        <color indexed="64"/>
      </left>
      <right style="thin">
        <color indexed="64"/>
      </right>
      <top style="hair">
        <color auto="1"/>
      </top>
      <bottom style="thin">
        <color theme="0"/>
      </bottom>
      <diagonal/>
    </border>
    <border>
      <left style="thin">
        <color theme="0"/>
      </left>
      <right/>
      <top style="medium">
        <color indexed="64"/>
      </top>
      <bottom style="medium">
        <color indexed="64"/>
      </bottom>
      <diagonal/>
    </border>
    <border>
      <left style="thin">
        <color theme="0"/>
      </left>
      <right style="thin">
        <color indexed="64"/>
      </right>
      <top style="medium">
        <color indexed="64"/>
      </top>
      <bottom style="medium">
        <color indexed="64"/>
      </bottom>
      <diagonal/>
    </border>
    <border>
      <left style="medium">
        <color theme="0"/>
      </left>
      <right style="thin">
        <color indexed="64"/>
      </right>
      <top/>
      <bottom style="medium">
        <color indexed="64"/>
      </bottom>
      <diagonal/>
    </border>
    <border>
      <left style="medium">
        <color indexed="64"/>
      </left>
      <right style="thin">
        <color auto="1"/>
      </right>
      <top style="hair">
        <color auto="1"/>
      </top>
      <bottom/>
      <diagonal/>
    </border>
    <border>
      <left style="thin">
        <color auto="1"/>
      </left>
      <right style="medium">
        <color indexed="64"/>
      </right>
      <top style="hair">
        <color auto="1"/>
      </top>
      <bottom style="hair">
        <color auto="1"/>
      </bottom>
      <diagonal/>
    </border>
    <border>
      <left style="thin">
        <color auto="1"/>
      </left>
      <right style="medium">
        <color indexed="64"/>
      </right>
      <top style="hair">
        <color auto="1"/>
      </top>
      <bottom style="thin">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style="hair">
        <color theme="0"/>
      </bottom>
      <diagonal/>
    </border>
    <border>
      <left style="thin">
        <color theme="0"/>
      </left>
      <right/>
      <top/>
      <bottom/>
      <diagonal/>
    </border>
    <border>
      <left style="hair">
        <color theme="0"/>
      </left>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diagonal/>
    </border>
    <border>
      <left style="hair">
        <color theme="0"/>
      </left>
      <right style="hair">
        <color auto="1"/>
      </right>
      <top style="hair">
        <color theme="0"/>
      </top>
      <bottom/>
      <diagonal/>
    </border>
    <border>
      <left style="hair">
        <color theme="0"/>
      </left>
      <right style="hair">
        <color auto="1"/>
      </right>
      <top style="hair">
        <color theme="0"/>
      </top>
      <bottom style="hair">
        <color theme="0"/>
      </bottom>
      <diagonal/>
    </border>
    <border>
      <left style="hair">
        <color theme="0"/>
      </left>
      <right style="hair">
        <color theme="0"/>
      </right>
      <top/>
      <bottom style="hair">
        <color theme="0"/>
      </bottom>
      <diagonal/>
    </border>
    <border>
      <left style="hair">
        <color theme="0"/>
      </left>
      <right style="hair">
        <color auto="1"/>
      </right>
      <top style="hair">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auto="1"/>
      </left>
      <right/>
      <top style="hair">
        <color auto="1"/>
      </top>
      <bottom style="medium">
        <color indexed="64"/>
      </bottom>
      <diagonal/>
    </border>
    <border>
      <left style="thin">
        <color indexed="64"/>
      </left>
      <right/>
      <top/>
      <bottom style="thin">
        <color indexed="64"/>
      </bottom>
      <diagonal/>
    </border>
    <border>
      <left style="hair">
        <color auto="1"/>
      </left>
      <right style="thin">
        <color indexed="64"/>
      </right>
      <top style="thin">
        <color indexed="64"/>
      </top>
      <bottom/>
      <diagonal/>
    </border>
    <border>
      <left style="medium">
        <color indexed="64"/>
      </left>
      <right style="thin">
        <color auto="1"/>
      </right>
      <top/>
      <bottom/>
      <diagonal/>
    </border>
  </borders>
  <cellStyleXfs count="17076">
    <xf numFmtId="0" fontId="0"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9" fillId="0" borderId="0"/>
    <xf numFmtId="0" fontId="55" fillId="0" borderId="0" applyNumberFormat="0" applyFill="0" applyBorder="0" applyAlignment="0" applyProtection="0">
      <alignment vertical="top"/>
      <protection locked="0"/>
    </xf>
    <xf numFmtId="9" fontId="31" fillId="0" borderId="0" applyFont="0" applyFill="0" applyBorder="0" applyAlignment="0" applyProtection="0"/>
    <xf numFmtId="0" fontId="29" fillId="0" borderId="0"/>
    <xf numFmtId="9" fontId="31" fillId="0" borderId="0" applyFont="0" applyFill="0" applyBorder="0" applyAlignment="0" applyProtection="0"/>
    <xf numFmtId="0" fontId="29" fillId="0" borderId="0"/>
    <xf numFmtId="0" fontId="29" fillId="0" borderId="0"/>
    <xf numFmtId="9" fontId="31"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9" fontId="29" fillId="0" borderId="0" applyFont="0" applyFill="0" applyBorder="0" applyAlignment="0" applyProtection="0"/>
    <xf numFmtId="0" fontId="58" fillId="0" borderId="0"/>
    <xf numFmtId="0" fontId="59" fillId="0" borderId="0" applyNumberFormat="0" applyFill="0" applyBorder="0" applyAlignment="0" applyProtection="0"/>
    <xf numFmtId="0" fontId="28" fillId="0" borderId="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8" fillId="0" borderId="0"/>
    <xf numFmtId="0" fontId="226"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31" fillId="0" borderId="0" applyFont="0" applyFill="0" applyBorder="0" applyAlignment="0" applyProtection="0"/>
    <xf numFmtId="0" fontId="12" fillId="38" borderId="0" applyNumberFormat="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6" fillId="0" borderId="0"/>
    <xf numFmtId="0" fontId="3" fillId="0" borderId="0"/>
    <xf numFmtId="9" fontId="3"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2" fillId="0" borderId="0"/>
  </cellStyleXfs>
  <cellXfs count="2266">
    <xf numFmtId="0" fontId="0" fillId="0" borderId="0" xfId="0"/>
    <xf numFmtId="0" fontId="40" fillId="0" borderId="5" xfId="8523" applyFont="1" applyFill="1" applyBorder="1" applyAlignment="1">
      <alignment horizontal="center" vertical="center" wrapText="1"/>
    </xf>
    <xf numFmtId="49" fontId="41" fillId="0" borderId="5" xfId="8523" applyNumberFormat="1" applyFont="1" applyFill="1" applyBorder="1" applyAlignment="1">
      <alignment horizontal="center" vertical="center" wrapText="1"/>
    </xf>
    <xf numFmtId="165" fontId="41" fillId="0" borderId="5" xfId="8523" applyNumberFormat="1" applyFont="1" applyFill="1" applyBorder="1" applyAlignment="1">
      <alignment horizontal="center" vertical="center" wrapText="1"/>
    </xf>
    <xf numFmtId="164" fontId="41" fillId="0" borderId="5" xfId="8522" applyNumberFormat="1" applyFont="1" applyFill="1" applyBorder="1" applyAlignment="1">
      <alignment horizontal="center" vertical="center" wrapText="1"/>
    </xf>
    <xf numFmtId="0" fontId="46" fillId="6" borderId="8" xfId="0" applyFont="1" applyFill="1" applyBorder="1" applyAlignment="1">
      <alignment horizontal="center"/>
    </xf>
    <xf numFmtId="0" fontId="46" fillId="4" borderId="0" xfId="0" applyFont="1" applyFill="1" applyBorder="1" applyAlignment="1">
      <alignment horizontal="center"/>
    </xf>
    <xf numFmtId="0" fontId="47" fillId="4" borderId="16" xfId="0" applyFont="1" applyFill="1" applyBorder="1" applyAlignment="1">
      <alignment horizontal="left" vertical="center" wrapText="1" indent="1"/>
    </xf>
    <xf numFmtId="0" fontId="42" fillId="0" borderId="11" xfId="0" applyFont="1" applyFill="1" applyBorder="1" applyAlignment="1">
      <alignment horizontal="left" wrapText="1" indent="1"/>
    </xf>
    <xf numFmtId="0" fontId="38" fillId="0" borderId="23" xfId="0" applyFont="1" applyFill="1" applyBorder="1" applyAlignment="1">
      <alignment horizontal="left" vertical="center" wrapText="1"/>
    </xf>
    <xf numFmtId="0" fontId="48" fillId="0" borderId="15" xfId="8523" applyFont="1" applyFill="1" applyBorder="1" applyAlignment="1">
      <alignment horizontal="left" wrapText="1" indent="1"/>
    </xf>
    <xf numFmtId="0" fontId="50" fillId="2" borderId="16" xfId="0" applyFont="1" applyFill="1" applyBorder="1" applyAlignment="1">
      <alignment horizontal="left" vertical="center" wrapText="1" indent="1"/>
    </xf>
    <xf numFmtId="0" fontId="33" fillId="4" borderId="0" xfId="0" applyFont="1" applyFill="1" applyAlignment="1">
      <alignment horizontal="center"/>
    </xf>
    <xf numFmtId="0" fontId="51" fillId="4" borderId="16" xfId="0" applyFont="1" applyFill="1" applyBorder="1" applyAlignment="1">
      <alignment horizontal="left" vertical="center" wrapText="1" indent="1"/>
    </xf>
    <xf numFmtId="0" fontId="52" fillId="4" borderId="16" xfId="0" applyFont="1" applyFill="1" applyBorder="1" applyAlignment="1">
      <alignment horizontal="left" vertical="center" wrapText="1" indent="1"/>
    </xf>
    <xf numFmtId="0" fontId="42" fillId="0" borderId="17" xfId="0" applyFont="1" applyFill="1" applyBorder="1" applyAlignment="1">
      <alignment horizontal="left" vertical="center" wrapText="1" indent="1"/>
    </xf>
    <xf numFmtId="0" fontId="42"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7" fontId="42" fillId="0" borderId="11" xfId="8523" applyNumberFormat="1" applyFont="1" applyFill="1" applyBorder="1" applyAlignment="1">
      <alignment horizontal="right" vertical="center" wrapText="1"/>
    </xf>
    <xf numFmtId="0" fontId="42" fillId="0" borderId="11" xfId="0" applyFont="1" applyFill="1" applyBorder="1" applyAlignment="1">
      <alignment horizontal="center" vertical="center" wrapText="1"/>
    </xf>
    <xf numFmtId="0" fontId="53" fillId="0" borderId="11" xfId="8523" applyFont="1" applyFill="1" applyBorder="1" applyAlignment="1">
      <alignment horizontal="left" wrapText="1" indent="1"/>
    </xf>
    <xf numFmtId="164" fontId="42" fillId="0" borderId="11" xfId="8522" applyNumberFormat="1" applyFont="1" applyFill="1" applyBorder="1" applyAlignment="1">
      <alignment horizontal="right" vertical="center" wrapText="1"/>
    </xf>
    <xf numFmtId="0" fontId="46" fillId="4" borderId="0" xfId="0" applyFont="1" applyFill="1" applyAlignment="1">
      <alignment horizontal="left"/>
    </xf>
    <xf numFmtId="164" fontId="42" fillId="0" borderId="11" xfId="8523" applyNumberFormat="1" applyFont="1" applyFill="1" applyBorder="1" applyAlignment="1">
      <alignment horizontal="center" vertical="center" wrapText="1"/>
    </xf>
    <xf numFmtId="0" fontId="34" fillId="4" borderId="0" xfId="0" applyFont="1" applyFill="1" applyAlignment="1">
      <alignment horizontal="left" vertical="center"/>
    </xf>
    <xf numFmtId="0" fontId="33" fillId="0" borderId="11" xfId="0" applyFont="1" applyFill="1" applyBorder="1" applyAlignment="1">
      <alignment wrapText="1"/>
    </xf>
    <xf numFmtId="0" fontId="41" fillId="0" borderId="40" xfId="0" applyFont="1" applyFill="1" applyBorder="1" applyAlignment="1">
      <alignment horizontal="left" vertical="center" indent="1"/>
    </xf>
    <xf numFmtId="165" fontId="42" fillId="0" borderId="10" xfId="8522" applyNumberFormat="1" applyFont="1" applyFill="1" applyBorder="1" applyAlignment="1">
      <alignment horizontal="center" vertical="center" wrapText="1"/>
    </xf>
    <xf numFmtId="0" fontId="41" fillId="5" borderId="8" xfId="0" applyFont="1" applyFill="1" applyBorder="1" applyAlignment="1">
      <alignment horizontal="center" vertical="center"/>
    </xf>
    <xf numFmtId="0" fontId="33" fillId="4" borderId="0" xfId="0" applyFont="1" applyFill="1" applyAlignment="1">
      <alignment horizontal="center"/>
    </xf>
    <xf numFmtId="0" fontId="41" fillId="5" borderId="8" xfId="0" applyFont="1" applyFill="1" applyBorder="1" applyAlignment="1">
      <alignment horizontal="left" vertical="center" indent="1"/>
    </xf>
    <xf numFmtId="0" fontId="43" fillId="5" borderId="8" xfId="0" applyFont="1" applyFill="1" applyBorder="1" applyAlignment="1">
      <alignment horizontal="center" vertical="center"/>
    </xf>
    <xf numFmtId="0" fontId="44" fillId="5" borderId="8" xfId="0" applyFont="1" applyFill="1" applyBorder="1" applyAlignment="1">
      <alignment horizontal="left" vertical="center"/>
    </xf>
    <xf numFmtId="0" fontId="0" fillId="4" borderId="0" xfId="0" applyFill="1"/>
    <xf numFmtId="0" fontId="34" fillId="4" borderId="0" xfId="0" applyFont="1" applyFill="1" applyAlignment="1">
      <alignment horizontal="left" vertical="center"/>
    </xf>
    <xf numFmtId="0" fontId="34" fillId="4" borderId="0" xfId="0" applyFont="1" applyFill="1" applyAlignment="1">
      <alignment horizontal="left" indent="1"/>
    </xf>
    <xf numFmtId="0" fontId="41" fillId="0" borderId="17" xfId="0" applyFont="1" applyFill="1" applyBorder="1" applyAlignment="1">
      <alignment horizontal="left" vertical="center" indent="1"/>
    </xf>
    <xf numFmtId="0" fontId="48" fillId="0" borderId="10" xfId="8523" applyFont="1" applyFill="1" applyBorder="1" applyAlignment="1">
      <alignment horizontal="left" wrapText="1" indent="1"/>
    </xf>
    <xf numFmtId="0" fontId="48" fillId="0" borderId="11" xfId="8523" applyFont="1" applyFill="1" applyBorder="1" applyAlignment="1">
      <alignment horizontal="left" vertical="center" wrapText="1" indent="1"/>
    </xf>
    <xf numFmtId="1" fontId="42" fillId="0" borderId="10" xfId="8523" applyNumberFormat="1" applyFont="1" applyFill="1" applyBorder="1" applyAlignment="1">
      <alignment horizontal="center" vertical="center" wrapText="1"/>
    </xf>
    <xf numFmtId="0" fontId="33" fillId="0" borderId="0" xfId="0" applyFont="1" applyFill="1" applyBorder="1"/>
    <xf numFmtId="0" fontId="33" fillId="4" borderId="0" xfId="0" applyFont="1" applyFill="1" applyBorder="1"/>
    <xf numFmtId="0" fontId="33" fillId="4" borderId="0" xfId="0" applyFont="1" applyFill="1" applyAlignment="1">
      <alignment horizontal="center"/>
    </xf>
    <xf numFmtId="0" fontId="48" fillId="0" borderId="11" xfId="8523" applyFont="1" applyFill="1" applyBorder="1" applyAlignment="1">
      <alignment horizontal="left" wrapText="1" indent="1"/>
    </xf>
    <xf numFmtId="0" fontId="42" fillId="0" borderId="17" xfId="0" applyFont="1" applyFill="1" applyBorder="1" applyAlignment="1">
      <alignment horizontal="left" vertical="center" wrapText="1"/>
    </xf>
    <xf numFmtId="0" fontId="33" fillId="4" borderId="0" xfId="0" applyFont="1" applyFill="1"/>
    <xf numFmtId="0" fontId="46" fillId="4" borderId="0" xfId="0" applyFont="1" applyFill="1" applyAlignment="1">
      <alignment horizontal="center"/>
    </xf>
    <xf numFmtId="0" fontId="45" fillId="6" borderId="8" xfId="0" applyFont="1" applyFill="1" applyBorder="1" applyAlignment="1">
      <alignment horizontal="center"/>
    </xf>
    <xf numFmtId="0" fontId="45" fillId="6" borderId="9" xfId="0" applyFont="1" applyFill="1" applyBorder="1" applyAlignment="1">
      <alignment horizontal="left" indent="1"/>
    </xf>
    <xf numFmtId="0" fontId="48" fillId="0" borderId="11" xfId="8523" applyFont="1" applyFill="1" applyBorder="1" applyAlignment="1">
      <alignment wrapText="1"/>
    </xf>
    <xf numFmtId="1" fontId="42" fillId="0" borderId="11" xfId="8523" applyNumberFormat="1" applyFont="1" applyFill="1" applyBorder="1" applyAlignment="1">
      <alignment horizontal="center" vertical="center" wrapText="1"/>
    </xf>
    <xf numFmtId="165" fontId="42" fillId="0" borderId="11" xfId="8522" applyNumberFormat="1" applyFont="1" applyFill="1" applyBorder="1" applyAlignment="1">
      <alignment horizontal="right" vertical="center" wrapText="1"/>
    </xf>
    <xf numFmtId="164" fontId="42" fillId="0" borderId="11" xfId="8522" applyNumberFormat="1" applyFont="1" applyFill="1" applyBorder="1" applyAlignment="1">
      <alignment horizontal="center" vertical="center" wrapText="1"/>
    </xf>
    <xf numFmtId="44" fontId="42" fillId="0" borderId="11" xfId="8522" applyNumberFormat="1" applyFont="1" applyFill="1" applyBorder="1" applyAlignment="1">
      <alignment horizontal="right" vertical="center" wrapText="1"/>
    </xf>
    <xf numFmtId="44" fontId="42" fillId="0" borderId="11" xfId="8522" applyNumberFormat="1" applyFont="1" applyFill="1" applyBorder="1" applyAlignment="1">
      <alignment horizontal="center" vertical="center" wrapText="1"/>
    </xf>
    <xf numFmtId="164" fontId="42" fillId="0" borderId="11" xfId="0" applyNumberFormat="1" applyFont="1" applyFill="1" applyBorder="1" applyAlignment="1">
      <alignment horizontal="center" vertical="center" wrapText="1"/>
    </xf>
    <xf numFmtId="0" fontId="42" fillId="0" borderId="11" xfId="0" applyFont="1" applyFill="1" applyBorder="1" applyAlignment="1">
      <alignment horizontal="left" vertical="center" wrapText="1" indent="1"/>
    </xf>
    <xf numFmtId="44" fontId="42" fillId="0" borderId="10" xfId="8522" applyNumberFormat="1" applyFont="1" applyFill="1" applyBorder="1" applyAlignment="1">
      <alignment horizontal="center" vertical="center" wrapText="1"/>
    </xf>
    <xf numFmtId="7" fontId="42" fillId="0" borderId="11" xfId="8522" applyNumberFormat="1" applyFont="1" applyFill="1" applyBorder="1" applyAlignment="1">
      <alignment horizontal="center" vertical="center" wrapText="1"/>
    </xf>
    <xf numFmtId="0" fontId="48" fillId="0" borderId="10" xfId="8523" applyFont="1" applyFill="1" applyBorder="1" applyAlignment="1">
      <alignment horizontal="left" vertical="center" wrapText="1" indent="1"/>
    </xf>
    <xf numFmtId="0" fontId="48" fillId="0" borderId="15" xfId="8523" applyFont="1" applyFill="1" applyBorder="1" applyAlignment="1">
      <alignment horizontal="left" vertical="center" wrapText="1"/>
    </xf>
    <xf numFmtId="1" fontId="42" fillId="0" borderId="15" xfId="8523" applyNumberFormat="1" applyFont="1" applyFill="1" applyBorder="1" applyAlignment="1">
      <alignment horizontal="center" vertical="center" wrapText="1"/>
    </xf>
    <xf numFmtId="0" fontId="47" fillId="0" borderId="17" xfId="0" applyFont="1" applyFill="1" applyBorder="1" applyAlignment="1">
      <alignment horizontal="left" vertical="center" wrapText="1" indent="1"/>
    </xf>
    <xf numFmtId="166" fontId="42" fillId="0" borderId="11" xfId="8523" applyNumberFormat="1" applyFont="1" applyFill="1" applyBorder="1" applyAlignment="1">
      <alignment horizontal="center" vertical="center" wrapText="1"/>
    </xf>
    <xf numFmtId="0" fontId="42" fillId="0" borderId="11" xfId="0" applyFont="1" applyFill="1" applyBorder="1" applyAlignment="1">
      <alignment horizontal="left" vertical="center" indent="1"/>
    </xf>
    <xf numFmtId="0" fontId="42" fillId="0" borderId="11" xfId="8523" applyFont="1" applyFill="1" applyBorder="1" applyAlignment="1">
      <alignment horizontal="left" vertical="center" wrapText="1" indent="1"/>
    </xf>
    <xf numFmtId="0" fontId="41" fillId="0" borderId="11" xfId="0" applyFont="1" applyFill="1" applyBorder="1" applyAlignment="1">
      <alignment horizontal="left" vertical="center"/>
    </xf>
    <xf numFmtId="0" fontId="37" fillId="4" borderId="0" xfId="0" applyFont="1" applyFill="1" applyBorder="1" applyAlignment="1">
      <alignment vertical="center"/>
    </xf>
    <xf numFmtId="0" fontId="0" fillId="4" borderId="0" xfId="0" applyFill="1" applyBorder="1"/>
    <xf numFmtId="0" fontId="33" fillId="4" borderId="44" xfId="0" applyFont="1" applyFill="1" applyBorder="1" applyAlignment="1">
      <alignment horizontal="center"/>
    </xf>
    <xf numFmtId="0" fontId="38" fillId="4" borderId="0" xfId="0" applyFont="1" applyFill="1"/>
    <xf numFmtId="0" fontId="64" fillId="4" borderId="60" xfId="17017" applyFont="1" applyFill="1" applyBorder="1" applyAlignment="1">
      <alignment horizontal="center" vertical="center"/>
    </xf>
    <xf numFmtId="0" fontId="51" fillId="4" borderId="28" xfId="0" applyFont="1" applyFill="1" applyBorder="1"/>
    <xf numFmtId="0" fontId="50" fillId="4" borderId="0" xfId="0" applyFont="1" applyFill="1"/>
    <xf numFmtId="0" fontId="0" fillId="4" borderId="28" xfId="0" applyFill="1" applyBorder="1" applyAlignment="1">
      <alignment vertical="center" wrapText="1"/>
    </xf>
    <xf numFmtId="0" fontId="0" fillId="4" borderId="28" xfId="0" applyFont="1" applyFill="1" applyBorder="1" applyAlignment="1">
      <alignment vertical="center" wrapText="1"/>
    </xf>
    <xf numFmtId="0" fontId="0" fillId="4" borderId="28" xfId="0" applyFill="1" applyBorder="1" applyAlignment="1">
      <alignment horizontal="left" vertical="center" wrapText="1" indent="1"/>
    </xf>
    <xf numFmtId="0" fontId="60" fillId="4" borderId="0" xfId="0" applyFont="1" applyFill="1"/>
    <xf numFmtId="0" fontId="47" fillId="0" borderId="16" xfId="0" applyFont="1" applyFill="1" applyBorder="1" applyAlignment="1">
      <alignment horizontal="left" vertical="center" wrapText="1" indent="1"/>
    </xf>
    <xf numFmtId="0" fontId="47" fillId="0" borderId="16" xfId="0" quotePrefix="1" applyFont="1" applyFill="1" applyBorder="1" applyAlignment="1">
      <alignment horizontal="left" vertical="center" wrapText="1" indent="1"/>
    </xf>
    <xf numFmtId="0" fontId="65" fillId="0" borderId="11" xfId="8523" applyFont="1" applyFill="1" applyBorder="1" applyAlignment="1">
      <alignment horizontal="left" wrapText="1" indent="1"/>
    </xf>
    <xf numFmtId="165" fontId="42" fillId="0" borderId="13" xfId="8522" applyNumberFormat="1" applyFont="1" applyFill="1" applyBorder="1" applyAlignment="1">
      <alignment horizontal="center" vertical="center" wrapText="1"/>
    </xf>
    <xf numFmtId="0" fontId="48" fillId="0" borderId="13" xfId="8523" applyFont="1" applyFill="1" applyBorder="1" applyAlignment="1">
      <alignment horizontal="left" vertical="center" wrapText="1" indent="1"/>
    </xf>
    <xf numFmtId="1" fontId="42" fillId="0" borderId="13" xfId="8523" applyNumberFormat="1" applyFont="1" applyFill="1" applyBorder="1" applyAlignment="1">
      <alignment horizontal="center" vertical="center" wrapText="1"/>
    </xf>
    <xf numFmtId="165" fontId="42" fillId="0" borderId="11" xfId="0" applyNumberFormat="1" applyFont="1" applyFill="1" applyBorder="1" applyAlignment="1">
      <alignment horizontal="center" vertical="center" wrapText="1"/>
    </xf>
    <xf numFmtId="44" fontId="33" fillId="0" borderId="11" xfId="8522" applyNumberFormat="1" applyFont="1" applyFill="1" applyBorder="1" applyAlignment="1">
      <alignment horizontal="center" vertical="center" wrapText="1"/>
    </xf>
    <xf numFmtId="0" fontId="33" fillId="4" borderId="0" xfId="0" applyFont="1" applyFill="1" applyAlignment="1">
      <alignment horizontal="center" vertical="center"/>
    </xf>
    <xf numFmtId="1" fontId="33" fillId="0" borderId="11" xfId="0" applyNumberFormat="1" applyFont="1" applyFill="1" applyBorder="1" applyAlignment="1">
      <alignment horizontal="center" vertical="center" wrapText="1"/>
    </xf>
    <xf numFmtId="0" fontId="33" fillId="0" borderId="0" xfId="0" applyFont="1" applyFill="1" applyAlignment="1">
      <alignment horizontal="center" vertical="center"/>
    </xf>
    <xf numFmtId="0" fontId="35" fillId="4" borderId="0" xfId="0" applyFont="1" applyFill="1" applyAlignment="1">
      <alignment horizontal="right" vertical="center"/>
    </xf>
    <xf numFmtId="165" fontId="33" fillId="0" borderId="11" xfId="8522" applyNumberFormat="1" applyFont="1" applyFill="1" applyBorder="1" applyAlignment="1">
      <alignment horizontal="right" vertical="center" wrapText="1"/>
    </xf>
    <xf numFmtId="165" fontId="42" fillId="0" borderId="10" xfId="0" applyNumberFormat="1" applyFont="1" applyFill="1" applyBorder="1" applyAlignment="1">
      <alignment horizontal="center" vertical="center" wrapText="1"/>
    </xf>
    <xf numFmtId="165" fontId="42" fillId="0" borderId="11" xfId="8522" applyNumberFormat="1" applyFont="1" applyFill="1" applyBorder="1" applyAlignment="1">
      <alignment horizontal="center" vertical="center" wrapText="1"/>
    </xf>
    <xf numFmtId="1" fontId="31" fillId="5" borderId="8" xfId="0" applyNumberFormat="1" applyFont="1" applyFill="1" applyBorder="1" applyAlignment="1">
      <alignment horizontal="center" vertical="center" wrapText="1"/>
    </xf>
    <xf numFmtId="165" fontId="33" fillId="0" borderId="15" xfId="8522" applyNumberFormat="1" applyFont="1" applyFill="1" applyBorder="1" applyAlignment="1">
      <alignment horizontal="center" vertical="center" wrapText="1"/>
    </xf>
    <xf numFmtId="165" fontId="42" fillId="0" borderId="15" xfId="8522" applyNumberFormat="1" applyFont="1" applyFill="1" applyBorder="1" applyAlignment="1">
      <alignment horizontal="center" vertical="center" wrapText="1"/>
    </xf>
    <xf numFmtId="0" fontId="48" fillId="0" borderId="11" xfId="8523" applyFont="1" applyFill="1" applyBorder="1" applyAlignment="1">
      <alignment horizontal="left" vertical="center" wrapText="1"/>
    </xf>
    <xf numFmtId="165" fontId="42" fillId="0" borderId="10" xfId="8522" applyNumberFormat="1" applyFont="1" applyFill="1" applyBorder="1" applyAlignment="1">
      <alignment horizontal="right" vertical="center" wrapText="1"/>
    </xf>
    <xf numFmtId="1" fontId="33" fillId="0" borderId="11" xfId="8523" applyNumberFormat="1" applyFont="1" applyFill="1" applyBorder="1" applyAlignment="1">
      <alignment horizontal="center" vertical="center" wrapText="1"/>
    </xf>
    <xf numFmtId="1" fontId="42" fillId="0" borderId="10" xfId="0" applyNumberFormat="1" applyFont="1" applyFill="1" applyBorder="1" applyAlignment="1">
      <alignment horizontal="center" vertical="center" wrapText="1"/>
    </xf>
    <xf numFmtId="164" fontId="33" fillId="5" borderId="9" xfId="8522" applyNumberFormat="1" applyFont="1" applyFill="1" applyBorder="1" applyAlignment="1">
      <alignment vertical="center" wrapText="1"/>
    </xf>
    <xf numFmtId="0" fontId="38" fillId="0" borderId="11" xfId="0" applyFont="1" applyFill="1" applyBorder="1" applyAlignment="1">
      <alignment horizontal="left" vertical="center" wrapText="1"/>
    </xf>
    <xf numFmtId="0" fontId="34" fillId="5" borderId="8" xfId="0" applyFont="1" applyFill="1" applyBorder="1" applyAlignment="1">
      <alignment horizontal="left" vertical="center" wrapText="1"/>
    </xf>
    <xf numFmtId="0" fontId="48" fillId="0" borderId="10" xfId="8523" applyFont="1" applyFill="1" applyBorder="1" applyAlignment="1">
      <alignment horizontal="left" vertical="center" wrapText="1"/>
    </xf>
    <xf numFmtId="0" fontId="42" fillId="0" borderId="11" xfId="0" applyFont="1" applyFill="1" applyBorder="1" applyAlignment="1">
      <alignment horizontal="left" vertical="center"/>
    </xf>
    <xf numFmtId="164" fontId="42" fillId="0" borderId="10" xfId="8522" applyNumberFormat="1" applyFont="1" applyFill="1" applyBorder="1" applyAlignment="1">
      <alignment horizontal="center" vertical="center" wrapText="1"/>
    </xf>
    <xf numFmtId="164" fontId="42" fillId="0" borderId="15" xfId="8522" applyNumberFormat="1" applyFont="1" applyFill="1" applyBorder="1" applyAlignment="1">
      <alignment horizontal="center" vertical="center" wrapText="1"/>
    </xf>
    <xf numFmtId="164" fontId="42" fillId="0" borderId="13" xfId="8522" applyNumberFormat="1" applyFont="1" applyFill="1" applyBorder="1" applyAlignment="1">
      <alignment horizontal="center" vertical="center" wrapText="1"/>
    </xf>
    <xf numFmtId="165" fontId="35"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3" fillId="4" borderId="0" xfId="0" applyFont="1" applyFill="1" applyAlignment="1">
      <alignment horizontal="left" vertical="center" wrapText="1"/>
    </xf>
    <xf numFmtId="164" fontId="42" fillId="0" borderId="15" xfId="8522" applyNumberFormat="1" applyFont="1" applyFill="1" applyBorder="1" applyAlignment="1">
      <alignment horizontal="right" vertical="center" wrapText="1"/>
    </xf>
    <xf numFmtId="164" fontId="41" fillId="9" borderId="5" xfId="8523" applyNumberFormat="1" applyFont="1" applyFill="1" applyBorder="1" applyAlignment="1">
      <alignment horizontal="center" vertical="center" wrapText="1"/>
    </xf>
    <xf numFmtId="0" fontId="48" fillId="0" borderId="28" xfId="8523" applyFont="1" applyFill="1" applyBorder="1" applyAlignment="1">
      <alignment horizontal="left" vertical="center" wrapText="1" indent="1"/>
    </xf>
    <xf numFmtId="0" fontId="48" fillId="0" borderId="15" xfId="8523" quotePrefix="1" applyFont="1" applyFill="1" applyBorder="1" applyAlignment="1">
      <alignment horizontal="left" vertical="center" wrapText="1" indent="1"/>
    </xf>
    <xf numFmtId="0" fontId="48" fillId="0" borderId="11" xfId="0" applyFont="1" applyFill="1" applyBorder="1" applyAlignment="1">
      <alignment horizontal="left" vertical="center" wrapText="1" indent="1"/>
    </xf>
    <xf numFmtId="0" fontId="33" fillId="0" borderId="11" xfId="0" applyFont="1" applyFill="1" applyBorder="1" applyAlignment="1">
      <alignment horizontal="left" vertical="center" wrapText="1" indent="1"/>
    </xf>
    <xf numFmtId="164" fontId="42" fillId="2" borderId="10" xfId="8522" applyNumberFormat="1" applyFont="1" applyFill="1" applyBorder="1" applyAlignment="1" applyProtection="1">
      <alignment horizontal="center" vertical="center" wrapText="1"/>
    </xf>
    <xf numFmtId="164" fontId="42" fillId="7" borderId="11" xfId="8522" applyNumberFormat="1" applyFont="1" applyFill="1" applyBorder="1" applyAlignment="1" applyProtection="1">
      <alignment horizontal="center" vertical="center" wrapText="1"/>
    </xf>
    <xf numFmtId="164" fontId="42" fillId="0" borderId="11" xfId="8523" applyNumberFormat="1" applyFont="1" applyFill="1" applyBorder="1" applyAlignment="1" applyProtection="1">
      <alignment horizontal="center" vertical="center" wrapText="1"/>
    </xf>
    <xf numFmtId="164" fontId="42" fillId="0" borderId="11" xfId="8522" applyNumberFormat="1" applyFont="1" applyFill="1" applyBorder="1" applyAlignment="1" applyProtection="1">
      <alignment horizontal="center" vertical="center" wrapText="1"/>
    </xf>
    <xf numFmtId="165" fontId="42" fillId="0" borderId="11" xfId="8522" applyNumberFormat="1" applyFont="1" applyFill="1" applyBorder="1" applyAlignment="1" applyProtection="1">
      <alignment horizontal="center" vertical="center" wrapText="1"/>
    </xf>
    <xf numFmtId="164" fontId="42" fillId="0" borderId="11" xfId="0" applyNumberFormat="1" applyFont="1" applyFill="1" applyBorder="1" applyAlignment="1" applyProtection="1">
      <alignment horizontal="center" vertical="center" wrapText="1"/>
    </xf>
    <xf numFmtId="165" fontId="42" fillId="5" borderId="8" xfId="8522" applyNumberFormat="1" applyFont="1" applyFill="1" applyBorder="1" applyAlignment="1">
      <alignment horizontal="right" vertical="center" wrapText="1"/>
    </xf>
    <xf numFmtId="164" fontId="33" fillId="5" borderId="8" xfId="8522" applyNumberFormat="1" applyFont="1" applyFill="1" applyBorder="1" applyAlignment="1">
      <alignment vertical="center" wrapText="1"/>
    </xf>
    <xf numFmtId="44" fontId="33" fillId="5" borderId="8" xfId="8522" applyNumberFormat="1" applyFont="1" applyFill="1" applyBorder="1" applyAlignment="1">
      <alignment horizontal="right" vertical="center" wrapText="1"/>
    </xf>
    <xf numFmtId="164" fontId="42" fillId="0" borderId="15" xfId="8522" applyNumberFormat="1" applyFont="1" applyFill="1" applyBorder="1" applyAlignment="1" applyProtection="1">
      <alignment horizontal="right" vertical="center" wrapText="1"/>
    </xf>
    <xf numFmtId="44" fontId="42" fillId="0" borderId="15" xfId="8522" applyNumberFormat="1" applyFont="1" applyFill="1" applyBorder="1" applyAlignment="1">
      <alignment horizontal="right" vertical="center" wrapText="1"/>
    </xf>
    <xf numFmtId="164" fontId="42" fillId="0" borderId="11" xfId="8522" applyNumberFormat="1" applyFont="1" applyFill="1" applyBorder="1" applyAlignment="1" applyProtection="1">
      <alignment horizontal="right" vertical="center" wrapText="1"/>
    </xf>
    <xf numFmtId="164" fontId="42" fillId="0" borderId="11" xfId="0" applyNumberFormat="1" applyFont="1" applyFill="1" applyBorder="1" applyAlignment="1">
      <alignment horizontal="right" vertical="center" wrapText="1"/>
    </xf>
    <xf numFmtId="165" fontId="42" fillId="0" borderId="15" xfId="8522" applyNumberFormat="1" applyFont="1" applyFill="1" applyBorder="1" applyAlignment="1" applyProtection="1">
      <alignment horizontal="center" vertical="center" wrapText="1"/>
    </xf>
    <xf numFmtId="0" fontId="42" fillId="0" borderId="17" xfId="0" applyFont="1" applyFill="1" applyBorder="1" applyAlignment="1" applyProtection="1">
      <alignment horizontal="left" vertical="center" wrapText="1"/>
    </xf>
    <xf numFmtId="164" fontId="42" fillId="0" borderId="28" xfId="8522" applyNumberFormat="1" applyFont="1" applyFill="1" applyBorder="1" applyAlignment="1">
      <alignment horizontal="right" vertical="center" wrapText="1"/>
    </xf>
    <xf numFmtId="164" fontId="42" fillId="0" borderId="11" xfId="0" applyNumberFormat="1" applyFont="1" applyFill="1" applyBorder="1" applyAlignment="1" applyProtection="1">
      <alignment horizontal="right" vertical="center" wrapText="1"/>
    </xf>
    <xf numFmtId="164" fontId="42" fillId="9" borderId="11" xfId="0" applyNumberFormat="1" applyFont="1" applyFill="1" applyBorder="1" applyAlignment="1" applyProtection="1">
      <alignment horizontal="center" vertical="center" wrapText="1"/>
    </xf>
    <xf numFmtId="164" fontId="33" fillId="0" borderId="11" xfId="8522" applyNumberFormat="1" applyFont="1" applyFill="1" applyBorder="1" applyAlignment="1" applyProtection="1">
      <alignment horizontal="center" vertical="center" wrapText="1"/>
    </xf>
    <xf numFmtId="164" fontId="35" fillId="4" borderId="0" xfId="0" applyNumberFormat="1" applyFont="1" applyFill="1" applyAlignment="1">
      <alignment vertical="center"/>
    </xf>
    <xf numFmtId="0" fontId="35" fillId="4" borderId="0" xfId="0" applyFont="1" applyFill="1" applyAlignment="1">
      <alignment horizontal="right" vertical="center" wrapText="1"/>
    </xf>
    <xf numFmtId="0" fontId="35" fillId="0" borderId="0" xfId="0" applyFont="1" applyFill="1" applyAlignment="1">
      <alignment horizontal="right" vertical="center" wrapText="1"/>
    </xf>
    <xf numFmtId="164" fontId="42" fillId="7" borderId="11" xfId="0" applyNumberFormat="1" applyFont="1" applyFill="1" applyBorder="1" applyAlignment="1" applyProtection="1">
      <alignment horizontal="center" vertical="center" wrapText="1"/>
    </xf>
    <xf numFmtId="0" fontId="73" fillId="4" borderId="0" xfId="0" applyFont="1" applyFill="1"/>
    <xf numFmtId="0" fontId="73" fillId="0" borderId="0" xfId="0" applyFont="1"/>
    <xf numFmtId="0" fontId="73" fillId="4" borderId="0" xfId="0" applyFont="1" applyFill="1" applyAlignment="1">
      <alignment horizontal="center" vertical="center"/>
    </xf>
    <xf numFmtId="0" fontId="75" fillId="4" borderId="0" xfId="0" applyFont="1" applyFill="1" applyAlignment="1">
      <alignment horizontal="center" vertical="center"/>
    </xf>
    <xf numFmtId="0" fontId="73" fillId="0" borderId="0" xfId="0" applyFont="1" applyAlignment="1">
      <alignment horizontal="center" vertical="center"/>
    </xf>
    <xf numFmtId="0" fontId="75" fillId="4" borderId="0" xfId="0" applyFont="1" applyFill="1"/>
    <xf numFmtId="0" fontId="76" fillId="10" borderId="34" xfId="0" applyFont="1" applyFill="1" applyBorder="1" applyAlignment="1">
      <alignment horizontal="center" vertical="center" wrapText="1"/>
    </xf>
    <xf numFmtId="0" fontId="75" fillId="0" borderId="0" xfId="0" applyFont="1"/>
    <xf numFmtId="0" fontId="77" fillId="4" borderId="34" xfId="0" applyFont="1" applyFill="1" applyBorder="1" applyAlignment="1">
      <alignment horizontal="center" vertical="center" wrapText="1"/>
    </xf>
    <xf numFmtId="0" fontId="78" fillId="4" borderId="0" xfId="0" applyFont="1" applyFill="1"/>
    <xf numFmtId="0" fontId="77" fillId="10" borderId="34" xfId="0" applyFont="1" applyFill="1" applyBorder="1" applyAlignment="1">
      <alignment horizontal="center" vertical="center" wrapText="1"/>
    </xf>
    <xf numFmtId="0" fontId="78" fillId="4" borderId="0" xfId="0" applyFont="1" applyFill="1" applyAlignment="1">
      <alignment horizontal="left" vertical="center"/>
    </xf>
    <xf numFmtId="0" fontId="77" fillId="4" borderId="37" xfId="0" applyFont="1" applyFill="1" applyBorder="1" applyAlignment="1">
      <alignment horizontal="center" vertical="center"/>
    </xf>
    <xf numFmtId="0" fontId="77" fillId="10" borderId="34" xfId="0" quotePrefix="1" applyFont="1" applyFill="1" applyBorder="1" applyAlignment="1">
      <alignment horizontal="center" vertical="center" wrapText="1"/>
    </xf>
    <xf numFmtId="0" fontId="78" fillId="0" borderId="0" xfId="0" applyFont="1"/>
    <xf numFmtId="0" fontId="73" fillId="0" borderId="15" xfId="0" applyFont="1" applyBorder="1"/>
    <xf numFmtId="0" fontId="73" fillId="4" borderId="37" xfId="0" applyFont="1" applyFill="1" applyBorder="1"/>
    <xf numFmtId="0" fontId="79" fillId="0" borderId="15" xfId="0" applyFont="1" applyBorder="1" applyAlignment="1">
      <alignment horizontal="left" indent="2"/>
    </xf>
    <xf numFmtId="0" fontId="79" fillId="4" borderId="37" xfId="0" applyFont="1" applyFill="1" applyBorder="1" applyAlignment="1">
      <alignment horizontal="left" indent="2"/>
    </xf>
    <xf numFmtId="0" fontId="79" fillId="0" borderId="15" xfId="0" quotePrefix="1" applyFont="1" applyBorder="1" applyAlignment="1">
      <alignment horizontal="left" indent="2"/>
    </xf>
    <xf numFmtId="0" fontId="80" fillId="0" borderId="15" xfId="0" applyFont="1" applyBorder="1" applyAlignment="1">
      <alignment horizontal="left" indent="2"/>
    </xf>
    <xf numFmtId="0" fontId="73" fillId="0" borderId="15" xfId="0" applyFont="1" applyBorder="1" applyAlignment="1">
      <alignment horizontal="left" indent="2"/>
    </xf>
    <xf numFmtId="0" fontId="81" fillId="0" borderId="15" xfId="17017" applyFont="1" applyBorder="1" applyAlignment="1">
      <alignment horizontal="left" indent="2"/>
    </xf>
    <xf numFmtId="0" fontId="73" fillId="4" borderId="37" xfId="0" applyFont="1" applyFill="1" applyBorder="1" applyAlignment="1">
      <alignment horizontal="left" indent="2"/>
    </xf>
    <xf numFmtId="0" fontId="81" fillId="0" borderId="15" xfId="17017" applyFont="1" applyBorder="1" applyAlignment="1">
      <alignment horizontal="left" indent="5"/>
    </xf>
    <xf numFmtId="0" fontId="81" fillId="0" borderId="15" xfId="17017" quotePrefix="1" applyFont="1" applyBorder="1" applyAlignment="1">
      <alignment horizontal="left" indent="5"/>
    </xf>
    <xf numFmtId="0" fontId="81" fillId="0" borderId="15" xfId="17017" applyFont="1" applyBorder="1" applyAlignment="1">
      <alignment horizontal="left" indent="8"/>
    </xf>
    <xf numFmtId="0" fontId="81" fillId="0" borderId="15" xfId="17017" quotePrefix="1" applyFont="1" applyBorder="1" applyAlignment="1">
      <alignment horizontal="left" indent="8"/>
    </xf>
    <xf numFmtId="0" fontId="82" fillId="0" borderId="15" xfId="0" applyFont="1" applyBorder="1" applyAlignment="1">
      <alignment horizontal="left" indent="5"/>
    </xf>
    <xf numFmtId="0" fontId="81" fillId="0" borderId="15" xfId="17017" quotePrefix="1" applyFont="1" applyBorder="1" applyAlignment="1">
      <alignment horizontal="left" indent="2"/>
    </xf>
    <xf numFmtId="0" fontId="81" fillId="0" borderId="15" xfId="17017" applyFont="1" applyBorder="1" applyAlignment="1">
      <alignment horizontal="left" indent="7"/>
    </xf>
    <xf numFmtId="0" fontId="81" fillId="0" borderId="15" xfId="17017" applyFont="1" applyFill="1" applyBorder="1" applyAlignment="1">
      <alignment horizontal="left" indent="2"/>
    </xf>
    <xf numFmtId="0" fontId="81" fillId="0" borderId="15" xfId="17017" applyFont="1" applyBorder="1" applyAlignment="1">
      <alignment horizontal="left" indent="4"/>
    </xf>
    <xf numFmtId="0" fontId="73" fillId="0" borderId="15" xfId="0" applyFont="1" applyBorder="1" applyAlignment="1">
      <alignment horizontal="left" indent="5"/>
    </xf>
    <xf numFmtId="0" fontId="83" fillId="0" borderId="15" xfId="0" applyFont="1" applyFill="1" applyBorder="1" applyAlignment="1">
      <alignment horizontal="left" indent="2"/>
    </xf>
    <xf numFmtId="0" fontId="73" fillId="0" borderId="26" xfId="0" applyFont="1" applyFill="1" applyBorder="1" applyAlignment="1">
      <alignment horizontal="left" indent="2"/>
    </xf>
    <xf numFmtId="0" fontId="73" fillId="0" borderId="26" xfId="0" applyFont="1" applyBorder="1"/>
    <xf numFmtId="164" fontId="42" fillId="0" borderId="10" xfId="8522" applyNumberFormat="1" applyFont="1" applyFill="1" applyBorder="1" applyAlignment="1" applyProtection="1">
      <alignment horizontal="center" vertical="center" wrapText="1"/>
    </xf>
    <xf numFmtId="164" fontId="42" fillId="0" borderId="28" xfId="8522" applyNumberFormat="1" applyFont="1" applyFill="1" applyBorder="1" applyAlignment="1">
      <alignment horizontal="center" vertical="center" wrapText="1"/>
    </xf>
    <xf numFmtId="164" fontId="42" fillId="0" borderId="11" xfId="0" applyNumberFormat="1"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xf>
    <xf numFmtId="0" fontId="41" fillId="0" borderId="11" xfId="0" applyFont="1" applyFill="1" applyBorder="1" applyAlignment="1">
      <alignment horizontal="center" vertical="center"/>
    </xf>
    <xf numFmtId="165" fontId="42" fillId="5" borderId="8" xfId="8522" applyNumberFormat="1" applyFont="1" applyFill="1" applyBorder="1" applyAlignment="1" applyProtection="1">
      <alignment horizontal="center" vertical="center" wrapText="1"/>
    </xf>
    <xf numFmtId="44" fontId="33" fillId="5" borderId="8" xfId="8522" applyNumberFormat="1" applyFont="1" applyFill="1" applyBorder="1" applyAlignment="1" applyProtection="1">
      <alignment horizontal="center" vertical="center" wrapText="1"/>
    </xf>
    <xf numFmtId="164" fontId="35" fillId="4" borderId="0" xfId="0" applyNumberFormat="1" applyFont="1" applyFill="1" applyAlignment="1">
      <alignment horizontal="center" vertical="center"/>
    </xf>
    <xf numFmtId="0" fontId="35" fillId="0" borderId="0" xfId="0" applyFont="1" applyFill="1" applyAlignment="1">
      <alignment horizontal="center" vertical="center" wrapText="1"/>
    </xf>
    <xf numFmtId="0" fontId="35" fillId="4" borderId="0" xfId="0" applyFont="1" applyFill="1" applyAlignment="1">
      <alignment horizontal="center" vertical="center" wrapText="1"/>
    </xf>
    <xf numFmtId="0" fontId="89" fillId="4" borderId="0" xfId="0" applyFont="1" applyFill="1" applyBorder="1"/>
    <xf numFmtId="0" fontId="89" fillId="4" borderId="0" xfId="0" applyFont="1" applyFill="1"/>
    <xf numFmtId="0" fontId="89" fillId="0" borderId="0" xfId="0" applyFont="1" applyFill="1"/>
    <xf numFmtId="0" fontId="90" fillId="0" borderId="63" xfId="0" applyFont="1" applyFill="1" applyBorder="1" applyAlignment="1">
      <alignment horizontal="left" vertical="center"/>
    </xf>
    <xf numFmtId="0" fontId="92" fillId="0" borderId="65" xfId="0" applyFont="1" applyFill="1" applyBorder="1" applyAlignment="1">
      <alignment horizontal="left" vertical="center" wrapText="1"/>
    </xf>
    <xf numFmtId="0" fontId="93" fillId="0" borderId="63" xfId="8523" applyFont="1" applyFill="1" applyBorder="1" applyAlignment="1">
      <alignment horizontal="center" vertical="center" wrapText="1"/>
    </xf>
    <xf numFmtId="165" fontId="94" fillId="0" borderId="63" xfId="8523" applyNumberFormat="1" applyFont="1" applyFill="1" applyBorder="1" applyAlignment="1">
      <alignment horizontal="center" vertical="center" wrapText="1"/>
    </xf>
    <xf numFmtId="164" fontId="94" fillId="9" borderId="63" xfId="8523" applyNumberFormat="1" applyFont="1" applyFill="1" applyBorder="1" applyAlignment="1">
      <alignment horizontal="center" vertical="center" wrapText="1"/>
    </xf>
    <xf numFmtId="164" fontId="94" fillId="0" borderId="63" xfId="8523" applyNumberFormat="1" applyFont="1" applyFill="1" applyBorder="1" applyAlignment="1">
      <alignment horizontal="center" vertical="center" wrapText="1"/>
    </xf>
    <xf numFmtId="0" fontId="94" fillId="0" borderId="63" xfId="8523" applyFont="1" applyFill="1" applyBorder="1" applyAlignment="1">
      <alignment horizontal="center" vertical="center" wrapText="1"/>
    </xf>
    <xf numFmtId="0" fontId="91" fillId="4" borderId="0" xfId="0" applyFont="1" applyFill="1" applyBorder="1" applyAlignment="1">
      <alignment vertical="center"/>
    </xf>
    <xf numFmtId="0" fontId="91" fillId="0" borderId="0" xfId="0" applyFont="1" applyFill="1" applyBorder="1" applyAlignment="1">
      <alignment vertical="center"/>
    </xf>
    <xf numFmtId="0" fontId="95" fillId="5" borderId="33" xfId="0" applyFont="1" applyFill="1" applyBorder="1" applyAlignment="1">
      <alignment horizontal="center" vertical="center"/>
    </xf>
    <xf numFmtId="0" fontId="94" fillId="5" borderId="8" xfId="0" applyFont="1" applyFill="1" applyBorder="1" applyAlignment="1">
      <alignment horizontal="center" vertical="center"/>
    </xf>
    <xf numFmtId="0" fontId="96" fillId="5" borderId="8" xfId="0" applyFont="1" applyFill="1" applyBorder="1" applyAlignment="1">
      <alignment horizontal="left" vertical="center"/>
    </xf>
    <xf numFmtId="0" fontId="89" fillId="5" borderId="8" xfId="0" applyFont="1" applyFill="1" applyBorder="1" applyAlignment="1">
      <alignment wrapText="1"/>
    </xf>
    <xf numFmtId="1" fontId="89" fillId="5" borderId="8" xfId="0" applyNumberFormat="1" applyFont="1" applyFill="1" applyBorder="1" applyAlignment="1">
      <alignment horizontal="center" vertical="center" wrapText="1"/>
    </xf>
    <xf numFmtId="165" fontId="89" fillId="5" borderId="8" xfId="8522" applyNumberFormat="1" applyFont="1" applyFill="1" applyBorder="1" applyAlignment="1">
      <alignment horizontal="center" vertical="center" wrapText="1"/>
    </xf>
    <xf numFmtId="164" fontId="89" fillId="5" borderId="8" xfId="8522" applyNumberFormat="1" applyFont="1" applyFill="1" applyBorder="1" applyAlignment="1">
      <alignment horizontal="center" vertical="center" wrapText="1"/>
    </xf>
    <xf numFmtId="44" fontId="89" fillId="5" borderId="8" xfId="8522" applyNumberFormat="1" applyFont="1" applyFill="1" applyBorder="1" applyAlignment="1">
      <alignment horizontal="center" vertical="center" wrapText="1"/>
    </xf>
    <xf numFmtId="44" fontId="89" fillId="5" borderId="9" xfId="8522" applyNumberFormat="1" applyFont="1" applyFill="1" applyBorder="1" applyAlignment="1">
      <alignment horizontal="center" vertical="center" wrapText="1"/>
    </xf>
    <xf numFmtId="0" fontId="98" fillId="6" borderId="8" xfId="0" applyFont="1" applyFill="1" applyBorder="1" applyAlignment="1">
      <alignment horizontal="center"/>
    </xf>
    <xf numFmtId="0" fontId="98" fillId="6" borderId="8" xfId="0" applyFont="1" applyFill="1" applyBorder="1" applyAlignment="1">
      <alignment horizontal="left"/>
    </xf>
    <xf numFmtId="0" fontId="98" fillId="6" borderId="9" xfId="0" applyFont="1" applyFill="1" applyBorder="1" applyAlignment="1">
      <alignment horizontal="left"/>
    </xf>
    <xf numFmtId="0" fontId="89" fillId="0" borderId="7" xfId="0" applyFont="1" applyFill="1" applyBorder="1" applyAlignment="1">
      <alignment wrapText="1"/>
    </xf>
    <xf numFmtId="1" fontId="89" fillId="0" borderId="7" xfId="0" applyNumberFormat="1" applyFont="1" applyFill="1" applyBorder="1" applyAlignment="1">
      <alignment horizontal="center" vertical="center" wrapText="1"/>
    </xf>
    <xf numFmtId="165" fontId="89" fillId="0" borderId="7" xfId="8522" applyNumberFormat="1" applyFont="1" applyFill="1" applyBorder="1" applyAlignment="1">
      <alignment horizontal="center" vertical="center" wrapText="1"/>
    </xf>
    <xf numFmtId="164" fontId="89" fillId="0" borderId="7" xfId="8522" applyNumberFormat="1" applyFont="1" applyFill="1" applyBorder="1" applyAlignment="1">
      <alignment horizontal="center" vertical="center" wrapText="1"/>
    </xf>
    <xf numFmtId="44" fontId="89" fillId="0" borderId="7" xfId="8522" applyNumberFormat="1" applyFont="1" applyFill="1" applyBorder="1" applyAlignment="1">
      <alignment horizontal="center" vertical="center" wrapText="1"/>
    </xf>
    <xf numFmtId="0" fontId="89" fillId="0" borderId="10" xfId="0" applyFont="1" applyFill="1" applyBorder="1" applyAlignment="1">
      <alignment wrapText="1"/>
    </xf>
    <xf numFmtId="165" fontId="89" fillId="0" borderId="10" xfId="8522" applyNumberFormat="1" applyFont="1" applyFill="1" applyBorder="1" applyAlignment="1">
      <alignment horizontal="center" vertical="center" wrapText="1"/>
    </xf>
    <xf numFmtId="164" fontId="89" fillId="0" borderId="10" xfId="8522" applyNumberFormat="1" applyFont="1" applyFill="1" applyBorder="1" applyAlignment="1">
      <alignment horizontal="center" vertical="center" wrapText="1"/>
    </xf>
    <xf numFmtId="44" fontId="89" fillId="0" borderId="10" xfId="8522" applyNumberFormat="1" applyFont="1" applyFill="1" applyBorder="1" applyAlignment="1">
      <alignment horizontal="center" vertical="center" wrapText="1"/>
    </xf>
    <xf numFmtId="0" fontId="89" fillId="4" borderId="28" xfId="0" applyFont="1" applyFill="1" applyBorder="1"/>
    <xf numFmtId="0" fontId="89" fillId="0" borderId="28" xfId="0" applyFont="1" applyFill="1" applyBorder="1"/>
    <xf numFmtId="0" fontId="99" fillId="0" borderId="11" xfId="8523" applyFont="1" applyFill="1" applyBorder="1" applyAlignment="1">
      <alignment wrapText="1"/>
    </xf>
    <xf numFmtId="0" fontId="100" fillId="0" borderId="11" xfId="8523" applyFont="1" applyFill="1" applyBorder="1" applyAlignment="1">
      <alignment horizontal="left" vertical="center" wrapText="1" indent="1"/>
    </xf>
    <xf numFmtId="1" fontId="97" fillId="0" borderId="11" xfId="8523" applyNumberFormat="1" applyFont="1" applyFill="1" applyBorder="1" applyAlignment="1">
      <alignment horizontal="center" vertical="center" wrapText="1"/>
    </xf>
    <xf numFmtId="0" fontId="97" fillId="0" borderId="11" xfId="0" applyFont="1" applyFill="1" applyBorder="1" applyAlignment="1">
      <alignment horizontal="center" vertical="center" wrapText="1"/>
    </xf>
    <xf numFmtId="164" fontId="97" fillId="0" borderId="11" xfId="0" applyNumberFormat="1" applyFont="1" applyFill="1" applyBorder="1" applyAlignment="1">
      <alignment horizontal="center" vertical="center" wrapText="1"/>
    </xf>
    <xf numFmtId="0" fontId="100" fillId="0" borderId="11" xfId="8523" applyFont="1" applyFill="1" applyBorder="1" applyAlignment="1">
      <alignment horizontal="left" wrapText="1" indent="1"/>
    </xf>
    <xf numFmtId="0" fontId="89" fillId="0" borderId="11" xfId="0" applyFont="1" applyFill="1" applyBorder="1" applyAlignment="1">
      <alignment wrapText="1"/>
    </xf>
    <xf numFmtId="1" fontId="97" fillId="0" borderId="11" xfId="0" applyNumberFormat="1" applyFont="1" applyFill="1" applyBorder="1" applyAlignment="1">
      <alignment horizontal="center" vertical="center" wrapText="1"/>
    </xf>
    <xf numFmtId="164" fontId="97" fillId="0" borderId="11" xfId="8522" applyNumberFormat="1" applyFont="1" applyFill="1" applyBorder="1" applyAlignment="1">
      <alignment horizontal="center" vertical="center" wrapText="1"/>
    </xf>
    <xf numFmtId="1" fontId="89" fillId="0" borderId="11" xfId="0" applyNumberFormat="1" applyFont="1" applyFill="1" applyBorder="1" applyAlignment="1">
      <alignment horizontal="center" vertical="center" wrapText="1"/>
    </xf>
    <xf numFmtId="165" fontId="89" fillId="0" borderId="11" xfId="8522" applyNumberFormat="1" applyFont="1" applyFill="1" applyBorder="1" applyAlignment="1">
      <alignment horizontal="center" vertical="center" wrapText="1"/>
    </xf>
    <xf numFmtId="164" fontId="89" fillId="0" borderId="11" xfId="8522" applyNumberFormat="1" applyFont="1" applyFill="1" applyBorder="1" applyAlignment="1">
      <alignment horizontal="center" vertical="center" wrapText="1"/>
    </xf>
    <xf numFmtId="0" fontId="89" fillId="0" borderId="11" xfId="0" applyFont="1" applyFill="1" applyBorder="1" applyAlignment="1">
      <alignment horizontal="center" vertical="center" wrapText="1"/>
    </xf>
    <xf numFmtId="44" fontId="89" fillId="0" borderId="11" xfId="8522" applyNumberFormat="1" applyFont="1" applyFill="1" applyBorder="1" applyAlignment="1">
      <alignment horizontal="center" vertical="center" wrapText="1"/>
    </xf>
    <xf numFmtId="0" fontId="89" fillId="4" borderId="37" xfId="0" applyFont="1" applyFill="1" applyBorder="1"/>
    <xf numFmtId="1" fontId="97" fillId="2" borderId="11" xfId="8523" applyNumberFormat="1" applyFont="1" applyFill="1" applyBorder="1" applyAlignment="1">
      <alignment horizontal="center" vertical="center" wrapText="1"/>
    </xf>
    <xf numFmtId="7" fontId="97" fillId="0" borderId="11" xfId="8522" applyNumberFormat="1" applyFont="1" applyFill="1" applyBorder="1" applyAlignment="1">
      <alignment horizontal="center" vertical="center" wrapText="1"/>
    </xf>
    <xf numFmtId="44" fontId="97" fillId="0" borderId="11" xfId="8522" applyNumberFormat="1" applyFont="1" applyFill="1" applyBorder="1" applyAlignment="1">
      <alignment horizontal="center" vertical="center" wrapText="1"/>
    </xf>
    <xf numFmtId="44" fontId="97" fillId="5" borderId="9" xfId="8522" applyNumberFormat="1" applyFont="1" applyFill="1" applyBorder="1" applyAlignment="1">
      <alignment horizontal="center" vertical="center" wrapText="1"/>
    </xf>
    <xf numFmtId="44" fontId="97" fillId="0" borderId="10" xfId="8522" applyNumberFormat="1" applyFont="1" applyFill="1" applyBorder="1" applyAlignment="1">
      <alignment horizontal="center" vertical="center" wrapText="1"/>
    </xf>
    <xf numFmtId="0" fontId="100" fillId="0" borderId="11" xfId="8523" applyFont="1" applyFill="1" applyBorder="1" applyAlignment="1">
      <alignment horizontal="left" vertical="center" wrapText="1" indent="2"/>
    </xf>
    <xf numFmtId="0" fontId="100" fillId="0" borderId="13" xfId="8523" applyFont="1" applyFill="1" applyBorder="1" applyAlignment="1">
      <alignment wrapText="1"/>
    </xf>
    <xf numFmtId="165" fontId="97" fillId="0" borderId="13" xfId="8522" applyNumberFormat="1" applyFont="1" applyFill="1" applyBorder="1" applyAlignment="1">
      <alignment horizontal="center" vertical="center" wrapText="1"/>
    </xf>
    <xf numFmtId="1" fontId="97" fillId="2" borderId="13" xfId="8523" applyNumberFormat="1" applyFont="1" applyFill="1" applyBorder="1" applyAlignment="1">
      <alignment horizontal="center" vertical="center" wrapText="1"/>
    </xf>
    <xf numFmtId="164" fontId="97" fillId="0" borderId="13" xfId="8522" applyNumberFormat="1" applyFont="1" applyFill="1" applyBorder="1" applyAlignment="1">
      <alignment horizontal="center" vertical="center" wrapText="1"/>
    </xf>
    <xf numFmtId="0" fontId="89" fillId="0" borderId="11" xfId="0" applyFont="1" applyFill="1" applyBorder="1" applyAlignment="1">
      <alignment horizontal="left" wrapText="1" indent="1"/>
    </xf>
    <xf numFmtId="7" fontId="89" fillId="0" borderId="11" xfId="8522" applyNumberFormat="1" applyFont="1" applyFill="1" applyBorder="1" applyAlignment="1">
      <alignment horizontal="center" vertical="center" wrapText="1"/>
    </xf>
    <xf numFmtId="0" fontId="100" fillId="0" borderId="11" xfId="8523" applyFont="1" applyFill="1" applyBorder="1" applyAlignment="1">
      <alignment wrapText="1"/>
    </xf>
    <xf numFmtId="0" fontId="89" fillId="4" borderId="41" xfId="0" applyFont="1" applyFill="1" applyBorder="1"/>
    <xf numFmtId="0" fontId="89" fillId="0" borderId="41" xfId="0" applyFont="1" applyFill="1" applyBorder="1"/>
    <xf numFmtId="0" fontId="100" fillId="0" borderId="11" xfId="8523" applyFont="1" applyFill="1" applyBorder="1" applyAlignment="1">
      <alignment horizontal="left" wrapText="1" indent="2"/>
    </xf>
    <xf numFmtId="165" fontId="97" fillId="0" borderId="11" xfId="0" applyNumberFormat="1" applyFont="1" applyFill="1" applyBorder="1" applyAlignment="1">
      <alignment horizontal="center" vertical="center" wrapText="1"/>
    </xf>
    <xf numFmtId="164" fontId="97" fillId="7" borderId="11" xfId="0" applyNumberFormat="1" applyFont="1" applyFill="1" applyBorder="1" applyAlignment="1">
      <alignment horizontal="center" vertical="center" wrapText="1"/>
    </xf>
    <xf numFmtId="0" fontId="100" fillId="0" borderId="10" xfId="8523" applyFont="1" applyFill="1" applyBorder="1" applyAlignment="1">
      <alignment wrapText="1"/>
    </xf>
    <xf numFmtId="1" fontId="97" fillId="0" borderId="10" xfId="8523" applyNumberFormat="1" applyFont="1" applyFill="1" applyBorder="1" applyAlignment="1">
      <alignment horizontal="center" vertical="center" wrapText="1"/>
    </xf>
    <xf numFmtId="164" fontId="97" fillId="7" borderId="10" xfId="0" applyNumberFormat="1" applyFont="1" applyFill="1" applyBorder="1" applyAlignment="1">
      <alignment horizontal="center" vertical="center" wrapText="1"/>
    </xf>
    <xf numFmtId="7" fontId="89" fillId="0" borderId="10" xfId="8522" applyNumberFormat="1" applyFont="1" applyFill="1" applyBorder="1" applyAlignment="1">
      <alignment horizontal="center" vertical="center" wrapText="1"/>
    </xf>
    <xf numFmtId="0" fontId="89" fillId="4" borderId="19" xfId="0" applyFont="1" applyFill="1" applyBorder="1"/>
    <xf numFmtId="0" fontId="89" fillId="4" borderId="18" xfId="0" applyFont="1" applyFill="1" applyBorder="1"/>
    <xf numFmtId="0" fontId="89" fillId="0" borderId="18" xfId="0" applyFont="1" applyFill="1" applyBorder="1"/>
    <xf numFmtId="0" fontId="89" fillId="0" borderId="0" xfId="0" applyFont="1" applyFill="1" applyBorder="1"/>
    <xf numFmtId="0" fontId="89" fillId="0" borderId="29" xfId="0" applyFont="1" applyFill="1" applyBorder="1" applyAlignment="1">
      <alignment horizontal="center" vertical="center"/>
    </xf>
    <xf numFmtId="0" fontId="88" fillId="0" borderId="29" xfId="0" applyFont="1" applyFill="1" applyBorder="1" applyAlignment="1">
      <alignment horizontal="center" vertical="center"/>
    </xf>
    <xf numFmtId="164" fontId="88" fillId="0" borderId="29" xfId="0" applyNumberFormat="1" applyFont="1" applyFill="1" applyBorder="1" applyAlignment="1">
      <alignment horizontal="center" vertical="center"/>
    </xf>
    <xf numFmtId="0" fontId="88" fillId="0" borderId="29" xfId="0" applyFont="1" applyFill="1" applyBorder="1" applyAlignment="1">
      <alignment horizontal="center" vertical="center" wrapText="1"/>
    </xf>
    <xf numFmtId="0" fontId="102" fillId="0" borderId="11" xfId="8523" applyFont="1" applyFill="1" applyBorder="1" applyAlignment="1">
      <alignment horizontal="center" vertical="center" wrapText="1"/>
    </xf>
    <xf numFmtId="165" fontId="89" fillId="0" borderId="11" xfId="8523" applyNumberFormat="1" applyFont="1" applyFill="1" applyBorder="1" applyAlignment="1">
      <alignment horizontal="center" vertical="center" wrapText="1"/>
    </xf>
    <xf numFmtId="164" fontId="89" fillId="0" borderId="11" xfId="8523" applyNumberFormat="1" applyFont="1" applyFill="1" applyBorder="1" applyAlignment="1">
      <alignment horizontal="center" vertical="center" wrapText="1"/>
    </xf>
    <xf numFmtId="7" fontId="89" fillId="0" borderId="11" xfId="8523" applyNumberFormat="1" applyFont="1" applyFill="1" applyBorder="1" applyAlignment="1">
      <alignment horizontal="center" vertical="center" wrapText="1"/>
    </xf>
    <xf numFmtId="0" fontId="99" fillId="0" borderId="10" xfId="8523" applyFont="1" applyFill="1" applyBorder="1" applyAlignment="1">
      <alignment wrapText="1"/>
    </xf>
    <xf numFmtId="0" fontId="89" fillId="0" borderId="29" xfId="0" applyFont="1" applyFill="1" applyBorder="1" applyAlignment="1">
      <alignment wrapText="1"/>
    </xf>
    <xf numFmtId="0" fontId="97" fillId="0" borderId="29" xfId="0" applyFont="1" applyFill="1" applyBorder="1" applyAlignment="1">
      <alignment horizontal="left" wrapText="1" indent="1"/>
    </xf>
    <xf numFmtId="1" fontId="89" fillId="0" borderId="29" xfId="0" applyNumberFormat="1" applyFont="1" applyFill="1" applyBorder="1" applyAlignment="1">
      <alignment horizontal="center" vertical="center" wrapText="1"/>
    </xf>
    <xf numFmtId="165" fontId="89" fillId="0" borderId="29" xfId="8522" applyNumberFormat="1" applyFont="1" applyFill="1" applyBorder="1" applyAlignment="1">
      <alignment horizontal="center" vertical="center" wrapText="1"/>
    </xf>
    <xf numFmtId="164" fontId="89" fillId="0" borderId="29" xfId="8522" applyNumberFormat="1" applyFont="1" applyFill="1" applyBorder="1" applyAlignment="1">
      <alignment horizontal="center" vertical="center" wrapText="1"/>
    </xf>
    <xf numFmtId="0" fontId="89" fillId="0" borderId="29" xfId="0" applyFont="1" applyFill="1" applyBorder="1" applyAlignment="1">
      <alignment horizontal="center" vertical="center" wrapText="1"/>
    </xf>
    <xf numFmtId="44" fontId="97" fillId="0" borderId="29" xfId="8522" applyNumberFormat="1" applyFont="1" applyFill="1" applyBorder="1" applyAlignment="1">
      <alignment horizontal="center" vertical="center" wrapText="1"/>
    </xf>
    <xf numFmtId="166" fontId="97" fillId="0" borderId="11" xfId="8523" applyNumberFormat="1" applyFont="1" applyFill="1" applyBorder="1" applyAlignment="1">
      <alignment horizontal="center" vertical="center" wrapText="1"/>
    </xf>
    <xf numFmtId="1" fontId="97" fillId="2" borderId="11" xfId="8523" applyNumberFormat="1" applyFont="1" applyFill="1" applyBorder="1" applyAlignment="1" applyProtection="1">
      <alignment horizontal="center" vertical="center" wrapText="1"/>
    </xf>
    <xf numFmtId="164" fontId="97" fillId="0" borderId="11" xfId="0" applyNumberFormat="1" applyFont="1" applyFill="1" applyBorder="1" applyAlignment="1" applyProtection="1">
      <alignment horizontal="center" vertical="center" wrapText="1"/>
    </xf>
    <xf numFmtId="164" fontId="89" fillId="0" borderId="11" xfId="8522" applyNumberFormat="1" applyFont="1" applyFill="1" applyBorder="1" applyAlignment="1" applyProtection="1">
      <alignment horizontal="center" vertical="center" wrapText="1"/>
    </xf>
    <xf numFmtId="0" fontId="89" fillId="0" borderId="13" xfId="0" applyFont="1" applyFill="1" applyBorder="1" applyAlignment="1">
      <alignment wrapText="1"/>
    </xf>
    <xf numFmtId="0" fontId="103" fillId="0" borderId="20" xfId="0" applyFont="1" applyFill="1" applyBorder="1" applyAlignment="1">
      <alignment horizontal="left" vertical="center" wrapText="1" indent="1"/>
    </xf>
    <xf numFmtId="165" fontId="97" fillId="0" borderId="11" xfId="0" applyNumberFormat="1" applyFont="1" applyFill="1" applyBorder="1" applyAlignment="1" applyProtection="1">
      <alignment horizontal="center" vertical="center" wrapText="1"/>
    </xf>
    <xf numFmtId="0" fontId="97" fillId="0" borderId="11" xfId="0" applyFont="1" applyFill="1" applyBorder="1" applyAlignment="1">
      <alignment wrapText="1"/>
    </xf>
    <xf numFmtId="0" fontId="97" fillId="0" borderId="28" xfId="0" applyFont="1" applyFill="1" applyBorder="1"/>
    <xf numFmtId="0" fontId="97" fillId="0" borderId="11" xfId="0" applyFont="1" applyFill="1" applyBorder="1" applyAlignment="1">
      <alignment horizontal="left" vertical="center" wrapText="1" indent="2"/>
    </xf>
    <xf numFmtId="0" fontId="103" fillId="0" borderId="31" xfId="0" applyFont="1" applyFill="1" applyBorder="1" applyAlignment="1">
      <alignment horizontal="left" vertical="center" wrapText="1" indent="1"/>
    </xf>
    <xf numFmtId="7" fontId="89" fillId="0" borderId="10" xfId="8522" applyNumberFormat="1" applyFont="1" applyFill="1" applyBorder="1" applyAlignment="1" applyProtection="1">
      <alignment horizontal="center" vertical="center" wrapText="1"/>
    </xf>
    <xf numFmtId="0" fontId="89" fillId="0" borderId="11" xfId="0" applyFont="1" applyFill="1" applyBorder="1"/>
    <xf numFmtId="0" fontId="88" fillId="0" borderId="11" xfId="0" applyFont="1" applyFill="1" applyBorder="1" applyAlignment="1">
      <alignment horizontal="center" vertical="center" wrapText="1"/>
    </xf>
    <xf numFmtId="0" fontId="97" fillId="0" borderId="11" xfId="0" applyFont="1" applyFill="1" applyBorder="1" applyAlignment="1">
      <alignment horizontal="left" vertical="center" indent="2"/>
    </xf>
    <xf numFmtId="164" fontId="97" fillId="9" borderId="11" xfId="0" applyNumberFormat="1" applyFont="1" applyFill="1" applyBorder="1" applyAlignment="1" applyProtection="1">
      <alignment horizontal="center" vertical="center" wrapText="1"/>
    </xf>
    <xf numFmtId="165" fontId="97" fillId="0" borderId="29" xfId="0" applyNumberFormat="1" applyFont="1" applyFill="1" applyBorder="1" applyAlignment="1">
      <alignment horizontal="center" vertical="center" wrapText="1"/>
    </xf>
    <xf numFmtId="0" fontId="104" fillId="0" borderId="11" xfId="0" applyFont="1" applyFill="1" applyBorder="1" applyAlignment="1">
      <alignment horizontal="center" vertical="center" wrapText="1"/>
    </xf>
    <xf numFmtId="164" fontId="104" fillId="0" borderId="11" xfId="0" applyNumberFormat="1" applyFont="1" applyFill="1" applyBorder="1" applyAlignment="1" applyProtection="1">
      <alignment horizontal="center" vertical="center" wrapText="1"/>
    </xf>
    <xf numFmtId="0" fontId="99" fillId="0" borderId="11" xfId="8523" applyFont="1" applyFill="1" applyBorder="1" applyAlignment="1">
      <alignment horizontal="left" wrapText="1"/>
    </xf>
    <xf numFmtId="44" fontId="97" fillId="0" borderId="13" xfId="8522" applyNumberFormat="1" applyFont="1" applyFill="1" applyBorder="1" applyAlignment="1">
      <alignment horizontal="center" vertical="center" wrapText="1"/>
    </xf>
    <xf numFmtId="0" fontId="103" fillId="0" borderId="17" xfId="0" applyFont="1" applyFill="1" applyBorder="1" applyAlignment="1">
      <alignment horizontal="left" vertical="center" wrapText="1" indent="1"/>
    </xf>
    <xf numFmtId="0" fontId="100" fillId="0" borderId="13" xfId="8523" applyFont="1" applyFill="1" applyBorder="1" applyAlignment="1">
      <alignment horizontal="left" wrapText="1"/>
    </xf>
    <xf numFmtId="0" fontId="105" fillId="6" borderId="8" xfId="0" applyFont="1" applyFill="1" applyBorder="1" applyAlignment="1">
      <alignment horizontal="center"/>
    </xf>
    <xf numFmtId="0" fontId="98" fillId="6" borderId="9" xfId="0" applyFont="1" applyFill="1" applyBorder="1" applyAlignment="1">
      <alignment horizontal="left" indent="1"/>
    </xf>
    <xf numFmtId="1" fontId="89" fillId="0" borderId="14" xfId="8523" applyNumberFormat="1" applyFont="1" applyFill="1" applyBorder="1" applyAlignment="1">
      <alignment horizontal="center" vertical="center" wrapText="1"/>
    </xf>
    <xf numFmtId="165" fontId="97" fillId="0" borderId="11" xfId="8522" applyNumberFormat="1" applyFont="1" applyFill="1" applyBorder="1" applyAlignment="1">
      <alignment horizontal="center" vertical="center" wrapText="1"/>
    </xf>
    <xf numFmtId="0" fontId="89" fillId="4" borderId="0" xfId="0" applyFont="1" applyFill="1" applyAlignment="1">
      <alignment horizontal="center"/>
    </xf>
    <xf numFmtId="0" fontId="98" fillId="9" borderId="33" xfId="0" quotePrefix="1" applyFont="1" applyFill="1" applyBorder="1" applyAlignment="1">
      <alignment horizontal="left" vertical="center"/>
    </xf>
    <xf numFmtId="0" fontId="98" fillId="9" borderId="8" xfId="0" applyFont="1" applyFill="1" applyBorder="1" applyAlignment="1">
      <alignment horizontal="left" vertical="center"/>
    </xf>
    <xf numFmtId="0" fontId="98" fillId="9" borderId="9" xfId="0" applyFont="1" applyFill="1" applyBorder="1" applyAlignment="1">
      <alignment horizontal="left"/>
    </xf>
    <xf numFmtId="0" fontId="92" fillId="0" borderId="11" xfId="0" applyFont="1" applyFill="1" applyBorder="1" applyAlignment="1">
      <alignment horizontal="left" vertical="center" wrapText="1"/>
    </xf>
    <xf numFmtId="0" fontId="97" fillId="0" borderId="11" xfId="8523" applyFont="1" applyFill="1" applyBorder="1" applyAlignment="1">
      <alignment horizontal="left" wrapText="1" indent="1"/>
    </xf>
    <xf numFmtId="164" fontId="97" fillId="9" borderId="11" xfId="8522" applyNumberFormat="1" applyFont="1" applyFill="1" applyBorder="1" applyAlignment="1">
      <alignment horizontal="center" vertical="center" wrapText="1"/>
    </xf>
    <xf numFmtId="0" fontId="98" fillId="9" borderId="33" xfId="0" applyFont="1" applyFill="1" applyBorder="1" applyAlignment="1">
      <alignment horizontal="left" vertical="center"/>
    </xf>
    <xf numFmtId="1" fontId="89" fillId="0" borderId="21" xfId="8523" applyNumberFormat="1" applyFont="1" applyFill="1" applyBorder="1" applyAlignment="1">
      <alignment horizontal="center" vertical="center" wrapText="1"/>
    </xf>
    <xf numFmtId="0" fontId="89" fillId="0" borderId="37" xfId="0" applyFont="1" applyFill="1" applyBorder="1"/>
    <xf numFmtId="0" fontId="89" fillId="4" borderId="0" xfId="0" applyFont="1" applyFill="1" applyAlignment="1">
      <alignment horizontal="left" vertical="center"/>
    </xf>
    <xf numFmtId="0" fontId="89" fillId="4" borderId="0" xfId="0" applyFont="1" applyFill="1" applyAlignment="1">
      <alignment horizontal="center" vertical="center"/>
    </xf>
    <xf numFmtId="0" fontId="88" fillId="4" borderId="0" xfId="0" applyFont="1" applyFill="1" applyAlignment="1">
      <alignment horizontal="center" vertical="center"/>
    </xf>
    <xf numFmtId="164" fontId="88" fillId="4" borderId="0" xfId="0" applyNumberFormat="1" applyFont="1" applyFill="1" applyAlignment="1">
      <alignment horizontal="center" vertical="center"/>
    </xf>
    <xf numFmtId="0" fontId="88" fillId="4" borderId="0" xfId="0" applyFont="1" applyFill="1" applyAlignment="1">
      <alignment horizontal="center" vertical="center" wrapText="1"/>
    </xf>
    <xf numFmtId="0" fontId="89" fillId="4" borderId="0" xfId="0" applyFont="1" applyFill="1" applyAlignment="1">
      <alignment horizontal="left" wrapText="1" indent="1"/>
    </xf>
    <xf numFmtId="0" fontId="89" fillId="0" borderId="0" xfId="0" applyFont="1" applyFill="1" applyAlignment="1">
      <alignment horizontal="left" vertical="center"/>
    </xf>
    <xf numFmtId="0" fontId="89" fillId="0" borderId="0" xfId="0" applyFont="1" applyFill="1" applyAlignment="1">
      <alignment horizontal="center" vertical="center"/>
    </xf>
    <xf numFmtId="0" fontId="88" fillId="0" borderId="0" xfId="0" applyFont="1" applyFill="1" applyAlignment="1">
      <alignment horizontal="center" vertical="center"/>
    </xf>
    <xf numFmtId="164" fontId="88" fillId="0" borderId="0" xfId="0" applyNumberFormat="1" applyFont="1" applyFill="1" applyAlignment="1">
      <alignment horizontal="center" vertical="center"/>
    </xf>
    <xf numFmtId="0" fontId="88" fillId="0" borderId="0" xfId="0" applyFont="1" applyFill="1" applyAlignment="1">
      <alignment horizontal="center" vertical="center" wrapText="1"/>
    </xf>
    <xf numFmtId="0" fontId="89" fillId="0" borderId="0" xfId="0" applyFont="1" applyFill="1" applyAlignment="1">
      <alignment horizontal="left" wrapText="1" indent="1"/>
    </xf>
    <xf numFmtId="0" fontId="108" fillId="4" borderId="0" xfId="0" applyFont="1" applyFill="1" applyBorder="1"/>
    <xf numFmtId="0" fontId="108" fillId="0" borderId="0" xfId="0" applyFont="1" applyFill="1" applyBorder="1"/>
    <xf numFmtId="0" fontId="109" fillId="0" borderId="1" xfId="0" applyFont="1" applyFill="1" applyBorder="1" applyAlignment="1">
      <alignment horizontal="left" vertical="center"/>
    </xf>
    <xf numFmtId="0" fontId="112" fillId="0" borderId="5" xfId="8523" applyFont="1" applyFill="1" applyBorder="1" applyAlignment="1">
      <alignment horizontal="center" vertical="center" wrapText="1"/>
    </xf>
    <xf numFmtId="165" fontId="113" fillId="0" borderId="5" xfId="8523" applyNumberFormat="1" applyFont="1" applyFill="1" applyBorder="1" applyAlignment="1">
      <alignment horizontal="center" vertical="center" wrapText="1"/>
    </xf>
    <xf numFmtId="164" fontId="113" fillId="9" borderId="5" xfId="8523" applyNumberFormat="1" applyFont="1" applyFill="1" applyBorder="1" applyAlignment="1">
      <alignment horizontal="center" vertical="center" wrapText="1"/>
    </xf>
    <xf numFmtId="164" fontId="113" fillId="0" borderId="5" xfId="8522" applyNumberFormat="1" applyFont="1" applyFill="1" applyBorder="1" applyAlignment="1">
      <alignment horizontal="center" vertical="center" wrapText="1"/>
    </xf>
    <xf numFmtId="0" fontId="110" fillId="4" borderId="0" xfId="0" applyFont="1" applyFill="1" applyBorder="1" applyAlignment="1">
      <alignment vertical="center"/>
    </xf>
    <xf numFmtId="0" fontId="110" fillId="0" borderId="0" xfId="0" applyFont="1" applyFill="1" applyBorder="1" applyAlignment="1">
      <alignment vertical="center"/>
    </xf>
    <xf numFmtId="0" fontId="117" fillId="5" borderId="8" xfId="0" applyFont="1" applyFill="1" applyBorder="1" applyAlignment="1">
      <alignment horizontal="center" vertical="center"/>
    </xf>
    <xf numFmtId="0" fontId="113" fillId="5" borderId="8" xfId="0" applyFont="1" applyFill="1" applyBorder="1" applyAlignment="1">
      <alignment horizontal="center" vertical="center"/>
    </xf>
    <xf numFmtId="0" fontId="113" fillId="5" borderId="30" xfId="0" applyFont="1" applyFill="1" applyBorder="1" applyAlignment="1">
      <alignment horizontal="center" vertical="center"/>
    </xf>
    <xf numFmtId="0" fontId="118" fillId="5" borderId="8" xfId="0" applyFont="1" applyFill="1" applyBorder="1" applyAlignment="1">
      <alignment horizontal="left" vertical="center" indent="1"/>
    </xf>
    <xf numFmtId="0" fontId="113" fillId="5" borderId="8" xfId="0" applyFont="1" applyFill="1" applyBorder="1" applyAlignment="1">
      <alignment horizontal="left" vertical="center" indent="1"/>
    </xf>
    <xf numFmtId="0" fontId="114" fillId="5" borderId="8" xfId="0" applyFont="1" applyFill="1" applyBorder="1" applyAlignment="1">
      <alignment horizontal="left" wrapText="1" indent="1"/>
    </xf>
    <xf numFmtId="1" fontId="115" fillId="5" borderId="8" xfId="0" applyNumberFormat="1" applyFont="1" applyFill="1" applyBorder="1" applyAlignment="1">
      <alignment horizontal="center" vertical="center" wrapText="1"/>
    </xf>
    <xf numFmtId="164" fontId="108" fillId="5" borderId="8" xfId="8522" applyNumberFormat="1" applyFont="1" applyFill="1" applyBorder="1" applyAlignment="1">
      <alignment wrapText="1"/>
    </xf>
    <xf numFmtId="164" fontId="108" fillId="5" borderId="9" xfId="8522" applyNumberFormat="1" applyFont="1" applyFill="1" applyBorder="1" applyAlignment="1">
      <alignment vertical="center" wrapText="1"/>
    </xf>
    <xf numFmtId="0" fontId="120" fillId="6" borderId="8" xfId="0" applyFont="1" applyFill="1" applyBorder="1" applyAlignment="1">
      <alignment horizontal="center"/>
    </xf>
    <xf numFmtId="49" fontId="119" fillId="6" borderId="8" xfId="0" applyNumberFormat="1" applyFont="1" applyFill="1" applyBorder="1" applyAlignment="1">
      <alignment horizontal="left" indent="1"/>
    </xf>
    <xf numFmtId="0" fontId="119" fillId="6" borderId="9" xfId="0" quotePrefix="1" applyFont="1" applyFill="1" applyBorder="1" applyAlignment="1">
      <alignment horizontal="left" indent="1"/>
    </xf>
    <xf numFmtId="0" fontId="114" fillId="0" borderId="29" xfId="0" applyFont="1" applyFill="1" applyBorder="1" applyAlignment="1">
      <alignment horizontal="left" wrapText="1" indent="1"/>
    </xf>
    <xf numFmtId="0" fontId="116" fillId="0" borderId="29" xfId="0" applyFont="1" applyFill="1" applyBorder="1" applyAlignment="1">
      <alignment horizontal="left" wrapText="1" indent="1"/>
    </xf>
    <xf numFmtId="165" fontId="115" fillId="0" borderId="29" xfId="8522" applyNumberFormat="1" applyFont="1" applyFill="1" applyBorder="1" applyAlignment="1">
      <alignment horizontal="center" vertical="center" wrapText="1"/>
    </xf>
    <xf numFmtId="44" fontId="116" fillId="4" borderId="29" xfId="8522" applyNumberFormat="1" applyFont="1" applyFill="1" applyBorder="1" applyAlignment="1">
      <alignment horizontal="right" wrapText="1"/>
    </xf>
    <xf numFmtId="44" fontId="108" fillId="4" borderId="29" xfId="8522" applyNumberFormat="1" applyFont="1" applyFill="1" applyBorder="1" applyAlignment="1">
      <alignment horizontal="center" vertical="center" wrapText="1"/>
    </xf>
    <xf numFmtId="0" fontId="108" fillId="4" borderId="0" xfId="0" applyFont="1" applyFill="1" applyBorder="1" applyAlignment="1">
      <alignment horizontal="center"/>
    </xf>
    <xf numFmtId="0" fontId="120" fillId="4" borderId="0" xfId="0" applyFont="1" applyFill="1" applyBorder="1" applyAlignment="1">
      <alignment horizontal="center"/>
    </xf>
    <xf numFmtId="0" fontId="114" fillId="0" borderId="13" xfId="0" applyFont="1" applyFill="1" applyBorder="1" applyAlignment="1">
      <alignment horizontal="left" wrapText="1" indent="1"/>
    </xf>
    <xf numFmtId="165" fontId="116" fillId="0" borderId="15" xfId="8522" applyNumberFormat="1" applyFont="1" applyFill="1" applyBorder="1" applyAlignment="1">
      <alignment horizontal="center" vertical="center" wrapText="1"/>
    </xf>
    <xf numFmtId="44" fontId="116" fillId="0" borderId="15" xfId="8522" applyNumberFormat="1" applyFont="1" applyFill="1" applyBorder="1" applyAlignment="1">
      <alignment horizontal="right" wrapText="1"/>
    </xf>
    <xf numFmtId="44" fontId="108" fillId="0" borderId="15" xfId="8522" applyNumberFormat="1" applyFont="1" applyFill="1" applyBorder="1" applyAlignment="1">
      <alignment horizontal="center" vertical="center" wrapText="1"/>
    </xf>
    <xf numFmtId="0" fontId="121" fillId="4" borderId="16" xfId="0" applyFont="1" applyFill="1" applyBorder="1" applyAlignment="1">
      <alignment horizontal="left" vertical="center" wrapText="1" indent="1"/>
    </xf>
    <xf numFmtId="0" fontId="122" fillId="0" borderId="11" xfId="8523" applyFont="1" applyFill="1" applyBorder="1" applyAlignment="1">
      <alignment horizontal="left" wrapText="1" indent="1"/>
    </xf>
    <xf numFmtId="165" fontId="116" fillId="0" borderId="11" xfId="8522" applyNumberFormat="1" applyFont="1" applyFill="1" applyBorder="1" applyAlignment="1">
      <alignment horizontal="center" vertical="center" wrapText="1"/>
    </xf>
    <xf numFmtId="164" fontId="116" fillId="7" borderId="11" xfId="8522" applyNumberFormat="1" applyFont="1" applyFill="1" applyBorder="1" applyAlignment="1" applyProtection="1">
      <alignment horizontal="center" vertical="center" wrapText="1"/>
    </xf>
    <xf numFmtId="44" fontId="116" fillId="4" borderId="11" xfId="8522" applyNumberFormat="1" applyFont="1" applyFill="1" applyBorder="1" applyAlignment="1">
      <alignment horizontal="right" wrapText="1"/>
    </xf>
    <xf numFmtId="164" fontId="116" fillId="7" borderId="11" xfId="0" applyNumberFormat="1" applyFont="1" applyFill="1" applyBorder="1" applyAlignment="1" applyProtection="1">
      <alignment horizontal="center" vertical="center" wrapText="1"/>
    </xf>
    <xf numFmtId="44" fontId="108" fillId="0" borderId="11" xfId="8522" applyNumberFormat="1" applyFont="1" applyFill="1" applyBorder="1" applyAlignment="1">
      <alignment horizontal="center" vertical="center" wrapText="1"/>
    </xf>
    <xf numFmtId="0" fontId="122" fillId="0" borderId="10" xfId="8523" applyFont="1" applyFill="1" applyBorder="1" applyAlignment="1">
      <alignment horizontal="left" wrapText="1" indent="1"/>
    </xf>
    <xf numFmtId="44" fontId="116" fillId="0" borderId="11" xfId="8522" applyNumberFormat="1" applyFont="1" applyFill="1" applyBorder="1" applyAlignment="1">
      <alignment horizontal="right" wrapText="1"/>
    </xf>
    <xf numFmtId="164" fontId="116" fillId="0" borderId="11" xfId="0" applyNumberFormat="1" applyFont="1" applyFill="1" applyBorder="1" applyAlignment="1" applyProtection="1">
      <alignment horizontal="center" vertical="center" wrapText="1"/>
    </xf>
    <xf numFmtId="0" fontId="122" fillId="0" borderId="19" xfId="8523" applyFont="1" applyFill="1" applyBorder="1" applyAlignment="1">
      <alignment horizontal="left" wrapText="1" indent="1"/>
    </xf>
    <xf numFmtId="44" fontId="116" fillId="4" borderId="21" xfId="8522" applyNumberFormat="1" applyFont="1" applyFill="1" applyBorder="1" applyAlignment="1">
      <alignment horizontal="right" wrapText="1"/>
    </xf>
    <xf numFmtId="0" fontId="121" fillId="0" borderId="16" xfId="0" applyFont="1" applyFill="1" applyBorder="1" applyAlignment="1">
      <alignment horizontal="left" vertical="center" wrapText="1" indent="1"/>
    </xf>
    <xf numFmtId="0" fontId="116" fillId="0" borderId="11" xfId="0" applyFont="1" applyFill="1" applyBorder="1" applyAlignment="1">
      <alignment horizontal="left" wrapText="1" indent="1"/>
    </xf>
    <xf numFmtId="1" fontId="116" fillId="0" borderId="11" xfId="8523" applyNumberFormat="1" applyFont="1" applyFill="1" applyBorder="1" applyAlignment="1">
      <alignment horizontal="center" vertical="center" wrapText="1"/>
    </xf>
    <xf numFmtId="165" fontId="116" fillId="0" borderId="11" xfId="0" applyNumberFormat="1" applyFont="1" applyFill="1" applyBorder="1" applyAlignment="1">
      <alignment horizontal="center" vertical="center" wrapText="1"/>
    </xf>
    <xf numFmtId="44" fontId="116" fillId="0" borderId="21" xfId="8522" applyNumberFormat="1" applyFont="1" applyFill="1" applyBorder="1" applyAlignment="1">
      <alignment horizontal="right" wrapText="1"/>
    </xf>
    <xf numFmtId="7" fontId="116" fillId="0" borderId="11" xfId="8523" applyNumberFormat="1" applyFont="1" applyFill="1" applyBorder="1" applyAlignment="1">
      <alignment horizontal="center" vertical="center" wrapText="1"/>
    </xf>
    <xf numFmtId="44" fontId="116" fillId="3" borderId="13" xfId="8522" applyNumberFormat="1" applyFont="1" applyFill="1" applyBorder="1" applyAlignment="1">
      <alignment horizontal="center" vertical="center" wrapText="1"/>
    </xf>
    <xf numFmtId="0" fontId="119" fillId="6" borderId="8" xfId="0" applyFont="1" applyFill="1" applyBorder="1" applyAlignment="1">
      <alignment horizontal="center"/>
    </xf>
    <xf numFmtId="0" fontId="114" fillId="0" borderId="11" xfId="0" applyFont="1" applyFill="1" applyBorder="1" applyAlignment="1">
      <alignment horizontal="left" wrapText="1" indent="1"/>
    </xf>
    <xf numFmtId="0" fontId="108" fillId="4" borderId="0" xfId="0" applyFont="1" applyFill="1" applyAlignment="1">
      <alignment horizontal="center"/>
    </xf>
    <xf numFmtId="0" fontId="122" fillId="0" borderId="13" xfId="8523" applyFont="1" applyFill="1" applyBorder="1" applyAlignment="1">
      <alignment horizontal="left" wrapText="1" indent="1"/>
    </xf>
    <xf numFmtId="165" fontId="116" fillId="0" borderId="13" xfId="8522" applyNumberFormat="1" applyFont="1" applyFill="1" applyBorder="1" applyAlignment="1">
      <alignment horizontal="center" vertical="center" wrapText="1"/>
    </xf>
    <xf numFmtId="0" fontId="114" fillId="0" borderId="13" xfId="0" applyFont="1" applyFill="1" applyBorder="1" applyAlignment="1">
      <alignment horizontal="left" vertical="center" wrapText="1"/>
    </xf>
    <xf numFmtId="0" fontId="122" fillId="0" borderId="13" xfId="8523" applyFont="1" applyFill="1" applyBorder="1" applyAlignment="1">
      <alignment horizontal="left" vertical="center" wrapText="1" indent="1"/>
    </xf>
    <xf numFmtId="0" fontId="116" fillId="0" borderId="13" xfId="0" applyFont="1" applyFill="1" applyBorder="1" applyAlignment="1">
      <alignment horizontal="center" vertical="center" wrapText="1"/>
    </xf>
    <xf numFmtId="0" fontId="122" fillId="2" borderId="11" xfId="8523" applyFont="1" applyFill="1" applyBorder="1" applyAlignment="1" applyProtection="1">
      <alignment horizontal="center" vertical="center" wrapText="1"/>
    </xf>
    <xf numFmtId="0" fontId="108" fillId="4" borderId="0" xfId="0" applyFont="1" applyFill="1"/>
    <xf numFmtId="164" fontId="116" fillId="0" borderId="11" xfId="8522" applyNumberFormat="1" applyFont="1" applyFill="1" applyBorder="1" applyAlignment="1" applyProtection="1">
      <alignment horizontal="center" wrapText="1"/>
    </xf>
    <xf numFmtId="164" fontId="116" fillId="0" borderId="10" xfId="8522" applyNumberFormat="1" applyFont="1" applyFill="1" applyBorder="1" applyAlignment="1" applyProtection="1">
      <alignment horizontal="center" wrapText="1"/>
    </xf>
    <xf numFmtId="0" fontId="116" fillId="0" borderId="15" xfId="0" applyFont="1" applyFill="1" applyBorder="1" applyAlignment="1">
      <alignment horizontal="left" wrapText="1" indent="1"/>
    </xf>
    <xf numFmtId="165" fontId="116" fillId="0" borderId="10" xfId="8523" applyNumberFormat="1" applyFont="1" applyFill="1" applyBorder="1" applyAlignment="1">
      <alignment horizontal="center" vertical="center" wrapText="1"/>
    </xf>
    <xf numFmtId="165" fontId="116" fillId="0" borderId="11" xfId="8523" applyNumberFormat="1" applyFont="1" applyFill="1" applyBorder="1" applyAlignment="1">
      <alignment horizontal="center" vertical="center" wrapText="1"/>
    </xf>
    <xf numFmtId="44" fontId="116" fillId="0" borderId="15" xfId="8522" applyNumberFormat="1" applyFont="1" applyFill="1" applyBorder="1" applyAlignment="1">
      <alignment horizontal="center" vertical="center" wrapText="1"/>
    </xf>
    <xf numFmtId="164" fontId="116" fillId="0" borderId="11" xfId="8522" applyNumberFormat="1" applyFont="1" applyFill="1" applyBorder="1" applyAlignment="1">
      <alignment horizontal="center" vertical="center" wrapText="1"/>
    </xf>
    <xf numFmtId="44" fontId="116" fillId="0" borderId="11" xfId="8522" applyNumberFormat="1" applyFont="1" applyFill="1" applyBorder="1" applyAlignment="1">
      <alignment horizontal="center" vertical="center" wrapText="1"/>
    </xf>
    <xf numFmtId="44" fontId="116" fillId="0" borderId="10" xfId="8522" applyNumberFormat="1" applyFont="1" applyFill="1" applyBorder="1" applyAlignment="1">
      <alignment horizontal="center" vertical="center" wrapText="1"/>
    </xf>
    <xf numFmtId="164" fontId="116" fillId="0" borderId="11" xfId="0" applyNumberFormat="1" applyFont="1" applyFill="1" applyBorder="1" applyAlignment="1">
      <alignment horizontal="center" vertical="center" wrapText="1"/>
    </xf>
    <xf numFmtId="165" fontId="116" fillId="0" borderId="11" xfId="8522" applyNumberFormat="1" applyFont="1" applyFill="1" applyBorder="1" applyAlignment="1" applyProtection="1">
      <alignment horizontal="center" vertical="center" wrapText="1"/>
    </xf>
    <xf numFmtId="164" fontId="116" fillId="0" borderId="11" xfId="8522" applyNumberFormat="1" applyFont="1" applyFill="1" applyBorder="1" applyAlignment="1">
      <alignment horizontal="right" wrapText="1"/>
    </xf>
    <xf numFmtId="165" fontId="116" fillId="0" borderId="10" xfId="8522" applyNumberFormat="1" applyFont="1" applyFill="1" applyBorder="1" applyAlignment="1">
      <alignment horizontal="center" vertical="center" wrapText="1"/>
    </xf>
    <xf numFmtId="164" fontId="116" fillId="0" borderId="21" xfId="8522" applyNumberFormat="1" applyFont="1" applyFill="1" applyBorder="1" applyAlignment="1">
      <alignment horizontal="right" wrapText="1"/>
    </xf>
    <xf numFmtId="164" fontId="116" fillId="0" borderId="10" xfId="8522" applyNumberFormat="1" applyFont="1" applyFill="1" applyBorder="1" applyAlignment="1">
      <alignment horizontal="center" vertical="center" wrapText="1"/>
    </xf>
    <xf numFmtId="0" fontId="122" fillId="0" borderId="10" xfId="8523" applyFont="1" applyFill="1" applyBorder="1" applyAlignment="1">
      <alignment horizontal="left" vertical="center" wrapText="1" indent="1"/>
    </xf>
    <xf numFmtId="164" fontId="116" fillId="7" borderId="10" xfId="0" applyNumberFormat="1" applyFont="1" applyFill="1" applyBorder="1" applyAlignment="1" applyProtection="1">
      <alignment horizontal="center" vertical="center" wrapText="1"/>
    </xf>
    <xf numFmtId="0" fontId="122" fillId="0" borderId="41" xfId="8523" applyFont="1" applyFill="1" applyBorder="1" applyAlignment="1">
      <alignment horizontal="left" wrapText="1" indent="1"/>
    </xf>
    <xf numFmtId="0" fontId="116" fillId="0" borderId="13" xfId="0" applyFont="1" applyFill="1" applyBorder="1" applyAlignment="1">
      <alignment horizontal="left" wrapText="1" indent="1"/>
    </xf>
    <xf numFmtId="44" fontId="108" fillId="0" borderId="13" xfId="8522" applyNumberFormat="1" applyFont="1" applyFill="1" applyBorder="1" applyAlignment="1">
      <alignment horizontal="center" vertical="center" wrapText="1"/>
    </xf>
    <xf numFmtId="0" fontId="115" fillId="4" borderId="0" xfId="0" applyFont="1" applyFill="1" applyAlignment="1">
      <alignment horizontal="center"/>
    </xf>
    <xf numFmtId="0" fontId="115" fillId="4" borderId="0" xfId="0" applyFont="1" applyFill="1" applyBorder="1"/>
    <xf numFmtId="0" fontId="115" fillId="0" borderId="0" xfId="0" applyFont="1" applyFill="1" applyBorder="1"/>
    <xf numFmtId="44" fontId="116" fillId="0" borderId="24" xfId="8522" applyNumberFormat="1" applyFont="1" applyFill="1" applyBorder="1" applyAlignment="1">
      <alignment horizontal="center" vertical="center" wrapText="1"/>
    </xf>
    <xf numFmtId="0" fontId="113" fillId="0" borderId="13" xfId="0" applyFont="1" applyFill="1" applyBorder="1" applyAlignment="1">
      <alignment horizontal="left" vertical="center"/>
    </xf>
    <xf numFmtId="0" fontId="111" fillId="0" borderId="13" xfId="0" applyFont="1" applyFill="1" applyBorder="1" applyAlignment="1">
      <alignment horizontal="center" vertical="center"/>
    </xf>
    <xf numFmtId="0" fontId="121" fillId="4" borderId="40" xfId="0" applyFont="1" applyFill="1" applyBorder="1" applyAlignment="1">
      <alignment horizontal="left" vertical="center" wrapText="1" indent="1"/>
    </xf>
    <xf numFmtId="0" fontId="122" fillId="0" borderId="28" xfId="8523" applyFont="1" applyFill="1" applyBorder="1" applyAlignment="1">
      <alignment horizontal="left" wrapText="1" indent="1"/>
    </xf>
    <xf numFmtId="7" fontId="116" fillId="0" borderId="13" xfId="8523" applyNumberFormat="1" applyFont="1" applyFill="1" applyBorder="1" applyAlignment="1">
      <alignment horizontal="center" vertical="center" wrapText="1"/>
    </xf>
    <xf numFmtId="0" fontId="116" fillId="0" borderId="11" xfId="0" applyFont="1" applyFill="1" applyBorder="1" applyAlignment="1">
      <alignment horizontal="center" vertical="center" wrapText="1"/>
    </xf>
    <xf numFmtId="165" fontId="116" fillId="0" borderId="10" xfId="0" applyNumberFormat="1" applyFont="1" applyFill="1" applyBorder="1" applyAlignment="1">
      <alignment horizontal="center" vertical="center" wrapText="1"/>
    </xf>
    <xf numFmtId="0" fontId="116" fillId="4" borderId="0" xfId="0" applyFont="1" applyFill="1" applyBorder="1"/>
    <xf numFmtId="0" fontId="116" fillId="0" borderId="0" xfId="0" applyFont="1" applyFill="1" applyBorder="1"/>
    <xf numFmtId="0" fontId="113" fillId="0" borderId="11" xfId="0" applyFont="1" applyFill="1" applyBorder="1" applyAlignment="1">
      <alignment horizontal="left" vertical="center"/>
    </xf>
    <xf numFmtId="0" fontId="111" fillId="0" borderId="11" xfId="0" applyFont="1" applyFill="1" applyBorder="1" applyAlignment="1">
      <alignment horizontal="center" vertical="center"/>
    </xf>
    <xf numFmtId="165" fontId="116" fillId="0" borderId="13" xfId="8523" applyNumberFormat="1" applyFont="1" applyFill="1" applyBorder="1" applyAlignment="1">
      <alignment horizontal="center" vertical="center" wrapText="1"/>
    </xf>
    <xf numFmtId="164" fontId="116" fillId="0" borderId="11" xfId="0" applyNumberFormat="1" applyFont="1" applyFill="1" applyBorder="1" applyAlignment="1">
      <alignment horizontal="right" wrapText="1"/>
    </xf>
    <xf numFmtId="0" fontId="122" fillId="0" borderId="11" xfId="8523" applyFont="1" applyFill="1" applyBorder="1" applyAlignment="1">
      <alignment horizontal="left" vertical="center" wrapText="1" indent="1"/>
    </xf>
    <xf numFmtId="7" fontId="116" fillId="0" borderId="11" xfId="8523" applyNumberFormat="1" applyFont="1" applyFill="1" applyBorder="1" applyAlignment="1">
      <alignment horizontal="right" vertical="center" wrapText="1"/>
    </xf>
    <xf numFmtId="0" fontId="113" fillId="0" borderId="22" xfId="0" applyFont="1" applyFill="1" applyBorder="1" applyAlignment="1">
      <alignment horizontal="left" vertical="center"/>
    </xf>
    <xf numFmtId="0" fontId="113" fillId="0" borderId="21" xfId="0" applyFont="1" applyFill="1" applyBorder="1" applyAlignment="1">
      <alignment horizontal="left" vertical="center"/>
    </xf>
    <xf numFmtId="164" fontId="116" fillId="0" borderId="13" xfId="8522" applyNumberFormat="1" applyFont="1" applyFill="1" applyBorder="1" applyAlignment="1">
      <alignment horizontal="right" wrapText="1"/>
    </xf>
    <xf numFmtId="164" fontId="116" fillId="0" borderId="13" xfId="8522" applyNumberFormat="1" applyFont="1" applyFill="1" applyBorder="1" applyAlignment="1">
      <alignment horizontal="center" vertical="center" wrapText="1"/>
    </xf>
    <xf numFmtId="0" fontId="113" fillId="0" borderId="35" xfId="0" applyFont="1" applyFill="1" applyBorder="1" applyAlignment="1">
      <alignment horizontal="left" vertical="center"/>
    </xf>
    <xf numFmtId="0" fontId="113" fillId="0" borderId="56" xfId="0" applyFont="1" applyFill="1" applyBorder="1" applyAlignment="1">
      <alignment horizontal="left" vertical="center"/>
    </xf>
    <xf numFmtId="164" fontId="116" fillId="0" borderId="11" xfId="8522" applyNumberFormat="1" applyFont="1" applyFill="1" applyBorder="1" applyAlignment="1">
      <alignment horizontal="right" vertical="center" wrapText="1"/>
    </xf>
    <xf numFmtId="0" fontId="122" fillId="0" borderId="11" xfId="8523" quotePrefix="1" applyFont="1" applyFill="1" applyBorder="1" applyAlignment="1">
      <alignment horizontal="left" wrapText="1" indent="1"/>
    </xf>
    <xf numFmtId="0" fontId="123" fillId="0" borderId="11" xfId="8523" applyFont="1" applyFill="1" applyBorder="1" applyAlignment="1">
      <alignment horizontal="left" vertical="center" wrapText="1" indent="1"/>
    </xf>
    <xf numFmtId="0" fontId="118" fillId="5" borderId="8" xfId="0" quotePrefix="1" applyFont="1" applyFill="1" applyBorder="1" applyAlignment="1">
      <alignment horizontal="left" vertical="center" indent="1"/>
    </xf>
    <xf numFmtId="0" fontId="119" fillId="6" borderId="8" xfId="0" applyFont="1" applyFill="1" applyBorder="1" applyAlignment="1">
      <alignment horizontal="center" vertical="center"/>
    </xf>
    <xf numFmtId="0" fontId="119" fillId="6" borderId="9" xfId="0" quotePrefix="1" applyFont="1" applyFill="1" applyBorder="1" applyAlignment="1">
      <alignment horizontal="left" vertical="center" wrapText="1" indent="1"/>
    </xf>
    <xf numFmtId="0" fontId="114" fillId="0" borderId="15" xfId="0" applyFont="1" applyFill="1" applyBorder="1" applyAlignment="1">
      <alignment horizontal="left" wrapText="1" indent="1"/>
    </xf>
    <xf numFmtId="0" fontId="108" fillId="0" borderId="11" xfId="0" applyFont="1" applyFill="1" applyBorder="1" applyAlignment="1">
      <alignment wrapText="1"/>
    </xf>
    <xf numFmtId="0" fontId="116" fillId="0" borderId="11" xfId="0" applyFont="1" applyFill="1" applyBorder="1" applyAlignment="1">
      <alignment wrapText="1"/>
    </xf>
    <xf numFmtId="1" fontId="116" fillId="0" borderId="11" xfId="0" applyNumberFormat="1" applyFont="1" applyFill="1" applyBorder="1" applyAlignment="1">
      <alignment horizontal="center" vertical="center" wrapText="1"/>
    </xf>
    <xf numFmtId="0" fontId="111" fillId="3" borderId="11" xfId="0" applyFont="1" applyFill="1" applyBorder="1" applyAlignment="1">
      <alignment horizontal="left" wrapText="1" indent="2"/>
    </xf>
    <xf numFmtId="164" fontId="116" fillId="3" borderId="22" xfId="8522" applyNumberFormat="1" applyFont="1" applyFill="1" applyBorder="1" applyAlignment="1">
      <alignment horizontal="center" vertical="center" wrapText="1"/>
    </xf>
    <xf numFmtId="0" fontId="108" fillId="0" borderId="0" xfId="0" applyFont="1" applyFill="1"/>
    <xf numFmtId="0" fontId="113" fillId="0" borderId="20" xfId="0" applyFont="1" applyFill="1" applyBorder="1" applyAlignment="1">
      <alignment horizontal="left" vertical="center" indent="1"/>
    </xf>
    <xf numFmtId="164" fontId="116" fillId="7" borderId="11" xfId="8522" applyNumberFormat="1" applyFont="1" applyFill="1" applyBorder="1" applyAlignment="1" applyProtection="1">
      <alignment horizontal="center" wrapText="1"/>
    </xf>
    <xf numFmtId="44" fontId="108" fillId="0" borderId="11" xfId="8522" applyNumberFormat="1" applyFont="1" applyFill="1" applyBorder="1" applyAlignment="1">
      <alignment horizontal="right" wrapText="1"/>
    </xf>
    <xf numFmtId="0" fontId="113" fillId="0" borderId="17" xfId="0" applyFont="1" applyFill="1" applyBorder="1" applyAlignment="1">
      <alignment horizontal="left" vertical="center" indent="1"/>
    </xf>
    <xf numFmtId="0" fontId="108" fillId="0" borderId="13" xfId="0" applyFont="1" applyFill="1" applyBorder="1" applyAlignment="1">
      <alignment wrapText="1"/>
    </xf>
    <xf numFmtId="165" fontId="116" fillId="0" borderId="11" xfId="8522" applyNumberFormat="1" applyFont="1" applyFill="1" applyBorder="1" applyAlignment="1">
      <alignment horizontal="right" wrapText="1"/>
    </xf>
    <xf numFmtId="0" fontId="113" fillId="0" borderId="23" xfId="0" applyFont="1" applyFill="1" applyBorder="1" applyAlignment="1">
      <alignment horizontal="left" indent="1"/>
    </xf>
    <xf numFmtId="0" fontId="116" fillId="0" borderId="11" xfId="8523" applyFont="1" applyFill="1" applyBorder="1" applyAlignment="1">
      <alignment horizontal="left" wrapText="1" indent="1"/>
    </xf>
    <xf numFmtId="0" fontId="116" fillId="0" borderId="11" xfId="0" applyFont="1" applyFill="1" applyBorder="1" applyAlignment="1">
      <alignment horizontal="left" vertical="center" wrapText="1" indent="1"/>
    </xf>
    <xf numFmtId="0" fontId="113" fillId="0" borderId="40" xfId="0" applyFont="1" applyFill="1" applyBorder="1" applyAlignment="1">
      <alignment horizontal="left" vertical="center" indent="1"/>
    </xf>
    <xf numFmtId="0" fontId="122" fillId="0" borderId="11" xfId="8523" applyFont="1" applyFill="1" applyBorder="1" applyAlignment="1">
      <alignment wrapText="1"/>
    </xf>
    <xf numFmtId="0" fontId="122" fillId="0" borderId="11" xfId="8523" applyFont="1" applyFill="1" applyBorder="1" applyAlignment="1">
      <alignment horizontal="left" indent="1"/>
    </xf>
    <xf numFmtId="7" fontId="116" fillId="0" borderId="11" xfId="8522" applyNumberFormat="1" applyFont="1" applyFill="1" applyBorder="1" applyAlignment="1">
      <alignment horizontal="center" vertical="center" wrapText="1"/>
    </xf>
    <xf numFmtId="0" fontId="113" fillId="0" borderId="17" xfId="0" applyFont="1" applyFill="1" applyBorder="1" applyAlignment="1">
      <alignment horizontal="left" vertical="center" wrapText="1" indent="1"/>
    </xf>
    <xf numFmtId="164" fontId="116" fillId="2" borderId="11" xfId="0" applyNumberFormat="1" applyFont="1" applyFill="1" applyBorder="1" applyAlignment="1" applyProtection="1">
      <alignment horizontal="center" vertical="center" wrapText="1"/>
    </xf>
    <xf numFmtId="164" fontId="116" fillId="2" borderId="10" xfId="8522" applyNumberFormat="1" applyFont="1" applyFill="1" applyBorder="1" applyAlignment="1" applyProtection="1">
      <alignment horizontal="center" vertical="center" wrapText="1"/>
    </xf>
    <xf numFmtId="44" fontId="116" fillId="0" borderId="11" xfId="8522" applyNumberFormat="1" applyFont="1" applyFill="1" applyBorder="1" applyAlignment="1">
      <alignment horizontal="center" wrapText="1"/>
    </xf>
    <xf numFmtId="0" fontId="108" fillId="0" borderId="10" xfId="0" applyFont="1" applyFill="1" applyBorder="1" applyAlignment="1">
      <alignment wrapText="1"/>
    </xf>
    <xf numFmtId="15" fontId="116" fillId="0" borderId="22" xfId="8523" applyNumberFormat="1" applyFont="1" applyFill="1" applyBorder="1" applyAlignment="1">
      <alignment horizontal="center" vertical="center" wrapText="1"/>
    </xf>
    <xf numFmtId="15" fontId="116" fillId="0" borderId="22" xfId="8523" applyNumberFormat="1" applyFont="1" applyFill="1" applyBorder="1" applyAlignment="1">
      <alignment horizontal="center" wrapText="1"/>
    </xf>
    <xf numFmtId="0" fontId="116" fillId="0" borderId="10" xfId="0" applyFont="1" applyFill="1" applyBorder="1" applyAlignment="1">
      <alignment wrapText="1"/>
    </xf>
    <xf numFmtId="0" fontId="116" fillId="0" borderId="11" xfId="8523" applyFont="1" applyFill="1" applyBorder="1" applyAlignment="1">
      <alignment wrapText="1"/>
    </xf>
    <xf numFmtId="0" fontId="116" fillId="0" borderId="11" xfId="8523" applyFont="1" applyFill="1" applyBorder="1" applyAlignment="1">
      <alignment horizontal="left" indent="1"/>
    </xf>
    <xf numFmtId="0" fontId="116" fillId="0" borderId="11" xfId="8523" applyFont="1" applyFill="1" applyBorder="1" applyAlignment="1">
      <alignment horizontal="left" vertical="center" wrapText="1" indent="1"/>
    </xf>
    <xf numFmtId="165" fontId="116" fillId="0" borderId="11" xfId="8522" applyNumberFormat="1" applyFont="1" applyFill="1" applyBorder="1" applyAlignment="1">
      <alignment horizontal="right" vertical="center" wrapText="1"/>
    </xf>
    <xf numFmtId="0" fontId="116" fillId="0" borderId="11" xfId="0" applyFont="1" applyFill="1" applyBorder="1" applyAlignment="1">
      <alignment horizontal="left" wrapText="1" indent="2"/>
    </xf>
    <xf numFmtId="164" fontId="124" fillId="0" borderId="13" xfId="0" applyNumberFormat="1" applyFont="1" applyFill="1" applyBorder="1" applyAlignment="1" applyProtection="1">
      <alignment horizontal="center" vertical="center" wrapText="1"/>
    </xf>
    <xf numFmtId="164" fontId="116" fillId="0" borderId="13" xfId="0" applyNumberFormat="1" applyFont="1" applyFill="1" applyBorder="1" applyAlignment="1" applyProtection="1">
      <alignment horizontal="center" vertical="center" wrapText="1"/>
    </xf>
    <xf numFmtId="0" fontId="124" fillId="0" borderId="11" xfId="8523" applyFont="1" applyFill="1" applyBorder="1" applyAlignment="1">
      <alignment wrapText="1"/>
    </xf>
    <xf numFmtId="0" fontId="113" fillId="0" borderId="11" xfId="0" applyFont="1" applyFill="1" applyBorder="1" applyAlignment="1" applyProtection="1">
      <alignment horizontal="center" vertical="center"/>
    </xf>
    <xf numFmtId="0" fontId="113" fillId="0" borderId="40" xfId="0" applyFont="1" applyFill="1" applyBorder="1" applyAlignment="1">
      <alignment horizontal="left" vertical="center" indent="2"/>
    </xf>
    <xf numFmtId="0" fontId="113" fillId="0" borderId="17" xfId="0" applyFont="1" applyFill="1" applyBorder="1" applyAlignment="1">
      <alignment horizontal="left" vertical="center" wrapText="1" indent="2"/>
    </xf>
    <xf numFmtId="0" fontId="125" fillId="0" borderId="15" xfId="8524" applyFont="1" applyFill="1" applyBorder="1" applyAlignment="1" applyProtection="1">
      <alignment wrapText="1"/>
    </xf>
    <xf numFmtId="44" fontId="108" fillId="0" borderId="15" xfId="8522" applyNumberFormat="1" applyFont="1" applyFill="1" applyBorder="1" applyAlignment="1">
      <alignment horizontal="right" wrapText="1"/>
    </xf>
    <xf numFmtId="0" fontId="127" fillId="0" borderId="11" xfId="8523" applyFont="1" applyFill="1" applyBorder="1" applyAlignment="1">
      <alignment horizontal="center" wrapText="1"/>
    </xf>
    <xf numFmtId="0" fontId="108" fillId="4" borderId="44" xfId="0" applyFont="1" applyFill="1" applyBorder="1"/>
    <xf numFmtId="0" fontId="127" fillId="0" borderId="24" xfId="8523" applyFont="1" applyFill="1" applyBorder="1" applyAlignment="1">
      <alignment horizontal="center" wrapText="1"/>
    </xf>
    <xf numFmtId="164" fontId="116" fillId="2" borderId="24" xfId="0" applyNumberFormat="1" applyFont="1" applyFill="1" applyBorder="1" applyAlignment="1" applyProtection="1">
      <alignment horizontal="center" vertical="center" wrapText="1"/>
    </xf>
    <xf numFmtId="44" fontId="108" fillId="0" borderId="24" xfId="8522" applyNumberFormat="1" applyFont="1" applyFill="1" applyBorder="1" applyAlignment="1">
      <alignment horizontal="right" vertical="center" wrapText="1"/>
    </xf>
    <xf numFmtId="0" fontId="114" fillId="4" borderId="0" xfId="0" applyFont="1" applyFill="1" applyAlignment="1">
      <alignment horizontal="left" vertical="center"/>
    </xf>
    <xf numFmtId="0" fontId="114" fillId="4" borderId="0" xfId="0" applyFont="1" applyFill="1" applyAlignment="1">
      <alignment horizontal="left" indent="1"/>
    </xf>
    <xf numFmtId="0" fontId="108" fillId="4" borderId="0" xfId="0" applyFont="1" applyFill="1" applyAlignment="1">
      <alignment horizontal="center" vertical="center"/>
    </xf>
    <xf numFmtId="0" fontId="107" fillId="4" borderId="0" xfId="0" applyFont="1" applyFill="1" applyAlignment="1">
      <alignment horizontal="center" vertical="center"/>
    </xf>
    <xf numFmtId="0" fontId="107" fillId="4" borderId="0" xfId="0" applyFont="1" applyFill="1" applyAlignment="1">
      <alignment horizontal="right" wrapText="1"/>
    </xf>
    <xf numFmtId="0" fontId="108" fillId="4" borderId="0" xfId="0" applyFont="1" applyFill="1" applyAlignment="1">
      <alignment horizontal="center" vertical="center" wrapText="1"/>
    </xf>
    <xf numFmtId="0" fontId="108" fillId="4" borderId="0" xfId="0" applyFont="1" applyFill="1" applyAlignment="1">
      <alignment horizontal="left" wrapText="1" indent="1"/>
    </xf>
    <xf numFmtId="165" fontId="107" fillId="4" borderId="0" xfId="0" applyNumberFormat="1" applyFont="1" applyFill="1" applyAlignment="1">
      <alignment horizontal="right"/>
    </xf>
    <xf numFmtId="0" fontId="108" fillId="0" borderId="0" xfId="0" applyFont="1" applyFill="1" applyAlignment="1">
      <alignment horizontal="center" vertical="center" wrapText="1"/>
    </xf>
    <xf numFmtId="0" fontId="108" fillId="0" borderId="0" xfId="0" applyFont="1" applyFill="1" applyAlignment="1">
      <alignment horizontal="left" wrapText="1" indent="1"/>
    </xf>
    <xf numFmtId="165" fontId="107" fillId="0" borderId="0" xfId="0" applyNumberFormat="1" applyFont="1" applyFill="1" applyAlignment="1">
      <alignment horizontal="right"/>
    </xf>
    <xf numFmtId="0" fontId="48" fillId="6" borderId="11" xfId="8523" applyFont="1" applyFill="1" applyBorder="1" applyAlignment="1">
      <alignment horizontal="left" wrapText="1" indent="1"/>
    </xf>
    <xf numFmtId="0" fontId="48" fillId="6" borderId="11" xfId="8523" applyFont="1" applyFill="1" applyBorder="1" applyAlignment="1">
      <alignment horizontal="left" vertical="center" wrapText="1" indent="1"/>
    </xf>
    <xf numFmtId="0" fontId="47" fillId="0" borderId="31" xfId="0" applyFont="1" applyFill="1" applyBorder="1" applyAlignment="1">
      <alignment horizontal="left" vertical="center" wrapText="1" indent="1"/>
    </xf>
    <xf numFmtId="49" fontId="45" fillId="6" borderId="8" xfId="0" applyNumberFormat="1" applyFont="1" applyFill="1" applyBorder="1" applyAlignment="1">
      <alignment horizontal="left" indent="1"/>
    </xf>
    <xf numFmtId="0" fontId="45" fillId="6" borderId="9" xfId="0" quotePrefix="1" applyFont="1" applyFill="1" applyBorder="1" applyAlignment="1">
      <alignment horizontal="left" indent="1"/>
    </xf>
    <xf numFmtId="0" fontId="34" fillId="0" borderId="11" xfId="0" applyFont="1" applyFill="1" applyBorder="1" applyAlignment="1">
      <alignment horizontal="left" wrapText="1" indent="1"/>
    </xf>
    <xf numFmtId="15" fontId="42" fillId="0" borderId="22" xfId="8523" applyNumberFormat="1" applyFont="1" applyFill="1" applyBorder="1" applyAlignment="1">
      <alignment horizontal="center" vertical="center" wrapText="1"/>
    </xf>
    <xf numFmtId="15" fontId="42" fillId="2" borderId="11" xfId="8523" applyNumberFormat="1" applyFont="1" applyFill="1" applyBorder="1" applyAlignment="1" applyProtection="1">
      <alignment horizontal="center" vertical="center" wrapText="1"/>
    </xf>
    <xf numFmtId="15" fontId="42" fillId="2" borderId="22" xfId="8523" applyNumberFormat="1" applyFont="1" applyFill="1" applyBorder="1" applyAlignment="1" applyProtection="1">
      <alignment horizontal="center" vertical="center" wrapText="1"/>
    </xf>
    <xf numFmtId="0" fontId="122" fillId="4" borderId="10" xfId="8523" applyFont="1" applyFill="1" applyBorder="1" applyAlignment="1">
      <alignment horizontal="left" vertical="center" wrapText="1" indent="1"/>
    </xf>
    <xf numFmtId="0" fontId="122" fillId="4" borderId="10" xfId="8523" applyFont="1" applyFill="1" applyBorder="1" applyAlignment="1">
      <alignment horizontal="left" wrapText="1" indent="1"/>
    </xf>
    <xf numFmtId="165" fontId="97" fillId="4" borderId="11" xfId="0" applyNumberFormat="1" applyFont="1" applyFill="1" applyBorder="1" applyAlignment="1" applyProtection="1">
      <alignment horizontal="center" vertical="center" wrapText="1"/>
    </xf>
    <xf numFmtId="164" fontId="89" fillId="4" borderId="11" xfId="8522" applyNumberFormat="1" applyFont="1" applyFill="1" applyBorder="1" applyAlignment="1" applyProtection="1">
      <alignment horizontal="center" vertical="center" wrapText="1"/>
    </xf>
    <xf numFmtId="0" fontId="34" fillId="4" borderId="0" xfId="0" applyFont="1" applyFill="1" applyAlignment="1">
      <alignment horizontal="center" vertical="center" wrapText="1"/>
    </xf>
    <xf numFmtId="0" fontId="34" fillId="0" borderId="0" xfId="0" applyFont="1" applyFill="1" applyAlignment="1">
      <alignment horizontal="center" vertical="center" wrapText="1"/>
    </xf>
    <xf numFmtId="0" fontId="42" fillId="0" borderId="11" xfId="0" applyFont="1" applyFill="1" applyBorder="1" applyAlignment="1">
      <alignment horizontal="left" vertical="center" wrapText="1" indent="2"/>
    </xf>
    <xf numFmtId="0" fontId="48" fillId="0" borderId="10" xfId="8523" applyFont="1" applyFill="1" applyBorder="1" applyAlignment="1">
      <alignment horizontal="left" vertical="center" wrapText="1" indent="2"/>
    </xf>
    <xf numFmtId="0" fontId="48" fillId="0" borderId="11" xfId="8523" applyFont="1" applyFill="1" applyBorder="1" applyAlignment="1">
      <alignment horizontal="left" vertical="center" wrapText="1" indent="2"/>
    </xf>
    <xf numFmtId="0" fontId="42" fillId="0" borderId="10" xfId="0" applyFont="1" applyFill="1" applyBorder="1" applyAlignment="1">
      <alignment horizontal="left" wrapText="1" indent="2"/>
    </xf>
    <xf numFmtId="0" fontId="42" fillId="0" borderId="10" xfId="0" applyFont="1" applyFill="1" applyBorder="1" applyAlignment="1">
      <alignment horizontal="left" vertical="center" wrapText="1" indent="2"/>
    </xf>
    <xf numFmtId="0" fontId="54" fillId="0" borderId="11" xfId="8523" applyFont="1" applyFill="1" applyBorder="1" applyAlignment="1">
      <alignment horizontal="left" wrapText="1" indent="1"/>
    </xf>
    <xf numFmtId="0" fontId="48" fillId="0" borderId="11" xfId="8523" applyFont="1" applyFill="1" applyBorder="1" applyAlignment="1">
      <alignment horizontal="left" wrapText="1" indent="2"/>
    </xf>
    <xf numFmtId="0" fontId="48" fillId="0" borderId="10" xfId="8523" applyFont="1" applyFill="1" applyBorder="1" applyAlignment="1">
      <alignment horizontal="left" wrapText="1" indent="2"/>
    </xf>
    <xf numFmtId="0" fontId="130" fillId="4" borderId="0" xfId="0" applyFont="1" applyFill="1"/>
    <xf numFmtId="0" fontId="130" fillId="4" borderId="0" xfId="0" applyFont="1" applyFill="1" applyBorder="1"/>
    <xf numFmtId="0" fontId="130" fillId="0" borderId="0" xfId="0" applyFont="1" applyFill="1"/>
    <xf numFmtId="0" fontId="131" fillId="0" borderId="63" xfId="0" applyFont="1" applyFill="1" applyBorder="1" applyAlignment="1">
      <alignment horizontal="left" vertical="center"/>
    </xf>
    <xf numFmtId="0" fontId="132" fillId="0" borderId="64" xfId="0" applyFont="1" applyFill="1" applyBorder="1" applyAlignment="1">
      <alignment horizontal="center" vertical="center"/>
    </xf>
    <xf numFmtId="0" fontId="132" fillId="0" borderId="49" xfId="0" applyFont="1" applyFill="1" applyBorder="1" applyAlignment="1">
      <alignment horizontal="center" vertical="center"/>
    </xf>
    <xf numFmtId="0" fontId="131" fillId="4" borderId="65" xfId="0" applyFont="1" applyFill="1" applyBorder="1" applyAlignment="1">
      <alignment horizontal="left" vertical="center" wrapText="1"/>
    </xf>
    <xf numFmtId="0" fontId="133" fillId="0" borderId="63" xfId="8523" applyFont="1" applyFill="1" applyBorder="1" applyAlignment="1">
      <alignment horizontal="center" vertical="center" wrapText="1"/>
    </xf>
    <xf numFmtId="164" fontId="134" fillId="9" borderId="63" xfId="8523" applyNumberFormat="1" applyFont="1" applyFill="1" applyBorder="1" applyAlignment="1">
      <alignment horizontal="center" vertical="center" wrapText="1"/>
    </xf>
    <xf numFmtId="164" fontId="134" fillId="0" borderId="63" xfId="8523" applyNumberFormat="1" applyFont="1" applyFill="1" applyBorder="1" applyAlignment="1">
      <alignment horizontal="center" vertical="center" wrapText="1"/>
    </xf>
    <xf numFmtId="0" fontId="134" fillId="0" borderId="63" xfId="8523" applyFont="1" applyFill="1" applyBorder="1" applyAlignment="1">
      <alignment horizontal="center" vertical="center" wrapText="1"/>
    </xf>
    <xf numFmtId="0" fontId="132" fillId="4" borderId="0" xfId="0" applyFont="1" applyFill="1" applyBorder="1" applyAlignment="1">
      <alignment vertical="center"/>
    </xf>
    <xf numFmtId="0" fontId="132" fillId="0" borderId="0" xfId="0" applyFont="1" applyFill="1" applyBorder="1" applyAlignment="1">
      <alignment vertical="center"/>
    </xf>
    <xf numFmtId="0" fontId="134" fillId="5" borderId="8" xfId="0" applyFont="1" applyFill="1" applyBorder="1" applyAlignment="1">
      <alignment horizontal="center" vertical="center"/>
    </xf>
    <xf numFmtId="0" fontId="136" fillId="5" borderId="8" xfId="0" applyFont="1" applyFill="1" applyBorder="1" applyAlignment="1">
      <alignment horizontal="left" vertical="center"/>
    </xf>
    <xf numFmtId="0" fontId="130" fillId="5" borderId="8" xfId="0" applyFont="1" applyFill="1" applyBorder="1" applyAlignment="1">
      <alignment wrapText="1"/>
    </xf>
    <xf numFmtId="165" fontId="130" fillId="5" borderId="8" xfId="8522" applyNumberFormat="1" applyFont="1" applyFill="1" applyBorder="1" applyAlignment="1">
      <alignment horizontal="center" vertical="center" wrapText="1"/>
    </xf>
    <xf numFmtId="164" fontId="130" fillId="5" borderId="8" xfId="8522" applyNumberFormat="1" applyFont="1" applyFill="1" applyBorder="1" applyAlignment="1">
      <alignment wrapText="1"/>
    </xf>
    <xf numFmtId="44" fontId="130" fillId="5" borderId="27" xfId="8522" applyNumberFormat="1" applyFont="1" applyFill="1" applyBorder="1" applyAlignment="1">
      <alignment horizontal="center" wrapText="1"/>
    </xf>
    <xf numFmtId="44" fontId="130" fillId="5" borderId="9" xfId="8522" applyNumberFormat="1" applyFont="1" applyFill="1" applyBorder="1" applyAlignment="1">
      <alignment horizontal="center" vertical="center" wrapText="1"/>
    </xf>
    <xf numFmtId="0" fontId="130" fillId="0" borderId="0" xfId="0" applyFont="1" applyFill="1" applyBorder="1"/>
    <xf numFmtId="0" fontId="138" fillId="6" borderId="8" xfId="0" applyFont="1" applyFill="1" applyBorder="1" applyAlignment="1">
      <alignment horizontal="center"/>
    </xf>
    <xf numFmtId="0" fontId="138" fillId="6" borderId="9" xfId="0" applyFont="1" applyFill="1" applyBorder="1" applyAlignment="1">
      <alignment horizontal="left" indent="1"/>
    </xf>
    <xf numFmtId="0" fontId="130" fillId="0" borderId="11" xfId="0" applyFont="1" applyFill="1" applyBorder="1" applyAlignment="1">
      <alignment wrapText="1"/>
    </xf>
    <xf numFmtId="0" fontId="130" fillId="0" borderId="13" xfId="0" applyFont="1" applyFill="1" applyBorder="1" applyAlignment="1">
      <alignment wrapText="1"/>
    </xf>
    <xf numFmtId="165" fontId="130" fillId="0" borderId="13" xfId="8522" applyNumberFormat="1" applyFont="1" applyFill="1" applyBorder="1" applyAlignment="1">
      <alignment horizontal="center" vertical="center" wrapText="1"/>
    </xf>
    <xf numFmtId="164" fontId="130" fillId="0" borderId="13" xfId="8522" applyNumberFormat="1" applyFont="1" applyFill="1" applyBorder="1" applyAlignment="1">
      <alignment wrapText="1"/>
    </xf>
    <xf numFmtId="44" fontId="130" fillId="0" borderId="13" xfId="8522" applyNumberFormat="1" applyFont="1" applyFill="1" applyBorder="1" applyAlignment="1">
      <alignment horizontal="center" wrapText="1"/>
    </xf>
    <xf numFmtId="15" fontId="137" fillId="0" borderId="13" xfId="8523" applyNumberFormat="1" applyFont="1" applyFill="1" applyBorder="1" applyAlignment="1">
      <alignment horizontal="center" vertical="center" wrapText="1"/>
    </xf>
    <xf numFmtId="0" fontId="137" fillId="0" borderId="11" xfId="0" applyFont="1" applyFill="1" applyBorder="1" applyAlignment="1">
      <alignment horizontal="left" wrapText="1" indent="1"/>
    </xf>
    <xf numFmtId="165" fontId="130" fillId="0" borderId="11" xfId="8522" applyNumberFormat="1" applyFont="1" applyFill="1" applyBorder="1" applyAlignment="1">
      <alignment horizontal="center" vertical="center" wrapText="1"/>
    </xf>
    <xf numFmtId="7" fontId="130" fillId="0" borderId="11" xfId="8522" applyNumberFormat="1" applyFont="1" applyFill="1" applyBorder="1" applyAlignment="1">
      <alignment horizontal="right" wrapText="1"/>
    </xf>
    <xf numFmtId="15" fontId="137" fillId="0" borderId="11" xfId="8523" applyNumberFormat="1" applyFont="1" applyFill="1" applyBorder="1" applyAlignment="1">
      <alignment horizontal="center" vertical="center" wrapText="1"/>
    </xf>
    <xf numFmtId="0" fontId="139" fillId="0" borderId="17" xfId="0" applyFont="1" applyFill="1" applyBorder="1" applyAlignment="1">
      <alignment horizontal="left" vertical="center" wrapText="1" indent="1"/>
    </xf>
    <xf numFmtId="0" fontId="140" fillId="0" borderId="11" xfId="8523" applyFont="1" applyFill="1" applyBorder="1" applyAlignment="1">
      <alignment horizontal="left" wrapText="1" indent="1"/>
    </xf>
    <xf numFmtId="165" fontId="137" fillId="0" borderId="11" xfId="0" applyNumberFormat="1" applyFont="1" applyFill="1" applyBorder="1" applyAlignment="1">
      <alignment horizontal="center" vertical="center" wrapText="1"/>
    </xf>
    <xf numFmtId="7" fontId="137" fillId="0" borderId="11" xfId="8522" applyNumberFormat="1" applyFont="1" applyFill="1" applyBorder="1" applyAlignment="1">
      <alignment horizontal="center" vertical="center" wrapText="1"/>
    </xf>
    <xf numFmtId="164" fontId="137" fillId="0" borderId="11" xfId="0" applyNumberFormat="1" applyFont="1" applyFill="1" applyBorder="1" applyAlignment="1" applyProtection="1">
      <alignment horizontal="center" vertical="center" wrapText="1"/>
    </xf>
    <xf numFmtId="0" fontId="141" fillId="0" borderId="11" xfId="8523" applyNumberFormat="1" applyFont="1" applyFill="1" applyBorder="1" applyAlignment="1">
      <alignment horizontal="left" vertical="center" wrapText="1" indent="1"/>
    </xf>
    <xf numFmtId="0" fontId="142" fillId="0" borderId="11" xfId="8523" applyNumberFormat="1" applyFont="1" applyFill="1" applyBorder="1" applyAlignment="1">
      <alignment horizontal="center" vertical="center" wrapText="1"/>
    </xf>
    <xf numFmtId="0" fontId="143" fillId="0" borderId="11" xfId="0" applyFont="1" applyFill="1" applyBorder="1" applyAlignment="1" applyProtection="1">
      <alignment horizontal="center" vertical="center" wrapText="1"/>
    </xf>
    <xf numFmtId="0" fontId="130" fillId="0" borderId="11" xfId="0" applyFont="1" applyFill="1" applyBorder="1" applyAlignment="1">
      <alignment horizontal="center" vertical="center" wrapText="1"/>
    </xf>
    <xf numFmtId="164" fontId="129" fillId="0" borderId="11" xfId="8523" applyNumberFormat="1" applyFont="1" applyFill="1" applyBorder="1" applyAlignment="1">
      <alignment horizontal="center" vertical="center" wrapText="1"/>
    </xf>
    <xf numFmtId="0" fontId="140" fillId="0" borderId="11" xfId="8523" applyFont="1" applyFill="1" applyBorder="1" applyAlignment="1">
      <alignment horizontal="left" vertical="center" wrapText="1" indent="1"/>
    </xf>
    <xf numFmtId="0" fontId="140" fillId="0" borderId="13" xfId="8523" applyFont="1" applyFill="1" applyBorder="1" applyAlignment="1">
      <alignment horizontal="left" vertical="center" wrapText="1" indent="1"/>
    </xf>
    <xf numFmtId="7" fontId="137" fillId="0" borderId="13" xfId="8522" applyNumberFormat="1" applyFont="1" applyFill="1" applyBorder="1" applyAlignment="1">
      <alignment horizontal="center" vertical="center" wrapText="1"/>
    </xf>
    <xf numFmtId="164" fontId="137" fillId="0" borderId="11" xfId="8522" applyNumberFormat="1" applyFont="1" applyFill="1" applyBorder="1" applyAlignment="1">
      <alignment horizontal="center" vertical="center" wrapText="1"/>
    </xf>
    <xf numFmtId="164" fontId="137" fillId="2" borderId="13" xfId="0" applyNumberFormat="1" applyFont="1" applyFill="1" applyBorder="1" applyAlignment="1" applyProtection="1">
      <alignment horizontal="center" vertical="center" wrapText="1"/>
    </xf>
    <xf numFmtId="164" fontId="137" fillId="2" borderId="13" xfId="0" applyNumberFormat="1" applyFont="1" applyFill="1" applyBorder="1" applyAlignment="1">
      <alignment horizontal="center" vertical="center" wrapText="1"/>
    </xf>
    <xf numFmtId="7" fontId="137" fillId="0" borderId="11" xfId="8522" applyNumberFormat="1" applyFont="1" applyFill="1" applyBorder="1" applyAlignment="1">
      <alignment horizontal="center" wrapText="1"/>
    </xf>
    <xf numFmtId="164" fontId="137" fillId="0" borderId="11" xfId="0" applyNumberFormat="1" applyFont="1" applyFill="1" applyBorder="1" applyAlignment="1" applyProtection="1">
      <alignment horizontal="center" wrapText="1"/>
    </xf>
    <xf numFmtId="164" fontId="137" fillId="0" borderId="11" xfId="8522" applyNumberFormat="1" applyFont="1" applyFill="1" applyBorder="1" applyAlignment="1">
      <alignment horizontal="center" wrapText="1"/>
    </xf>
    <xf numFmtId="0" fontId="142" fillId="0" borderId="11" xfId="8523" applyFont="1" applyFill="1" applyBorder="1" applyAlignment="1">
      <alignment wrapText="1"/>
    </xf>
    <xf numFmtId="0" fontId="130" fillId="0" borderId="11" xfId="0" applyFont="1" applyFill="1" applyBorder="1"/>
    <xf numFmtId="164" fontId="130" fillId="0" borderId="11" xfId="8522" applyNumberFormat="1" applyFont="1" applyFill="1" applyBorder="1" applyAlignment="1" applyProtection="1">
      <alignment horizontal="center" wrapText="1"/>
    </xf>
    <xf numFmtId="164" fontId="137" fillId="0" borderId="11" xfId="0" applyNumberFormat="1" applyFont="1" applyFill="1" applyBorder="1" applyAlignment="1">
      <alignment horizontal="right" wrapText="1"/>
    </xf>
    <xf numFmtId="164" fontId="130" fillId="0" borderId="11" xfId="8522" applyNumberFormat="1" applyFont="1" applyFill="1" applyBorder="1" applyAlignment="1">
      <alignment horizontal="center" wrapText="1"/>
    </xf>
    <xf numFmtId="0" fontId="130" fillId="4" borderId="0" xfId="0" applyFont="1" applyFill="1" applyAlignment="1">
      <alignment horizontal="left" vertical="center"/>
    </xf>
    <xf numFmtId="0" fontId="130" fillId="4" borderId="0" xfId="0" applyFont="1" applyFill="1" applyAlignment="1">
      <alignment horizontal="center" vertical="center"/>
    </xf>
    <xf numFmtId="0" fontId="129" fillId="4" borderId="0" xfId="0" applyFont="1" applyFill="1" applyAlignment="1">
      <alignment horizontal="center" vertical="center"/>
    </xf>
    <xf numFmtId="0" fontId="129" fillId="4" borderId="0" xfId="0" applyFont="1" applyFill="1" applyAlignment="1">
      <alignment horizontal="right" wrapText="1"/>
    </xf>
    <xf numFmtId="0" fontId="130" fillId="4" borderId="0" xfId="0" applyFont="1" applyFill="1" applyAlignment="1">
      <alignment horizontal="center" vertical="center" wrapText="1"/>
    </xf>
    <xf numFmtId="0" fontId="130" fillId="4" borderId="0" xfId="0" applyFont="1" applyFill="1" applyAlignment="1">
      <alignment horizontal="left" wrapText="1" indent="1"/>
    </xf>
    <xf numFmtId="165" fontId="129" fillId="4" borderId="0" xfId="0" applyNumberFormat="1" applyFont="1" applyFill="1" applyAlignment="1">
      <alignment horizontal="center" vertical="center"/>
    </xf>
    <xf numFmtId="0" fontId="130" fillId="0" borderId="0" xfId="0" applyFont="1" applyFill="1" applyAlignment="1">
      <alignment horizontal="left" vertical="center"/>
    </xf>
    <xf numFmtId="0" fontId="130" fillId="0" borderId="0" xfId="0" applyFont="1" applyFill="1" applyAlignment="1">
      <alignment horizontal="center" vertical="center"/>
    </xf>
    <xf numFmtId="0" fontId="129" fillId="0" borderId="0" xfId="0" applyFont="1" applyFill="1" applyAlignment="1">
      <alignment horizontal="center" vertical="center"/>
    </xf>
    <xf numFmtId="0" fontId="129" fillId="0" borderId="0" xfId="0" applyFont="1" applyFill="1" applyAlignment="1">
      <alignment horizontal="right" wrapText="1"/>
    </xf>
    <xf numFmtId="0" fontId="130" fillId="0" borderId="0" xfId="0" applyFont="1" applyFill="1" applyAlignment="1">
      <alignment horizontal="center" vertical="center" wrapText="1"/>
    </xf>
    <xf numFmtId="0" fontId="130" fillId="0" borderId="0" xfId="0" applyFont="1" applyFill="1" applyAlignment="1">
      <alignment horizontal="left" wrapText="1" indent="1"/>
    </xf>
    <xf numFmtId="165" fontId="129" fillId="0" borderId="0" xfId="0" applyNumberFormat="1" applyFont="1" applyFill="1" applyAlignment="1">
      <alignment horizontal="center" vertical="center"/>
    </xf>
    <xf numFmtId="0" fontId="146" fillId="4" borderId="0" xfId="0" applyFont="1" applyFill="1"/>
    <xf numFmtId="0" fontId="146" fillId="0" borderId="0" xfId="0" applyFont="1" applyFill="1"/>
    <xf numFmtId="0" fontId="147" fillId="0" borderId="54" xfId="0" applyFont="1" applyFill="1" applyBorder="1" applyAlignment="1">
      <alignment horizontal="left" vertical="center"/>
    </xf>
    <xf numFmtId="0" fontId="147" fillId="4" borderId="4" xfId="0" applyFont="1" applyFill="1" applyBorder="1" applyAlignment="1">
      <alignment horizontal="left" vertical="center" wrapText="1"/>
    </xf>
    <xf numFmtId="0" fontId="148" fillId="0" borderId="5" xfId="8523" applyFont="1" applyFill="1" applyBorder="1" applyAlignment="1">
      <alignment horizontal="center" vertical="center" wrapText="1"/>
    </xf>
    <xf numFmtId="165" fontId="149" fillId="0" borderId="5" xfId="8523" applyNumberFormat="1" applyFont="1" applyFill="1" applyBorder="1" applyAlignment="1">
      <alignment horizontal="center" vertical="center" wrapText="1"/>
    </xf>
    <xf numFmtId="164" fontId="149" fillId="9" borderId="5" xfId="8523" applyNumberFormat="1" applyFont="1" applyFill="1" applyBorder="1" applyAlignment="1">
      <alignment horizontal="center" vertical="center" wrapText="1"/>
    </xf>
    <xf numFmtId="164" fontId="149" fillId="4" borderId="5" xfId="8523" applyNumberFormat="1" applyFont="1" applyFill="1" applyBorder="1" applyAlignment="1">
      <alignment horizontal="center" vertical="center" wrapText="1"/>
    </xf>
    <xf numFmtId="0" fontId="149" fillId="4" borderId="5" xfId="8523" applyFont="1" applyFill="1" applyBorder="1" applyAlignment="1">
      <alignment horizontal="center" vertical="center" wrapText="1"/>
    </xf>
    <xf numFmtId="0" fontId="150" fillId="4" borderId="0" xfId="0" applyFont="1" applyFill="1" applyBorder="1" applyAlignment="1">
      <alignment vertical="center"/>
    </xf>
    <xf numFmtId="0" fontId="150" fillId="0" borderId="0" xfId="0" applyFont="1" applyFill="1" applyBorder="1" applyAlignment="1">
      <alignment vertical="center"/>
    </xf>
    <xf numFmtId="0" fontId="151" fillId="5" borderId="8" xfId="0" applyFont="1" applyFill="1" applyBorder="1" applyAlignment="1">
      <alignment horizontal="center" vertical="center"/>
    </xf>
    <xf numFmtId="0" fontId="149" fillId="5" borderId="8" xfId="0" applyFont="1" applyFill="1" applyBorder="1" applyAlignment="1">
      <alignment horizontal="center" vertical="center"/>
    </xf>
    <xf numFmtId="0" fontId="152" fillId="5" borderId="8" xfId="0" applyFont="1" applyFill="1" applyBorder="1" applyAlignment="1">
      <alignment horizontal="left" vertical="center" wrapText="1"/>
    </xf>
    <xf numFmtId="0" fontId="146" fillId="5" borderId="8" xfId="0" applyFont="1" applyFill="1" applyBorder="1" applyAlignment="1">
      <alignment wrapText="1"/>
    </xf>
    <xf numFmtId="165" fontId="146" fillId="5" borderId="8" xfId="8522" applyNumberFormat="1" applyFont="1" applyFill="1" applyBorder="1" applyAlignment="1">
      <alignment horizontal="center" vertical="center" wrapText="1"/>
    </xf>
    <xf numFmtId="44" fontId="146" fillId="5" borderId="8" xfId="8522" applyNumberFormat="1" applyFont="1" applyFill="1" applyBorder="1" applyAlignment="1">
      <alignment horizontal="right" wrapText="1"/>
    </xf>
    <xf numFmtId="44" fontId="146" fillId="5" borderId="8" xfId="8522" applyNumberFormat="1" applyFont="1" applyFill="1" applyBorder="1" applyAlignment="1">
      <alignment horizontal="center" wrapText="1"/>
    </xf>
    <xf numFmtId="44" fontId="146" fillId="5" borderId="9" xfId="8522" applyNumberFormat="1" applyFont="1" applyFill="1" applyBorder="1" applyAlignment="1">
      <alignment horizontal="center" vertical="center" wrapText="1"/>
    </xf>
    <xf numFmtId="0" fontId="154" fillId="6" borderId="8" xfId="0" applyFont="1" applyFill="1" applyBorder="1" applyAlignment="1">
      <alignment horizontal="center"/>
    </xf>
    <xf numFmtId="0" fontId="155" fillId="6" borderId="8" xfId="0" applyFont="1" applyFill="1" applyBorder="1" applyAlignment="1">
      <alignment horizontal="center"/>
    </xf>
    <xf numFmtId="0" fontId="154" fillId="6" borderId="9" xfId="0" applyFont="1" applyFill="1" applyBorder="1" applyAlignment="1">
      <alignment horizontal="left" indent="1"/>
    </xf>
    <xf numFmtId="0" fontId="146" fillId="0" borderId="30" xfId="0" applyFont="1" applyFill="1" applyBorder="1" applyAlignment="1">
      <alignment wrapText="1"/>
    </xf>
    <xf numFmtId="0" fontId="146" fillId="0" borderId="29" xfId="0" applyFont="1" applyFill="1" applyBorder="1" applyAlignment="1">
      <alignment wrapText="1"/>
    </xf>
    <xf numFmtId="1" fontId="146" fillId="0" borderId="29" xfId="0" applyNumberFormat="1" applyFont="1" applyFill="1" applyBorder="1" applyAlignment="1">
      <alignment horizontal="center" vertical="center" wrapText="1"/>
    </xf>
    <xf numFmtId="165" fontId="146" fillId="0" borderId="29" xfId="8522" applyNumberFormat="1" applyFont="1" applyFill="1" applyBorder="1" applyAlignment="1">
      <alignment horizontal="center" vertical="center" wrapText="1"/>
    </xf>
    <xf numFmtId="164" fontId="146" fillId="4" borderId="29" xfId="8522" applyNumberFormat="1" applyFont="1" applyFill="1" applyBorder="1" applyAlignment="1">
      <alignment wrapText="1"/>
    </xf>
    <xf numFmtId="44" fontId="146" fillId="0" borderId="29" xfId="8522" applyNumberFormat="1" applyFont="1" applyFill="1" applyBorder="1" applyAlignment="1">
      <alignment horizontal="center" wrapText="1"/>
    </xf>
    <xf numFmtId="44" fontId="146" fillId="4" borderId="29" xfId="8522" applyNumberFormat="1" applyFont="1" applyFill="1" applyBorder="1" applyAlignment="1">
      <alignment horizontal="center" vertical="center" wrapText="1"/>
    </xf>
    <xf numFmtId="0" fontId="153" fillId="4" borderId="0" xfId="0" applyFont="1" applyFill="1"/>
    <xf numFmtId="0" fontId="146" fillId="0" borderId="11" xfId="0" applyFont="1" applyFill="1" applyBorder="1" applyAlignment="1">
      <alignment wrapText="1"/>
    </xf>
    <xf numFmtId="1" fontId="146" fillId="0" borderId="11" xfId="0" applyNumberFormat="1" applyFont="1" applyFill="1" applyBorder="1" applyAlignment="1">
      <alignment horizontal="center" vertical="center" wrapText="1"/>
    </xf>
    <xf numFmtId="165" fontId="146" fillId="0" borderId="11" xfId="8522" applyNumberFormat="1" applyFont="1" applyFill="1" applyBorder="1" applyAlignment="1">
      <alignment horizontal="center" vertical="center" wrapText="1"/>
    </xf>
    <xf numFmtId="164" fontId="146" fillId="4" borderId="11" xfId="8522" applyNumberFormat="1" applyFont="1" applyFill="1" applyBorder="1" applyAlignment="1">
      <alignment wrapText="1"/>
    </xf>
    <xf numFmtId="44" fontId="146" fillId="0" borderId="11" xfId="8522" applyNumberFormat="1" applyFont="1" applyFill="1" applyBorder="1" applyAlignment="1">
      <alignment horizontal="center" wrapText="1"/>
    </xf>
    <xf numFmtId="44" fontId="146" fillId="4" borderId="11" xfId="8522" applyNumberFormat="1" applyFont="1" applyFill="1" applyBorder="1" applyAlignment="1">
      <alignment horizontal="center" vertical="center" wrapText="1"/>
    </xf>
    <xf numFmtId="0" fontId="156" fillId="0" borderId="11" xfId="8523" applyFont="1" applyFill="1" applyBorder="1" applyAlignment="1">
      <alignment horizontal="left" wrapText="1" indent="1"/>
    </xf>
    <xf numFmtId="0" fontId="156" fillId="0" borderId="11" xfId="8523" applyFont="1" applyFill="1" applyBorder="1" applyAlignment="1">
      <alignment wrapText="1"/>
    </xf>
    <xf numFmtId="1" fontId="153" fillId="0" borderId="11" xfId="8523" applyNumberFormat="1" applyFont="1" applyFill="1" applyBorder="1" applyAlignment="1">
      <alignment horizontal="center" vertical="center" wrapText="1"/>
    </xf>
    <xf numFmtId="165" fontId="153" fillId="0" borderId="11" xfId="0" applyNumberFormat="1" applyFont="1" applyFill="1" applyBorder="1" applyAlignment="1">
      <alignment horizontal="center" vertical="center" wrapText="1"/>
    </xf>
    <xf numFmtId="7" fontId="153" fillId="4" borderId="11" xfId="8522" applyNumberFormat="1" applyFont="1" applyFill="1" applyBorder="1" applyAlignment="1">
      <alignment horizontal="right" wrapText="1"/>
    </xf>
    <xf numFmtId="164" fontId="153" fillId="0" borderId="11" xfId="8522" applyNumberFormat="1" applyFont="1" applyFill="1" applyBorder="1" applyAlignment="1">
      <alignment horizontal="right" wrapText="1"/>
    </xf>
    <xf numFmtId="164" fontId="153" fillId="4" borderId="11" xfId="0" applyNumberFormat="1" applyFont="1" applyFill="1" applyBorder="1" applyAlignment="1">
      <alignment horizontal="center" vertical="center" wrapText="1"/>
    </xf>
    <xf numFmtId="0" fontId="153" fillId="0" borderId="0" xfId="0" applyFont="1" applyFill="1"/>
    <xf numFmtId="0" fontId="156" fillId="0" borderId="11" xfId="8523" applyFont="1" applyFill="1" applyBorder="1" applyAlignment="1">
      <alignment horizontal="left" vertical="center" wrapText="1" indent="1"/>
    </xf>
    <xf numFmtId="165" fontId="153" fillId="0" borderId="11" xfId="8522" applyNumberFormat="1" applyFont="1" applyFill="1" applyBorder="1" applyAlignment="1">
      <alignment horizontal="center" vertical="center" wrapText="1"/>
    </xf>
    <xf numFmtId="164" fontId="153" fillId="2" borderId="11" xfId="0" applyNumberFormat="1" applyFont="1" applyFill="1" applyBorder="1" applyAlignment="1">
      <alignment horizontal="center" wrapText="1"/>
    </xf>
    <xf numFmtId="164" fontId="153" fillId="4" borderId="11" xfId="8522" applyNumberFormat="1" applyFont="1" applyFill="1" applyBorder="1" applyAlignment="1">
      <alignment horizontal="right" wrapText="1"/>
    </xf>
    <xf numFmtId="164" fontId="153" fillId="2" borderId="11" xfId="0" applyNumberFormat="1" applyFont="1" applyFill="1" applyBorder="1" applyAlignment="1">
      <alignment horizontal="center" vertical="center" wrapText="1"/>
    </xf>
    <xf numFmtId="164" fontId="153" fillId="0" borderId="11" xfId="0" applyNumberFormat="1" applyFont="1" applyFill="1" applyBorder="1" applyAlignment="1">
      <alignment horizontal="center" vertical="center" wrapText="1"/>
    </xf>
    <xf numFmtId="164" fontId="153" fillId="0" borderId="11" xfId="8522" applyNumberFormat="1" applyFont="1" applyFill="1" applyBorder="1" applyAlignment="1">
      <alignment horizontal="center" wrapText="1"/>
    </xf>
    <xf numFmtId="164" fontId="153" fillId="0" borderId="11" xfId="8524" applyNumberFormat="1" applyFont="1" applyFill="1" applyBorder="1" applyAlignment="1" applyProtection="1">
      <alignment horizontal="center" vertical="center" wrapText="1"/>
    </xf>
    <xf numFmtId="7" fontId="153" fillId="0" borderId="11" xfId="8522" applyNumberFormat="1" applyFont="1" applyFill="1" applyBorder="1" applyAlignment="1">
      <alignment horizontal="right" wrapText="1"/>
    </xf>
    <xf numFmtId="7" fontId="153" fillId="0" borderId="11" xfId="8522" applyNumberFormat="1" applyFont="1" applyFill="1" applyBorder="1" applyAlignment="1">
      <alignment horizontal="center" vertical="center" wrapText="1"/>
    </xf>
    <xf numFmtId="164" fontId="153" fillId="0" borderId="11" xfId="0" applyNumberFormat="1" applyFont="1" applyFill="1" applyBorder="1" applyAlignment="1">
      <alignment horizontal="center" wrapText="1"/>
    </xf>
    <xf numFmtId="0" fontId="153" fillId="0" borderId="11" xfId="0" applyFont="1" applyFill="1" applyBorder="1" applyAlignment="1">
      <alignment wrapText="1"/>
    </xf>
    <xf numFmtId="0" fontId="153" fillId="0" borderId="28" xfId="0" applyFont="1" applyFill="1" applyBorder="1" applyAlignment="1">
      <alignment horizontal="left" vertical="center" wrapText="1" indent="1"/>
    </xf>
    <xf numFmtId="0" fontId="153" fillId="0" borderId="11" xfId="8523" applyFont="1" applyFill="1" applyBorder="1" applyAlignment="1">
      <alignment horizontal="left" wrapText="1" indent="1"/>
    </xf>
    <xf numFmtId="7" fontId="153" fillId="0" borderId="11" xfId="8522" applyNumberFormat="1" applyFont="1" applyFill="1" applyBorder="1" applyAlignment="1">
      <alignment horizontal="right" vertical="center" wrapText="1"/>
    </xf>
    <xf numFmtId="0" fontId="157" fillId="0" borderId="11" xfId="8523" applyFont="1" applyFill="1" applyBorder="1" applyAlignment="1">
      <alignment wrapText="1"/>
    </xf>
    <xf numFmtId="7" fontId="146" fillId="0" borderId="11" xfId="8522" applyNumberFormat="1" applyFont="1" applyFill="1" applyBorder="1" applyAlignment="1">
      <alignment horizontal="right" wrapText="1"/>
    </xf>
    <xf numFmtId="7" fontId="146" fillId="0" borderId="11" xfId="8522" applyNumberFormat="1" applyFont="1" applyFill="1" applyBorder="1" applyAlignment="1">
      <alignment horizontal="center" vertical="center" wrapText="1"/>
    </xf>
    <xf numFmtId="0" fontId="158" fillId="0" borderId="11" xfId="8524" applyFont="1" applyFill="1" applyBorder="1" applyAlignment="1" applyProtection="1">
      <alignment horizontal="left" vertical="center" wrapText="1" indent="1"/>
    </xf>
    <xf numFmtId="1" fontId="146" fillId="0" borderId="11" xfId="8523" applyNumberFormat="1" applyFont="1" applyFill="1" applyBorder="1" applyAlignment="1">
      <alignment horizontal="center" vertical="center" wrapText="1"/>
    </xf>
    <xf numFmtId="7" fontId="146" fillId="4" borderId="11" xfId="8522" applyNumberFormat="1" applyFont="1" applyFill="1" applyBorder="1" applyAlignment="1">
      <alignment horizontal="right" wrapText="1"/>
    </xf>
    <xf numFmtId="7" fontId="146" fillId="4" borderId="11" xfId="8522" applyNumberFormat="1" applyFont="1" applyFill="1" applyBorder="1" applyAlignment="1">
      <alignment horizontal="center" vertical="center" wrapText="1"/>
    </xf>
    <xf numFmtId="164" fontId="146" fillId="0" borderId="11" xfId="8522" applyNumberFormat="1" applyFont="1" applyFill="1" applyBorder="1" applyAlignment="1">
      <alignment horizontal="center" wrapText="1"/>
    </xf>
    <xf numFmtId="44" fontId="146" fillId="4" borderId="11" xfId="8522" applyNumberFormat="1" applyFont="1" applyFill="1" applyBorder="1" applyAlignment="1">
      <alignment horizontal="right" wrapText="1"/>
    </xf>
    <xf numFmtId="0" fontId="159" fillId="0" borderId="11" xfId="8524" applyFont="1" applyFill="1" applyBorder="1" applyAlignment="1" applyProtection="1">
      <alignment horizontal="left" vertical="center" wrapText="1" indent="1"/>
    </xf>
    <xf numFmtId="0" fontId="160" fillId="0" borderId="11" xfId="8523" applyFont="1" applyFill="1" applyBorder="1" applyAlignment="1">
      <alignment horizontal="left" wrapText="1" indent="1"/>
    </xf>
    <xf numFmtId="1" fontId="160" fillId="0" borderId="11" xfId="0" applyNumberFormat="1" applyFont="1" applyFill="1" applyBorder="1" applyAlignment="1">
      <alignment horizontal="center" vertical="center" wrapText="1"/>
    </xf>
    <xf numFmtId="15" fontId="160" fillId="4" borderId="11" xfId="8523" applyNumberFormat="1" applyFont="1" applyFill="1" applyBorder="1" applyAlignment="1">
      <alignment horizontal="right" wrapText="1"/>
    </xf>
    <xf numFmtId="15" fontId="160" fillId="4" borderId="11" xfId="8523" applyNumberFormat="1" applyFont="1" applyFill="1" applyBorder="1" applyAlignment="1">
      <alignment horizontal="center" vertical="center" wrapText="1"/>
    </xf>
    <xf numFmtId="15" fontId="153" fillId="0" borderId="11" xfId="8523" applyNumberFormat="1" applyFont="1" applyFill="1" applyBorder="1" applyAlignment="1">
      <alignment horizontal="right" vertical="center" wrapText="1"/>
    </xf>
    <xf numFmtId="15" fontId="153" fillId="4" borderId="11" xfId="8523" applyNumberFormat="1" applyFont="1" applyFill="1" applyBorder="1" applyAlignment="1">
      <alignment horizontal="right" wrapText="1"/>
    </xf>
    <xf numFmtId="164" fontId="153" fillId="7" borderId="11" xfId="0" applyNumberFormat="1" applyFont="1" applyFill="1" applyBorder="1" applyAlignment="1">
      <alignment horizontal="center" wrapText="1"/>
    </xf>
    <xf numFmtId="15" fontId="153" fillId="4" borderId="11" xfId="8523" applyNumberFormat="1" applyFont="1" applyFill="1" applyBorder="1" applyAlignment="1">
      <alignment horizontal="center" vertical="center" wrapText="1"/>
    </xf>
    <xf numFmtId="44" fontId="146" fillId="5" borderId="8" xfId="8522" applyNumberFormat="1" applyFont="1" applyFill="1" applyBorder="1" applyAlignment="1">
      <alignment horizontal="center" vertical="center" wrapText="1"/>
    </xf>
    <xf numFmtId="164" fontId="146" fillId="5" borderId="8" xfId="8522" applyNumberFormat="1" applyFont="1" applyFill="1" applyBorder="1" applyAlignment="1">
      <alignment wrapText="1"/>
    </xf>
    <xf numFmtId="0" fontId="146" fillId="0" borderId="39" xfId="0" applyFont="1" applyFill="1" applyBorder="1" applyAlignment="1">
      <alignment wrapText="1"/>
    </xf>
    <xf numFmtId="166" fontId="153" fillId="4" borderId="11" xfId="8523" applyNumberFormat="1" applyFont="1" applyFill="1" applyBorder="1" applyAlignment="1">
      <alignment horizontal="center" vertical="center" wrapText="1"/>
    </xf>
    <xf numFmtId="0" fontId="146" fillId="4" borderId="0" xfId="0" applyFont="1" applyFill="1" applyBorder="1"/>
    <xf numFmtId="166" fontId="153" fillId="0" borderId="11" xfId="8523" applyNumberFormat="1" applyFont="1" applyFill="1" applyBorder="1" applyAlignment="1">
      <alignment horizontal="center" vertical="center" wrapText="1"/>
    </xf>
    <xf numFmtId="0" fontId="146" fillId="0" borderId="28" xfId="0" applyFont="1" applyFill="1" applyBorder="1"/>
    <xf numFmtId="0" fontId="157" fillId="0" borderId="11" xfId="8523" applyFont="1" applyFill="1" applyBorder="1" applyAlignment="1">
      <alignment horizontal="left" wrapText="1" indent="1"/>
    </xf>
    <xf numFmtId="0" fontId="146" fillId="4" borderId="0" xfId="0" applyFont="1" applyFill="1" applyAlignment="1">
      <alignment horizontal="left" vertical="center"/>
    </xf>
    <xf numFmtId="0" fontId="146" fillId="4" borderId="0" xfId="0" applyFont="1" applyFill="1" applyAlignment="1">
      <alignment horizontal="center" vertical="center"/>
    </xf>
    <xf numFmtId="0" fontId="145" fillId="4" borderId="0" xfId="0" applyFont="1" applyFill="1" applyAlignment="1">
      <alignment horizontal="center" vertical="center"/>
    </xf>
    <xf numFmtId="0" fontId="145" fillId="4" borderId="0" xfId="0" applyFont="1" applyFill="1" applyAlignment="1">
      <alignment horizontal="right" wrapText="1"/>
    </xf>
    <xf numFmtId="0" fontId="146" fillId="4" borderId="0" xfId="0" applyFont="1" applyFill="1" applyAlignment="1">
      <alignment horizontal="left" wrapText="1" indent="1"/>
    </xf>
    <xf numFmtId="165" fontId="145" fillId="4" borderId="0" xfId="0" applyNumberFormat="1" applyFont="1" applyFill="1" applyAlignment="1">
      <alignment horizontal="right"/>
    </xf>
    <xf numFmtId="0" fontId="146" fillId="0" borderId="0" xfId="0" applyFont="1" applyFill="1" applyAlignment="1">
      <alignment horizontal="left" vertical="center"/>
    </xf>
    <xf numFmtId="0" fontId="146" fillId="0" borderId="0" xfId="0" applyFont="1" applyFill="1" applyAlignment="1">
      <alignment horizontal="center" vertical="center"/>
    </xf>
    <xf numFmtId="0" fontId="145" fillId="0" borderId="0" xfId="0" applyFont="1" applyFill="1" applyAlignment="1">
      <alignment horizontal="center" vertical="center"/>
    </xf>
    <xf numFmtId="0" fontId="146" fillId="0" borderId="0" xfId="0" applyFont="1" applyFill="1" applyAlignment="1">
      <alignment horizontal="left" wrapText="1" indent="1"/>
    </xf>
    <xf numFmtId="165" fontId="145" fillId="0" borderId="0" xfId="0" applyNumberFormat="1" applyFont="1" applyFill="1" applyAlignment="1">
      <alignment horizontal="right"/>
    </xf>
    <xf numFmtId="0" fontId="161" fillId="10" borderId="0" xfId="0" applyFont="1" applyFill="1"/>
    <xf numFmtId="0" fontId="162" fillId="14" borderId="47" xfId="0" applyFont="1" applyFill="1" applyBorder="1"/>
    <xf numFmtId="0" fontId="162" fillId="14" borderId="0" xfId="0" applyFont="1" applyFill="1" applyBorder="1"/>
    <xf numFmtId="0" fontId="162" fillId="14" borderId="51" xfId="0" applyFont="1" applyFill="1" applyBorder="1"/>
    <xf numFmtId="0" fontId="161" fillId="6" borderId="0" xfId="0" applyFont="1" applyFill="1"/>
    <xf numFmtId="0" fontId="162" fillId="14" borderId="45" xfId="0" applyFont="1" applyFill="1" applyBorder="1"/>
    <xf numFmtId="0" fontId="163" fillId="14" borderId="46" xfId="0" applyFont="1" applyFill="1" applyBorder="1" applyAlignment="1">
      <alignment vertical="center"/>
    </xf>
    <xf numFmtId="0" fontId="163" fillId="14" borderId="46" xfId="0" applyFont="1" applyFill="1" applyBorder="1"/>
    <xf numFmtId="0" fontId="162" fillId="14" borderId="46" xfId="0" applyFont="1" applyFill="1" applyBorder="1"/>
    <xf numFmtId="0" fontId="164" fillId="14" borderId="46" xfId="0" applyFont="1" applyFill="1" applyBorder="1"/>
    <xf numFmtId="0" fontId="162" fillId="14" borderId="53" xfId="0" applyFont="1" applyFill="1" applyBorder="1"/>
    <xf numFmtId="0" fontId="161" fillId="4" borderId="47" xfId="0" applyFont="1" applyFill="1" applyBorder="1"/>
    <xf numFmtId="0" fontId="161" fillId="4" borderId="0" xfId="0" applyFont="1" applyFill="1" applyBorder="1"/>
    <xf numFmtId="0" fontId="161" fillId="4" borderId="51" xfId="0" applyFont="1" applyFill="1" applyBorder="1"/>
    <xf numFmtId="0" fontId="165" fillId="10" borderId="0" xfId="0" applyFont="1" applyFill="1"/>
    <xf numFmtId="0" fontId="165" fillId="4" borderId="47" xfId="0" applyFont="1" applyFill="1" applyBorder="1"/>
    <xf numFmtId="0" fontId="166" fillId="4" borderId="0" xfId="0" applyFont="1" applyFill="1" applyBorder="1"/>
    <xf numFmtId="0" fontId="167" fillId="4" borderId="0" xfId="0" applyFont="1" applyFill="1" applyBorder="1"/>
    <xf numFmtId="168" fontId="166" fillId="4" borderId="0" xfId="0" quotePrefix="1" applyNumberFormat="1" applyFont="1" applyFill="1" applyBorder="1" applyAlignment="1" applyProtection="1">
      <alignment horizontal="left"/>
      <protection hidden="1"/>
    </xf>
    <xf numFmtId="0" fontId="165" fillId="4" borderId="0" xfId="0" applyFont="1" applyFill="1" applyBorder="1"/>
    <xf numFmtId="0" fontId="165" fillId="4" borderId="51" xfId="0" applyFont="1" applyFill="1" applyBorder="1"/>
    <xf numFmtId="0" fontId="165" fillId="6" borderId="0" xfId="0" applyFont="1" applyFill="1"/>
    <xf numFmtId="0" fontId="165" fillId="4" borderId="58" xfId="0" applyFont="1" applyFill="1" applyBorder="1"/>
    <xf numFmtId="0" fontId="161" fillId="4" borderId="58" xfId="0" applyFont="1" applyFill="1" applyBorder="1"/>
    <xf numFmtId="0" fontId="162" fillId="4" borderId="0" xfId="0" applyFont="1" applyFill="1" applyBorder="1"/>
    <xf numFmtId="0" fontId="168" fillId="4" borderId="0" xfId="0" applyFont="1" applyFill="1" applyBorder="1"/>
    <xf numFmtId="0" fontId="161" fillId="9" borderId="28" xfId="0" applyFont="1" applyFill="1" applyBorder="1"/>
    <xf numFmtId="0" fontId="169" fillId="9" borderId="28" xfId="17017" applyFont="1" applyFill="1" applyBorder="1"/>
    <xf numFmtId="0" fontId="161" fillId="10" borderId="0" xfId="0" applyFont="1" applyFill="1" applyAlignment="1">
      <alignment vertical="center"/>
    </xf>
    <xf numFmtId="0" fontId="161" fillId="4" borderId="47" xfId="0" applyFont="1" applyFill="1" applyBorder="1" applyAlignment="1">
      <alignment vertical="center"/>
    </xf>
    <xf numFmtId="0" fontId="161" fillId="9" borderId="28" xfId="0" quotePrefix="1" applyFont="1" applyFill="1" applyBorder="1" applyAlignment="1">
      <alignment horizontal="left" vertical="center"/>
    </xf>
    <xf numFmtId="0" fontId="161" fillId="9" borderId="28" xfId="0" applyFont="1" applyFill="1" applyBorder="1" applyAlignment="1">
      <alignment vertical="center"/>
    </xf>
    <xf numFmtId="0" fontId="161" fillId="4" borderId="51" xfId="0" applyFont="1" applyFill="1" applyBorder="1" applyAlignment="1">
      <alignment vertical="center"/>
    </xf>
    <xf numFmtId="0" fontId="161" fillId="6" borderId="0" xfId="0" applyFont="1" applyFill="1" applyAlignment="1">
      <alignment vertical="center"/>
    </xf>
    <xf numFmtId="0" fontId="161" fillId="4" borderId="0" xfId="0" applyFont="1" applyFill="1" applyBorder="1" applyAlignment="1">
      <alignment vertical="center"/>
    </xf>
    <xf numFmtId="0" fontId="161" fillId="4" borderId="28" xfId="0" applyFont="1" applyFill="1" applyBorder="1" applyAlignment="1">
      <alignment vertical="center"/>
    </xf>
    <xf numFmtId="0" fontId="161" fillId="4" borderId="0" xfId="0" applyFont="1" applyFill="1" applyAlignment="1">
      <alignment vertical="center"/>
    </xf>
    <xf numFmtId="0" fontId="168" fillId="9" borderId="59" xfId="0" applyFont="1" applyFill="1" applyBorder="1" applyAlignment="1">
      <alignment horizontal="center" vertical="center"/>
    </xf>
    <xf numFmtId="0" fontId="161" fillId="9" borderId="0" xfId="0" applyFont="1" applyFill="1" applyBorder="1" applyAlignment="1">
      <alignment vertical="center"/>
    </xf>
    <xf numFmtId="164" fontId="168" fillId="2" borderId="59" xfId="8522" applyNumberFormat="1" applyFont="1" applyFill="1" applyBorder="1" applyAlignment="1">
      <alignment horizontal="center" vertical="center" wrapText="1"/>
    </xf>
    <xf numFmtId="0" fontId="170" fillId="2" borderId="59" xfId="0" applyFont="1" applyFill="1" applyBorder="1" applyAlignment="1">
      <alignment horizontal="center" vertical="center"/>
    </xf>
    <xf numFmtId="0" fontId="161" fillId="9" borderId="62" xfId="0" applyFont="1" applyFill="1" applyBorder="1" applyAlignment="1">
      <alignment vertical="center"/>
    </xf>
    <xf numFmtId="0" fontId="161" fillId="0" borderId="0" xfId="0" applyFont="1"/>
    <xf numFmtId="0" fontId="161" fillId="9" borderId="28" xfId="0" quotePrefix="1" applyFont="1" applyFill="1" applyBorder="1" applyAlignment="1">
      <alignment horizontal="right"/>
    </xf>
    <xf numFmtId="0" fontId="169" fillId="9" borderId="28" xfId="17017" quotePrefix="1" applyFont="1" applyFill="1" applyBorder="1" applyAlignment="1">
      <alignment horizontal="left"/>
    </xf>
    <xf numFmtId="0" fontId="161" fillId="9" borderId="28" xfId="0" quotePrefix="1" applyFont="1" applyFill="1" applyBorder="1" applyAlignment="1">
      <alignment horizontal="left"/>
    </xf>
    <xf numFmtId="0" fontId="161" fillId="4" borderId="48" xfId="0" applyFont="1" applyFill="1" applyBorder="1"/>
    <xf numFmtId="0" fontId="161" fillId="4" borderId="49" xfId="0" applyFont="1" applyFill="1" applyBorder="1"/>
    <xf numFmtId="0" fontId="161" fillId="4" borderId="50" xfId="0" applyFont="1" applyFill="1" applyBorder="1"/>
    <xf numFmtId="0" fontId="40" fillId="0" borderId="63" xfId="8523" applyFont="1" applyFill="1" applyBorder="1" applyAlignment="1">
      <alignment horizontal="center" vertical="center" wrapText="1"/>
    </xf>
    <xf numFmtId="49" fontId="41" fillId="0" borderId="63" xfId="8523" applyNumberFormat="1" applyFont="1" applyFill="1" applyBorder="1" applyAlignment="1">
      <alignment horizontal="center" vertical="center" wrapText="1"/>
    </xf>
    <xf numFmtId="0" fontId="48" fillId="0" borderId="10" xfId="8523" applyFont="1" applyFill="1" applyBorder="1" applyAlignment="1">
      <alignment horizontal="center" vertical="center" wrapText="1"/>
    </xf>
    <xf numFmtId="0" fontId="42" fillId="4" borderId="16" xfId="0" applyFont="1" applyFill="1" applyBorder="1" applyAlignment="1">
      <alignment horizontal="left" vertical="center" wrapText="1" indent="1"/>
    </xf>
    <xf numFmtId="1" fontId="0" fillId="0" borderId="11" xfId="0" applyNumberFormat="1" applyFont="1" applyFill="1" applyBorder="1" applyAlignment="1">
      <alignment horizontal="center" vertical="center" wrapText="1"/>
    </xf>
    <xf numFmtId="0" fontId="48" fillId="0" borderId="11" xfId="8523" applyFont="1" applyFill="1" applyBorder="1" applyAlignment="1">
      <alignment horizontal="center" vertical="center" wrapText="1"/>
    </xf>
    <xf numFmtId="165" fontId="116" fillId="0" borderId="10" xfId="8522" applyNumberFormat="1" applyFont="1" applyFill="1" applyBorder="1" applyAlignment="1">
      <alignment horizontal="center" wrapText="1"/>
    </xf>
    <xf numFmtId="49" fontId="40" fillId="0" borderId="5" xfId="8523" applyNumberFormat="1" applyFont="1" applyFill="1" applyBorder="1" applyAlignment="1">
      <alignment horizontal="center" vertical="center" wrapText="1"/>
    </xf>
    <xf numFmtId="49" fontId="114" fillId="5" borderId="8" xfId="0" applyNumberFormat="1" applyFont="1" applyFill="1" applyBorder="1" applyAlignment="1">
      <alignment horizontal="left" wrapText="1" indent="1"/>
    </xf>
    <xf numFmtId="49" fontId="116" fillId="0" borderId="11" xfId="0" applyNumberFormat="1" applyFont="1" applyFill="1" applyBorder="1" applyAlignment="1">
      <alignment horizontal="center" vertical="center" wrapText="1"/>
    </xf>
    <xf numFmtId="49" fontId="114" fillId="4" borderId="0" xfId="0" applyNumberFormat="1" applyFont="1" applyFill="1" applyAlignment="1">
      <alignment horizontal="left" indent="1"/>
    </xf>
    <xf numFmtId="49" fontId="40" fillId="0" borderId="63" xfId="8523" applyNumberFormat="1" applyFont="1" applyFill="1" applyBorder="1" applyAlignment="1">
      <alignment horizontal="center" vertical="center" wrapText="1"/>
    </xf>
    <xf numFmtId="49" fontId="101" fillId="0" borderId="11" xfId="8524" applyNumberFormat="1" applyFont="1" applyFill="1" applyBorder="1" applyAlignment="1" applyProtection="1">
      <alignment horizontal="center" vertical="center" wrapText="1"/>
    </xf>
    <xf numFmtId="49" fontId="89" fillId="0" borderId="29" xfId="0" applyNumberFormat="1" applyFont="1" applyFill="1" applyBorder="1" applyAlignment="1">
      <alignment horizontal="center" vertical="center"/>
    </xf>
    <xf numFmtId="49" fontId="89" fillId="5" borderId="8" xfId="0" applyNumberFormat="1" applyFont="1" applyFill="1" applyBorder="1" applyAlignment="1">
      <alignment horizontal="center" vertical="center" wrapText="1"/>
    </xf>
    <xf numFmtId="49" fontId="89" fillId="0" borderId="7" xfId="0" applyNumberFormat="1" applyFont="1" applyFill="1" applyBorder="1" applyAlignment="1">
      <alignment horizontal="center" vertical="center" wrapText="1"/>
    </xf>
    <xf numFmtId="49" fontId="89" fillId="0" borderId="10" xfId="0" applyNumberFormat="1" applyFont="1" applyFill="1" applyBorder="1" applyAlignment="1">
      <alignment horizontal="center" vertical="center" wrapText="1"/>
    </xf>
    <xf numFmtId="49" fontId="100" fillId="0" borderId="11" xfId="8523" applyNumberFormat="1" applyFont="1" applyFill="1" applyBorder="1" applyAlignment="1">
      <alignment horizontal="center" vertical="center" wrapText="1"/>
    </xf>
    <xf numFmtId="49" fontId="89" fillId="0" borderId="11" xfId="0" applyNumberFormat="1" applyFont="1" applyFill="1" applyBorder="1" applyAlignment="1">
      <alignment horizontal="center" vertical="center" wrapText="1"/>
    </xf>
    <xf numFmtId="49" fontId="48" fillId="0" borderId="10" xfId="8523" applyNumberFormat="1" applyFont="1" applyFill="1" applyBorder="1" applyAlignment="1">
      <alignment horizontal="center" vertical="center" wrapText="1"/>
    </xf>
    <xf numFmtId="49" fontId="97" fillId="0" borderId="29" xfId="0" applyNumberFormat="1" applyFont="1" applyFill="1" applyBorder="1" applyAlignment="1">
      <alignment horizontal="center" vertical="center" wrapText="1"/>
    </xf>
    <xf numFmtId="49" fontId="42" fillId="0" borderId="10" xfId="0" applyNumberFormat="1" applyFont="1" applyFill="1" applyBorder="1" applyAlignment="1">
      <alignment horizontal="center" vertical="center" wrapText="1"/>
    </xf>
    <xf numFmtId="49" fontId="34" fillId="0" borderId="11" xfId="0" applyNumberFormat="1" applyFont="1" applyFill="1" applyBorder="1" applyAlignment="1">
      <alignment horizontal="center" vertical="center" wrapText="1"/>
    </xf>
    <xf numFmtId="49" fontId="42" fillId="0" borderId="11" xfId="0" applyNumberFormat="1" applyFont="1" applyFill="1" applyBorder="1" applyAlignment="1">
      <alignment horizontal="center" vertical="center" wrapText="1"/>
    </xf>
    <xf numFmtId="49" fontId="48" fillId="0" borderId="11" xfId="8523" applyNumberFormat="1" applyFont="1" applyFill="1" applyBorder="1" applyAlignment="1">
      <alignment horizontal="center" vertical="center" wrapText="1"/>
    </xf>
    <xf numFmtId="49" fontId="97" fillId="0" borderId="11" xfId="0" applyNumberFormat="1" applyFont="1" applyFill="1" applyBorder="1" applyAlignment="1">
      <alignment horizontal="center" vertical="center" wrapText="1"/>
    </xf>
    <xf numFmtId="49" fontId="89" fillId="4" borderId="0" xfId="0" applyNumberFormat="1" applyFont="1" applyFill="1" applyAlignment="1">
      <alignment horizontal="center" vertical="center"/>
    </xf>
    <xf numFmtId="49" fontId="89" fillId="0" borderId="0" xfId="0" applyNumberFormat="1" applyFont="1" applyFill="1" applyAlignment="1">
      <alignment horizontal="center" vertical="center"/>
    </xf>
    <xf numFmtId="49" fontId="42" fillId="0" borderId="11" xfId="0" applyNumberFormat="1" applyFon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5" borderId="8" xfId="0" applyNumberFormat="1" applyFont="1" applyFill="1" applyBorder="1" applyAlignment="1">
      <alignment horizontal="center" vertical="center" wrapText="1"/>
    </xf>
    <xf numFmtId="49" fontId="48" fillId="0" borderId="14" xfId="8523" applyNumberFormat="1" applyFont="1" applyFill="1" applyBorder="1" applyAlignment="1">
      <alignment horizontal="center" vertical="center" wrapText="1"/>
    </xf>
    <xf numFmtId="49" fontId="42" fillId="0" borderId="11" xfId="8523" applyNumberFormat="1" applyFont="1" applyFill="1" applyBorder="1" applyAlignment="1">
      <alignment horizontal="center" vertical="center" wrapText="1"/>
    </xf>
    <xf numFmtId="49" fontId="39" fillId="0" borderId="21" xfId="8523" applyNumberFormat="1" applyFont="1" applyFill="1" applyBorder="1" applyAlignment="1">
      <alignment horizontal="center" vertical="center" wrapText="1"/>
    </xf>
    <xf numFmtId="49" fontId="113" fillId="0" borderId="11" xfId="0" applyNumberFormat="1" applyFont="1" applyFill="1" applyBorder="1" applyAlignment="1">
      <alignment horizontal="center" vertical="center"/>
    </xf>
    <xf numFmtId="49" fontId="54" fillId="0" borderId="11" xfId="8523" applyNumberFormat="1" applyFont="1" applyFill="1" applyBorder="1" applyAlignment="1">
      <alignment horizontal="center" vertical="center" wrapText="1"/>
    </xf>
    <xf numFmtId="164" fontId="116" fillId="0" borderId="11" xfId="8522" applyNumberFormat="1" applyFont="1" applyFill="1" applyBorder="1" applyAlignment="1" applyProtection="1">
      <alignment horizontal="center" vertical="center" wrapText="1"/>
    </xf>
    <xf numFmtId="44" fontId="108" fillId="5" borderId="8" xfId="8522" applyNumberFormat="1" applyFont="1" applyFill="1" applyBorder="1" applyAlignment="1">
      <alignment horizontal="center" vertical="center" wrapText="1"/>
    </xf>
    <xf numFmtId="164" fontId="115" fillId="4" borderId="29" xfId="8522" applyNumberFormat="1" applyFont="1" applyFill="1" applyBorder="1" applyAlignment="1">
      <alignment horizontal="center" vertical="center" wrapText="1"/>
    </xf>
    <xf numFmtId="164" fontId="115" fillId="4" borderId="11" xfId="8522" applyNumberFormat="1" applyFont="1" applyFill="1" applyBorder="1" applyAlignment="1" applyProtection="1">
      <alignment horizontal="center" vertical="center" wrapText="1"/>
    </xf>
    <xf numFmtId="164" fontId="115" fillId="4" borderId="13" xfId="8522" applyNumberFormat="1" applyFont="1" applyFill="1" applyBorder="1" applyAlignment="1" applyProtection="1">
      <alignment horizontal="center" vertical="center" wrapText="1"/>
    </xf>
    <xf numFmtId="164" fontId="31" fillId="4" borderId="11" xfId="8522" applyNumberFormat="1" applyFont="1" applyFill="1" applyBorder="1" applyAlignment="1" applyProtection="1">
      <alignment horizontal="center" vertical="center" wrapText="1"/>
    </xf>
    <xf numFmtId="0" fontId="113" fillId="0" borderId="13" xfId="0" applyFont="1" applyFill="1" applyBorder="1" applyAlignment="1" applyProtection="1">
      <alignment horizontal="center" vertical="center"/>
    </xf>
    <xf numFmtId="44" fontId="108" fillId="5" borderId="8" xfId="8522" applyNumberFormat="1" applyFont="1" applyFill="1" applyBorder="1" applyAlignment="1" applyProtection="1">
      <alignment horizontal="center" vertical="center" wrapText="1"/>
    </xf>
    <xf numFmtId="164" fontId="115" fillId="4" borderId="15" xfId="8522" applyNumberFormat="1" applyFont="1" applyFill="1" applyBorder="1" applyAlignment="1" applyProtection="1">
      <alignment horizontal="center" vertical="center" wrapText="1"/>
    </xf>
    <xf numFmtId="164" fontId="115" fillId="0" borderId="11" xfId="8522" applyNumberFormat="1" applyFont="1" applyFill="1" applyBorder="1" applyAlignment="1" applyProtection="1">
      <alignment horizontal="center" vertical="center" wrapText="1"/>
    </xf>
    <xf numFmtId="164" fontId="116" fillId="9" borderId="11" xfId="0" applyNumberFormat="1" applyFont="1" applyFill="1" applyBorder="1" applyAlignment="1" applyProtection="1">
      <alignment horizontal="center" vertical="center" wrapText="1"/>
    </xf>
    <xf numFmtId="0" fontId="122" fillId="0" borderId="11" xfId="8523" applyFont="1" applyFill="1" applyBorder="1" applyAlignment="1">
      <alignment horizontal="left" vertical="center" indent="1"/>
    </xf>
    <xf numFmtId="0" fontId="33" fillId="0" borderId="13" xfId="0" applyFont="1" applyFill="1" applyBorder="1" applyAlignment="1">
      <alignment wrapText="1"/>
    </xf>
    <xf numFmtId="0" fontId="48" fillId="0" borderId="11" xfId="8523" applyFont="1" applyFill="1" applyBorder="1" applyAlignment="1">
      <alignment horizontal="left" vertical="center" wrapText="1" indent="3"/>
    </xf>
    <xf numFmtId="0" fontId="42" fillId="0" borderId="11" xfId="0" applyFont="1" applyFill="1" applyBorder="1" applyAlignment="1">
      <alignment horizontal="left" vertical="center" wrapText="1" indent="3"/>
    </xf>
    <xf numFmtId="44" fontId="42" fillId="0" borderId="21" xfId="8522" applyNumberFormat="1" applyFont="1" applyFill="1" applyBorder="1" applyAlignment="1">
      <alignment horizontal="right" wrapText="1"/>
    </xf>
    <xf numFmtId="0" fontId="48" fillId="4" borderId="11" xfId="8523" applyFont="1" applyFill="1" applyBorder="1" applyAlignment="1">
      <alignment horizontal="left" wrapText="1" indent="1"/>
    </xf>
    <xf numFmtId="164" fontId="42" fillId="9" borderId="11" xfId="0" applyNumberFormat="1" applyFont="1" applyFill="1" applyBorder="1" applyAlignment="1">
      <alignment horizontal="center" vertical="center" wrapText="1"/>
    </xf>
    <xf numFmtId="165" fontId="42" fillId="4" borderId="11" xfId="0" applyNumberFormat="1" applyFont="1" applyFill="1" applyBorder="1" applyAlignment="1">
      <alignment horizontal="center" vertical="center" wrapText="1"/>
    </xf>
    <xf numFmtId="164" fontId="42" fillId="4" borderId="11" xfId="0" applyNumberFormat="1" applyFont="1" applyFill="1" applyBorder="1" applyAlignment="1">
      <alignment horizontal="center" vertical="center" wrapText="1"/>
    </xf>
    <xf numFmtId="0" fontId="33" fillId="0" borderId="11" xfId="0" applyFont="1" applyBorder="1" applyAlignment="1">
      <alignment wrapText="1"/>
    </xf>
    <xf numFmtId="49" fontId="0" fillId="0" borderId="10" xfId="0" applyNumberFormat="1" applyBorder="1" applyAlignment="1">
      <alignment horizontal="center" vertical="center" wrapText="1"/>
    </xf>
    <xf numFmtId="1" fontId="33" fillId="0" borderId="11" xfId="0" applyNumberFormat="1" applyFont="1" applyBorder="1" applyAlignment="1">
      <alignment horizontal="center" vertical="center" wrapText="1"/>
    </xf>
    <xf numFmtId="165" fontId="33" fillId="0" borderId="11" xfId="8522" applyNumberFormat="1" applyFont="1" applyFill="1" applyBorder="1" applyAlignment="1">
      <alignment horizontal="center" vertical="center" wrapText="1"/>
    </xf>
    <xf numFmtId="164" fontId="33" fillId="4" borderId="11" xfId="8522" applyNumberFormat="1" applyFont="1" applyFill="1" applyBorder="1" applyAlignment="1" applyProtection="1">
      <alignment horizontal="center" vertical="center" wrapText="1"/>
    </xf>
    <xf numFmtId="0" fontId="33" fillId="0" borderId="11" xfId="0" applyFont="1" applyBorder="1" applyAlignment="1">
      <alignment horizontal="center" vertical="center" wrapText="1"/>
    </xf>
    <xf numFmtId="44" fontId="42" fillId="0" borderId="11" xfId="8522" applyFont="1" applyFill="1" applyBorder="1" applyAlignment="1">
      <alignment horizontal="center" vertical="center" wrapText="1"/>
    </xf>
    <xf numFmtId="0" fontId="56" fillId="0" borderId="11" xfId="8523" applyFont="1" applyBorder="1" applyAlignment="1">
      <alignment wrapText="1"/>
    </xf>
    <xf numFmtId="1" fontId="42" fillId="0" borderId="11" xfId="8523" applyNumberFormat="1" applyFont="1" applyBorder="1" applyAlignment="1">
      <alignment horizontal="center" vertical="center" wrapText="1"/>
    </xf>
    <xf numFmtId="164" fontId="33" fillId="0" borderId="11" xfId="8522" applyNumberFormat="1" applyFont="1" applyFill="1" applyBorder="1" applyAlignment="1">
      <alignment horizontal="center" vertical="center" wrapText="1"/>
    </xf>
    <xf numFmtId="0" fontId="48" fillId="0" borderId="11" xfId="8523" applyFont="1" applyBorder="1" applyAlignment="1">
      <alignment horizontal="left" wrapText="1" indent="1"/>
    </xf>
    <xf numFmtId="0" fontId="48" fillId="0" borderId="11" xfId="8523" applyFont="1" applyBorder="1" applyAlignment="1">
      <alignment horizontal="left" vertical="center" wrapText="1" indent="1"/>
    </xf>
    <xf numFmtId="0" fontId="48" fillId="0" borderId="11" xfId="8523" applyFont="1" applyBorder="1" applyAlignment="1">
      <alignment wrapText="1"/>
    </xf>
    <xf numFmtId="164" fontId="42" fillId="0" borderId="11" xfId="0" applyNumberFormat="1" applyFont="1" applyBorder="1" applyAlignment="1">
      <alignment horizontal="center" vertical="center" wrapText="1"/>
    </xf>
    <xf numFmtId="0" fontId="45" fillId="6" borderId="8" xfId="0" applyFont="1" applyFill="1" applyBorder="1" applyAlignment="1">
      <alignment horizontal="left"/>
    </xf>
    <xf numFmtId="0" fontId="51" fillId="0" borderId="23" xfId="0" applyFont="1" applyBorder="1" applyAlignment="1">
      <alignment horizontal="left" vertical="center" wrapText="1" indent="1"/>
    </xf>
    <xf numFmtId="0" fontId="48" fillId="0" borderId="13" xfId="8523" applyFont="1" applyBorder="1" applyAlignment="1">
      <alignment wrapText="1"/>
    </xf>
    <xf numFmtId="0" fontId="48" fillId="0" borderId="13" xfId="8523" applyFont="1" applyBorder="1" applyAlignment="1">
      <alignment horizontal="left" vertical="center" wrapText="1" indent="1"/>
    </xf>
    <xf numFmtId="1" fontId="42" fillId="0" borderId="13" xfId="8523" applyNumberFormat="1" applyFont="1" applyBorder="1" applyAlignment="1">
      <alignment horizontal="center" vertical="center" wrapText="1"/>
    </xf>
    <xf numFmtId="164" fontId="42" fillId="4" borderId="13" xfId="8522" applyNumberFormat="1" applyFont="1" applyFill="1" applyBorder="1" applyAlignment="1" applyProtection="1">
      <alignment horizontal="center" vertical="center" wrapText="1"/>
    </xf>
    <xf numFmtId="164" fontId="42" fillId="0" borderId="13" xfId="8522" applyNumberFormat="1" applyFont="1" applyFill="1" applyBorder="1" applyAlignment="1" applyProtection="1">
      <alignment horizontal="center" vertical="center" wrapText="1"/>
    </xf>
    <xf numFmtId="167" fontId="42" fillId="0" borderId="11" xfId="8525" applyNumberFormat="1" applyFont="1" applyFill="1" applyBorder="1" applyAlignment="1">
      <alignment horizontal="center" vertical="center" wrapText="1"/>
    </xf>
    <xf numFmtId="165" fontId="42" fillId="0" borderId="11" xfId="0" applyNumberFormat="1" applyFont="1" applyBorder="1" applyAlignment="1">
      <alignment horizontal="center" vertical="center" wrapText="1"/>
    </xf>
    <xf numFmtId="0" fontId="48" fillId="0" borderId="13" xfId="8523" applyFont="1" applyBorder="1" applyAlignment="1">
      <alignment horizontal="left" wrapText="1" indent="1"/>
    </xf>
    <xf numFmtId="0" fontId="100" fillId="0" borderId="11" xfId="8523" applyFont="1" applyFill="1" applyBorder="1" applyAlignment="1">
      <alignment vertical="center" wrapText="1"/>
    </xf>
    <xf numFmtId="0" fontId="45" fillId="6" borderId="8" xfId="0" applyFont="1" applyFill="1" applyBorder="1" applyAlignment="1">
      <alignment horizontal="left" vertical="top" wrapText="1"/>
    </xf>
    <xf numFmtId="0" fontId="45" fillId="6" borderId="8" xfId="0" applyFont="1" applyFill="1" applyBorder="1" applyAlignment="1">
      <alignment horizontal="left" vertical="center"/>
    </xf>
    <xf numFmtId="0" fontId="45" fillId="6" borderId="8" xfId="0" applyFont="1" applyFill="1" applyBorder="1" applyAlignment="1">
      <alignment horizontal="center" vertical="center"/>
    </xf>
    <xf numFmtId="0" fontId="45" fillId="6" borderId="9" xfId="0" applyFont="1" applyFill="1" applyBorder="1" applyAlignment="1">
      <alignment horizontal="left" vertical="center"/>
    </xf>
    <xf numFmtId="0" fontId="45" fillId="6" borderId="9" xfId="0" applyFont="1" applyFill="1" applyBorder="1" applyAlignment="1">
      <alignment horizontal="left" wrapText="1"/>
    </xf>
    <xf numFmtId="49" fontId="0" fillId="0" borderId="10" xfId="0" applyNumberFormat="1" applyFill="1" applyBorder="1" applyAlignment="1">
      <alignment horizontal="center" vertical="center" wrapText="1"/>
    </xf>
    <xf numFmtId="0" fontId="48" fillId="4" borderId="11" xfId="8523" applyFont="1" applyFill="1" applyBorder="1" applyAlignment="1">
      <alignment horizontal="left" wrapText="1" indent="2"/>
    </xf>
    <xf numFmtId="49" fontId="0" fillId="4" borderId="10" xfId="0" applyNumberFormat="1" applyFill="1" applyBorder="1" applyAlignment="1">
      <alignment horizontal="center" vertical="center" wrapText="1"/>
    </xf>
    <xf numFmtId="0" fontId="57" fillId="0" borderId="59" xfId="2105" applyFont="1" applyBorder="1" applyAlignment="1">
      <alignment vertical="top" wrapText="1"/>
    </xf>
    <xf numFmtId="0" fontId="57" fillId="0" borderId="52" xfId="2105" applyFont="1" applyBorder="1" applyAlignment="1">
      <alignment vertical="top" wrapText="1"/>
    </xf>
    <xf numFmtId="0" fontId="42" fillId="0" borderId="11" xfId="8523" applyFont="1" applyFill="1" applyBorder="1" applyAlignment="1">
      <alignment horizontal="left" wrapText="1" indent="1"/>
    </xf>
    <xf numFmtId="164" fontId="116" fillId="2" borderId="10" xfId="8523" applyNumberFormat="1" applyFont="1" applyFill="1" applyBorder="1" applyAlignment="1" applyProtection="1">
      <alignment horizontal="center" vertical="center" wrapText="1"/>
    </xf>
    <xf numFmtId="0" fontId="69" fillId="4" borderId="3" xfId="0" applyFont="1" applyFill="1" applyBorder="1" applyAlignment="1">
      <alignment horizontal="center" vertical="center"/>
    </xf>
    <xf numFmtId="0" fontId="106" fillId="0" borderId="3" xfId="0" quotePrefix="1" applyFont="1" applyFill="1" applyBorder="1" applyAlignment="1">
      <alignment horizontal="right" vertical="center" wrapText="1"/>
    </xf>
    <xf numFmtId="164" fontId="116" fillId="2" borderId="10" xfId="0" applyNumberFormat="1" applyFont="1" applyFill="1" applyBorder="1" applyAlignment="1" applyProtection="1">
      <alignment horizontal="center" vertical="center" wrapText="1"/>
    </xf>
    <xf numFmtId="164" fontId="59" fillId="2" borderId="10" xfId="17017" applyNumberFormat="1" applyFill="1" applyBorder="1" applyAlignment="1" applyProtection="1">
      <alignment horizontal="center" vertical="center" wrapText="1"/>
    </xf>
    <xf numFmtId="0" fontId="106" fillId="0" borderId="66" xfId="0" quotePrefix="1" applyFont="1" applyFill="1" applyBorder="1" applyAlignment="1">
      <alignment vertical="center" wrapText="1"/>
    </xf>
    <xf numFmtId="0" fontId="69" fillId="4" borderId="2" xfId="0" applyFont="1" applyFill="1" applyBorder="1" applyAlignment="1">
      <alignment horizontal="centerContinuous" vertical="center"/>
    </xf>
    <xf numFmtId="0" fontId="69" fillId="4" borderId="3" xfId="0" applyFont="1" applyFill="1" applyBorder="1" applyAlignment="1">
      <alignment horizontal="centerContinuous" vertical="center"/>
    </xf>
    <xf numFmtId="0" fontId="106" fillId="0" borderId="3" xfId="0" quotePrefix="1" applyFont="1" applyFill="1" applyBorder="1" applyAlignment="1">
      <alignment vertical="center"/>
    </xf>
    <xf numFmtId="168" fontId="67" fillId="0" borderId="72" xfId="0" applyNumberFormat="1" applyFont="1" applyFill="1" applyBorder="1" applyAlignment="1">
      <alignment horizontal="center" vertical="center" wrapText="1"/>
    </xf>
    <xf numFmtId="0" fontId="177" fillId="4" borderId="0" xfId="0" applyFont="1" applyFill="1" applyAlignment="1">
      <alignment horizontal="center" vertical="center"/>
    </xf>
    <xf numFmtId="0" fontId="177" fillId="4" borderId="0" xfId="0" applyFont="1" applyFill="1" applyAlignment="1">
      <alignment horizontal="right" wrapText="1"/>
    </xf>
    <xf numFmtId="0" fontId="178" fillId="4" borderId="0" xfId="0" applyFont="1" applyFill="1" applyBorder="1" applyAlignment="1">
      <alignment horizontal="center"/>
    </xf>
    <xf numFmtId="0" fontId="178" fillId="4" borderId="0" xfId="0" applyFont="1" applyFill="1" applyAlignment="1">
      <alignment horizontal="center"/>
    </xf>
    <xf numFmtId="0" fontId="179" fillId="5" borderId="8" xfId="0" applyFont="1" applyFill="1" applyBorder="1" applyAlignment="1">
      <alignment horizontal="center" vertical="center"/>
    </xf>
    <xf numFmtId="165" fontId="116" fillId="5" borderId="8" xfId="8522" applyNumberFormat="1" applyFont="1" applyFill="1" applyBorder="1" applyAlignment="1">
      <alignment horizontal="center" wrapText="1"/>
    </xf>
    <xf numFmtId="164" fontId="115" fillId="4" borderId="29" xfId="8522" applyNumberFormat="1" applyFont="1" applyFill="1" applyBorder="1" applyAlignment="1">
      <alignment horizontal="center" wrapText="1"/>
    </xf>
    <xf numFmtId="164" fontId="115" fillId="4" borderId="11" xfId="8522" applyNumberFormat="1" applyFont="1" applyFill="1" applyBorder="1" applyAlignment="1" applyProtection="1">
      <alignment horizontal="center" wrapText="1"/>
    </xf>
    <xf numFmtId="164" fontId="31" fillId="4" borderId="11" xfId="8522" applyNumberFormat="1" applyFont="1" applyFill="1" applyBorder="1" applyAlignment="1" applyProtection="1">
      <alignment horizontal="center" wrapText="1"/>
    </xf>
    <xf numFmtId="164" fontId="115" fillId="4" borderId="13" xfId="8522" applyNumberFormat="1" applyFont="1" applyFill="1" applyBorder="1" applyAlignment="1" applyProtection="1">
      <alignment horizontal="center" wrapText="1"/>
    </xf>
    <xf numFmtId="165" fontId="116" fillId="5" borderId="8" xfId="8522" applyNumberFormat="1" applyFont="1" applyFill="1" applyBorder="1" applyAlignment="1" applyProtection="1">
      <alignment horizontal="center" wrapText="1"/>
    </xf>
    <xf numFmtId="164" fontId="115" fillId="4" borderId="15" xfId="8522" applyNumberFormat="1" applyFont="1" applyFill="1" applyBorder="1" applyAlignment="1" applyProtection="1">
      <alignment horizontal="center" wrapText="1"/>
    </xf>
    <xf numFmtId="164" fontId="115" fillId="0" borderId="11" xfId="8522" applyNumberFormat="1" applyFont="1" applyFill="1" applyBorder="1" applyAlignment="1" applyProtection="1">
      <alignment horizontal="center" wrapText="1"/>
    </xf>
    <xf numFmtId="164" fontId="116" fillId="0" borderId="11" xfId="0" applyNumberFormat="1" applyFont="1" applyFill="1" applyBorder="1" applyAlignment="1" applyProtection="1">
      <alignment horizontal="center" wrapText="1"/>
    </xf>
    <xf numFmtId="0" fontId="113" fillId="0" borderId="10" xfId="0" applyFont="1" applyFill="1" applyBorder="1" applyAlignment="1" applyProtection="1">
      <alignment horizontal="center" vertical="center"/>
    </xf>
    <xf numFmtId="0" fontId="69" fillId="4" borderId="3" xfId="0" applyFont="1" applyFill="1" applyBorder="1" applyAlignment="1">
      <alignment horizontal="left" vertical="center"/>
    </xf>
    <xf numFmtId="0" fontId="112" fillId="0" borderId="5" xfId="8523" applyFont="1" applyFill="1" applyBorder="1" applyAlignment="1">
      <alignment horizontal="left" vertical="center" wrapText="1"/>
    </xf>
    <xf numFmtId="0" fontId="69" fillId="4" borderId="3" xfId="0" applyFont="1" applyFill="1" applyBorder="1" applyAlignment="1">
      <alignment horizontal="center" vertical="center" wrapText="1"/>
    </xf>
    <xf numFmtId="164" fontId="107" fillId="4" borderId="0" xfId="0" applyNumberFormat="1" applyFont="1" applyFill="1" applyAlignment="1">
      <alignment horizontal="center" vertical="center" wrapText="1"/>
    </xf>
    <xf numFmtId="164" fontId="177" fillId="4" borderId="0" xfId="0" applyNumberFormat="1" applyFont="1" applyFill="1" applyAlignment="1">
      <alignment horizontal="center" vertical="center" wrapText="1"/>
    </xf>
    <xf numFmtId="0" fontId="180" fillId="4" borderId="0" xfId="0" applyFont="1" applyFill="1" applyBorder="1" applyAlignment="1">
      <alignment horizontal="center"/>
    </xf>
    <xf numFmtId="0" fontId="180" fillId="4" borderId="0" xfId="0" applyFont="1" applyFill="1" applyAlignment="1">
      <alignment horizontal="center"/>
    </xf>
    <xf numFmtId="0" fontId="36" fillId="4" borderId="73" xfId="0" applyFont="1" applyFill="1" applyBorder="1" applyAlignment="1">
      <alignment horizontal="left" vertical="center"/>
    </xf>
    <xf numFmtId="0" fontId="69" fillId="4" borderId="0" xfId="0" applyFont="1" applyFill="1" applyBorder="1" applyAlignment="1">
      <alignment horizontal="center" vertical="center"/>
    </xf>
    <xf numFmtId="168" fontId="67" fillId="0" borderId="0" xfId="0" applyNumberFormat="1" applyFont="1" applyFill="1" applyBorder="1" applyAlignment="1">
      <alignment horizontal="center" vertical="center" wrapText="1"/>
    </xf>
    <xf numFmtId="0" fontId="69" fillId="4" borderId="49" xfId="0" applyFont="1" applyFill="1" applyBorder="1" applyAlignment="1">
      <alignment horizontal="center" vertical="center"/>
    </xf>
    <xf numFmtId="0" fontId="108" fillId="0" borderId="0" xfId="0" applyFont="1" applyFill="1" applyBorder="1" applyAlignment="1">
      <alignment horizontal="centerContinuous"/>
    </xf>
    <xf numFmtId="0" fontId="69" fillId="4" borderId="67" xfId="0" applyFont="1" applyFill="1" applyBorder="1" applyAlignment="1">
      <alignment horizontal="centerContinuous" vertical="center"/>
    </xf>
    <xf numFmtId="0" fontId="69" fillId="4" borderId="68" xfId="0" applyFont="1" applyFill="1" applyBorder="1" applyAlignment="1">
      <alignment horizontal="centerContinuous" vertical="center"/>
    </xf>
    <xf numFmtId="0" fontId="180" fillId="3" borderId="0" xfId="0" applyFont="1" applyFill="1" applyBorder="1" applyAlignment="1">
      <alignment horizontal="center"/>
    </xf>
    <xf numFmtId="0" fontId="180" fillId="8" borderId="0" xfId="0" applyFont="1" applyFill="1" applyBorder="1" applyAlignment="1">
      <alignment horizontal="center"/>
    </xf>
    <xf numFmtId="0" fontId="67" fillId="0" borderId="68" xfId="0" quotePrefix="1" applyFont="1" applyFill="1" applyBorder="1" applyAlignment="1">
      <alignment vertical="center"/>
    </xf>
    <xf numFmtId="0" fontId="69" fillId="4" borderId="68" xfId="0" applyFont="1" applyFill="1" applyBorder="1" applyAlignment="1">
      <alignment horizontal="center" vertical="center"/>
    </xf>
    <xf numFmtId="0" fontId="184" fillId="4" borderId="0" xfId="0" applyFont="1" applyFill="1" applyBorder="1"/>
    <xf numFmtId="0" fontId="128" fillId="0" borderId="68" xfId="0" quotePrefix="1" applyFont="1" applyFill="1" applyBorder="1" applyAlignment="1">
      <alignment vertical="center"/>
    </xf>
    <xf numFmtId="0" fontId="69" fillId="4" borderId="49" xfId="0" applyFont="1" applyFill="1" applyBorder="1" applyAlignment="1">
      <alignment horizontal="centerContinuous" vertical="center"/>
    </xf>
    <xf numFmtId="44" fontId="130" fillId="5" borderId="8" xfId="8522" applyNumberFormat="1" applyFont="1" applyFill="1" applyBorder="1" applyAlignment="1">
      <alignment horizontal="center" wrapText="1"/>
    </xf>
    <xf numFmtId="44" fontId="130" fillId="0" borderId="13" xfId="8522" applyNumberFormat="1" applyFont="1" applyFill="1" applyBorder="1" applyAlignment="1" applyProtection="1">
      <alignment horizontal="center" wrapText="1"/>
    </xf>
    <xf numFmtId="164" fontId="137" fillId="7" borderId="11" xfId="0" applyNumberFormat="1" applyFont="1" applyFill="1" applyBorder="1" applyAlignment="1" applyProtection="1">
      <alignment horizontal="center" vertical="center" wrapText="1"/>
    </xf>
    <xf numFmtId="164" fontId="137" fillId="7" borderId="11" xfId="0" applyNumberFormat="1" applyFont="1" applyFill="1" applyBorder="1" applyAlignment="1">
      <alignment horizontal="center" vertical="center" wrapText="1"/>
    </xf>
    <xf numFmtId="164" fontId="129" fillId="4" borderId="0" xfId="0" applyNumberFormat="1" applyFont="1" applyFill="1" applyAlignment="1">
      <alignment horizontal="center"/>
    </xf>
    <xf numFmtId="164" fontId="129" fillId="0" borderId="0" xfId="0" applyNumberFormat="1" applyFont="1" applyFill="1" applyAlignment="1">
      <alignment horizontal="center"/>
    </xf>
    <xf numFmtId="0" fontId="135" fillId="5" borderId="39" xfId="0" applyFont="1" applyFill="1" applyBorder="1" applyAlignment="1">
      <alignment horizontal="center" vertical="center"/>
    </xf>
    <xf numFmtId="0" fontId="130" fillId="4" borderId="0" xfId="0" applyFont="1" applyFill="1" applyAlignment="1">
      <alignment horizontal="center"/>
    </xf>
    <xf numFmtId="0" fontId="144" fillId="0" borderId="49" xfId="0" quotePrefix="1" applyFont="1" applyFill="1" applyBorder="1" applyAlignment="1">
      <alignment horizontal="right" vertical="center" wrapText="1"/>
    </xf>
    <xf numFmtId="0" fontId="144" fillId="0" borderId="68" xfId="0" quotePrefix="1" applyFont="1" applyFill="1" applyBorder="1" applyAlignment="1">
      <alignment horizontal="left" vertical="center"/>
    </xf>
    <xf numFmtId="164" fontId="153" fillId="9" borderId="11" xfId="0" applyNumberFormat="1" applyFont="1" applyFill="1" applyBorder="1" applyAlignment="1">
      <alignment horizontal="center" vertical="center" wrapText="1"/>
    </xf>
    <xf numFmtId="164" fontId="153" fillId="0" borderId="11" xfId="8523" applyNumberFormat="1" applyFont="1" applyFill="1" applyBorder="1" applyAlignment="1">
      <alignment horizontal="center" wrapText="1"/>
    </xf>
    <xf numFmtId="164" fontId="145" fillId="4" borderId="0" xfId="0" applyNumberFormat="1" applyFont="1" applyFill="1" applyAlignment="1">
      <alignment horizontal="center"/>
    </xf>
    <xf numFmtId="164" fontId="145" fillId="0" borderId="0" xfId="0" applyNumberFormat="1" applyFont="1" applyFill="1" applyAlignment="1">
      <alignment horizontal="center"/>
    </xf>
    <xf numFmtId="1" fontId="97" fillId="2" borderId="10" xfId="8523" applyNumberFormat="1" applyFont="1" applyFill="1" applyBorder="1" applyAlignment="1">
      <alignment horizontal="center" vertical="center" wrapText="1"/>
    </xf>
    <xf numFmtId="0" fontId="186" fillId="4" borderId="49" xfId="0" applyFont="1" applyFill="1" applyBorder="1" applyAlignment="1">
      <alignment horizontal="center" vertical="center"/>
    </xf>
    <xf numFmtId="0" fontId="86" fillId="4" borderId="49" xfId="0" applyFont="1" applyFill="1" applyBorder="1" applyAlignment="1">
      <alignment vertical="center"/>
    </xf>
    <xf numFmtId="168" fontId="87" fillId="0" borderId="65" xfId="0" applyNumberFormat="1" applyFont="1" applyFill="1" applyBorder="1" applyAlignment="1">
      <alignment horizontal="center" vertical="center" wrapText="1"/>
    </xf>
    <xf numFmtId="44" fontId="69" fillId="4" borderId="70" xfId="0" applyNumberFormat="1" applyFont="1" applyFill="1" applyBorder="1" applyAlignment="1">
      <alignment horizontal="centerContinuous" vertical="center"/>
    </xf>
    <xf numFmtId="44" fontId="69" fillId="4" borderId="68" xfId="0" applyNumberFormat="1" applyFont="1" applyFill="1" applyBorder="1" applyAlignment="1">
      <alignment horizontal="centerContinuous" vertical="center"/>
    </xf>
    <xf numFmtId="0" fontId="67" fillId="0" borderId="69" xfId="0" quotePrefix="1" applyFont="1" applyFill="1" applyBorder="1" applyAlignment="1">
      <alignment horizontal="right" vertical="center"/>
    </xf>
    <xf numFmtId="0" fontId="178" fillId="0" borderId="17" xfId="0" applyFont="1" applyFill="1" applyBorder="1" applyAlignment="1">
      <alignment horizontal="left" vertical="center" wrapText="1" indent="1"/>
    </xf>
    <xf numFmtId="0" fontId="180" fillId="0" borderId="0" xfId="0" applyFont="1" applyFill="1" applyAlignment="1">
      <alignment horizontal="center"/>
    </xf>
    <xf numFmtId="0" fontId="130" fillId="0" borderId="0" xfId="0" applyFont="1" applyFill="1" applyAlignment="1">
      <alignment horizontal="center"/>
    </xf>
    <xf numFmtId="0" fontId="108" fillId="0" borderId="0" xfId="0" applyFont="1" applyFill="1" applyBorder="1" applyAlignment="1">
      <alignment horizontal="center"/>
    </xf>
    <xf numFmtId="0" fontId="146" fillId="0" borderId="0" xfId="0" applyFont="1" applyFill="1" applyAlignment="1">
      <alignment horizontal="center"/>
    </xf>
    <xf numFmtId="0" fontId="146" fillId="4" borderId="0" xfId="0" applyFont="1" applyFill="1" applyAlignment="1">
      <alignment horizontal="center"/>
    </xf>
    <xf numFmtId="0" fontId="180" fillId="4" borderId="11" xfId="0" applyFont="1" applyFill="1" applyBorder="1" applyAlignment="1">
      <alignment horizontal="center"/>
    </xf>
    <xf numFmtId="0" fontId="108" fillId="15" borderId="11" xfId="0" applyFont="1" applyFill="1" applyBorder="1"/>
    <xf numFmtId="0" fontId="180" fillId="3" borderId="11" xfId="0" applyFont="1" applyFill="1" applyBorder="1" applyAlignment="1">
      <alignment horizontal="center"/>
    </xf>
    <xf numFmtId="0" fontId="33" fillId="0" borderId="11" xfId="0" applyFont="1" applyFill="1" applyBorder="1" applyAlignment="1">
      <alignment horizontal="center"/>
    </xf>
    <xf numFmtId="0" fontId="182" fillId="3" borderId="11" xfId="0" applyFont="1" applyFill="1" applyBorder="1" applyAlignment="1">
      <alignment horizontal="center"/>
    </xf>
    <xf numFmtId="0" fontId="33" fillId="15" borderId="11" xfId="0" applyFont="1" applyFill="1" applyBorder="1"/>
    <xf numFmtId="0" fontId="183" fillId="3" borderId="11" xfId="0" applyFont="1" applyFill="1" applyBorder="1" applyAlignment="1">
      <alignment horizontal="center"/>
    </xf>
    <xf numFmtId="0" fontId="180" fillId="4" borderId="24" xfId="0" applyFont="1" applyFill="1" applyBorder="1" applyAlignment="1">
      <alignment horizontal="center"/>
    </xf>
    <xf numFmtId="0" fontId="33" fillId="0" borderId="24" xfId="0" applyFont="1" applyFill="1" applyBorder="1" applyAlignment="1">
      <alignment horizontal="center"/>
    </xf>
    <xf numFmtId="0" fontId="180" fillId="3" borderId="24" xfId="0" applyFont="1" applyFill="1" applyBorder="1" applyAlignment="1">
      <alignment horizontal="center"/>
    </xf>
    <xf numFmtId="0" fontId="33" fillId="15" borderId="11" xfId="0" applyFont="1" applyFill="1" applyBorder="1" applyAlignment="1">
      <alignment horizontal="center"/>
    </xf>
    <xf numFmtId="0" fontId="33" fillId="4" borderId="11" xfId="0" applyFont="1" applyFill="1" applyBorder="1" applyAlignment="1">
      <alignment horizontal="center"/>
    </xf>
    <xf numFmtId="0" fontId="180" fillId="4" borderId="13" xfId="0" applyFont="1" applyFill="1" applyBorder="1" applyAlignment="1">
      <alignment horizontal="center"/>
    </xf>
    <xf numFmtId="0" fontId="108" fillId="15" borderId="13" xfId="0" applyFont="1" applyFill="1" applyBorder="1"/>
    <xf numFmtId="0" fontId="180" fillId="3" borderId="13" xfId="0" applyFont="1" applyFill="1" applyBorder="1" applyAlignment="1">
      <alignment horizontal="center"/>
    </xf>
    <xf numFmtId="0" fontId="181" fillId="4" borderId="34" xfId="0" applyFont="1" applyFill="1" applyBorder="1" applyAlignment="1">
      <alignment horizontal="center" vertical="center"/>
    </xf>
    <xf numFmtId="0" fontId="181" fillId="8" borderId="34" xfId="0" applyFont="1" applyFill="1" applyBorder="1" applyAlignment="1">
      <alignment horizontal="center" vertical="center"/>
    </xf>
    <xf numFmtId="0" fontId="181" fillId="3" borderId="34" xfId="0" applyFont="1" applyFill="1" applyBorder="1" applyAlignment="1">
      <alignment horizontal="center" vertical="center"/>
    </xf>
    <xf numFmtId="0" fontId="33" fillId="15" borderId="13" xfId="0" applyFont="1" applyFill="1" applyBorder="1" applyAlignment="1">
      <alignment horizontal="center"/>
    </xf>
    <xf numFmtId="0" fontId="33" fillId="4" borderId="24" xfId="0" applyFont="1" applyFill="1" applyBorder="1" applyAlignment="1">
      <alignment horizontal="center"/>
    </xf>
    <xf numFmtId="0" fontId="130" fillId="15" borderId="11" xfId="0" applyFont="1" applyFill="1" applyBorder="1" applyAlignment="1">
      <alignment horizontal="center"/>
    </xf>
    <xf numFmtId="0" fontId="130" fillId="15" borderId="13" xfId="0" applyFont="1" applyFill="1" applyBorder="1" applyAlignment="1">
      <alignment horizontal="center"/>
    </xf>
    <xf numFmtId="0" fontId="146" fillId="15" borderId="11" xfId="0" applyFont="1" applyFill="1" applyBorder="1" applyAlignment="1">
      <alignment horizontal="center"/>
    </xf>
    <xf numFmtId="0" fontId="153" fillId="15" borderId="11" xfId="0" applyFont="1" applyFill="1" applyBorder="1" applyAlignment="1">
      <alignment horizontal="center"/>
    </xf>
    <xf numFmtId="0" fontId="146" fillId="15" borderId="13" xfId="0" applyFont="1" applyFill="1" applyBorder="1" applyAlignment="1">
      <alignment horizontal="center"/>
    </xf>
    <xf numFmtId="0" fontId="189" fillId="4" borderId="34" xfId="0" applyFont="1" applyFill="1" applyBorder="1" applyAlignment="1">
      <alignment horizontal="center" vertical="center"/>
    </xf>
    <xf numFmtId="0" fontId="190" fillId="4" borderId="11" xfId="0" applyFont="1" applyFill="1" applyBorder="1" applyAlignment="1">
      <alignment horizontal="center"/>
    </xf>
    <xf numFmtId="0" fontId="190" fillId="4" borderId="24" xfId="0" applyFont="1" applyFill="1" applyBorder="1" applyAlignment="1">
      <alignment horizontal="center"/>
    </xf>
    <xf numFmtId="0" fontId="180" fillId="0" borderId="11" xfId="0" applyFont="1" applyFill="1" applyBorder="1" applyAlignment="1">
      <alignment horizontal="center"/>
    </xf>
    <xf numFmtId="0" fontId="180" fillId="15" borderId="11" xfId="0" applyFont="1" applyFill="1" applyBorder="1" applyAlignment="1">
      <alignment horizontal="center"/>
    </xf>
    <xf numFmtId="0" fontId="180" fillId="0" borderId="24" xfId="0" applyFont="1" applyFill="1" applyBorder="1" applyAlignment="1">
      <alignment horizontal="center"/>
    </xf>
    <xf numFmtId="0" fontId="180" fillId="0" borderId="13" xfId="0" applyFont="1" applyFill="1" applyBorder="1" applyAlignment="1">
      <alignment horizontal="center"/>
    </xf>
    <xf numFmtId="0" fontId="181" fillId="4" borderId="13" xfId="0" applyFont="1" applyFill="1" applyBorder="1" applyAlignment="1">
      <alignment horizontal="center" vertical="center"/>
    </xf>
    <xf numFmtId="165" fontId="57" fillId="0" borderId="11" xfId="0" applyNumberFormat="1" applyFont="1" applyBorder="1" applyAlignment="1">
      <alignment horizontal="center" wrapText="1"/>
    </xf>
    <xf numFmtId="165" fontId="57" fillId="16" borderId="11" xfId="0" applyNumberFormat="1" applyFont="1" applyFill="1" applyBorder="1" applyAlignment="1">
      <alignment horizontal="center" vertical="center" wrapText="1"/>
    </xf>
    <xf numFmtId="165" fontId="57" fillId="0" borderId="11" xfId="8522" applyNumberFormat="1" applyFont="1" applyFill="1" applyBorder="1" applyAlignment="1">
      <alignment horizontal="center" vertical="center" wrapText="1"/>
    </xf>
    <xf numFmtId="165" fontId="57" fillId="16" borderId="11" xfId="0" applyNumberFormat="1" applyFont="1" applyFill="1" applyBorder="1" applyAlignment="1">
      <alignment horizontal="center" wrapText="1"/>
    </xf>
    <xf numFmtId="15" fontId="57" fillId="0" borderId="22" xfId="8523" applyNumberFormat="1" applyFont="1" applyBorder="1" applyAlignment="1">
      <alignment horizontal="center" vertical="center" wrapText="1"/>
    </xf>
    <xf numFmtId="165" fontId="57" fillId="16" borderId="13" xfId="0" applyNumberFormat="1" applyFont="1" applyFill="1" applyBorder="1" applyAlignment="1">
      <alignment horizontal="center" vertical="center" wrapText="1"/>
    </xf>
    <xf numFmtId="165" fontId="57" fillId="0" borderId="24" xfId="8523" applyNumberFormat="1" applyFont="1" applyBorder="1" applyAlignment="1">
      <alignment horizontal="center" vertical="center" wrapText="1"/>
    </xf>
    <xf numFmtId="165" fontId="57" fillId="16" borderId="24" xfId="0" applyNumberFormat="1" applyFont="1" applyFill="1" applyBorder="1" applyAlignment="1">
      <alignment horizontal="center" vertical="center" wrapText="1"/>
    </xf>
    <xf numFmtId="15" fontId="57" fillId="16" borderId="11" xfId="8523" applyNumberFormat="1" applyFont="1" applyFill="1" applyBorder="1" applyAlignment="1">
      <alignment horizontal="center" vertical="center" wrapText="1"/>
    </xf>
    <xf numFmtId="15" fontId="57" fillId="0" borderId="10" xfId="8523" applyNumberFormat="1" applyFont="1" applyBorder="1" applyAlignment="1">
      <alignment horizontal="center" vertical="center" wrapText="1"/>
    </xf>
    <xf numFmtId="15" fontId="57" fillId="16" borderId="10" xfId="8523" applyNumberFormat="1" applyFont="1" applyFill="1" applyBorder="1" applyAlignment="1">
      <alignment horizontal="center" vertical="center" wrapText="1"/>
    </xf>
    <xf numFmtId="165" fontId="57" fillId="0" borderId="11" xfId="0" applyNumberFormat="1" applyFont="1" applyBorder="1" applyAlignment="1">
      <alignment horizontal="center" vertical="center" wrapText="1"/>
    </xf>
    <xf numFmtId="165" fontId="57" fillId="16" borderId="21" xfId="8522" applyNumberFormat="1" applyFont="1" applyFill="1" applyBorder="1" applyAlignment="1">
      <alignment horizontal="center" vertical="center" wrapText="1"/>
    </xf>
    <xf numFmtId="165" fontId="57" fillId="17" borderId="11" xfId="0" applyNumberFormat="1" applyFont="1" applyFill="1" applyBorder="1" applyAlignment="1">
      <alignment horizontal="center" vertical="center" wrapText="1"/>
    </xf>
    <xf numFmtId="0" fontId="191" fillId="0" borderId="0" xfId="0" applyFont="1"/>
    <xf numFmtId="0" fontId="192" fillId="0" borderId="0" xfId="0" applyFont="1"/>
    <xf numFmtId="0" fontId="192" fillId="17" borderId="0" xfId="0" applyFont="1" applyFill="1"/>
    <xf numFmtId="164" fontId="137" fillId="0" borderId="11" xfId="0" applyNumberFormat="1" applyFont="1" applyFill="1" applyBorder="1" applyAlignment="1">
      <alignment horizontal="center" wrapText="1"/>
    </xf>
    <xf numFmtId="0" fontId="153" fillId="4" borderId="0" xfId="0" applyFont="1" applyFill="1" applyAlignment="1">
      <alignment vertical="center"/>
    </xf>
    <xf numFmtId="0" fontId="180" fillId="4" borderId="11" xfId="0" applyFont="1" applyFill="1" applyBorder="1" applyAlignment="1">
      <alignment horizontal="center" vertical="center"/>
    </xf>
    <xf numFmtId="0" fontId="180" fillId="3" borderId="11" xfId="0" applyFont="1" applyFill="1" applyBorder="1" applyAlignment="1">
      <alignment horizontal="center" vertical="center"/>
    </xf>
    <xf numFmtId="0" fontId="190" fillId="4" borderId="11" xfId="0" applyFont="1" applyFill="1" applyBorder="1" applyAlignment="1">
      <alignment horizontal="center" vertical="center"/>
    </xf>
    <xf numFmtId="0" fontId="153" fillId="0" borderId="0" xfId="0" applyFont="1" applyFill="1" applyAlignment="1">
      <alignment vertical="center"/>
    </xf>
    <xf numFmtId="0" fontId="156" fillId="0" borderId="11" xfId="8523" applyFont="1" applyFill="1" applyBorder="1" applyAlignment="1">
      <alignment horizontal="center" vertical="center" wrapText="1"/>
    </xf>
    <xf numFmtId="0" fontId="0" fillId="4" borderId="0" xfId="0" applyFont="1" applyFill="1" applyBorder="1" applyAlignment="1">
      <alignment vertical="center"/>
    </xf>
    <xf numFmtId="0" fontId="69" fillId="0" borderId="3" xfId="0" applyFont="1" applyFill="1" applyBorder="1" applyAlignment="1">
      <alignment horizontal="center" vertical="center"/>
    </xf>
    <xf numFmtId="0" fontId="69" fillId="0" borderId="3" xfId="0" applyFont="1" applyFill="1" applyBorder="1" applyAlignment="1">
      <alignment horizontal="center" vertical="center" wrapText="1"/>
    </xf>
    <xf numFmtId="0" fontId="69" fillId="0" borderId="0" xfId="0" applyFont="1" applyFill="1" applyBorder="1" applyAlignment="1">
      <alignment horizontal="center" vertical="center"/>
    </xf>
    <xf numFmtId="0" fontId="69" fillId="0" borderId="49" xfId="0" applyFont="1" applyFill="1" applyBorder="1" applyAlignment="1">
      <alignment horizontal="centerContinuous" vertical="center"/>
    </xf>
    <xf numFmtId="0" fontId="69" fillId="0" borderId="49" xfId="0" applyFont="1" applyFill="1" applyBorder="1" applyAlignment="1">
      <alignment horizontal="center" vertical="center"/>
    </xf>
    <xf numFmtId="0" fontId="41" fillId="0" borderId="74" xfId="0" applyFont="1" applyFill="1" applyBorder="1" applyAlignment="1">
      <alignment horizontal="left" vertical="center" indent="1"/>
    </xf>
    <xf numFmtId="0" fontId="65" fillId="0" borderId="24" xfId="8523" applyFont="1" applyFill="1" applyBorder="1" applyAlignment="1">
      <alignment horizontal="left" wrapText="1" indent="1"/>
    </xf>
    <xf numFmtId="0" fontId="42" fillId="0" borderId="24" xfId="8523" applyFont="1" applyFill="1" applyBorder="1" applyAlignment="1">
      <alignment horizontal="left" vertical="center" wrapText="1" indent="1"/>
    </xf>
    <xf numFmtId="1" fontId="42" fillId="0" borderId="24" xfId="8523" applyNumberFormat="1" applyFont="1" applyFill="1" applyBorder="1" applyAlignment="1">
      <alignment horizontal="center" vertical="center" wrapText="1"/>
    </xf>
    <xf numFmtId="165" fontId="42" fillId="0" borderId="24" xfId="8522" applyNumberFormat="1" applyFont="1" applyFill="1" applyBorder="1" applyAlignment="1">
      <alignment horizontal="center" vertical="center" wrapText="1"/>
    </xf>
    <xf numFmtId="164" fontId="42" fillId="0" borderId="24" xfId="8522" applyNumberFormat="1" applyFont="1" applyFill="1" applyBorder="1" applyAlignment="1">
      <alignment horizontal="center" vertical="center" wrapText="1"/>
    </xf>
    <xf numFmtId="0" fontId="140" fillId="0" borderId="24" xfId="8523" applyFont="1" applyFill="1" applyBorder="1" applyAlignment="1">
      <alignment horizontal="left" wrapText="1" indent="1"/>
    </xf>
    <xf numFmtId="0" fontId="156" fillId="0" borderId="24" xfId="8523" applyFont="1" applyFill="1" applyBorder="1" applyAlignment="1">
      <alignment horizontal="left" wrapText="1" indent="1"/>
    </xf>
    <xf numFmtId="0" fontId="156" fillId="0" borderId="24" xfId="8523" applyFont="1" applyFill="1" applyBorder="1" applyAlignment="1">
      <alignment horizontal="center" vertical="center" wrapText="1"/>
    </xf>
    <xf numFmtId="1" fontId="153" fillId="0" borderId="24" xfId="8523" applyNumberFormat="1" applyFont="1" applyFill="1" applyBorder="1" applyAlignment="1">
      <alignment horizontal="center" vertical="center" wrapText="1"/>
    </xf>
    <xf numFmtId="7" fontId="153" fillId="4" borderId="24" xfId="8522" applyNumberFormat="1" applyFont="1" applyFill="1" applyBorder="1" applyAlignment="1">
      <alignment horizontal="right" wrapText="1"/>
    </xf>
    <xf numFmtId="166" fontId="153" fillId="0" borderId="24" xfId="8523" applyNumberFormat="1" applyFont="1" applyFill="1" applyBorder="1" applyAlignment="1">
      <alignment horizontal="center" vertical="center" wrapText="1"/>
    </xf>
    <xf numFmtId="0" fontId="99" fillId="0" borderId="24" xfId="8523" applyFont="1" applyFill="1" applyBorder="1" applyAlignment="1">
      <alignment wrapText="1"/>
    </xf>
    <xf numFmtId="0" fontId="100" fillId="0" borderId="24" xfId="8523" applyFont="1" applyFill="1" applyBorder="1" applyAlignment="1">
      <alignment horizontal="left" vertical="center" wrapText="1" indent="1"/>
    </xf>
    <xf numFmtId="49" fontId="48" fillId="0" borderId="24" xfId="8523" applyNumberFormat="1" applyFont="1" applyFill="1" applyBorder="1" applyAlignment="1">
      <alignment horizontal="center" vertical="center" wrapText="1"/>
    </xf>
    <xf numFmtId="1" fontId="97" fillId="0" borderId="24" xfId="8523" applyNumberFormat="1" applyFont="1" applyFill="1" applyBorder="1" applyAlignment="1">
      <alignment horizontal="center" vertical="center" wrapText="1"/>
    </xf>
    <xf numFmtId="165" fontId="89" fillId="0" borderId="24" xfId="8522" applyNumberFormat="1" applyFont="1" applyFill="1" applyBorder="1" applyAlignment="1">
      <alignment horizontal="center" vertical="center" wrapText="1"/>
    </xf>
    <xf numFmtId="164" fontId="97" fillId="2" borderId="24" xfId="8522" applyNumberFormat="1" applyFont="1" applyFill="1" applyBorder="1" applyAlignment="1">
      <alignment horizontal="center" vertical="center" wrapText="1"/>
    </xf>
    <xf numFmtId="164" fontId="89" fillId="0" borderId="24" xfId="8523" applyNumberFormat="1" applyFont="1" applyFill="1" applyBorder="1" applyAlignment="1">
      <alignment horizontal="center" vertical="center" wrapText="1"/>
    </xf>
    <xf numFmtId="44" fontId="89" fillId="0" borderId="24" xfId="8522" applyNumberFormat="1" applyFont="1" applyFill="1" applyBorder="1" applyAlignment="1">
      <alignment horizontal="center" vertical="center" wrapText="1"/>
    </xf>
    <xf numFmtId="0" fontId="181" fillId="4" borderId="9" xfId="0" applyFont="1" applyFill="1" applyBorder="1" applyAlignment="1">
      <alignment horizontal="center" vertical="center"/>
    </xf>
    <xf numFmtId="0" fontId="0" fillId="4" borderId="34" xfId="0" applyFont="1" applyFill="1" applyBorder="1" applyAlignment="1">
      <alignment vertical="center" wrapText="1"/>
    </xf>
    <xf numFmtId="0" fontId="0" fillId="4" borderId="34" xfId="0" applyFont="1" applyFill="1" applyBorder="1" applyAlignment="1">
      <alignment vertical="center"/>
    </xf>
    <xf numFmtId="0" fontId="108" fillId="4" borderId="29" xfId="0" applyFont="1" applyFill="1" applyBorder="1" applyAlignment="1">
      <alignment horizontal="left"/>
    </xf>
    <xf numFmtId="10" fontId="108" fillId="4" borderId="29" xfId="8525" applyNumberFormat="1" applyFont="1" applyFill="1" applyBorder="1" applyAlignment="1">
      <alignment horizontal="center"/>
    </xf>
    <xf numFmtId="10" fontId="108" fillId="4" borderId="11" xfId="8525" applyNumberFormat="1" applyFont="1" applyFill="1" applyBorder="1" applyAlignment="1">
      <alignment horizontal="center"/>
    </xf>
    <xf numFmtId="10" fontId="108" fillId="4" borderId="24" xfId="8525" applyNumberFormat="1" applyFont="1" applyFill="1" applyBorder="1" applyAlignment="1">
      <alignment horizontal="center"/>
    </xf>
    <xf numFmtId="0" fontId="185" fillId="4" borderId="0" xfId="0" applyFont="1" applyFill="1" applyBorder="1" applyAlignment="1">
      <alignment vertical="center" wrapText="1"/>
    </xf>
    <xf numFmtId="7" fontId="33" fillId="4" borderId="10" xfId="8522" applyNumberFormat="1" applyFont="1" applyFill="1" applyBorder="1" applyAlignment="1">
      <alignment horizontal="center" vertical="center" wrapText="1"/>
    </xf>
    <xf numFmtId="0" fontId="0" fillId="4" borderId="11" xfId="0" applyFont="1" applyFill="1" applyBorder="1" applyAlignment="1">
      <alignment horizontal="left" vertical="center"/>
    </xf>
    <xf numFmtId="0" fontId="0" fillId="4" borderId="24" xfId="0" applyFont="1" applyFill="1" applyBorder="1" applyAlignment="1">
      <alignment horizontal="left" vertical="center"/>
    </xf>
    <xf numFmtId="164" fontId="116" fillId="9" borderId="11" xfId="8522" applyNumberFormat="1" applyFont="1" applyFill="1" applyBorder="1" applyAlignment="1" applyProtection="1">
      <alignment horizontal="center" vertical="center" wrapText="1"/>
    </xf>
    <xf numFmtId="165" fontId="42" fillId="4" borderId="24" xfId="8522" applyNumberFormat="1" applyFont="1" applyFill="1" applyBorder="1" applyAlignment="1">
      <alignment horizontal="center" vertical="center" wrapText="1"/>
    </xf>
    <xf numFmtId="164" fontId="42" fillId="9" borderId="11" xfId="8522" applyNumberFormat="1" applyFont="1" applyFill="1" applyBorder="1" applyAlignment="1" applyProtection="1">
      <alignment horizontal="center" vertical="center" wrapText="1"/>
    </xf>
    <xf numFmtId="164" fontId="153" fillId="9" borderId="24" xfId="0" applyNumberFormat="1" applyFont="1" applyFill="1" applyBorder="1" applyAlignment="1">
      <alignment horizontal="center" vertical="center" wrapText="1"/>
    </xf>
    <xf numFmtId="164" fontId="97" fillId="9" borderId="11" xfId="0" applyNumberFormat="1" applyFont="1" applyFill="1" applyBorder="1" applyAlignment="1">
      <alignment horizontal="center" vertical="center" wrapText="1"/>
    </xf>
    <xf numFmtId="164" fontId="97" fillId="9" borderId="10" xfId="0" applyNumberFormat="1" applyFont="1" applyFill="1" applyBorder="1" applyAlignment="1">
      <alignment horizontal="center" vertical="center" wrapText="1"/>
    </xf>
    <xf numFmtId="0" fontId="108" fillId="18" borderId="11" xfId="0" applyFont="1" applyFill="1" applyBorder="1" applyAlignment="1">
      <alignment horizontal="left"/>
    </xf>
    <xf numFmtId="0" fontId="108" fillId="18" borderId="24" xfId="0" applyFont="1" applyFill="1" applyBorder="1" applyAlignment="1">
      <alignment horizontal="left"/>
    </xf>
    <xf numFmtId="0" fontId="130" fillId="18" borderId="11" xfId="0" applyFont="1" applyFill="1" applyBorder="1" applyAlignment="1">
      <alignment horizontal="left"/>
    </xf>
    <xf numFmtId="0" fontId="146" fillId="18" borderId="11" xfId="0" applyFont="1" applyFill="1" applyBorder="1" applyAlignment="1">
      <alignment horizontal="left"/>
    </xf>
    <xf numFmtId="0" fontId="193" fillId="0" borderId="5" xfId="8523" applyFont="1" applyFill="1" applyBorder="1" applyAlignment="1">
      <alignment horizontal="center" vertical="center" wrapText="1"/>
    </xf>
    <xf numFmtId="0" fontId="194" fillId="4" borderId="37" xfId="0" quotePrefix="1" applyFont="1" applyFill="1" applyBorder="1" applyAlignment="1">
      <alignment horizontal="center"/>
    </xf>
    <xf numFmtId="0" fontId="194" fillId="4" borderId="37" xfId="0" applyFont="1" applyFill="1" applyBorder="1" applyAlignment="1">
      <alignment horizontal="center"/>
    </xf>
    <xf numFmtId="0" fontId="194" fillId="4" borderId="0" xfId="0" applyFont="1" applyFill="1" applyBorder="1" applyAlignment="1">
      <alignment horizontal="center"/>
    </xf>
    <xf numFmtId="0" fontId="194" fillId="0" borderId="20" xfId="0" applyFont="1" applyFill="1" applyBorder="1" applyAlignment="1">
      <alignment horizontal="left" vertical="center" wrapText="1"/>
    </xf>
    <xf numFmtId="0" fontId="194" fillId="0" borderId="20" xfId="0" applyFont="1" applyFill="1" applyBorder="1" applyAlignment="1">
      <alignment horizontal="left" vertical="center" wrapText="1" indent="1"/>
    </xf>
    <xf numFmtId="0" fontId="194" fillId="0" borderId="31" xfId="0" applyFont="1" applyFill="1" applyBorder="1" applyAlignment="1">
      <alignment horizontal="left" vertical="center" wrapText="1" indent="1"/>
    </xf>
    <xf numFmtId="0" fontId="194" fillId="0" borderId="17" xfId="0" applyFont="1" applyFill="1" applyBorder="1" applyAlignment="1">
      <alignment horizontal="left" vertical="center" wrapText="1"/>
    </xf>
    <xf numFmtId="0" fontId="194" fillId="0" borderId="16" xfId="0" applyFont="1" applyFill="1" applyBorder="1" applyAlignment="1">
      <alignment horizontal="left" vertical="center" wrapText="1"/>
    </xf>
    <xf numFmtId="0" fontId="195" fillId="0" borderId="20" xfId="0" applyFont="1" applyFill="1" applyBorder="1" applyAlignment="1">
      <alignment horizontal="left" vertical="center" wrapText="1" indent="1"/>
    </xf>
    <xf numFmtId="0" fontId="195" fillId="0" borderId="31" xfId="0" applyFont="1" applyFill="1" applyBorder="1" applyAlignment="1">
      <alignment horizontal="left" vertical="center" wrapText="1" indent="1"/>
    </xf>
    <xf numFmtId="0" fontId="194" fillId="0" borderId="17" xfId="0" applyFont="1" applyBorder="1" applyAlignment="1">
      <alignment horizontal="left" vertical="center" wrapText="1"/>
    </xf>
    <xf numFmtId="0" fontId="194" fillId="4" borderId="0" xfId="0" applyFont="1" applyFill="1" applyAlignment="1">
      <alignment horizontal="center"/>
    </xf>
    <xf numFmtId="0" fontId="194" fillId="0" borderId="11" xfId="8523" applyFont="1" applyFill="1" applyBorder="1" applyAlignment="1">
      <alignment wrapText="1"/>
    </xf>
    <xf numFmtId="0" fontId="194" fillId="0" borderId="37" xfId="0" applyFont="1" applyFill="1" applyBorder="1" applyAlignment="1">
      <alignment horizontal="center"/>
    </xf>
    <xf numFmtId="0" fontId="195" fillId="0" borderId="17" xfId="0" applyFont="1" applyFill="1" applyBorder="1" applyAlignment="1">
      <alignment horizontal="left" vertical="center" wrapText="1" indent="1"/>
    </xf>
    <xf numFmtId="0" fontId="194" fillId="0" borderId="74" xfId="0" applyFont="1" applyFill="1" applyBorder="1" applyAlignment="1">
      <alignment horizontal="left" vertical="center" wrapText="1"/>
    </xf>
    <xf numFmtId="0" fontId="196" fillId="4" borderId="0" xfId="0" applyFont="1" applyFill="1" applyBorder="1" applyAlignment="1">
      <alignment horizontal="center"/>
    </xf>
    <xf numFmtId="0" fontId="196" fillId="4" borderId="0" xfId="0" applyFont="1" applyFill="1" applyBorder="1" applyAlignment="1">
      <alignment horizontal="center" vertical="center"/>
    </xf>
    <xf numFmtId="0" fontId="196" fillId="4" borderId="0" xfId="0" applyFont="1" applyFill="1" applyAlignment="1">
      <alignment horizontal="center"/>
    </xf>
    <xf numFmtId="0" fontId="196" fillId="4" borderId="0" xfId="0" applyFont="1" applyFill="1" applyAlignment="1">
      <alignment horizontal="center" vertical="center"/>
    </xf>
    <xf numFmtId="0" fontId="194" fillId="0" borderId="17" xfId="0" applyFont="1" applyFill="1" applyBorder="1" applyAlignment="1">
      <alignment horizontal="left" vertical="center" wrapText="1" indent="1"/>
    </xf>
    <xf numFmtId="0" fontId="196" fillId="0" borderId="77" xfId="0" applyFont="1" applyFill="1" applyBorder="1" applyAlignment="1">
      <alignment horizontal="center"/>
    </xf>
    <xf numFmtId="0" fontId="196" fillId="0" borderId="78" xfId="0" applyFont="1" applyFill="1" applyBorder="1" applyAlignment="1">
      <alignment horizontal="center"/>
    </xf>
    <xf numFmtId="0" fontId="196" fillId="0" borderId="79" xfId="0" applyFont="1" applyFill="1" applyBorder="1" applyAlignment="1">
      <alignment horizontal="center"/>
    </xf>
    <xf numFmtId="0" fontId="196" fillId="0" borderId="0" xfId="0" applyFont="1" applyFill="1" applyBorder="1" applyAlignment="1">
      <alignment horizontal="center"/>
    </xf>
    <xf numFmtId="0" fontId="194" fillId="0" borderId="74" xfId="0" applyFont="1" applyFill="1" applyBorder="1" applyAlignment="1">
      <alignment horizontal="left" vertical="center" wrapText="1" indent="1"/>
    </xf>
    <xf numFmtId="0" fontId="128" fillId="0" borderId="80" xfId="0" quotePrefix="1" applyFont="1" applyFill="1" applyBorder="1" applyAlignment="1">
      <alignment vertical="center" wrapText="1"/>
    </xf>
    <xf numFmtId="0" fontId="128" fillId="0" borderId="80" xfId="0" quotePrefix="1" applyFont="1" applyFill="1" applyBorder="1" applyAlignment="1">
      <alignment vertical="center"/>
    </xf>
    <xf numFmtId="0" fontId="128" fillId="0" borderId="81" xfId="0" quotePrefix="1" applyFont="1" applyFill="1" applyBorder="1" applyAlignment="1">
      <alignment vertical="center" wrapText="1"/>
    </xf>
    <xf numFmtId="168" fontId="128" fillId="0" borderId="84" xfId="0" applyNumberFormat="1" applyFont="1" applyFill="1" applyBorder="1" applyAlignment="1">
      <alignment horizontal="center" vertical="center" wrapText="1"/>
    </xf>
    <xf numFmtId="168" fontId="128" fillId="0" borderId="85" xfId="0" applyNumberFormat="1" applyFont="1" applyFill="1" applyBorder="1" applyAlignment="1">
      <alignment horizontal="center" vertical="center" wrapText="1"/>
    </xf>
    <xf numFmtId="0" fontId="130" fillId="4" borderId="86" xfId="0" applyFont="1" applyFill="1" applyBorder="1" applyAlignment="1">
      <alignment horizontal="left" wrapText="1" indent="1"/>
    </xf>
    <xf numFmtId="168" fontId="87" fillId="0" borderId="87" xfId="0" applyNumberFormat="1" applyFont="1" applyFill="1" applyBorder="1" applyAlignment="1">
      <alignment horizontal="center" vertical="center" wrapText="1"/>
    </xf>
    <xf numFmtId="0" fontId="67" fillId="0" borderId="80" xfId="0" quotePrefix="1" applyFont="1" applyFill="1" applyBorder="1" applyAlignment="1">
      <alignment horizontal="right" vertical="center" wrapText="1"/>
    </xf>
    <xf numFmtId="0" fontId="89" fillId="0" borderId="88" xfId="0" applyFont="1" applyFill="1" applyBorder="1" applyAlignment="1">
      <alignment horizontal="left" wrapText="1" indent="1"/>
    </xf>
    <xf numFmtId="0" fontId="144" fillId="0" borderId="81" xfId="0" quotePrefix="1" applyFont="1" applyFill="1" applyBorder="1" applyAlignment="1">
      <alignment vertical="center" wrapText="1"/>
    </xf>
    <xf numFmtId="0" fontId="144" fillId="0" borderId="80" xfId="0" quotePrefix="1" applyFont="1" applyFill="1" applyBorder="1" applyAlignment="1">
      <alignment horizontal="right" vertical="center" wrapText="1"/>
    </xf>
    <xf numFmtId="0" fontId="144" fillId="0" borderId="83" xfId="0" quotePrefix="1" applyFont="1" applyFill="1" applyBorder="1" applyAlignment="1">
      <alignment horizontal="right" vertical="center" wrapText="1"/>
    </xf>
    <xf numFmtId="168" fontId="144" fillId="0" borderId="82" xfId="0" applyNumberFormat="1" applyFont="1" applyFill="1" applyBorder="1" applyAlignment="1">
      <alignment horizontal="center" vertical="center" wrapText="1"/>
    </xf>
    <xf numFmtId="0" fontId="146" fillId="4" borderId="89" xfId="0" applyFont="1" applyFill="1" applyBorder="1" applyAlignment="1">
      <alignment horizontal="left" wrapText="1" indent="1"/>
    </xf>
    <xf numFmtId="168" fontId="67" fillId="0" borderId="81" xfId="0" applyNumberFormat="1" applyFont="1" applyFill="1" applyBorder="1" applyAlignment="1">
      <alignment horizontal="center" vertical="center" wrapText="1"/>
    </xf>
    <xf numFmtId="0" fontId="67" fillId="0" borderId="81" xfId="0" quotePrefix="1" applyFont="1" applyFill="1" applyBorder="1" applyAlignment="1">
      <alignment vertical="center" wrapText="1"/>
    </xf>
    <xf numFmtId="0" fontId="33" fillId="4" borderId="88" xfId="0" applyFont="1" applyFill="1" applyBorder="1" applyAlignment="1">
      <alignment horizontal="left" vertical="center" wrapText="1"/>
    </xf>
    <xf numFmtId="0" fontId="194" fillId="4" borderId="0" xfId="0" quotePrefix="1" applyFont="1" applyFill="1" applyBorder="1" applyAlignment="1">
      <alignment horizontal="center"/>
    </xf>
    <xf numFmtId="0" fontId="194" fillId="4" borderId="0" xfId="0" applyFont="1" applyFill="1" applyBorder="1"/>
    <xf numFmtId="0" fontId="194" fillId="0" borderId="16" xfId="0" applyFont="1" applyFill="1" applyBorder="1" applyAlignment="1">
      <alignment horizontal="left" vertical="center" wrapText="1" indent="1"/>
    </xf>
    <xf numFmtId="0" fontId="194" fillId="0" borderId="36" xfId="8523" applyFont="1" applyFill="1" applyBorder="1" applyAlignment="1">
      <alignment horizontal="left" wrapText="1" indent="1"/>
    </xf>
    <xf numFmtId="0" fontId="194" fillId="0" borderId="90" xfId="0" applyFont="1" applyFill="1" applyBorder="1" applyAlignment="1">
      <alignment horizontal="left" vertical="center" wrapText="1" indent="1"/>
    </xf>
    <xf numFmtId="0" fontId="48" fillId="0" borderId="91" xfId="8523" applyFont="1" applyFill="1" applyBorder="1" applyAlignment="1">
      <alignment horizontal="left" wrapText="1" indent="1"/>
    </xf>
    <xf numFmtId="0" fontId="48" fillId="0" borderId="91" xfId="8523" quotePrefix="1" applyFont="1" applyFill="1" applyBorder="1" applyAlignment="1">
      <alignment horizontal="left" vertical="center" wrapText="1" indent="1"/>
    </xf>
    <xf numFmtId="1" fontId="42" fillId="0" borderId="91" xfId="8523" applyNumberFormat="1" applyFont="1" applyFill="1" applyBorder="1" applyAlignment="1">
      <alignment horizontal="center" vertical="center" wrapText="1"/>
    </xf>
    <xf numFmtId="165" fontId="42" fillId="0" borderId="91" xfId="8522" applyNumberFormat="1" applyFont="1" applyFill="1" applyBorder="1" applyAlignment="1">
      <alignment horizontal="center" vertical="center" wrapText="1"/>
    </xf>
    <xf numFmtId="164" fontId="42" fillId="0" borderId="91" xfId="8522" applyNumberFormat="1" applyFont="1" applyFill="1" applyBorder="1" applyAlignment="1" applyProtection="1">
      <alignment horizontal="center" vertical="center" wrapText="1"/>
    </xf>
    <xf numFmtId="164" fontId="42" fillId="0" borderId="91" xfId="8522" applyNumberFormat="1" applyFont="1" applyFill="1" applyBorder="1" applyAlignment="1">
      <alignment horizontal="right" vertical="center" wrapText="1"/>
    </xf>
    <xf numFmtId="164" fontId="42" fillId="0" borderId="91" xfId="8522" applyNumberFormat="1" applyFont="1" applyFill="1" applyBorder="1" applyAlignment="1">
      <alignment horizontal="center" vertical="center" wrapText="1"/>
    </xf>
    <xf numFmtId="0" fontId="194" fillId="0" borderId="17" xfId="0" applyFont="1" applyFill="1" applyBorder="1" applyAlignment="1">
      <alignment horizontal="left" vertical="center" indent="1"/>
    </xf>
    <xf numFmtId="0" fontId="198" fillId="4" borderId="0" xfId="0" applyFont="1" applyFill="1" applyAlignment="1">
      <alignment horizontal="left"/>
    </xf>
    <xf numFmtId="0" fontId="195" fillId="0" borderId="16" xfId="0" applyFont="1" applyFill="1" applyBorder="1" applyAlignment="1">
      <alignment horizontal="left" vertical="center" wrapText="1" indent="1"/>
    </xf>
    <xf numFmtId="0" fontId="193" fillId="5" borderId="8" xfId="0" applyFont="1" applyFill="1" applyBorder="1" applyAlignment="1">
      <alignment horizontal="center" vertical="center"/>
    </xf>
    <xf numFmtId="0" fontId="199" fillId="4" borderId="17" xfId="0" applyFont="1" applyFill="1" applyBorder="1" applyAlignment="1">
      <alignment horizontal="left" vertical="center" wrapText="1" indent="1"/>
    </xf>
    <xf numFmtId="0" fontId="194" fillId="4" borderId="0" xfId="0" applyFont="1" applyFill="1"/>
    <xf numFmtId="0" fontId="200" fillId="4" borderId="0" xfId="0" applyFont="1" applyFill="1" applyAlignment="1">
      <alignment horizontal="center"/>
    </xf>
    <xf numFmtId="0" fontId="196" fillId="0" borderId="0" xfId="0" applyFont="1" applyFill="1" applyAlignment="1">
      <alignment horizontal="center"/>
    </xf>
    <xf numFmtId="0" fontId="201" fillId="4" borderId="0" xfId="0" applyFont="1" applyFill="1" applyBorder="1" applyAlignment="1">
      <alignment horizontal="center" vertical="center"/>
    </xf>
    <xf numFmtId="0" fontId="106" fillId="0" borderId="92" xfId="0" quotePrefix="1" applyFont="1" applyFill="1" applyBorder="1" applyAlignment="1">
      <alignment horizontal="right" vertical="center" wrapText="1"/>
    </xf>
    <xf numFmtId="0" fontId="69" fillId="0" borderId="83" xfId="0" applyFont="1" applyFill="1" applyBorder="1" applyAlignment="1">
      <alignment horizontal="center" vertical="center"/>
    </xf>
    <xf numFmtId="168" fontId="67" fillId="0" borderId="93" xfId="0" applyNumberFormat="1" applyFont="1" applyFill="1" applyBorder="1" applyAlignment="1">
      <alignment horizontal="center" vertical="center" wrapText="1"/>
    </xf>
    <xf numFmtId="0" fontId="108" fillId="0" borderId="94" xfId="0" applyFont="1" applyFill="1" applyBorder="1"/>
    <xf numFmtId="0" fontId="55" fillId="0" borderId="24" xfId="8524" applyFont="1" applyFill="1" applyBorder="1" applyAlignment="1" applyProtection="1">
      <alignment horizontal="left" vertical="center" wrapText="1" indent="1"/>
    </xf>
    <xf numFmtId="0" fontId="207" fillId="0" borderId="0" xfId="0" applyFont="1" applyFill="1"/>
    <xf numFmtId="0" fontId="0" fillId="0" borderId="0" xfId="0" applyFont="1" applyFill="1" applyAlignment="1">
      <alignment horizontal="left" indent="1"/>
    </xf>
    <xf numFmtId="0" fontId="206" fillId="0" borderId="0" xfId="0" applyFont="1" applyFill="1" applyAlignment="1">
      <alignment horizontal="center"/>
    </xf>
    <xf numFmtId="0" fontId="0" fillId="0" borderId="0" xfId="0" applyFont="1" applyFill="1"/>
    <xf numFmtId="0" fontId="0" fillId="0" borderId="0" xfId="0" applyFont="1" applyFill="1" applyAlignment="1">
      <alignment horizontal="left" vertical="center"/>
    </xf>
    <xf numFmtId="0" fontId="0" fillId="0" borderId="0" xfId="0" applyFont="1" applyFill="1" applyAlignment="1">
      <alignment horizontal="center"/>
    </xf>
    <xf numFmtId="0" fontId="204" fillId="0" borderId="1" xfId="8523" applyFont="1" applyFill="1" applyBorder="1" applyAlignment="1">
      <alignment horizontal="left" vertical="center" wrapText="1"/>
    </xf>
    <xf numFmtId="0" fontId="204" fillId="0" borderId="5" xfId="8523" applyFont="1" applyFill="1" applyBorder="1" applyAlignment="1">
      <alignment horizontal="center" vertical="center" wrapText="1"/>
    </xf>
    <xf numFmtId="49" fontId="204" fillId="0" borderId="5" xfId="8523" applyNumberFormat="1" applyFont="1" applyFill="1" applyBorder="1" applyAlignment="1">
      <alignment horizontal="center" vertical="center" wrapText="1"/>
    </xf>
    <xf numFmtId="0" fontId="37" fillId="0" borderId="0" xfId="0" applyFont="1" applyFill="1" applyAlignment="1">
      <alignment vertical="center"/>
    </xf>
    <xf numFmtId="0" fontId="37" fillId="0" borderId="95" xfId="0" applyFont="1" applyFill="1" applyBorder="1" applyAlignment="1">
      <alignment horizontal="left" vertical="center" wrapText="1" indent="1"/>
    </xf>
    <xf numFmtId="0" fontId="0" fillId="0" borderId="95" xfId="0" applyFont="1" applyFill="1" applyBorder="1" applyAlignment="1">
      <alignment horizontal="left" vertical="center" wrapText="1" indent="1"/>
    </xf>
    <xf numFmtId="0" fontId="39" fillId="0" borderId="13" xfId="8523" applyFont="1" applyFill="1" applyBorder="1" applyAlignment="1">
      <alignment horizontal="left" vertical="center" wrapText="1" indent="1"/>
    </xf>
    <xf numFmtId="0" fontId="39" fillId="0" borderId="10" xfId="8523" applyFont="1" applyFill="1" applyBorder="1" applyAlignment="1">
      <alignment horizontal="left" vertical="center" wrapText="1" indent="1"/>
    </xf>
    <xf numFmtId="0" fontId="39" fillId="0" borderId="11" xfId="8523" applyFont="1" applyFill="1" applyBorder="1" applyAlignment="1">
      <alignment horizontal="left" vertical="center" wrapText="1" indent="1"/>
    </xf>
    <xf numFmtId="0" fontId="39" fillId="0" borderId="11" xfId="8523" applyFont="1" applyFill="1" applyBorder="1" applyAlignment="1">
      <alignment horizontal="left" vertical="center" indent="1"/>
    </xf>
    <xf numFmtId="0" fontId="0" fillId="0" borderId="11" xfId="8523"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0" fontId="204" fillId="0" borderId="11" xfId="8523" applyFont="1" applyFill="1" applyBorder="1" applyAlignment="1">
      <alignment horizontal="left" vertical="center" wrapText="1" indent="1"/>
    </xf>
    <xf numFmtId="0" fontId="39" fillId="0" borderId="28" xfId="8523" applyFont="1" applyFill="1" applyBorder="1" applyAlignment="1">
      <alignment horizontal="left" vertical="center" wrapText="1" indent="1"/>
    </xf>
    <xf numFmtId="0" fontId="39" fillId="0" borderId="11" xfId="0" applyFont="1" applyFill="1" applyBorder="1" applyAlignment="1">
      <alignment horizontal="left" vertical="center" wrapText="1" indent="1"/>
    </xf>
    <xf numFmtId="0" fontId="0" fillId="0" borderId="11" xfId="0" applyFont="1" applyFill="1" applyBorder="1" applyAlignment="1">
      <alignment horizontal="left" vertical="center" indent="1"/>
    </xf>
    <xf numFmtId="0" fontId="0" fillId="0" borderId="24" xfId="8523" applyFont="1" applyFill="1" applyBorder="1" applyAlignment="1">
      <alignment horizontal="left" vertical="center" wrapText="1" indent="1"/>
    </xf>
    <xf numFmtId="0" fontId="0" fillId="0" borderId="98" xfId="0" applyFont="1" applyFill="1" applyBorder="1" applyAlignment="1">
      <alignment horizontal="left" vertical="center" wrapText="1" indent="1"/>
    </xf>
    <xf numFmtId="0" fontId="39" fillId="0" borderId="99" xfId="8523" applyFont="1" applyFill="1" applyBorder="1" applyAlignment="1">
      <alignment horizontal="left" vertical="center" wrapText="1" indent="1"/>
    </xf>
    <xf numFmtId="49" fontId="39" fillId="0" borderId="99" xfId="8523" applyNumberFormat="1" applyFont="1" applyFill="1" applyBorder="1" applyAlignment="1">
      <alignment horizontal="center" vertical="center" wrapText="1"/>
    </xf>
    <xf numFmtId="0" fontId="89" fillId="4" borderId="0" xfId="0" applyFont="1" applyFill="1" applyBorder="1" applyAlignment="1">
      <alignment vertical="center"/>
    </xf>
    <xf numFmtId="10" fontId="108" fillId="4" borderId="29" xfId="8525" applyNumberFormat="1" applyFont="1" applyFill="1" applyBorder="1" applyAlignment="1">
      <alignment horizontal="center" vertical="center"/>
    </xf>
    <xf numFmtId="10" fontId="108" fillId="4" borderId="11" xfId="8525" applyNumberFormat="1" applyFont="1" applyFill="1" applyBorder="1" applyAlignment="1">
      <alignment horizontal="center" vertical="center"/>
    </xf>
    <xf numFmtId="10" fontId="108" fillId="0" borderId="11" xfId="8525" applyNumberFormat="1" applyFont="1" applyFill="1" applyBorder="1" applyAlignment="1">
      <alignment horizontal="center" vertical="center"/>
    </xf>
    <xf numFmtId="10" fontId="108" fillId="4" borderId="24" xfId="8525" applyNumberFormat="1" applyFont="1" applyFill="1" applyBorder="1" applyAlignment="1">
      <alignment horizontal="center" vertical="center"/>
    </xf>
    <xf numFmtId="0" fontId="0" fillId="0" borderId="0" xfId="0" applyAlignment="1">
      <alignment vertical="center"/>
    </xf>
    <xf numFmtId="0" fontId="208" fillId="10" borderId="0" xfId="0" applyFont="1" applyFill="1"/>
    <xf numFmtId="0" fontId="209" fillId="10" borderId="0" xfId="0" applyFont="1" applyFill="1"/>
    <xf numFmtId="49" fontId="208" fillId="10" borderId="0" xfId="0" applyNumberFormat="1" applyFont="1" applyFill="1"/>
    <xf numFmtId="0" fontId="0" fillId="10" borderId="0" xfId="0" applyFont="1" applyFill="1"/>
    <xf numFmtId="15" fontId="161" fillId="10" borderId="0" xfId="0" applyNumberFormat="1" applyFont="1" applyFill="1"/>
    <xf numFmtId="0" fontId="37" fillId="10" borderId="0" xfId="0" applyFont="1" applyFill="1"/>
    <xf numFmtId="0" fontId="38" fillId="0" borderId="11" xfId="0" applyFont="1" applyFill="1" applyBorder="1" applyAlignment="1">
      <alignment horizontal="left" wrapText="1" indent="1"/>
    </xf>
    <xf numFmtId="0" fontId="38" fillId="0" borderId="17" xfId="0" applyFont="1" applyBorder="1" applyAlignment="1">
      <alignment horizontal="left" vertical="center" wrapText="1"/>
    </xf>
    <xf numFmtId="15" fontId="0" fillId="0" borderId="34" xfId="0" applyNumberFormat="1" applyFont="1" applyFill="1" applyBorder="1"/>
    <xf numFmtId="0" fontId="0" fillId="0" borderId="34" xfId="0" applyFont="1" applyFill="1" applyBorder="1"/>
    <xf numFmtId="0" fontId="0" fillId="10" borderId="0" xfId="0" applyFont="1" applyFill="1" applyBorder="1" applyAlignment="1">
      <alignment horizontal="center" vertical="center"/>
    </xf>
    <xf numFmtId="0" fontId="0" fillId="18" borderId="95" xfId="0" applyFont="1" applyFill="1" applyBorder="1" applyAlignment="1">
      <alignment horizontal="left" vertical="center" wrapText="1" indent="1"/>
    </xf>
    <xf numFmtId="0" fontId="204" fillId="0" borderId="34" xfId="8523" applyFont="1" applyFill="1" applyBorder="1" applyAlignment="1">
      <alignment horizontal="left" vertical="center" wrapText="1"/>
    </xf>
    <xf numFmtId="0" fontId="204" fillId="0" borderId="34" xfId="8523" applyFont="1" applyFill="1" applyBorder="1" applyAlignment="1">
      <alignment horizontal="center" vertical="center" wrapText="1"/>
    </xf>
    <xf numFmtId="49" fontId="204" fillId="0" borderId="34" xfId="8523" applyNumberFormat="1" applyFont="1" applyFill="1" applyBorder="1" applyAlignment="1">
      <alignment horizontal="center" vertical="center" wrapText="1"/>
    </xf>
    <xf numFmtId="0" fontId="37" fillId="0" borderId="34" xfId="0" applyFont="1" applyFill="1" applyBorder="1" applyAlignment="1">
      <alignment vertical="center"/>
    </xf>
    <xf numFmtId="0" fontId="0" fillId="15" borderId="34" xfId="0" applyFont="1" applyFill="1" applyBorder="1" applyAlignment="1">
      <alignment horizontal="left" vertical="center" wrapText="1" indent="1"/>
    </xf>
    <xf numFmtId="0" fontId="39" fillId="15" borderId="34" xfId="8523" applyFont="1" applyFill="1" applyBorder="1" applyAlignment="1">
      <alignment horizontal="left" wrapText="1" indent="1"/>
    </xf>
    <xf numFmtId="49" fontId="39" fillId="15" borderId="34" xfId="8523" applyNumberFormat="1" applyFont="1" applyFill="1" applyBorder="1" applyAlignment="1">
      <alignment horizontal="left" wrapText="1" indent="1"/>
    </xf>
    <xf numFmtId="0" fontId="0" fillId="15" borderId="34" xfId="0" applyFont="1" applyFill="1" applyBorder="1" applyAlignment="1">
      <alignment horizontal="center"/>
    </xf>
    <xf numFmtId="0" fontId="39" fillId="15" borderId="34" xfId="8523" applyFont="1" applyFill="1" applyBorder="1" applyAlignment="1">
      <alignment horizontal="left" vertical="center" wrapText="1" indent="1"/>
    </xf>
    <xf numFmtId="0" fontId="63" fillId="0" borderId="0" xfId="0" applyFont="1" applyFill="1" applyAlignment="1">
      <alignment horizontal="center"/>
    </xf>
    <xf numFmtId="0" fontId="46" fillId="6" borderId="8" xfId="0" applyFont="1" applyFill="1" applyBorder="1" applyAlignment="1">
      <alignment horizontal="center" vertical="center"/>
    </xf>
    <xf numFmtId="0" fontId="45" fillId="6" borderId="9" xfId="0" applyFont="1" applyFill="1" applyBorder="1" applyAlignment="1">
      <alignment horizontal="left" vertical="center" indent="1"/>
    </xf>
    <xf numFmtId="49" fontId="204" fillId="0" borderId="2" xfId="8523" applyNumberFormat="1" applyFont="1" applyFill="1" applyBorder="1" applyAlignment="1">
      <alignment horizontal="center" vertical="center" wrapText="1"/>
    </xf>
    <xf numFmtId="0" fontId="0" fillId="0" borderId="22" xfId="0" applyFont="1" applyFill="1" applyBorder="1" applyAlignment="1">
      <alignment horizontal="center"/>
    </xf>
    <xf numFmtId="0" fontId="0" fillId="18" borderId="22" xfId="0" applyFont="1" applyFill="1" applyBorder="1" applyAlignment="1">
      <alignment horizontal="center"/>
    </xf>
    <xf numFmtId="0" fontId="0" fillId="0" borderId="75" xfId="0" applyFont="1" applyFill="1" applyBorder="1" applyAlignment="1">
      <alignment horizontal="center"/>
    </xf>
    <xf numFmtId="0" fontId="0" fillId="0" borderId="22" xfId="0" applyFont="1" applyFill="1" applyBorder="1" applyAlignment="1">
      <alignment horizontal="center" vertical="center"/>
    </xf>
    <xf numFmtId="0" fontId="0" fillId="0" borderId="115" xfId="0" applyFont="1" applyFill="1" applyBorder="1" applyAlignment="1">
      <alignment horizontal="center"/>
    </xf>
    <xf numFmtId="15" fontId="0" fillId="18" borderId="22" xfId="0" applyNumberFormat="1" applyFont="1" applyFill="1" applyBorder="1" applyAlignment="1">
      <alignment horizontal="center"/>
    </xf>
    <xf numFmtId="0" fontId="0" fillId="0" borderId="11" xfId="0" applyFont="1" applyFill="1" applyBorder="1" applyAlignment="1">
      <alignment horizontal="center"/>
    </xf>
    <xf numFmtId="0" fontId="0" fillId="18" borderId="11" xfId="0" applyFont="1" applyFill="1" applyBorder="1" applyAlignment="1">
      <alignment horizontal="center"/>
    </xf>
    <xf numFmtId="0" fontId="0" fillId="0" borderId="24" xfId="0" applyFont="1" applyFill="1" applyBorder="1" applyAlignment="1">
      <alignment horizontal="center"/>
    </xf>
    <xf numFmtId="0" fontId="0" fillId="0" borderId="11" xfId="0" applyFont="1" applyFill="1" applyBorder="1" applyAlignment="1">
      <alignment horizontal="center" vertical="center"/>
    </xf>
    <xf numFmtId="0" fontId="0" fillId="0" borderId="99" xfId="0" applyFont="1" applyFill="1" applyBorder="1" applyAlignment="1">
      <alignment horizontal="center"/>
    </xf>
    <xf numFmtId="0" fontId="210" fillId="0" borderId="0" xfId="0" applyFont="1" applyFill="1"/>
    <xf numFmtId="49" fontId="211" fillId="0" borderId="6" xfId="8523" applyNumberFormat="1" applyFont="1" applyFill="1" applyBorder="1" applyAlignment="1">
      <alignment horizontal="center" vertical="center" wrapText="1"/>
    </xf>
    <xf numFmtId="0" fontId="210" fillId="0" borderId="96" xfId="0" applyFont="1" applyFill="1" applyBorder="1" applyAlignment="1">
      <alignment horizontal="center"/>
    </xf>
    <xf numFmtId="0" fontId="210" fillId="18" borderId="96" xfId="0" applyFont="1" applyFill="1" applyBorder="1" applyAlignment="1">
      <alignment horizontal="center"/>
    </xf>
    <xf numFmtId="0" fontId="210" fillId="0" borderId="97" xfId="0" applyFont="1" applyFill="1" applyBorder="1" applyAlignment="1">
      <alignment horizontal="center"/>
    </xf>
    <xf numFmtId="0" fontId="210" fillId="0" borderId="96" xfId="0" applyFont="1" applyFill="1" applyBorder="1" applyAlignment="1">
      <alignment horizontal="center" vertical="center"/>
    </xf>
    <xf numFmtId="0" fontId="210" fillId="0" borderId="100" xfId="0" applyFont="1" applyFill="1" applyBorder="1" applyAlignment="1">
      <alignment horizontal="center"/>
    </xf>
    <xf numFmtId="0" fontId="22" fillId="2" borderId="0" xfId="17030" applyFill="1"/>
    <xf numFmtId="0" fontId="22" fillId="0" borderId="0" xfId="17030"/>
    <xf numFmtId="0" fontId="173" fillId="0" borderId="0" xfId="17030" applyFont="1"/>
    <xf numFmtId="0" fontId="22" fillId="0" borderId="0" xfId="17030" applyAlignment="1">
      <alignment horizontal="center"/>
    </xf>
    <xf numFmtId="0" fontId="22" fillId="20" borderId="34" xfId="17030" applyFill="1" applyBorder="1" applyAlignment="1">
      <alignment vertical="center" wrapText="1"/>
    </xf>
    <xf numFmtId="0" fontId="22" fillId="20" borderId="34" xfId="17030" applyFill="1" applyBorder="1" applyAlignment="1">
      <alignment horizontal="center" vertical="center" wrapText="1"/>
    </xf>
    <xf numFmtId="14" fontId="41" fillId="21" borderId="34" xfId="17030" applyNumberFormat="1" applyFont="1" applyFill="1" applyBorder="1" applyAlignment="1" applyProtection="1">
      <alignment horizontal="center" vertical="center" wrapText="1"/>
      <protection locked="0"/>
    </xf>
    <xf numFmtId="0" fontId="22" fillId="0" borderId="0" xfId="17030" applyAlignment="1">
      <alignment horizontal="center" vertical="center" wrapText="1"/>
    </xf>
    <xf numFmtId="164" fontId="213" fillId="21" borderId="34" xfId="17030" applyNumberFormat="1" applyFont="1" applyFill="1" applyBorder="1" applyAlignment="1" applyProtection="1">
      <alignment horizontal="center" vertical="center" wrapText="1"/>
      <protection locked="0"/>
    </xf>
    <xf numFmtId="0" fontId="22" fillId="20" borderId="33" xfId="17030" applyFill="1" applyBorder="1" applyAlignment="1">
      <alignment horizontal="center" vertical="center" wrapText="1"/>
    </xf>
    <xf numFmtId="164" fontId="213" fillId="21" borderId="34" xfId="17030" applyNumberFormat="1" applyFont="1" applyFill="1" applyBorder="1" applyAlignment="1" applyProtection="1">
      <alignment horizontal="center" wrapText="1"/>
      <protection locked="0"/>
    </xf>
    <xf numFmtId="0" fontId="213" fillId="2" borderId="0" xfId="17030" applyFont="1" applyFill="1"/>
    <xf numFmtId="10" fontId="0" fillId="0" borderId="0" xfId="17031" applyNumberFormat="1" applyFont="1"/>
    <xf numFmtId="0" fontId="214" fillId="0" borderId="0" xfId="17030" applyFont="1"/>
    <xf numFmtId="0" fontId="22" fillId="0" borderId="0" xfId="17030" applyAlignment="1">
      <alignment horizontal="left"/>
    </xf>
    <xf numFmtId="0" fontId="213" fillId="22" borderId="0" xfId="17030" applyFont="1" applyFill="1" applyAlignment="1">
      <alignment wrapText="1"/>
    </xf>
    <xf numFmtId="10" fontId="213" fillId="22" borderId="0" xfId="17031" applyNumberFormat="1" applyFont="1" applyFill="1" applyAlignment="1">
      <alignment wrapText="1"/>
    </xf>
    <xf numFmtId="0" fontId="213" fillId="23" borderId="0" xfId="17030" applyFont="1" applyFill="1" applyAlignment="1">
      <alignment wrapText="1"/>
    </xf>
    <xf numFmtId="0" fontId="213" fillId="15" borderId="0" xfId="17030" applyFont="1" applyFill="1" applyAlignment="1">
      <alignment wrapText="1"/>
    </xf>
    <xf numFmtId="0" fontId="215" fillId="22" borderId="0" xfId="17030" applyFont="1" applyFill="1" applyAlignment="1">
      <alignment wrapText="1"/>
    </xf>
    <xf numFmtId="0" fontId="213" fillId="22" borderId="0" xfId="17030" applyFont="1" applyFill="1" applyAlignment="1">
      <alignment horizontal="left" wrapText="1"/>
    </xf>
    <xf numFmtId="14" fontId="22" fillId="0" borderId="0" xfId="17030" applyNumberFormat="1"/>
    <xf numFmtId="10" fontId="22" fillId="0" borderId="0" xfId="17030" applyNumberFormat="1"/>
    <xf numFmtId="164" fontId="22" fillId="0" borderId="0" xfId="17030" applyNumberFormat="1"/>
    <xf numFmtId="164" fontId="213" fillId="0" borderId="0" xfId="17030" applyNumberFormat="1" applyFont="1"/>
    <xf numFmtId="0" fontId="214" fillId="3" borderId="0" xfId="17030" applyFont="1" applyFill="1"/>
    <xf numFmtId="14" fontId="22" fillId="24" borderId="0" xfId="17030" applyNumberFormat="1" applyFill="1"/>
    <xf numFmtId="0" fontId="22" fillId="24" borderId="0" xfId="17030" applyFill="1"/>
    <xf numFmtId="0" fontId="216" fillId="2" borderId="0" xfId="17030" applyFont="1" applyFill="1"/>
    <xf numFmtId="0" fontId="212" fillId="2" borderId="0" xfId="17030" applyFont="1" applyFill="1"/>
    <xf numFmtId="0" fontId="217" fillId="2" borderId="0" xfId="17030" applyFont="1" applyFill="1"/>
    <xf numFmtId="14" fontId="212" fillId="0" borderId="0" xfId="17030" applyNumberFormat="1" applyFont="1"/>
    <xf numFmtId="0" fontId="212" fillId="0" borderId="0" xfId="17030" applyFont="1"/>
    <xf numFmtId="0" fontId="65" fillId="2" borderId="0" xfId="17030" applyFont="1" applyFill="1"/>
    <xf numFmtId="0" fontId="124" fillId="2" borderId="0" xfId="17030" applyFont="1" applyFill="1"/>
    <xf numFmtId="0" fontId="218" fillId="2" borderId="0" xfId="17030" applyFont="1" applyFill="1"/>
    <xf numFmtId="0" fontId="34" fillId="0" borderId="0" xfId="17030" applyFont="1" applyAlignment="1">
      <alignment vertical="center" wrapText="1"/>
    </xf>
    <xf numFmtId="0" fontId="34" fillId="0" borderId="0" xfId="17030" applyFont="1" applyAlignment="1">
      <alignment horizontal="center" vertical="center" wrapText="1"/>
    </xf>
    <xf numFmtId="165" fontId="219" fillId="0" borderId="0" xfId="17030" applyNumberFormat="1" applyFont="1" applyAlignment="1">
      <alignment horizontal="right" vertical="center" wrapText="1"/>
    </xf>
    <xf numFmtId="164" fontId="34" fillId="0" borderId="0" xfId="17030" applyNumberFormat="1" applyFont="1" applyAlignment="1">
      <alignment horizontal="center" vertical="center" wrapText="1"/>
    </xf>
    <xf numFmtId="0" fontId="220" fillId="2" borderId="0" xfId="17030" applyFont="1" applyFill="1"/>
    <xf numFmtId="0" fontId="221" fillId="0" borderId="0" xfId="17030" applyFont="1" applyAlignment="1">
      <alignment vertical="center" wrapText="1"/>
    </xf>
    <xf numFmtId="165" fontId="221" fillId="0" borderId="0" xfId="17030" applyNumberFormat="1" applyFont="1" applyAlignment="1">
      <alignment horizontal="right" vertical="center" wrapText="1"/>
    </xf>
    <xf numFmtId="164" fontId="221" fillId="0" borderId="0" xfId="17030" applyNumberFormat="1" applyFont="1" applyAlignment="1">
      <alignment horizontal="center" vertical="center" wrapText="1"/>
    </xf>
    <xf numFmtId="0" fontId="213" fillId="12" borderId="0" xfId="17030" applyFont="1" applyFill="1"/>
    <xf numFmtId="164" fontId="213" fillId="24" borderId="34" xfId="17030" applyNumberFormat="1" applyFont="1" applyFill="1" applyBorder="1" applyAlignment="1" applyProtection="1">
      <alignment horizontal="center" vertical="center" wrapText="1"/>
      <protection locked="0"/>
    </xf>
    <xf numFmtId="0" fontId="21" fillId="0" borderId="0" xfId="17030" applyFont="1"/>
    <xf numFmtId="0" fontId="21" fillId="0" borderId="0" xfId="17030" quotePrefix="1" applyFont="1"/>
    <xf numFmtId="14" fontId="186" fillId="20" borderId="34" xfId="17030" applyNumberFormat="1" applyFont="1" applyFill="1" applyBorder="1" applyAlignment="1">
      <alignment horizontal="center" vertical="center" wrapText="1"/>
    </xf>
    <xf numFmtId="0" fontId="59" fillId="20" borderId="34" xfId="17017" applyFill="1" applyBorder="1" applyAlignment="1">
      <alignment horizontal="center" vertical="center" wrapText="1"/>
    </xf>
    <xf numFmtId="0" fontId="21" fillId="8" borderId="0" xfId="17030" applyFont="1" applyFill="1"/>
    <xf numFmtId="164" fontId="22" fillId="9" borderId="0" xfId="17030" applyNumberFormat="1" applyFill="1"/>
    <xf numFmtId="0" fontId="223" fillId="0" borderId="0" xfId="0" applyFont="1" applyFill="1"/>
    <xf numFmtId="0" fontId="224" fillId="0" borderId="0" xfId="0" applyFont="1" applyFill="1" applyAlignment="1">
      <alignment vertical="center"/>
    </xf>
    <xf numFmtId="0" fontId="21" fillId="20" borderId="33" xfId="17030" applyFont="1" applyFill="1" applyBorder="1" applyAlignment="1">
      <alignment horizontal="center" vertical="center" wrapText="1"/>
    </xf>
    <xf numFmtId="164" fontId="213" fillId="21" borderId="34" xfId="17030" applyNumberFormat="1" applyFont="1" applyFill="1" applyBorder="1" applyAlignment="1" applyProtection="1">
      <alignment horizontal="right" wrapText="1"/>
      <protection locked="0"/>
    </xf>
    <xf numFmtId="0" fontId="213" fillId="19" borderId="34" xfId="17030" applyFont="1" applyFill="1" applyBorder="1" applyAlignment="1">
      <alignment horizontal="center"/>
    </xf>
    <xf numFmtId="0" fontId="225" fillId="2" borderId="0" xfId="0" applyFont="1" applyFill="1"/>
    <xf numFmtId="0" fontId="20" fillId="2" borderId="0" xfId="17030" applyFont="1" applyFill="1"/>
    <xf numFmtId="0" fontId="20" fillId="0" borderId="0" xfId="17030" applyFont="1"/>
    <xf numFmtId="0" fontId="225" fillId="0" borderId="0" xfId="0" applyFont="1"/>
    <xf numFmtId="0" fontId="20" fillId="19" borderId="0" xfId="17033" applyFill="1" applyAlignment="1">
      <alignment horizontal="center"/>
    </xf>
    <xf numFmtId="0" fontId="20" fillId="0" borderId="0" xfId="17033"/>
    <xf numFmtId="0" fontId="20" fillId="0" borderId="0" xfId="17033" applyAlignment="1">
      <alignment horizontal="center"/>
    </xf>
    <xf numFmtId="0" fontId="20" fillId="0" borderId="0" xfId="17034"/>
    <xf numFmtId="10" fontId="0" fillId="0" borderId="0" xfId="17035" applyNumberFormat="1" applyFont="1"/>
    <xf numFmtId="0" fontId="20" fillId="0" borderId="0" xfId="17034" applyAlignment="1">
      <alignment horizontal="left"/>
    </xf>
    <xf numFmtId="0" fontId="20" fillId="0" borderId="0" xfId="17034" applyAlignment="1">
      <alignment horizontal="center"/>
    </xf>
    <xf numFmtId="0" fontId="213" fillId="0" borderId="0" xfId="17033" applyFont="1"/>
    <xf numFmtId="0" fontId="214" fillId="0" borderId="0" xfId="17033" applyFont="1"/>
    <xf numFmtId="0" fontId="20" fillId="0" borderId="0" xfId="17033" applyAlignment="1">
      <alignment horizontal="left"/>
    </xf>
    <xf numFmtId="0" fontId="20" fillId="20" borderId="34" xfId="17033" applyFill="1" applyBorder="1" applyAlignment="1">
      <alignment vertical="center" wrapText="1"/>
    </xf>
    <xf numFmtId="0" fontId="20" fillId="20" borderId="34" xfId="17033" applyFill="1" applyBorder="1" applyAlignment="1">
      <alignment horizontal="center" vertical="center" wrapText="1"/>
    </xf>
    <xf numFmtId="14" fontId="41" fillId="21" borderId="34" xfId="17033" applyNumberFormat="1" applyFont="1" applyFill="1" applyBorder="1" applyAlignment="1" applyProtection="1">
      <alignment horizontal="center" vertical="center" wrapText="1"/>
      <protection locked="0"/>
    </xf>
    <xf numFmtId="0" fontId="20" fillId="0" borderId="0" xfId="17033" applyAlignment="1">
      <alignment horizontal="center" vertical="center" wrapText="1"/>
    </xf>
    <xf numFmtId="0" fontId="186" fillId="20" borderId="34" xfId="17033" applyFont="1" applyFill="1" applyBorder="1" applyAlignment="1">
      <alignment horizontal="center" vertical="center" wrapText="1"/>
    </xf>
    <xf numFmtId="164" fontId="213" fillId="21" borderId="34" xfId="17033" applyNumberFormat="1" applyFont="1" applyFill="1" applyBorder="1" applyAlignment="1" applyProtection="1">
      <alignment horizontal="center" vertical="center" wrapText="1"/>
      <protection locked="0"/>
    </xf>
    <xf numFmtId="0" fontId="20" fillId="20" borderId="33" xfId="17033" applyFill="1" applyBorder="1" applyAlignment="1">
      <alignment horizontal="left" vertical="center" wrapText="1"/>
    </xf>
    <xf numFmtId="0" fontId="20" fillId="20" borderId="33" xfId="17033" applyFill="1" applyBorder="1" applyAlignment="1">
      <alignment horizontal="center" vertical="center" wrapText="1"/>
    </xf>
    <xf numFmtId="0" fontId="186" fillId="0" borderId="0" xfId="17033" applyFont="1" applyAlignment="1">
      <alignment horizontal="center" vertical="center" wrapText="1"/>
    </xf>
    <xf numFmtId="164" fontId="213" fillId="24" borderId="34" xfId="17034" applyNumberFormat="1" applyFont="1" applyFill="1" applyBorder="1" applyAlignment="1" applyProtection="1">
      <alignment horizontal="center" vertical="center" wrapText="1"/>
      <protection locked="0"/>
    </xf>
    <xf numFmtId="0" fontId="186" fillId="0" borderId="0" xfId="17033" applyFont="1"/>
    <xf numFmtId="0" fontId="213" fillId="2" borderId="0" xfId="17033" applyFont="1" applyFill="1"/>
    <xf numFmtId="0" fontId="213" fillId="22" borderId="0" xfId="17034" applyFont="1" applyFill="1" applyAlignment="1">
      <alignment wrapText="1"/>
    </xf>
    <xf numFmtId="0" fontId="213" fillId="22" borderId="0" xfId="17033" applyFont="1" applyFill="1" applyAlignment="1">
      <alignment wrapText="1"/>
    </xf>
    <xf numFmtId="10" fontId="213" fillId="22" borderId="0" xfId="17035" applyNumberFormat="1" applyFont="1" applyFill="1" applyAlignment="1">
      <alignment wrapText="1"/>
    </xf>
    <xf numFmtId="0" fontId="213" fillId="23" borderId="0" xfId="17033" applyFont="1" applyFill="1" applyAlignment="1">
      <alignment wrapText="1"/>
    </xf>
    <xf numFmtId="0" fontId="213" fillId="15" borderId="0" xfId="17033" applyFont="1" applyFill="1" applyAlignment="1">
      <alignment wrapText="1"/>
    </xf>
    <xf numFmtId="0" fontId="215" fillId="22" borderId="0" xfId="17033" applyFont="1" applyFill="1" applyAlignment="1">
      <alignment wrapText="1"/>
    </xf>
    <xf numFmtId="0" fontId="213" fillId="22" borderId="0" xfId="17033" applyFont="1" applyFill="1" applyAlignment="1">
      <alignment horizontal="left" wrapText="1"/>
    </xf>
    <xf numFmtId="0" fontId="20" fillId="8" borderId="0" xfId="17034" applyFill="1"/>
    <xf numFmtId="0" fontId="213" fillId="0" borderId="0" xfId="17033" applyFont="1" applyAlignment="1">
      <alignment wrapText="1"/>
    </xf>
    <xf numFmtId="14" fontId="20" fillId="0" borderId="0" xfId="17033" applyNumberFormat="1"/>
    <xf numFmtId="164" fontId="20" fillId="0" borderId="0" xfId="17033" applyNumberFormat="1"/>
    <xf numFmtId="164" fontId="213" fillId="0" borderId="0" xfId="17033" applyNumberFormat="1" applyFont="1"/>
    <xf numFmtId="0" fontId="214" fillId="3" borderId="0" xfId="17033" applyFont="1" applyFill="1"/>
    <xf numFmtId="0" fontId="20" fillId="3" borderId="0" xfId="17033" applyFill="1"/>
    <xf numFmtId="14" fontId="20" fillId="24" borderId="0" xfId="17033" applyNumberFormat="1" applyFill="1"/>
    <xf numFmtId="164" fontId="213" fillId="21" borderId="34" xfId="17034" applyNumberFormat="1" applyFont="1" applyFill="1" applyBorder="1" applyAlignment="1" applyProtection="1">
      <alignment horizontal="right" wrapText="1"/>
      <protection locked="0"/>
    </xf>
    <xf numFmtId="0" fontId="20" fillId="2" borderId="0" xfId="17033" applyFill="1"/>
    <xf numFmtId="0" fontId="20" fillId="24" borderId="0" xfId="17033" applyFill="1"/>
    <xf numFmtId="0" fontId="213" fillId="0" borderId="0" xfId="17033" applyFont="1" applyAlignment="1">
      <alignment horizontal="right"/>
    </xf>
    <xf numFmtId="0" fontId="216" fillId="2" borderId="0" xfId="17034" applyFont="1" applyFill="1"/>
    <xf numFmtId="0" fontId="20" fillId="2" borderId="0" xfId="17034" applyFill="1"/>
    <xf numFmtId="0" fontId="212" fillId="2" borderId="0" xfId="17034" applyFont="1" applyFill="1"/>
    <xf numFmtId="14" fontId="20" fillId="0" borderId="0" xfId="17034" applyNumberFormat="1"/>
    <xf numFmtId="0" fontId="217" fillId="2" borderId="0" xfId="17034" applyFont="1" applyFill="1"/>
    <xf numFmtId="14" fontId="212" fillId="0" borderId="0" xfId="17034" applyNumberFormat="1" applyFont="1"/>
    <xf numFmtId="0" fontId="212" fillId="0" borderId="0" xfId="17034" applyFont="1"/>
    <xf numFmtId="0" fontId="65" fillId="2" borderId="0" xfId="17034" applyFont="1" applyFill="1"/>
    <xf numFmtId="0" fontId="124" fillId="2" borderId="0" xfId="17034" applyFont="1" applyFill="1"/>
    <xf numFmtId="0" fontId="218" fillId="2" borderId="0" xfId="17034" applyFont="1" applyFill="1"/>
    <xf numFmtId="0" fontId="34" fillId="0" borderId="0" xfId="17034" applyFont="1" applyAlignment="1">
      <alignment vertical="center" wrapText="1"/>
    </xf>
    <xf numFmtId="0" fontId="34" fillId="0" borderId="0" xfId="17034" applyFont="1" applyAlignment="1">
      <alignment horizontal="center" vertical="center" wrapText="1"/>
    </xf>
    <xf numFmtId="165" fontId="219" fillId="0" borderId="0" xfId="17034" applyNumberFormat="1" applyFont="1" applyAlignment="1">
      <alignment horizontal="right" wrapText="1" indent="2"/>
    </xf>
    <xf numFmtId="164" fontId="34" fillId="0" borderId="0" xfId="17034" applyNumberFormat="1" applyFont="1" applyAlignment="1">
      <alignment horizontal="center" vertical="center" wrapText="1"/>
    </xf>
    <xf numFmtId="0" fontId="220" fillId="2" borderId="0" xfId="17034" applyFont="1" applyFill="1"/>
    <xf numFmtId="0" fontId="221" fillId="0" borderId="0" xfId="17034" applyFont="1" applyAlignment="1">
      <alignment vertical="center" wrapText="1"/>
    </xf>
    <xf numFmtId="165" fontId="221" fillId="0" borderId="0" xfId="17034" applyNumberFormat="1" applyFont="1" applyAlignment="1">
      <alignment horizontal="right" wrapText="1" indent="2"/>
    </xf>
    <xf numFmtId="164" fontId="221" fillId="0" borderId="0" xfId="17034" applyNumberFormat="1" applyFont="1" applyAlignment="1">
      <alignment horizontal="center" vertical="center" wrapText="1"/>
    </xf>
    <xf numFmtId="0" fontId="65" fillId="0" borderId="0" xfId="17034" applyFont="1"/>
    <xf numFmtId="14" fontId="186" fillId="20" borderId="34" xfId="17033" applyNumberFormat="1" applyFont="1" applyFill="1" applyBorder="1" applyAlignment="1">
      <alignment horizontal="center" vertical="center" wrapText="1"/>
    </xf>
    <xf numFmtId="164" fontId="22" fillId="0" borderId="0" xfId="17030" applyNumberFormat="1" applyFill="1"/>
    <xf numFmtId="165" fontId="41" fillId="0" borderId="63" xfId="8523" applyNumberFormat="1" applyFont="1" applyFill="1" applyBorder="1" applyAlignment="1">
      <alignment horizontal="center" vertical="center" wrapText="1"/>
    </xf>
    <xf numFmtId="169" fontId="22" fillId="0" borderId="0" xfId="17030" applyNumberFormat="1" applyFill="1"/>
    <xf numFmtId="0" fontId="216" fillId="0" borderId="0" xfId="17033" quotePrefix="1" applyFont="1"/>
    <xf numFmtId="10" fontId="0" fillId="25" borderId="0" xfId="17035" applyNumberFormat="1" applyFont="1" applyFill="1"/>
    <xf numFmtId="0" fontId="59" fillId="0" borderId="11" xfId="17017" applyFill="1" applyBorder="1" applyAlignment="1" applyProtection="1">
      <alignment horizontal="center" vertical="center" wrapText="1"/>
    </xf>
    <xf numFmtId="0" fontId="213" fillId="2" borderId="0" xfId="17039" applyFont="1" applyFill="1"/>
    <xf numFmtId="0" fontId="18" fillId="0" borderId="0" xfId="17039"/>
    <xf numFmtId="0" fontId="18" fillId="8" borderId="0" xfId="17039" applyFill="1"/>
    <xf numFmtId="0" fontId="213" fillId="0" borderId="0" xfId="17039" applyFont="1"/>
    <xf numFmtId="164" fontId="219" fillId="0" borderId="0" xfId="17039" applyNumberFormat="1" applyFont="1" applyAlignment="1">
      <alignment horizontal="right" wrapText="1" indent="2"/>
    </xf>
    <xf numFmtId="0" fontId="219" fillId="0" borderId="0" xfId="17039" applyFont="1"/>
    <xf numFmtId="0" fontId="18" fillId="3" borderId="0" xfId="17039" applyFill="1"/>
    <xf numFmtId="0" fontId="213" fillId="24" borderId="0" xfId="17039" applyFont="1" applyFill="1"/>
    <xf numFmtId="0" fontId="219" fillId="24" borderId="0" xfId="17039" applyFont="1" applyFill="1"/>
    <xf numFmtId="164" fontId="226" fillId="0" borderId="0" xfId="17040" applyNumberFormat="1" applyAlignment="1">
      <alignment horizontal="left"/>
    </xf>
    <xf numFmtId="0" fontId="227" fillId="0" borderId="0" xfId="17039" applyFont="1"/>
    <xf numFmtId="0" fontId="226" fillId="0" borderId="0" xfId="17040"/>
    <xf numFmtId="0" fontId="228" fillId="0" borderId="0" xfId="17039" applyFont="1"/>
    <xf numFmtId="164" fontId="173" fillId="0" borderId="0" xfId="17039" applyNumberFormat="1" applyFont="1" applyAlignment="1">
      <alignment horizontal="right" wrapText="1" indent="2"/>
    </xf>
    <xf numFmtId="0" fontId="173" fillId="0" borderId="0" xfId="17039" applyFont="1"/>
    <xf numFmtId="0" fontId="229" fillId="0" borderId="0" xfId="17039" applyFont="1"/>
    <xf numFmtId="164" fontId="173" fillId="3" borderId="0" xfId="17039" applyNumberFormat="1" applyFont="1" applyFill="1" applyAlignment="1">
      <alignment horizontal="left"/>
    </xf>
    <xf numFmtId="164" fontId="173" fillId="3" borderId="0" xfId="17039" applyNumberFormat="1" applyFont="1" applyFill="1" applyAlignment="1">
      <alignment horizontal="right" wrapText="1" indent="2"/>
    </xf>
    <xf numFmtId="0" fontId="173" fillId="3" borderId="0" xfId="17039" applyFont="1" applyFill="1"/>
    <xf numFmtId="0" fontId="174" fillId="0" borderId="0" xfId="17039" applyFont="1"/>
    <xf numFmtId="0" fontId="230" fillId="0" borderId="0" xfId="17039" applyFont="1"/>
    <xf numFmtId="0" fontId="219" fillId="0" borderId="0" xfId="17039" applyFont="1" applyAlignment="1">
      <alignment horizontal="right"/>
    </xf>
    <xf numFmtId="2" fontId="221" fillId="0" borderId="0" xfId="17039" applyNumberFormat="1" applyFont="1"/>
    <xf numFmtId="2" fontId="231" fillId="0" borderId="0" xfId="17039" applyNumberFormat="1" applyFont="1"/>
    <xf numFmtId="170" fontId="34" fillId="25" borderId="0" xfId="17041" applyNumberFormat="1" applyFont="1" applyFill="1" applyBorder="1" applyAlignment="1">
      <alignment horizontal="center" vertical="center" wrapText="1"/>
    </xf>
    <xf numFmtId="170" fontId="34" fillId="25" borderId="0" xfId="17041" applyNumberFormat="1" applyFont="1" applyFill="1" applyBorder="1" applyAlignment="1">
      <alignment horizontal="left" vertical="center" wrapText="1" indent="1"/>
    </xf>
    <xf numFmtId="0" fontId="18" fillId="19" borderId="0" xfId="17039" applyFill="1" applyAlignment="1">
      <alignment horizontal="center"/>
    </xf>
    <xf numFmtId="0" fontId="18" fillId="0" borderId="0" xfId="17039" applyAlignment="1">
      <alignment horizontal="center"/>
    </xf>
    <xf numFmtId="0" fontId="18" fillId="20" borderId="34" xfId="17039" applyFill="1" applyBorder="1" applyAlignment="1">
      <alignment vertical="center" wrapText="1"/>
    </xf>
    <xf numFmtId="0" fontId="18" fillId="20" borderId="34" xfId="17039" applyFill="1" applyBorder="1" applyAlignment="1">
      <alignment horizontal="center" vertical="center" wrapText="1"/>
    </xf>
    <xf numFmtId="14" fontId="41" fillId="21" borderId="34" xfId="17039" applyNumberFormat="1" applyFont="1" applyFill="1" applyBorder="1" applyAlignment="1" applyProtection="1">
      <alignment horizontal="center" vertical="center" wrapText="1"/>
      <protection locked="0"/>
    </xf>
    <xf numFmtId="0" fontId="18" fillId="0" borderId="0" xfId="17039" applyAlignment="1">
      <alignment horizontal="center" vertical="center" wrapText="1"/>
    </xf>
    <xf numFmtId="0" fontId="186" fillId="20" borderId="34" xfId="17039" applyFont="1" applyFill="1" applyBorder="1" applyAlignment="1">
      <alignment horizontal="center" vertical="center" wrapText="1"/>
    </xf>
    <xf numFmtId="164" fontId="213" fillId="21" borderId="34" xfId="17039" applyNumberFormat="1" applyFont="1" applyFill="1" applyBorder="1" applyAlignment="1" applyProtection="1">
      <alignment horizontal="center" vertical="center" wrapText="1"/>
      <protection locked="0"/>
    </xf>
    <xf numFmtId="0" fontId="186" fillId="0" borderId="0" xfId="17039" applyFont="1"/>
    <xf numFmtId="0" fontId="18" fillId="20" borderId="33" xfId="17039" applyFill="1" applyBorder="1" applyAlignment="1">
      <alignment horizontal="left" vertical="center" wrapText="1"/>
    </xf>
    <xf numFmtId="0" fontId="18" fillId="20" borderId="33" xfId="17039" applyFill="1" applyBorder="1" applyAlignment="1">
      <alignment horizontal="center" vertical="center" wrapText="1"/>
    </xf>
    <xf numFmtId="164" fontId="213" fillId="21" borderId="34" xfId="17039" applyNumberFormat="1" applyFont="1" applyFill="1" applyBorder="1" applyAlignment="1" applyProtection="1">
      <alignment horizontal="center" wrapText="1"/>
      <protection locked="0"/>
    </xf>
    <xf numFmtId="10" fontId="213" fillId="21" borderId="34" xfId="17042" applyNumberFormat="1" applyFont="1" applyFill="1" applyBorder="1" applyAlignment="1" applyProtection="1">
      <alignment horizontal="center" wrapText="1"/>
      <protection locked="0"/>
    </xf>
    <xf numFmtId="10" fontId="0" fillId="0" borderId="0" xfId="17042" applyNumberFormat="1" applyFont="1"/>
    <xf numFmtId="0" fontId="214" fillId="0" borderId="0" xfId="17039" applyFont="1"/>
    <xf numFmtId="0" fontId="18" fillId="0" borderId="0" xfId="17039" applyAlignment="1">
      <alignment horizontal="left"/>
    </xf>
    <xf numFmtId="0" fontId="213" fillId="22" borderId="0" xfId="17039" applyFont="1" applyFill="1" applyAlignment="1">
      <alignment wrapText="1"/>
    </xf>
    <xf numFmtId="10" fontId="213" fillId="22" borderId="0" xfId="17042" applyNumberFormat="1" applyFont="1" applyFill="1" applyAlignment="1">
      <alignment wrapText="1"/>
    </xf>
    <xf numFmtId="0" fontId="213" fillId="23" borderId="0" xfId="17039" applyFont="1" applyFill="1" applyAlignment="1">
      <alignment wrapText="1"/>
    </xf>
    <xf numFmtId="0" fontId="213" fillId="15" borderId="0" xfId="17039" applyFont="1" applyFill="1" applyAlignment="1">
      <alignment horizontal="center" wrapText="1"/>
    </xf>
    <xf numFmtId="0" fontId="215" fillId="22" borderId="0" xfId="17039" applyFont="1" applyFill="1" applyAlignment="1">
      <alignment wrapText="1"/>
    </xf>
    <xf numFmtId="0" fontId="34" fillId="22" borderId="0" xfId="17039" applyFont="1" applyFill="1" applyAlignment="1">
      <alignment horizontal="center" vertical="center" wrapText="1"/>
    </xf>
    <xf numFmtId="0" fontId="213" fillId="22" borderId="0" xfId="17039" applyFont="1" applyFill="1" applyAlignment="1">
      <alignment horizontal="left" wrapText="1"/>
    </xf>
    <xf numFmtId="0" fontId="65" fillId="0" borderId="0" xfId="17039" applyFont="1"/>
    <xf numFmtId="14" fontId="18" fillId="0" borderId="0" xfId="17039" applyNumberFormat="1"/>
    <xf numFmtId="164" fontId="18" fillId="0" borderId="0" xfId="17039" applyNumberFormat="1"/>
    <xf numFmtId="164" fontId="213" fillId="0" borderId="0" xfId="17039" applyNumberFormat="1" applyFont="1"/>
    <xf numFmtId="0" fontId="214" fillId="3" borderId="0" xfId="17039" applyFont="1" applyFill="1"/>
    <xf numFmtId="0" fontId="18" fillId="25" borderId="0" xfId="17039" applyFill="1"/>
    <xf numFmtId="14" fontId="18" fillId="24" borderId="0" xfId="17039" applyNumberFormat="1" applyFill="1"/>
    <xf numFmtId="0" fontId="65" fillId="8" borderId="0" xfId="17039" applyFont="1" applyFill="1"/>
    <xf numFmtId="171" fontId="233" fillId="0" borderId="0" xfId="17039" applyNumberFormat="1" applyFont="1" applyAlignment="1">
      <alignment horizontal="center"/>
    </xf>
    <xf numFmtId="172" fontId="233" fillId="0" borderId="0" xfId="17039" applyNumberFormat="1" applyFont="1" applyAlignment="1">
      <alignment horizontal="center"/>
    </xf>
    <xf numFmtId="1" fontId="233" fillId="0" borderId="0" xfId="17039" applyNumberFormat="1" applyFont="1" applyAlignment="1">
      <alignment horizontal="center"/>
    </xf>
    <xf numFmtId="164" fontId="233" fillId="0" borderId="0" xfId="17039" applyNumberFormat="1" applyFont="1" applyAlignment="1">
      <alignment horizontal="center"/>
    </xf>
    <xf numFmtId="0" fontId="65" fillId="27" borderId="0" xfId="17039" applyFont="1" applyFill="1"/>
    <xf numFmtId="14" fontId="18" fillId="25" borderId="0" xfId="17039" applyNumberFormat="1" applyFill="1"/>
    <xf numFmtId="0" fontId="18" fillId="2" borderId="0" xfId="17039" applyFill="1"/>
    <xf numFmtId="0" fontId="18" fillId="24" borderId="0" xfId="17039" applyFill="1"/>
    <xf numFmtId="0" fontId="18" fillId="0" borderId="0" xfId="17039" applyAlignment="1">
      <alignment horizontal="right"/>
    </xf>
    <xf numFmtId="0" fontId="18" fillId="25" borderId="34" xfId="17039" applyFill="1" applyBorder="1" applyAlignment="1">
      <alignment horizontal="center"/>
    </xf>
    <xf numFmtId="0" fontId="18" fillId="13" borderId="34" xfId="17039" applyFill="1" applyBorder="1" applyAlignment="1">
      <alignment horizontal="center"/>
    </xf>
    <xf numFmtId="0" fontId="213" fillId="22" borderId="39" xfId="17039" applyFont="1" applyFill="1" applyBorder="1" applyAlignment="1">
      <alignment wrapText="1"/>
    </xf>
    <xf numFmtId="0" fontId="213" fillId="22" borderId="30" xfId="17039" applyFont="1" applyFill="1" applyBorder="1" applyAlignment="1">
      <alignment wrapText="1"/>
    </xf>
    <xf numFmtId="0" fontId="213" fillId="15" borderId="30" xfId="17039" applyFont="1" applyFill="1" applyBorder="1" applyAlignment="1">
      <alignment wrapText="1"/>
    </xf>
    <xf numFmtId="173" fontId="213" fillId="22" borderId="30" xfId="17039" applyNumberFormat="1" applyFont="1" applyFill="1" applyBorder="1" applyAlignment="1">
      <alignment horizontal="left" wrapText="1"/>
    </xf>
    <xf numFmtId="173" fontId="213" fillId="22" borderId="12" xfId="17039" applyNumberFormat="1" applyFont="1" applyFill="1" applyBorder="1" applyAlignment="1">
      <alignment horizontal="left" wrapText="1"/>
    </xf>
    <xf numFmtId="0" fontId="18" fillId="0" borderId="37" xfId="17039" applyBorder="1"/>
    <xf numFmtId="43" fontId="0" fillId="24" borderId="0" xfId="17041" applyFont="1" applyFill="1" applyBorder="1"/>
    <xf numFmtId="43" fontId="0" fillId="0" borderId="0" xfId="17041" applyFont="1" applyBorder="1"/>
    <xf numFmtId="43" fontId="0" fillId="0" borderId="14" xfId="17041" applyFont="1" applyBorder="1"/>
    <xf numFmtId="0" fontId="18" fillId="0" borderId="116" xfId="17039" applyBorder="1"/>
    <xf numFmtId="0" fontId="18" fillId="0" borderId="25" xfId="17039" applyBorder="1"/>
    <xf numFmtId="43" fontId="0" fillId="0" borderId="25" xfId="17041" applyFont="1" applyBorder="1"/>
    <xf numFmtId="43" fontId="0" fillId="0" borderId="42" xfId="17041" applyFont="1" applyBorder="1"/>
    <xf numFmtId="43" fontId="0" fillId="0" borderId="0" xfId="17041" applyFont="1"/>
    <xf numFmtId="43" fontId="0" fillId="3" borderId="0" xfId="17041" applyFont="1" applyFill="1" applyAlignment="1">
      <alignment horizontal="right"/>
    </xf>
    <xf numFmtId="43" fontId="0" fillId="24" borderId="0" xfId="17041" applyFont="1" applyFill="1"/>
    <xf numFmtId="0" fontId="216" fillId="2" borderId="0" xfId="17039" applyFont="1" applyFill="1"/>
    <xf numFmtId="0" fontId="212" fillId="2" borderId="0" xfId="17039" applyFont="1" applyFill="1"/>
    <xf numFmtId="0" fontId="18" fillId="0" borderId="0" xfId="17039" applyFill="1"/>
    <xf numFmtId="0" fontId="234" fillId="4" borderId="0" xfId="0" applyFont="1" applyFill="1" applyBorder="1"/>
    <xf numFmtId="164" fontId="213" fillId="25" borderId="0" xfId="17039" applyNumberFormat="1" applyFont="1" applyFill="1"/>
    <xf numFmtId="0" fontId="219" fillId="25" borderId="45" xfId="17039" applyFont="1" applyFill="1" applyBorder="1"/>
    <xf numFmtId="0" fontId="219" fillId="25" borderId="46" xfId="17039" applyFont="1" applyFill="1" applyBorder="1"/>
    <xf numFmtId="0" fontId="219" fillId="0" borderId="53" xfId="17039" applyFont="1" applyBorder="1"/>
    <xf numFmtId="0" fontId="219" fillId="25" borderId="47" xfId="17039" applyFont="1" applyFill="1" applyBorder="1"/>
    <xf numFmtId="0" fontId="219" fillId="25" borderId="0" xfId="17039" applyFont="1" applyFill="1" applyBorder="1"/>
    <xf numFmtId="0" fontId="219" fillId="0" borderId="51" xfId="17039" applyFont="1" applyBorder="1"/>
    <xf numFmtId="0" fontId="219" fillId="0" borderId="47" xfId="17039" applyFont="1" applyBorder="1"/>
    <xf numFmtId="0" fontId="219" fillId="0" borderId="0" xfId="17039" applyFont="1" applyBorder="1"/>
    <xf numFmtId="0" fontId="232" fillId="25" borderId="47" xfId="17039" applyFont="1" applyFill="1" applyBorder="1" applyAlignment="1">
      <alignment horizontal="center"/>
    </xf>
    <xf numFmtId="0" fontId="232" fillId="25" borderId="0" xfId="17039" applyFont="1" applyFill="1" applyBorder="1" applyAlignment="1">
      <alignment horizontal="center"/>
    </xf>
    <xf numFmtId="0" fontId="232" fillId="25" borderId="0" xfId="17039" applyFont="1" applyFill="1" applyBorder="1"/>
    <xf numFmtId="43" fontId="34" fillId="25" borderId="47" xfId="17041" applyFont="1" applyFill="1" applyBorder="1" applyAlignment="1">
      <alignment horizontal="center" vertical="center" wrapText="1"/>
    </xf>
    <xf numFmtId="0" fontId="219" fillId="25" borderId="0" xfId="17039" applyFont="1" applyFill="1" applyBorder="1" applyAlignment="1">
      <alignment horizontal="center"/>
    </xf>
    <xf numFmtId="0" fontId="232" fillId="25" borderId="0" xfId="17039" applyFont="1" applyFill="1" applyBorder="1" applyAlignment="1">
      <alignment horizontal="left"/>
    </xf>
    <xf numFmtId="0" fontId="219" fillId="25" borderId="47" xfId="17039" applyFont="1" applyFill="1" applyBorder="1" applyAlignment="1">
      <alignment horizontal="center" vertical="center"/>
    </xf>
    <xf numFmtId="0" fontId="219" fillId="25" borderId="0" xfId="17039" applyFont="1" applyFill="1" applyBorder="1" applyAlignment="1">
      <alignment horizontal="center" vertical="center"/>
    </xf>
    <xf numFmtId="0" fontId="219" fillId="13" borderId="48" xfId="17039" applyFont="1" applyFill="1" applyBorder="1" applyAlignment="1">
      <alignment horizontal="center" vertical="center"/>
    </xf>
    <xf numFmtId="0" fontId="219" fillId="13" borderId="49" xfId="17039" applyFont="1" applyFill="1" applyBorder="1" applyAlignment="1">
      <alignment horizontal="center" vertical="center"/>
    </xf>
    <xf numFmtId="0" fontId="219" fillId="13" borderId="49" xfId="17039" applyFont="1" applyFill="1" applyBorder="1"/>
    <xf numFmtId="0" fontId="219" fillId="0" borderId="49" xfId="17039" applyFont="1" applyBorder="1"/>
    <xf numFmtId="0" fontId="219" fillId="0" borderId="50" xfId="17039" applyFont="1" applyBorder="1"/>
    <xf numFmtId="0" fontId="18" fillId="0" borderId="0" xfId="17039" applyAlignment="1"/>
    <xf numFmtId="0" fontId="65" fillId="8" borderId="0" xfId="17039" applyFont="1" applyFill="1" applyAlignment="1"/>
    <xf numFmtId="0" fontId="17" fillId="0" borderId="0" xfId="17039" applyFont="1" applyAlignment="1">
      <alignment horizontal="center"/>
    </xf>
    <xf numFmtId="14" fontId="17" fillId="25" borderId="0" xfId="17039" applyNumberFormat="1" applyFont="1" applyFill="1"/>
    <xf numFmtId="0" fontId="17" fillId="20" borderId="33" xfId="17039" applyFont="1" applyFill="1" applyBorder="1" applyAlignment="1">
      <alignment horizontal="center" vertical="center" wrapText="1"/>
    </xf>
    <xf numFmtId="14" fontId="17" fillId="26" borderId="0" xfId="17039" applyNumberFormat="1" applyFont="1" applyFill="1"/>
    <xf numFmtId="0" fontId="17" fillId="0" borderId="0" xfId="17039" applyFont="1"/>
    <xf numFmtId="0" fontId="17" fillId="0" borderId="0" xfId="17039" applyFont="1" applyAlignment="1">
      <alignment horizontal="right"/>
    </xf>
    <xf numFmtId="0" fontId="17" fillId="2" borderId="0" xfId="17039" applyFont="1" applyFill="1"/>
    <xf numFmtId="14" fontId="17" fillId="0" borderId="0" xfId="17039" applyNumberFormat="1" applyFont="1"/>
    <xf numFmtId="0" fontId="17" fillId="2" borderId="0" xfId="17039" applyFont="1" applyFill="1" applyAlignment="1"/>
    <xf numFmtId="0" fontId="17" fillId="0" borderId="0" xfId="17039" applyFont="1" applyAlignment="1"/>
    <xf numFmtId="0" fontId="212" fillId="2" borderId="0" xfId="17039" applyFont="1" applyFill="1" applyAlignment="1"/>
    <xf numFmtId="0" fontId="216" fillId="2" borderId="0" xfId="17039" applyFont="1" applyFill="1" applyAlignment="1"/>
    <xf numFmtId="0" fontId="225" fillId="0" borderId="0" xfId="17039" applyFont="1" applyAlignment="1">
      <alignment vertical="center"/>
    </xf>
    <xf numFmtId="165" fontId="17" fillId="0" borderId="0" xfId="17039" applyNumberFormat="1" applyFont="1" applyAlignment="1">
      <alignment horizontal="right" vertical="center"/>
    </xf>
    <xf numFmtId="164" fontId="225" fillId="0" borderId="0" xfId="17039" applyNumberFormat="1" applyFont="1" applyAlignment="1">
      <alignment horizontal="center" vertical="center"/>
    </xf>
    <xf numFmtId="174" fontId="0" fillId="0" borderId="0" xfId="17041" applyNumberFormat="1" applyFont="1"/>
    <xf numFmtId="43" fontId="0" fillId="8" borderId="0" xfId="17041" applyFont="1" applyFill="1"/>
    <xf numFmtId="14" fontId="186" fillId="20" borderId="34" xfId="17039" applyNumberFormat="1" applyFont="1" applyFill="1" applyBorder="1" applyAlignment="1">
      <alignment horizontal="center" vertical="center" wrapText="1"/>
    </xf>
    <xf numFmtId="0" fontId="16" fillId="0" borderId="0" xfId="17039" applyFont="1"/>
    <xf numFmtId="0" fontId="217" fillId="0" borderId="0" xfId="17039" applyFont="1"/>
    <xf numFmtId="0" fontId="16" fillId="0" borderId="0" xfId="17039" applyFont="1" applyAlignment="1">
      <alignment horizontal="center"/>
    </xf>
    <xf numFmtId="175" fontId="33" fillId="0" borderId="0" xfId="17041" applyNumberFormat="1" applyFont="1" applyBorder="1"/>
    <xf numFmtId="175" fontId="33" fillId="0" borderId="0" xfId="17041" applyNumberFormat="1" applyFont="1"/>
    <xf numFmtId="14" fontId="18" fillId="8" borderId="0" xfId="17039" applyNumberFormat="1" applyFill="1"/>
    <xf numFmtId="0" fontId="16" fillId="8" borderId="0" xfId="17039" applyFont="1" applyFill="1"/>
    <xf numFmtId="0" fontId="16" fillId="0" borderId="0" xfId="17030" applyFont="1"/>
    <xf numFmtId="0" fontId="227" fillId="0" borderId="0" xfId="17039" applyFont="1" applyFill="1"/>
    <xf numFmtId="0" fontId="63" fillId="18" borderId="0" xfId="0" applyFont="1" applyFill="1" applyAlignment="1">
      <alignment horizontal="center"/>
    </xf>
    <xf numFmtId="15" fontId="0" fillId="15" borderId="34" xfId="0" applyNumberFormat="1" applyFont="1" applyFill="1" applyBorder="1"/>
    <xf numFmtId="0" fontId="57" fillId="0" borderId="0" xfId="2105" applyFont="1" applyAlignment="1">
      <alignment horizontal="center" vertical="top" wrapText="1"/>
    </xf>
    <xf numFmtId="0" fontId="182" fillId="4" borderId="0" xfId="0" applyFont="1" applyFill="1" applyAlignment="1">
      <alignment vertical="center"/>
    </xf>
    <xf numFmtId="0" fontId="34" fillId="0" borderId="0" xfId="0" applyFont="1" applyAlignment="1">
      <alignment horizontal="center" vertical="center" wrapText="1"/>
    </xf>
    <xf numFmtId="0" fontId="186" fillId="0" borderId="0" xfId="17039" applyFont="1" applyAlignment="1"/>
    <xf numFmtId="0" fontId="216" fillId="2" borderId="0" xfId="17039" applyFont="1" applyFill="1" applyAlignment="1">
      <alignment wrapText="1"/>
    </xf>
    <xf numFmtId="0" fontId="225" fillId="0" borderId="0" xfId="17039" applyFont="1" applyAlignment="1">
      <alignment vertical="center" wrapText="1"/>
    </xf>
    <xf numFmtId="0" fontId="225" fillId="0" borderId="0" xfId="17039" applyFont="1" applyAlignment="1">
      <alignment horizontal="center" vertical="center" wrapText="1"/>
    </xf>
    <xf numFmtId="0" fontId="17" fillId="0" borderId="0" xfId="17039" applyFont="1" applyAlignment="1">
      <alignment wrapText="1"/>
    </xf>
    <xf numFmtId="0" fontId="235" fillId="2" borderId="0" xfId="17039" applyFont="1" applyFill="1" applyAlignment="1"/>
    <xf numFmtId="0" fontId="15" fillId="2" borderId="0" xfId="17039" applyFont="1" applyFill="1" applyAlignment="1"/>
    <xf numFmtId="0" fontId="236" fillId="0" borderId="0" xfId="17039" applyFont="1"/>
    <xf numFmtId="0" fontId="216" fillId="8" borderId="0" xfId="17039" applyFont="1" applyFill="1"/>
    <xf numFmtId="0" fontId="18" fillId="0" borderId="0" xfId="17039" applyFill="1" applyAlignment="1">
      <alignment horizontal="center"/>
    </xf>
    <xf numFmtId="49" fontId="0" fillId="0" borderId="0" xfId="0" applyNumberFormat="1" applyFont="1" applyFill="1" applyAlignment="1">
      <alignment horizontal="left"/>
    </xf>
    <xf numFmtId="49" fontId="0" fillId="0" borderId="0" xfId="0" applyNumberFormat="1" applyFont="1" applyFill="1" applyAlignment="1">
      <alignment horizontal="center"/>
    </xf>
    <xf numFmtId="0" fontId="205" fillId="0" borderId="0" xfId="0" applyFont="1" applyFill="1" applyAlignment="1">
      <alignment horizontal="center"/>
    </xf>
    <xf numFmtId="49" fontId="63" fillId="0" borderId="0" xfId="0" applyNumberFormat="1" applyFont="1" applyFill="1" applyAlignment="1">
      <alignment horizontal="center"/>
    </xf>
    <xf numFmtId="49" fontId="39" fillId="0" borderId="11" xfId="8523" applyNumberFormat="1" applyFont="1" applyFill="1" applyBorder="1" applyAlignment="1">
      <alignment horizontal="center" wrapText="1"/>
    </xf>
    <xf numFmtId="49" fontId="39" fillId="0" borderId="14" xfId="8523" applyNumberFormat="1" applyFont="1" applyFill="1" applyBorder="1" applyAlignment="1">
      <alignment horizontal="center" wrapText="1"/>
    </xf>
    <xf numFmtId="0" fontId="39" fillId="0" borderId="11" xfId="8523" applyNumberFormat="1" applyFont="1" applyFill="1" applyBorder="1" applyAlignment="1">
      <alignment horizontal="center" wrapText="1"/>
    </xf>
    <xf numFmtId="49" fontId="39" fillId="0" borderId="13" xfId="8523" applyNumberFormat="1" applyFont="1" applyFill="1" applyBorder="1" applyAlignment="1">
      <alignment horizontal="center" vertical="center" wrapText="1"/>
    </xf>
    <xf numFmtId="0" fontId="39" fillId="18" borderId="11" xfId="8523" applyNumberFormat="1" applyFont="1" applyFill="1" applyBorder="1" applyAlignment="1">
      <alignment horizontal="center" wrapText="1"/>
    </xf>
    <xf numFmtId="0" fontId="39" fillId="18" borderId="10" xfId="8523" applyNumberFormat="1" applyFont="1" applyFill="1" applyBorder="1" applyAlignment="1">
      <alignment horizontal="center" wrapText="1"/>
    </xf>
    <xf numFmtId="49" fontId="39" fillId="0" borderId="10" xfId="8523" applyNumberFormat="1" applyFont="1" applyFill="1" applyBorder="1" applyAlignment="1">
      <alignment horizontal="center" wrapText="1"/>
    </xf>
    <xf numFmtId="0" fontId="225" fillId="8" borderId="0" xfId="17039" applyFont="1" applyFill="1" applyAlignment="1">
      <alignment vertical="center"/>
    </xf>
    <xf numFmtId="0" fontId="18" fillId="28" borderId="0" xfId="17039" applyFill="1" applyAlignment="1">
      <alignment horizontal="center"/>
    </xf>
    <xf numFmtId="0" fontId="15" fillId="0" borderId="0" xfId="17039" applyFont="1" applyAlignment="1">
      <alignment horizontal="center"/>
    </xf>
    <xf numFmtId="0" fontId="0" fillId="0" borderId="32" xfId="0" applyFont="1" applyFill="1" applyBorder="1" applyAlignment="1">
      <alignment horizontal="center"/>
    </xf>
    <xf numFmtId="0" fontId="15" fillId="8" borderId="0" xfId="17039" applyFont="1" applyFill="1"/>
    <xf numFmtId="0" fontId="15" fillId="0" borderId="0" xfId="17033" applyFont="1"/>
    <xf numFmtId="49" fontId="204" fillId="8" borderId="2" xfId="8523" applyNumberFormat="1" applyFont="1" applyFill="1" applyBorder="1" applyAlignment="1">
      <alignment horizontal="center" vertical="center" wrapText="1"/>
    </xf>
    <xf numFmtId="164" fontId="213" fillId="0" borderId="0" xfId="17039" applyNumberFormat="1" applyFont="1" applyFill="1"/>
    <xf numFmtId="0" fontId="18" fillId="26" borderId="0" xfId="17039" applyFill="1" applyAlignment="1">
      <alignment horizontal="center"/>
    </xf>
    <xf numFmtId="164" fontId="225" fillId="0" borderId="0" xfId="17039" applyNumberFormat="1" applyFont="1" applyFill="1" applyAlignment="1">
      <alignment horizontal="center" vertical="center"/>
    </xf>
    <xf numFmtId="165" fontId="17" fillId="0" borderId="0" xfId="17039" applyNumberFormat="1" applyFont="1" applyFill="1" applyAlignment="1">
      <alignment horizontal="right" vertical="center"/>
    </xf>
    <xf numFmtId="0" fontId="31" fillId="0" borderId="0" xfId="2105"/>
    <xf numFmtId="0" fontId="42" fillId="30" borderId="0" xfId="2105" applyFont="1" applyFill="1" applyAlignment="1">
      <alignment horizontal="center" vertical="center"/>
    </xf>
    <xf numFmtId="0" fontId="42" fillId="30" borderId="14" xfId="2105" applyFont="1" applyFill="1" applyBorder="1" applyAlignment="1">
      <alignment horizontal="center" vertical="center"/>
    </xf>
    <xf numFmtId="165" fontId="174" fillId="0" borderId="18" xfId="1" applyNumberFormat="1" applyFont="1" applyFill="1" applyBorder="1" applyAlignment="1">
      <alignment horizontal="center" vertical="center"/>
    </xf>
    <xf numFmtId="15" fontId="174" fillId="0" borderId="18" xfId="8523" applyNumberFormat="1" applyFont="1" applyBorder="1" applyAlignment="1">
      <alignment horizontal="center" vertical="center"/>
    </xf>
    <xf numFmtId="164" fontId="174" fillId="0" borderId="17" xfId="1" applyNumberFormat="1" applyFont="1" applyFill="1" applyBorder="1" applyAlignment="1">
      <alignment horizontal="center" vertical="center"/>
    </xf>
    <xf numFmtId="165" fontId="42" fillId="31" borderId="0" xfId="1" applyNumberFormat="1" applyFont="1" applyFill="1" applyBorder="1" applyAlignment="1">
      <alignment horizontal="center" vertical="center"/>
    </xf>
    <xf numFmtId="15" fontId="42" fillId="31" borderId="0" xfId="8523" applyNumberFormat="1" applyFont="1" applyFill="1" applyAlignment="1">
      <alignment horizontal="center" vertical="center"/>
    </xf>
    <xf numFmtId="164" fontId="42" fillId="31" borderId="14" xfId="1" applyNumberFormat="1" applyFont="1" applyFill="1" applyBorder="1" applyAlignment="1">
      <alignment horizontal="center" vertical="center"/>
    </xf>
    <xf numFmtId="165" fontId="42" fillId="32" borderId="0" xfId="1" applyNumberFormat="1" applyFont="1" applyFill="1" applyBorder="1" applyAlignment="1">
      <alignment horizontal="center" vertical="center"/>
    </xf>
    <xf numFmtId="15" fontId="42" fillId="32" borderId="0" xfId="8523" applyNumberFormat="1" applyFont="1" applyFill="1" applyAlignment="1">
      <alignment horizontal="center" vertical="center"/>
    </xf>
    <xf numFmtId="164" fontId="42" fillId="32" borderId="14" xfId="1" applyNumberFormat="1" applyFont="1" applyFill="1" applyBorder="1" applyAlignment="1">
      <alignment horizontal="center" vertical="center"/>
    </xf>
    <xf numFmtId="165" fontId="42" fillId="9" borderId="0" xfId="1" applyNumberFormat="1" applyFont="1" applyFill="1" applyBorder="1" applyAlignment="1">
      <alignment horizontal="center" vertical="center"/>
    </xf>
    <xf numFmtId="15" fontId="42" fillId="9" borderId="0" xfId="8523" applyNumberFormat="1" applyFont="1" applyFill="1" applyAlignment="1">
      <alignment horizontal="center" vertical="center"/>
    </xf>
    <xf numFmtId="164" fontId="42" fillId="9" borderId="14" xfId="1" applyNumberFormat="1" applyFont="1" applyFill="1" applyBorder="1" applyAlignment="1">
      <alignment horizontal="center" vertical="center"/>
    </xf>
    <xf numFmtId="165" fontId="42" fillId="13" borderId="0" xfId="1" applyNumberFormat="1" applyFont="1" applyFill="1" applyBorder="1" applyAlignment="1">
      <alignment horizontal="center" vertical="center"/>
    </xf>
    <xf numFmtId="15" fontId="42" fillId="13" borderId="0" xfId="8523" applyNumberFormat="1" applyFont="1" applyFill="1" applyAlignment="1">
      <alignment horizontal="center" vertical="center"/>
    </xf>
    <xf numFmtId="164" fontId="42" fillId="13" borderId="14" xfId="1" applyNumberFormat="1" applyFont="1" applyFill="1" applyBorder="1" applyAlignment="1">
      <alignment horizontal="center" vertical="center"/>
    </xf>
    <xf numFmtId="165" fontId="42" fillId="33" borderId="0" xfId="1" applyNumberFormat="1" applyFont="1" applyFill="1" applyBorder="1" applyAlignment="1">
      <alignment horizontal="center" vertical="center"/>
    </xf>
    <xf numFmtId="15" fontId="42" fillId="33" borderId="0" xfId="8523" applyNumberFormat="1" applyFont="1" applyFill="1" applyAlignment="1">
      <alignment horizontal="center" vertical="center"/>
    </xf>
    <xf numFmtId="164" fontId="42" fillId="33" borderId="14" xfId="1" applyNumberFormat="1" applyFont="1" applyFill="1" applyBorder="1" applyAlignment="1">
      <alignment horizontal="center" vertical="center"/>
    </xf>
    <xf numFmtId="0" fontId="38" fillId="12" borderId="37" xfId="2105" applyFont="1" applyFill="1" applyBorder="1" applyAlignment="1">
      <alignment horizontal="left" vertical="center"/>
    </xf>
    <xf numFmtId="0" fontId="38" fillId="12" borderId="0" xfId="2105" applyFont="1" applyFill="1" applyAlignment="1">
      <alignment horizontal="center" vertical="center"/>
    </xf>
    <xf numFmtId="0" fontId="42" fillId="12" borderId="0" xfId="2105" applyFont="1" applyFill="1" applyAlignment="1">
      <alignment horizontal="center" vertical="center"/>
    </xf>
    <xf numFmtId="0" fontId="42" fillId="12" borderId="14" xfId="2105" applyFont="1" applyFill="1" applyBorder="1" applyAlignment="1">
      <alignment horizontal="center" vertical="center"/>
    </xf>
    <xf numFmtId="0" fontId="38" fillId="0" borderId="18" xfId="2105" applyFont="1" applyBorder="1" applyAlignment="1">
      <alignment horizontal="left" vertical="center"/>
    </xf>
    <xf numFmtId="0" fontId="42" fillId="0" borderId="18" xfId="2105" applyFont="1" applyBorder="1" applyAlignment="1">
      <alignment horizontal="center" vertical="center"/>
    </xf>
    <xf numFmtId="0" fontId="42" fillId="0" borderId="17" xfId="2105" applyFont="1" applyBorder="1" applyAlignment="1">
      <alignment horizontal="center" vertical="center"/>
    </xf>
    <xf numFmtId="0" fontId="174" fillId="0" borderId="18" xfId="2105" applyFont="1" applyBorder="1" applyAlignment="1">
      <alignment horizontal="left" vertical="center"/>
    </xf>
    <xf numFmtId="0" fontId="174" fillId="0" borderId="18" xfId="2105" applyFont="1" applyBorder="1" applyAlignment="1">
      <alignment horizontal="center" vertical="center"/>
    </xf>
    <xf numFmtId="15" fontId="42" fillId="0" borderId="18" xfId="8523" applyNumberFormat="1" applyFont="1" applyBorder="1" applyAlignment="1">
      <alignment horizontal="center" vertical="center"/>
    </xf>
    <xf numFmtId="164" fontId="42" fillId="0" borderId="17" xfId="1" applyNumberFormat="1" applyFont="1" applyFill="1" applyBorder="1" applyAlignment="1">
      <alignment horizontal="center" vertical="center"/>
    </xf>
    <xf numFmtId="0" fontId="241" fillId="0" borderId="18" xfId="2105" applyFont="1" applyBorder="1" applyAlignment="1">
      <alignment horizontal="left" vertical="center"/>
    </xf>
    <xf numFmtId="0" fontId="38" fillId="8" borderId="37" xfId="2105" applyFont="1" applyFill="1" applyBorder="1" applyAlignment="1">
      <alignment horizontal="left" vertical="center"/>
    </xf>
    <xf numFmtId="0" fontId="38" fillId="8" borderId="0" xfId="2105" applyFont="1" applyFill="1" applyAlignment="1">
      <alignment horizontal="center" vertical="center"/>
    </xf>
    <xf numFmtId="0" fontId="42" fillId="8" borderId="0" xfId="2105" applyFont="1" applyFill="1" applyAlignment="1">
      <alignment horizontal="center" vertical="center"/>
    </xf>
    <xf numFmtId="165" fontId="42" fillId="8" borderId="0" xfId="1" applyNumberFormat="1" applyFont="1" applyFill="1" applyBorder="1" applyAlignment="1">
      <alignment horizontal="center" vertical="center"/>
    </xf>
    <xf numFmtId="15" fontId="42" fillId="8" borderId="0" xfId="8523" applyNumberFormat="1" applyFont="1" applyFill="1" applyAlignment="1">
      <alignment horizontal="center" vertical="center"/>
    </xf>
    <xf numFmtId="164" fontId="42" fillId="8" borderId="14" xfId="1" applyNumberFormat="1" applyFont="1" applyFill="1" applyBorder="1" applyAlignment="1">
      <alignment horizontal="center" vertical="center"/>
    </xf>
    <xf numFmtId="0" fontId="38" fillId="34" borderId="37" xfId="2105" applyFont="1" applyFill="1" applyBorder="1" applyAlignment="1">
      <alignment horizontal="left" vertical="center"/>
    </xf>
    <xf numFmtId="0" fontId="38" fillId="34" borderId="0" xfId="2105" applyFont="1" applyFill="1" applyAlignment="1">
      <alignment horizontal="center" vertical="center"/>
    </xf>
    <xf numFmtId="0" fontId="42" fillId="34" borderId="0" xfId="2105" applyFont="1" applyFill="1" applyAlignment="1">
      <alignment horizontal="center" vertical="center"/>
    </xf>
    <xf numFmtId="0" fontId="42" fillId="34" borderId="14" xfId="2105" applyFont="1" applyFill="1" applyBorder="1" applyAlignment="1">
      <alignment horizontal="center" vertical="center"/>
    </xf>
    <xf numFmtId="0" fontId="237" fillId="0" borderId="18" xfId="2026" applyFont="1" applyBorder="1" applyAlignment="1">
      <alignment horizontal="left" vertical="center" wrapText="1"/>
    </xf>
    <xf numFmtId="0" fontId="237" fillId="0" borderId="18" xfId="2026" applyFont="1" applyBorder="1" applyAlignment="1">
      <alignment horizontal="center" vertical="center" wrapText="1"/>
    </xf>
    <xf numFmtId="0" fontId="54" fillId="35" borderId="37" xfId="2026" applyFont="1" applyFill="1" applyBorder="1" applyAlignment="1">
      <alignment horizontal="left" vertical="center"/>
    </xf>
    <xf numFmtId="0" fontId="54" fillId="35" borderId="0" xfId="2026" applyFont="1" applyFill="1" applyAlignment="1">
      <alignment horizontal="center" vertical="center"/>
    </xf>
    <xf numFmtId="0" fontId="42" fillId="35" borderId="0" xfId="2105" applyFont="1" applyFill="1" applyAlignment="1">
      <alignment horizontal="center" vertical="center"/>
    </xf>
    <xf numFmtId="165" fontId="42" fillId="35" borderId="0" xfId="1" applyNumberFormat="1" applyFont="1" applyFill="1" applyBorder="1" applyAlignment="1">
      <alignment horizontal="center" vertical="center"/>
    </xf>
    <xf numFmtId="15" fontId="42" fillId="35" borderId="0" xfId="8523" applyNumberFormat="1" applyFont="1" applyFill="1" applyAlignment="1">
      <alignment horizontal="center" vertical="center"/>
    </xf>
    <xf numFmtId="164" fontId="42" fillId="35" borderId="14" xfId="1" applyNumberFormat="1" applyFont="1" applyFill="1" applyBorder="1" applyAlignment="1">
      <alignment horizontal="center" vertical="center"/>
    </xf>
    <xf numFmtId="0" fontId="174" fillId="0" borderId="71" xfId="2026" applyFont="1" applyBorder="1" applyAlignment="1">
      <alignment vertical="top" wrapText="1"/>
    </xf>
    <xf numFmtId="0" fontId="174" fillId="0" borderId="71" xfId="2026" applyFont="1" applyBorder="1" applyAlignment="1">
      <alignment horizontal="center" vertical="top" wrapText="1"/>
    </xf>
    <xf numFmtId="8" fontId="174" fillId="0" borderId="71" xfId="2105" applyNumberFormat="1" applyFont="1" applyBorder="1" applyAlignment="1">
      <alignment horizontal="center" vertical="center"/>
    </xf>
    <xf numFmtId="0" fontId="174" fillId="0" borderId="25" xfId="2105" applyFont="1" applyBorder="1" applyAlignment="1">
      <alignment horizontal="center" vertical="center"/>
    </xf>
    <xf numFmtId="0" fontId="174" fillId="0" borderId="42" xfId="2105" applyFont="1" applyBorder="1" applyAlignment="1">
      <alignment horizontal="center" vertical="center"/>
    </xf>
    <xf numFmtId="0" fontId="54" fillId="36" borderId="37" xfId="2026" applyFont="1" applyFill="1" applyBorder="1" applyAlignment="1">
      <alignment horizontal="left" vertical="center"/>
    </xf>
    <xf numFmtId="0" fontId="54" fillId="36" borderId="0" xfId="2026" applyFont="1" applyFill="1" applyAlignment="1">
      <alignment horizontal="center" vertical="center"/>
    </xf>
    <xf numFmtId="8" fontId="174" fillId="36" borderId="0" xfId="2105" applyNumberFormat="1" applyFont="1" applyFill="1" applyAlignment="1">
      <alignment horizontal="center" vertical="center"/>
    </xf>
    <xf numFmtId="0" fontId="174" fillId="36" borderId="0" xfId="2105" applyFont="1" applyFill="1" applyAlignment="1">
      <alignment horizontal="center" vertical="center"/>
    </xf>
    <xf numFmtId="0" fontId="174" fillId="36" borderId="14" xfId="2105" applyFont="1" applyFill="1" applyBorder="1" applyAlignment="1">
      <alignment horizontal="center" vertical="center"/>
    </xf>
    <xf numFmtId="0" fontId="174" fillId="0" borderId="0" xfId="2026" applyFont="1" applyAlignment="1">
      <alignment horizontal="center" vertical="top" wrapText="1"/>
    </xf>
    <xf numFmtId="8" fontId="174" fillId="0" borderId="0" xfId="2105" applyNumberFormat="1" applyFont="1" applyAlignment="1">
      <alignment horizontal="center" vertical="center"/>
    </xf>
    <xf numFmtId="0" fontId="174" fillId="0" borderId="0" xfId="2105" applyFont="1" applyAlignment="1">
      <alignment horizontal="center" vertical="center"/>
    </xf>
    <xf numFmtId="0" fontId="174" fillId="0" borderId="14" xfId="2105" applyFont="1" applyBorder="1" applyAlignment="1">
      <alignment horizontal="center" vertical="center"/>
    </xf>
    <xf numFmtId="0" fontId="243" fillId="37" borderId="59" xfId="2105" applyFont="1" applyFill="1" applyBorder="1" applyAlignment="1">
      <alignment vertical="top" wrapText="1"/>
    </xf>
    <xf numFmtId="0" fontId="243" fillId="0" borderId="0" xfId="2105" applyFont="1" applyAlignment="1">
      <alignment horizontal="center" vertical="top" wrapText="1"/>
    </xf>
    <xf numFmtId="0" fontId="31" fillId="0" borderId="0" xfId="2105" applyAlignment="1">
      <alignment horizontal="center"/>
    </xf>
    <xf numFmtId="0" fontId="225" fillId="0" borderId="0" xfId="17039" applyFont="1" applyFill="1"/>
    <xf numFmtId="0" fontId="13" fillId="0" borderId="0" xfId="17039" applyFont="1" applyFill="1"/>
    <xf numFmtId="0" fontId="39" fillId="9" borderId="11" xfId="8523" applyNumberFormat="1" applyFont="1" applyFill="1" applyBorder="1" applyAlignment="1">
      <alignment horizontal="center" wrapText="1"/>
    </xf>
    <xf numFmtId="0" fontId="182" fillId="0" borderId="0" xfId="0" applyFont="1"/>
    <xf numFmtId="0" fontId="216" fillId="15" borderId="0" xfId="17039" applyFont="1" applyFill="1" applyAlignment="1">
      <alignment wrapText="1"/>
    </xf>
    <xf numFmtId="0" fontId="225" fillId="15" borderId="0" xfId="17039" applyFont="1" applyFill="1" applyAlignment="1">
      <alignment vertical="center" wrapText="1"/>
    </xf>
    <xf numFmtId="165" fontId="17" fillId="15" borderId="0" xfId="17039" applyNumberFormat="1" applyFont="1" applyFill="1" applyAlignment="1">
      <alignment horizontal="right" vertical="center"/>
    </xf>
    <xf numFmtId="164" fontId="225" fillId="15" borderId="0" xfId="17039" applyNumberFormat="1" applyFont="1" applyFill="1" applyAlignment="1">
      <alignment horizontal="center" vertical="center"/>
    </xf>
    <xf numFmtId="0" fontId="13" fillId="0" borderId="0" xfId="17039" applyFont="1" applyAlignment="1">
      <alignment horizontal="center"/>
    </xf>
    <xf numFmtId="0" fontId="225" fillId="15" borderId="0" xfId="17039" applyNumberFormat="1" applyFont="1" applyFill="1" applyAlignment="1">
      <alignment vertical="center"/>
    </xf>
    <xf numFmtId="0" fontId="37" fillId="0" borderId="0" xfId="0" applyFont="1" applyFill="1" applyAlignment="1">
      <alignment horizontal="left" vertical="center"/>
    </xf>
    <xf numFmtId="0" fontId="59" fillId="0" borderId="24" xfId="17017" applyFill="1" applyBorder="1" applyAlignment="1" applyProtection="1">
      <alignment horizontal="left" vertical="center" wrapText="1" indent="1"/>
    </xf>
    <xf numFmtId="0" fontId="42" fillId="0" borderId="0" xfId="0" applyFont="1" applyFill="1"/>
    <xf numFmtId="164" fontId="33" fillId="0" borderId="11" xfId="8522" applyNumberFormat="1" applyFont="1" applyFill="1" applyBorder="1" applyAlignment="1">
      <alignment horizontal="center" wrapText="1"/>
    </xf>
    <xf numFmtId="164" fontId="33" fillId="0" borderId="11" xfId="0" applyNumberFormat="1" applyFont="1" applyFill="1" applyBorder="1" applyAlignment="1">
      <alignment horizontal="right" wrapText="1"/>
    </xf>
    <xf numFmtId="44" fontId="33" fillId="0" borderId="11" xfId="8522" applyFont="1" applyFill="1" applyBorder="1" applyAlignment="1">
      <alignment horizontal="center" vertical="center" wrapText="1"/>
    </xf>
    <xf numFmtId="0" fontId="146" fillId="0" borderId="11" xfId="0" applyFont="1" applyFill="1" applyBorder="1" applyAlignment="1">
      <alignment horizontal="center"/>
    </xf>
    <xf numFmtId="0" fontId="190" fillId="0" borderId="11" xfId="0" applyFont="1" applyFill="1" applyBorder="1" applyAlignment="1">
      <alignment horizontal="center"/>
    </xf>
    <xf numFmtId="10" fontId="33" fillId="0" borderId="11" xfId="8525" applyNumberFormat="1" applyFont="1" applyFill="1" applyBorder="1" applyAlignment="1">
      <alignment horizontal="center"/>
    </xf>
    <xf numFmtId="0" fontId="33" fillId="0" borderId="0" xfId="0" applyFont="1" applyFill="1"/>
    <xf numFmtId="7" fontId="42" fillId="0" borderId="11" xfId="8522" applyNumberFormat="1" applyFont="1" applyFill="1" applyBorder="1" applyAlignment="1">
      <alignment horizontal="right" wrapText="1"/>
    </xf>
    <xf numFmtId="0" fontId="0" fillId="0" borderId="0" xfId="0" applyAlignment="1"/>
    <xf numFmtId="0" fontId="12" fillId="0" borderId="0" xfId="17048"/>
    <xf numFmtId="0" fontId="12" fillId="20" borderId="34" xfId="17048" applyFill="1" applyBorder="1" applyAlignment="1">
      <alignment vertical="center" wrapText="1"/>
    </xf>
    <xf numFmtId="0" fontId="12" fillId="20" borderId="34" xfId="17048" applyFill="1" applyBorder="1" applyAlignment="1">
      <alignment horizontal="center" vertical="center" wrapText="1"/>
    </xf>
    <xf numFmtId="14" fontId="41" fillId="21" borderId="34" xfId="17048" quotePrefix="1" applyNumberFormat="1" applyFont="1" applyFill="1" applyBorder="1" applyAlignment="1" applyProtection="1">
      <alignment horizontal="center" vertical="center" wrapText="1"/>
      <protection locked="0"/>
    </xf>
    <xf numFmtId="0" fontId="212" fillId="0" borderId="0" xfId="17048" applyFont="1"/>
    <xf numFmtId="10" fontId="0" fillId="0" borderId="0" xfId="17049" applyNumberFormat="1" applyFont="1"/>
    <xf numFmtId="0" fontId="213" fillId="0" borderId="0" xfId="17048" applyFont="1"/>
    <xf numFmtId="0" fontId="214" fillId="0" borderId="0" xfId="17048" applyFont="1"/>
    <xf numFmtId="0" fontId="12" fillId="0" borderId="0" xfId="17048" applyAlignment="1">
      <alignment horizontal="left"/>
    </xf>
    <xf numFmtId="14" fontId="41" fillId="21" borderId="34" xfId="17048" applyNumberFormat="1" applyFont="1" applyFill="1" applyBorder="1" applyAlignment="1" applyProtection="1">
      <alignment horizontal="center" vertical="center" wrapText="1"/>
      <protection locked="0"/>
    </xf>
    <xf numFmtId="0" fontId="12" fillId="0" borderId="0" xfId="17048" applyAlignment="1">
      <alignment horizontal="center" vertical="center" wrapText="1"/>
    </xf>
    <xf numFmtId="164" fontId="213" fillId="21" borderId="34" xfId="17048" applyNumberFormat="1" applyFont="1" applyFill="1" applyBorder="1" applyAlignment="1" applyProtection="1">
      <alignment horizontal="center" vertical="center" wrapText="1"/>
      <protection locked="0"/>
    </xf>
    <xf numFmtId="0" fontId="12" fillId="20" borderId="33" xfId="17048" applyFill="1" applyBorder="1" applyAlignment="1">
      <alignment horizontal="center" vertical="center" wrapText="1"/>
    </xf>
    <xf numFmtId="0" fontId="55" fillId="20" borderId="34" xfId="8524" applyFill="1" applyBorder="1" applyAlignment="1" applyProtection="1">
      <alignment horizontal="center" vertical="center" wrapText="1"/>
    </xf>
    <xf numFmtId="14" fontId="186" fillId="20" borderId="34" xfId="17048" applyNumberFormat="1" applyFont="1" applyFill="1" applyBorder="1" applyAlignment="1">
      <alignment horizontal="center" vertical="center" wrapText="1"/>
    </xf>
    <xf numFmtId="0" fontId="12" fillId="20" borderId="33" xfId="17050" applyFill="1" applyBorder="1" applyAlignment="1">
      <alignment horizontal="center" vertical="center" wrapText="1"/>
    </xf>
    <xf numFmtId="14" fontId="186" fillId="20" borderId="34" xfId="17050" applyNumberFormat="1" applyFont="1" applyFill="1" applyBorder="1" applyAlignment="1">
      <alignment horizontal="center" vertical="center" wrapText="1"/>
    </xf>
    <xf numFmtId="10" fontId="213" fillId="21" borderId="34" xfId="17051" applyNumberFormat="1" applyFont="1" applyFill="1" applyBorder="1" applyAlignment="1" applyProtection="1">
      <alignment horizontal="center" wrapText="1"/>
      <protection locked="0"/>
    </xf>
    <xf numFmtId="2" fontId="213" fillId="21" borderId="34" xfId="17051" applyNumberFormat="1" applyFont="1" applyFill="1" applyBorder="1" applyAlignment="1" applyProtection="1">
      <alignment horizontal="center" wrapText="1"/>
      <protection locked="0"/>
    </xf>
    <xf numFmtId="164" fontId="213" fillId="24" borderId="34" xfId="17052" applyNumberFormat="1" applyFont="1" applyFill="1" applyBorder="1" applyAlignment="1" applyProtection="1">
      <alignment horizontal="center" vertical="center" wrapText="1"/>
      <protection locked="0"/>
    </xf>
    <xf numFmtId="0" fontId="186" fillId="0" borderId="0" xfId="17048" applyFont="1" applyAlignment="1">
      <alignment horizontal="center" vertical="center" wrapText="1"/>
    </xf>
    <xf numFmtId="0" fontId="12" fillId="20" borderId="33" xfId="17048" applyFill="1" applyBorder="1" applyAlignment="1">
      <alignment horizontal="left" vertical="center" wrapText="1"/>
    </xf>
    <xf numFmtId="0" fontId="186" fillId="0" borderId="0" xfId="17048" applyFont="1"/>
    <xf numFmtId="0" fontId="12" fillId="0" borderId="0" xfId="17050" applyAlignment="1">
      <alignment horizontal="center"/>
    </xf>
    <xf numFmtId="0" fontId="216" fillId="0" borderId="0" xfId="17048" quotePrefix="1" applyFont="1"/>
    <xf numFmtId="0" fontId="12" fillId="28" borderId="0" xfId="17050" applyFill="1" applyAlignment="1">
      <alignment horizontal="center"/>
    </xf>
    <xf numFmtId="0" fontId="213" fillId="2" borderId="0" xfId="17048" applyFont="1" applyFill="1"/>
    <xf numFmtId="0" fontId="213" fillId="22" borderId="0" xfId="17052" applyFont="1" applyFill="1" applyAlignment="1">
      <alignment wrapText="1"/>
    </xf>
    <xf numFmtId="0" fontId="213" fillId="22" borderId="0" xfId="17048" applyFont="1" applyFill="1" applyAlignment="1">
      <alignment wrapText="1"/>
    </xf>
    <xf numFmtId="10" fontId="213" fillId="22" borderId="0" xfId="17049" applyNumberFormat="1" applyFont="1" applyFill="1" applyAlignment="1">
      <alignment wrapText="1"/>
    </xf>
    <xf numFmtId="0" fontId="213" fillId="23" borderId="0" xfId="17048" applyFont="1" applyFill="1" applyAlignment="1">
      <alignment wrapText="1"/>
    </xf>
    <xf numFmtId="0" fontId="213" fillId="15" borderId="0" xfId="17048" applyFont="1" applyFill="1" applyAlignment="1">
      <alignment wrapText="1"/>
    </xf>
    <xf numFmtId="0" fontId="215" fillId="22" borderId="0" xfId="17048" applyFont="1" applyFill="1" applyAlignment="1">
      <alignment wrapText="1"/>
    </xf>
    <xf numFmtId="0" fontId="213" fillId="22" borderId="0" xfId="17048" applyFont="1" applyFill="1" applyAlignment="1">
      <alignment horizontal="left" wrapText="1"/>
    </xf>
    <xf numFmtId="0" fontId="12" fillId="8" borderId="0" xfId="17052" applyFill="1"/>
    <xf numFmtId="14" fontId="12" fillId="0" borderId="0" xfId="17048" applyNumberFormat="1"/>
    <xf numFmtId="164" fontId="12" fillId="0" borderId="0" xfId="17048" applyNumberFormat="1"/>
    <xf numFmtId="164" fontId="213" fillId="0" borderId="0" xfId="17048" applyNumberFormat="1" applyFont="1"/>
    <xf numFmtId="0" fontId="214" fillId="3" borderId="0" xfId="17048" applyFont="1" applyFill="1"/>
    <xf numFmtId="164" fontId="12" fillId="0" borderId="0" xfId="17052" applyNumberFormat="1"/>
    <xf numFmtId="10" fontId="12" fillId="0" borderId="0" xfId="17048" applyNumberFormat="1"/>
    <xf numFmtId="0" fontId="12" fillId="2" borderId="0" xfId="17048" applyFill="1"/>
    <xf numFmtId="14" fontId="12" fillId="24" borderId="0" xfId="17048" applyNumberFormat="1" applyFill="1"/>
    <xf numFmtId="164" fontId="213" fillId="21" borderId="34" xfId="17052" applyNumberFormat="1" applyFont="1" applyFill="1" applyBorder="1" applyAlignment="1" applyProtection="1">
      <alignment horizontal="right" wrapText="1"/>
      <protection locked="0"/>
    </xf>
    <xf numFmtId="10" fontId="0" fillId="25" borderId="0" xfId="17049" applyNumberFormat="1" applyFont="1" applyFill="1"/>
    <xf numFmtId="0" fontId="12" fillId="24" borderId="0" xfId="17048" applyFill="1"/>
    <xf numFmtId="0" fontId="216" fillId="2" borderId="0" xfId="17050" applyFont="1" applyFill="1"/>
    <xf numFmtId="14" fontId="0" fillId="2" borderId="0" xfId="17050" applyNumberFormat="1" applyFont="1" applyFill="1"/>
    <xf numFmtId="0" fontId="12" fillId="2" borderId="0" xfId="17050" applyFill="1"/>
    <xf numFmtId="0" fontId="12" fillId="0" borderId="0" xfId="17052"/>
    <xf numFmtId="14" fontId="212" fillId="2" borderId="0" xfId="17050" applyNumberFormat="1" applyFont="1" applyFill="1"/>
    <xf numFmtId="14" fontId="216" fillId="2" borderId="0" xfId="17050" applyNumberFormat="1" applyFont="1" applyFill="1"/>
    <xf numFmtId="0" fontId="216" fillId="2" borderId="0" xfId="17050" quotePrefix="1" applyFont="1" applyFill="1"/>
    <xf numFmtId="14" fontId="12" fillId="2" borderId="0" xfId="17050" applyNumberFormat="1" applyFill="1"/>
    <xf numFmtId="14" fontId="12" fillId="0" borderId="0" xfId="17052" applyNumberFormat="1"/>
    <xf numFmtId="0" fontId="0" fillId="2" borderId="0" xfId="17050" applyFont="1" applyFill="1"/>
    <xf numFmtId="0" fontId="235" fillId="2" borderId="0" xfId="17050" applyFont="1" applyFill="1"/>
    <xf numFmtId="0" fontId="212" fillId="2" borderId="0" xfId="17050" applyFont="1" applyFill="1"/>
    <xf numFmtId="0" fontId="216" fillId="2" borderId="0" xfId="17050" applyFont="1" applyFill="1" applyAlignment="1">
      <alignment wrapText="1"/>
    </xf>
    <xf numFmtId="0" fontId="12" fillId="0" borderId="0" xfId="17048" applyFill="1"/>
    <xf numFmtId="14" fontId="12" fillId="0" borderId="0" xfId="17048" applyNumberFormat="1" applyFill="1"/>
    <xf numFmtId="14" fontId="12" fillId="0" borderId="0" xfId="17048" quotePrefix="1" applyNumberFormat="1" applyFill="1"/>
    <xf numFmtId="0" fontId="186" fillId="0" borderId="0" xfId="17048" applyFont="1" applyFill="1"/>
    <xf numFmtId="0" fontId="59" fillId="20" borderId="34" xfId="17017" applyFill="1" applyBorder="1" applyAlignment="1" applyProtection="1">
      <alignment horizontal="center" vertical="center" wrapText="1"/>
    </xf>
    <xf numFmtId="0" fontId="245" fillId="4" borderId="0" xfId="0" applyFont="1" applyFill="1" applyAlignment="1">
      <alignment vertical="center"/>
    </xf>
    <xf numFmtId="17" fontId="246" fillId="4" borderId="0" xfId="0" quotePrefix="1" applyNumberFormat="1" applyFont="1" applyFill="1" applyAlignment="1">
      <alignment horizontal="center" vertical="center"/>
    </xf>
    <xf numFmtId="0" fontId="0" fillId="24" borderId="0" xfId="0" applyFont="1" applyFill="1"/>
    <xf numFmtId="14" fontId="12" fillId="0" borderId="0" xfId="17050" applyNumberFormat="1" applyFill="1"/>
    <xf numFmtId="0" fontId="12" fillId="0" borderId="0" xfId="17050" applyFill="1"/>
    <xf numFmtId="0" fontId="225" fillId="0" borderId="0" xfId="17053" applyNumberFormat="1" applyFont="1" applyFill="1"/>
    <xf numFmtId="0" fontId="217" fillId="2" borderId="0" xfId="17050" applyFont="1" applyFill="1"/>
    <xf numFmtId="14" fontId="212" fillId="0" borderId="0" xfId="17050" applyNumberFormat="1" applyFont="1" applyFill="1"/>
    <xf numFmtId="0" fontId="212" fillId="0" borderId="0" xfId="17050" applyFont="1" applyFill="1"/>
    <xf numFmtId="0" fontId="212" fillId="0" borderId="0" xfId="17053" applyNumberFormat="1" applyFont="1" applyFill="1"/>
    <xf numFmtId="0" fontId="212" fillId="0" borderId="0" xfId="17052" applyFont="1"/>
    <xf numFmtId="0" fontId="225" fillId="0" borderId="0" xfId="17050" applyFont="1" applyFill="1" applyAlignment="1">
      <alignment vertical="center"/>
    </xf>
    <xf numFmtId="165" fontId="12" fillId="0" borderId="0" xfId="17050" applyNumberFormat="1" applyFill="1" applyAlignment="1">
      <alignment horizontal="right" vertical="center"/>
    </xf>
    <xf numFmtId="164" fontId="225" fillId="0" borderId="0" xfId="17050" applyNumberFormat="1" applyFont="1" applyFill="1" applyAlignment="1">
      <alignment horizontal="center" vertical="center"/>
    </xf>
    <xf numFmtId="0" fontId="46" fillId="0" borderId="0" xfId="17050" applyFont="1" applyAlignment="1">
      <alignment vertical="center" wrapText="1"/>
    </xf>
    <xf numFmtId="0" fontId="46" fillId="0" borderId="0" xfId="17050" applyFont="1" applyAlignment="1">
      <alignment horizontal="center" vertical="center" wrapText="1"/>
    </xf>
    <xf numFmtId="1" fontId="108" fillId="4" borderId="11" xfId="17046" applyNumberFormat="1" applyFont="1" applyFill="1" applyBorder="1" applyAlignment="1">
      <alignment horizontal="center" vertical="center"/>
    </xf>
    <xf numFmtId="0" fontId="33" fillId="4" borderId="0" xfId="0" applyFont="1" applyFill="1" applyBorder="1" applyAlignment="1">
      <alignment wrapText="1"/>
    </xf>
    <xf numFmtId="1" fontId="12" fillId="0" borderId="0" xfId="17048" applyNumberFormat="1" applyAlignment="1">
      <alignment horizontal="center"/>
    </xf>
    <xf numFmtId="0" fontId="12" fillId="38" borderId="0" xfId="17047" applyAlignment="1">
      <alignment horizontal="center"/>
    </xf>
    <xf numFmtId="0" fontId="12" fillId="2" borderId="0" xfId="17030" applyFont="1" applyFill="1"/>
    <xf numFmtId="0" fontId="0" fillId="0" borderId="0" xfId="17032" applyNumberFormat="1" applyFont="1"/>
    <xf numFmtId="0" fontId="212" fillId="0" borderId="0" xfId="17032" applyNumberFormat="1" applyFont="1"/>
    <xf numFmtId="0" fontId="225" fillId="0" borderId="0" xfId="17041" applyNumberFormat="1" applyFont="1"/>
    <xf numFmtId="0" fontId="12" fillId="2" borderId="0" xfId="17039" applyFont="1" applyFill="1"/>
    <xf numFmtId="0" fontId="20" fillId="2" borderId="0" xfId="17034" applyNumberFormat="1" applyFill="1"/>
    <xf numFmtId="0" fontId="216" fillId="2" borderId="0" xfId="17050" quotePrefix="1" applyNumberFormat="1" applyFont="1" applyFill="1"/>
    <xf numFmtId="0" fontId="20" fillId="0" borderId="0" xfId="17034" applyNumberFormat="1"/>
    <xf numFmtId="0" fontId="212" fillId="0" borderId="0" xfId="17034" applyNumberFormat="1" applyFont="1"/>
    <xf numFmtId="14" fontId="17" fillId="0" borderId="0" xfId="17039" applyNumberFormat="1" applyFont="1" applyFill="1"/>
    <xf numFmtId="0" fontId="17" fillId="0" borderId="0" xfId="17039" applyFont="1" applyFill="1"/>
    <xf numFmtId="0" fontId="225" fillId="0" borderId="0" xfId="17041" applyNumberFormat="1" applyFont="1" applyFill="1"/>
    <xf numFmtId="0" fontId="12" fillId="39" borderId="0" xfId="17039" applyFont="1" applyFill="1"/>
    <xf numFmtId="0" fontId="17" fillId="39" borderId="0" xfId="17039" applyFont="1" applyFill="1"/>
    <xf numFmtId="0" fontId="227" fillId="0" borderId="0" xfId="17048" applyFont="1"/>
    <xf numFmtId="0" fontId="247" fillId="0" borderId="0" xfId="17048" applyFont="1"/>
    <xf numFmtId="0" fontId="11" fillId="12" borderId="0" xfId="17050" applyFont="1" applyFill="1"/>
    <xf numFmtId="0" fontId="216" fillId="12" borderId="0" xfId="17050" applyFont="1" applyFill="1"/>
    <xf numFmtId="0" fontId="216" fillId="12" borderId="0" xfId="17050" applyFont="1" applyFill="1" applyAlignment="1">
      <alignment wrapText="1"/>
    </xf>
    <xf numFmtId="176" fontId="12" fillId="0" borderId="0" xfId="17046" applyNumberFormat="1" applyFont="1"/>
    <xf numFmtId="0" fontId="12" fillId="26" borderId="0" xfId="17048" applyFill="1"/>
    <xf numFmtId="0" fontId="59" fillId="0" borderId="15" xfId="17017" applyFont="1" applyBorder="1" applyAlignment="1">
      <alignment horizontal="left" indent="2"/>
    </xf>
    <xf numFmtId="0" fontId="48" fillId="0" borderId="11" xfId="8523" quotePrefix="1" applyFont="1" applyFill="1" applyBorder="1" applyAlignment="1">
      <alignment horizontal="left" wrapText="1" indent="1"/>
    </xf>
    <xf numFmtId="0" fontId="205" fillId="8" borderId="0" xfId="0" applyFont="1" applyFill="1" applyAlignment="1">
      <alignment horizontal="center"/>
    </xf>
    <xf numFmtId="49" fontId="0" fillId="8" borderId="0" xfId="0" applyNumberFormat="1" applyFont="1" applyFill="1" applyAlignment="1">
      <alignment horizontal="left"/>
    </xf>
    <xf numFmtId="0" fontId="0" fillId="0" borderId="0" xfId="0" applyAlignment="1">
      <alignment horizontal="left"/>
    </xf>
    <xf numFmtId="0" fontId="206" fillId="0" borderId="0" xfId="0" applyFont="1" applyFill="1" applyAlignment="1">
      <alignment horizontal="left" vertical="center"/>
    </xf>
    <xf numFmtId="0" fontId="248" fillId="0" borderId="0" xfId="0" applyFont="1"/>
    <xf numFmtId="0" fontId="249" fillId="0" borderId="0" xfId="0" applyFont="1"/>
    <xf numFmtId="0" fontId="10" fillId="0" borderId="0" xfId="17030" applyFont="1"/>
    <xf numFmtId="0" fontId="10" fillId="0" borderId="0" xfId="17054"/>
    <xf numFmtId="0" fontId="10" fillId="19" borderId="0" xfId="17054" applyFill="1" applyAlignment="1">
      <alignment horizontal="center"/>
    </xf>
    <xf numFmtId="0" fontId="10" fillId="0" borderId="0" xfId="17054" applyAlignment="1">
      <alignment horizontal="center"/>
    </xf>
    <xf numFmtId="0" fontId="10" fillId="20" borderId="34" xfId="17054" applyFill="1" applyBorder="1" applyAlignment="1">
      <alignment vertical="center" wrapText="1"/>
    </xf>
    <xf numFmtId="0" fontId="10" fillId="20" borderId="34" xfId="17054" applyFill="1" applyBorder="1" applyAlignment="1">
      <alignment horizontal="center" vertical="center" wrapText="1"/>
    </xf>
    <xf numFmtId="14" fontId="41" fillId="21" borderId="34" xfId="17054" quotePrefix="1" applyNumberFormat="1" applyFont="1" applyFill="1" applyBorder="1" applyAlignment="1" applyProtection="1">
      <alignment horizontal="center" vertical="center" wrapText="1"/>
      <protection locked="0"/>
    </xf>
    <xf numFmtId="14" fontId="41" fillId="21" borderId="34" xfId="17054" applyNumberFormat="1" applyFont="1" applyFill="1" applyBorder="1" applyAlignment="1" applyProtection="1">
      <alignment horizontal="center" vertical="center" wrapText="1"/>
      <protection locked="0"/>
    </xf>
    <xf numFmtId="0" fontId="10" fillId="0" borderId="0" xfId="17054" applyAlignment="1">
      <alignment horizontal="center" vertical="center" wrapText="1"/>
    </xf>
    <xf numFmtId="0" fontId="10" fillId="20" borderId="33" xfId="17054" applyFill="1" applyBorder="1" applyAlignment="1">
      <alignment horizontal="left" vertical="center" wrapText="1"/>
    </xf>
    <xf numFmtId="0" fontId="10" fillId="20" borderId="33" xfId="17054" applyFill="1" applyBorder="1" applyAlignment="1">
      <alignment horizontal="center" vertical="center" wrapText="1"/>
    </xf>
    <xf numFmtId="164" fontId="213" fillId="21" borderId="34" xfId="17054" applyNumberFormat="1" applyFont="1" applyFill="1" applyBorder="1" applyAlignment="1" applyProtection="1">
      <alignment horizontal="center" wrapText="1"/>
      <protection locked="0"/>
    </xf>
    <xf numFmtId="0" fontId="186" fillId="0" borderId="0" xfId="17054" applyFont="1"/>
    <xf numFmtId="169" fontId="213" fillId="21" borderId="34" xfId="17054" applyNumberFormat="1" applyFont="1" applyFill="1" applyBorder="1" applyAlignment="1" applyProtection="1">
      <alignment horizontal="center" vertical="center" wrapText="1"/>
      <protection locked="0"/>
    </xf>
    <xf numFmtId="0" fontId="10" fillId="28" borderId="0" xfId="17054" applyFill="1" applyAlignment="1">
      <alignment horizontal="center"/>
    </xf>
    <xf numFmtId="0" fontId="214" fillId="0" borderId="0" xfId="17055" applyFont="1"/>
    <xf numFmtId="0" fontId="213" fillId="2" borderId="0" xfId="17054" applyFont="1" applyFill="1"/>
    <xf numFmtId="10" fontId="0" fillId="0" borderId="0" xfId="17056" applyNumberFormat="1" applyFont="1"/>
    <xf numFmtId="0" fontId="213" fillId="0" borderId="0" xfId="17055" applyFont="1"/>
    <xf numFmtId="1" fontId="10" fillId="0" borderId="0" xfId="17055" applyNumberFormat="1" applyAlignment="1">
      <alignment horizontal="center"/>
    </xf>
    <xf numFmtId="0" fontId="10" fillId="38" borderId="0" xfId="17057" applyAlignment="1">
      <alignment horizontal="center"/>
    </xf>
    <xf numFmtId="0" fontId="10" fillId="0" borderId="0" xfId="17054" applyAlignment="1">
      <alignment horizontal="left"/>
    </xf>
    <xf numFmtId="0" fontId="213" fillId="22" borderId="0" xfId="17054" applyFont="1" applyFill="1" applyAlignment="1">
      <alignment wrapText="1"/>
    </xf>
    <xf numFmtId="10" fontId="213" fillId="22" borderId="0" xfId="17056" applyNumberFormat="1" applyFont="1" applyFill="1" applyAlignment="1">
      <alignment wrapText="1"/>
    </xf>
    <xf numFmtId="0" fontId="213" fillId="23" borderId="0" xfId="17054" applyFont="1" applyFill="1" applyAlignment="1">
      <alignment wrapText="1"/>
    </xf>
    <xf numFmtId="0" fontId="213" fillId="15" borderId="0" xfId="17054" applyFont="1" applyFill="1" applyAlignment="1">
      <alignment horizontal="center" wrapText="1"/>
    </xf>
    <xf numFmtId="0" fontId="215" fillId="22" borderId="0" xfId="17054" applyFont="1" applyFill="1" applyAlignment="1">
      <alignment wrapText="1"/>
    </xf>
    <xf numFmtId="0" fontId="213" fillId="22" borderId="0" xfId="17054" applyFont="1" applyFill="1" applyAlignment="1">
      <alignment horizontal="left" wrapText="1"/>
    </xf>
    <xf numFmtId="0" fontId="10" fillId="8" borderId="0" xfId="17058" applyFill="1"/>
    <xf numFmtId="0" fontId="213" fillId="22" borderId="0" xfId="17055" applyFont="1" applyFill="1" applyAlignment="1">
      <alignment horizontal="left" wrapText="1"/>
    </xf>
    <xf numFmtId="0" fontId="65" fillId="0" borderId="0" xfId="17054" applyFont="1"/>
    <xf numFmtId="0" fontId="250" fillId="0" borderId="0" xfId="17054" applyFont="1"/>
    <xf numFmtId="14" fontId="10" fillId="0" borderId="0" xfId="17054" applyNumberFormat="1"/>
    <xf numFmtId="14" fontId="10" fillId="26" borderId="0" xfId="17054" applyNumberFormat="1" applyFill="1"/>
    <xf numFmtId="43" fontId="213" fillId="18" borderId="0" xfId="17059" applyFont="1" applyFill="1"/>
    <xf numFmtId="43" fontId="10" fillId="18" borderId="0" xfId="17054" applyNumberFormat="1" applyFill="1"/>
    <xf numFmtId="164" fontId="10" fillId="18" borderId="0" xfId="17054" applyNumberFormat="1" applyFill="1"/>
    <xf numFmtId="0" fontId="10" fillId="18" borderId="0" xfId="17054" applyFill="1"/>
    <xf numFmtId="164" fontId="213" fillId="18" borderId="0" xfId="17055" applyNumberFormat="1" applyFont="1" applyFill="1"/>
    <xf numFmtId="0" fontId="10" fillId="18" borderId="0" xfId="17054" applyFill="1" applyAlignment="1">
      <alignment horizontal="center"/>
    </xf>
    <xf numFmtId="0" fontId="225" fillId="0" borderId="0" xfId="17054" applyFont="1"/>
    <xf numFmtId="164" fontId="10" fillId="0" borderId="0" xfId="17058" applyNumberFormat="1"/>
    <xf numFmtId="0" fontId="10" fillId="0" borderId="0" xfId="17055"/>
    <xf numFmtId="43" fontId="10" fillId="0" borderId="0" xfId="17054" applyNumberFormat="1"/>
    <xf numFmtId="164" fontId="10" fillId="0" borderId="0" xfId="17054" applyNumberFormat="1"/>
    <xf numFmtId="164" fontId="213" fillId="0" borderId="0" xfId="17055" applyNumberFormat="1" applyFont="1"/>
    <xf numFmtId="0" fontId="213" fillId="0" borderId="0" xfId="17054" applyFont="1"/>
    <xf numFmtId="0" fontId="0" fillId="2" borderId="0" xfId="17060" applyFont="1" applyFill="1"/>
    <xf numFmtId="0" fontId="10" fillId="2" borderId="0" xfId="17060" applyFill="1"/>
    <xf numFmtId="0" fontId="251" fillId="2" borderId="0" xfId="17060" applyFont="1" applyFill="1"/>
    <xf numFmtId="0" fontId="10" fillId="0" borderId="0" xfId="17058"/>
    <xf numFmtId="0" fontId="212" fillId="2" borderId="0" xfId="17060" applyFont="1" applyFill="1"/>
    <xf numFmtId="0" fontId="216" fillId="2" borderId="0" xfId="17060" applyFont="1" applyFill="1" applyAlignment="1">
      <alignment wrapText="1"/>
    </xf>
    <xf numFmtId="0" fontId="46" fillId="0" borderId="0" xfId="17060" applyFont="1" applyAlignment="1">
      <alignment vertical="center" wrapText="1"/>
    </xf>
    <xf numFmtId="0" fontId="46" fillId="0" borderId="0" xfId="17060" applyFont="1" applyAlignment="1">
      <alignment horizontal="center" vertical="center" wrapText="1"/>
    </xf>
    <xf numFmtId="0" fontId="216" fillId="2" borderId="0" xfId="17060" applyFont="1" applyFill="1"/>
    <xf numFmtId="0" fontId="216" fillId="12" borderId="0" xfId="17060" applyFont="1" applyFill="1" applyAlignment="1">
      <alignment wrapText="1"/>
    </xf>
    <xf numFmtId="0" fontId="225" fillId="0" borderId="0" xfId="17060" applyFont="1" applyFill="1" applyAlignment="1">
      <alignment vertical="center"/>
    </xf>
    <xf numFmtId="165" fontId="10" fillId="0" borderId="0" xfId="17060" applyNumberFormat="1" applyFill="1" applyAlignment="1">
      <alignment horizontal="right" vertical="center"/>
    </xf>
    <xf numFmtId="164" fontId="225" fillId="0" borderId="0" xfId="17060" applyNumberFormat="1" applyFont="1" applyFill="1" applyAlignment="1">
      <alignment horizontal="center" vertical="center"/>
    </xf>
    <xf numFmtId="49" fontId="252" fillId="0" borderId="0" xfId="0" applyNumberFormat="1" applyFont="1" applyFill="1" applyAlignment="1">
      <alignment horizontal="left"/>
    </xf>
    <xf numFmtId="0" fontId="202" fillId="0" borderId="34" xfId="0" applyFont="1" applyFill="1" applyBorder="1" applyAlignment="1">
      <alignment horizontal="center"/>
    </xf>
    <xf numFmtId="0" fontId="0" fillId="0" borderId="0" xfId="0" applyFont="1" applyFill="1" applyAlignment="1">
      <alignment horizontal="left"/>
    </xf>
    <xf numFmtId="0" fontId="37" fillId="24" borderId="0" xfId="0" applyFont="1" applyFill="1"/>
    <xf numFmtId="0" fontId="0" fillId="24" borderId="0" xfId="0" applyFill="1"/>
    <xf numFmtId="0" fontId="0" fillId="24" borderId="0" xfId="0" applyFill="1" applyAlignment="1">
      <alignment horizontal="left" indent="1"/>
    </xf>
    <xf numFmtId="0" fontId="237" fillId="0" borderId="11" xfId="8523" applyFont="1" applyFill="1" applyBorder="1" applyAlignment="1">
      <alignment vertical="center" wrapText="1"/>
    </xf>
    <xf numFmtId="0" fontId="100" fillId="0" borderId="11" xfId="8523" applyFont="1" applyFill="1" applyBorder="1" applyAlignment="1">
      <alignment horizontal="center" vertical="center" wrapText="1"/>
    </xf>
    <xf numFmtId="164" fontId="97" fillId="0" borderId="10" xfId="0" applyNumberFormat="1" applyFont="1" applyFill="1" applyBorder="1" applyAlignment="1">
      <alignment horizontal="center" vertical="center" wrapText="1"/>
    </xf>
    <xf numFmtId="0" fontId="0" fillId="0" borderId="11" xfId="0" applyFont="1" applyFill="1" applyBorder="1" applyAlignment="1">
      <alignment horizontal="left" vertical="center"/>
    </xf>
    <xf numFmtId="0" fontId="0" fillId="0" borderId="0" xfId="0" applyFont="1" applyFill="1" applyBorder="1" applyAlignment="1">
      <alignment vertical="center"/>
    </xf>
    <xf numFmtId="164" fontId="42" fillId="7" borderId="11" xfId="0" applyNumberFormat="1" applyFont="1" applyFill="1" applyBorder="1" applyAlignment="1">
      <alignment horizontal="center" vertical="center" wrapText="1"/>
    </xf>
    <xf numFmtId="0" fontId="0" fillId="0" borderId="22" xfId="0" quotePrefix="1" applyFont="1" applyFill="1" applyBorder="1" applyAlignment="1">
      <alignment horizontal="center"/>
    </xf>
    <xf numFmtId="10" fontId="33" fillId="4" borderId="11" xfId="8525" applyNumberFormat="1" applyFont="1" applyFill="1" applyBorder="1" applyAlignment="1">
      <alignment horizontal="center"/>
    </xf>
    <xf numFmtId="10" fontId="10" fillId="0" borderId="0" xfId="8525" applyNumberFormat="1" applyFont="1"/>
    <xf numFmtId="164" fontId="213" fillId="21" borderId="34" xfId="17039" applyNumberFormat="1" applyFont="1" applyFill="1" applyBorder="1" applyAlignment="1" applyProtection="1">
      <alignment horizontal="right" wrapText="1"/>
      <protection locked="0"/>
    </xf>
    <xf numFmtId="4" fontId="213" fillId="21" borderId="34" xfId="17052" applyNumberFormat="1" applyFont="1" applyFill="1" applyBorder="1" applyAlignment="1" applyProtection="1">
      <alignment horizontal="right" wrapText="1"/>
      <protection locked="0"/>
    </xf>
    <xf numFmtId="4" fontId="213" fillId="21" borderId="34" xfId="17039" applyNumberFormat="1" applyFont="1" applyFill="1" applyBorder="1" applyAlignment="1" applyProtection="1">
      <alignment horizontal="right" wrapText="1"/>
      <protection locked="0"/>
    </xf>
    <xf numFmtId="0" fontId="0" fillId="26" borderId="0" xfId="0" applyFill="1"/>
    <xf numFmtId="0" fontId="254" fillId="26" borderId="0" xfId="0" applyFont="1" applyFill="1"/>
    <xf numFmtId="0" fontId="0" fillId="8" borderId="0" xfId="0" applyFont="1" applyFill="1"/>
    <xf numFmtId="0" fontId="210" fillId="8" borderId="0" xfId="0" applyFont="1" applyFill="1"/>
    <xf numFmtId="0" fontId="223" fillId="8" borderId="0" xfId="0" applyFont="1" applyFill="1"/>
    <xf numFmtId="165" fontId="42" fillId="0" borderId="13" xfId="0" applyNumberFormat="1" applyFont="1" applyFill="1" applyBorder="1" applyAlignment="1">
      <alignment horizontal="center" vertical="center" wrapText="1"/>
    </xf>
    <xf numFmtId="0" fontId="9" fillId="20" borderId="34" xfId="17030" applyFont="1" applyFill="1" applyBorder="1" applyAlignment="1">
      <alignment vertical="center" wrapText="1"/>
    </xf>
    <xf numFmtId="0" fontId="9" fillId="20" borderId="33" xfId="17030" applyFont="1" applyFill="1" applyBorder="1" applyAlignment="1">
      <alignment horizontal="left" vertical="center" wrapText="1"/>
    </xf>
    <xf numFmtId="0" fontId="9" fillId="0" borderId="0" xfId="17030" applyFont="1"/>
    <xf numFmtId="0" fontId="174" fillId="0" borderId="18" xfId="2105" applyFont="1" applyBorder="1" applyAlignment="1">
      <alignment horizontal="center" vertical="center" wrapText="1"/>
    </xf>
    <xf numFmtId="15" fontId="42" fillId="0" borderId="10" xfId="8523" applyNumberFormat="1" applyFont="1" applyFill="1" applyBorder="1" applyAlignment="1">
      <alignment horizontal="center" vertical="center" wrapText="1"/>
    </xf>
    <xf numFmtId="15" fontId="153" fillId="0" borderId="10" xfId="8523" applyNumberFormat="1" applyFont="1" applyFill="1" applyBorder="1" applyAlignment="1">
      <alignment horizontal="center" vertical="center" wrapText="1"/>
    </xf>
    <xf numFmtId="0" fontId="174" fillId="4" borderId="18" xfId="2105" applyFont="1" applyFill="1" applyBorder="1" applyAlignment="1">
      <alignment horizontal="left" vertical="center"/>
    </xf>
    <xf numFmtId="0" fontId="174" fillId="4" borderId="18" xfId="2105" applyFont="1" applyFill="1" applyBorder="1" applyAlignment="1">
      <alignment horizontal="center" vertical="center"/>
    </xf>
    <xf numFmtId="0" fontId="174" fillId="4" borderId="18" xfId="2105" applyFont="1" applyFill="1" applyBorder="1" applyAlignment="1">
      <alignment horizontal="center" vertical="center" wrapText="1"/>
    </xf>
    <xf numFmtId="0" fontId="47" fillId="0" borderId="20" xfId="0" applyFont="1" applyFill="1" applyBorder="1" applyAlignment="1">
      <alignment horizontal="left" vertical="center" wrapText="1" indent="1"/>
    </xf>
    <xf numFmtId="0" fontId="20" fillId="8" borderId="0" xfId="17033" applyFill="1"/>
    <xf numFmtId="0" fontId="5" fillId="8" borderId="0" xfId="17033" applyFont="1" applyFill="1"/>
    <xf numFmtId="164" fontId="97" fillId="0" borderId="11" xfId="0" applyNumberFormat="1" applyFont="1" applyFill="1" applyBorder="1" applyAlignment="1" applyProtection="1">
      <alignment horizontal="center" vertical="center" wrapText="1"/>
      <protection locked="0"/>
    </xf>
    <xf numFmtId="165" fontId="153" fillId="0" borderId="24" xfId="0" applyNumberFormat="1" applyFont="1" applyFill="1" applyBorder="1" applyAlignment="1">
      <alignment horizontal="center" vertical="center" wrapText="1"/>
    </xf>
    <xf numFmtId="0" fontId="255" fillId="10" borderId="0" xfId="0" applyFont="1" applyFill="1"/>
    <xf numFmtId="0" fontId="69" fillId="0" borderId="3" xfId="0" applyFont="1" applyFill="1" applyBorder="1" applyAlignment="1">
      <alignment horizontal="centerContinuous" vertical="center"/>
    </xf>
    <xf numFmtId="0" fontId="69" fillId="0" borderId="68" xfId="0" applyFont="1" applyFill="1" applyBorder="1" applyAlignment="1">
      <alignment horizontal="centerContinuous" vertical="center"/>
    </xf>
    <xf numFmtId="165" fontId="97" fillId="0" borderId="10" xfId="0" applyNumberFormat="1" applyFont="1" applyFill="1" applyBorder="1" applyAlignment="1">
      <alignment horizontal="center" vertical="center" wrapText="1"/>
    </xf>
    <xf numFmtId="164" fontId="34" fillId="0" borderId="55" xfId="8522" applyNumberFormat="1" applyFont="1" applyFill="1" applyBorder="1" applyAlignment="1">
      <alignment horizontal="center" vertical="center" wrapText="1"/>
    </xf>
    <xf numFmtId="164" fontId="89" fillId="0" borderId="21" xfId="8522" applyNumberFormat="1" applyFont="1" applyFill="1" applyBorder="1" applyAlignment="1">
      <alignment horizontal="center" vertical="center" wrapText="1"/>
    </xf>
    <xf numFmtId="164" fontId="34" fillId="0" borderId="21" xfId="8522" applyNumberFormat="1" applyFont="1" applyFill="1" applyBorder="1" applyAlignment="1">
      <alignment horizontal="center" vertical="center" wrapText="1"/>
    </xf>
    <xf numFmtId="164" fontId="97" fillId="0" borderId="22" xfId="8522" applyNumberFormat="1" applyFont="1" applyFill="1" applyBorder="1" applyAlignment="1">
      <alignment horizontal="center" vertical="center" wrapText="1"/>
    </xf>
    <xf numFmtId="1" fontId="97" fillId="0" borderId="11" xfId="8523" applyNumberFormat="1" applyFont="1" applyFill="1" applyBorder="1" applyAlignment="1" applyProtection="1">
      <alignment horizontal="center" vertical="center" wrapText="1"/>
    </xf>
    <xf numFmtId="0" fontId="183" fillId="0" borderId="11" xfId="0" applyFont="1" applyFill="1" applyBorder="1" applyAlignment="1">
      <alignment horizontal="center"/>
    </xf>
    <xf numFmtId="0" fontId="97" fillId="0" borderId="0" xfId="0" applyFont="1" applyFill="1" applyBorder="1"/>
    <xf numFmtId="0" fontId="194" fillId="0" borderId="0" xfId="0" applyFont="1" applyFill="1" applyAlignment="1">
      <alignment horizontal="center"/>
    </xf>
    <xf numFmtId="0" fontId="41" fillId="0" borderId="16" xfId="0" applyFont="1" applyFill="1" applyBorder="1" applyAlignment="1">
      <alignment horizontal="left" vertical="center" wrapText="1" indent="1"/>
    </xf>
    <xf numFmtId="15" fontId="42" fillId="0" borderId="13" xfId="8523" applyNumberFormat="1" applyFont="1" applyFill="1" applyBorder="1" applyAlignment="1">
      <alignment horizontal="center" vertical="center" wrapText="1"/>
    </xf>
    <xf numFmtId="44" fontId="42" fillId="0" borderId="13" xfId="8522" applyNumberFormat="1" applyFont="1" applyFill="1" applyBorder="1" applyAlignment="1">
      <alignment horizontal="left" vertical="center" wrapText="1"/>
    </xf>
    <xf numFmtId="0" fontId="184" fillId="0" borderId="0" xfId="0" applyFont="1" applyFill="1" applyBorder="1"/>
    <xf numFmtId="0" fontId="108" fillId="0" borderId="11" xfId="0" applyFont="1" applyFill="1" applyBorder="1" applyAlignment="1">
      <alignment horizontal="left"/>
    </xf>
    <xf numFmtId="10" fontId="108" fillId="0" borderId="11" xfId="8525" applyNumberFormat="1" applyFont="1" applyFill="1" applyBorder="1" applyAlignment="1">
      <alignment horizontal="center"/>
    </xf>
    <xf numFmtId="44" fontId="42" fillId="0" borderId="13" xfId="8522" applyNumberFormat="1" applyFont="1" applyFill="1" applyBorder="1" applyAlignment="1">
      <alignment horizontal="center" vertical="center" wrapText="1"/>
    </xf>
    <xf numFmtId="0" fontId="182" fillId="0" borderId="11" xfId="0" applyFont="1" applyFill="1" applyBorder="1" applyAlignment="1">
      <alignment horizontal="center"/>
    </xf>
    <xf numFmtId="0" fontId="50" fillId="0" borderId="16" xfId="0" applyFont="1" applyFill="1" applyBorder="1" applyAlignment="1">
      <alignment horizontal="left" vertical="center" wrapText="1" indent="1"/>
    </xf>
    <xf numFmtId="0" fontId="70" fillId="0" borderId="16" xfId="0" applyFont="1" applyFill="1" applyBorder="1" applyAlignment="1">
      <alignment horizontal="left" vertical="center" wrapText="1" indent="1"/>
    </xf>
    <xf numFmtId="0" fontId="66" fillId="0" borderId="17" xfId="0" applyFont="1" applyFill="1" applyBorder="1" applyAlignment="1">
      <alignment horizontal="left" vertical="center" wrapText="1" indent="1"/>
    </xf>
    <xf numFmtId="0" fontId="52" fillId="0" borderId="16" xfId="0" applyFont="1" applyFill="1" applyBorder="1" applyAlignment="1">
      <alignment horizontal="left" vertical="center" wrapText="1" indent="1"/>
    </xf>
    <xf numFmtId="0" fontId="66" fillId="0" borderId="16" xfId="0" applyFont="1" applyFill="1" applyBorder="1" applyAlignment="1">
      <alignment horizontal="left" vertical="center" wrapText="1" indent="1"/>
    </xf>
    <xf numFmtId="164" fontId="42" fillId="0" borderId="11" xfId="8522" applyNumberFormat="1" applyFont="1" applyFill="1" applyBorder="1" applyAlignment="1">
      <alignment horizontal="left" vertical="center" wrapText="1"/>
    </xf>
    <xf numFmtId="15" fontId="42" fillId="0" borderId="11" xfId="8523" applyNumberFormat="1" applyFont="1" applyFill="1" applyBorder="1" applyAlignment="1">
      <alignment horizontal="center" vertical="center" wrapText="1"/>
    </xf>
    <xf numFmtId="0" fontId="197" fillId="0" borderId="0" xfId="0" applyFont="1" applyFill="1" applyBorder="1" applyAlignment="1">
      <alignment horizontal="center" vertical="center"/>
    </xf>
    <xf numFmtId="0" fontId="47" fillId="0" borderId="38" xfId="0" applyFont="1" applyFill="1" applyBorder="1" applyAlignment="1">
      <alignment horizontal="left" vertical="center" wrapText="1" indent="1"/>
    </xf>
    <xf numFmtId="44" fontId="42" fillId="0" borderId="21" xfId="8522" applyFont="1" applyFill="1" applyBorder="1" applyAlignment="1">
      <alignment horizontal="right" wrapText="1"/>
    </xf>
    <xf numFmtId="7" fontId="42" fillId="0" borderId="11" xfId="8523" applyNumberFormat="1" applyFont="1" applyFill="1" applyBorder="1" applyAlignment="1">
      <alignment horizontal="center" vertical="center" wrapText="1"/>
    </xf>
    <xf numFmtId="0" fontId="199" fillId="0" borderId="17" xfId="0" applyFont="1" applyFill="1" applyBorder="1" applyAlignment="1">
      <alignment horizontal="left" vertical="center" wrapText="1" indent="1"/>
    </xf>
    <xf numFmtId="44" fontId="116" fillId="0" borderId="13" xfId="8522" applyNumberFormat="1" applyFont="1" applyFill="1" applyBorder="1" applyAlignment="1">
      <alignment horizontal="left" wrapText="1" indent="1"/>
    </xf>
    <xf numFmtId="0" fontId="0" fillId="0" borderId="0" xfId="0" applyFill="1"/>
    <xf numFmtId="44" fontId="116" fillId="0" borderId="13" xfId="8522" applyNumberFormat="1" applyFont="1" applyFill="1" applyBorder="1" applyAlignment="1">
      <alignment horizontal="left" vertical="center" wrapText="1" indent="1"/>
    </xf>
    <xf numFmtId="15" fontId="116" fillId="0" borderId="37" xfId="8523" applyNumberFormat="1" applyFont="1" applyFill="1" applyBorder="1" applyAlignment="1">
      <alignment horizontal="center" wrapText="1"/>
    </xf>
    <xf numFmtId="164" fontId="116" fillId="0" borderId="15" xfId="8522" applyNumberFormat="1" applyFont="1" applyFill="1" applyBorder="1" applyAlignment="1">
      <alignment horizontal="center" vertical="center" wrapText="1"/>
    </xf>
    <xf numFmtId="164" fontId="116" fillId="0" borderId="15" xfId="8522" applyNumberFormat="1" applyFont="1" applyFill="1" applyBorder="1" applyAlignment="1">
      <alignment horizontal="left" wrapText="1" indent="1"/>
    </xf>
    <xf numFmtId="0" fontId="108" fillId="0" borderId="11" xfId="0" applyFont="1" applyFill="1" applyBorder="1"/>
    <xf numFmtId="0" fontId="121" fillId="0" borderId="17" xfId="0" applyFont="1" applyFill="1" applyBorder="1" applyAlignment="1">
      <alignment horizontal="left" vertical="center" wrapText="1" indent="1"/>
    </xf>
    <xf numFmtId="164" fontId="116" fillId="0" borderId="11" xfId="8522" applyNumberFormat="1" applyFont="1" applyFill="1" applyBorder="1" applyAlignment="1">
      <alignment horizontal="left" wrapText="1" indent="1"/>
    </xf>
    <xf numFmtId="15" fontId="116" fillId="0" borderId="13" xfId="8523" applyNumberFormat="1" applyFont="1" applyFill="1" applyBorder="1" applyAlignment="1">
      <alignment horizontal="center" wrapText="1"/>
    </xf>
    <xf numFmtId="164" fontId="116" fillId="0" borderId="13" xfId="8522" applyNumberFormat="1" applyFont="1" applyFill="1" applyBorder="1" applyAlignment="1">
      <alignment horizontal="center" wrapText="1"/>
    </xf>
    <xf numFmtId="164" fontId="116" fillId="0" borderId="11" xfId="8522" applyNumberFormat="1" applyFont="1" applyFill="1" applyBorder="1" applyAlignment="1">
      <alignment horizontal="center" wrapText="1"/>
    </xf>
    <xf numFmtId="0" fontId="121" fillId="0" borderId="40" xfId="0" applyFont="1" applyFill="1" applyBorder="1" applyAlignment="1">
      <alignment horizontal="left" vertical="center" wrapText="1" indent="1"/>
    </xf>
    <xf numFmtId="0" fontId="111" fillId="0" borderId="11" xfId="0" applyFont="1" applyFill="1" applyBorder="1" applyAlignment="1">
      <alignment horizontal="left" wrapText="1" indent="2"/>
    </xf>
    <xf numFmtId="164" fontId="116" fillId="0" borderId="22" xfId="8522" applyNumberFormat="1" applyFont="1" applyFill="1" applyBorder="1" applyAlignment="1">
      <alignment horizontal="center" vertical="center" wrapText="1"/>
    </xf>
    <xf numFmtId="164" fontId="59" fillId="0" borderId="11" xfId="17017" applyNumberFormat="1" applyFont="1" applyFill="1" applyBorder="1" applyAlignment="1" applyProtection="1">
      <alignment horizontal="center" wrapText="1"/>
    </xf>
    <xf numFmtId="0" fontId="175" fillId="0" borderId="0" xfId="0" applyFont="1" applyFill="1" applyAlignment="1">
      <alignment horizontal="center" vertical="center"/>
    </xf>
    <xf numFmtId="44" fontId="116" fillId="0" borderId="22" xfId="8522" applyNumberFormat="1" applyFont="1" applyFill="1" applyBorder="1" applyAlignment="1">
      <alignment horizontal="center" vertical="center" wrapText="1"/>
    </xf>
    <xf numFmtId="15" fontId="116" fillId="0" borderId="11" xfId="8523" applyNumberFormat="1" applyFont="1" applyFill="1" applyBorder="1" applyAlignment="1">
      <alignment horizontal="center" wrapText="1"/>
    </xf>
    <xf numFmtId="0" fontId="199" fillId="0" borderId="17" xfId="0" applyFont="1" applyFill="1" applyBorder="1" applyAlignment="1">
      <alignment horizontal="left" vertical="center" wrapText="1" indent="2"/>
    </xf>
    <xf numFmtId="164" fontId="116" fillId="9" borderId="13" xfId="8522" applyNumberFormat="1" applyFont="1" applyFill="1" applyBorder="1" applyAlignment="1" applyProtection="1">
      <alignment horizontal="center" vertical="center" wrapText="1"/>
    </xf>
    <xf numFmtId="0" fontId="59" fillId="2" borderId="11" xfId="17017" applyFill="1" applyBorder="1" applyAlignment="1" applyProtection="1">
      <alignment horizontal="center" vertical="center" wrapText="1"/>
    </xf>
    <xf numFmtId="165" fontId="116" fillId="2" borderId="11" xfId="8522" applyNumberFormat="1" applyFont="1" applyFill="1" applyBorder="1" applyAlignment="1" applyProtection="1">
      <alignment horizontal="center" wrapText="1"/>
    </xf>
    <xf numFmtId="165" fontId="116" fillId="2" borderId="11" xfId="8522" applyNumberFormat="1" applyFont="1" applyFill="1" applyBorder="1" applyAlignment="1" applyProtection="1">
      <alignment horizontal="center" vertical="center" wrapText="1"/>
    </xf>
    <xf numFmtId="164" fontId="116" fillId="2" borderId="11" xfId="8522" applyNumberFormat="1" applyFont="1" applyFill="1" applyBorder="1" applyAlignment="1" applyProtection="1">
      <alignment horizontal="center" vertical="center" wrapText="1"/>
    </xf>
    <xf numFmtId="164" fontId="116" fillId="9" borderId="11" xfId="8522" applyNumberFormat="1" applyFont="1" applyFill="1" applyBorder="1" applyAlignment="1" applyProtection="1">
      <alignment horizontal="center" wrapText="1"/>
    </xf>
    <xf numFmtId="164" fontId="42" fillId="2" borderId="11" xfId="8522" applyNumberFormat="1" applyFont="1" applyFill="1" applyBorder="1" applyAlignment="1" applyProtection="1">
      <alignment horizontal="center" vertical="center" wrapText="1"/>
    </xf>
    <xf numFmtId="164" fontId="97" fillId="9" borderId="11" xfId="0" applyNumberFormat="1" applyFont="1" applyFill="1" applyBorder="1" applyAlignment="1" applyProtection="1">
      <alignment horizontal="center" vertical="center" wrapText="1"/>
      <protection locked="0"/>
    </xf>
    <xf numFmtId="165" fontId="97" fillId="0" borderId="21" xfId="8522" applyNumberFormat="1" applyFont="1" applyFill="1" applyBorder="1" applyAlignment="1">
      <alignment horizontal="center" vertical="center" wrapText="1"/>
    </xf>
    <xf numFmtId="165" fontId="89" fillId="0" borderId="21" xfId="8522" applyNumberFormat="1" applyFont="1" applyFill="1" applyBorder="1" applyAlignment="1">
      <alignment horizontal="center" vertical="center" wrapText="1"/>
    </xf>
    <xf numFmtId="44" fontId="42" fillId="0" borderId="10" xfId="8522" applyNumberFormat="1" applyFont="1" applyFill="1" applyBorder="1" applyAlignment="1">
      <alignment horizontal="left" vertical="center" wrapText="1"/>
    </xf>
    <xf numFmtId="165" fontId="42" fillId="0" borderId="15" xfId="0" applyNumberFormat="1" applyFont="1" applyFill="1" applyBorder="1" applyAlignment="1">
      <alignment horizontal="center" vertical="center" wrapText="1"/>
    </xf>
    <xf numFmtId="164" fontId="116" fillId="0" borderId="10" xfId="8522" applyNumberFormat="1" applyFont="1" applyFill="1" applyBorder="1" applyAlignment="1">
      <alignment horizontal="center" vertical="center" wrapText="1"/>
    </xf>
    <xf numFmtId="164" fontId="116" fillId="0" borderId="15" xfId="8522" applyNumberFormat="1" applyFont="1" applyFill="1" applyBorder="1" applyAlignment="1">
      <alignment horizontal="center" vertical="center" wrapText="1"/>
    </xf>
    <xf numFmtId="164" fontId="116" fillId="0" borderId="13" xfId="8522" applyNumberFormat="1" applyFont="1" applyFill="1" applyBorder="1" applyAlignment="1">
      <alignment horizontal="center" vertical="center" wrapText="1"/>
    </xf>
    <xf numFmtId="0" fontId="74" fillId="3" borderId="34" xfId="0" applyFont="1" applyFill="1" applyBorder="1" applyAlignment="1">
      <alignment vertical="center"/>
    </xf>
    <xf numFmtId="0" fontId="161" fillId="9" borderId="0" xfId="0" applyFont="1" applyFill="1" applyBorder="1"/>
    <xf numFmtId="0" fontId="0" fillId="9" borderId="0" xfId="0" applyFont="1" applyFill="1" applyBorder="1"/>
    <xf numFmtId="0" fontId="59" fillId="9" borderId="0" xfId="17017" applyFill="1" applyBorder="1"/>
    <xf numFmtId="0" fontId="146" fillId="0" borderId="13" xfId="0" applyFont="1" applyFill="1" applyBorder="1" applyAlignment="1">
      <alignment wrapText="1"/>
    </xf>
    <xf numFmtId="0" fontId="257" fillId="0" borderId="34" xfId="17017" applyFont="1" applyBorder="1" applyAlignment="1">
      <alignment horizontal="left"/>
    </xf>
    <xf numFmtId="0" fontId="257" fillId="0" borderId="34" xfId="17017" applyFont="1" applyBorder="1" applyAlignment="1">
      <alignment horizontal="left" vertical="center"/>
    </xf>
    <xf numFmtId="0" fontId="257" fillId="0" borderId="34" xfId="17017" applyFont="1" applyFill="1" applyBorder="1"/>
    <xf numFmtId="0" fontId="81" fillId="0" borderId="0" xfId="17017" applyFont="1" applyBorder="1" applyAlignment="1">
      <alignment horizontal="left" indent="5"/>
    </xf>
    <xf numFmtId="0" fontId="81" fillId="0" borderId="0" xfId="17017" quotePrefix="1" applyFont="1" applyBorder="1" applyAlignment="1">
      <alignment horizontal="left" indent="5"/>
    </xf>
    <xf numFmtId="0" fontId="81" fillId="0" borderId="0" xfId="17017" quotePrefix="1" applyFont="1" applyBorder="1" applyAlignment="1">
      <alignment horizontal="left" indent="8"/>
    </xf>
    <xf numFmtId="0" fontId="73" fillId="0" borderId="0" xfId="0" applyFont="1" applyBorder="1"/>
    <xf numFmtId="0" fontId="79" fillId="0" borderId="0" xfId="0" applyFont="1" applyBorder="1" applyAlignment="1">
      <alignment horizontal="left" indent="2"/>
    </xf>
    <xf numFmtId="0" fontId="73" fillId="0" borderId="0" xfId="0" applyFont="1" applyBorder="1" applyAlignment="1">
      <alignment horizontal="left" indent="2"/>
    </xf>
    <xf numFmtId="0" fontId="81" fillId="0" borderId="0" xfId="17017" applyFont="1" applyBorder="1" applyAlignment="1">
      <alignment horizontal="left" indent="2"/>
    </xf>
    <xf numFmtId="0" fontId="81" fillId="0" borderId="0" xfId="17017" applyFont="1" applyBorder="1" applyAlignment="1">
      <alignment horizontal="left" indent="8"/>
    </xf>
    <xf numFmtId="0" fontId="73" fillId="0" borderId="0" xfId="0" applyFont="1" applyFill="1" applyBorder="1" applyAlignment="1">
      <alignment horizontal="left" indent="2"/>
    </xf>
    <xf numFmtId="0" fontId="0" fillId="0" borderId="0" xfId="0" applyBorder="1"/>
    <xf numFmtId="0" fontId="81" fillId="0" borderId="26" xfId="17017" applyFont="1" applyBorder="1" applyAlignment="1">
      <alignment horizontal="left" indent="2"/>
    </xf>
    <xf numFmtId="49" fontId="126" fillId="0" borderId="10" xfId="8524" applyNumberFormat="1" applyFont="1" applyFill="1" applyBorder="1" applyAlignment="1" applyProtection="1">
      <alignment horizontal="center" vertical="center" wrapText="1"/>
    </xf>
    <xf numFmtId="49" fontId="126" fillId="0" borderId="13" xfId="8524" applyNumberFormat="1" applyFont="1" applyFill="1" applyBorder="1" applyAlignment="1" applyProtection="1">
      <alignment horizontal="center" vertical="center" wrapText="1"/>
    </xf>
    <xf numFmtId="49" fontId="116" fillId="0" borderId="29" xfId="0" applyNumberFormat="1" applyFont="1" applyFill="1" applyBorder="1" applyAlignment="1">
      <alignment horizontal="center" vertical="center" wrapText="1"/>
    </xf>
    <xf numFmtId="49" fontId="122" fillId="0" borderId="11" xfId="8523" applyNumberFormat="1" applyFont="1" applyFill="1" applyBorder="1" applyAlignment="1">
      <alignment horizontal="center" vertical="center" wrapText="1"/>
    </xf>
    <xf numFmtId="49" fontId="122" fillId="0" borderId="14" xfId="8523" applyNumberFormat="1" applyFont="1" applyFill="1" applyBorder="1" applyAlignment="1">
      <alignment horizontal="center" vertical="center" wrapText="1"/>
    </xf>
    <xf numFmtId="49" fontId="122" fillId="0" borderId="13" xfId="8523" applyNumberFormat="1" applyFont="1" applyFill="1" applyBorder="1" applyAlignment="1">
      <alignment horizontal="center" vertical="center" wrapText="1"/>
    </xf>
    <xf numFmtId="49" fontId="122" fillId="0" borderId="10" xfId="8523" applyNumberFormat="1" applyFont="1" applyFill="1" applyBorder="1" applyAlignment="1">
      <alignment horizontal="center" vertical="center" wrapText="1"/>
    </xf>
    <xf numFmtId="49" fontId="48" fillId="0" borderId="22" xfId="8523" applyNumberFormat="1" applyFont="1" applyFill="1" applyBorder="1" applyAlignment="1">
      <alignment horizontal="center" vertical="center" wrapText="1"/>
    </xf>
    <xf numFmtId="49" fontId="116" fillId="0" borderId="13" xfId="0" applyNumberFormat="1" applyFont="1" applyFill="1" applyBorder="1" applyAlignment="1">
      <alignment horizontal="center" vertical="center" wrapText="1"/>
    </xf>
    <xf numFmtId="49" fontId="48" fillId="0" borderId="13" xfId="8523" applyNumberFormat="1" applyFont="1" applyFill="1" applyBorder="1" applyAlignment="1">
      <alignment horizontal="center" vertical="center" wrapText="1"/>
    </xf>
    <xf numFmtId="49" fontId="113" fillId="0" borderId="13" xfId="0" applyNumberFormat="1" applyFont="1" applyFill="1" applyBorder="1" applyAlignment="1">
      <alignment horizontal="center" vertical="center"/>
    </xf>
    <xf numFmtId="49" fontId="48" fillId="0" borderId="11" xfId="8523" quotePrefix="1" applyNumberFormat="1" applyFont="1" applyFill="1" applyBorder="1" applyAlignment="1">
      <alignment horizontal="center" vertical="center" wrapText="1"/>
    </xf>
    <xf numFmtId="49" fontId="123" fillId="0" borderId="11" xfId="8523" applyNumberFormat="1" applyFont="1" applyFill="1" applyBorder="1" applyAlignment="1">
      <alignment horizontal="center" vertical="center" wrapText="1"/>
    </xf>
    <xf numFmtId="49" fontId="122" fillId="0" borderId="11" xfId="8523" quotePrefix="1" applyNumberFormat="1" applyFont="1" applyFill="1" applyBorder="1" applyAlignment="1">
      <alignment horizontal="center" vertical="center" wrapText="1"/>
    </xf>
    <xf numFmtId="49" fontId="114" fillId="5" borderId="8" xfId="0" applyNumberFormat="1" applyFont="1" applyFill="1" applyBorder="1" applyAlignment="1">
      <alignment horizontal="center" vertical="center" wrapText="1"/>
    </xf>
    <xf numFmtId="49" fontId="116" fillId="0" borderId="15" xfId="0" applyNumberFormat="1" applyFont="1" applyFill="1" applyBorder="1" applyAlignment="1">
      <alignment horizontal="center" vertical="center" wrapText="1"/>
    </xf>
    <xf numFmtId="164" fontId="38" fillId="0" borderId="11" xfId="8522" applyNumberFormat="1" applyFont="1" applyFill="1" applyBorder="1" applyAlignment="1">
      <alignment horizontal="center" vertical="center" wrapText="1"/>
    </xf>
    <xf numFmtId="49" fontId="48" fillId="0" borderId="11" xfId="8523" applyNumberFormat="1" applyFont="1" applyFill="1" applyBorder="1" applyAlignment="1">
      <alignment horizontal="center" vertical="center"/>
    </xf>
    <xf numFmtId="49" fontId="122" fillId="0" borderId="22" xfId="8523" applyNumberFormat="1" applyFont="1" applyFill="1" applyBorder="1" applyAlignment="1">
      <alignment horizontal="center" vertical="center" wrapText="1"/>
    </xf>
    <xf numFmtId="49" fontId="42" fillId="0" borderId="11" xfId="8523" applyNumberFormat="1" applyFont="1" applyFill="1" applyBorder="1" applyAlignment="1">
      <alignment horizontal="center" vertical="center"/>
    </xf>
    <xf numFmtId="49" fontId="116" fillId="0" borderId="11" xfId="8523" applyNumberFormat="1" applyFont="1" applyFill="1" applyBorder="1" applyAlignment="1">
      <alignment horizontal="center" vertical="center" wrapText="1"/>
    </xf>
    <xf numFmtId="49" fontId="125" fillId="0" borderId="24" xfId="8524" applyNumberFormat="1" applyFont="1" applyFill="1" applyBorder="1" applyAlignment="1" applyProtection="1">
      <alignment horizontal="center" vertical="center" wrapText="1"/>
    </xf>
    <xf numFmtId="0" fontId="48" fillId="0" borderId="13" xfId="8523" applyFont="1" applyFill="1" applyBorder="1" applyAlignment="1">
      <alignment wrapText="1"/>
    </xf>
    <xf numFmtId="0" fontId="48" fillId="0" borderId="15" xfId="8523" applyFont="1" applyFill="1" applyBorder="1" applyAlignment="1">
      <alignment horizontal="center" vertical="center" wrapText="1"/>
    </xf>
    <xf numFmtId="0" fontId="48" fillId="0" borderId="91" xfId="8523" quotePrefix="1" applyFont="1" applyFill="1" applyBorder="1" applyAlignment="1">
      <alignment horizontal="center" vertical="center" wrapText="1"/>
    </xf>
    <xf numFmtId="0" fontId="48" fillId="0" borderId="15" xfId="8523" quotePrefix="1" applyFont="1" applyFill="1" applyBorder="1" applyAlignment="1">
      <alignment horizontal="center" vertical="center" wrapText="1"/>
    </xf>
    <xf numFmtId="0" fontId="48" fillId="0" borderId="13" xfId="8523" applyFont="1" applyFill="1" applyBorder="1" applyAlignment="1">
      <alignment horizontal="center" vertical="center" wrapText="1"/>
    </xf>
    <xf numFmtId="0" fontId="42" fillId="0" borderId="17"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2" fillId="0" borderId="11" xfId="0" applyFont="1" applyFill="1" applyBorder="1" applyAlignment="1">
      <alignment horizontal="center" vertical="center"/>
    </xf>
    <xf numFmtId="0" fontId="34" fillId="5" borderId="8" xfId="0" applyFont="1" applyFill="1" applyBorder="1" applyAlignment="1">
      <alignment horizontal="center" vertical="center" wrapText="1"/>
    </xf>
    <xf numFmtId="0" fontId="42" fillId="0" borderId="11" xfId="8523" applyFont="1" applyFill="1" applyBorder="1" applyAlignment="1">
      <alignment horizontal="center" vertical="center" wrapText="1"/>
    </xf>
    <xf numFmtId="0" fontId="42" fillId="0" borderId="10" xfId="8523" applyFont="1" applyFill="1" applyBorder="1" applyAlignment="1">
      <alignment horizontal="center" vertical="center" wrapText="1"/>
    </xf>
    <xf numFmtId="0" fontId="33" fillId="0" borderId="11" xfId="0" applyFont="1" applyFill="1" applyBorder="1" applyAlignment="1">
      <alignment horizontal="center" vertical="center" wrapText="1"/>
    </xf>
    <xf numFmtId="0" fontId="42" fillId="0" borderId="24" xfId="8523" applyFont="1" applyFill="1" applyBorder="1" applyAlignment="1">
      <alignment horizontal="center" vertical="center" wrapText="1"/>
    </xf>
    <xf numFmtId="0" fontId="33" fillId="4" borderId="0" xfId="0" applyFont="1" applyFill="1" applyBorder="1" applyAlignment="1">
      <alignment horizontal="center" vertical="center"/>
    </xf>
    <xf numFmtId="0" fontId="130" fillId="0" borderId="13" xfId="0" applyFont="1" applyFill="1" applyBorder="1" applyAlignment="1">
      <alignment horizontal="center" vertical="center" wrapText="1"/>
    </xf>
    <xf numFmtId="0" fontId="137" fillId="0" borderId="11" xfId="0" applyFont="1" applyFill="1" applyBorder="1" applyAlignment="1">
      <alignment horizontal="center" vertical="center" wrapText="1"/>
    </xf>
    <xf numFmtId="0" fontId="140" fillId="0" borderId="11" xfId="8523" applyFont="1" applyFill="1" applyBorder="1" applyAlignment="1">
      <alignment horizontal="center" vertical="center" wrapText="1"/>
    </xf>
    <xf numFmtId="0" fontId="141" fillId="0" borderId="11" xfId="8523" applyNumberFormat="1" applyFont="1" applyFill="1" applyBorder="1" applyAlignment="1">
      <alignment horizontal="center" vertical="center" wrapText="1"/>
    </xf>
    <xf numFmtId="0" fontId="140" fillId="0" borderId="13" xfId="8523" applyFont="1" applyFill="1" applyBorder="1" applyAlignment="1">
      <alignment horizontal="center" vertical="center" wrapText="1"/>
    </xf>
    <xf numFmtId="0" fontId="130" fillId="0" borderId="11" xfId="0" applyFont="1" applyFill="1" applyBorder="1" applyAlignment="1">
      <alignment horizontal="center" vertical="center"/>
    </xf>
    <xf numFmtId="0" fontId="140" fillId="0" borderId="24" xfId="8523" applyFont="1" applyFill="1" applyBorder="1" applyAlignment="1">
      <alignment horizontal="center" vertical="center" wrapText="1"/>
    </xf>
    <xf numFmtId="7" fontId="137" fillId="0" borderId="24" xfId="8522" applyNumberFormat="1" applyFont="1" applyFill="1" applyBorder="1" applyAlignment="1">
      <alignment horizontal="center" vertical="center" wrapText="1"/>
    </xf>
    <xf numFmtId="15" fontId="137" fillId="0" borderId="24" xfId="8523" applyNumberFormat="1" applyFont="1" applyFill="1" applyBorder="1" applyAlignment="1">
      <alignment horizontal="center" vertical="center" wrapText="1"/>
    </xf>
    <xf numFmtId="0" fontId="156" fillId="0" borderId="11" xfId="8523" applyFont="1" applyFill="1" applyBorder="1" applyAlignment="1">
      <alignment horizontal="center" wrapText="1"/>
    </xf>
    <xf numFmtId="0" fontId="146" fillId="0" borderId="29" xfId="0" applyFont="1" applyFill="1" applyBorder="1" applyAlignment="1">
      <alignment horizontal="center" vertical="center" wrapText="1"/>
    </xf>
    <xf numFmtId="0" fontId="153" fillId="0" borderId="11" xfId="8523" applyFont="1" applyFill="1" applyBorder="1" applyAlignment="1">
      <alignment horizontal="center" vertical="center" wrapText="1"/>
    </xf>
    <xf numFmtId="0" fontId="158" fillId="0" borderId="11" xfId="8524" applyFont="1" applyFill="1" applyBorder="1" applyAlignment="1" applyProtection="1">
      <alignment horizontal="center" vertical="center" wrapText="1"/>
    </xf>
    <xf numFmtId="0" fontId="146" fillId="0" borderId="11" xfId="0" applyFont="1" applyFill="1" applyBorder="1" applyAlignment="1">
      <alignment horizontal="center" vertical="center" wrapText="1"/>
    </xf>
    <xf numFmtId="0" fontId="159" fillId="0" borderId="11" xfId="8524" applyFont="1" applyFill="1" applyBorder="1" applyAlignment="1" applyProtection="1">
      <alignment horizontal="center" vertical="center" wrapText="1"/>
    </xf>
    <xf numFmtId="0" fontId="146" fillId="5" borderId="8" xfId="0" applyFont="1" applyFill="1" applyBorder="1" applyAlignment="1">
      <alignment horizontal="center" vertical="center" wrapText="1"/>
    </xf>
    <xf numFmtId="0" fontId="157" fillId="0" borderId="11" xfId="8523" applyFont="1" applyFill="1" applyBorder="1" applyAlignment="1">
      <alignment horizontal="center" vertical="center" wrapText="1"/>
    </xf>
    <xf numFmtId="15" fontId="153" fillId="0" borderId="10" xfId="8523" applyNumberFormat="1" applyFont="1" applyFill="1" applyBorder="1" applyAlignment="1">
      <alignment horizontal="center" wrapText="1"/>
    </xf>
    <xf numFmtId="0" fontId="95" fillId="40" borderId="33" xfId="0" applyFont="1" applyFill="1" applyBorder="1" applyAlignment="1">
      <alignment horizontal="center" vertical="center"/>
    </xf>
    <xf numFmtId="0" fontId="94" fillId="40" borderId="8" xfId="0" applyFont="1" applyFill="1" applyBorder="1" applyAlignment="1">
      <alignment horizontal="center" vertical="center"/>
    </xf>
    <xf numFmtId="0" fontId="96" fillId="40" borderId="8" xfId="0" applyFont="1" applyFill="1" applyBorder="1" applyAlignment="1">
      <alignment horizontal="left" vertical="center"/>
    </xf>
    <xf numFmtId="0" fontId="89" fillId="40" borderId="8" xfId="0" applyFont="1" applyFill="1" applyBorder="1" applyAlignment="1">
      <alignment wrapText="1"/>
    </xf>
    <xf numFmtId="49" fontId="89" fillId="40" borderId="8" xfId="0" applyNumberFormat="1" applyFont="1" applyFill="1" applyBorder="1" applyAlignment="1">
      <alignment horizontal="center" vertical="center" wrapText="1"/>
    </xf>
    <xf numFmtId="1" fontId="89" fillId="40" borderId="8" xfId="0" applyNumberFormat="1" applyFont="1" applyFill="1" applyBorder="1" applyAlignment="1">
      <alignment horizontal="center" vertical="center" wrapText="1"/>
    </xf>
    <xf numFmtId="165" fontId="89" fillId="40" borderId="8" xfId="8522" applyNumberFormat="1" applyFont="1" applyFill="1" applyBorder="1" applyAlignment="1">
      <alignment horizontal="center" vertical="center" wrapText="1"/>
    </xf>
    <xf numFmtId="164" fontId="89" fillId="40" borderId="8" xfId="8522" applyNumberFormat="1" applyFont="1" applyFill="1" applyBorder="1" applyAlignment="1">
      <alignment horizontal="center" vertical="center" wrapText="1"/>
    </xf>
    <xf numFmtId="44" fontId="89" fillId="40" borderId="8" xfId="8522" applyNumberFormat="1" applyFont="1" applyFill="1" applyBorder="1" applyAlignment="1">
      <alignment horizontal="center" vertical="center" wrapText="1"/>
    </xf>
    <xf numFmtId="44" fontId="89" fillId="40" borderId="9" xfId="8522" applyNumberFormat="1" applyFont="1" applyFill="1" applyBorder="1" applyAlignment="1">
      <alignment horizontal="center" vertical="center" wrapText="1"/>
    </xf>
    <xf numFmtId="0" fontId="98" fillId="41" borderId="8" xfId="0" applyFont="1" applyFill="1" applyBorder="1" applyAlignment="1">
      <alignment horizontal="center"/>
    </xf>
    <xf numFmtId="0" fontId="98" fillId="41" borderId="8" xfId="0" applyFont="1" applyFill="1" applyBorder="1" applyAlignment="1">
      <alignment horizontal="left"/>
    </xf>
    <xf numFmtId="0" fontId="98" fillId="41" borderId="9" xfId="0" applyFont="1" applyFill="1" applyBorder="1" applyAlignment="1">
      <alignment horizontal="left"/>
    </xf>
    <xf numFmtId="0" fontId="46" fillId="4" borderId="101" xfId="0" applyFont="1" applyFill="1" applyBorder="1" applyAlignment="1">
      <alignment horizontal="center"/>
    </xf>
    <xf numFmtId="49" fontId="45" fillId="4" borderId="102" xfId="0" applyNumberFormat="1" applyFont="1" applyFill="1" applyBorder="1" applyAlignment="1">
      <alignment horizontal="left" indent="1"/>
    </xf>
    <xf numFmtId="0" fontId="46" fillId="4" borderId="103" xfId="0" applyFont="1" applyFill="1" applyBorder="1" applyAlignment="1">
      <alignment horizontal="center"/>
    </xf>
    <xf numFmtId="49" fontId="45" fillId="4" borderId="104" xfId="0" applyNumberFormat="1" applyFont="1" applyFill="1" applyBorder="1" applyAlignment="1">
      <alignment horizontal="left" indent="1"/>
    </xf>
    <xf numFmtId="0" fontId="46" fillId="4" borderId="105" xfId="0" applyFont="1" applyFill="1" applyBorder="1" applyAlignment="1">
      <alignment horizontal="center"/>
    </xf>
    <xf numFmtId="49" fontId="45" fillId="4" borderId="0" xfId="0" applyNumberFormat="1" applyFont="1" applyFill="1" applyAlignment="1">
      <alignment horizontal="left" indent="1"/>
    </xf>
    <xf numFmtId="0" fontId="46" fillId="4" borderId="106" xfId="0" applyFont="1" applyFill="1" applyBorder="1" applyAlignment="1">
      <alignment horizontal="center"/>
    </xf>
    <xf numFmtId="49" fontId="45" fillId="4" borderId="107" xfId="0" applyNumberFormat="1" applyFont="1" applyFill="1" applyBorder="1" applyAlignment="1">
      <alignment horizontal="left" indent="1"/>
    </xf>
    <xf numFmtId="49" fontId="45" fillId="4" borderId="108" xfId="0" applyNumberFormat="1" applyFont="1" applyFill="1" applyBorder="1" applyAlignment="1">
      <alignment horizontal="left" indent="1"/>
    </xf>
    <xf numFmtId="0" fontId="46" fillId="4" borderId="109" xfId="0" applyFont="1" applyFill="1" applyBorder="1" applyAlignment="1">
      <alignment horizontal="center"/>
    </xf>
    <xf numFmtId="49" fontId="45" fillId="4" borderId="110" xfId="0" applyNumberFormat="1" applyFont="1" applyFill="1" applyBorder="1" applyAlignment="1">
      <alignment horizontal="left" indent="1"/>
    </xf>
    <xf numFmtId="0" fontId="46" fillId="4" borderId="111" xfId="0" applyFont="1" applyFill="1" applyBorder="1" applyAlignment="1">
      <alignment horizontal="center"/>
    </xf>
    <xf numFmtId="49" fontId="45" fillId="4" borderId="77" xfId="0" applyNumberFormat="1" applyFont="1" applyFill="1" applyBorder="1" applyAlignment="1">
      <alignment horizontal="left" indent="1"/>
    </xf>
    <xf numFmtId="0" fontId="46" fillId="4" borderId="112" xfId="0" applyFont="1" applyFill="1" applyBorder="1" applyAlignment="1">
      <alignment horizontal="center"/>
    </xf>
    <xf numFmtId="49" fontId="45" fillId="4" borderId="113" xfId="0" applyNumberFormat="1" applyFont="1" applyFill="1" applyBorder="1" applyAlignment="1">
      <alignment horizontal="left" indent="1"/>
    </xf>
    <xf numFmtId="0" fontId="46" fillId="4" borderId="114" xfId="0" applyFont="1" applyFill="1" applyBorder="1" applyAlignment="1">
      <alignment horizontal="center"/>
    </xf>
    <xf numFmtId="49" fontId="45" fillId="4" borderId="114" xfId="0" applyNumberFormat="1" applyFont="1" applyFill="1" applyBorder="1" applyAlignment="1">
      <alignment horizontal="left" indent="1"/>
    </xf>
    <xf numFmtId="0" fontId="116" fillId="4" borderId="0" xfId="0" applyFont="1" applyFill="1" applyAlignment="1">
      <alignment horizontal="center"/>
    </xf>
    <xf numFmtId="0" fontId="119" fillId="42" borderId="8" xfId="0" applyFont="1" applyFill="1" applyBorder="1" applyAlignment="1">
      <alignment horizontal="center"/>
    </xf>
    <xf numFmtId="0" fontId="119" fillId="42" borderId="8" xfId="0" applyFont="1" applyFill="1" applyBorder="1" applyAlignment="1">
      <alignment horizontal="left" vertical="center" indent="1"/>
    </xf>
    <xf numFmtId="0" fontId="119" fillId="42" borderId="9" xfId="0" applyFont="1" applyFill="1" applyBorder="1" applyAlignment="1">
      <alignment horizontal="left" vertical="center" indent="1"/>
    </xf>
    <xf numFmtId="0" fontId="119" fillId="42" borderId="8" xfId="0" quotePrefix="1" applyFont="1" applyFill="1" applyBorder="1" applyAlignment="1">
      <alignment horizontal="left" vertical="center" indent="1"/>
    </xf>
    <xf numFmtId="0" fontId="119" fillId="42" borderId="8" xfId="0" applyFont="1" applyFill="1" applyBorder="1" applyAlignment="1">
      <alignment horizontal="left"/>
    </xf>
    <xf numFmtId="0" fontId="119" fillId="42" borderId="43" xfId="0" quotePrefix="1" applyFont="1" applyFill="1" applyBorder="1" applyAlignment="1">
      <alignment horizontal="left" vertical="center" indent="1"/>
    </xf>
    <xf numFmtId="0" fontId="119" fillId="42" borderId="8" xfId="0" applyFont="1" applyFill="1" applyBorder="1" applyAlignment="1"/>
    <xf numFmtId="0" fontId="119" fillId="42" borderId="43" xfId="0" applyFont="1" applyFill="1" applyBorder="1" applyAlignment="1">
      <alignment horizontal="left" vertical="center" indent="1"/>
    </xf>
    <xf numFmtId="0" fontId="196" fillId="4" borderId="77" xfId="0" applyFont="1" applyFill="1" applyBorder="1" applyAlignment="1">
      <alignment horizontal="center"/>
    </xf>
    <xf numFmtId="0" fontId="41" fillId="0" borderId="38" xfId="0" applyFont="1" applyFill="1" applyBorder="1" applyAlignment="1">
      <alignment horizontal="left" vertical="center" wrapText="1" indent="1"/>
    </xf>
    <xf numFmtId="0" fontId="41" fillId="0" borderId="17" xfId="0" applyFont="1" applyFill="1" applyBorder="1" applyAlignment="1">
      <alignment horizontal="left" vertical="center" wrapText="1" indent="1"/>
    </xf>
    <xf numFmtId="0" fontId="41" fillId="0" borderId="57" xfId="0" applyFont="1" applyFill="1" applyBorder="1" applyAlignment="1">
      <alignment horizontal="left" vertical="center" wrapText="1" indent="1"/>
    </xf>
    <xf numFmtId="0" fontId="45" fillId="41" borderId="8" xfId="0" quotePrefix="1" applyFont="1" applyFill="1" applyBorder="1" applyAlignment="1">
      <alignment horizontal="center"/>
    </xf>
    <xf numFmtId="0" fontId="46" fillId="41" borderId="8" xfId="0" applyFont="1" applyFill="1" applyBorder="1" applyAlignment="1">
      <alignment horizontal="center"/>
    </xf>
    <xf numFmtId="49" fontId="45" fillId="41" borderId="8" xfId="0" applyNumberFormat="1" applyFont="1" applyFill="1" applyBorder="1" applyAlignment="1">
      <alignment horizontal="left" indent="1"/>
    </xf>
    <xf numFmtId="0" fontId="45" fillId="41" borderId="9" xfId="0" quotePrefix="1" applyFont="1" applyFill="1" applyBorder="1" applyAlignment="1">
      <alignment horizontal="left" indent="1"/>
    </xf>
    <xf numFmtId="0" fontId="119" fillId="41" borderId="8" xfId="0" applyFont="1" applyFill="1" applyBorder="1" applyAlignment="1">
      <alignment horizontal="center"/>
    </xf>
    <xf numFmtId="0" fontId="120" fillId="41" borderId="8" xfId="0" applyFont="1" applyFill="1" applyBorder="1" applyAlignment="1">
      <alignment horizontal="center"/>
    </xf>
    <xf numFmtId="49" fontId="119" fillId="41" borderId="8" xfId="0" applyNumberFormat="1" applyFont="1" applyFill="1" applyBorder="1" applyAlignment="1">
      <alignment horizontal="left" indent="1"/>
    </xf>
    <xf numFmtId="0" fontId="119" fillId="41" borderId="9" xfId="0" quotePrefix="1" applyFont="1" applyFill="1" applyBorder="1" applyAlignment="1">
      <alignment horizontal="left" indent="1"/>
    </xf>
    <xf numFmtId="0" fontId="119" fillId="43" borderId="8" xfId="0" applyFont="1" applyFill="1" applyBorder="1" applyAlignment="1">
      <alignment horizontal="left"/>
    </xf>
    <xf numFmtId="0" fontId="119" fillId="43" borderId="43" xfId="0" quotePrefix="1" applyFont="1" applyFill="1" applyBorder="1" applyAlignment="1">
      <alignment horizontal="left" vertical="center" indent="1"/>
    </xf>
    <xf numFmtId="0" fontId="119" fillId="43" borderId="8" xfId="0" quotePrefix="1" applyFont="1" applyFill="1" applyBorder="1" applyAlignment="1">
      <alignment horizontal="left" vertical="center"/>
    </xf>
    <xf numFmtId="0" fontId="45" fillId="43" borderId="43" xfId="0" quotePrefix="1" applyFont="1" applyFill="1" applyBorder="1" applyAlignment="1">
      <alignment horizontal="left" vertical="center" wrapText="1" indent="1"/>
    </xf>
    <xf numFmtId="0" fontId="119" fillId="43" borderId="8" xfId="0" quotePrefix="1" applyFont="1" applyFill="1" applyBorder="1" applyAlignment="1">
      <alignment horizontal="left"/>
    </xf>
    <xf numFmtId="0" fontId="45" fillId="43" borderId="43" xfId="0" quotePrefix="1" applyFont="1" applyFill="1" applyBorder="1" applyAlignment="1">
      <alignment horizontal="left" vertical="center" indent="1"/>
    </xf>
    <xf numFmtId="0" fontId="119" fillId="43" borderId="8" xfId="0" applyFont="1" applyFill="1" applyBorder="1" applyAlignment="1">
      <alignment horizontal="center"/>
    </xf>
    <xf numFmtId="0" fontId="119" fillId="43" borderId="8" xfId="0" applyFont="1" applyFill="1" applyBorder="1" applyAlignment="1"/>
    <xf numFmtId="0" fontId="119" fillId="43" borderId="43" xfId="0" applyFont="1" applyFill="1" applyBorder="1" applyAlignment="1">
      <alignment horizontal="left" vertical="center" indent="1"/>
    </xf>
    <xf numFmtId="0" fontId="119" fillId="43" borderId="8" xfId="0" applyFont="1" applyFill="1" applyBorder="1" applyAlignment="1">
      <alignment horizontal="left" vertical="center"/>
    </xf>
    <xf numFmtId="164" fontId="116" fillId="0" borderId="10" xfId="8522" applyNumberFormat="1" applyFont="1" applyFill="1" applyBorder="1" applyAlignment="1">
      <alignment wrapText="1"/>
    </xf>
    <xf numFmtId="164" fontId="116" fillId="0" borderId="10" xfId="8522" applyNumberFormat="1" applyFont="1" applyFill="1" applyBorder="1" applyAlignment="1">
      <alignment horizontal="left" wrapText="1" indent="1"/>
    </xf>
    <xf numFmtId="165" fontId="113" fillId="0" borderId="5" xfId="8522" applyNumberFormat="1" applyFont="1" applyFill="1" applyBorder="1" applyAlignment="1">
      <alignment horizontal="center" vertical="center" wrapText="1"/>
    </xf>
    <xf numFmtId="0" fontId="113" fillId="0" borderId="5" xfId="8523" applyFont="1" applyFill="1" applyBorder="1" applyAlignment="1">
      <alignment horizontal="center" vertical="center" wrapText="1"/>
    </xf>
    <xf numFmtId="164" fontId="113" fillId="0" borderId="6" xfId="8522" applyNumberFormat="1" applyFont="1" applyFill="1" applyBorder="1" applyAlignment="1">
      <alignment horizontal="center" vertical="center" wrapText="1"/>
    </xf>
    <xf numFmtId="164" fontId="113" fillId="0" borderId="1" xfId="8522" applyNumberFormat="1" applyFont="1" applyFill="1" applyBorder="1" applyAlignment="1">
      <alignment horizontal="center" vertical="center" wrapText="1"/>
    </xf>
    <xf numFmtId="165" fontId="116" fillId="0" borderId="10" xfId="8522" applyNumberFormat="1" applyFont="1" applyFill="1" applyBorder="1" applyAlignment="1">
      <alignment horizontal="right" wrapText="1"/>
    </xf>
    <xf numFmtId="0" fontId="111" fillId="0" borderId="11" xfId="0" applyFont="1" applyFill="1" applyBorder="1" applyAlignment="1">
      <alignment horizontal="center" wrapText="1"/>
    </xf>
    <xf numFmtId="44" fontId="111" fillId="0" borderId="11" xfId="8522" applyNumberFormat="1" applyFont="1" applyFill="1" applyBorder="1" applyAlignment="1">
      <alignment horizontal="center" vertical="center" wrapText="1"/>
    </xf>
    <xf numFmtId="44" fontId="111" fillId="0" borderId="10" xfId="8522" applyNumberFormat="1" applyFont="1" applyFill="1" applyBorder="1" applyAlignment="1">
      <alignment horizontal="left" wrapText="1" indent="1"/>
    </xf>
    <xf numFmtId="15" fontId="116" fillId="0" borderId="35" xfId="8523" applyNumberFormat="1" applyFont="1" applyFill="1" applyBorder="1" applyAlignment="1">
      <alignment horizontal="center" wrapText="1"/>
    </xf>
    <xf numFmtId="44" fontId="116" fillId="0" borderId="13" xfId="8522" applyNumberFormat="1" applyFont="1" applyFill="1" applyBorder="1" applyAlignment="1">
      <alignment horizontal="center" vertical="center" wrapText="1"/>
    </xf>
    <xf numFmtId="15" fontId="116" fillId="0" borderId="37" xfId="8523" applyNumberFormat="1" applyFont="1" applyFill="1" applyBorder="1" applyAlignment="1">
      <alignment horizontal="center" vertical="center" wrapText="1"/>
    </xf>
    <xf numFmtId="15" fontId="116" fillId="0" borderId="13" xfId="8523" applyNumberFormat="1" applyFont="1" applyFill="1" applyBorder="1" applyAlignment="1">
      <alignment horizontal="center" vertical="center" wrapText="1"/>
    </xf>
    <xf numFmtId="44" fontId="111" fillId="0" borderId="11" xfId="8522" applyNumberFormat="1" applyFont="1" applyFill="1" applyBorder="1" applyAlignment="1">
      <alignment horizontal="left" wrapText="1" indent="1"/>
    </xf>
    <xf numFmtId="15" fontId="116" fillId="0" borderId="11" xfId="8523" applyNumberFormat="1" applyFont="1" applyFill="1" applyBorder="1" applyAlignment="1">
      <alignment horizontal="center" vertical="center" wrapText="1"/>
    </xf>
    <xf numFmtId="0" fontId="111" fillId="0" borderId="11" xfId="0" applyFont="1" applyFill="1" applyBorder="1" applyAlignment="1">
      <alignment horizontal="center" vertical="center" wrapText="1"/>
    </xf>
    <xf numFmtId="44" fontId="116" fillId="0" borderId="13" xfId="8522" applyNumberFormat="1" applyFont="1" applyFill="1" applyBorder="1" applyAlignment="1">
      <alignment horizontal="center" wrapText="1"/>
    </xf>
    <xf numFmtId="0" fontId="45" fillId="42" borderId="8" xfId="0" applyFont="1" applyFill="1" applyBorder="1" applyAlignment="1">
      <alignment horizontal="left" vertical="center"/>
    </xf>
    <xf numFmtId="0" fontId="45" fillId="42" borderId="33" xfId="0" applyFont="1" applyFill="1" applyBorder="1" applyAlignment="1">
      <alignment horizontal="left" vertical="center"/>
    </xf>
    <xf numFmtId="0" fontId="45" fillId="42" borderId="33" xfId="0" quotePrefix="1" applyFont="1" applyFill="1" applyBorder="1" applyAlignment="1">
      <alignment horizontal="left" vertical="center"/>
    </xf>
    <xf numFmtId="0" fontId="45" fillId="42" borderId="9" xfId="0" applyFont="1" applyFill="1" applyBorder="1" applyAlignment="1">
      <alignment horizontal="left" indent="1"/>
    </xf>
    <xf numFmtId="0" fontId="45" fillId="42" borderId="9" xfId="0" applyFont="1" applyFill="1" applyBorder="1" applyAlignment="1">
      <alignment horizontal="left" vertical="center" indent="1"/>
    </xf>
    <xf numFmtId="0" fontId="45" fillId="43" borderId="33" xfId="0" applyFont="1" applyFill="1" applyBorder="1" applyAlignment="1">
      <alignment horizontal="left" vertical="center" indent="1"/>
    </xf>
    <xf numFmtId="0" fontId="45" fillId="43" borderId="8" xfId="0" applyFont="1" applyFill="1" applyBorder="1" applyAlignment="1">
      <alignment horizontal="left"/>
    </xf>
    <xf numFmtId="0" fontId="45" fillId="41" borderId="8" xfId="0" applyFont="1" applyFill="1" applyBorder="1" applyAlignment="1">
      <alignment horizontal="center"/>
    </xf>
    <xf numFmtId="0" fontId="178" fillId="41" borderId="8" xfId="0" applyFont="1" applyFill="1" applyBorder="1" applyAlignment="1">
      <alignment horizontal="center"/>
    </xf>
    <xf numFmtId="0" fontId="45" fillId="41" borderId="9" xfId="0" applyFont="1" applyFill="1" applyBorder="1" applyAlignment="1">
      <alignment horizontal="left" indent="1"/>
    </xf>
    <xf numFmtId="0" fontId="178" fillId="4" borderId="0" xfId="0" applyFont="1" applyFill="1" applyBorder="1" applyAlignment="1">
      <alignment horizontal="center" vertical="center"/>
    </xf>
    <xf numFmtId="0" fontId="62" fillId="4" borderId="0" xfId="0" applyFont="1" applyFill="1" applyBorder="1" applyAlignment="1">
      <alignment horizontal="center"/>
    </xf>
    <xf numFmtId="165" fontId="41" fillId="4" borderId="5" xfId="8522" applyNumberFormat="1" applyFont="1" applyFill="1" applyBorder="1" applyAlignment="1">
      <alignment horizontal="center" vertical="center" wrapText="1"/>
    </xf>
    <xf numFmtId="0" fontId="41" fillId="4" borderId="5" xfId="8523" applyFont="1" applyFill="1" applyBorder="1" applyAlignment="1">
      <alignment horizontal="center" vertical="center" wrapText="1"/>
    </xf>
    <xf numFmtId="164" fontId="41" fillId="4" borderId="6" xfId="8522" applyNumberFormat="1" applyFont="1" applyFill="1" applyBorder="1" applyAlignment="1">
      <alignment horizontal="center" vertical="center" wrapText="1"/>
    </xf>
    <xf numFmtId="164" fontId="41" fillId="4" borderId="5" xfId="8522" applyNumberFormat="1" applyFont="1" applyFill="1" applyBorder="1" applyAlignment="1">
      <alignment horizontal="center" vertical="center" wrapText="1"/>
    </xf>
    <xf numFmtId="15" fontId="42" fillId="4" borderId="11" xfId="8523" applyNumberFormat="1" applyFont="1" applyFill="1" applyBorder="1" applyAlignment="1">
      <alignment horizontal="center" vertical="center" wrapText="1"/>
    </xf>
    <xf numFmtId="44" fontId="42" fillId="4" borderId="11" xfId="8522" applyNumberFormat="1" applyFont="1" applyFill="1" applyBorder="1" applyAlignment="1">
      <alignment horizontal="center" vertical="center" wrapText="1"/>
    </xf>
    <xf numFmtId="44" fontId="42" fillId="4" borderId="11" xfId="8522" applyNumberFormat="1" applyFont="1" applyFill="1" applyBorder="1" applyAlignment="1">
      <alignment horizontal="left" vertical="center" wrapText="1"/>
    </xf>
    <xf numFmtId="15" fontId="42" fillId="4" borderId="13" xfId="8523" applyNumberFormat="1" applyFont="1" applyFill="1" applyBorder="1" applyAlignment="1">
      <alignment horizontal="center" vertical="center" wrapText="1"/>
    </xf>
    <xf numFmtId="44" fontId="42" fillId="4" borderId="13" xfId="8522" applyNumberFormat="1" applyFont="1" applyFill="1" applyBorder="1" applyAlignment="1">
      <alignment horizontal="center" vertical="center" wrapText="1"/>
    </xf>
    <xf numFmtId="44" fontId="42" fillId="4" borderId="13" xfId="8522" applyNumberFormat="1" applyFont="1" applyFill="1" applyBorder="1" applyAlignment="1">
      <alignment horizontal="left" vertical="center" wrapText="1"/>
    </xf>
    <xf numFmtId="15" fontId="38" fillId="4" borderId="13" xfId="8523" applyNumberFormat="1" applyFont="1" applyFill="1" applyBorder="1" applyAlignment="1">
      <alignment horizontal="center" vertical="center" wrapText="1"/>
    </xf>
    <xf numFmtId="44" fontId="38" fillId="4" borderId="13" xfId="8522" applyNumberFormat="1" applyFont="1" applyFill="1" applyBorder="1" applyAlignment="1">
      <alignment horizontal="center" vertical="center" wrapText="1"/>
    </xf>
    <xf numFmtId="15" fontId="42" fillId="4" borderId="15" xfId="8523" applyNumberFormat="1" applyFont="1" applyFill="1" applyBorder="1" applyAlignment="1">
      <alignment horizontal="center" vertical="center" wrapText="1"/>
    </xf>
    <xf numFmtId="44" fontId="42" fillId="4" borderId="15" xfId="8522" applyNumberFormat="1" applyFont="1" applyFill="1" applyBorder="1" applyAlignment="1">
      <alignment horizontal="center" vertical="center" wrapText="1"/>
    </xf>
    <xf numFmtId="44" fontId="42" fillId="4" borderId="15" xfId="8522" applyNumberFormat="1" applyFont="1" applyFill="1" applyBorder="1" applyAlignment="1">
      <alignment horizontal="left" vertical="center" wrapText="1"/>
    </xf>
    <xf numFmtId="15" fontId="42" fillId="4" borderId="22" xfId="8523" applyNumberFormat="1" applyFont="1" applyFill="1" applyBorder="1" applyAlignment="1">
      <alignment horizontal="center" vertical="center" wrapText="1"/>
    </xf>
    <xf numFmtId="164" fontId="42" fillId="4" borderId="11" xfId="8522" applyNumberFormat="1" applyFont="1" applyFill="1" applyBorder="1" applyAlignment="1">
      <alignment horizontal="center" vertical="center" wrapText="1"/>
    </xf>
    <xf numFmtId="164" fontId="42" fillId="4" borderId="11" xfId="8522" applyNumberFormat="1" applyFont="1" applyFill="1" applyBorder="1" applyAlignment="1">
      <alignment horizontal="left" vertical="center" wrapText="1"/>
    </xf>
    <xf numFmtId="44" fontId="42" fillId="0" borderId="13" xfId="8522" quotePrefix="1" applyNumberFormat="1" applyFont="1" applyFill="1" applyBorder="1" applyAlignment="1">
      <alignment horizontal="center" vertical="center" wrapText="1"/>
    </xf>
    <xf numFmtId="166" fontId="42" fillId="4" borderId="11" xfId="8523" applyNumberFormat="1" applyFont="1" applyFill="1" applyBorder="1" applyAlignment="1">
      <alignment horizontal="center" vertical="center" wrapText="1"/>
    </xf>
    <xf numFmtId="164" fontId="42" fillId="4" borderId="22" xfId="8522" applyNumberFormat="1" applyFont="1" applyFill="1" applyBorder="1" applyAlignment="1">
      <alignment horizontal="center" vertical="center" wrapText="1"/>
    </xf>
    <xf numFmtId="165" fontId="42" fillId="4" borderId="24" xfId="0" applyNumberFormat="1" applyFont="1" applyFill="1" applyBorder="1" applyAlignment="1">
      <alignment horizontal="center" vertical="center" wrapText="1"/>
    </xf>
    <xf numFmtId="164" fontId="42" fillId="4" borderId="75" xfId="8522" applyNumberFormat="1" applyFont="1" applyFill="1" applyBorder="1" applyAlignment="1">
      <alignment horizontal="center" vertical="center" wrapText="1"/>
    </xf>
    <xf numFmtId="44" fontId="42" fillId="4" borderId="26" xfId="8522" applyNumberFormat="1" applyFont="1" applyFill="1" applyBorder="1" applyAlignment="1">
      <alignment horizontal="center" vertical="center" wrapText="1"/>
    </xf>
    <xf numFmtId="15" fontId="111" fillId="4" borderId="13" xfId="8523" applyNumberFormat="1" applyFont="1" applyFill="1" applyBorder="1" applyAlignment="1">
      <alignment horizontal="center" vertical="center" wrapText="1"/>
    </xf>
    <xf numFmtId="44" fontId="111" fillId="4" borderId="13" xfId="8522" applyNumberFormat="1" applyFont="1" applyFill="1" applyBorder="1" applyAlignment="1">
      <alignment horizontal="center" vertical="center" wrapText="1"/>
    </xf>
    <xf numFmtId="44" fontId="116" fillId="4" borderId="11" xfId="8522" applyNumberFormat="1" applyFont="1" applyFill="1" applyBorder="1" applyAlignment="1">
      <alignment horizontal="center" vertical="center" wrapText="1"/>
    </xf>
    <xf numFmtId="44" fontId="116" fillId="4" borderId="13" xfId="8522" applyNumberFormat="1" applyFont="1" applyFill="1" applyBorder="1" applyAlignment="1">
      <alignment horizontal="center" vertical="center" wrapText="1"/>
    </xf>
    <xf numFmtId="15" fontId="116" fillId="4" borderId="13" xfId="8523" applyNumberFormat="1" applyFont="1" applyFill="1" applyBorder="1" applyAlignment="1">
      <alignment horizontal="center" vertical="center" wrapText="1"/>
    </xf>
    <xf numFmtId="15" fontId="116" fillId="4" borderId="22" xfId="8523" applyNumberFormat="1" applyFont="1" applyFill="1" applyBorder="1" applyAlignment="1">
      <alignment horizontal="center" vertical="center" wrapText="1"/>
    </xf>
    <xf numFmtId="164" fontId="116" fillId="4" borderId="10" xfId="8522" applyNumberFormat="1" applyFont="1" applyFill="1" applyBorder="1" applyAlignment="1">
      <alignment horizontal="center" vertical="center" wrapText="1"/>
    </xf>
    <xf numFmtId="164" fontId="116" fillId="4" borderId="11" xfId="8522" applyNumberFormat="1" applyFont="1" applyFill="1" applyBorder="1" applyAlignment="1">
      <alignment horizontal="center" vertical="center" wrapText="1"/>
    </xf>
    <xf numFmtId="15" fontId="116" fillId="4" borderId="32" xfId="8523" applyNumberFormat="1" applyFont="1" applyFill="1" applyBorder="1" applyAlignment="1">
      <alignment horizontal="center" vertical="center" wrapText="1"/>
    </xf>
    <xf numFmtId="164" fontId="42" fillId="4" borderId="10" xfId="8522" applyNumberFormat="1" applyFont="1" applyFill="1" applyBorder="1" applyAlignment="1">
      <alignment horizontal="center" vertical="center" wrapText="1"/>
    </xf>
    <xf numFmtId="15" fontId="42" fillId="4" borderId="22" xfId="8523" applyNumberFormat="1" applyFont="1" applyFill="1" applyBorder="1" applyAlignment="1">
      <alignment horizontal="center" wrapText="1"/>
    </xf>
    <xf numFmtId="164" fontId="42" fillId="4" borderId="13" xfId="8522" applyNumberFormat="1" applyFont="1" applyFill="1" applyBorder="1" applyAlignment="1">
      <alignment horizontal="center" vertical="center" wrapText="1"/>
    </xf>
    <xf numFmtId="15" fontId="116" fillId="4" borderId="35" xfId="8523" applyNumberFormat="1" applyFont="1" applyFill="1" applyBorder="1" applyAlignment="1">
      <alignment horizontal="center" vertical="center" wrapText="1"/>
    </xf>
    <xf numFmtId="164" fontId="116" fillId="4" borderId="13" xfId="8522" applyNumberFormat="1" applyFont="1" applyFill="1" applyBorder="1" applyAlignment="1">
      <alignment horizontal="center" vertical="center" wrapText="1"/>
    </xf>
    <xf numFmtId="165" fontId="116" fillId="4" borderId="11" xfId="0" applyNumberFormat="1" applyFont="1" applyFill="1" applyBorder="1" applyAlignment="1">
      <alignment horizontal="center" vertical="center" wrapText="1"/>
    </xf>
    <xf numFmtId="164" fontId="116" fillId="4" borderId="22" xfId="8522" applyNumberFormat="1" applyFont="1" applyFill="1" applyBorder="1" applyAlignment="1">
      <alignment horizontal="center" vertical="center" wrapText="1"/>
    </xf>
    <xf numFmtId="0" fontId="111" fillId="4" borderId="11" xfId="0" applyFont="1" applyFill="1" applyBorder="1" applyAlignment="1">
      <alignment horizontal="center" vertical="center" wrapText="1"/>
    </xf>
    <xf numFmtId="15" fontId="116" fillId="4" borderId="11" xfId="8523" applyNumberFormat="1" applyFont="1" applyFill="1" applyBorder="1" applyAlignment="1">
      <alignment horizontal="center" vertical="center" wrapText="1"/>
    </xf>
    <xf numFmtId="0" fontId="116" fillId="4" borderId="11" xfId="0" applyFont="1" applyFill="1" applyBorder="1" applyAlignment="1">
      <alignment horizontal="center" vertical="center" wrapText="1"/>
    </xf>
    <xf numFmtId="44" fontId="116" fillId="4" borderId="22" xfId="8522" applyNumberFormat="1" applyFont="1" applyFill="1" applyBorder="1" applyAlignment="1">
      <alignment horizontal="center" vertical="center" wrapText="1"/>
    </xf>
    <xf numFmtId="165" fontId="116" fillId="4" borderId="24" xfId="0" applyNumberFormat="1" applyFont="1" applyFill="1" applyBorder="1" applyAlignment="1">
      <alignment horizontal="center" vertical="center" wrapText="1"/>
    </xf>
    <xf numFmtId="15" fontId="116" fillId="4" borderId="24" xfId="8523" applyNumberFormat="1" applyFont="1" applyFill="1" applyBorder="1" applyAlignment="1">
      <alignment horizontal="center" vertical="center" wrapText="1"/>
    </xf>
    <xf numFmtId="44" fontId="116" fillId="4" borderId="24" xfId="8522" applyNumberFormat="1" applyFont="1" applyFill="1" applyBorder="1" applyAlignment="1">
      <alignment horizontal="center" vertical="center" wrapText="1"/>
    </xf>
    <xf numFmtId="0" fontId="258" fillId="10" borderId="34" xfId="0" applyFont="1" applyFill="1" applyBorder="1" applyAlignment="1">
      <alignment horizontal="center" vertical="center" wrapText="1"/>
    </xf>
    <xf numFmtId="0" fontId="134" fillId="4" borderId="63" xfId="8523" applyFont="1" applyFill="1" applyBorder="1" applyAlignment="1">
      <alignment horizontal="center" vertical="center" wrapText="1"/>
    </xf>
    <xf numFmtId="0" fontId="134" fillId="4" borderId="64" xfId="8523" applyFont="1" applyFill="1" applyBorder="1" applyAlignment="1">
      <alignment horizontal="center" vertical="center" wrapText="1"/>
    </xf>
    <xf numFmtId="165" fontId="137" fillId="4" borderId="11" xfId="0" applyNumberFormat="1" applyFont="1" applyFill="1" applyBorder="1" applyAlignment="1">
      <alignment horizontal="center" vertical="center" wrapText="1"/>
    </xf>
    <xf numFmtId="15" fontId="137" fillId="4" borderId="11" xfId="8523" applyNumberFormat="1" applyFont="1" applyFill="1" applyBorder="1" applyAlignment="1">
      <alignment horizontal="center" vertical="center" wrapText="1"/>
    </xf>
    <xf numFmtId="164" fontId="137" fillId="4" borderId="11" xfId="8524" applyNumberFormat="1" applyFont="1" applyFill="1" applyBorder="1" applyAlignment="1" applyProtection="1">
      <alignment horizontal="center" vertical="center" wrapText="1"/>
    </xf>
    <xf numFmtId="164" fontId="137" fillId="4" borderId="11" xfId="8524" applyNumberFormat="1" applyFont="1" applyFill="1" applyBorder="1" applyAlignment="1" applyProtection="1">
      <alignment horizontal="left" wrapText="1" indent="1"/>
    </xf>
    <xf numFmtId="15" fontId="137" fillId="4" borderId="10" xfId="8523" applyNumberFormat="1" applyFont="1" applyFill="1" applyBorder="1" applyAlignment="1">
      <alignment horizontal="center" vertical="center" wrapText="1"/>
    </xf>
    <xf numFmtId="166" fontId="137" fillId="4" borderId="11" xfId="8523" applyNumberFormat="1" applyFont="1" applyFill="1" applyBorder="1" applyAlignment="1">
      <alignment horizontal="center" vertical="center" wrapText="1"/>
    </xf>
    <xf numFmtId="15" fontId="137" fillId="4" borderId="11" xfId="8523" applyNumberFormat="1" applyFont="1" applyFill="1" applyBorder="1" applyAlignment="1">
      <alignment horizontal="left" wrapText="1" indent="1"/>
    </xf>
    <xf numFmtId="15" fontId="137" fillId="4" borderId="13" xfId="8523" applyNumberFormat="1" applyFont="1" applyFill="1" applyBorder="1" applyAlignment="1">
      <alignment horizontal="center" vertical="center" wrapText="1"/>
    </xf>
    <xf numFmtId="166" fontId="137" fillId="4" borderId="10" xfId="8523" applyNumberFormat="1" applyFont="1" applyFill="1" applyBorder="1" applyAlignment="1">
      <alignment horizontal="center" vertical="center" wrapText="1"/>
    </xf>
    <xf numFmtId="166" fontId="42" fillId="4" borderId="10" xfId="8523" applyNumberFormat="1" applyFont="1" applyFill="1" applyBorder="1" applyAlignment="1">
      <alignment horizontal="center" vertical="center" wrapText="1"/>
    </xf>
    <xf numFmtId="164" fontId="137" fillId="4" borderId="11" xfId="8522" applyNumberFormat="1" applyFont="1" applyFill="1" applyBorder="1" applyAlignment="1">
      <alignment horizontal="center" vertical="center" wrapText="1"/>
    </xf>
    <xf numFmtId="15" fontId="137" fillId="4" borderId="22" xfId="8523" applyNumberFormat="1" applyFont="1" applyFill="1" applyBorder="1" applyAlignment="1">
      <alignment horizontal="center" vertical="center" wrapText="1"/>
    </xf>
    <xf numFmtId="0" fontId="138" fillId="42" borderId="33" xfId="0" applyFont="1" applyFill="1" applyBorder="1" applyAlignment="1">
      <alignment horizontal="left" vertical="center"/>
    </xf>
    <xf numFmtId="0" fontId="149" fillId="0" borderId="63" xfId="8523" applyFont="1" applyFill="1" applyBorder="1" applyAlignment="1">
      <alignment horizontal="center" vertical="center" wrapText="1"/>
    </xf>
    <xf numFmtId="164" fontId="149" fillId="0" borderId="5" xfId="8522" applyNumberFormat="1" applyFont="1" applyFill="1" applyBorder="1" applyAlignment="1">
      <alignment horizontal="center" vertical="center" wrapText="1"/>
    </xf>
    <xf numFmtId="164" fontId="146" fillId="0" borderId="21" xfId="8522" applyNumberFormat="1" applyFont="1" applyFill="1" applyBorder="1" applyAlignment="1">
      <alignment wrapText="1"/>
    </xf>
    <xf numFmtId="164" fontId="153" fillId="0" borderId="22" xfId="8522" applyNumberFormat="1" applyFont="1" applyFill="1" applyBorder="1" applyAlignment="1">
      <alignment horizontal="left" wrapText="1" indent="2"/>
    </xf>
    <xf numFmtId="165" fontId="153" fillId="0" borderId="11" xfId="0" applyNumberFormat="1" applyFont="1" applyFill="1" applyBorder="1" applyAlignment="1">
      <alignment horizontal="left" wrapText="1" indent="1"/>
    </xf>
    <xf numFmtId="15" fontId="153" fillId="0" borderId="10" xfId="8523" applyNumberFormat="1" applyFont="1" applyFill="1" applyBorder="1" applyAlignment="1">
      <alignment horizontal="left" wrapText="1" indent="1"/>
    </xf>
    <xf numFmtId="166" fontId="153" fillId="0" borderId="10" xfId="8523" applyNumberFormat="1" applyFont="1" applyFill="1" applyBorder="1" applyAlignment="1">
      <alignment horizontal="center" wrapText="1"/>
    </xf>
    <xf numFmtId="15" fontId="153" fillId="0" borderId="11" xfId="8523" applyNumberFormat="1" applyFont="1" applyFill="1" applyBorder="1" applyAlignment="1">
      <alignment horizontal="center" vertical="center" wrapText="1"/>
    </xf>
    <xf numFmtId="15" fontId="146" fillId="0" borderId="11" xfId="8523" applyNumberFormat="1" applyFont="1" applyFill="1" applyBorder="1" applyAlignment="1">
      <alignment horizontal="center" vertical="center" wrapText="1"/>
    </xf>
    <xf numFmtId="165" fontId="153" fillId="0" borderId="55" xfId="0" applyNumberFormat="1" applyFont="1" applyFill="1" applyBorder="1" applyAlignment="1">
      <alignment horizontal="center" vertical="center" wrapText="1"/>
    </xf>
    <xf numFmtId="15" fontId="146" fillId="0" borderId="32" xfId="8523" applyNumberFormat="1" applyFont="1" applyFill="1" applyBorder="1" applyAlignment="1">
      <alignment horizontal="center" vertical="center" wrapText="1"/>
    </xf>
    <xf numFmtId="7" fontId="146" fillId="0" borderId="10" xfId="8522" applyNumberFormat="1" applyFont="1" applyFill="1" applyBorder="1" applyAlignment="1">
      <alignment horizontal="center" vertical="center" wrapText="1"/>
    </xf>
    <xf numFmtId="166" fontId="153" fillId="0" borderId="10" xfId="8523" applyNumberFormat="1" applyFont="1" applyFill="1" applyBorder="1" applyAlignment="1">
      <alignment horizontal="center" vertical="center" wrapText="1"/>
    </xf>
    <xf numFmtId="15" fontId="153" fillId="0" borderId="24" xfId="8523" applyNumberFormat="1" applyFont="1" applyFill="1" applyBorder="1" applyAlignment="1">
      <alignment horizontal="center" vertical="center" wrapText="1"/>
    </xf>
    <xf numFmtId="0" fontId="42" fillId="4" borderId="0" xfId="17040" applyFont="1" applyFill="1" applyBorder="1" applyAlignment="1">
      <alignment vertical="center" wrapText="1"/>
    </xf>
    <xf numFmtId="0" fontId="256" fillId="0" borderId="9" xfId="17017" quotePrefix="1" applyFont="1" applyFill="1" applyBorder="1" applyAlignment="1">
      <alignment horizontal="center" vertical="center" wrapText="1"/>
    </xf>
    <xf numFmtId="0" fontId="33" fillId="4" borderId="27" xfId="0" applyFont="1" applyFill="1" applyBorder="1"/>
    <xf numFmtId="0" fontId="33" fillId="4" borderId="44" xfId="0" applyFont="1" applyFill="1" applyBorder="1"/>
    <xf numFmtId="0" fontId="45" fillId="42" borderId="8" xfId="0" applyFont="1" applyFill="1" applyBorder="1" applyAlignment="1">
      <alignment horizontal="center"/>
    </xf>
    <xf numFmtId="0" fontId="153" fillId="42" borderId="8" xfId="0" applyFont="1" applyFill="1" applyBorder="1"/>
    <xf numFmtId="0" fontId="156" fillId="0" borderId="21" xfId="8523" applyFont="1" applyFill="1" applyBorder="1" applyAlignment="1">
      <alignment horizontal="left" wrapText="1" indent="1"/>
    </xf>
    <xf numFmtId="0" fontId="154" fillId="6" borderId="12" xfId="0" applyFont="1" applyFill="1" applyBorder="1" applyAlignment="1">
      <alignment horizontal="left" indent="1"/>
    </xf>
    <xf numFmtId="0" fontId="154" fillId="42" borderId="8" xfId="0" applyFont="1" applyFill="1" applyBorder="1" applyAlignment="1">
      <alignment horizontal="left" wrapText="1"/>
    </xf>
    <xf numFmtId="0" fontId="154" fillId="42" borderId="9" xfId="0" applyFont="1" applyFill="1" applyBorder="1" applyAlignment="1">
      <alignment horizontal="left" wrapText="1"/>
    </xf>
    <xf numFmtId="0" fontId="138" fillId="42" borderId="8" xfId="0" applyFont="1" applyFill="1" applyBorder="1" applyAlignment="1">
      <alignment horizontal="left" vertical="center"/>
    </xf>
    <xf numFmtId="0" fontId="138" fillId="6" borderId="30" xfId="0" applyFont="1" applyFill="1" applyBorder="1" applyAlignment="1">
      <alignment horizontal="center"/>
    </xf>
    <xf numFmtId="0" fontId="140" fillId="0" borderId="21" xfId="8523" applyFont="1" applyFill="1" applyBorder="1" applyAlignment="1">
      <alignment horizontal="left" wrapText="1" indent="1"/>
    </xf>
    <xf numFmtId="0" fontId="139" fillId="0" borderId="23" xfId="0" applyFont="1" applyFill="1" applyBorder="1" applyAlignment="1">
      <alignment horizontal="left" vertical="center" wrapText="1" indent="1"/>
    </xf>
    <xf numFmtId="0" fontId="138" fillId="42" borderId="9" xfId="0" applyFont="1" applyFill="1" applyBorder="1" applyAlignment="1">
      <alignment horizontal="left" vertical="center"/>
    </xf>
    <xf numFmtId="0" fontId="47" fillId="0" borderId="23" xfId="0" applyFont="1" applyFill="1" applyBorder="1" applyAlignment="1">
      <alignment horizontal="left" vertical="center" wrapText="1" indent="1"/>
    </xf>
    <xf numFmtId="0" fontId="153" fillId="0" borderId="11" xfId="0" applyFont="1" applyFill="1" applyBorder="1" applyAlignment="1">
      <alignment horizontal="center" wrapText="1"/>
    </xf>
    <xf numFmtId="0" fontId="153" fillId="0" borderId="11" xfId="8523" applyFont="1" applyFill="1" applyBorder="1" applyAlignment="1">
      <alignment horizontal="center" wrapText="1"/>
    </xf>
    <xf numFmtId="164" fontId="153" fillId="0" borderId="11" xfId="8522" applyNumberFormat="1" applyFont="1" applyFill="1" applyBorder="1" applyAlignment="1">
      <alignment horizontal="center" vertical="center" wrapText="1"/>
    </xf>
    <xf numFmtId="164" fontId="153" fillId="0" borderId="24" xfId="8522" applyNumberFormat="1" applyFont="1" applyFill="1" applyBorder="1" applyAlignment="1">
      <alignment horizontal="center" vertical="center" wrapText="1"/>
    </xf>
    <xf numFmtId="0" fontId="153" fillId="4" borderId="0" xfId="0" applyFont="1" applyFill="1" applyBorder="1"/>
    <xf numFmtId="0" fontId="33" fillId="0" borderId="55" xfId="0" applyFont="1" applyFill="1" applyBorder="1"/>
    <xf numFmtId="0" fontId="153" fillId="0" borderId="11" xfId="8523" applyFont="1" applyFill="1" applyBorder="1" applyAlignment="1">
      <alignment horizontal="left" vertical="center" wrapText="1" indent="1"/>
    </xf>
    <xf numFmtId="0" fontId="259" fillId="0" borderId="20" xfId="0" applyFont="1" applyFill="1" applyBorder="1" applyAlignment="1">
      <alignment horizontal="left" vertical="center" wrapText="1"/>
    </xf>
    <xf numFmtId="0" fontId="41" fillId="0" borderId="63" xfId="8523" applyFont="1" applyFill="1" applyBorder="1" applyAlignment="1">
      <alignment horizontal="center" vertical="center" wrapText="1"/>
    </xf>
    <xf numFmtId="164" fontId="41" fillId="0" borderId="63" xfId="8522" applyNumberFormat="1" applyFont="1" applyFill="1" applyBorder="1" applyAlignment="1">
      <alignment horizontal="center" vertical="center" wrapText="1"/>
    </xf>
    <xf numFmtId="164" fontId="42" fillId="0" borderId="21" xfId="8522" applyNumberFormat="1" applyFont="1" applyFill="1" applyBorder="1" applyAlignment="1">
      <alignment horizontal="center" vertical="center" wrapText="1"/>
    </xf>
    <xf numFmtId="164" fontId="42" fillId="0" borderId="55" xfId="8522" applyNumberFormat="1" applyFont="1" applyFill="1" applyBorder="1" applyAlignment="1">
      <alignment horizontal="center" vertical="center" wrapText="1"/>
    </xf>
    <xf numFmtId="164" fontId="42" fillId="0" borderId="22" xfId="8522" applyNumberFormat="1" applyFont="1" applyFill="1" applyBorder="1" applyAlignment="1">
      <alignment horizontal="center" vertical="center" wrapText="1"/>
    </xf>
    <xf numFmtId="164" fontId="33" fillId="0" borderId="21" xfId="8522" applyNumberFormat="1" applyFont="1" applyFill="1" applyBorder="1" applyAlignment="1">
      <alignment horizontal="center" vertical="center" wrapText="1"/>
    </xf>
    <xf numFmtId="15" fontId="97" fillId="0" borderId="11" xfId="8523" applyNumberFormat="1" applyFont="1" applyFill="1" applyBorder="1" applyAlignment="1">
      <alignment horizontal="center" vertical="center" wrapText="1"/>
    </xf>
    <xf numFmtId="165" fontId="97" fillId="0" borderId="24" xfId="0" applyNumberFormat="1" applyFont="1" applyFill="1" applyBorder="1" applyAlignment="1">
      <alignment horizontal="center" vertical="center" wrapText="1"/>
    </xf>
    <xf numFmtId="164" fontId="97" fillId="0" borderId="75" xfId="8522" applyNumberFormat="1" applyFont="1" applyFill="1" applyBorder="1" applyAlignment="1">
      <alignment horizontal="center" vertical="center" wrapText="1"/>
    </xf>
    <xf numFmtId="165" fontId="42" fillId="0" borderId="24" xfId="0" applyNumberFormat="1" applyFont="1" applyFill="1" applyBorder="1" applyAlignment="1">
      <alignment horizontal="center" vertical="center" wrapText="1"/>
    </xf>
    <xf numFmtId="164" fontId="33" fillId="0" borderId="76" xfId="8522" applyNumberFormat="1" applyFont="1" applyFill="1" applyBorder="1" applyAlignment="1">
      <alignment horizontal="center" vertical="center" wrapText="1"/>
    </xf>
    <xf numFmtId="0" fontId="97" fillId="4" borderId="0" xfId="0" applyFont="1" applyFill="1" applyBorder="1"/>
    <xf numFmtId="0" fontId="55" fillId="0" borderId="11" xfId="8524" applyFont="1" applyFill="1" applyBorder="1" applyAlignment="1" applyProtection="1">
      <alignment horizontal="left" vertical="center" wrapText="1" indent="1"/>
    </xf>
    <xf numFmtId="0" fontId="0" fillId="0" borderId="10" xfId="0" applyFont="1" applyFill="1" applyBorder="1" applyAlignment="1">
      <alignment horizontal="left" vertical="center" wrapText="1" indent="1"/>
    </xf>
    <xf numFmtId="0" fontId="39" fillId="0" borderId="19" xfId="8523" applyFont="1" applyFill="1" applyBorder="1" applyAlignment="1">
      <alignment horizontal="left" vertical="center" wrapText="1" indent="1"/>
    </xf>
    <xf numFmtId="0" fontId="39" fillId="18" borderId="11" xfId="8523" applyFont="1" applyFill="1" applyBorder="1" applyAlignment="1">
      <alignment horizontal="left" vertical="center" wrapText="1" indent="1"/>
    </xf>
    <xf numFmtId="0" fontId="39" fillId="18" borderId="10" xfId="8523" applyFont="1" applyFill="1" applyBorder="1" applyAlignment="1">
      <alignment horizontal="left" vertical="center" wrapText="1" indent="1"/>
    </xf>
    <xf numFmtId="0" fontId="39" fillId="0" borderId="41" xfId="8523" applyFont="1" applyFill="1" applyBorder="1" applyAlignment="1">
      <alignment horizontal="left" vertical="center" wrapText="1" indent="1"/>
    </xf>
    <xf numFmtId="0" fontId="39" fillId="0" borderId="11" xfId="8523" quotePrefix="1" applyFont="1" applyFill="1" applyBorder="1" applyAlignment="1">
      <alignment horizontal="left" vertical="center" wrapText="1" indent="1"/>
    </xf>
    <xf numFmtId="0" fontId="0" fillId="0" borderId="11" xfId="8523" applyFont="1" applyFill="1" applyBorder="1" applyAlignment="1">
      <alignment horizontal="left" vertical="center" indent="1"/>
    </xf>
    <xf numFmtId="0" fontId="39" fillId="0" borderId="24" xfId="8523" applyFont="1" applyFill="1" applyBorder="1" applyAlignment="1">
      <alignment horizontal="left" vertical="center" wrapText="1" indent="1"/>
    </xf>
    <xf numFmtId="0" fontId="0" fillId="8" borderId="10" xfId="0" applyFont="1" applyFill="1" applyBorder="1" applyAlignment="1">
      <alignment horizontal="left" vertical="center" wrapText="1" indent="1"/>
    </xf>
    <xf numFmtId="0" fontId="182" fillId="0" borderId="0" xfId="0" applyFont="1" applyBorder="1"/>
    <xf numFmtId="0" fontId="0" fillId="0" borderId="0" xfId="0" applyFont="1" applyFill="1" applyBorder="1" applyAlignment="1">
      <alignment horizontal="center"/>
    </xf>
    <xf numFmtId="0" fontId="4" fillId="0" borderId="0" xfId="17039" applyFont="1"/>
    <xf numFmtId="0" fontId="48" fillId="0" borderId="35" xfId="8523" applyFont="1" applyFill="1" applyBorder="1" applyAlignment="1">
      <alignment wrapText="1"/>
    </xf>
    <xf numFmtId="0" fontId="48" fillId="0" borderId="22" xfId="8523" applyFont="1" applyFill="1" applyBorder="1" applyAlignment="1">
      <alignment wrapText="1"/>
    </xf>
    <xf numFmtId="1" fontId="42" fillId="0" borderId="21" xfId="8523" applyNumberFormat="1" applyFont="1" applyFill="1" applyBorder="1" applyAlignment="1">
      <alignment horizontal="center" vertical="center" wrapText="1"/>
    </xf>
    <xf numFmtId="0" fontId="33" fillId="0" borderId="10" xfId="0" applyFont="1" applyFill="1" applyBorder="1" applyAlignment="1">
      <alignment horizontal="center" vertical="center"/>
    </xf>
    <xf numFmtId="0" fontId="146" fillId="0" borderId="56" xfId="0" applyFont="1" applyFill="1" applyBorder="1" applyAlignment="1">
      <alignment horizontal="center" vertical="center" wrapText="1"/>
    </xf>
    <xf numFmtId="0" fontId="31" fillId="18" borderId="22" xfId="0" applyFont="1" applyFill="1" applyBorder="1" applyAlignment="1">
      <alignment horizontal="center"/>
    </xf>
    <xf numFmtId="0" fontId="260" fillId="0" borderId="0" xfId="0" applyFont="1" applyFill="1" applyAlignment="1">
      <alignment horizontal="center" vertical="center"/>
    </xf>
    <xf numFmtId="165" fontId="48" fillId="0" borderId="11" xfId="8523" applyNumberFormat="1" applyFont="1" applyFill="1" applyBorder="1" applyAlignment="1">
      <alignment horizontal="left" wrapText="1" indent="1"/>
    </xf>
    <xf numFmtId="1" fontId="0" fillId="5" borderId="8" xfId="0" applyNumberFormat="1" applyFont="1" applyFill="1" applyBorder="1" applyAlignment="1">
      <alignment horizontal="center" vertical="center" wrapText="1"/>
    </xf>
    <xf numFmtId="1" fontId="33" fillId="0" borderId="29" xfId="0" applyNumberFormat="1" applyFont="1" applyFill="1" applyBorder="1" applyAlignment="1">
      <alignment horizontal="center" vertical="center" wrapText="1"/>
    </xf>
    <xf numFmtId="1" fontId="33" fillId="0" borderId="13" xfId="0" applyNumberFormat="1" applyFont="1" applyFill="1" applyBorder="1" applyAlignment="1">
      <alignment horizontal="center" vertical="center" wrapText="1"/>
    </xf>
    <xf numFmtId="0" fontId="41" fillId="0" borderId="13" xfId="0" applyFont="1" applyFill="1" applyBorder="1" applyAlignment="1">
      <alignment horizontal="center" vertical="center"/>
    </xf>
    <xf numFmtId="49" fontId="34" fillId="5" borderId="8" xfId="0" applyNumberFormat="1" applyFont="1" applyFill="1" applyBorder="1" applyAlignment="1">
      <alignment horizontal="left" wrapText="1" indent="1"/>
    </xf>
    <xf numFmtId="1" fontId="33" fillId="0" borderId="15" xfId="0" applyNumberFormat="1" applyFont="1" applyFill="1" applyBorder="1" applyAlignment="1">
      <alignment horizontal="center" vertical="center" wrapText="1"/>
    </xf>
    <xf numFmtId="1" fontId="42" fillId="0" borderId="11" xfId="0" applyNumberFormat="1" applyFont="1" applyFill="1" applyBorder="1" applyAlignment="1">
      <alignment horizontal="center" vertical="center" wrapText="1"/>
    </xf>
    <xf numFmtId="0" fontId="42" fillId="0" borderId="11" xfId="8522" applyNumberFormat="1" applyFont="1" applyFill="1" applyBorder="1" applyAlignment="1">
      <alignment horizontal="center" vertical="center" wrapText="1"/>
    </xf>
    <xf numFmtId="0" fontId="42" fillId="0" borderId="11" xfId="0" applyNumberFormat="1" applyFont="1" applyFill="1" applyBorder="1" applyAlignment="1">
      <alignment horizontal="center" vertical="center" wrapText="1"/>
    </xf>
    <xf numFmtId="0" fontId="42" fillId="0" borderId="11" xfId="8523" applyFont="1" applyFill="1" applyBorder="1" applyAlignment="1">
      <alignment horizontal="left" vertical="center" wrapText="1"/>
    </xf>
    <xf numFmtId="1" fontId="33" fillId="5" borderId="8" xfId="0" applyNumberFormat="1" applyFont="1" applyFill="1" applyBorder="1" applyAlignment="1">
      <alignment horizontal="center" vertical="center" wrapText="1"/>
    </xf>
    <xf numFmtId="0" fontId="33" fillId="0" borderId="11" xfId="8523" applyNumberFormat="1" applyFont="1" applyFill="1" applyBorder="1" applyAlignment="1">
      <alignment vertical="center" wrapText="1"/>
    </xf>
    <xf numFmtId="0" fontId="48" fillId="0" borderId="10" xfId="8523" applyFont="1" applyFill="1" applyBorder="1" applyAlignment="1">
      <alignment horizontal="center" wrapText="1"/>
    </xf>
    <xf numFmtId="0" fontId="39" fillId="18" borderId="21" xfId="8523" applyNumberFormat="1" applyFont="1" applyFill="1" applyBorder="1" applyAlignment="1">
      <alignment horizontal="center" wrapText="1"/>
    </xf>
    <xf numFmtId="0" fontId="0" fillId="0" borderId="118" xfId="0" applyFont="1" applyFill="1" applyBorder="1" applyAlignment="1">
      <alignment horizontal="left" vertical="center" wrapText="1" indent="1"/>
    </xf>
    <xf numFmtId="15" fontId="137" fillId="0" borderId="10" xfId="8523" applyNumberFormat="1" applyFont="1" applyFill="1" applyBorder="1" applyAlignment="1">
      <alignment horizontal="center" vertical="center" wrapText="1"/>
    </xf>
    <xf numFmtId="0" fontId="45" fillId="41" borderId="9" xfId="0" applyFont="1" applyFill="1" applyBorder="1" applyAlignment="1">
      <alignment horizontal="left"/>
    </xf>
    <xf numFmtId="0" fontId="45" fillId="41" borderId="8" xfId="0" applyFont="1" applyFill="1" applyBorder="1" applyAlignment="1">
      <alignment horizontal="left"/>
    </xf>
    <xf numFmtId="0" fontId="98" fillId="0" borderId="0" xfId="0" applyFont="1" applyFill="1" applyBorder="1" applyAlignment="1">
      <alignment horizontal="center"/>
    </xf>
    <xf numFmtId="0" fontId="42" fillId="0" borderId="10" xfId="0" applyFont="1" applyBorder="1" applyAlignment="1">
      <alignment horizontal="left" vertical="center" wrapText="1" indent="2"/>
    </xf>
    <xf numFmtId="0" fontId="98" fillId="0" borderId="0" xfId="0" applyFont="1" applyFill="1" applyBorder="1" applyAlignment="1">
      <alignment horizontal="left"/>
    </xf>
    <xf numFmtId="0" fontId="47" fillId="0" borderId="21" xfId="0" applyFont="1" applyFill="1" applyBorder="1" applyAlignment="1">
      <alignment horizontal="left" vertical="center" wrapText="1" indent="1"/>
    </xf>
    <xf numFmtId="0" fontId="98" fillId="0" borderId="44" xfId="0" applyFont="1" applyFill="1" applyBorder="1" applyAlignment="1">
      <alignment horizontal="left"/>
    </xf>
    <xf numFmtId="0" fontId="194" fillId="0" borderId="21" xfId="0" applyFont="1" applyFill="1" applyBorder="1" applyAlignment="1">
      <alignment horizontal="left" vertical="center" wrapText="1"/>
    </xf>
    <xf numFmtId="0" fontId="89" fillId="4" borderId="44" xfId="0" applyFont="1" applyFill="1" applyBorder="1"/>
    <xf numFmtId="0" fontId="42" fillId="0" borderId="11" xfId="0" applyFont="1" applyBorder="1" applyAlignment="1">
      <alignment horizontal="left" vertical="center" wrapText="1" indent="2"/>
    </xf>
    <xf numFmtId="0" fontId="194" fillId="0" borderId="0" xfId="0" applyFont="1" applyFill="1" applyBorder="1" applyAlignment="1">
      <alignment horizontal="center"/>
    </xf>
    <xf numFmtId="0" fontId="153" fillId="0" borderId="11" xfId="0" applyFont="1" applyFill="1" applyBorder="1" applyAlignment="1">
      <alignment horizontal="center"/>
    </xf>
    <xf numFmtId="0" fontId="178" fillId="0" borderId="0" xfId="0" applyFont="1" applyFill="1" applyBorder="1" applyAlignment="1">
      <alignment horizontal="center"/>
    </xf>
    <xf numFmtId="166" fontId="137" fillId="0" borderId="24" xfId="8523" applyNumberFormat="1" applyFont="1" applyFill="1" applyBorder="1" applyAlignment="1">
      <alignment horizontal="center" vertical="center" wrapText="1"/>
    </xf>
    <xf numFmtId="10" fontId="108" fillId="0" borderId="24" xfId="8525" applyNumberFormat="1" applyFont="1" applyFill="1" applyBorder="1" applyAlignment="1">
      <alignment horizontal="center"/>
    </xf>
    <xf numFmtId="164" fontId="42" fillId="0" borderId="11" xfId="8524" applyNumberFormat="1" applyFont="1" applyFill="1" applyBorder="1" applyAlignment="1" applyProtection="1">
      <alignment horizontal="center" vertical="center" wrapText="1"/>
    </xf>
    <xf numFmtId="0" fontId="0" fillId="0" borderId="0" xfId="0" applyFont="1" applyFill="1" applyBorder="1"/>
    <xf numFmtId="0" fontId="0" fillId="18" borderId="22" xfId="0" applyFont="1" applyFill="1" applyBorder="1" applyAlignment="1">
      <alignment horizontal="left"/>
    </xf>
    <xf numFmtId="0" fontId="0" fillId="18" borderId="11" xfId="0" applyFont="1" applyFill="1" applyBorder="1" applyAlignment="1">
      <alignment horizontal="left"/>
    </xf>
    <xf numFmtId="165" fontId="42" fillId="0" borderId="11" xfId="0" applyNumberFormat="1" applyFont="1" applyFill="1" applyBorder="1" applyAlignment="1">
      <alignment horizontal="center" wrapText="1"/>
    </xf>
    <xf numFmtId="0" fontId="238" fillId="29" borderId="34" xfId="17073" applyFont="1" applyFill="1" applyBorder="1" applyAlignment="1">
      <alignment horizontal="left" vertical="center" wrapText="1"/>
    </xf>
    <xf numFmtId="0" fontId="238" fillId="29" borderId="34" xfId="17073" applyFont="1" applyFill="1" applyBorder="1" applyAlignment="1">
      <alignment horizontal="center" vertical="center" wrapText="1"/>
    </xf>
    <xf numFmtId="0" fontId="239" fillId="30" borderId="37" xfId="17073" applyFont="1" applyFill="1" applyBorder="1" applyAlignment="1">
      <alignment horizontal="left" vertical="center"/>
    </xf>
    <xf numFmtId="0" fontId="239" fillId="30" borderId="0" xfId="17073" applyFont="1" applyFill="1" applyAlignment="1">
      <alignment horizontal="center" vertical="center"/>
    </xf>
    <xf numFmtId="0" fontId="173" fillId="0" borderId="18" xfId="17073" applyFont="1" applyBorder="1" applyAlignment="1">
      <alignment horizontal="left" vertical="center"/>
    </xf>
    <xf numFmtId="0" fontId="173" fillId="0" borderId="18" xfId="17073" applyFont="1" applyBorder="1" applyAlignment="1">
      <alignment horizontal="center" vertical="center"/>
    </xf>
    <xf numFmtId="0" fontId="173" fillId="0" borderId="18" xfId="17073" quotePrefix="1" applyFont="1" applyBorder="1" applyAlignment="1">
      <alignment horizontal="center" vertical="center"/>
    </xf>
    <xf numFmtId="9" fontId="173" fillId="0" borderId="18" xfId="17073" applyNumberFormat="1" applyFont="1" applyBorder="1" applyAlignment="1">
      <alignment horizontal="center" vertical="center"/>
    </xf>
    <xf numFmtId="0" fontId="173" fillId="4" borderId="18" xfId="17073" applyFont="1" applyFill="1" applyBorder="1" applyAlignment="1">
      <alignment horizontal="center" vertical="center"/>
    </xf>
    <xf numFmtId="9" fontId="173" fillId="4" borderId="18" xfId="17073" applyNumberFormat="1" applyFont="1" applyFill="1" applyBorder="1" applyAlignment="1">
      <alignment horizontal="center" vertical="center"/>
    </xf>
    <xf numFmtId="3" fontId="173" fillId="0" borderId="18" xfId="17073" applyNumberFormat="1" applyFont="1" applyBorder="1" applyAlignment="1">
      <alignment horizontal="center" vertical="center"/>
    </xf>
    <xf numFmtId="0" fontId="173" fillId="0" borderId="18" xfId="17073" applyFont="1" applyBorder="1" applyAlignment="1">
      <alignment horizontal="center" vertical="center" wrapText="1"/>
    </xf>
    <xf numFmtId="0" fontId="239" fillId="31" borderId="37" xfId="17073" applyFont="1" applyFill="1" applyBorder="1" applyAlignment="1">
      <alignment horizontal="left" vertical="center"/>
    </xf>
    <xf numFmtId="0" fontId="239" fillId="31" borderId="0" xfId="17073" applyFont="1" applyFill="1" applyAlignment="1">
      <alignment horizontal="center" vertical="center"/>
    </xf>
    <xf numFmtId="9" fontId="173" fillId="0" borderId="18" xfId="17074" applyFont="1" applyBorder="1" applyAlignment="1">
      <alignment horizontal="center" vertical="center"/>
    </xf>
    <xf numFmtId="0" fontId="239" fillId="32" borderId="37" xfId="17073" applyFont="1" applyFill="1" applyBorder="1" applyAlignment="1">
      <alignment horizontal="left" vertical="center"/>
    </xf>
    <xf numFmtId="0" fontId="239" fillId="32" borderId="0" xfId="17073" applyFont="1" applyFill="1" applyAlignment="1">
      <alignment horizontal="center" vertical="center"/>
    </xf>
    <xf numFmtId="9" fontId="173" fillId="0" borderId="18" xfId="17074" applyFont="1" applyFill="1" applyBorder="1" applyAlignment="1">
      <alignment horizontal="center" vertical="center"/>
    </xf>
    <xf numFmtId="0" fontId="239" fillId="9" borderId="37" xfId="17073" applyFont="1" applyFill="1" applyBorder="1" applyAlignment="1">
      <alignment horizontal="left" vertical="center"/>
    </xf>
    <xf numFmtId="0" fontId="239" fillId="9" borderId="0" xfId="17073" applyFont="1" applyFill="1" applyAlignment="1">
      <alignment horizontal="center" vertical="center"/>
    </xf>
    <xf numFmtId="0" fontId="239" fillId="13" borderId="37" xfId="17073" applyFont="1" applyFill="1" applyBorder="1" applyAlignment="1">
      <alignment horizontal="left" vertical="center"/>
    </xf>
    <xf numFmtId="0" fontId="239" fillId="13" borderId="0" xfId="17073" applyFont="1" applyFill="1" applyAlignment="1">
      <alignment horizontal="center" vertical="center"/>
    </xf>
    <xf numFmtId="0" fontId="239" fillId="33" borderId="37" xfId="17073" applyFont="1" applyFill="1" applyBorder="1" applyAlignment="1">
      <alignment horizontal="left" vertical="center"/>
    </xf>
    <xf numFmtId="0" fontId="239" fillId="33" borderId="0" xfId="17073" applyFont="1" applyFill="1" applyAlignment="1">
      <alignment horizontal="center" vertical="center"/>
    </xf>
    <xf numFmtId="0" fontId="173" fillId="0" borderId="0" xfId="17073" applyFont="1" applyAlignment="1">
      <alignment horizontal="center" vertical="center"/>
    </xf>
    <xf numFmtId="9" fontId="65" fillId="0" borderId="18" xfId="17074" applyFont="1" applyBorder="1" applyAlignment="1">
      <alignment horizontal="center" vertical="center"/>
    </xf>
    <xf numFmtId="9" fontId="65" fillId="8" borderId="0" xfId="17074" applyFont="1" applyFill="1" applyBorder="1" applyAlignment="1">
      <alignment horizontal="center" vertical="center"/>
    </xf>
    <xf numFmtId="9" fontId="173" fillId="4" borderId="18" xfId="17074" applyFont="1" applyFill="1" applyBorder="1" applyAlignment="1">
      <alignment horizontal="center" vertical="center"/>
    </xf>
    <xf numFmtId="9" fontId="65" fillId="35" borderId="0" xfId="17074" applyFont="1" applyFill="1" applyBorder="1" applyAlignment="1">
      <alignment horizontal="center" vertical="center"/>
    </xf>
    <xf numFmtId="0" fontId="2" fillId="0" borderId="0" xfId="17075"/>
    <xf numFmtId="0" fontId="2" fillId="0" borderId="0" xfId="17075" applyAlignment="1">
      <alignment horizontal="center"/>
    </xf>
    <xf numFmtId="0" fontId="237" fillId="2" borderId="26" xfId="8523" applyFont="1" applyFill="1" applyBorder="1" applyAlignment="1" applyProtection="1">
      <alignment horizontal="center" vertical="center" wrapText="1"/>
    </xf>
    <xf numFmtId="0" fontId="174" fillId="0" borderId="17" xfId="0" applyFont="1" applyFill="1" applyBorder="1" applyAlignment="1" applyProtection="1">
      <alignment horizontal="left" vertical="center" wrapText="1"/>
    </xf>
    <xf numFmtId="164" fontId="174" fillId="2" borderId="10" xfId="8523" applyNumberFormat="1" applyFont="1" applyFill="1" applyBorder="1" applyAlignment="1" applyProtection="1">
      <alignment horizontal="center" vertical="center" wrapText="1"/>
    </xf>
    <xf numFmtId="164" fontId="174" fillId="2" borderId="10" xfId="8522" applyNumberFormat="1" applyFont="1" applyFill="1" applyBorder="1" applyAlignment="1" applyProtection="1">
      <alignment horizontal="center" vertical="center" wrapText="1"/>
    </xf>
    <xf numFmtId="164" fontId="174" fillId="2" borderId="11" xfId="8522" applyNumberFormat="1" applyFont="1" applyFill="1" applyBorder="1" applyAlignment="1" applyProtection="1">
      <alignment horizontal="center" vertical="center" wrapText="1"/>
    </xf>
    <xf numFmtId="164" fontId="174" fillId="0" borderId="11" xfId="8522" applyNumberFormat="1" applyFont="1" applyFill="1" applyBorder="1" applyAlignment="1">
      <alignment horizontal="center" vertical="center" wrapText="1"/>
    </xf>
    <xf numFmtId="164" fontId="174" fillId="2" borderId="10" xfId="0" applyNumberFormat="1" applyFont="1" applyFill="1" applyBorder="1" applyAlignment="1" applyProtection="1">
      <alignment horizontal="center" vertical="center" wrapText="1"/>
    </xf>
    <xf numFmtId="7" fontId="174" fillId="0" borderId="11" xfId="8522" applyNumberFormat="1" applyFont="1" applyFill="1" applyBorder="1" applyAlignment="1">
      <alignment horizontal="center" vertical="center" wrapText="1"/>
    </xf>
    <xf numFmtId="165" fontId="174" fillId="0" borderId="10" xfId="8522" applyNumberFormat="1" applyFont="1" applyFill="1" applyBorder="1" applyAlignment="1">
      <alignment horizontal="center" vertical="center" wrapText="1"/>
    </xf>
    <xf numFmtId="165" fontId="174" fillId="0" borderId="10" xfId="8522" applyNumberFormat="1" applyFont="1" applyFill="1" applyBorder="1" applyAlignment="1" applyProtection="1">
      <alignment horizontal="center" vertical="center" wrapText="1"/>
    </xf>
    <xf numFmtId="165" fontId="174" fillId="0" borderId="11" xfId="8522" applyNumberFormat="1" applyFont="1" applyFill="1" applyBorder="1" applyAlignment="1" applyProtection="1">
      <alignment horizontal="center" vertical="center" wrapText="1"/>
    </xf>
    <xf numFmtId="165" fontId="174" fillId="0" borderId="11" xfId="8522" applyNumberFormat="1" applyFont="1" applyFill="1" applyBorder="1" applyAlignment="1">
      <alignment horizontal="center" vertical="center" wrapText="1"/>
    </xf>
    <xf numFmtId="44" fontId="174" fillId="0" borderId="10" xfId="8522" applyNumberFormat="1" applyFont="1" applyFill="1" applyBorder="1" applyAlignment="1">
      <alignment horizontal="center" vertical="center" wrapText="1"/>
    </xf>
    <xf numFmtId="164" fontId="261" fillId="2" borderId="10" xfId="17017" applyNumberFormat="1" applyFont="1" applyFill="1" applyBorder="1" applyAlignment="1" applyProtection="1">
      <alignment horizontal="center" vertical="center" wrapText="1"/>
    </xf>
    <xf numFmtId="164" fontId="175" fillId="0" borderId="11" xfId="8522" applyNumberFormat="1" applyFont="1" applyFill="1" applyBorder="1" applyAlignment="1" applyProtection="1">
      <alignment horizontal="center" vertical="center" wrapText="1"/>
    </xf>
    <xf numFmtId="44" fontId="175" fillId="0" borderId="11" xfId="8522" applyNumberFormat="1" applyFont="1" applyFill="1" applyBorder="1" applyAlignment="1">
      <alignment horizontal="center" vertical="center" wrapText="1"/>
    </xf>
    <xf numFmtId="164" fontId="174" fillId="2" borderId="24" xfId="8522" applyNumberFormat="1" applyFont="1" applyFill="1" applyBorder="1" applyAlignment="1" applyProtection="1">
      <alignment horizontal="center" vertical="center" wrapText="1"/>
    </xf>
    <xf numFmtId="165" fontId="174" fillId="0" borderId="24" xfId="8522" applyNumberFormat="1" applyFont="1" applyFill="1" applyBorder="1" applyAlignment="1">
      <alignment horizontal="center" vertical="center" wrapText="1"/>
    </xf>
    <xf numFmtId="164" fontId="31" fillId="4" borderId="29" xfId="8522" applyNumberFormat="1" applyFont="1" applyFill="1" applyBorder="1" applyAlignment="1">
      <alignment horizontal="center" wrapText="1"/>
    </xf>
    <xf numFmtId="0" fontId="48" fillId="2" borderId="11" xfId="8523" applyFont="1" applyFill="1" applyBorder="1" applyAlignment="1">
      <alignment horizontal="center" vertical="center" wrapText="1"/>
    </xf>
    <xf numFmtId="164" fontId="42" fillId="7" borderId="10" xfId="0" applyNumberFormat="1" applyFont="1" applyFill="1" applyBorder="1" applyAlignment="1">
      <alignment horizontal="center" vertical="center" wrapText="1"/>
    </xf>
    <xf numFmtId="15" fontId="42" fillId="2" borderId="11" xfId="8523" applyNumberFormat="1" applyFont="1" applyFill="1" applyBorder="1" applyAlignment="1">
      <alignment horizontal="center" vertical="center" wrapText="1"/>
    </xf>
    <xf numFmtId="164" fontId="31" fillId="4" borderId="13" xfId="8522" applyNumberFormat="1" applyFont="1" applyFill="1" applyBorder="1" applyAlignment="1" applyProtection="1">
      <alignment horizontal="center" wrapText="1"/>
    </xf>
    <xf numFmtId="164" fontId="42" fillId="2" borderId="10" xfId="8523" applyNumberFormat="1" applyFont="1" applyFill="1" applyBorder="1" applyAlignment="1">
      <alignment horizontal="center" vertical="center" wrapText="1"/>
    </xf>
    <xf numFmtId="164" fontId="31" fillId="0" borderId="11" xfId="8522" applyNumberFormat="1" applyFont="1" applyFill="1" applyBorder="1" applyAlignment="1" applyProtection="1">
      <alignment horizontal="center" wrapText="1"/>
    </xf>
    <xf numFmtId="0" fontId="41" fillId="0" borderId="11" xfId="0" applyFont="1" applyBorder="1" applyAlignment="1">
      <alignment horizontal="center" vertical="center"/>
    </xf>
    <xf numFmtId="0" fontId="41" fillId="0" borderId="13" xfId="0" applyFont="1" applyBorder="1" applyAlignment="1">
      <alignment horizontal="center" vertical="center"/>
    </xf>
    <xf numFmtId="165" fontId="42" fillId="5" borderId="8" xfId="8522" applyNumberFormat="1" applyFont="1" applyFill="1" applyBorder="1" applyAlignment="1" applyProtection="1">
      <alignment horizontal="center" wrapText="1"/>
    </xf>
    <xf numFmtId="164" fontId="31" fillId="4" borderId="15" xfId="8522" applyNumberFormat="1" applyFont="1" applyFill="1" applyBorder="1" applyAlignment="1" applyProtection="1">
      <alignment horizontal="center" wrapText="1"/>
    </xf>
    <xf numFmtId="164" fontId="42" fillId="7" borderId="11" xfId="8522" applyNumberFormat="1" applyFont="1" applyFill="1" applyBorder="1" applyAlignment="1" applyProtection="1">
      <alignment horizontal="center" wrapText="1"/>
    </xf>
    <xf numFmtId="164" fontId="42" fillId="2" borderId="11" xfId="0" applyNumberFormat="1" applyFont="1" applyFill="1" applyBorder="1" applyAlignment="1">
      <alignment horizontal="center" vertical="center" wrapText="1"/>
    </xf>
    <xf numFmtId="165" fontId="42" fillId="2" borderId="11" xfId="8522" applyNumberFormat="1" applyFont="1" applyFill="1" applyBorder="1" applyAlignment="1" applyProtection="1">
      <alignment horizontal="center" wrapText="1"/>
    </xf>
    <xf numFmtId="164" fontId="59" fillId="0" borderId="11" xfId="17017" applyNumberFormat="1" applyFill="1" applyBorder="1" applyAlignment="1" applyProtection="1">
      <alignment horizontal="center" wrapText="1"/>
    </xf>
    <xf numFmtId="164" fontId="42" fillId="9" borderId="11" xfId="8522" applyNumberFormat="1" applyFont="1" applyFill="1" applyBorder="1" applyAlignment="1" applyProtection="1">
      <alignment horizontal="center" wrapText="1"/>
    </xf>
    <xf numFmtId="164" fontId="42" fillId="0" borderId="11" xfId="0" applyNumberFormat="1" applyFont="1" applyBorder="1" applyAlignment="1">
      <alignment horizontal="center" wrapText="1"/>
    </xf>
    <xf numFmtId="165" fontId="42" fillId="2" borderId="11" xfId="8522" applyNumberFormat="1" applyFont="1" applyFill="1" applyBorder="1" applyAlignment="1" applyProtection="1">
      <alignment horizontal="center" vertical="center" wrapText="1"/>
    </xf>
    <xf numFmtId="164" fontId="124" fillId="0" borderId="13" xfId="0" applyNumberFormat="1" applyFont="1" applyBorder="1" applyAlignment="1">
      <alignment horizontal="center" vertical="center" wrapText="1"/>
    </xf>
    <xf numFmtId="164" fontId="42" fillId="0" borderId="11" xfId="8522" applyNumberFormat="1" applyFont="1" applyFill="1" applyBorder="1" applyAlignment="1" applyProtection="1">
      <alignment horizontal="center" wrapText="1"/>
    </xf>
    <xf numFmtId="0" fontId="41" fillId="0" borderId="10" xfId="0" applyFont="1" applyBorder="1" applyAlignment="1">
      <alignment horizontal="center" vertical="center"/>
    </xf>
    <xf numFmtId="164" fontId="42" fillId="2" borderId="10" xfId="0" applyNumberFormat="1" applyFont="1" applyFill="1" applyBorder="1" applyAlignment="1">
      <alignment horizontal="center" vertical="center" wrapText="1"/>
    </xf>
    <xf numFmtId="164" fontId="42" fillId="0" borderId="10" xfId="8522" applyNumberFormat="1" applyFont="1" applyFill="1" applyBorder="1" applyAlignment="1" applyProtection="1">
      <alignment horizontal="center" wrapText="1"/>
    </xf>
    <xf numFmtId="164" fontId="42" fillId="2" borderId="24" xfId="0" applyNumberFormat="1" applyFont="1" applyFill="1" applyBorder="1" applyAlignment="1">
      <alignment horizontal="center" vertical="center" wrapText="1"/>
    </xf>
    <xf numFmtId="0" fontId="184" fillId="8" borderId="29" xfId="0" applyFont="1" applyFill="1" applyBorder="1" applyAlignment="1">
      <alignment horizontal="left"/>
    </xf>
    <xf numFmtId="0" fontId="184" fillId="0" borderId="29" xfId="0" applyFont="1" applyFill="1" applyBorder="1" applyAlignment="1">
      <alignment horizontal="left"/>
    </xf>
    <xf numFmtId="164" fontId="33" fillId="0" borderId="11" xfId="8522" applyNumberFormat="1" applyFont="1" applyFill="1" applyBorder="1" applyAlignment="1" applyProtection="1">
      <alignment horizontal="center" wrapText="1"/>
    </xf>
    <xf numFmtId="0" fontId="31" fillId="0" borderId="11" xfId="0" applyFont="1" applyBorder="1" applyAlignment="1">
      <alignment horizontal="center" vertical="center" wrapText="1"/>
    </xf>
    <xf numFmtId="164" fontId="42" fillId="2" borderId="13" xfId="0" applyNumberFormat="1" applyFont="1" applyFill="1" applyBorder="1" applyAlignment="1">
      <alignment horizontal="center" vertical="center" wrapText="1"/>
    </xf>
    <xf numFmtId="164" fontId="42" fillId="2" borderId="11" xfId="0" applyNumberFormat="1" applyFont="1" applyFill="1" applyBorder="1" applyAlignment="1">
      <alignment horizontal="center" wrapText="1"/>
    </xf>
    <xf numFmtId="164" fontId="42" fillId="0" borderId="11" xfId="8523" applyNumberFormat="1" applyFont="1" applyBorder="1" applyAlignment="1">
      <alignment horizontal="center" wrapText="1"/>
    </xf>
    <xf numFmtId="44" fontId="33" fillId="0" borderId="11" xfId="8522" applyFont="1" applyFill="1" applyBorder="1" applyAlignment="1">
      <alignment horizontal="center" wrapText="1"/>
    </xf>
    <xf numFmtId="164" fontId="42" fillId="7" borderId="11" xfId="0" applyNumberFormat="1" applyFont="1" applyFill="1" applyBorder="1" applyAlignment="1">
      <alignment horizontal="center" wrapText="1"/>
    </xf>
    <xf numFmtId="44" fontId="33" fillId="5" borderId="8" xfId="8522" applyFont="1" applyFill="1" applyBorder="1" applyAlignment="1">
      <alignment horizontal="center" wrapText="1"/>
    </xf>
    <xf numFmtId="44" fontId="33" fillId="0" borderId="29" xfId="8522" applyFont="1" applyFill="1" applyBorder="1" applyAlignment="1">
      <alignment horizontal="center" wrapText="1"/>
    </xf>
    <xf numFmtId="164" fontId="42" fillId="9" borderId="24" xfId="0" applyNumberFormat="1" applyFont="1" applyFill="1" applyBorder="1" applyAlignment="1">
      <alignment horizontal="center" vertical="center" wrapText="1"/>
    </xf>
    <xf numFmtId="165" fontId="116" fillId="0" borderId="11" xfId="0" applyNumberFormat="1" applyFont="1" applyFill="1" applyBorder="1" applyAlignment="1">
      <alignment horizontal="center" wrapText="1"/>
    </xf>
    <xf numFmtId="0" fontId="161" fillId="0" borderId="0" xfId="0" applyFont="1" applyFill="1" applyBorder="1" applyAlignment="1">
      <alignment horizontal="center"/>
    </xf>
    <xf numFmtId="0" fontId="74" fillId="3" borderId="33" xfId="0" applyFont="1" applyFill="1" applyBorder="1" applyAlignment="1">
      <alignment horizontal="center" vertical="center"/>
    </xf>
    <xf numFmtId="0" fontId="74" fillId="3" borderId="8" xfId="0" applyFont="1" applyFill="1" applyBorder="1" applyAlignment="1">
      <alignment horizontal="center" vertical="center"/>
    </xf>
    <xf numFmtId="0" fontId="74" fillId="3" borderId="9" xfId="0" applyFont="1" applyFill="1" applyBorder="1" applyAlignment="1">
      <alignment horizontal="center" vertical="center"/>
    </xf>
    <xf numFmtId="0" fontId="44" fillId="4" borderId="61" xfId="0" applyFont="1" applyFill="1" applyBorder="1" applyAlignment="1">
      <alignment horizontal="center" vertical="center"/>
    </xf>
    <xf numFmtId="1" fontId="42" fillId="0" borderId="10" xfId="0" applyNumberFormat="1" applyFont="1" applyFill="1" applyBorder="1" applyAlignment="1">
      <alignment horizontal="center" vertical="center" wrapText="1"/>
    </xf>
    <xf numFmtId="1" fontId="42" fillId="0" borderId="15" xfId="0" applyNumberFormat="1" applyFont="1" applyFill="1" applyBorder="1" applyAlignment="1">
      <alignment horizontal="center" vertical="center" wrapText="1"/>
    </xf>
    <xf numFmtId="1" fontId="42" fillId="0" borderId="13" xfId="0" applyNumberFormat="1" applyFont="1" applyFill="1" applyBorder="1" applyAlignment="1">
      <alignment horizontal="center" vertical="center" wrapText="1"/>
    </xf>
    <xf numFmtId="0" fontId="126" fillId="0" borderId="10" xfId="8524" applyFont="1" applyFill="1" applyBorder="1" applyAlignment="1" applyProtection="1">
      <alignment horizontal="center" vertical="center" wrapText="1"/>
    </xf>
    <xf numFmtId="0" fontId="126" fillId="0" borderId="13" xfId="8524" applyFont="1" applyFill="1" applyBorder="1" applyAlignment="1" applyProtection="1">
      <alignment horizontal="center" vertical="center" wrapText="1"/>
    </xf>
    <xf numFmtId="164" fontId="116" fillId="0" borderId="10" xfId="8522" applyNumberFormat="1" applyFont="1" applyFill="1" applyBorder="1" applyAlignment="1">
      <alignment horizontal="center" vertical="center" wrapText="1"/>
    </xf>
    <xf numFmtId="164" fontId="116" fillId="0" borderId="15" xfId="8522" applyNumberFormat="1" applyFont="1" applyFill="1" applyBorder="1" applyAlignment="1">
      <alignment horizontal="center" vertical="center" wrapText="1"/>
    </xf>
    <xf numFmtId="164" fontId="116" fillId="0" borderId="13" xfId="8522" applyNumberFormat="1" applyFont="1" applyFill="1" applyBorder="1" applyAlignment="1">
      <alignment horizontal="center" vertical="center" wrapText="1"/>
    </xf>
    <xf numFmtId="0" fontId="47" fillId="4" borderId="40" xfId="0" applyFont="1" applyFill="1" applyBorder="1" applyAlignment="1">
      <alignment horizontal="center" vertical="center" wrapText="1"/>
    </xf>
    <xf numFmtId="0" fontId="47" fillId="4" borderId="36" xfId="0" applyFont="1" applyFill="1" applyBorder="1" applyAlignment="1">
      <alignment horizontal="center" vertical="center" wrapText="1"/>
    </xf>
    <xf numFmtId="0" fontId="59" fillId="4" borderId="117" xfId="17017" applyFill="1" applyBorder="1" applyAlignment="1">
      <alignment horizontal="center" vertical="center" wrapText="1"/>
    </xf>
    <xf numFmtId="0" fontId="59" fillId="4" borderId="40" xfId="17017" applyFill="1" applyBorder="1" applyAlignment="1">
      <alignment horizontal="center" vertical="center" wrapText="1"/>
    </xf>
    <xf numFmtId="0" fontId="176" fillId="11" borderId="39" xfId="2105" applyFont="1" applyFill="1" applyBorder="1" applyAlignment="1">
      <alignment horizontal="center" vertical="center" wrapText="1"/>
    </xf>
    <xf numFmtId="0" fontId="176" fillId="11" borderId="30" xfId="2105" applyFont="1" applyFill="1" applyBorder="1" applyAlignment="1">
      <alignment horizontal="center" vertical="center" wrapText="1"/>
    </xf>
    <xf numFmtId="0" fontId="172" fillId="11" borderId="30" xfId="2105" applyFont="1" applyFill="1" applyBorder="1" applyAlignment="1">
      <alignment horizontal="center" vertical="center"/>
    </xf>
    <xf numFmtId="0" fontId="172" fillId="11" borderId="12" xfId="2105" applyFont="1" applyFill="1" applyBorder="1" applyAlignment="1">
      <alignment horizontal="center" vertical="center"/>
    </xf>
    <xf numFmtId="0" fontId="55" fillId="0" borderId="10" xfId="8524" applyFont="1" applyFill="1" applyBorder="1" applyAlignment="1" applyProtection="1">
      <alignment horizontal="left" vertical="center" wrapText="1" indent="1"/>
    </xf>
    <xf numFmtId="0" fontId="55" fillId="0" borderId="13" xfId="8524" applyFont="1" applyFill="1" applyBorder="1" applyAlignment="1" applyProtection="1">
      <alignment horizontal="left" vertical="center" wrapText="1" indent="1"/>
    </xf>
    <xf numFmtId="0" fontId="31" fillId="18" borderId="15" xfId="17040" applyFont="1" applyFill="1" applyBorder="1" applyAlignment="1">
      <alignment horizontal="center" vertical="center" wrapText="1"/>
    </xf>
  </cellXfs>
  <cellStyles count="17076">
    <cellStyle name="60% - Accent3" xfId="17047" builtinId="40"/>
    <cellStyle name="60% - Accent3 2" xfId="17057" xr:uid="{E3A6956B-CAF9-4E45-BD99-11A8590CD5A4}"/>
    <cellStyle name="Comma" xfId="17046" builtinId="3"/>
    <cellStyle name="Comma 2" xfId="17032" xr:uid="{6FD6E4A8-0306-4117-A51D-BC1098C60AFD}"/>
    <cellStyle name="Comma 3" xfId="17041" xr:uid="{43415C2D-E1F7-48F1-BE65-DF1F035C7D4C}"/>
    <cellStyle name="Comma 3 2" xfId="17053" xr:uid="{25BF31C5-951B-49BA-B8F6-32C2D7BEE46B}"/>
    <cellStyle name="Comma 4" xfId="17059" xr:uid="{06A1D968-A539-487B-98A5-C148F9271657}"/>
    <cellStyle name="Currency" xfId="8522" builtinId="4"/>
    <cellStyle name="Currency 2" xfId="1" xr:uid="{00000000-0005-0000-0000-000001000000}"/>
    <cellStyle name="Currency 2 2" xfId="2" xr:uid="{00000000-0005-0000-0000-000002000000}"/>
    <cellStyle name="Currency 3" xfId="3" xr:uid="{00000000-0005-0000-0000-000003000000}"/>
    <cellStyle name="Currency 3 2" xfId="4" xr:uid="{00000000-0005-0000-0000-000004000000}"/>
    <cellStyle name="Currency 4" xfId="5" xr:uid="{00000000-0005-0000-0000-000005000000}"/>
    <cellStyle name="Currency 4 10" xfId="6" xr:uid="{00000000-0005-0000-0000-000006000000}"/>
    <cellStyle name="Currency 4 10 2" xfId="7" xr:uid="{00000000-0005-0000-0000-000007000000}"/>
    <cellStyle name="Currency 4 10 2 2" xfId="8" xr:uid="{00000000-0005-0000-0000-000008000000}"/>
    <cellStyle name="Currency 4 10 2 2 2" xfId="9" xr:uid="{00000000-0005-0000-0000-000009000000}"/>
    <cellStyle name="Currency 4 10 2 2 2 2" xfId="16765" xr:uid="{00000000-0005-0000-0000-00000A000000}"/>
    <cellStyle name="Currency 4 10 2 2 3" xfId="12523" xr:uid="{00000000-0005-0000-0000-00000B000000}"/>
    <cellStyle name="Currency 4 10 2 3" xfId="10" xr:uid="{00000000-0005-0000-0000-00000C000000}"/>
    <cellStyle name="Currency 4 10 2 3 2" xfId="11" xr:uid="{00000000-0005-0000-0000-00000D000000}"/>
    <cellStyle name="Currency 4 10 2 3 2 2" xfId="15351" xr:uid="{00000000-0005-0000-0000-00000E000000}"/>
    <cellStyle name="Currency 4 10 2 3 3" xfId="11109" xr:uid="{00000000-0005-0000-0000-00000F000000}"/>
    <cellStyle name="Currency 4 10 2 4" xfId="12" xr:uid="{00000000-0005-0000-0000-000010000000}"/>
    <cellStyle name="Currency 4 10 2 4 2" xfId="13939" xr:uid="{00000000-0005-0000-0000-000011000000}"/>
    <cellStyle name="Currency 4 10 2 5" xfId="9697" xr:uid="{00000000-0005-0000-0000-000012000000}"/>
    <cellStyle name="Currency 4 10 3" xfId="13" xr:uid="{00000000-0005-0000-0000-000013000000}"/>
    <cellStyle name="Currency 4 10 3 2" xfId="14" xr:uid="{00000000-0005-0000-0000-000014000000}"/>
    <cellStyle name="Currency 4 10 3 2 2" xfId="16059" xr:uid="{00000000-0005-0000-0000-000015000000}"/>
    <cellStyle name="Currency 4 10 3 3" xfId="11817" xr:uid="{00000000-0005-0000-0000-000016000000}"/>
    <cellStyle name="Currency 4 10 4" xfId="15" xr:uid="{00000000-0005-0000-0000-000017000000}"/>
    <cellStyle name="Currency 4 10 4 2" xfId="16" xr:uid="{00000000-0005-0000-0000-000018000000}"/>
    <cellStyle name="Currency 4 10 4 2 2" xfId="14645" xr:uid="{00000000-0005-0000-0000-000019000000}"/>
    <cellStyle name="Currency 4 10 4 3" xfId="10403" xr:uid="{00000000-0005-0000-0000-00001A000000}"/>
    <cellStyle name="Currency 4 10 5" xfId="17" xr:uid="{00000000-0005-0000-0000-00001B000000}"/>
    <cellStyle name="Currency 4 10 5 2" xfId="13233" xr:uid="{00000000-0005-0000-0000-00001C000000}"/>
    <cellStyle name="Currency 4 10 6" xfId="8991" xr:uid="{00000000-0005-0000-0000-00001D000000}"/>
    <cellStyle name="Currency 4 11" xfId="18" xr:uid="{00000000-0005-0000-0000-00001E000000}"/>
    <cellStyle name="Currency 4 11 2" xfId="19" xr:uid="{00000000-0005-0000-0000-00001F000000}"/>
    <cellStyle name="Currency 4 11 2 2" xfId="20" xr:uid="{00000000-0005-0000-0000-000020000000}"/>
    <cellStyle name="Currency 4 11 2 2 2" xfId="16311" xr:uid="{00000000-0005-0000-0000-000021000000}"/>
    <cellStyle name="Currency 4 11 2 3" xfId="12069" xr:uid="{00000000-0005-0000-0000-000022000000}"/>
    <cellStyle name="Currency 4 11 3" xfId="21" xr:uid="{00000000-0005-0000-0000-000023000000}"/>
    <cellStyle name="Currency 4 11 3 2" xfId="22" xr:uid="{00000000-0005-0000-0000-000024000000}"/>
    <cellStyle name="Currency 4 11 3 2 2" xfId="14897" xr:uid="{00000000-0005-0000-0000-000025000000}"/>
    <cellStyle name="Currency 4 11 3 3" xfId="10655" xr:uid="{00000000-0005-0000-0000-000026000000}"/>
    <cellStyle name="Currency 4 11 4" xfId="23" xr:uid="{00000000-0005-0000-0000-000027000000}"/>
    <cellStyle name="Currency 4 11 4 2" xfId="13485" xr:uid="{00000000-0005-0000-0000-000028000000}"/>
    <cellStyle name="Currency 4 11 5" xfId="9243" xr:uid="{00000000-0005-0000-0000-000029000000}"/>
    <cellStyle name="Currency 4 12" xfId="24" xr:uid="{00000000-0005-0000-0000-00002A000000}"/>
    <cellStyle name="Currency 4 12 2" xfId="25" xr:uid="{00000000-0005-0000-0000-00002B000000}"/>
    <cellStyle name="Currency 4 12 2 2" xfId="15605" xr:uid="{00000000-0005-0000-0000-00002C000000}"/>
    <cellStyle name="Currency 4 12 3" xfId="11363" xr:uid="{00000000-0005-0000-0000-00002D000000}"/>
    <cellStyle name="Currency 4 13" xfId="26" xr:uid="{00000000-0005-0000-0000-00002E000000}"/>
    <cellStyle name="Currency 4 13 2" xfId="27" xr:uid="{00000000-0005-0000-0000-00002F000000}"/>
    <cellStyle name="Currency 4 13 2 2" xfId="14191" xr:uid="{00000000-0005-0000-0000-000030000000}"/>
    <cellStyle name="Currency 4 13 3" xfId="9949" xr:uid="{00000000-0005-0000-0000-000031000000}"/>
    <cellStyle name="Currency 4 14" xfId="28" xr:uid="{00000000-0005-0000-0000-000032000000}"/>
    <cellStyle name="Currency 4 14 2" xfId="12779" xr:uid="{00000000-0005-0000-0000-000033000000}"/>
    <cellStyle name="Currency 4 15" xfId="8531" xr:uid="{00000000-0005-0000-0000-000034000000}"/>
    <cellStyle name="Currency 4 2" xfId="29" xr:uid="{00000000-0005-0000-0000-000035000000}"/>
    <cellStyle name="Currency 4 2 10" xfId="30" xr:uid="{00000000-0005-0000-0000-000036000000}"/>
    <cellStyle name="Currency 4 2 10 2" xfId="31" xr:uid="{00000000-0005-0000-0000-000037000000}"/>
    <cellStyle name="Currency 4 2 10 2 2" xfId="15609" xr:uid="{00000000-0005-0000-0000-000038000000}"/>
    <cellStyle name="Currency 4 2 10 3" xfId="11367" xr:uid="{00000000-0005-0000-0000-000039000000}"/>
    <cellStyle name="Currency 4 2 11" xfId="32" xr:uid="{00000000-0005-0000-0000-00003A000000}"/>
    <cellStyle name="Currency 4 2 11 2" xfId="33" xr:uid="{00000000-0005-0000-0000-00003B000000}"/>
    <cellStyle name="Currency 4 2 11 2 2" xfId="14195" xr:uid="{00000000-0005-0000-0000-00003C000000}"/>
    <cellStyle name="Currency 4 2 11 3" xfId="9953" xr:uid="{00000000-0005-0000-0000-00003D000000}"/>
    <cellStyle name="Currency 4 2 12" xfId="34" xr:uid="{00000000-0005-0000-0000-00003E000000}"/>
    <cellStyle name="Currency 4 2 12 2" xfId="12783" xr:uid="{00000000-0005-0000-0000-00003F000000}"/>
    <cellStyle name="Currency 4 2 13" xfId="8535" xr:uid="{00000000-0005-0000-0000-000040000000}"/>
    <cellStyle name="Currency 4 2 2" xfId="35" xr:uid="{00000000-0005-0000-0000-000041000000}"/>
    <cellStyle name="Currency 4 2 2 10" xfId="36" xr:uid="{00000000-0005-0000-0000-000042000000}"/>
    <cellStyle name="Currency 4 2 2 10 2" xfId="37" xr:uid="{00000000-0005-0000-0000-000043000000}"/>
    <cellStyle name="Currency 4 2 2 10 2 2" xfId="14208" xr:uid="{00000000-0005-0000-0000-000044000000}"/>
    <cellStyle name="Currency 4 2 2 10 3" xfId="9966" xr:uid="{00000000-0005-0000-0000-000045000000}"/>
    <cellStyle name="Currency 4 2 2 11" xfId="38" xr:uid="{00000000-0005-0000-0000-000046000000}"/>
    <cellStyle name="Currency 4 2 2 11 2" xfId="12796" xr:uid="{00000000-0005-0000-0000-000047000000}"/>
    <cellStyle name="Currency 4 2 2 12" xfId="8549" xr:uid="{00000000-0005-0000-0000-000048000000}"/>
    <cellStyle name="Currency 4 2 2 2" xfId="39" xr:uid="{00000000-0005-0000-0000-000049000000}"/>
    <cellStyle name="Currency 4 2 2 2 10" xfId="40" xr:uid="{00000000-0005-0000-0000-00004A000000}"/>
    <cellStyle name="Currency 4 2 2 2 10 2" xfId="12821" xr:uid="{00000000-0005-0000-0000-00004B000000}"/>
    <cellStyle name="Currency 4 2 2 2 11" xfId="8578" xr:uid="{00000000-0005-0000-0000-00004C000000}"/>
    <cellStyle name="Currency 4 2 2 2 2" xfId="41" xr:uid="{00000000-0005-0000-0000-00004D000000}"/>
    <cellStyle name="Currency 4 2 2 2 2 2" xfId="42" xr:uid="{00000000-0005-0000-0000-00004E000000}"/>
    <cellStyle name="Currency 4 2 2 2 2 2 2" xfId="43" xr:uid="{00000000-0005-0000-0000-00004F000000}"/>
    <cellStyle name="Currency 4 2 2 2 2 2 2 2" xfId="44" xr:uid="{00000000-0005-0000-0000-000050000000}"/>
    <cellStyle name="Currency 4 2 2 2 2 2 2 2 2" xfId="45" xr:uid="{00000000-0005-0000-0000-000051000000}"/>
    <cellStyle name="Currency 4 2 2 2 2 2 2 2 2 2" xfId="46" xr:uid="{00000000-0005-0000-0000-000052000000}"/>
    <cellStyle name="Currency 4 2 2 2 2 2 2 2 2 2 2" xfId="16707" xr:uid="{00000000-0005-0000-0000-000053000000}"/>
    <cellStyle name="Currency 4 2 2 2 2 2 2 2 2 3" xfId="12465" xr:uid="{00000000-0005-0000-0000-000054000000}"/>
    <cellStyle name="Currency 4 2 2 2 2 2 2 2 3" xfId="47" xr:uid="{00000000-0005-0000-0000-000055000000}"/>
    <cellStyle name="Currency 4 2 2 2 2 2 2 2 3 2" xfId="48" xr:uid="{00000000-0005-0000-0000-000056000000}"/>
    <cellStyle name="Currency 4 2 2 2 2 2 2 2 3 2 2" xfId="15293" xr:uid="{00000000-0005-0000-0000-000057000000}"/>
    <cellStyle name="Currency 4 2 2 2 2 2 2 2 3 3" xfId="11051" xr:uid="{00000000-0005-0000-0000-000058000000}"/>
    <cellStyle name="Currency 4 2 2 2 2 2 2 2 4" xfId="49" xr:uid="{00000000-0005-0000-0000-000059000000}"/>
    <cellStyle name="Currency 4 2 2 2 2 2 2 2 4 2" xfId="13881" xr:uid="{00000000-0005-0000-0000-00005A000000}"/>
    <cellStyle name="Currency 4 2 2 2 2 2 2 2 5" xfId="9639" xr:uid="{00000000-0005-0000-0000-00005B000000}"/>
    <cellStyle name="Currency 4 2 2 2 2 2 2 3" xfId="50" xr:uid="{00000000-0005-0000-0000-00005C000000}"/>
    <cellStyle name="Currency 4 2 2 2 2 2 2 3 2" xfId="51" xr:uid="{00000000-0005-0000-0000-00005D000000}"/>
    <cellStyle name="Currency 4 2 2 2 2 2 2 3 2 2" xfId="16001" xr:uid="{00000000-0005-0000-0000-00005E000000}"/>
    <cellStyle name="Currency 4 2 2 2 2 2 2 3 3" xfId="11759" xr:uid="{00000000-0005-0000-0000-00005F000000}"/>
    <cellStyle name="Currency 4 2 2 2 2 2 2 4" xfId="52" xr:uid="{00000000-0005-0000-0000-000060000000}"/>
    <cellStyle name="Currency 4 2 2 2 2 2 2 4 2" xfId="53" xr:uid="{00000000-0005-0000-0000-000061000000}"/>
    <cellStyle name="Currency 4 2 2 2 2 2 2 4 2 2" xfId="14587" xr:uid="{00000000-0005-0000-0000-000062000000}"/>
    <cellStyle name="Currency 4 2 2 2 2 2 2 4 3" xfId="10345" xr:uid="{00000000-0005-0000-0000-000063000000}"/>
    <cellStyle name="Currency 4 2 2 2 2 2 2 5" xfId="54" xr:uid="{00000000-0005-0000-0000-000064000000}"/>
    <cellStyle name="Currency 4 2 2 2 2 2 2 5 2" xfId="13175" xr:uid="{00000000-0005-0000-0000-000065000000}"/>
    <cellStyle name="Currency 4 2 2 2 2 2 2 6" xfId="8933" xr:uid="{00000000-0005-0000-0000-000066000000}"/>
    <cellStyle name="Currency 4 2 2 2 2 2 3" xfId="55" xr:uid="{00000000-0005-0000-0000-000067000000}"/>
    <cellStyle name="Currency 4 2 2 2 2 2 3 2" xfId="56" xr:uid="{00000000-0005-0000-0000-000068000000}"/>
    <cellStyle name="Currency 4 2 2 2 2 2 3 2 2" xfId="57" xr:uid="{00000000-0005-0000-0000-000069000000}"/>
    <cellStyle name="Currency 4 2 2 2 2 2 3 2 2 2" xfId="58" xr:uid="{00000000-0005-0000-0000-00006A000000}"/>
    <cellStyle name="Currency 4 2 2 2 2 2 3 2 2 2 2" xfId="16959" xr:uid="{00000000-0005-0000-0000-00006B000000}"/>
    <cellStyle name="Currency 4 2 2 2 2 2 3 2 2 3" xfId="12717" xr:uid="{00000000-0005-0000-0000-00006C000000}"/>
    <cellStyle name="Currency 4 2 2 2 2 2 3 2 3" xfId="59" xr:uid="{00000000-0005-0000-0000-00006D000000}"/>
    <cellStyle name="Currency 4 2 2 2 2 2 3 2 3 2" xfId="60" xr:uid="{00000000-0005-0000-0000-00006E000000}"/>
    <cellStyle name="Currency 4 2 2 2 2 2 3 2 3 2 2" xfId="15545" xr:uid="{00000000-0005-0000-0000-00006F000000}"/>
    <cellStyle name="Currency 4 2 2 2 2 2 3 2 3 3" xfId="11303" xr:uid="{00000000-0005-0000-0000-000070000000}"/>
    <cellStyle name="Currency 4 2 2 2 2 2 3 2 4" xfId="61" xr:uid="{00000000-0005-0000-0000-000071000000}"/>
    <cellStyle name="Currency 4 2 2 2 2 2 3 2 4 2" xfId="14133" xr:uid="{00000000-0005-0000-0000-000072000000}"/>
    <cellStyle name="Currency 4 2 2 2 2 2 3 2 5" xfId="9891" xr:uid="{00000000-0005-0000-0000-000073000000}"/>
    <cellStyle name="Currency 4 2 2 2 2 2 3 3" xfId="62" xr:uid="{00000000-0005-0000-0000-000074000000}"/>
    <cellStyle name="Currency 4 2 2 2 2 2 3 3 2" xfId="63" xr:uid="{00000000-0005-0000-0000-000075000000}"/>
    <cellStyle name="Currency 4 2 2 2 2 2 3 3 2 2" xfId="16253" xr:uid="{00000000-0005-0000-0000-000076000000}"/>
    <cellStyle name="Currency 4 2 2 2 2 2 3 3 3" xfId="12011" xr:uid="{00000000-0005-0000-0000-000077000000}"/>
    <cellStyle name="Currency 4 2 2 2 2 2 3 4" xfId="64" xr:uid="{00000000-0005-0000-0000-000078000000}"/>
    <cellStyle name="Currency 4 2 2 2 2 2 3 4 2" xfId="65" xr:uid="{00000000-0005-0000-0000-000079000000}"/>
    <cellStyle name="Currency 4 2 2 2 2 2 3 4 2 2" xfId="14839" xr:uid="{00000000-0005-0000-0000-00007A000000}"/>
    <cellStyle name="Currency 4 2 2 2 2 2 3 4 3" xfId="10597" xr:uid="{00000000-0005-0000-0000-00007B000000}"/>
    <cellStyle name="Currency 4 2 2 2 2 2 3 5" xfId="66" xr:uid="{00000000-0005-0000-0000-00007C000000}"/>
    <cellStyle name="Currency 4 2 2 2 2 2 3 5 2" xfId="13427" xr:uid="{00000000-0005-0000-0000-00007D000000}"/>
    <cellStyle name="Currency 4 2 2 2 2 2 3 6" xfId="9185" xr:uid="{00000000-0005-0000-0000-00007E000000}"/>
    <cellStyle name="Currency 4 2 2 2 2 2 4" xfId="67" xr:uid="{00000000-0005-0000-0000-00007F000000}"/>
    <cellStyle name="Currency 4 2 2 2 2 2 4 2" xfId="68" xr:uid="{00000000-0005-0000-0000-000080000000}"/>
    <cellStyle name="Currency 4 2 2 2 2 2 4 2 2" xfId="69" xr:uid="{00000000-0005-0000-0000-000081000000}"/>
    <cellStyle name="Currency 4 2 2 2 2 2 4 2 2 2" xfId="16505" xr:uid="{00000000-0005-0000-0000-000082000000}"/>
    <cellStyle name="Currency 4 2 2 2 2 2 4 2 3" xfId="12263" xr:uid="{00000000-0005-0000-0000-000083000000}"/>
    <cellStyle name="Currency 4 2 2 2 2 2 4 3" xfId="70" xr:uid="{00000000-0005-0000-0000-000084000000}"/>
    <cellStyle name="Currency 4 2 2 2 2 2 4 3 2" xfId="71" xr:uid="{00000000-0005-0000-0000-000085000000}"/>
    <cellStyle name="Currency 4 2 2 2 2 2 4 3 2 2" xfId="15091" xr:uid="{00000000-0005-0000-0000-000086000000}"/>
    <cellStyle name="Currency 4 2 2 2 2 2 4 3 3" xfId="10849" xr:uid="{00000000-0005-0000-0000-000087000000}"/>
    <cellStyle name="Currency 4 2 2 2 2 2 4 4" xfId="72" xr:uid="{00000000-0005-0000-0000-000088000000}"/>
    <cellStyle name="Currency 4 2 2 2 2 2 4 4 2" xfId="13679" xr:uid="{00000000-0005-0000-0000-000089000000}"/>
    <cellStyle name="Currency 4 2 2 2 2 2 4 5" xfId="9437" xr:uid="{00000000-0005-0000-0000-00008A000000}"/>
    <cellStyle name="Currency 4 2 2 2 2 2 5" xfId="73" xr:uid="{00000000-0005-0000-0000-00008B000000}"/>
    <cellStyle name="Currency 4 2 2 2 2 2 5 2" xfId="74" xr:uid="{00000000-0005-0000-0000-00008C000000}"/>
    <cellStyle name="Currency 4 2 2 2 2 2 5 2 2" xfId="15799" xr:uid="{00000000-0005-0000-0000-00008D000000}"/>
    <cellStyle name="Currency 4 2 2 2 2 2 5 3" xfId="11557" xr:uid="{00000000-0005-0000-0000-00008E000000}"/>
    <cellStyle name="Currency 4 2 2 2 2 2 6" xfId="75" xr:uid="{00000000-0005-0000-0000-00008F000000}"/>
    <cellStyle name="Currency 4 2 2 2 2 2 6 2" xfId="76" xr:uid="{00000000-0005-0000-0000-000090000000}"/>
    <cellStyle name="Currency 4 2 2 2 2 2 6 2 2" xfId="14385" xr:uid="{00000000-0005-0000-0000-000091000000}"/>
    <cellStyle name="Currency 4 2 2 2 2 2 6 3" xfId="10143" xr:uid="{00000000-0005-0000-0000-000092000000}"/>
    <cellStyle name="Currency 4 2 2 2 2 2 7" xfId="77" xr:uid="{00000000-0005-0000-0000-000093000000}"/>
    <cellStyle name="Currency 4 2 2 2 2 2 7 2" xfId="12973" xr:uid="{00000000-0005-0000-0000-000094000000}"/>
    <cellStyle name="Currency 4 2 2 2 2 2 8" xfId="8731" xr:uid="{00000000-0005-0000-0000-000095000000}"/>
    <cellStyle name="Currency 4 2 2 2 2 3" xfId="78" xr:uid="{00000000-0005-0000-0000-000096000000}"/>
    <cellStyle name="Currency 4 2 2 2 2 3 2" xfId="79" xr:uid="{00000000-0005-0000-0000-000097000000}"/>
    <cellStyle name="Currency 4 2 2 2 2 3 2 2" xfId="80" xr:uid="{00000000-0005-0000-0000-000098000000}"/>
    <cellStyle name="Currency 4 2 2 2 2 3 2 2 2" xfId="81" xr:uid="{00000000-0005-0000-0000-000099000000}"/>
    <cellStyle name="Currency 4 2 2 2 2 3 2 2 2 2" xfId="16606" xr:uid="{00000000-0005-0000-0000-00009A000000}"/>
    <cellStyle name="Currency 4 2 2 2 2 3 2 2 3" xfId="12364" xr:uid="{00000000-0005-0000-0000-00009B000000}"/>
    <cellStyle name="Currency 4 2 2 2 2 3 2 3" xfId="82" xr:uid="{00000000-0005-0000-0000-00009C000000}"/>
    <cellStyle name="Currency 4 2 2 2 2 3 2 3 2" xfId="83" xr:uid="{00000000-0005-0000-0000-00009D000000}"/>
    <cellStyle name="Currency 4 2 2 2 2 3 2 3 2 2" xfId="15192" xr:uid="{00000000-0005-0000-0000-00009E000000}"/>
    <cellStyle name="Currency 4 2 2 2 2 3 2 3 3" xfId="10950" xr:uid="{00000000-0005-0000-0000-00009F000000}"/>
    <cellStyle name="Currency 4 2 2 2 2 3 2 4" xfId="84" xr:uid="{00000000-0005-0000-0000-0000A0000000}"/>
    <cellStyle name="Currency 4 2 2 2 2 3 2 4 2" xfId="13780" xr:uid="{00000000-0005-0000-0000-0000A1000000}"/>
    <cellStyle name="Currency 4 2 2 2 2 3 2 5" xfId="9538" xr:uid="{00000000-0005-0000-0000-0000A2000000}"/>
    <cellStyle name="Currency 4 2 2 2 2 3 3" xfId="85" xr:uid="{00000000-0005-0000-0000-0000A3000000}"/>
    <cellStyle name="Currency 4 2 2 2 2 3 3 2" xfId="86" xr:uid="{00000000-0005-0000-0000-0000A4000000}"/>
    <cellStyle name="Currency 4 2 2 2 2 3 3 2 2" xfId="15900" xr:uid="{00000000-0005-0000-0000-0000A5000000}"/>
    <cellStyle name="Currency 4 2 2 2 2 3 3 3" xfId="11658" xr:uid="{00000000-0005-0000-0000-0000A6000000}"/>
    <cellStyle name="Currency 4 2 2 2 2 3 4" xfId="87" xr:uid="{00000000-0005-0000-0000-0000A7000000}"/>
    <cellStyle name="Currency 4 2 2 2 2 3 4 2" xfId="88" xr:uid="{00000000-0005-0000-0000-0000A8000000}"/>
    <cellStyle name="Currency 4 2 2 2 2 3 4 2 2" xfId="14486" xr:uid="{00000000-0005-0000-0000-0000A9000000}"/>
    <cellStyle name="Currency 4 2 2 2 2 3 4 3" xfId="10244" xr:uid="{00000000-0005-0000-0000-0000AA000000}"/>
    <cellStyle name="Currency 4 2 2 2 2 3 5" xfId="89" xr:uid="{00000000-0005-0000-0000-0000AB000000}"/>
    <cellStyle name="Currency 4 2 2 2 2 3 5 2" xfId="13074" xr:uid="{00000000-0005-0000-0000-0000AC000000}"/>
    <cellStyle name="Currency 4 2 2 2 2 3 6" xfId="8832" xr:uid="{00000000-0005-0000-0000-0000AD000000}"/>
    <cellStyle name="Currency 4 2 2 2 2 4" xfId="90" xr:uid="{00000000-0005-0000-0000-0000AE000000}"/>
    <cellStyle name="Currency 4 2 2 2 2 4 2" xfId="91" xr:uid="{00000000-0005-0000-0000-0000AF000000}"/>
    <cellStyle name="Currency 4 2 2 2 2 4 2 2" xfId="92" xr:uid="{00000000-0005-0000-0000-0000B0000000}"/>
    <cellStyle name="Currency 4 2 2 2 2 4 2 2 2" xfId="93" xr:uid="{00000000-0005-0000-0000-0000B1000000}"/>
    <cellStyle name="Currency 4 2 2 2 2 4 2 2 2 2" xfId="16858" xr:uid="{00000000-0005-0000-0000-0000B2000000}"/>
    <cellStyle name="Currency 4 2 2 2 2 4 2 2 3" xfId="12616" xr:uid="{00000000-0005-0000-0000-0000B3000000}"/>
    <cellStyle name="Currency 4 2 2 2 2 4 2 3" xfId="94" xr:uid="{00000000-0005-0000-0000-0000B4000000}"/>
    <cellStyle name="Currency 4 2 2 2 2 4 2 3 2" xfId="95" xr:uid="{00000000-0005-0000-0000-0000B5000000}"/>
    <cellStyle name="Currency 4 2 2 2 2 4 2 3 2 2" xfId="15444" xr:uid="{00000000-0005-0000-0000-0000B6000000}"/>
    <cellStyle name="Currency 4 2 2 2 2 4 2 3 3" xfId="11202" xr:uid="{00000000-0005-0000-0000-0000B7000000}"/>
    <cellStyle name="Currency 4 2 2 2 2 4 2 4" xfId="96" xr:uid="{00000000-0005-0000-0000-0000B8000000}"/>
    <cellStyle name="Currency 4 2 2 2 2 4 2 4 2" xfId="14032" xr:uid="{00000000-0005-0000-0000-0000B9000000}"/>
    <cellStyle name="Currency 4 2 2 2 2 4 2 5" xfId="9790" xr:uid="{00000000-0005-0000-0000-0000BA000000}"/>
    <cellStyle name="Currency 4 2 2 2 2 4 3" xfId="97" xr:uid="{00000000-0005-0000-0000-0000BB000000}"/>
    <cellStyle name="Currency 4 2 2 2 2 4 3 2" xfId="98" xr:uid="{00000000-0005-0000-0000-0000BC000000}"/>
    <cellStyle name="Currency 4 2 2 2 2 4 3 2 2" xfId="16152" xr:uid="{00000000-0005-0000-0000-0000BD000000}"/>
    <cellStyle name="Currency 4 2 2 2 2 4 3 3" xfId="11910" xr:uid="{00000000-0005-0000-0000-0000BE000000}"/>
    <cellStyle name="Currency 4 2 2 2 2 4 4" xfId="99" xr:uid="{00000000-0005-0000-0000-0000BF000000}"/>
    <cellStyle name="Currency 4 2 2 2 2 4 4 2" xfId="100" xr:uid="{00000000-0005-0000-0000-0000C0000000}"/>
    <cellStyle name="Currency 4 2 2 2 2 4 4 2 2" xfId="14738" xr:uid="{00000000-0005-0000-0000-0000C1000000}"/>
    <cellStyle name="Currency 4 2 2 2 2 4 4 3" xfId="10496" xr:uid="{00000000-0005-0000-0000-0000C2000000}"/>
    <cellStyle name="Currency 4 2 2 2 2 4 5" xfId="101" xr:uid="{00000000-0005-0000-0000-0000C3000000}"/>
    <cellStyle name="Currency 4 2 2 2 2 4 5 2" xfId="13326" xr:uid="{00000000-0005-0000-0000-0000C4000000}"/>
    <cellStyle name="Currency 4 2 2 2 2 4 6" xfId="9084" xr:uid="{00000000-0005-0000-0000-0000C5000000}"/>
    <cellStyle name="Currency 4 2 2 2 2 5" xfId="102" xr:uid="{00000000-0005-0000-0000-0000C6000000}"/>
    <cellStyle name="Currency 4 2 2 2 2 5 2" xfId="103" xr:uid="{00000000-0005-0000-0000-0000C7000000}"/>
    <cellStyle name="Currency 4 2 2 2 2 5 2 2" xfId="104" xr:uid="{00000000-0005-0000-0000-0000C8000000}"/>
    <cellStyle name="Currency 4 2 2 2 2 5 2 2 2" xfId="16404" xr:uid="{00000000-0005-0000-0000-0000C9000000}"/>
    <cellStyle name="Currency 4 2 2 2 2 5 2 3" xfId="12162" xr:uid="{00000000-0005-0000-0000-0000CA000000}"/>
    <cellStyle name="Currency 4 2 2 2 2 5 3" xfId="105" xr:uid="{00000000-0005-0000-0000-0000CB000000}"/>
    <cellStyle name="Currency 4 2 2 2 2 5 3 2" xfId="106" xr:uid="{00000000-0005-0000-0000-0000CC000000}"/>
    <cellStyle name="Currency 4 2 2 2 2 5 3 2 2" xfId="14990" xr:uid="{00000000-0005-0000-0000-0000CD000000}"/>
    <cellStyle name="Currency 4 2 2 2 2 5 3 3" xfId="10748" xr:uid="{00000000-0005-0000-0000-0000CE000000}"/>
    <cellStyle name="Currency 4 2 2 2 2 5 4" xfId="107" xr:uid="{00000000-0005-0000-0000-0000CF000000}"/>
    <cellStyle name="Currency 4 2 2 2 2 5 4 2" xfId="13578" xr:uid="{00000000-0005-0000-0000-0000D0000000}"/>
    <cellStyle name="Currency 4 2 2 2 2 5 5" xfId="9336" xr:uid="{00000000-0005-0000-0000-0000D1000000}"/>
    <cellStyle name="Currency 4 2 2 2 2 6" xfId="108" xr:uid="{00000000-0005-0000-0000-0000D2000000}"/>
    <cellStyle name="Currency 4 2 2 2 2 6 2" xfId="109" xr:uid="{00000000-0005-0000-0000-0000D3000000}"/>
    <cellStyle name="Currency 4 2 2 2 2 6 2 2" xfId="15698" xr:uid="{00000000-0005-0000-0000-0000D4000000}"/>
    <cellStyle name="Currency 4 2 2 2 2 6 3" xfId="11456" xr:uid="{00000000-0005-0000-0000-0000D5000000}"/>
    <cellStyle name="Currency 4 2 2 2 2 7" xfId="110" xr:uid="{00000000-0005-0000-0000-0000D6000000}"/>
    <cellStyle name="Currency 4 2 2 2 2 7 2" xfId="111" xr:uid="{00000000-0005-0000-0000-0000D7000000}"/>
    <cellStyle name="Currency 4 2 2 2 2 7 2 2" xfId="14284" xr:uid="{00000000-0005-0000-0000-0000D8000000}"/>
    <cellStyle name="Currency 4 2 2 2 2 7 3" xfId="10042" xr:uid="{00000000-0005-0000-0000-0000D9000000}"/>
    <cellStyle name="Currency 4 2 2 2 2 8" xfId="112" xr:uid="{00000000-0005-0000-0000-0000DA000000}"/>
    <cellStyle name="Currency 4 2 2 2 2 8 2" xfId="12872" xr:uid="{00000000-0005-0000-0000-0000DB000000}"/>
    <cellStyle name="Currency 4 2 2 2 2 9" xfId="8630" xr:uid="{00000000-0005-0000-0000-0000DC000000}"/>
    <cellStyle name="Currency 4 2 2 2 3" xfId="113" xr:uid="{00000000-0005-0000-0000-0000DD000000}"/>
    <cellStyle name="Currency 4 2 2 2 3 2" xfId="114" xr:uid="{00000000-0005-0000-0000-0000DE000000}"/>
    <cellStyle name="Currency 4 2 2 2 3 2 2" xfId="115" xr:uid="{00000000-0005-0000-0000-0000DF000000}"/>
    <cellStyle name="Currency 4 2 2 2 3 2 2 2" xfId="116" xr:uid="{00000000-0005-0000-0000-0000E0000000}"/>
    <cellStyle name="Currency 4 2 2 2 3 2 2 2 2" xfId="117" xr:uid="{00000000-0005-0000-0000-0000E1000000}"/>
    <cellStyle name="Currency 4 2 2 2 3 2 2 2 2 2" xfId="16656" xr:uid="{00000000-0005-0000-0000-0000E2000000}"/>
    <cellStyle name="Currency 4 2 2 2 3 2 2 2 3" xfId="12414" xr:uid="{00000000-0005-0000-0000-0000E3000000}"/>
    <cellStyle name="Currency 4 2 2 2 3 2 2 3" xfId="118" xr:uid="{00000000-0005-0000-0000-0000E4000000}"/>
    <cellStyle name="Currency 4 2 2 2 3 2 2 3 2" xfId="119" xr:uid="{00000000-0005-0000-0000-0000E5000000}"/>
    <cellStyle name="Currency 4 2 2 2 3 2 2 3 2 2" xfId="15242" xr:uid="{00000000-0005-0000-0000-0000E6000000}"/>
    <cellStyle name="Currency 4 2 2 2 3 2 2 3 3" xfId="11000" xr:uid="{00000000-0005-0000-0000-0000E7000000}"/>
    <cellStyle name="Currency 4 2 2 2 3 2 2 4" xfId="120" xr:uid="{00000000-0005-0000-0000-0000E8000000}"/>
    <cellStyle name="Currency 4 2 2 2 3 2 2 4 2" xfId="13830" xr:uid="{00000000-0005-0000-0000-0000E9000000}"/>
    <cellStyle name="Currency 4 2 2 2 3 2 2 5" xfId="9588" xr:uid="{00000000-0005-0000-0000-0000EA000000}"/>
    <cellStyle name="Currency 4 2 2 2 3 2 3" xfId="121" xr:uid="{00000000-0005-0000-0000-0000EB000000}"/>
    <cellStyle name="Currency 4 2 2 2 3 2 3 2" xfId="122" xr:uid="{00000000-0005-0000-0000-0000EC000000}"/>
    <cellStyle name="Currency 4 2 2 2 3 2 3 2 2" xfId="15950" xr:uid="{00000000-0005-0000-0000-0000ED000000}"/>
    <cellStyle name="Currency 4 2 2 2 3 2 3 3" xfId="11708" xr:uid="{00000000-0005-0000-0000-0000EE000000}"/>
    <cellStyle name="Currency 4 2 2 2 3 2 4" xfId="123" xr:uid="{00000000-0005-0000-0000-0000EF000000}"/>
    <cellStyle name="Currency 4 2 2 2 3 2 4 2" xfId="124" xr:uid="{00000000-0005-0000-0000-0000F0000000}"/>
    <cellStyle name="Currency 4 2 2 2 3 2 4 2 2" xfId="14536" xr:uid="{00000000-0005-0000-0000-0000F1000000}"/>
    <cellStyle name="Currency 4 2 2 2 3 2 4 3" xfId="10294" xr:uid="{00000000-0005-0000-0000-0000F2000000}"/>
    <cellStyle name="Currency 4 2 2 2 3 2 5" xfId="125" xr:uid="{00000000-0005-0000-0000-0000F3000000}"/>
    <cellStyle name="Currency 4 2 2 2 3 2 5 2" xfId="13124" xr:uid="{00000000-0005-0000-0000-0000F4000000}"/>
    <cellStyle name="Currency 4 2 2 2 3 2 6" xfId="8882" xr:uid="{00000000-0005-0000-0000-0000F5000000}"/>
    <cellStyle name="Currency 4 2 2 2 3 3" xfId="126" xr:uid="{00000000-0005-0000-0000-0000F6000000}"/>
    <cellStyle name="Currency 4 2 2 2 3 3 2" xfId="127" xr:uid="{00000000-0005-0000-0000-0000F7000000}"/>
    <cellStyle name="Currency 4 2 2 2 3 3 2 2" xfId="128" xr:uid="{00000000-0005-0000-0000-0000F8000000}"/>
    <cellStyle name="Currency 4 2 2 2 3 3 2 2 2" xfId="129" xr:uid="{00000000-0005-0000-0000-0000F9000000}"/>
    <cellStyle name="Currency 4 2 2 2 3 3 2 2 2 2" xfId="16908" xr:uid="{00000000-0005-0000-0000-0000FA000000}"/>
    <cellStyle name="Currency 4 2 2 2 3 3 2 2 3" xfId="12666" xr:uid="{00000000-0005-0000-0000-0000FB000000}"/>
    <cellStyle name="Currency 4 2 2 2 3 3 2 3" xfId="130" xr:uid="{00000000-0005-0000-0000-0000FC000000}"/>
    <cellStyle name="Currency 4 2 2 2 3 3 2 3 2" xfId="131" xr:uid="{00000000-0005-0000-0000-0000FD000000}"/>
    <cellStyle name="Currency 4 2 2 2 3 3 2 3 2 2" xfId="15494" xr:uid="{00000000-0005-0000-0000-0000FE000000}"/>
    <cellStyle name="Currency 4 2 2 2 3 3 2 3 3" xfId="11252" xr:uid="{00000000-0005-0000-0000-0000FF000000}"/>
    <cellStyle name="Currency 4 2 2 2 3 3 2 4" xfId="132" xr:uid="{00000000-0005-0000-0000-000000010000}"/>
    <cellStyle name="Currency 4 2 2 2 3 3 2 4 2" xfId="14082" xr:uid="{00000000-0005-0000-0000-000001010000}"/>
    <cellStyle name="Currency 4 2 2 2 3 3 2 5" xfId="9840" xr:uid="{00000000-0005-0000-0000-000002010000}"/>
    <cellStyle name="Currency 4 2 2 2 3 3 3" xfId="133" xr:uid="{00000000-0005-0000-0000-000003010000}"/>
    <cellStyle name="Currency 4 2 2 2 3 3 3 2" xfId="134" xr:uid="{00000000-0005-0000-0000-000004010000}"/>
    <cellStyle name="Currency 4 2 2 2 3 3 3 2 2" xfId="16202" xr:uid="{00000000-0005-0000-0000-000005010000}"/>
    <cellStyle name="Currency 4 2 2 2 3 3 3 3" xfId="11960" xr:uid="{00000000-0005-0000-0000-000006010000}"/>
    <cellStyle name="Currency 4 2 2 2 3 3 4" xfId="135" xr:uid="{00000000-0005-0000-0000-000007010000}"/>
    <cellStyle name="Currency 4 2 2 2 3 3 4 2" xfId="136" xr:uid="{00000000-0005-0000-0000-000008010000}"/>
    <cellStyle name="Currency 4 2 2 2 3 3 4 2 2" xfId="14788" xr:uid="{00000000-0005-0000-0000-000009010000}"/>
    <cellStyle name="Currency 4 2 2 2 3 3 4 3" xfId="10546" xr:uid="{00000000-0005-0000-0000-00000A010000}"/>
    <cellStyle name="Currency 4 2 2 2 3 3 5" xfId="137" xr:uid="{00000000-0005-0000-0000-00000B010000}"/>
    <cellStyle name="Currency 4 2 2 2 3 3 5 2" xfId="13376" xr:uid="{00000000-0005-0000-0000-00000C010000}"/>
    <cellStyle name="Currency 4 2 2 2 3 3 6" xfId="9134" xr:uid="{00000000-0005-0000-0000-00000D010000}"/>
    <cellStyle name="Currency 4 2 2 2 3 4" xfId="138" xr:uid="{00000000-0005-0000-0000-00000E010000}"/>
    <cellStyle name="Currency 4 2 2 2 3 4 2" xfId="139" xr:uid="{00000000-0005-0000-0000-00000F010000}"/>
    <cellStyle name="Currency 4 2 2 2 3 4 2 2" xfId="140" xr:uid="{00000000-0005-0000-0000-000010010000}"/>
    <cellStyle name="Currency 4 2 2 2 3 4 2 2 2" xfId="16454" xr:uid="{00000000-0005-0000-0000-000011010000}"/>
    <cellStyle name="Currency 4 2 2 2 3 4 2 3" xfId="12212" xr:uid="{00000000-0005-0000-0000-000012010000}"/>
    <cellStyle name="Currency 4 2 2 2 3 4 3" xfId="141" xr:uid="{00000000-0005-0000-0000-000013010000}"/>
    <cellStyle name="Currency 4 2 2 2 3 4 3 2" xfId="142" xr:uid="{00000000-0005-0000-0000-000014010000}"/>
    <cellStyle name="Currency 4 2 2 2 3 4 3 2 2" xfId="15040" xr:uid="{00000000-0005-0000-0000-000015010000}"/>
    <cellStyle name="Currency 4 2 2 2 3 4 3 3" xfId="10798" xr:uid="{00000000-0005-0000-0000-000016010000}"/>
    <cellStyle name="Currency 4 2 2 2 3 4 4" xfId="143" xr:uid="{00000000-0005-0000-0000-000017010000}"/>
    <cellStyle name="Currency 4 2 2 2 3 4 4 2" xfId="13628" xr:uid="{00000000-0005-0000-0000-000018010000}"/>
    <cellStyle name="Currency 4 2 2 2 3 4 5" xfId="9386" xr:uid="{00000000-0005-0000-0000-000019010000}"/>
    <cellStyle name="Currency 4 2 2 2 3 5" xfId="144" xr:uid="{00000000-0005-0000-0000-00001A010000}"/>
    <cellStyle name="Currency 4 2 2 2 3 5 2" xfId="145" xr:uid="{00000000-0005-0000-0000-00001B010000}"/>
    <cellStyle name="Currency 4 2 2 2 3 5 2 2" xfId="15748" xr:uid="{00000000-0005-0000-0000-00001C010000}"/>
    <cellStyle name="Currency 4 2 2 2 3 5 3" xfId="11506" xr:uid="{00000000-0005-0000-0000-00001D010000}"/>
    <cellStyle name="Currency 4 2 2 2 3 6" xfId="146" xr:uid="{00000000-0005-0000-0000-00001E010000}"/>
    <cellStyle name="Currency 4 2 2 2 3 6 2" xfId="147" xr:uid="{00000000-0005-0000-0000-00001F010000}"/>
    <cellStyle name="Currency 4 2 2 2 3 6 2 2" xfId="14334" xr:uid="{00000000-0005-0000-0000-000020010000}"/>
    <cellStyle name="Currency 4 2 2 2 3 6 3" xfId="10092" xr:uid="{00000000-0005-0000-0000-000021010000}"/>
    <cellStyle name="Currency 4 2 2 2 3 7" xfId="148" xr:uid="{00000000-0005-0000-0000-000022010000}"/>
    <cellStyle name="Currency 4 2 2 2 3 7 2" xfId="12922" xr:uid="{00000000-0005-0000-0000-000023010000}"/>
    <cellStyle name="Currency 4 2 2 2 3 8" xfId="8680" xr:uid="{00000000-0005-0000-0000-000024010000}"/>
    <cellStyle name="Currency 4 2 2 2 4" xfId="149" xr:uid="{00000000-0005-0000-0000-000025010000}"/>
    <cellStyle name="Currency 4 2 2 2 4 2" xfId="150" xr:uid="{00000000-0005-0000-0000-000026010000}"/>
    <cellStyle name="Currency 4 2 2 2 4 2 2" xfId="151" xr:uid="{00000000-0005-0000-0000-000027010000}"/>
    <cellStyle name="Currency 4 2 2 2 4 2 2 2" xfId="152" xr:uid="{00000000-0005-0000-0000-000028010000}"/>
    <cellStyle name="Currency 4 2 2 2 4 2 2 2 2" xfId="153" xr:uid="{00000000-0005-0000-0000-000029010000}"/>
    <cellStyle name="Currency 4 2 2 2 4 2 2 2 2 2" xfId="17009" xr:uid="{00000000-0005-0000-0000-00002A010000}"/>
    <cellStyle name="Currency 4 2 2 2 4 2 2 2 3" xfId="12767" xr:uid="{00000000-0005-0000-0000-00002B010000}"/>
    <cellStyle name="Currency 4 2 2 2 4 2 2 3" xfId="154" xr:uid="{00000000-0005-0000-0000-00002C010000}"/>
    <cellStyle name="Currency 4 2 2 2 4 2 2 3 2" xfId="155" xr:uid="{00000000-0005-0000-0000-00002D010000}"/>
    <cellStyle name="Currency 4 2 2 2 4 2 2 3 2 2" xfId="15595" xr:uid="{00000000-0005-0000-0000-00002E010000}"/>
    <cellStyle name="Currency 4 2 2 2 4 2 2 3 3" xfId="11353" xr:uid="{00000000-0005-0000-0000-00002F010000}"/>
    <cellStyle name="Currency 4 2 2 2 4 2 2 4" xfId="156" xr:uid="{00000000-0005-0000-0000-000030010000}"/>
    <cellStyle name="Currency 4 2 2 2 4 2 2 4 2" xfId="14183" xr:uid="{00000000-0005-0000-0000-000031010000}"/>
    <cellStyle name="Currency 4 2 2 2 4 2 2 5" xfId="9941" xr:uid="{00000000-0005-0000-0000-000032010000}"/>
    <cellStyle name="Currency 4 2 2 2 4 2 3" xfId="157" xr:uid="{00000000-0005-0000-0000-000033010000}"/>
    <cellStyle name="Currency 4 2 2 2 4 2 3 2" xfId="158" xr:uid="{00000000-0005-0000-0000-000034010000}"/>
    <cellStyle name="Currency 4 2 2 2 4 2 3 2 2" xfId="16303" xr:uid="{00000000-0005-0000-0000-000035010000}"/>
    <cellStyle name="Currency 4 2 2 2 4 2 3 3" xfId="12061" xr:uid="{00000000-0005-0000-0000-000036010000}"/>
    <cellStyle name="Currency 4 2 2 2 4 2 4" xfId="159" xr:uid="{00000000-0005-0000-0000-000037010000}"/>
    <cellStyle name="Currency 4 2 2 2 4 2 4 2" xfId="160" xr:uid="{00000000-0005-0000-0000-000038010000}"/>
    <cellStyle name="Currency 4 2 2 2 4 2 4 2 2" xfId="14889" xr:uid="{00000000-0005-0000-0000-000039010000}"/>
    <cellStyle name="Currency 4 2 2 2 4 2 4 3" xfId="10647" xr:uid="{00000000-0005-0000-0000-00003A010000}"/>
    <cellStyle name="Currency 4 2 2 2 4 2 5" xfId="161" xr:uid="{00000000-0005-0000-0000-00003B010000}"/>
    <cellStyle name="Currency 4 2 2 2 4 2 5 2" xfId="13477" xr:uid="{00000000-0005-0000-0000-00003C010000}"/>
    <cellStyle name="Currency 4 2 2 2 4 2 6" xfId="9235" xr:uid="{00000000-0005-0000-0000-00003D010000}"/>
    <cellStyle name="Currency 4 2 2 2 4 3" xfId="162" xr:uid="{00000000-0005-0000-0000-00003E010000}"/>
    <cellStyle name="Currency 4 2 2 2 4 3 2" xfId="163" xr:uid="{00000000-0005-0000-0000-00003F010000}"/>
    <cellStyle name="Currency 4 2 2 2 4 3 2 2" xfId="164" xr:uid="{00000000-0005-0000-0000-000040010000}"/>
    <cellStyle name="Currency 4 2 2 2 4 3 2 2 2" xfId="16757" xr:uid="{00000000-0005-0000-0000-000041010000}"/>
    <cellStyle name="Currency 4 2 2 2 4 3 2 3" xfId="12515" xr:uid="{00000000-0005-0000-0000-000042010000}"/>
    <cellStyle name="Currency 4 2 2 2 4 3 3" xfId="165" xr:uid="{00000000-0005-0000-0000-000043010000}"/>
    <cellStyle name="Currency 4 2 2 2 4 3 3 2" xfId="166" xr:uid="{00000000-0005-0000-0000-000044010000}"/>
    <cellStyle name="Currency 4 2 2 2 4 3 3 2 2" xfId="15343" xr:uid="{00000000-0005-0000-0000-000045010000}"/>
    <cellStyle name="Currency 4 2 2 2 4 3 3 3" xfId="11101" xr:uid="{00000000-0005-0000-0000-000046010000}"/>
    <cellStyle name="Currency 4 2 2 2 4 3 4" xfId="167" xr:uid="{00000000-0005-0000-0000-000047010000}"/>
    <cellStyle name="Currency 4 2 2 2 4 3 4 2" xfId="13931" xr:uid="{00000000-0005-0000-0000-000048010000}"/>
    <cellStyle name="Currency 4 2 2 2 4 3 5" xfId="9689" xr:uid="{00000000-0005-0000-0000-000049010000}"/>
    <cellStyle name="Currency 4 2 2 2 4 4" xfId="168" xr:uid="{00000000-0005-0000-0000-00004A010000}"/>
    <cellStyle name="Currency 4 2 2 2 4 4 2" xfId="169" xr:uid="{00000000-0005-0000-0000-00004B010000}"/>
    <cellStyle name="Currency 4 2 2 2 4 4 2 2" xfId="16051" xr:uid="{00000000-0005-0000-0000-00004C010000}"/>
    <cellStyle name="Currency 4 2 2 2 4 4 3" xfId="11809" xr:uid="{00000000-0005-0000-0000-00004D010000}"/>
    <cellStyle name="Currency 4 2 2 2 4 5" xfId="170" xr:uid="{00000000-0005-0000-0000-00004E010000}"/>
    <cellStyle name="Currency 4 2 2 2 4 5 2" xfId="171" xr:uid="{00000000-0005-0000-0000-00004F010000}"/>
    <cellStyle name="Currency 4 2 2 2 4 5 2 2" xfId="14637" xr:uid="{00000000-0005-0000-0000-000050010000}"/>
    <cellStyle name="Currency 4 2 2 2 4 5 3" xfId="10395" xr:uid="{00000000-0005-0000-0000-000051010000}"/>
    <cellStyle name="Currency 4 2 2 2 4 6" xfId="172" xr:uid="{00000000-0005-0000-0000-000052010000}"/>
    <cellStyle name="Currency 4 2 2 2 4 6 2" xfId="13225" xr:uid="{00000000-0005-0000-0000-000053010000}"/>
    <cellStyle name="Currency 4 2 2 2 4 7" xfId="8983" xr:uid="{00000000-0005-0000-0000-000054010000}"/>
    <cellStyle name="Currency 4 2 2 2 5" xfId="173" xr:uid="{00000000-0005-0000-0000-000055010000}"/>
    <cellStyle name="Currency 4 2 2 2 5 2" xfId="174" xr:uid="{00000000-0005-0000-0000-000056010000}"/>
    <cellStyle name="Currency 4 2 2 2 5 2 2" xfId="175" xr:uid="{00000000-0005-0000-0000-000057010000}"/>
    <cellStyle name="Currency 4 2 2 2 5 2 2 2" xfId="176" xr:uid="{00000000-0005-0000-0000-000058010000}"/>
    <cellStyle name="Currency 4 2 2 2 5 2 2 2 2" xfId="16555" xr:uid="{00000000-0005-0000-0000-000059010000}"/>
    <cellStyle name="Currency 4 2 2 2 5 2 2 3" xfId="12313" xr:uid="{00000000-0005-0000-0000-00005A010000}"/>
    <cellStyle name="Currency 4 2 2 2 5 2 3" xfId="177" xr:uid="{00000000-0005-0000-0000-00005B010000}"/>
    <cellStyle name="Currency 4 2 2 2 5 2 3 2" xfId="178" xr:uid="{00000000-0005-0000-0000-00005C010000}"/>
    <cellStyle name="Currency 4 2 2 2 5 2 3 2 2" xfId="15141" xr:uid="{00000000-0005-0000-0000-00005D010000}"/>
    <cellStyle name="Currency 4 2 2 2 5 2 3 3" xfId="10899" xr:uid="{00000000-0005-0000-0000-00005E010000}"/>
    <cellStyle name="Currency 4 2 2 2 5 2 4" xfId="179" xr:uid="{00000000-0005-0000-0000-00005F010000}"/>
    <cellStyle name="Currency 4 2 2 2 5 2 4 2" xfId="13729" xr:uid="{00000000-0005-0000-0000-000060010000}"/>
    <cellStyle name="Currency 4 2 2 2 5 2 5" xfId="9487" xr:uid="{00000000-0005-0000-0000-000061010000}"/>
    <cellStyle name="Currency 4 2 2 2 5 3" xfId="180" xr:uid="{00000000-0005-0000-0000-000062010000}"/>
    <cellStyle name="Currency 4 2 2 2 5 3 2" xfId="181" xr:uid="{00000000-0005-0000-0000-000063010000}"/>
    <cellStyle name="Currency 4 2 2 2 5 3 2 2" xfId="15849" xr:uid="{00000000-0005-0000-0000-000064010000}"/>
    <cellStyle name="Currency 4 2 2 2 5 3 3" xfId="11607" xr:uid="{00000000-0005-0000-0000-000065010000}"/>
    <cellStyle name="Currency 4 2 2 2 5 4" xfId="182" xr:uid="{00000000-0005-0000-0000-000066010000}"/>
    <cellStyle name="Currency 4 2 2 2 5 4 2" xfId="183" xr:uid="{00000000-0005-0000-0000-000067010000}"/>
    <cellStyle name="Currency 4 2 2 2 5 4 2 2" xfId="14435" xr:uid="{00000000-0005-0000-0000-000068010000}"/>
    <cellStyle name="Currency 4 2 2 2 5 4 3" xfId="10193" xr:uid="{00000000-0005-0000-0000-000069010000}"/>
    <cellStyle name="Currency 4 2 2 2 5 5" xfId="184" xr:uid="{00000000-0005-0000-0000-00006A010000}"/>
    <cellStyle name="Currency 4 2 2 2 5 5 2" xfId="13023" xr:uid="{00000000-0005-0000-0000-00006B010000}"/>
    <cellStyle name="Currency 4 2 2 2 5 6" xfId="8781" xr:uid="{00000000-0005-0000-0000-00006C010000}"/>
    <cellStyle name="Currency 4 2 2 2 6" xfId="185" xr:uid="{00000000-0005-0000-0000-00006D010000}"/>
    <cellStyle name="Currency 4 2 2 2 6 2" xfId="186" xr:uid="{00000000-0005-0000-0000-00006E010000}"/>
    <cellStyle name="Currency 4 2 2 2 6 2 2" xfId="187" xr:uid="{00000000-0005-0000-0000-00006F010000}"/>
    <cellStyle name="Currency 4 2 2 2 6 2 2 2" xfId="188" xr:uid="{00000000-0005-0000-0000-000070010000}"/>
    <cellStyle name="Currency 4 2 2 2 6 2 2 2 2" xfId="16807" xr:uid="{00000000-0005-0000-0000-000071010000}"/>
    <cellStyle name="Currency 4 2 2 2 6 2 2 3" xfId="12565" xr:uid="{00000000-0005-0000-0000-000072010000}"/>
    <cellStyle name="Currency 4 2 2 2 6 2 3" xfId="189" xr:uid="{00000000-0005-0000-0000-000073010000}"/>
    <cellStyle name="Currency 4 2 2 2 6 2 3 2" xfId="190" xr:uid="{00000000-0005-0000-0000-000074010000}"/>
    <cellStyle name="Currency 4 2 2 2 6 2 3 2 2" xfId="15393" xr:uid="{00000000-0005-0000-0000-000075010000}"/>
    <cellStyle name="Currency 4 2 2 2 6 2 3 3" xfId="11151" xr:uid="{00000000-0005-0000-0000-000076010000}"/>
    <cellStyle name="Currency 4 2 2 2 6 2 4" xfId="191" xr:uid="{00000000-0005-0000-0000-000077010000}"/>
    <cellStyle name="Currency 4 2 2 2 6 2 4 2" xfId="13981" xr:uid="{00000000-0005-0000-0000-000078010000}"/>
    <cellStyle name="Currency 4 2 2 2 6 2 5" xfId="9739" xr:uid="{00000000-0005-0000-0000-000079010000}"/>
    <cellStyle name="Currency 4 2 2 2 6 3" xfId="192" xr:uid="{00000000-0005-0000-0000-00007A010000}"/>
    <cellStyle name="Currency 4 2 2 2 6 3 2" xfId="193" xr:uid="{00000000-0005-0000-0000-00007B010000}"/>
    <cellStyle name="Currency 4 2 2 2 6 3 2 2" xfId="16101" xr:uid="{00000000-0005-0000-0000-00007C010000}"/>
    <cellStyle name="Currency 4 2 2 2 6 3 3" xfId="11859" xr:uid="{00000000-0005-0000-0000-00007D010000}"/>
    <cellStyle name="Currency 4 2 2 2 6 4" xfId="194" xr:uid="{00000000-0005-0000-0000-00007E010000}"/>
    <cellStyle name="Currency 4 2 2 2 6 4 2" xfId="195" xr:uid="{00000000-0005-0000-0000-00007F010000}"/>
    <cellStyle name="Currency 4 2 2 2 6 4 2 2" xfId="14687" xr:uid="{00000000-0005-0000-0000-000080010000}"/>
    <cellStyle name="Currency 4 2 2 2 6 4 3" xfId="10445" xr:uid="{00000000-0005-0000-0000-000081010000}"/>
    <cellStyle name="Currency 4 2 2 2 6 5" xfId="196" xr:uid="{00000000-0005-0000-0000-000082010000}"/>
    <cellStyle name="Currency 4 2 2 2 6 5 2" xfId="13275" xr:uid="{00000000-0005-0000-0000-000083010000}"/>
    <cellStyle name="Currency 4 2 2 2 6 6" xfId="9033" xr:uid="{00000000-0005-0000-0000-000084010000}"/>
    <cellStyle name="Currency 4 2 2 2 7" xfId="197" xr:uid="{00000000-0005-0000-0000-000085010000}"/>
    <cellStyle name="Currency 4 2 2 2 7 2" xfId="198" xr:uid="{00000000-0005-0000-0000-000086010000}"/>
    <cellStyle name="Currency 4 2 2 2 7 2 2" xfId="199" xr:uid="{00000000-0005-0000-0000-000087010000}"/>
    <cellStyle name="Currency 4 2 2 2 7 2 2 2" xfId="16353" xr:uid="{00000000-0005-0000-0000-000088010000}"/>
    <cellStyle name="Currency 4 2 2 2 7 2 3" xfId="12111" xr:uid="{00000000-0005-0000-0000-000089010000}"/>
    <cellStyle name="Currency 4 2 2 2 7 3" xfId="200" xr:uid="{00000000-0005-0000-0000-00008A010000}"/>
    <cellStyle name="Currency 4 2 2 2 7 3 2" xfId="201" xr:uid="{00000000-0005-0000-0000-00008B010000}"/>
    <cellStyle name="Currency 4 2 2 2 7 3 2 2" xfId="14939" xr:uid="{00000000-0005-0000-0000-00008C010000}"/>
    <cellStyle name="Currency 4 2 2 2 7 3 3" xfId="10697" xr:uid="{00000000-0005-0000-0000-00008D010000}"/>
    <cellStyle name="Currency 4 2 2 2 7 4" xfId="202" xr:uid="{00000000-0005-0000-0000-00008E010000}"/>
    <cellStyle name="Currency 4 2 2 2 7 4 2" xfId="13527" xr:uid="{00000000-0005-0000-0000-00008F010000}"/>
    <cellStyle name="Currency 4 2 2 2 7 5" xfId="9285" xr:uid="{00000000-0005-0000-0000-000090010000}"/>
    <cellStyle name="Currency 4 2 2 2 8" xfId="203" xr:uid="{00000000-0005-0000-0000-000091010000}"/>
    <cellStyle name="Currency 4 2 2 2 8 2" xfId="204" xr:uid="{00000000-0005-0000-0000-000092010000}"/>
    <cellStyle name="Currency 4 2 2 2 8 2 2" xfId="15647" xr:uid="{00000000-0005-0000-0000-000093010000}"/>
    <cellStyle name="Currency 4 2 2 2 8 3" xfId="11405" xr:uid="{00000000-0005-0000-0000-000094010000}"/>
    <cellStyle name="Currency 4 2 2 2 9" xfId="205" xr:uid="{00000000-0005-0000-0000-000095010000}"/>
    <cellStyle name="Currency 4 2 2 2 9 2" xfId="206" xr:uid="{00000000-0005-0000-0000-000096010000}"/>
    <cellStyle name="Currency 4 2 2 2 9 2 2" xfId="14233" xr:uid="{00000000-0005-0000-0000-000097010000}"/>
    <cellStyle name="Currency 4 2 2 2 9 3" xfId="9991" xr:uid="{00000000-0005-0000-0000-000098010000}"/>
    <cellStyle name="Currency 4 2 2 3" xfId="207" xr:uid="{00000000-0005-0000-0000-000099010000}"/>
    <cellStyle name="Currency 4 2 2 3 2" xfId="208" xr:uid="{00000000-0005-0000-0000-00009A010000}"/>
    <cellStyle name="Currency 4 2 2 3 2 2" xfId="209" xr:uid="{00000000-0005-0000-0000-00009B010000}"/>
    <cellStyle name="Currency 4 2 2 3 2 2 2" xfId="210" xr:uid="{00000000-0005-0000-0000-00009C010000}"/>
    <cellStyle name="Currency 4 2 2 3 2 2 2 2" xfId="211" xr:uid="{00000000-0005-0000-0000-00009D010000}"/>
    <cellStyle name="Currency 4 2 2 3 2 2 2 2 2" xfId="212" xr:uid="{00000000-0005-0000-0000-00009E010000}"/>
    <cellStyle name="Currency 4 2 2 3 2 2 2 2 2 2" xfId="16682" xr:uid="{00000000-0005-0000-0000-00009F010000}"/>
    <cellStyle name="Currency 4 2 2 3 2 2 2 2 3" xfId="12440" xr:uid="{00000000-0005-0000-0000-0000A0010000}"/>
    <cellStyle name="Currency 4 2 2 3 2 2 2 3" xfId="213" xr:uid="{00000000-0005-0000-0000-0000A1010000}"/>
    <cellStyle name="Currency 4 2 2 3 2 2 2 3 2" xfId="214" xr:uid="{00000000-0005-0000-0000-0000A2010000}"/>
    <cellStyle name="Currency 4 2 2 3 2 2 2 3 2 2" xfId="15268" xr:uid="{00000000-0005-0000-0000-0000A3010000}"/>
    <cellStyle name="Currency 4 2 2 3 2 2 2 3 3" xfId="11026" xr:uid="{00000000-0005-0000-0000-0000A4010000}"/>
    <cellStyle name="Currency 4 2 2 3 2 2 2 4" xfId="215" xr:uid="{00000000-0005-0000-0000-0000A5010000}"/>
    <cellStyle name="Currency 4 2 2 3 2 2 2 4 2" xfId="13856" xr:uid="{00000000-0005-0000-0000-0000A6010000}"/>
    <cellStyle name="Currency 4 2 2 3 2 2 2 5" xfId="9614" xr:uid="{00000000-0005-0000-0000-0000A7010000}"/>
    <cellStyle name="Currency 4 2 2 3 2 2 3" xfId="216" xr:uid="{00000000-0005-0000-0000-0000A8010000}"/>
    <cellStyle name="Currency 4 2 2 3 2 2 3 2" xfId="217" xr:uid="{00000000-0005-0000-0000-0000A9010000}"/>
    <cellStyle name="Currency 4 2 2 3 2 2 3 2 2" xfId="15976" xr:uid="{00000000-0005-0000-0000-0000AA010000}"/>
    <cellStyle name="Currency 4 2 2 3 2 2 3 3" xfId="11734" xr:uid="{00000000-0005-0000-0000-0000AB010000}"/>
    <cellStyle name="Currency 4 2 2 3 2 2 4" xfId="218" xr:uid="{00000000-0005-0000-0000-0000AC010000}"/>
    <cellStyle name="Currency 4 2 2 3 2 2 4 2" xfId="219" xr:uid="{00000000-0005-0000-0000-0000AD010000}"/>
    <cellStyle name="Currency 4 2 2 3 2 2 4 2 2" xfId="14562" xr:uid="{00000000-0005-0000-0000-0000AE010000}"/>
    <cellStyle name="Currency 4 2 2 3 2 2 4 3" xfId="10320" xr:uid="{00000000-0005-0000-0000-0000AF010000}"/>
    <cellStyle name="Currency 4 2 2 3 2 2 5" xfId="220" xr:uid="{00000000-0005-0000-0000-0000B0010000}"/>
    <cellStyle name="Currency 4 2 2 3 2 2 5 2" xfId="13150" xr:uid="{00000000-0005-0000-0000-0000B1010000}"/>
    <cellStyle name="Currency 4 2 2 3 2 2 6" xfId="8908" xr:uid="{00000000-0005-0000-0000-0000B2010000}"/>
    <cellStyle name="Currency 4 2 2 3 2 3" xfId="221" xr:uid="{00000000-0005-0000-0000-0000B3010000}"/>
    <cellStyle name="Currency 4 2 2 3 2 3 2" xfId="222" xr:uid="{00000000-0005-0000-0000-0000B4010000}"/>
    <cellStyle name="Currency 4 2 2 3 2 3 2 2" xfId="223" xr:uid="{00000000-0005-0000-0000-0000B5010000}"/>
    <cellStyle name="Currency 4 2 2 3 2 3 2 2 2" xfId="224" xr:uid="{00000000-0005-0000-0000-0000B6010000}"/>
    <cellStyle name="Currency 4 2 2 3 2 3 2 2 2 2" xfId="16934" xr:uid="{00000000-0005-0000-0000-0000B7010000}"/>
    <cellStyle name="Currency 4 2 2 3 2 3 2 2 3" xfId="12692" xr:uid="{00000000-0005-0000-0000-0000B8010000}"/>
    <cellStyle name="Currency 4 2 2 3 2 3 2 3" xfId="225" xr:uid="{00000000-0005-0000-0000-0000B9010000}"/>
    <cellStyle name="Currency 4 2 2 3 2 3 2 3 2" xfId="226" xr:uid="{00000000-0005-0000-0000-0000BA010000}"/>
    <cellStyle name="Currency 4 2 2 3 2 3 2 3 2 2" xfId="15520" xr:uid="{00000000-0005-0000-0000-0000BB010000}"/>
    <cellStyle name="Currency 4 2 2 3 2 3 2 3 3" xfId="11278" xr:uid="{00000000-0005-0000-0000-0000BC010000}"/>
    <cellStyle name="Currency 4 2 2 3 2 3 2 4" xfId="227" xr:uid="{00000000-0005-0000-0000-0000BD010000}"/>
    <cellStyle name="Currency 4 2 2 3 2 3 2 4 2" xfId="14108" xr:uid="{00000000-0005-0000-0000-0000BE010000}"/>
    <cellStyle name="Currency 4 2 2 3 2 3 2 5" xfId="9866" xr:uid="{00000000-0005-0000-0000-0000BF010000}"/>
    <cellStyle name="Currency 4 2 2 3 2 3 3" xfId="228" xr:uid="{00000000-0005-0000-0000-0000C0010000}"/>
    <cellStyle name="Currency 4 2 2 3 2 3 3 2" xfId="229" xr:uid="{00000000-0005-0000-0000-0000C1010000}"/>
    <cellStyle name="Currency 4 2 2 3 2 3 3 2 2" xfId="16228" xr:uid="{00000000-0005-0000-0000-0000C2010000}"/>
    <cellStyle name="Currency 4 2 2 3 2 3 3 3" xfId="11986" xr:uid="{00000000-0005-0000-0000-0000C3010000}"/>
    <cellStyle name="Currency 4 2 2 3 2 3 4" xfId="230" xr:uid="{00000000-0005-0000-0000-0000C4010000}"/>
    <cellStyle name="Currency 4 2 2 3 2 3 4 2" xfId="231" xr:uid="{00000000-0005-0000-0000-0000C5010000}"/>
    <cellStyle name="Currency 4 2 2 3 2 3 4 2 2" xfId="14814" xr:uid="{00000000-0005-0000-0000-0000C6010000}"/>
    <cellStyle name="Currency 4 2 2 3 2 3 4 3" xfId="10572" xr:uid="{00000000-0005-0000-0000-0000C7010000}"/>
    <cellStyle name="Currency 4 2 2 3 2 3 5" xfId="232" xr:uid="{00000000-0005-0000-0000-0000C8010000}"/>
    <cellStyle name="Currency 4 2 2 3 2 3 5 2" xfId="13402" xr:uid="{00000000-0005-0000-0000-0000C9010000}"/>
    <cellStyle name="Currency 4 2 2 3 2 3 6" xfId="9160" xr:uid="{00000000-0005-0000-0000-0000CA010000}"/>
    <cellStyle name="Currency 4 2 2 3 2 4" xfId="233" xr:uid="{00000000-0005-0000-0000-0000CB010000}"/>
    <cellStyle name="Currency 4 2 2 3 2 4 2" xfId="234" xr:uid="{00000000-0005-0000-0000-0000CC010000}"/>
    <cellStyle name="Currency 4 2 2 3 2 4 2 2" xfId="235" xr:uid="{00000000-0005-0000-0000-0000CD010000}"/>
    <cellStyle name="Currency 4 2 2 3 2 4 2 2 2" xfId="16480" xr:uid="{00000000-0005-0000-0000-0000CE010000}"/>
    <cellStyle name="Currency 4 2 2 3 2 4 2 3" xfId="12238" xr:uid="{00000000-0005-0000-0000-0000CF010000}"/>
    <cellStyle name="Currency 4 2 2 3 2 4 3" xfId="236" xr:uid="{00000000-0005-0000-0000-0000D0010000}"/>
    <cellStyle name="Currency 4 2 2 3 2 4 3 2" xfId="237" xr:uid="{00000000-0005-0000-0000-0000D1010000}"/>
    <cellStyle name="Currency 4 2 2 3 2 4 3 2 2" xfId="15066" xr:uid="{00000000-0005-0000-0000-0000D2010000}"/>
    <cellStyle name="Currency 4 2 2 3 2 4 3 3" xfId="10824" xr:uid="{00000000-0005-0000-0000-0000D3010000}"/>
    <cellStyle name="Currency 4 2 2 3 2 4 4" xfId="238" xr:uid="{00000000-0005-0000-0000-0000D4010000}"/>
    <cellStyle name="Currency 4 2 2 3 2 4 4 2" xfId="13654" xr:uid="{00000000-0005-0000-0000-0000D5010000}"/>
    <cellStyle name="Currency 4 2 2 3 2 4 5" xfId="9412" xr:uid="{00000000-0005-0000-0000-0000D6010000}"/>
    <cellStyle name="Currency 4 2 2 3 2 5" xfId="239" xr:uid="{00000000-0005-0000-0000-0000D7010000}"/>
    <cellStyle name="Currency 4 2 2 3 2 5 2" xfId="240" xr:uid="{00000000-0005-0000-0000-0000D8010000}"/>
    <cellStyle name="Currency 4 2 2 3 2 5 2 2" xfId="15774" xr:uid="{00000000-0005-0000-0000-0000D9010000}"/>
    <cellStyle name="Currency 4 2 2 3 2 5 3" xfId="11532" xr:uid="{00000000-0005-0000-0000-0000DA010000}"/>
    <cellStyle name="Currency 4 2 2 3 2 6" xfId="241" xr:uid="{00000000-0005-0000-0000-0000DB010000}"/>
    <cellStyle name="Currency 4 2 2 3 2 6 2" xfId="242" xr:uid="{00000000-0005-0000-0000-0000DC010000}"/>
    <cellStyle name="Currency 4 2 2 3 2 6 2 2" xfId="14360" xr:uid="{00000000-0005-0000-0000-0000DD010000}"/>
    <cellStyle name="Currency 4 2 2 3 2 6 3" xfId="10118" xr:uid="{00000000-0005-0000-0000-0000DE010000}"/>
    <cellStyle name="Currency 4 2 2 3 2 7" xfId="243" xr:uid="{00000000-0005-0000-0000-0000DF010000}"/>
    <cellStyle name="Currency 4 2 2 3 2 7 2" xfId="12948" xr:uid="{00000000-0005-0000-0000-0000E0010000}"/>
    <cellStyle name="Currency 4 2 2 3 2 8" xfId="8706" xr:uid="{00000000-0005-0000-0000-0000E1010000}"/>
    <cellStyle name="Currency 4 2 2 3 3" xfId="244" xr:uid="{00000000-0005-0000-0000-0000E2010000}"/>
    <cellStyle name="Currency 4 2 2 3 3 2" xfId="245" xr:uid="{00000000-0005-0000-0000-0000E3010000}"/>
    <cellStyle name="Currency 4 2 2 3 3 2 2" xfId="246" xr:uid="{00000000-0005-0000-0000-0000E4010000}"/>
    <cellStyle name="Currency 4 2 2 3 3 2 2 2" xfId="247" xr:uid="{00000000-0005-0000-0000-0000E5010000}"/>
    <cellStyle name="Currency 4 2 2 3 3 2 2 2 2" xfId="16581" xr:uid="{00000000-0005-0000-0000-0000E6010000}"/>
    <cellStyle name="Currency 4 2 2 3 3 2 2 3" xfId="12339" xr:uid="{00000000-0005-0000-0000-0000E7010000}"/>
    <cellStyle name="Currency 4 2 2 3 3 2 3" xfId="248" xr:uid="{00000000-0005-0000-0000-0000E8010000}"/>
    <cellStyle name="Currency 4 2 2 3 3 2 3 2" xfId="249" xr:uid="{00000000-0005-0000-0000-0000E9010000}"/>
    <cellStyle name="Currency 4 2 2 3 3 2 3 2 2" xfId="15167" xr:uid="{00000000-0005-0000-0000-0000EA010000}"/>
    <cellStyle name="Currency 4 2 2 3 3 2 3 3" xfId="10925" xr:uid="{00000000-0005-0000-0000-0000EB010000}"/>
    <cellStyle name="Currency 4 2 2 3 3 2 4" xfId="250" xr:uid="{00000000-0005-0000-0000-0000EC010000}"/>
    <cellStyle name="Currency 4 2 2 3 3 2 4 2" xfId="13755" xr:uid="{00000000-0005-0000-0000-0000ED010000}"/>
    <cellStyle name="Currency 4 2 2 3 3 2 5" xfId="9513" xr:uid="{00000000-0005-0000-0000-0000EE010000}"/>
    <cellStyle name="Currency 4 2 2 3 3 3" xfId="251" xr:uid="{00000000-0005-0000-0000-0000EF010000}"/>
    <cellStyle name="Currency 4 2 2 3 3 3 2" xfId="252" xr:uid="{00000000-0005-0000-0000-0000F0010000}"/>
    <cellStyle name="Currency 4 2 2 3 3 3 2 2" xfId="15875" xr:uid="{00000000-0005-0000-0000-0000F1010000}"/>
    <cellStyle name="Currency 4 2 2 3 3 3 3" xfId="11633" xr:uid="{00000000-0005-0000-0000-0000F2010000}"/>
    <cellStyle name="Currency 4 2 2 3 3 4" xfId="253" xr:uid="{00000000-0005-0000-0000-0000F3010000}"/>
    <cellStyle name="Currency 4 2 2 3 3 4 2" xfId="254" xr:uid="{00000000-0005-0000-0000-0000F4010000}"/>
    <cellStyle name="Currency 4 2 2 3 3 4 2 2" xfId="14461" xr:uid="{00000000-0005-0000-0000-0000F5010000}"/>
    <cellStyle name="Currency 4 2 2 3 3 4 3" xfId="10219" xr:uid="{00000000-0005-0000-0000-0000F6010000}"/>
    <cellStyle name="Currency 4 2 2 3 3 5" xfId="255" xr:uid="{00000000-0005-0000-0000-0000F7010000}"/>
    <cellStyle name="Currency 4 2 2 3 3 5 2" xfId="13049" xr:uid="{00000000-0005-0000-0000-0000F8010000}"/>
    <cellStyle name="Currency 4 2 2 3 3 6" xfId="8807" xr:uid="{00000000-0005-0000-0000-0000F9010000}"/>
    <cellStyle name="Currency 4 2 2 3 4" xfId="256" xr:uid="{00000000-0005-0000-0000-0000FA010000}"/>
    <cellStyle name="Currency 4 2 2 3 4 2" xfId="257" xr:uid="{00000000-0005-0000-0000-0000FB010000}"/>
    <cellStyle name="Currency 4 2 2 3 4 2 2" xfId="258" xr:uid="{00000000-0005-0000-0000-0000FC010000}"/>
    <cellStyle name="Currency 4 2 2 3 4 2 2 2" xfId="259" xr:uid="{00000000-0005-0000-0000-0000FD010000}"/>
    <cellStyle name="Currency 4 2 2 3 4 2 2 2 2" xfId="16833" xr:uid="{00000000-0005-0000-0000-0000FE010000}"/>
    <cellStyle name="Currency 4 2 2 3 4 2 2 3" xfId="12591" xr:uid="{00000000-0005-0000-0000-0000FF010000}"/>
    <cellStyle name="Currency 4 2 2 3 4 2 3" xfId="260" xr:uid="{00000000-0005-0000-0000-000000020000}"/>
    <cellStyle name="Currency 4 2 2 3 4 2 3 2" xfId="261" xr:uid="{00000000-0005-0000-0000-000001020000}"/>
    <cellStyle name="Currency 4 2 2 3 4 2 3 2 2" xfId="15419" xr:uid="{00000000-0005-0000-0000-000002020000}"/>
    <cellStyle name="Currency 4 2 2 3 4 2 3 3" xfId="11177" xr:uid="{00000000-0005-0000-0000-000003020000}"/>
    <cellStyle name="Currency 4 2 2 3 4 2 4" xfId="262" xr:uid="{00000000-0005-0000-0000-000004020000}"/>
    <cellStyle name="Currency 4 2 2 3 4 2 4 2" xfId="14007" xr:uid="{00000000-0005-0000-0000-000005020000}"/>
    <cellStyle name="Currency 4 2 2 3 4 2 5" xfId="9765" xr:uid="{00000000-0005-0000-0000-000006020000}"/>
    <cellStyle name="Currency 4 2 2 3 4 3" xfId="263" xr:uid="{00000000-0005-0000-0000-000007020000}"/>
    <cellStyle name="Currency 4 2 2 3 4 3 2" xfId="264" xr:uid="{00000000-0005-0000-0000-000008020000}"/>
    <cellStyle name="Currency 4 2 2 3 4 3 2 2" xfId="16127" xr:uid="{00000000-0005-0000-0000-000009020000}"/>
    <cellStyle name="Currency 4 2 2 3 4 3 3" xfId="11885" xr:uid="{00000000-0005-0000-0000-00000A020000}"/>
    <cellStyle name="Currency 4 2 2 3 4 4" xfId="265" xr:uid="{00000000-0005-0000-0000-00000B020000}"/>
    <cellStyle name="Currency 4 2 2 3 4 4 2" xfId="266" xr:uid="{00000000-0005-0000-0000-00000C020000}"/>
    <cellStyle name="Currency 4 2 2 3 4 4 2 2" xfId="14713" xr:uid="{00000000-0005-0000-0000-00000D020000}"/>
    <cellStyle name="Currency 4 2 2 3 4 4 3" xfId="10471" xr:uid="{00000000-0005-0000-0000-00000E020000}"/>
    <cellStyle name="Currency 4 2 2 3 4 5" xfId="267" xr:uid="{00000000-0005-0000-0000-00000F020000}"/>
    <cellStyle name="Currency 4 2 2 3 4 5 2" xfId="13301" xr:uid="{00000000-0005-0000-0000-000010020000}"/>
    <cellStyle name="Currency 4 2 2 3 4 6" xfId="9059" xr:uid="{00000000-0005-0000-0000-000011020000}"/>
    <cellStyle name="Currency 4 2 2 3 5" xfId="268" xr:uid="{00000000-0005-0000-0000-000012020000}"/>
    <cellStyle name="Currency 4 2 2 3 5 2" xfId="269" xr:uid="{00000000-0005-0000-0000-000013020000}"/>
    <cellStyle name="Currency 4 2 2 3 5 2 2" xfId="270" xr:uid="{00000000-0005-0000-0000-000014020000}"/>
    <cellStyle name="Currency 4 2 2 3 5 2 2 2" xfId="16379" xr:uid="{00000000-0005-0000-0000-000015020000}"/>
    <cellStyle name="Currency 4 2 2 3 5 2 3" xfId="12137" xr:uid="{00000000-0005-0000-0000-000016020000}"/>
    <cellStyle name="Currency 4 2 2 3 5 3" xfId="271" xr:uid="{00000000-0005-0000-0000-000017020000}"/>
    <cellStyle name="Currency 4 2 2 3 5 3 2" xfId="272" xr:uid="{00000000-0005-0000-0000-000018020000}"/>
    <cellStyle name="Currency 4 2 2 3 5 3 2 2" xfId="14965" xr:uid="{00000000-0005-0000-0000-000019020000}"/>
    <cellStyle name="Currency 4 2 2 3 5 3 3" xfId="10723" xr:uid="{00000000-0005-0000-0000-00001A020000}"/>
    <cellStyle name="Currency 4 2 2 3 5 4" xfId="273" xr:uid="{00000000-0005-0000-0000-00001B020000}"/>
    <cellStyle name="Currency 4 2 2 3 5 4 2" xfId="13553" xr:uid="{00000000-0005-0000-0000-00001C020000}"/>
    <cellStyle name="Currency 4 2 2 3 5 5" xfId="9311" xr:uid="{00000000-0005-0000-0000-00001D020000}"/>
    <cellStyle name="Currency 4 2 2 3 6" xfId="274" xr:uid="{00000000-0005-0000-0000-00001E020000}"/>
    <cellStyle name="Currency 4 2 2 3 6 2" xfId="275" xr:uid="{00000000-0005-0000-0000-00001F020000}"/>
    <cellStyle name="Currency 4 2 2 3 6 2 2" xfId="15673" xr:uid="{00000000-0005-0000-0000-000020020000}"/>
    <cellStyle name="Currency 4 2 2 3 6 3" xfId="11431" xr:uid="{00000000-0005-0000-0000-000021020000}"/>
    <cellStyle name="Currency 4 2 2 3 7" xfId="276" xr:uid="{00000000-0005-0000-0000-000022020000}"/>
    <cellStyle name="Currency 4 2 2 3 7 2" xfId="277" xr:uid="{00000000-0005-0000-0000-000023020000}"/>
    <cellStyle name="Currency 4 2 2 3 7 2 2" xfId="14259" xr:uid="{00000000-0005-0000-0000-000024020000}"/>
    <cellStyle name="Currency 4 2 2 3 7 3" xfId="10017" xr:uid="{00000000-0005-0000-0000-000025020000}"/>
    <cellStyle name="Currency 4 2 2 3 8" xfId="278" xr:uid="{00000000-0005-0000-0000-000026020000}"/>
    <cellStyle name="Currency 4 2 2 3 8 2" xfId="12847" xr:uid="{00000000-0005-0000-0000-000027020000}"/>
    <cellStyle name="Currency 4 2 2 3 9" xfId="8605" xr:uid="{00000000-0005-0000-0000-000028020000}"/>
    <cellStyle name="Currency 4 2 2 4" xfId="279" xr:uid="{00000000-0005-0000-0000-000029020000}"/>
    <cellStyle name="Currency 4 2 2 4 2" xfId="280" xr:uid="{00000000-0005-0000-0000-00002A020000}"/>
    <cellStyle name="Currency 4 2 2 4 2 2" xfId="281" xr:uid="{00000000-0005-0000-0000-00002B020000}"/>
    <cellStyle name="Currency 4 2 2 4 2 2 2" xfId="282" xr:uid="{00000000-0005-0000-0000-00002C020000}"/>
    <cellStyle name="Currency 4 2 2 4 2 2 2 2" xfId="283" xr:uid="{00000000-0005-0000-0000-00002D020000}"/>
    <cellStyle name="Currency 4 2 2 4 2 2 2 2 2" xfId="16631" xr:uid="{00000000-0005-0000-0000-00002E020000}"/>
    <cellStyle name="Currency 4 2 2 4 2 2 2 3" xfId="12389" xr:uid="{00000000-0005-0000-0000-00002F020000}"/>
    <cellStyle name="Currency 4 2 2 4 2 2 3" xfId="284" xr:uid="{00000000-0005-0000-0000-000030020000}"/>
    <cellStyle name="Currency 4 2 2 4 2 2 3 2" xfId="285" xr:uid="{00000000-0005-0000-0000-000031020000}"/>
    <cellStyle name="Currency 4 2 2 4 2 2 3 2 2" xfId="15217" xr:uid="{00000000-0005-0000-0000-000032020000}"/>
    <cellStyle name="Currency 4 2 2 4 2 2 3 3" xfId="10975" xr:uid="{00000000-0005-0000-0000-000033020000}"/>
    <cellStyle name="Currency 4 2 2 4 2 2 4" xfId="286" xr:uid="{00000000-0005-0000-0000-000034020000}"/>
    <cellStyle name="Currency 4 2 2 4 2 2 4 2" xfId="13805" xr:uid="{00000000-0005-0000-0000-000035020000}"/>
    <cellStyle name="Currency 4 2 2 4 2 2 5" xfId="9563" xr:uid="{00000000-0005-0000-0000-000036020000}"/>
    <cellStyle name="Currency 4 2 2 4 2 3" xfId="287" xr:uid="{00000000-0005-0000-0000-000037020000}"/>
    <cellStyle name="Currency 4 2 2 4 2 3 2" xfId="288" xr:uid="{00000000-0005-0000-0000-000038020000}"/>
    <cellStyle name="Currency 4 2 2 4 2 3 2 2" xfId="15925" xr:uid="{00000000-0005-0000-0000-000039020000}"/>
    <cellStyle name="Currency 4 2 2 4 2 3 3" xfId="11683" xr:uid="{00000000-0005-0000-0000-00003A020000}"/>
    <cellStyle name="Currency 4 2 2 4 2 4" xfId="289" xr:uid="{00000000-0005-0000-0000-00003B020000}"/>
    <cellStyle name="Currency 4 2 2 4 2 4 2" xfId="290" xr:uid="{00000000-0005-0000-0000-00003C020000}"/>
    <cellStyle name="Currency 4 2 2 4 2 4 2 2" xfId="14511" xr:uid="{00000000-0005-0000-0000-00003D020000}"/>
    <cellStyle name="Currency 4 2 2 4 2 4 3" xfId="10269" xr:uid="{00000000-0005-0000-0000-00003E020000}"/>
    <cellStyle name="Currency 4 2 2 4 2 5" xfId="291" xr:uid="{00000000-0005-0000-0000-00003F020000}"/>
    <cellStyle name="Currency 4 2 2 4 2 5 2" xfId="13099" xr:uid="{00000000-0005-0000-0000-000040020000}"/>
    <cellStyle name="Currency 4 2 2 4 2 6" xfId="8857" xr:uid="{00000000-0005-0000-0000-000041020000}"/>
    <cellStyle name="Currency 4 2 2 4 3" xfId="292" xr:uid="{00000000-0005-0000-0000-000042020000}"/>
    <cellStyle name="Currency 4 2 2 4 3 2" xfId="293" xr:uid="{00000000-0005-0000-0000-000043020000}"/>
    <cellStyle name="Currency 4 2 2 4 3 2 2" xfId="294" xr:uid="{00000000-0005-0000-0000-000044020000}"/>
    <cellStyle name="Currency 4 2 2 4 3 2 2 2" xfId="295" xr:uid="{00000000-0005-0000-0000-000045020000}"/>
    <cellStyle name="Currency 4 2 2 4 3 2 2 2 2" xfId="16883" xr:uid="{00000000-0005-0000-0000-000046020000}"/>
    <cellStyle name="Currency 4 2 2 4 3 2 2 3" xfId="12641" xr:uid="{00000000-0005-0000-0000-000047020000}"/>
    <cellStyle name="Currency 4 2 2 4 3 2 3" xfId="296" xr:uid="{00000000-0005-0000-0000-000048020000}"/>
    <cellStyle name="Currency 4 2 2 4 3 2 3 2" xfId="297" xr:uid="{00000000-0005-0000-0000-000049020000}"/>
    <cellStyle name="Currency 4 2 2 4 3 2 3 2 2" xfId="15469" xr:uid="{00000000-0005-0000-0000-00004A020000}"/>
    <cellStyle name="Currency 4 2 2 4 3 2 3 3" xfId="11227" xr:uid="{00000000-0005-0000-0000-00004B020000}"/>
    <cellStyle name="Currency 4 2 2 4 3 2 4" xfId="298" xr:uid="{00000000-0005-0000-0000-00004C020000}"/>
    <cellStyle name="Currency 4 2 2 4 3 2 4 2" xfId="14057" xr:uid="{00000000-0005-0000-0000-00004D020000}"/>
    <cellStyle name="Currency 4 2 2 4 3 2 5" xfId="9815" xr:uid="{00000000-0005-0000-0000-00004E020000}"/>
    <cellStyle name="Currency 4 2 2 4 3 3" xfId="299" xr:uid="{00000000-0005-0000-0000-00004F020000}"/>
    <cellStyle name="Currency 4 2 2 4 3 3 2" xfId="300" xr:uid="{00000000-0005-0000-0000-000050020000}"/>
    <cellStyle name="Currency 4 2 2 4 3 3 2 2" xfId="16177" xr:uid="{00000000-0005-0000-0000-000051020000}"/>
    <cellStyle name="Currency 4 2 2 4 3 3 3" xfId="11935" xr:uid="{00000000-0005-0000-0000-000052020000}"/>
    <cellStyle name="Currency 4 2 2 4 3 4" xfId="301" xr:uid="{00000000-0005-0000-0000-000053020000}"/>
    <cellStyle name="Currency 4 2 2 4 3 4 2" xfId="302" xr:uid="{00000000-0005-0000-0000-000054020000}"/>
    <cellStyle name="Currency 4 2 2 4 3 4 2 2" xfId="14763" xr:uid="{00000000-0005-0000-0000-000055020000}"/>
    <cellStyle name="Currency 4 2 2 4 3 4 3" xfId="10521" xr:uid="{00000000-0005-0000-0000-000056020000}"/>
    <cellStyle name="Currency 4 2 2 4 3 5" xfId="303" xr:uid="{00000000-0005-0000-0000-000057020000}"/>
    <cellStyle name="Currency 4 2 2 4 3 5 2" xfId="13351" xr:uid="{00000000-0005-0000-0000-000058020000}"/>
    <cellStyle name="Currency 4 2 2 4 3 6" xfId="9109" xr:uid="{00000000-0005-0000-0000-000059020000}"/>
    <cellStyle name="Currency 4 2 2 4 4" xfId="304" xr:uid="{00000000-0005-0000-0000-00005A020000}"/>
    <cellStyle name="Currency 4 2 2 4 4 2" xfId="305" xr:uid="{00000000-0005-0000-0000-00005B020000}"/>
    <cellStyle name="Currency 4 2 2 4 4 2 2" xfId="306" xr:uid="{00000000-0005-0000-0000-00005C020000}"/>
    <cellStyle name="Currency 4 2 2 4 4 2 2 2" xfId="16429" xr:uid="{00000000-0005-0000-0000-00005D020000}"/>
    <cellStyle name="Currency 4 2 2 4 4 2 3" xfId="12187" xr:uid="{00000000-0005-0000-0000-00005E020000}"/>
    <cellStyle name="Currency 4 2 2 4 4 3" xfId="307" xr:uid="{00000000-0005-0000-0000-00005F020000}"/>
    <cellStyle name="Currency 4 2 2 4 4 3 2" xfId="308" xr:uid="{00000000-0005-0000-0000-000060020000}"/>
    <cellStyle name="Currency 4 2 2 4 4 3 2 2" xfId="15015" xr:uid="{00000000-0005-0000-0000-000061020000}"/>
    <cellStyle name="Currency 4 2 2 4 4 3 3" xfId="10773" xr:uid="{00000000-0005-0000-0000-000062020000}"/>
    <cellStyle name="Currency 4 2 2 4 4 4" xfId="309" xr:uid="{00000000-0005-0000-0000-000063020000}"/>
    <cellStyle name="Currency 4 2 2 4 4 4 2" xfId="13603" xr:uid="{00000000-0005-0000-0000-000064020000}"/>
    <cellStyle name="Currency 4 2 2 4 4 5" xfId="9361" xr:uid="{00000000-0005-0000-0000-000065020000}"/>
    <cellStyle name="Currency 4 2 2 4 5" xfId="310" xr:uid="{00000000-0005-0000-0000-000066020000}"/>
    <cellStyle name="Currency 4 2 2 4 5 2" xfId="311" xr:uid="{00000000-0005-0000-0000-000067020000}"/>
    <cellStyle name="Currency 4 2 2 4 5 2 2" xfId="15723" xr:uid="{00000000-0005-0000-0000-000068020000}"/>
    <cellStyle name="Currency 4 2 2 4 5 3" xfId="11481" xr:uid="{00000000-0005-0000-0000-000069020000}"/>
    <cellStyle name="Currency 4 2 2 4 6" xfId="312" xr:uid="{00000000-0005-0000-0000-00006A020000}"/>
    <cellStyle name="Currency 4 2 2 4 6 2" xfId="313" xr:uid="{00000000-0005-0000-0000-00006B020000}"/>
    <cellStyle name="Currency 4 2 2 4 6 2 2" xfId="14309" xr:uid="{00000000-0005-0000-0000-00006C020000}"/>
    <cellStyle name="Currency 4 2 2 4 6 3" xfId="10067" xr:uid="{00000000-0005-0000-0000-00006D020000}"/>
    <cellStyle name="Currency 4 2 2 4 7" xfId="314" xr:uid="{00000000-0005-0000-0000-00006E020000}"/>
    <cellStyle name="Currency 4 2 2 4 7 2" xfId="12897" xr:uid="{00000000-0005-0000-0000-00006F020000}"/>
    <cellStyle name="Currency 4 2 2 4 8" xfId="8655" xr:uid="{00000000-0005-0000-0000-000070020000}"/>
    <cellStyle name="Currency 4 2 2 5" xfId="315" xr:uid="{00000000-0005-0000-0000-000071020000}"/>
    <cellStyle name="Currency 4 2 2 5 2" xfId="316" xr:uid="{00000000-0005-0000-0000-000072020000}"/>
    <cellStyle name="Currency 4 2 2 5 2 2" xfId="317" xr:uid="{00000000-0005-0000-0000-000073020000}"/>
    <cellStyle name="Currency 4 2 2 5 2 2 2" xfId="318" xr:uid="{00000000-0005-0000-0000-000074020000}"/>
    <cellStyle name="Currency 4 2 2 5 2 2 2 2" xfId="319" xr:uid="{00000000-0005-0000-0000-000075020000}"/>
    <cellStyle name="Currency 4 2 2 5 2 2 2 2 2" xfId="16984" xr:uid="{00000000-0005-0000-0000-000076020000}"/>
    <cellStyle name="Currency 4 2 2 5 2 2 2 3" xfId="12742" xr:uid="{00000000-0005-0000-0000-000077020000}"/>
    <cellStyle name="Currency 4 2 2 5 2 2 3" xfId="320" xr:uid="{00000000-0005-0000-0000-000078020000}"/>
    <cellStyle name="Currency 4 2 2 5 2 2 3 2" xfId="321" xr:uid="{00000000-0005-0000-0000-000079020000}"/>
    <cellStyle name="Currency 4 2 2 5 2 2 3 2 2" xfId="15570" xr:uid="{00000000-0005-0000-0000-00007A020000}"/>
    <cellStyle name="Currency 4 2 2 5 2 2 3 3" xfId="11328" xr:uid="{00000000-0005-0000-0000-00007B020000}"/>
    <cellStyle name="Currency 4 2 2 5 2 2 4" xfId="322" xr:uid="{00000000-0005-0000-0000-00007C020000}"/>
    <cellStyle name="Currency 4 2 2 5 2 2 4 2" xfId="14158" xr:uid="{00000000-0005-0000-0000-00007D020000}"/>
    <cellStyle name="Currency 4 2 2 5 2 2 5" xfId="9916" xr:uid="{00000000-0005-0000-0000-00007E020000}"/>
    <cellStyle name="Currency 4 2 2 5 2 3" xfId="323" xr:uid="{00000000-0005-0000-0000-00007F020000}"/>
    <cellStyle name="Currency 4 2 2 5 2 3 2" xfId="324" xr:uid="{00000000-0005-0000-0000-000080020000}"/>
    <cellStyle name="Currency 4 2 2 5 2 3 2 2" xfId="16278" xr:uid="{00000000-0005-0000-0000-000081020000}"/>
    <cellStyle name="Currency 4 2 2 5 2 3 3" xfId="12036" xr:uid="{00000000-0005-0000-0000-000082020000}"/>
    <cellStyle name="Currency 4 2 2 5 2 4" xfId="325" xr:uid="{00000000-0005-0000-0000-000083020000}"/>
    <cellStyle name="Currency 4 2 2 5 2 4 2" xfId="326" xr:uid="{00000000-0005-0000-0000-000084020000}"/>
    <cellStyle name="Currency 4 2 2 5 2 4 2 2" xfId="14864" xr:uid="{00000000-0005-0000-0000-000085020000}"/>
    <cellStyle name="Currency 4 2 2 5 2 4 3" xfId="10622" xr:uid="{00000000-0005-0000-0000-000086020000}"/>
    <cellStyle name="Currency 4 2 2 5 2 5" xfId="327" xr:uid="{00000000-0005-0000-0000-000087020000}"/>
    <cellStyle name="Currency 4 2 2 5 2 5 2" xfId="13452" xr:uid="{00000000-0005-0000-0000-000088020000}"/>
    <cellStyle name="Currency 4 2 2 5 2 6" xfId="9210" xr:uid="{00000000-0005-0000-0000-000089020000}"/>
    <cellStyle name="Currency 4 2 2 5 3" xfId="328" xr:uid="{00000000-0005-0000-0000-00008A020000}"/>
    <cellStyle name="Currency 4 2 2 5 3 2" xfId="329" xr:uid="{00000000-0005-0000-0000-00008B020000}"/>
    <cellStyle name="Currency 4 2 2 5 3 2 2" xfId="330" xr:uid="{00000000-0005-0000-0000-00008C020000}"/>
    <cellStyle name="Currency 4 2 2 5 3 2 2 2" xfId="16732" xr:uid="{00000000-0005-0000-0000-00008D020000}"/>
    <cellStyle name="Currency 4 2 2 5 3 2 3" xfId="12490" xr:uid="{00000000-0005-0000-0000-00008E020000}"/>
    <cellStyle name="Currency 4 2 2 5 3 3" xfId="331" xr:uid="{00000000-0005-0000-0000-00008F020000}"/>
    <cellStyle name="Currency 4 2 2 5 3 3 2" xfId="332" xr:uid="{00000000-0005-0000-0000-000090020000}"/>
    <cellStyle name="Currency 4 2 2 5 3 3 2 2" xfId="15318" xr:uid="{00000000-0005-0000-0000-000091020000}"/>
    <cellStyle name="Currency 4 2 2 5 3 3 3" xfId="11076" xr:uid="{00000000-0005-0000-0000-000092020000}"/>
    <cellStyle name="Currency 4 2 2 5 3 4" xfId="333" xr:uid="{00000000-0005-0000-0000-000093020000}"/>
    <cellStyle name="Currency 4 2 2 5 3 4 2" xfId="13906" xr:uid="{00000000-0005-0000-0000-000094020000}"/>
    <cellStyle name="Currency 4 2 2 5 3 5" xfId="9664" xr:uid="{00000000-0005-0000-0000-000095020000}"/>
    <cellStyle name="Currency 4 2 2 5 4" xfId="334" xr:uid="{00000000-0005-0000-0000-000096020000}"/>
    <cellStyle name="Currency 4 2 2 5 4 2" xfId="335" xr:uid="{00000000-0005-0000-0000-000097020000}"/>
    <cellStyle name="Currency 4 2 2 5 4 2 2" xfId="16026" xr:uid="{00000000-0005-0000-0000-000098020000}"/>
    <cellStyle name="Currency 4 2 2 5 4 3" xfId="11784" xr:uid="{00000000-0005-0000-0000-000099020000}"/>
    <cellStyle name="Currency 4 2 2 5 5" xfId="336" xr:uid="{00000000-0005-0000-0000-00009A020000}"/>
    <cellStyle name="Currency 4 2 2 5 5 2" xfId="337" xr:uid="{00000000-0005-0000-0000-00009B020000}"/>
    <cellStyle name="Currency 4 2 2 5 5 2 2" xfId="14612" xr:uid="{00000000-0005-0000-0000-00009C020000}"/>
    <cellStyle name="Currency 4 2 2 5 5 3" xfId="10370" xr:uid="{00000000-0005-0000-0000-00009D020000}"/>
    <cellStyle name="Currency 4 2 2 5 6" xfId="338" xr:uid="{00000000-0005-0000-0000-00009E020000}"/>
    <cellStyle name="Currency 4 2 2 5 6 2" xfId="13200" xr:uid="{00000000-0005-0000-0000-00009F020000}"/>
    <cellStyle name="Currency 4 2 2 5 7" xfId="8958" xr:uid="{00000000-0005-0000-0000-0000A0020000}"/>
    <cellStyle name="Currency 4 2 2 6" xfId="339" xr:uid="{00000000-0005-0000-0000-0000A1020000}"/>
    <cellStyle name="Currency 4 2 2 6 2" xfId="340" xr:uid="{00000000-0005-0000-0000-0000A2020000}"/>
    <cellStyle name="Currency 4 2 2 6 2 2" xfId="341" xr:uid="{00000000-0005-0000-0000-0000A3020000}"/>
    <cellStyle name="Currency 4 2 2 6 2 2 2" xfId="342" xr:uid="{00000000-0005-0000-0000-0000A4020000}"/>
    <cellStyle name="Currency 4 2 2 6 2 2 2 2" xfId="16530" xr:uid="{00000000-0005-0000-0000-0000A5020000}"/>
    <cellStyle name="Currency 4 2 2 6 2 2 3" xfId="12288" xr:uid="{00000000-0005-0000-0000-0000A6020000}"/>
    <cellStyle name="Currency 4 2 2 6 2 3" xfId="343" xr:uid="{00000000-0005-0000-0000-0000A7020000}"/>
    <cellStyle name="Currency 4 2 2 6 2 3 2" xfId="344" xr:uid="{00000000-0005-0000-0000-0000A8020000}"/>
    <cellStyle name="Currency 4 2 2 6 2 3 2 2" xfId="15116" xr:uid="{00000000-0005-0000-0000-0000A9020000}"/>
    <cellStyle name="Currency 4 2 2 6 2 3 3" xfId="10874" xr:uid="{00000000-0005-0000-0000-0000AA020000}"/>
    <cellStyle name="Currency 4 2 2 6 2 4" xfId="345" xr:uid="{00000000-0005-0000-0000-0000AB020000}"/>
    <cellStyle name="Currency 4 2 2 6 2 4 2" xfId="13704" xr:uid="{00000000-0005-0000-0000-0000AC020000}"/>
    <cellStyle name="Currency 4 2 2 6 2 5" xfId="9462" xr:uid="{00000000-0005-0000-0000-0000AD020000}"/>
    <cellStyle name="Currency 4 2 2 6 3" xfId="346" xr:uid="{00000000-0005-0000-0000-0000AE020000}"/>
    <cellStyle name="Currency 4 2 2 6 3 2" xfId="347" xr:uid="{00000000-0005-0000-0000-0000AF020000}"/>
    <cellStyle name="Currency 4 2 2 6 3 2 2" xfId="15824" xr:uid="{00000000-0005-0000-0000-0000B0020000}"/>
    <cellStyle name="Currency 4 2 2 6 3 3" xfId="11582" xr:uid="{00000000-0005-0000-0000-0000B1020000}"/>
    <cellStyle name="Currency 4 2 2 6 4" xfId="348" xr:uid="{00000000-0005-0000-0000-0000B2020000}"/>
    <cellStyle name="Currency 4 2 2 6 4 2" xfId="349" xr:uid="{00000000-0005-0000-0000-0000B3020000}"/>
    <cellStyle name="Currency 4 2 2 6 4 2 2" xfId="14410" xr:uid="{00000000-0005-0000-0000-0000B4020000}"/>
    <cellStyle name="Currency 4 2 2 6 4 3" xfId="10168" xr:uid="{00000000-0005-0000-0000-0000B5020000}"/>
    <cellStyle name="Currency 4 2 2 6 5" xfId="350" xr:uid="{00000000-0005-0000-0000-0000B6020000}"/>
    <cellStyle name="Currency 4 2 2 6 5 2" xfId="12998" xr:uid="{00000000-0005-0000-0000-0000B7020000}"/>
    <cellStyle name="Currency 4 2 2 6 6" xfId="8756" xr:uid="{00000000-0005-0000-0000-0000B8020000}"/>
    <cellStyle name="Currency 4 2 2 7" xfId="351" xr:uid="{00000000-0005-0000-0000-0000B9020000}"/>
    <cellStyle name="Currency 4 2 2 7 2" xfId="352" xr:uid="{00000000-0005-0000-0000-0000BA020000}"/>
    <cellStyle name="Currency 4 2 2 7 2 2" xfId="353" xr:uid="{00000000-0005-0000-0000-0000BB020000}"/>
    <cellStyle name="Currency 4 2 2 7 2 2 2" xfId="354" xr:uid="{00000000-0005-0000-0000-0000BC020000}"/>
    <cellStyle name="Currency 4 2 2 7 2 2 2 2" xfId="16782" xr:uid="{00000000-0005-0000-0000-0000BD020000}"/>
    <cellStyle name="Currency 4 2 2 7 2 2 3" xfId="12540" xr:uid="{00000000-0005-0000-0000-0000BE020000}"/>
    <cellStyle name="Currency 4 2 2 7 2 3" xfId="355" xr:uid="{00000000-0005-0000-0000-0000BF020000}"/>
    <cellStyle name="Currency 4 2 2 7 2 3 2" xfId="356" xr:uid="{00000000-0005-0000-0000-0000C0020000}"/>
    <cellStyle name="Currency 4 2 2 7 2 3 2 2" xfId="15368" xr:uid="{00000000-0005-0000-0000-0000C1020000}"/>
    <cellStyle name="Currency 4 2 2 7 2 3 3" xfId="11126" xr:uid="{00000000-0005-0000-0000-0000C2020000}"/>
    <cellStyle name="Currency 4 2 2 7 2 4" xfId="357" xr:uid="{00000000-0005-0000-0000-0000C3020000}"/>
    <cellStyle name="Currency 4 2 2 7 2 4 2" xfId="13956" xr:uid="{00000000-0005-0000-0000-0000C4020000}"/>
    <cellStyle name="Currency 4 2 2 7 2 5" xfId="9714" xr:uid="{00000000-0005-0000-0000-0000C5020000}"/>
    <cellStyle name="Currency 4 2 2 7 3" xfId="358" xr:uid="{00000000-0005-0000-0000-0000C6020000}"/>
    <cellStyle name="Currency 4 2 2 7 3 2" xfId="359" xr:uid="{00000000-0005-0000-0000-0000C7020000}"/>
    <cellStyle name="Currency 4 2 2 7 3 2 2" xfId="16076" xr:uid="{00000000-0005-0000-0000-0000C8020000}"/>
    <cellStyle name="Currency 4 2 2 7 3 3" xfId="11834" xr:uid="{00000000-0005-0000-0000-0000C9020000}"/>
    <cellStyle name="Currency 4 2 2 7 4" xfId="360" xr:uid="{00000000-0005-0000-0000-0000CA020000}"/>
    <cellStyle name="Currency 4 2 2 7 4 2" xfId="361" xr:uid="{00000000-0005-0000-0000-0000CB020000}"/>
    <cellStyle name="Currency 4 2 2 7 4 2 2" xfId="14662" xr:uid="{00000000-0005-0000-0000-0000CC020000}"/>
    <cellStyle name="Currency 4 2 2 7 4 3" xfId="10420" xr:uid="{00000000-0005-0000-0000-0000CD020000}"/>
    <cellStyle name="Currency 4 2 2 7 5" xfId="362" xr:uid="{00000000-0005-0000-0000-0000CE020000}"/>
    <cellStyle name="Currency 4 2 2 7 5 2" xfId="13250" xr:uid="{00000000-0005-0000-0000-0000CF020000}"/>
    <cellStyle name="Currency 4 2 2 7 6" xfId="9008" xr:uid="{00000000-0005-0000-0000-0000D0020000}"/>
    <cellStyle name="Currency 4 2 2 8" xfId="363" xr:uid="{00000000-0005-0000-0000-0000D1020000}"/>
    <cellStyle name="Currency 4 2 2 8 2" xfId="364" xr:uid="{00000000-0005-0000-0000-0000D2020000}"/>
    <cellStyle name="Currency 4 2 2 8 2 2" xfId="365" xr:uid="{00000000-0005-0000-0000-0000D3020000}"/>
    <cellStyle name="Currency 4 2 2 8 2 2 2" xfId="16328" xr:uid="{00000000-0005-0000-0000-0000D4020000}"/>
    <cellStyle name="Currency 4 2 2 8 2 3" xfId="12086" xr:uid="{00000000-0005-0000-0000-0000D5020000}"/>
    <cellStyle name="Currency 4 2 2 8 3" xfId="366" xr:uid="{00000000-0005-0000-0000-0000D6020000}"/>
    <cellStyle name="Currency 4 2 2 8 3 2" xfId="367" xr:uid="{00000000-0005-0000-0000-0000D7020000}"/>
    <cellStyle name="Currency 4 2 2 8 3 2 2" xfId="14914" xr:uid="{00000000-0005-0000-0000-0000D8020000}"/>
    <cellStyle name="Currency 4 2 2 8 3 3" xfId="10672" xr:uid="{00000000-0005-0000-0000-0000D9020000}"/>
    <cellStyle name="Currency 4 2 2 8 4" xfId="368" xr:uid="{00000000-0005-0000-0000-0000DA020000}"/>
    <cellStyle name="Currency 4 2 2 8 4 2" xfId="13502" xr:uid="{00000000-0005-0000-0000-0000DB020000}"/>
    <cellStyle name="Currency 4 2 2 8 5" xfId="9260" xr:uid="{00000000-0005-0000-0000-0000DC020000}"/>
    <cellStyle name="Currency 4 2 2 9" xfId="369" xr:uid="{00000000-0005-0000-0000-0000DD020000}"/>
    <cellStyle name="Currency 4 2 2 9 2" xfId="370" xr:uid="{00000000-0005-0000-0000-0000DE020000}"/>
    <cellStyle name="Currency 4 2 2 9 2 2" xfId="15622" xr:uid="{00000000-0005-0000-0000-0000DF020000}"/>
    <cellStyle name="Currency 4 2 2 9 3" xfId="11380" xr:uid="{00000000-0005-0000-0000-0000E0020000}"/>
    <cellStyle name="Currency 4 2 3" xfId="371" xr:uid="{00000000-0005-0000-0000-0000E1020000}"/>
    <cellStyle name="Currency 4 2 3 10" xfId="372" xr:uid="{00000000-0005-0000-0000-0000E2020000}"/>
    <cellStyle name="Currency 4 2 3 10 2" xfId="12808" xr:uid="{00000000-0005-0000-0000-0000E3020000}"/>
    <cellStyle name="Currency 4 2 3 11" xfId="8565" xr:uid="{00000000-0005-0000-0000-0000E4020000}"/>
    <cellStyle name="Currency 4 2 3 2" xfId="373" xr:uid="{00000000-0005-0000-0000-0000E5020000}"/>
    <cellStyle name="Currency 4 2 3 2 2" xfId="374" xr:uid="{00000000-0005-0000-0000-0000E6020000}"/>
    <cellStyle name="Currency 4 2 3 2 2 2" xfId="375" xr:uid="{00000000-0005-0000-0000-0000E7020000}"/>
    <cellStyle name="Currency 4 2 3 2 2 2 2" xfId="376" xr:uid="{00000000-0005-0000-0000-0000E8020000}"/>
    <cellStyle name="Currency 4 2 3 2 2 2 2 2" xfId="377" xr:uid="{00000000-0005-0000-0000-0000E9020000}"/>
    <cellStyle name="Currency 4 2 3 2 2 2 2 2 2" xfId="378" xr:uid="{00000000-0005-0000-0000-0000EA020000}"/>
    <cellStyle name="Currency 4 2 3 2 2 2 2 2 2 2" xfId="16694" xr:uid="{00000000-0005-0000-0000-0000EB020000}"/>
    <cellStyle name="Currency 4 2 3 2 2 2 2 2 3" xfId="12452" xr:uid="{00000000-0005-0000-0000-0000EC020000}"/>
    <cellStyle name="Currency 4 2 3 2 2 2 2 3" xfId="379" xr:uid="{00000000-0005-0000-0000-0000ED020000}"/>
    <cellStyle name="Currency 4 2 3 2 2 2 2 3 2" xfId="380" xr:uid="{00000000-0005-0000-0000-0000EE020000}"/>
    <cellStyle name="Currency 4 2 3 2 2 2 2 3 2 2" xfId="15280" xr:uid="{00000000-0005-0000-0000-0000EF020000}"/>
    <cellStyle name="Currency 4 2 3 2 2 2 2 3 3" xfId="11038" xr:uid="{00000000-0005-0000-0000-0000F0020000}"/>
    <cellStyle name="Currency 4 2 3 2 2 2 2 4" xfId="381" xr:uid="{00000000-0005-0000-0000-0000F1020000}"/>
    <cellStyle name="Currency 4 2 3 2 2 2 2 4 2" xfId="13868" xr:uid="{00000000-0005-0000-0000-0000F2020000}"/>
    <cellStyle name="Currency 4 2 3 2 2 2 2 5" xfId="9626" xr:uid="{00000000-0005-0000-0000-0000F3020000}"/>
    <cellStyle name="Currency 4 2 3 2 2 2 3" xfId="382" xr:uid="{00000000-0005-0000-0000-0000F4020000}"/>
    <cellStyle name="Currency 4 2 3 2 2 2 3 2" xfId="383" xr:uid="{00000000-0005-0000-0000-0000F5020000}"/>
    <cellStyle name="Currency 4 2 3 2 2 2 3 2 2" xfId="15988" xr:uid="{00000000-0005-0000-0000-0000F6020000}"/>
    <cellStyle name="Currency 4 2 3 2 2 2 3 3" xfId="11746" xr:uid="{00000000-0005-0000-0000-0000F7020000}"/>
    <cellStyle name="Currency 4 2 3 2 2 2 4" xfId="384" xr:uid="{00000000-0005-0000-0000-0000F8020000}"/>
    <cellStyle name="Currency 4 2 3 2 2 2 4 2" xfId="385" xr:uid="{00000000-0005-0000-0000-0000F9020000}"/>
    <cellStyle name="Currency 4 2 3 2 2 2 4 2 2" xfId="14574" xr:uid="{00000000-0005-0000-0000-0000FA020000}"/>
    <cellStyle name="Currency 4 2 3 2 2 2 4 3" xfId="10332" xr:uid="{00000000-0005-0000-0000-0000FB020000}"/>
    <cellStyle name="Currency 4 2 3 2 2 2 5" xfId="386" xr:uid="{00000000-0005-0000-0000-0000FC020000}"/>
    <cellStyle name="Currency 4 2 3 2 2 2 5 2" xfId="13162" xr:uid="{00000000-0005-0000-0000-0000FD020000}"/>
    <cellStyle name="Currency 4 2 3 2 2 2 6" xfId="8920" xr:uid="{00000000-0005-0000-0000-0000FE020000}"/>
    <cellStyle name="Currency 4 2 3 2 2 3" xfId="387" xr:uid="{00000000-0005-0000-0000-0000FF020000}"/>
    <cellStyle name="Currency 4 2 3 2 2 3 2" xfId="388" xr:uid="{00000000-0005-0000-0000-000000030000}"/>
    <cellStyle name="Currency 4 2 3 2 2 3 2 2" xfId="389" xr:uid="{00000000-0005-0000-0000-000001030000}"/>
    <cellStyle name="Currency 4 2 3 2 2 3 2 2 2" xfId="390" xr:uid="{00000000-0005-0000-0000-000002030000}"/>
    <cellStyle name="Currency 4 2 3 2 2 3 2 2 2 2" xfId="16946" xr:uid="{00000000-0005-0000-0000-000003030000}"/>
    <cellStyle name="Currency 4 2 3 2 2 3 2 2 3" xfId="12704" xr:uid="{00000000-0005-0000-0000-000004030000}"/>
    <cellStyle name="Currency 4 2 3 2 2 3 2 3" xfId="391" xr:uid="{00000000-0005-0000-0000-000005030000}"/>
    <cellStyle name="Currency 4 2 3 2 2 3 2 3 2" xfId="392" xr:uid="{00000000-0005-0000-0000-000006030000}"/>
    <cellStyle name="Currency 4 2 3 2 2 3 2 3 2 2" xfId="15532" xr:uid="{00000000-0005-0000-0000-000007030000}"/>
    <cellStyle name="Currency 4 2 3 2 2 3 2 3 3" xfId="11290" xr:uid="{00000000-0005-0000-0000-000008030000}"/>
    <cellStyle name="Currency 4 2 3 2 2 3 2 4" xfId="393" xr:uid="{00000000-0005-0000-0000-000009030000}"/>
    <cellStyle name="Currency 4 2 3 2 2 3 2 4 2" xfId="14120" xr:uid="{00000000-0005-0000-0000-00000A030000}"/>
    <cellStyle name="Currency 4 2 3 2 2 3 2 5" xfId="9878" xr:uid="{00000000-0005-0000-0000-00000B030000}"/>
    <cellStyle name="Currency 4 2 3 2 2 3 3" xfId="394" xr:uid="{00000000-0005-0000-0000-00000C030000}"/>
    <cellStyle name="Currency 4 2 3 2 2 3 3 2" xfId="395" xr:uid="{00000000-0005-0000-0000-00000D030000}"/>
    <cellStyle name="Currency 4 2 3 2 2 3 3 2 2" xfId="16240" xr:uid="{00000000-0005-0000-0000-00000E030000}"/>
    <cellStyle name="Currency 4 2 3 2 2 3 3 3" xfId="11998" xr:uid="{00000000-0005-0000-0000-00000F030000}"/>
    <cellStyle name="Currency 4 2 3 2 2 3 4" xfId="396" xr:uid="{00000000-0005-0000-0000-000010030000}"/>
    <cellStyle name="Currency 4 2 3 2 2 3 4 2" xfId="397" xr:uid="{00000000-0005-0000-0000-000011030000}"/>
    <cellStyle name="Currency 4 2 3 2 2 3 4 2 2" xfId="14826" xr:uid="{00000000-0005-0000-0000-000012030000}"/>
    <cellStyle name="Currency 4 2 3 2 2 3 4 3" xfId="10584" xr:uid="{00000000-0005-0000-0000-000013030000}"/>
    <cellStyle name="Currency 4 2 3 2 2 3 5" xfId="398" xr:uid="{00000000-0005-0000-0000-000014030000}"/>
    <cellStyle name="Currency 4 2 3 2 2 3 5 2" xfId="13414" xr:uid="{00000000-0005-0000-0000-000015030000}"/>
    <cellStyle name="Currency 4 2 3 2 2 3 6" xfId="9172" xr:uid="{00000000-0005-0000-0000-000016030000}"/>
    <cellStyle name="Currency 4 2 3 2 2 4" xfId="399" xr:uid="{00000000-0005-0000-0000-000017030000}"/>
    <cellStyle name="Currency 4 2 3 2 2 4 2" xfId="400" xr:uid="{00000000-0005-0000-0000-000018030000}"/>
    <cellStyle name="Currency 4 2 3 2 2 4 2 2" xfId="401" xr:uid="{00000000-0005-0000-0000-000019030000}"/>
    <cellStyle name="Currency 4 2 3 2 2 4 2 2 2" xfId="16492" xr:uid="{00000000-0005-0000-0000-00001A030000}"/>
    <cellStyle name="Currency 4 2 3 2 2 4 2 3" xfId="12250" xr:uid="{00000000-0005-0000-0000-00001B030000}"/>
    <cellStyle name="Currency 4 2 3 2 2 4 3" xfId="402" xr:uid="{00000000-0005-0000-0000-00001C030000}"/>
    <cellStyle name="Currency 4 2 3 2 2 4 3 2" xfId="403" xr:uid="{00000000-0005-0000-0000-00001D030000}"/>
    <cellStyle name="Currency 4 2 3 2 2 4 3 2 2" xfId="15078" xr:uid="{00000000-0005-0000-0000-00001E030000}"/>
    <cellStyle name="Currency 4 2 3 2 2 4 3 3" xfId="10836" xr:uid="{00000000-0005-0000-0000-00001F030000}"/>
    <cellStyle name="Currency 4 2 3 2 2 4 4" xfId="404" xr:uid="{00000000-0005-0000-0000-000020030000}"/>
    <cellStyle name="Currency 4 2 3 2 2 4 4 2" xfId="13666" xr:uid="{00000000-0005-0000-0000-000021030000}"/>
    <cellStyle name="Currency 4 2 3 2 2 4 5" xfId="9424" xr:uid="{00000000-0005-0000-0000-000022030000}"/>
    <cellStyle name="Currency 4 2 3 2 2 5" xfId="405" xr:uid="{00000000-0005-0000-0000-000023030000}"/>
    <cellStyle name="Currency 4 2 3 2 2 5 2" xfId="406" xr:uid="{00000000-0005-0000-0000-000024030000}"/>
    <cellStyle name="Currency 4 2 3 2 2 5 2 2" xfId="15786" xr:uid="{00000000-0005-0000-0000-000025030000}"/>
    <cellStyle name="Currency 4 2 3 2 2 5 3" xfId="11544" xr:uid="{00000000-0005-0000-0000-000026030000}"/>
    <cellStyle name="Currency 4 2 3 2 2 6" xfId="407" xr:uid="{00000000-0005-0000-0000-000027030000}"/>
    <cellStyle name="Currency 4 2 3 2 2 6 2" xfId="408" xr:uid="{00000000-0005-0000-0000-000028030000}"/>
    <cellStyle name="Currency 4 2 3 2 2 6 2 2" xfId="14372" xr:uid="{00000000-0005-0000-0000-000029030000}"/>
    <cellStyle name="Currency 4 2 3 2 2 6 3" xfId="10130" xr:uid="{00000000-0005-0000-0000-00002A030000}"/>
    <cellStyle name="Currency 4 2 3 2 2 7" xfId="409" xr:uid="{00000000-0005-0000-0000-00002B030000}"/>
    <cellStyle name="Currency 4 2 3 2 2 7 2" xfId="12960" xr:uid="{00000000-0005-0000-0000-00002C030000}"/>
    <cellStyle name="Currency 4 2 3 2 2 8" xfId="8718" xr:uid="{00000000-0005-0000-0000-00002D030000}"/>
    <cellStyle name="Currency 4 2 3 2 3" xfId="410" xr:uid="{00000000-0005-0000-0000-00002E030000}"/>
    <cellStyle name="Currency 4 2 3 2 3 2" xfId="411" xr:uid="{00000000-0005-0000-0000-00002F030000}"/>
    <cellStyle name="Currency 4 2 3 2 3 2 2" xfId="412" xr:uid="{00000000-0005-0000-0000-000030030000}"/>
    <cellStyle name="Currency 4 2 3 2 3 2 2 2" xfId="413" xr:uid="{00000000-0005-0000-0000-000031030000}"/>
    <cellStyle name="Currency 4 2 3 2 3 2 2 2 2" xfId="16593" xr:uid="{00000000-0005-0000-0000-000032030000}"/>
    <cellStyle name="Currency 4 2 3 2 3 2 2 3" xfId="12351" xr:uid="{00000000-0005-0000-0000-000033030000}"/>
    <cellStyle name="Currency 4 2 3 2 3 2 3" xfId="414" xr:uid="{00000000-0005-0000-0000-000034030000}"/>
    <cellStyle name="Currency 4 2 3 2 3 2 3 2" xfId="415" xr:uid="{00000000-0005-0000-0000-000035030000}"/>
    <cellStyle name="Currency 4 2 3 2 3 2 3 2 2" xfId="15179" xr:uid="{00000000-0005-0000-0000-000036030000}"/>
    <cellStyle name="Currency 4 2 3 2 3 2 3 3" xfId="10937" xr:uid="{00000000-0005-0000-0000-000037030000}"/>
    <cellStyle name="Currency 4 2 3 2 3 2 4" xfId="416" xr:uid="{00000000-0005-0000-0000-000038030000}"/>
    <cellStyle name="Currency 4 2 3 2 3 2 4 2" xfId="13767" xr:uid="{00000000-0005-0000-0000-000039030000}"/>
    <cellStyle name="Currency 4 2 3 2 3 2 5" xfId="9525" xr:uid="{00000000-0005-0000-0000-00003A030000}"/>
    <cellStyle name="Currency 4 2 3 2 3 3" xfId="417" xr:uid="{00000000-0005-0000-0000-00003B030000}"/>
    <cellStyle name="Currency 4 2 3 2 3 3 2" xfId="418" xr:uid="{00000000-0005-0000-0000-00003C030000}"/>
    <cellStyle name="Currency 4 2 3 2 3 3 2 2" xfId="15887" xr:uid="{00000000-0005-0000-0000-00003D030000}"/>
    <cellStyle name="Currency 4 2 3 2 3 3 3" xfId="11645" xr:uid="{00000000-0005-0000-0000-00003E030000}"/>
    <cellStyle name="Currency 4 2 3 2 3 4" xfId="419" xr:uid="{00000000-0005-0000-0000-00003F030000}"/>
    <cellStyle name="Currency 4 2 3 2 3 4 2" xfId="420" xr:uid="{00000000-0005-0000-0000-000040030000}"/>
    <cellStyle name="Currency 4 2 3 2 3 4 2 2" xfId="14473" xr:uid="{00000000-0005-0000-0000-000041030000}"/>
    <cellStyle name="Currency 4 2 3 2 3 4 3" xfId="10231" xr:uid="{00000000-0005-0000-0000-000042030000}"/>
    <cellStyle name="Currency 4 2 3 2 3 5" xfId="421" xr:uid="{00000000-0005-0000-0000-000043030000}"/>
    <cellStyle name="Currency 4 2 3 2 3 5 2" xfId="13061" xr:uid="{00000000-0005-0000-0000-000044030000}"/>
    <cellStyle name="Currency 4 2 3 2 3 6" xfId="8819" xr:uid="{00000000-0005-0000-0000-000045030000}"/>
    <cellStyle name="Currency 4 2 3 2 4" xfId="422" xr:uid="{00000000-0005-0000-0000-000046030000}"/>
    <cellStyle name="Currency 4 2 3 2 4 2" xfId="423" xr:uid="{00000000-0005-0000-0000-000047030000}"/>
    <cellStyle name="Currency 4 2 3 2 4 2 2" xfId="424" xr:uid="{00000000-0005-0000-0000-000048030000}"/>
    <cellStyle name="Currency 4 2 3 2 4 2 2 2" xfId="425" xr:uid="{00000000-0005-0000-0000-000049030000}"/>
    <cellStyle name="Currency 4 2 3 2 4 2 2 2 2" xfId="16845" xr:uid="{00000000-0005-0000-0000-00004A030000}"/>
    <cellStyle name="Currency 4 2 3 2 4 2 2 3" xfId="12603" xr:uid="{00000000-0005-0000-0000-00004B030000}"/>
    <cellStyle name="Currency 4 2 3 2 4 2 3" xfId="426" xr:uid="{00000000-0005-0000-0000-00004C030000}"/>
    <cellStyle name="Currency 4 2 3 2 4 2 3 2" xfId="427" xr:uid="{00000000-0005-0000-0000-00004D030000}"/>
    <cellStyle name="Currency 4 2 3 2 4 2 3 2 2" xfId="15431" xr:uid="{00000000-0005-0000-0000-00004E030000}"/>
    <cellStyle name="Currency 4 2 3 2 4 2 3 3" xfId="11189" xr:uid="{00000000-0005-0000-0000-00004F030000}"/>
    <cellStyle name="Currency 4 2 3 2 4 2 4" xfId="428" xr:uid="{00000000-0005-0000-0000-000050030000}"/>
    <cellStyle name="Currency 4 2 3 2 4 2 4 2" xfId="14019" xr:uid="{00000000-0005-0000-0000-000051030000}"/>
    <cellStyle name="Currency 4 2 3 2 4 2 5" xfId="9777" xr:uid="{00000000-0005-0000-0000-000052030000}"/>
    <cellStyle name="Currency 4 2 3 2 4 3" xfId="429" xr:uid="{00000000-0005-0000-0000-000053030000}"/>
    <cellStyle name="Currency 4 2 3 2 4 3 2" xfId="430" xr:uid="{00000000-0005-0000-0000-000054030000}"/>
    <cellStyle name="Currency 4 2 3 2 4 3 2 2" xfId="16139" xr:uid="{00000000-0005-0000-0000-000055030000}"/>
    <cellStyle name="Currency 4 2 3 2 4 3 3" xfId="11897" xr:uid="{00000000-0005-0000-0000-000056030000}"/>
    <cellStyle name="Currency 4 2 3 2 4 4" xfId="431" xr:uid="{00000000-0005-0000-0000-000057030000}"/>
    <cellStyle name="Currency 4 2 3 2 4 4 2" xfId="432" xr:uid="{00000000-0005-0000-0000-000058030000}"/>
    <cellStyle name="Currency 4 2 3 2 4 4 2 2" xfId="14725" xr:uid="{00000000-0005-0000-0000-000059030000}"/>
    <cellStyle name="Currency 4 2 3 2 4 4 3" xfId="10483" xr:uid="{00000000-0005-0000-0000-00005A030000}"/>
    <cellStyle name="Currency 4 2 3 2 4 5" xfId="433" xr:uid="{00000000-0005-0000-0000-00005B030000}"/>
    <cellStyle name="Currency 4 2 3 2 4 5 2" xfId="13313" xr:uid="{00000000-0005-0000-0000-00005C030000}"/>
    <cellStyle name="Currency 4 2 3 2 4 6" xfId="9071" xr:uid="{00000000-0005-0000-0000-00005D030000}"/>
    <cellStyle name="Currency 4 2 3 2 5" xfId="434" xr:uid="{00000000-0005-0000-0000-00005E030000}"/>
    <cellStyle name="Currency 4 2 3 2 5 2" xfId="435" xr:uid="{00000000-0005-0000-0000-00005F030000}"/>
    <cellStyle name="Currency 4 2 3 2 5 2 2" xfId="436" xr:uid="{00000000-0005-0000-0000-000060030000}"/>
    <cellStyle name="Currency 4 2 3 2 5 2 2 2" xfId="16391" xr:uid="{00000000-0005-0000-0000-000061030000}"/>
    <cellStyle name="Currency 4 2 3 2 5 2 3" xfId="12149" xr:uid="{00000000-0005-0000-0000-000062030000}"/>
    <cellStyle name="Currency 4 2 3 2 5 3" xfId="437" xr:uid="{00000000-0005-0000-0000-000063030000}"/>
    <cellStyle name="Currency 4 2 3 2 5 3 2" xfId="438" xr:uid="{00000000-0005-0000-0000-000064030000}"/>
    <cellStyle name="Currency 4 2 3 2 5 3 2 2" xfId="14977" xr:uid="{00000000-0005-0000-0000-000065030000}"/>
    <cellStyle name="Currency 4 2 3 2 5 3 3" xfId="10735" xr:uid="{00000000-0005-0000-0000-000066030000}"/>
    <cellStyle name="Currency 4 2 3 2 5 4" xfId="439" xr:uid="{00000000-0005-0000-0000-000067030000}"/>
    <cellStyle name="Currency 4 2 3 2 5 4 2" xfId="13565" xr:uid="{00000000-0005-0000-0000-000068030000}"/>
    <cellStyle name="Currency 4 2 3 2 5 5" xfId="9323" xr:uid="{00000000-0005-0000-0000-000069030000}"/>
    <cellStyle name="Currency 4 2 3 2 6" xfId="440" xr:uid="{00000000-0005-0000-0000-00006A030000}"/>
    <cellStyle name="Currency 4 2 3 2 6 2" xfId="441" xr:uid="{00000000-0005-0000-0000-00006B030000}"/>
    <cellStyle name="Currency 4 2 3 2 6 2 2" xfId="15685" xr:uid="{00000000-0005-0000-0000-00006C030000}"/>
    <cellStyle name="Currency 4 2 3 2 6 3" xfId="11443" xr:uid="{00000000-0005-0000-0000-00006D030000}"/>
    <cellStyle name="Currency 4 2 3 2 7" xfId="442" xr:uid="{00000000-0005-0000-0000-00006E030000}"/>
    <cellStyle name="Currency 4 2 3 2 7 2" xfId="443" xr:uid="{00000000-0005-0000-0000-00006F030000}"/>
    <cellStyle name="Currency 4 2 3 2 7 2 2" xfId="14271" xr:uid="{00000000-0005-0000-0000-000070030000}"/>
    <cellStyle name="Currency 4 2 3 2 7 3" xfId="10029" xr:uid="{00000000-0005-0000-0000-000071030000}"/>
    <cellStyle name="Currency 4 2 3 2 8" xfId="444" xr:uid="{00000000-0005-0000-0000-000072030000}"/>
    <cellStyle name="Currency 4 2 3 2 8 2" xfId="12859" xr:uid="{00000000-0005-0000-0000-000073030000}"/>
    <cellStyle name="Currency 4 2 3 2 9" xfId="8617" xr:uid="{00000000-0005-0000-0000-000074030000}"/>
    <cellStyle name="Currency 4 2 3 3" xfId="445" xr:uid="{00000000-0005-0000-0000-000075030000}"/>
    <cellStyle name="Currency 4 2 3 3 2" xfId="446" xr:uid="{00000000-0005-0000-0000-000076030000}"/>
    <cellStyle name="Currency 4 2 3 3 2 2" xfId="447" xr:uid="{00000000-0005-0000-0000-000077030000}"/>
    <cellStyle name="Currency 4 2 3 3 2 2 2" xfId="448" xr:uid="{00000000-0005-0000-0000-000078030000}"/>
    <cellStyle name="Currency 4 2 3 3 2 2 2 2" xfId="449" xr:uid="{00000000-0005-0000-0000-000079030000}"/>
    <cellStyle name="Currency 4 2 3 3 2 2 2 2 2" xfId="16643" xr:uid="{00000000-0005-0000-0000-00007A030000}"/>
    <cellStyle name="Currency 4 2 3 3 2 2 2 3" xfId="12401" xr:uid="{00000000-0005-0000-0000-00007B030000}"/>
    <cellStyle name="Currency 4 2 3 3 2 2 3" xfId="450" xr:uid="{00000000-0005-0000-0000-00007C030000}"/>
    <cellStyle name="Currency 4 2 3 3 2 2 3 2" xfId="451" xr:uid="{00000000-0005-0000-0000-00007D030000}"/>
    <cellStyle name="Currency 4 2 3 3 2 2 3 2 2" xfId="15229" xr:uid="{00000000-0005-0000-0000-00007E030000}"/>
    <cellStyle name="Currency 4 2 3 3 2 2 3 3" xfId="10987" xr:uid="{00000000-0005-0000-0000-00007F030000}"/>
    <cellStyle name="Currency 4 2 3 3 2 2 4" xfId="452" xr:uid="{00000000-0005-0000-0000-000080030000}"/>
    <cellStyle name="Currency 4 2 3 3 2 2 4 2" xfId="13817" xr:uid="{00000000-0005-0000-0000-000081030000}"/>
    <cellStyle name="Currency 4 2 3 3 2 2 5" xfId="9575" xr:uid="{00000000-0005-0000-0000-000082030000}"/>
    <cellStyle name="Currency 4 2 3 3 2 3" xfId="453" xr:uid="{00000000-0005-0000-0000-000083030000}"/>
    <cellStyle name="Currency 4 2 3 3 2 3 2" xfId="454" xr:uid="{00000000-0005-0000-0000-000084030000}"/>
    <cellStyle name="Currency 4 2 3 3 2 3 2 2" xfId="15937" xr:uid="{00000000-0005-0000-0000-000085030000}"/>
    <cellStyle name="Currency 4 2 3 3 2 3 3" xfId="11695" xr:uid="{00000000-0005-0000-0000-000086030000}"/>
    <cellStyle name="Currency 4 2 3 3 2 4" xfId="455" xr:uid="{00000000-0005-0000-0000-000087030000}"/>
    <cellStyle name="Currency 4 2 3 3 2 4 2" xfId="456" xr:uid="{00000000-0005-0000-0000-000088030000}"/>
    <cellStyle name="Currency 4 2 3 3 2 4 2 2" xfId="14523" xr:uid="{00000000-0005-0000-0000-000089030000}"/>
    <cellStyle name="Currency 4 2 3 3 2 4 3" xfId="10281" xr:uid="{00000000-0005-0000-0000-00008A030000}"/>
    <cellStyle name="Currency 4 2 3 3 2 5" xfId="457" xr:uid="{00000000-0005-0000-0000-00008B030000}"/>
    <cellStyle name="Currency 4 2 3 3 2 5 2" xfId="13111" xr:uid="{00000000-0005-0000-0000-00008C030000}"/>
    <cellStyle name="Currency 4 2 3 3 2 6" xfId="8869" xr:uid="{00000000-0005-0000-0000-00008D030000}"/>
    <cellStyle name="Currency 4 2 3 3 3" xfId="458" xr:uid="{00000000-0005-0000-0000-00008E030000}"/>
    <cellStyle name="Currency 4 2 3 3 3 2" xfId="459" xr:uid="{00000000-0005-0000-0000-00008F030000}"/>
    <cellStyle name="Currency 4 2 3 3 3 2 2" xfId="460" xr:uid="{00000000-0005-0000-0000-000090030000}"/>
    <cellStyle name="Currency 4 2 3 3 3 2 2 2" xfId="461" xr:uid="{00000000-0005-0000-0000-000091030000}"/>
    <cellStyle name="Currency 4 2 3 3 3 2 2 2 2" xfId="16895" xr:uid="{00000000-0005-0000-0000-000092030000}"/>
    <cellStyle name="Currency 4 2 3 3 3 2 2 3" xfId="12653" xr:uid="{00000000-0005-0000-0000-000093030000}"/>
    <cellStyle name="Currency 4 2 3 3 3 2 3" xfId="462" xr:uid="{00000000-0005-0000-0000-000094030000}"/>
    <cellStyle name="Currency 4 2 3 3 3 2 3 2" xfId="463" xr:uid="{00000000-0005-0000-0000-000095030000}"/>
    <cellStyle name="Currency 4 2 3 3 3 2 3 2 2" xfId="15481" xr:uid="{00000000-0005-0000-0000-000096030000}"/>
    <cellStyle name="Currency 4 2 3 3 3 2 3 3" xfId="11239" xr:uid="{00000000-0005-0000-0000-000097030000}"/>
    <cellStyle name="Currency 4 2 3 3 3 2 4" xfId="464" xr:uid="{00000000-0005-0000-0000-000098030000}"/>
    <cellStyle name="Currency 4 2 3 3 3 2 4 2" xfId="14069" xr:uid="{00000000-0005-0000-0000-000099030000}"/>
    <cellStyle name="Currency 4 2 3 3 3 2 5" xfId="9827" xr:uid="{00000000-0005-0000-0000-00009A030000}"/>
    <cellStyle name="Currency 4 2 3 3 3 3" xfId="465" xr:uid="{00000000-0005-0000-0000-00009B030000}"/>
    <cellStyle name="Currency 4 2 3 3 3 3 2" xfId="466" xr:uid="{00000000-0005-0000-0000-00009C030000}"/>
    <cellStyle name="Currency 4 2 3 3 3 3 2 2" xfId="16189" xr:uid="{00000000-0005-0000-0000-00009D030000}"/>
    <cellStyle name="Currency 4 2 3 3 3 3 3" xfId="11947" xr:uid="{00000000-0005-0000-0000-00009E030000}"/>
    <cellStyle name="Currency 4 2 3 3 3 4" xfId="467" xr:uid="{00000000-0005-0000-0000-00009F030000}"/>
    <cellStyle name="Currency 4 2 3 3 3 4 2" xfId="468" xr:uid="{00000000-0005-0000-0000-0000A0030000}"/>
    <cellStyle name="Currency 4 2 3 3 3 4 2 2" xfId="14775" xr:uid="{00000000-0005-0000-0000-0000A1030000}"/>
    <cellStyle name="Currency 4 2 3 3 3 4 3" xfId="10533" xr:uid="{00000000-0005-0000-0000-0000A2030000}"/>
    <cellStyle name="Currency 4 2 3 3 3 5" xfId="469" xr:uid="{00000000-0005-0000-0000-0000A3030000}"/>
    <cellStyle name="Currency 4 2 3 3 3 5 2" xfId="13363" xr:uid="{00000000-0005-0000-0000-0000A4030000}"/>
    <cellStyle name="Currency 4 2 3 3 3 6" xfId="9121" xr:uid="{00000000-0005-0000-0000-0000A5030000}"/>
    <cellStyle name="Currency 4 2 3 3 4" xfId="470" xr:uid="{00000000-0005-0000-0000-0000A6030000}"/>
    <cellStyle name="Currency 4 2 3 3 4 2" xfId="471" xr:uid="{00000000-0005-0000-0000-0000A7030000}"/>
    <cellStyle name="Currency 4 2 3 3 4 2 2" xfId="472" xr:uid="{00000000-0005-0000-0000-0000A8030000}"/>
    <cellStyle name="Currency 4 2 3 3 4 2 2 2" xfId="16441" xr:uid="{00000000-0005-0000-0000-0000A9030000}"/>
    <cellStyle name="Currency 4 2 3 3 4 2 3" xfId="12199" xr:uid="{00000000-0005-0000-0000-0000AA030000}"/>
    <cellStyle name="Currency 4 2 3 3 4 3" xfId="473" xr:uid="{00000000-0005-0000-0000-0000AB030000}"/>
    <cellStyle name="Currency 4 2 3 3 4 3 2" xfId="474" xr:uid="{00000000-0005-0000-0000-0000AC030000}"/>
    <cellStyle name="Currency 4 2 3 3 4 3 2 2" xfId="15027" xr:uid="{00000000-0005-0000-0000-0000AD030000}"/>
    <cellStyle name="Currency 4 2 3 3 4 3 3" xfId="10785" xr:uid="{00000000-0005-0000-0000-0000AE030000}"/>
    <cellStyle name="Currency 4 2 3 3 4 4" xfId="475" xr:uid="{00000000-0005-0000-0000-0000AF030000}"/>
    <cellStyle name="Currency 4 2 3 3 4 4 2" xfId="13615" xr:uid="{00000000-0005-0000-0000-0000B0030000}"/>
    <cellStyle name="Currency 4 2 3 3 4 5" xfId="9373" xr:uid="{00000000-0005-0000-0000-0000B1030000}"/>
    <cellStyle name="Currency 4 2 3 3 5" xfId="476" xr:uid="{00000000-0005-0000-0000-0000B2030000}"/>
    <cellStyle name="Currency 4 2 3 3 5 2" xfId="477" xr:uid="{00000000-0005-0000-0000-0000B3030000}"/>
    <cellStyle name="Currency 4 2 3 3 5 2 2" xfId="15735" xr:uid="{00000000-0005-0000-0000-0000B4030000}"/>
    <cellStyle name="Currency 4 2 3 3 5 3" xfId="11493" xr:uid="{00000000-0005-0000-0000-0000B5030000}"/>
    <cellStyle name="Currency 4 2 3 3 6" xfId="478" xr:uid="{00000000-0005-0000-0000-0000B6030000}"/>
    <cellStyle name="Currency 4 2 3 3 6 2" xfId="479" xr:uid="{00000000-0005-0000-0000-0000B7030000}"/>
    <cellStyle name="Currency 4 2 3 3 6 2 2" xfId="14321" xr:uid="{00000000-0005-0000-0000-0000B8030000}"/>
    <cellStyle name="Currency 4 2 3 3 6 3" xfId="10079" xr:uid="{00000000-0005-0000-0000-0000B9030000}"/>
    <cellStyle name="Currency 4 2 3 3 7" xfId="480" xr:uid="{00000000-0005-0000-0000-0000BA030000}"/>
    <cellStyle name="Currency 4 2 3 3 7 2" xfId="12909" xr:uid="{00000000-0005-0000-0000-0000BB030000}"/>
    <cellStyle name="Currency 4 2 3 3 8" xfId="8667" xr:uid="{00000000-0005-0000-0000-0000BC030000}"/>
    <cellStyle name="Currency 4 2 3 4" xfId="481" xr:uid="{00000000-0005-0000-0000-0000BD030000}"/>
    <cellStyle name="Currency 4 2 3 4 2" xfId="482" xr:uid="{00000000-0005-0000-0000-0000BE030000}"/>
    <cellStyle name="Currency 4 2 3 4 2 2" xfId="483" xr:uid="{00000000-0005-0000-0000-0000BF030000}"/>
    <cellStyle name="Currency 4 2 3 4 2 2 2" xfId="484" xr:uid="{00000000-0005-0000-0000-0000C0030000}"/>
    <cellStyle name="Currency 4 2 3 4 2 2 2 2" xfId="485" xr:uid="{00000000-0005-0000-0000-0000C1030000}"/>
    <cellStyle name="Currency 4 2 3 4 2 2 2 2 2" xfId="16996" xr:uid="{00000000-0005-0000-0000-0000C2030000}"/>
    <cellStyle name="Currency 4 2 3 4 2 2 2 3" xfId="12754" xr:uid="{00000000-0005-0000-0000-0000C3030000}"/>
    <cellStyle name="Currency 4 2 3 4 2 2 3" xfId="486" xr:uid="{00000000-0005-0000-0000-0000C4030000}"/>
    <cellStyle name="Currency 4 2 3 4 2 2 3 2" xfId="487" xr:uid="{00000000-0005-0000-0000-0000C5030000}"/>
    <cellStyle name="Currency 4 2 3 4 2 2 3 2 2" xfId="15582" xr:uid="{00000000-0005-0000-0000-0000C6030000}"/>
    <cellStyle name="Currency 4 2 3 4 2 2 3 3" xfId="11340" xr:uid="{00000000-0005-0000-0000-0000C7030000}"/>
    <cellStyle name="Currency 4 2 3 4 2 2 4" xfId="488" xr:uid="{00000000-0005-0000-0000-0000C8030000}"/>
    <cellStyle name="Currency 4 2 3 4 2 2 4 2" xfId="14170" xr:uid="{00000000-0005-0000-0000-0000C9030000}"/>
    <cellStyle name="Currency 4 2 3 4 2 2 5" xfId="9928" xr:uid="{00000000-0005-0000-0000-0000CA030000}"/>
    <cellStyle name="Currency 4 2 3 4 2 3" xfId="489" xr:uid="{00000000-0005-0000-0000-0000CB030000}"/>
    <cellStyle name="Currency 4 2 3 4 2 3 2" xfId="490" xr:uid="{00000000-0005-0000-0000-0000CC030000}"/>
    <cellStyle name="Currency 4 2 3 4 2 3 2 2" xfId="16290" xr:uid="{00000000-0005-0000-0000-0000CD030000}"/>
    <cellStyle name="Currency 4 2 3 4 2 3 3" xfId="12048" xr:uid="{00000000-0005-0000-0000-0000CE030000}"/>
    <cellStyle name="Currency 4 2 3 4 2 4" xfId="491" xr:uid="{00000000-0005-0000-0000-0000CF030000}"/>
    <cellStyle name="Currency 4 2 3 4 2 4 2" xfId="492" xr:uid="{00000000-0005-0000-0000-0000D0030000}"/>
    <cellStyle name="Currency 4 2 3 4 2 4 2 2" xfId="14876" xr:uid="{00000000-0005-0000-0000-0000D1030000}"/>
    <cellStyle name="Currency 4 2 3 4 2 4 3" xfId="10634" xr:uid="{00000000-0005-0000-0000-0000D2030000}"/>
    <cellStyle name="Currency 4 2 3 4 2 5" xfId="493" xr:uid="{00000000-0005-0000-0000-0000D3030000}"/>
    <cellStyle name="Currency 4 2 3 4 2 5 2" xfId="13464" xr:uid="{00000000-0005-0000-0000-0000D4030000}"/>
    <cellStyle name="Currency 4 2 3 4 2 6" xfId="9222" xr:uid="{00000000-0005-0000-0000-0000D5030000}"/>
    <cellStyle name="Currency 4 2 3 4 3" xfId="494" xr:uid="{00000000-0005-0000-0000-0000D6030000}"/>
    <cellStyle name="Currency 4 2 3 4 3 2" xfId="495" xr:uid="{00000000-0005-0000-0000-0000D7030000}"/>
    <cellStyle name="Currency 4 2 3 4 3 2 2" xfId="496" xr:uid="{00000000-0005-0000-0000-0000D8030000}"/>
    <cellStyle name="Currency 4 2 3 4 3 2 2 2" xfId="16744" xr:uid="{00000000-0005-0000-0000-0000D9030000}"/>
    <cellStyle name="Currency 4 2 3 4 3 2 3" xfId="12502" xr:uid="{00000000-0005-0000-0000-0000DA030000}"/>
    <cellStyle name="Currency 4 2 3 4 3 3" xfId="497" xr:uid="{00000000-0005-0000-0000-0000DB030000}"/>
    <cellStyle name="Currency 4 2 3 4 3 3 2" xfId="498" xr:uid="{00000000-0005-0000-0000-0000DC030000}"/>
    <cellStyle name="Currency 4 2 3 4 3 3 2 2" xfId="15330" xr:uid="{00000000-0005-0000-0000-0000DD030000}"/>
    <cellStyle name="Currency 4 2 3 4 3 3 3" xfId="11088" xr:uid="{00000000-0005-0000-0000-0000DE030000}"/>
    <cellStyle name="Currency 4 2 3 4 3 4" xfId="499" xr:uid="{00000000-0005-0000-0000-0000DF030000}"/>
    <cellStyle name="Currency 4 2 3 4 3 4 2" xfId="13918" xr:uid="{00000000-0005-0000-0000-0000E0030000}"/>
    <cellStyle name="Currency 4 2 3 4 3 5" xfId="9676" xr:uid="{00000000-0005-0000-0000-0000E1030000}"/>
    <cellStyle name="Currency 4 2 3 4 4" xfId="500" xr:uid="{00000000-0005-0000-0000-0000E2030000}"/>
    <cellStyle name="Currency 4 2 3 4 4 2" xfId="501" xr:uid="{00000000-0005-0000-0000-0000E3030000}"/>
    <cellStyle name="Currency 4 2 3 4 4 2 2" xfId="16038" xr:uid="{00000000-0005-0000-0000-0000E4030000}"/>
    <cellStyle name="Currency 4 2 3 4 4 3" xfId="11796" xr:uid="{00000000-0005-0000-0000-0000E5030000}"/>
    <cellStyle name="Currency 4 2 3 4 5" xfId="502" xr:uid="{00000000-0005-0000-0000-0000E6030000}"/>
    <cellStyle name="Currency 4 2 3 4 5 2" xfId="503" xr:uid="{00000000-0005-0000-0000-0000E7030000}"/>
    <cellStyle name="Currency 4 2 3 4 5 2 2" xfId="14624" xr:uid="{00000000-0005-0000-0000-0000E8030000}"/>
    <cellStyle name="Currency 4 2 3 4 5 3" xfId="10382" xr:uid="{00000000-0005-0000-0000-0000E9030000}"/>
    <cellStyle name="Currency 4 2 3 4 6" xfId="504" xr:uid="{00000000-0005-0000-0000-0000EA030000}"/>
    <cellStyle name="Currency 4 2 3 4 6 2" xfId="13212" xr:uid="{00000000-0005-0000-0000-0000EB030000}"/>
    <cellStyle name="Currency 4 2 3 4 7" xfId="8970" xr:uid="{00000000-0005-0000-0000-0000EC030000}"/>
    <cellStyle name="Currency 4 2 3 5" xfId="505" xr:uid="{00000000-0005-0000-0000-0000ED030000}"/>
    <cellStyle name="Currency 4 2 3 5 2" xfId="506" xr:uid="{00000000-0005-0000-0000-0000EE030000}"/>
    <cellStyle name="Currency 4 2 3 5 2 2" xfId="507" xr:uid="{00000000-0005-0000-0000-0000EF030000}"/>
    <cellStyle name="Currency 4 2 3 5 2 2 2" xfId="508" xr:uid="{00000000-0005-0000-0000-0000F0030000}"/>
    <cellStyle name="Currency 4 2 3 5 2 2 2 2" xfId="16542" xr:uid="{00000000-0005-0000-0000-0000F1030000}"/>
    <cellStyle name="Currency 4 2 3 5 2 2 3" xfId="12300" xr:uid="{00000000-0005-0000-0000-0000F2030000}"/>
    <cellStyle name="Currency 4 2 3 5 2 3" xfId="509" xr:uid="{00000000-0005-0000-0000-0000F3030000}"/>
    <cellStyle name="Currency 4 2 3 5 2 3 2" xfId="510" xr:uid="{00000000-0005-0000-0000-0000F4030000}"/>
    <cellStyle name="Currency 4 2 3 5 2 3 2 2" xfId="15128" xr:uid="{00000000-0005-0000-0000-0000F5030000}"/>
    <cellStyle name="Currency 4 2 3 5 2 3 3" xfId="10886" xr:uid="{00000000-0005-0000-0000-0000F6030000}"/>
    <cellStyle name="Currency 4 2 3 5 2 4" xfId="511" xr:uid="{00000000-0005-0000-0000-0000F7030000}"/>
    <cellStyle name="Currency 4 2 3 5 2 4 2" xfId="13716" xr:uid="{00000000-0005-0000-0000-0000F8030000}"/>
    <cellStyle name="Currency 4 2 3 5 2 5" xfId="9474" xr:uid="{00000000-0005-0000-0000-0000F9030000}"/>
    <cellStyle name="Currency 4 2 3 5 3" xfId="512" xr:uid="{00000000-0005-0000-0000-0000FA030000}"/>
    <cellStyle name="Currency 4 2 3 5 3 2" xfId="513" xr:uid="{00000000-0005-0000-0000-0000FB030000}"/>
    <cellStyle name="Currency 4 2 3 5 3 2 2" xfId="15836" xr:uid="{00000000-0005-0000-0000-0000FC030000}"/>
    <cellStyle name="Currency 4 2 3 5 3 3" xfId="11594" xr:uid="{00000000-0005-0000-0000-0000FD030000}"/>
    <cellStyle name="Currency 4 2 3 5 4" xfId="514" xr:uid="{00000000-0005-0000-0000-0000FE030000}"/>
    <cellStyle name="Currency 4 2 3 5 4 2" xfId="515" xr:uid="{00000000-0005-0000-0000-0000FF030000}"/>
    <cellStyle name="Currency 4 2 3 5 4 2 2" xfId="14422" xr:uid="{00000000-0005-0000-0000-000000040000}"/>
    <cellStyle name="Currency 4 2 3 5 4 3" xfId="10180" xr:uid="{00000000-0005-0000-0000-000001040000}"/>
    <cellStyle name="Currency 4 2 3 5 5" xfId="516" xr:uid="{00000000-0005-0000-0000-000002040000}"/>
    <cellStyle name="Currency 4 2 3 5 5 2" xfId="13010" xr:uid="{00000000-0005-0000-0000-000003040000}"/>
    <cellStyle name="Currency 4 2 3 5 6" xfId="8768" xr:uid="{00000000-0005-0000-0000-000004040000}"/>
    <cellStyle name="Currency 4 2 3 6" xfId="517" xr:uid="{00000000-0005-0000-0000-000005040000}"/>
    <cellStyle name="Currency 4 2 3 6 2" xfId="518" xr:uid="{00000000-0005-0000-0000-000006040000}"/>
    <cellStyle name="Currency 4 2 3 6 2 2" xfId="519" xr:uid="{00000000-0005-0000-0000-000007040000}"/>
    <cellStyle name="Currency 4 2 3 6 2 2 2" xfId="520" xr:uid="{00000000-0005-0000-0000-000008040000}"/>
    <cellStyle name="Currency 4 2 3 6 2 2 2 2" xfId="16794" xr:uid="{00000000-0005-0000-0000-000009040000}"/>
    <cellStyle name="Currency 4 2 3 6 2 2 3" xfId="12552" xr:uid="{00000000-0005-0000-0000-00000A040000}"/>
    <cellStyle name="Currency 4 2 3 6 2 3" xfId="521" xr:uid="{00000000-0005-0000-0000-00000B040000}"/>
    <cellStyle name="Currency 4 2 3 6 2 3 2" xfId="522" xr:uid="{00000000-0005-0000-0000-00000C040000}"/>
    <cellStyle name="Currency 4 2 3 6 2 3 2 2" xfId="15380" xr:uid="{00000000-0005-0000-0000-00000D040000}"/>
    <cellStyle name="Currency 4 2 3 6 2 3 3" xfId="11138" xr:uid="{00000000-0005-0000-0000-00000E040000}"/>
    <cellStyle name="Currency 4 2 3 6 2 4" xfId="523" xr:uid="{00000000-0005-0000-0000-00000F040000}"/>
    <cellStyle name="Currency 4 2 3 6 2 4 2" xfId="13968" xr:uid="{00000000-0005-0000-0000-000010040000}"/>
    <cellStyle name="Currency 4 2 3 6 2 5" xfId="9726" xr:uid="{00000000-0005-0000-0000-000011040000}"/>
    <cellStyle name="Currency 4 2 3 6 3" xfId="524" xr:uid="{00000000-0005-0000-0000-000012040000}"/>
    <cellStyle name="Currency 4 2 3 6 3 2" xfId="525" xr:uid="{00000000-0005-0000-0000-000013040000}"/>
    <cellStyle name="Currency 4 2 3 6 3 2 2" xfId="16088" xr:uid="{00000000-0005-0000-0000-000014040000}"/>
    <cellStyle name="Currency 4 2 3 6 3 3" xfId="11846" xr:uid="{00000000-0005-0000-0000-000015040000}"/>
    <cellStyle name="Currency 4 2 3 6 4" xfId="526" xr:uid="{00000000-0005-0000-0000-000016040000}"/>
    <cellStyle name="Currency 4 2 3 6 4 2" xfId="527" xr:uid="{00000000-0005-0000-0000-000017040000}"/>
    <cellStyle name="Currency 4 2 3 6 4 2 2" xfId="14674" xr:uid="{00000000-0005-0000-0000-000018040000}"/>
    <cellStyle name="Currency 4 2 3 6 4 3" xfId="10432" xr:uid="{00000000-0005-0000-0000-000019040000}"/>
    <cellStyle name="Currency 4 2 3 6 5" xfId="528" xr:uid="{00000000-0005-0000-0000-00001A040000}"/>
    <cellStyle name="Currency 4 2 3 6 5 2" xfId="13262" xr:uid="{00000000-0005-0000-0000-00001B040000}"/>
    <cellStyle name="Currency 4 2 3 6 6" xfId="9020" xr:uid="{00000000-0005-0000-0000-00001C040000}"/>
    <cellStyle name="Currency 4 2 3 7" xfId="529" xr:uid="{00000000-0005-0000-0000-00001D040000}"/>
    <cellStyle name="Currency 4 2 3 7 2" xfId="530" xr:uid="{00000000-0005-0000-0000-00001E040000}"/>
    <cellStyle name="Currency 4 2 3 7 2 2" xfId="531" xr:uid="{00000000-0005-0000-0000-00001F040000}"/>
    <cellStyle name="Currency 4 2 3 7 2 2 2" xfId="16340" xr:uid="{00000000-0005-0000-0000-000020040000}"/>
    <cellStyle name="Currency 4 2 3 7 2 3" xfId="12098" xr:uid="{00000000-0005-0000-0000-000021040000}"/>
    <cellStyle name="Currency 4 2 3 7 3" xfId="532" xr:uid="{00000000-0005-0000-0000-000022040000}"/>
    <cellStyle name="Currency 4 2 3 7 3 2" xfId="533" xr:uid="{00000000-0005-0000-0000-000023040000}"/>
    <cellStyle name="Currency 4 2 3 7 3 2 2" xfId="14926" xr:uid="{00000000-0005-0000-0000-000024040000}"/>
    <cellStyle name="Currency 4 2 3 7 3 3" xfId="10684" xr:uid="{00000000-0005-0000-0000-000025040000}"/>
    <cellStyle name="Currency 4 2 3 7 4" xfId="534" xr:uid="{00000000-0005-0000-0000-000026040000}"/>
    <cellStyle name="Currency 4 2 3 7 4 2" xfId="13514" xr:uid="{00000000-0005-0000-0000-000027040000}"/>
    <cellStyle name="Currency 4 2 3 7 5" xfId="9272" xr:uid="{00000000-0005-0000-0000-000028040000}"/>
    <cellStyle name="Currency 4 2 3 8" xfId="535" xr:uid="{00000000-0005-0000-0000-000029040000}"/>
    <cellStyle name="Currency 4 2 3 8 2" xfId="536" xr:uid="{00000000-0005-0000-0000-00002A040000}"/>
    <cellStyle name="Currency 4 2 3 8 2 2" xfId="15634" xr:uid="{00000000-0005-0000-0000-00002B040000}"/>
    <cellStyle name="Currency 4 2 3 8 3" xfId="11392" xr:uid="{00000000-0005-0000-0000-00002C040000}"/>
    <cellStyle name="Currency 4 2 3 9" xfId="537" xr:uid="{00000000-0005-0000-0000-00002D040000}"/>
    <cellStyle name="Currency 4 2 3 9 2" xfId="538" xr:uid="{00000000-0005-0000-0000-00002E040000}"/>
    <cellStyle name="Currency 4 2 3 9 2 2" xfId="14220" xr:uid="{00000000-0005-0000-0000-00002F040000}"/>
    <cellStyle name="Currency 4 2 3 9 3" xfId="9978" xr:uid="{00000000-0005-0000-0000-000030040000}"/>
    <cellStyle name="Currency 4 2 4" xfId="539" xr:uid="{00000000-0005-0000-0000-000031040000}"/>
    <cellStyle name="Currency 4 2 4 2" xfId="540" xr:uid="{00000000-0005-0000-0000-000032040000}"/>
    <cellStyle name="Currency 4 2 4 2 2" xfId="541" xr:uid="{00000000-0005-0000-0000-000033040000}"/>
    <cellStyle name="Currency 4 2 4 2 2 2" xfId="542" xr:uid="{00000000-0005-0000-0000-000034040000}"/>
    <cellStyle name="Currency 4 2 4 2 2 2 2" xfId="543" xr:uid="{00000000-0005-0000-0000-000035040000}"/>
    <cellStyle name="Currency 4 2 4 2 2 2 2 2" xfId="544" xr:uid="{00000000-0005-0000-0000-000036040000}"/>
    <cellStyle name="Currency 4 2 4 2 2 2 2 2 2" xfId="16669" xr:uid="{00000000-0005-0000-0000-000037040000}"/>
    <cellStyle name="Currency 4 2 4 2 2 2 2 3" xfId="12427" xr:uid="{00000000-0005-0000-0000-000038040000}"/>
    <cellStyle name="Currency 4 2 4 2 2 2 3" xfId="545" xr:uid="{00000000-0005-0000-0000-000039040000}"/>
    <cellStyle name="Currency 4 2 4 2 2 2 3 2" xfId="546" xr:uid="{00000000-0005-0000-0000-00003A040000}"/>
    <cellStyle name="Currency 4 2 4 2 2 2 3 2 2" xfId="15255" xr:uid="{00000000-0005-0000-0000-00003B040000}"/>
    <cellStyle name="Currency 4 2 4 2 2 2 3 3" xfId="11013" xr:uid="{00000000-0005-0000-0000-00003C040000}"/>
    <cellStyle name="Currency 4 2 4 2 2 2 4" xfId="547" xr:uid="{00000000-0005-0000-0000-00003D040000}"/>
    <cellStyle name="Currency 4 2 4 2 2 2 4 2" xfId="13843" xr:uid="{00000000-0005-0000-0000-00003E040000}"/>
    <cellStyle name="Currency 4 2 4 2 2 2 5" xfId="9601" xr:uid="{00000000-0005-0000-0000-00003F040000}"/>
    <cellStyle name="Currency 4 2 4 2 2 3" xfId="548" xr:uid="{00000000-0005-0000-0000-000040040000}"/>
    <cellStyle name="Currency 4 2 4 2 2 3 2" xfId="549" xr:uid="{00000000-0005-0000-0000-000041040000}"/>
    <cellStyle name="Currency 4 2 4 2 2 3 2 2" xfId="15963" xr:uid="{00000000-0005-0000-0000-000042040000}"/>
    <cellStyle name="Currency 4 2 4 2 2 3 3" xfId="11721" xr:uid="{00000000-0005-0000-0000-000043040000}"/>
    <cellStyle name="Currency 4 2 4 2 2 4" xfId="550" xr:uid="{00000000-0005-0000-0000-000044040000}"/>
    <cellStyle name="Currency 4 2 4 2 2 4 2" xfId="551" xr:uid="{00000000-0005-0000-0000-000045040000}"/>
    <cellStyle name="Currency 4 2 4 2 2 4 2 2" xfId="14549" xr:uid="{00000000-0005-0000-0000-000046040000}"/>
    <cellStyle name="Currency 4 2 4 2 2 4 3" xfId="10307" xr:uid="{00000000-0005-0000-0000-000047040000}"/>
    <cellStyle name="Currency 4 2 4 2 2 5" xfId="552" xr:uid="{00000000-0005-0000-0000-000048040000}"/>
    <cellStyle name="Currency 4 2 4 2 2 5 2" xfId="13137" xr:uid="{00000000-0005-0000-0000-000049040000}"/>
    <cellStyle name="Currency 4 2 4 2 2 6" xfId="8895" xr:uid="{00000000-0005-0000-0000-00004A040000}"/>
    <cellStyle name="Currency 4 2 4 2 3" xfId="553" xr:uid="{00000000-0005-0000-0000-00004B040000}"/>
    <cellStyle name="Currency 4 2 4 2 3 2" xfId="554" xr:uid="{00000000-0005-0000-0000-00004C040000}"/>
    <cellStyle name="Currency 4 2 4 2 3 2 2" xfId="555" xr:uid="{00000000-0005-0000-0000-00004D040000}"/>
    <cellStyle name="Currency 4 2 4 2 3 2 2 2" xfId="556" xr:uid="{00000000-0005-0000-0000-00004E040000}"/>
    <cellStyle name="Currency 4 2 4 2 3 2 2 2 2" xfId="16921" xr:uid="{00000000-0005-0000-0000-00004F040000}"/>
    <cellStyle name="Currency 4 2 4 2 3 2 2 3" xfId="12679" xr:uid="{00000000-0005-0000-0000-000050040000}"/>
    <cellStyle name="Currency 4 2 4 2 3 2 3" xfId="557" xr:uid="{00000000-0005-0000-0000-000051040000}"/>
    <cellStyle name="Currency 4 2 4 2 3 2 3 2" xfId="558" xr:uid="{00000000-0005-0000-0000-000052040000}"/>
    <cellStyle name="Currency 4 2 4 2 3 2 3 2 2" xfId="15507" xr:uid="{00000000-0005-0000-0000-000053040000}"/>
    <cellStyle name="Currency 4 2 4 2 3 2 3 3" xfId="11265" xr:uid="{00000000-0005-0000-0000-000054040000}"/>
    <cellStyle name="Currency 4 2 4 2 3 2 4" xfId="559" xr:uid="{00000000-0005-0000-0000-000055040000}"/>
    <cellStyle name="Currency 4 2 4 2 3 2 4 2" xfId="14095" xr:uid="{00000000-0005-0000-0000-000056040000}"/>
    <cellStyle name="Currency 4 2 4 2 3 2 5" xfId="9853" xr:uid="{00000000-0005-0000-0000-000057040000}"/>
    <cellStyle name="Currency 4 2 4 2 3 3" xfId="560" xr:uid="{00000000-0005-0000-0000-000058040000}"/>
    <cellStyle name="Currency 4 2 4 2 3 3 2" xfId="561" xr:uid="{00000000-0005-0000-0000-000059040000}"/>
    <cellStyle name="Currency 4 2 4 2 3 3 2 2" xfId="16215" xr:uid="{00000000-0005-0000-0000-00005A040000}"/>
    <cellStyle name="Currency 4 2 4 2 3 3 3" xfId="11973" xr:uid="{00000000-0005-0000-0000-00005B040000}"/>
    <cellStyle name="Currency 4 2 4 2 3 4" xfId="562" xr:uid="{00000000-0005-0000-0000-00005C040000}"/>
    <cellStyle name="Currency 4 2 4 2 3 4 2" xfId="563" xr:uid="{00000000-0005-0000-0000-00005D040000}"/>
    <cellStyle name="Currency 4 2 4 2 3 4 2 2" xfId="14801" xr:uid="{00000000-0005-0000-0000-00005E040000}"/>
    <cellStyle name="Currency 4 2 4 2 3 4 3" xfId="10559" xr:uid="{00000000-0005-0000-0000-00005F040000}"/>
    <cellStyle name="Currency 4 2 4 2 3 5" xfId="564" xr:uid="{00000000-0005-0000-0000-000060040000}"/>
    <cellStyle name="Currency 4 2 4 2 3 5 2" xfId="13389" xr:uid="{00000000-0005-0000-0000-000061040000}"/>
    <cellStyle name="Currency 4 2 4 2 3 6" xfId="9147" xr:uid="{00000000-0005-0000-0000-000062040000}"/>
    <cellStyle name="Currency 4 2 4 2 4" xfId="565" xr:uid="{00000000-0005-0000-0000-000063040000}"/>
    <cellStyle name="Currency 4 2 4 2 4 2" xfId="566" xr:uid="{00000000-0005-0000-0000-000064040000}"/>
    <cellStyle name="Currency 4 2 4 2 4 2 2" xfId="567" xr:uid="{00000000-0005-0000-0000-000065040000}"/>
    <cellStyle name="Currency 4 2 4 2 4 2 2 2" xfId="16467" xr:uid="{00000000-0005-0000-0000-000066040000}"/>
    <cellStyle name="Currency 4 2 4 2 4 2 3" xfId="12225" xr:uid="{00000000-0005-0000-0000-000067040000}"/>
    <cellStyle name="Currency 4 2 4 2 4 3" xfId="568" xr:uid="{00000000-0005-0000-0000-000068040000}"/>
    <cellStyle name="Currency 4 2 4 2 4 3 2" xfId="569" xr:uid="{00000000-0005-0000-0000-000069040000}"/>
    <cellStyle name="Currency 4 2 4 2 4 3 2 2" xfId="15053" xr:uid="{00000000-0005-0000-0000-00006A040000}"/>
    <cellStyle name="Currency 4 2 4 2 4 3 3" xfId="10811" xr:uid="{00000000-0005-0000-0000-00006B040000}"/>
    <cellStyle name="Currency 4 2 4 2 4 4" xfId="570" xr:uid="{00000000-0005-0000-0000-00006C040000}"/>
    <cellStyle name="Currency 4 2 4 2 4 4 2" xfId="13641" xr:uid="{00000000-0005-0000-0000-00006D040000}"/>
    <cellStyle name="Currency 4 2 4 2 4 5" xfId="9399" xr:uid="{00000000-0005-0000-0000-00006E040000}"/>
    <cellStyle name="Currency 4 2 4 2 5" xfId="571" xr:uid="{00000000-0005-0000-0000-00006F040000}"/>
    <cellStyle name="Currency 4 2 4 2 5 2" xfId="572" xr:uid="{00000000-0005-0000-0000-000070040000}"/>
    <cellStyle name="Currency 4 2 4 2 5 2 2" xfId="15761" xr:uid="{00000000-0005-0000-0000-000071040000}"/>
    <cellStyle name="Currency 4 2 4 2 5 3" xfId="11519" xr:uid="{00000000-0005-0000-0000-000072040000}"/>
    <cellStyle name="Currency 4 2 4 2 6" xfId="573" xr:uid="{00000000-0005-0000-0000-000073040000}"/>
    <cellStyle name="Currency 4 2 4 2 6 2" xfId="574" xr:uid="{00000000-0005-0000-0000-000074040000}"/>
    <cellStyle name="Currency 4 2 4 2 6 2 2" xfId="14347" xr:uid="{00000000-0005-0000-0000-000075040000}"/>
    <cellStyle name="Currency 4 2 4 2 6 3" xfId="10105" xr:uid="{00000000-0005-0000-0000-000076040000}"/>
    <cellStyle name="Currency 4 2 4 2 7" xfId="575" xr:uid="{00000000-0005-0000-0000-000077040000}"/>
    <cellStyle name="Currency 4 2 4 2 7 2" xfId="12935" xr:uid="{00000000-0005-0000-0000-000078040000}"/>
    <cellStyle name="Currency 4 2 4 2 8" xfId="8693" xr:uid="{00000000-0005-0000-0000-000079040000}"/>
    <cellStyle name="Currency 4 2 4 3" xfId="576" xr:uid="{00000000-0005-0000-0000-00007A040000}"/>
    <cellStyle name="Currency 4 2 4 3 2" xfId="577" xr:uid="{00000000-0005-0000-0000-00007B040000}"/>
    <cellStyle name="Currency 4 2 4 3 2 2" xfId="578" xr:uid="{00000000-0005-0000-0000-00007C040000}"/>
    <cellStyle name="Currency 4 2 4 3 2 2 2" xfId="579" xr:uid="{00000000-0005-0000-0000-00007D040000}"/>
    <cellStyle name="Currency 4 2 4 3 2 2 2 2" xfId="16568" xr:uid="{00000000-0005-0000-0000-00007E040000}"/>
    <cellStyle name="Currency 4 2 4 3 2 2 3" xfId="12326" xr:uid="{00000000-0005-0000-0000-00007F040000}"/>
    <cellStyle name="Currency 4 2 4 3 2 3" xfId="580" xr:uid="{00000000-0005-0000-0000-000080040000}"/>
    <cellStyle name="Currency 4 2 4 3 2 3 2" xfId="581" xr:uid="{00000000-0005-0000-0000-000081040000}"/>
    <cellStyle name="Currency 4 2 4 3 2 3 2 2" xfId="15154" xr:uid="{00000000-0005-0000-0000-000082040000}"/>
    <cellStyle name="Currency 4 2 4 3 2 3 3" xfId="10912" xr:uid="{00000000-0005-0000-0000-000083040000}"/>
    <cellStyle name="Currency 4 2 4 3 2 4" xfId="582" xr:uid="{00000000-0005-0000-0000-000084040000}"/>
    <cellStyle name="Currency 4 2 4 3 2 4 2" xfId="13742" xr:uid="{00000000-0005-0000-0000-000085040000}"/>
    <cellStyle name="Currency 4 2 4 3 2 5" xfId="9500" xr:uid="{00000000-0005-0000-0000-000086040000}"/>
    <cellStyle name="Currency 4 2 4 3 3" xfId="583" xr:uid="{00000000-0005-0000-0000-000087040000}"/>
    <cellStyle name="Currency 4 2 4 3 3 2" xfId="584" xr:uid="{00000000-0005-0000-0000-000088040000}"/>
    <cellStyle name="Currency 4 2 4 3 3 2 2" xfId="15862" xr:uid="{00000000-0005-0000-0000-000089040000}"/>
    <cellStyle name="Currency 4 2 4 3 3 3" xfId="11620" xr:uid="{00000000-0005-0000-0000-00008A040000}"/>
    <cellStyle name="Currency 4 2 4 3 4" xfId="585" xr:uid="{00000000-0005-0000-0000-00008B040000}"/>
    <cellStyle name="Currency 4 2 4 3 4 2" xfId="586" xr:uid="{00000000-0005-0000-0000-00008C040000}"/>
    <cellStyle name="Currency 4 2 4 3 4 2 2" xfId="14448" xr:uid="{00000000-0005-0000-0000-00008D040000}"/>
    <cellStyle name="Currency 4 2 4 3 4 3" xfId="10206" xr:uid="{00000000-0005-0000-0000-00008E040000}"/>
    <cellStyle name="Currency 4 2 4 3 5" xfId="587" xr:uid="{00000000-0005-0000-0000-00008F040000}"/>
    <cellStyle name="Currency 4 2 4 3 5 2" xfId="13036" xr:uid="{00000000-0005-0000-0000-000090040000}"/>
    <cellStyle name="Currency 4 2 4 3 6" xfId="8794" xr:uid="{00000000-0005-0000-0000-000091040000}"/>
    <cellStyle name="Currency 4 2 4 4" xfId="588" xr:uid="{00000000-0005-0000-0000-000092040000}"/>
    <cellStyle name="Currency 4 2 4 4 2" xfId="589" xr:uid="{00000000-0005-0000-0000-000093040000}"/>
    <cellStyle name="Currency 4 2 4 4 2 2" xfId="590" xr:uid="{00000000-0005-0000-0000-000094040000}"/>
    <cellStyle name="Currency 4 2 4 4 2 2 2" xfId="591" xr:uid="{00000000-0005-0000-0000-000095040000}"/>
    <cellStyle name="Currency 4 2 4 4 2 2 2 2" xfId="16820" xr:uid="{00000000-0005-0000-0000-000096040000}"/>
    <cellStyle name="Currency 4 2 4 4 2 2 3" xfId="12578" xr:uid="{00000000-0005-0000-0000-000097040000}"/>
    <cellStyle name="Currency 4 2 4 4 2 3" xfId="592" xr:uid="{00000000-0005-0000-0000-000098040000}"/>
    <cellStyle name="Currency 4 2 4 4 2 3 2" xfId="593" xr:uid="{00000000-0005-0000-0000-000099040000}"/>
    <cellStyle name="Currency 4 2 4 4 2 3 2 2" xfId="15406" xr:uid="{00000000-0005-0000-0000-00009A040000}"/>
    <cellStyle name="Currency 4 2 4 4 2 3 3" xfId="11164" xr:uid="{00000000-0005-0000-0000-00009B040000}"/>
    <cellStyle name="Currency 4 2 4 4 2 4" xfId="594" xr:uid="{00000000-0005-0000-0000-00009C040000}"/>
    <cellStyle name="Currency 4 2 4 4 2 4 2" xfId="13994" xr:uid="{00000000-0005-0000-0000-00009D040000}"/>
    <cellStyle name="Currency 4 2 4 4 2 5" xfId="9752" xr:uid="{00000000-0005-0000-0000-00009E040000}"/>
    <cellStyle name="Currency 4 2 4 4 3" xfId="595" xr:uid="{00000000-0005-0000-0000-00009F040000}"/>
    <cellStyle name="Currency 4 2 4 4 3 2" xfId="596" xr:uid="{00000000-0005-0000-0000-0000A0040000}"/>
    <cellStyle name="Currency 4 2 4 4 3 2 2" xfId="16114" xr:uid="{00000000-0005-0000-0000-0000A1040000}"/>
    <cellStyle name="Currency 4 2 4 4 3 3" xfId="11872" xr:uid="{00000000-0005-0000-0000-0000A2040000}"/>
    <cellStyle name="Currency 4 2 4 4 4" xfId="597" xr:uid="{00000000-0005-0000-0000-0000A3040000}"/>
    <cellStyle name="Currency 4 2 4 4 4 2" xfId="598" xr:uid="{00000000-0005-0000-0000-0000A4040000}"/>
    <cellStyle name="Currency 4 2 4 4 4 2 2" xfId="14700" xr:uid="{00000000-0005-0000-0000-0000A5040000}"/>
    <cellStyle name="Currency 4 2 4 4 4 3" xfId="10458" xr:uid="{00000000-0005-0000-0000-0000A6040000}"/>
    <cellStyle name="Currency 4 2 4 4 5" xfId="599" xr:uid="{00000000-0005-0000-0000-0000A7040000}"/>
    <cellStyle name="Currency 4 2 4 4 5 2" xfId="13288" xr:uid="{00000000-0005-0000-0000-0000A8040000}"/>
    <cellStyle name="Currency 4 2 4 4 6" xfId="9046" xr:uid="{00000000-0005-0000-0000-0000A9040000}"/>
    <cellStyle name="Currency 4 2 4 5" xfId="600" xr:uid="{00000000-0005-0000-0000-0000AA040000}"/>
    <cellStyle name="Currency 4 2 4 5 2" xfId="601" xr:uid="{00000000-0005-0000-0000-0000AB040000}"/>
    <cellStyle name="Currency 4 2 4 5 2 2" xfId="602" xr:uid="{00000000-0005-0000-0000-0000AC040000}"/>
    <cellStyle name="Currency 4 2 4 5 2 2 2" xfId="16366" xr:uid="{00000000-0005-0000-0000-0000AD040000}"/>
    <cellStyle name="Currency 4 2 4 5 2 3" xfId="12124" xr:uid="{00000000-0005-0000-0000-0000AE040000}"/>
    <cellStyle name="Currency 4 2 4 5 3" xfId="603" xr:uid="{00000000-0005-0000-0000-0000AF040000}"/>
    <cellStyle name="Currency 4 2 4 5 3 2" xfId="604" xr:uid="{00000000-0005-0000-0000-0000B0040000}"/>
    <cellStyle name="Currency 4 2 4 5 3 2 2" xfId="14952" xr:uid="{00000000-0005-0000-0000-0000B1040000}"/>
    <cellStyle name="Currency 4 2 4 5 3 3" xfId="10710" xr:uid="{00000000-0005-0000-0000-0000B2040000}"/>
    <cellStyle name="Currency 4 2 4 5 4" xfId="605" xr:uid="{00000000-0005-0000-0000-0000B3040000}"/>
    <cellStyle name="Currency 4 2 4 5 4 2" xfId="13540" xr:uid="{00000000-0005-0000-0000-0000B4040000}"/>
    <cellStyle name="Currency 4 2 4 5 5" xfId="9298" xr:uid="{00000000-0005-0000-0000-0000B5040000}"/>
    <cellStyle name="Currency 4 2 4 6" xfId="606" xr:uid="{00000000-0005-0000-0000-0000B6040000}"/>
    <cellStyle name="Currency 4 2 4 6 2" xfId="607" xr:uid="{00000000-0005-0000-0000-0000B7040000}"/>
    <cellStyle name="Currency 4 2 4 6 2 2" xfId="15660" xr:uid="{00000000-0005-0000-0000-0000B8040000}"/>
    <cellStyle name="Currency 4 2 4 6 3" xfId="11418" xr:uid="{00000000-0005-0000-0000-0000B9040000}"/>
    <cellStyle name="Currency 4 2 4 7" xfId="608" xr:uid="{00000000-0005-0000-0000-0000BA040000}"/>
    <cellStyle name="Currency 4 2 4 7 2" xfId="609" xr:uid="{00000000-0005-0000-0000-0000BB040000}"/>
    <cellStyle name="Currency 4 2 4 7 2 2" xfId="14246" xr:uid="{00000000-0005-0000-0000-0000BC040000}"/>
    <cellStyle name="Currency 4 2 4 7 3" xfId="10004" xr:uid="{00000000-0005-0000-0000-0000BD040000}"/>
    <cellStyle name="Currency 4 2 4 8" xfId="610" xr:uid="{00000000-0005-0000-0000-0000BE040000}"/>
    <cellStyle name="Currency 4 2 4 8 2" xfId="12834" xr:uid="{00000000-0005-0000-0000-0000BF040000}"/>
    <cellStyle name="Currency 4 2 4 9" xfId="8592" xr:uid="{00000000-0005-0000-0000-0000C0040000}"/>
    <cellStyle name="Currency 4 2 5" xfId="611" xr:uid="{00000000-0005-0000-0000-0000C1040000}"/>
    <cellStyle name="Currency 4 2 5 2" xfId="612" xr:uid="{00000000-0005-0000-0000-0000C2040000}"/>
    <cellStyle name="Currency 4 2 5 2 2" xfId="613" xr:uid="{00000000-0005-0000-0000-0000C3040000}"/>
    <cellStyle name="Currency 4 2 5 2 2 2" xfId="614" xr:uid="{00000000-0005-0000-0000-0000C4040000}"/>
    <cellStyle name="Currency 4 2 5 2 2 2 2" xfId="615" xr:uid="{00000000-0005-0000-0000-0000C5040000}"/>
    <cellStyle name="Currency 4 2 5 2 2 2 2 2" xfId="16618" xr:uid="{00000000-0005-0000-0000-0000C6040000}"/>
    <cellStyle name="Currency 4 2 5 2 2 2 3" xfId="12376" xr:uid="{00000000-0005-0000-0000-0000C7040000}"/>
    <cellStyle name="Currency 4 2 5 2 2 3" xfId="616" xr:uid="{00000000-0005-0000-0000-0000C8040000}"/>
    <cellStyle name="Currency 4 2 5 2 2 3 2" xfId="617" xr:uid="{00000000-0005-0000-0000-0000C9040000}"/>
    <cellStyle name="Currency 4 2 5 2 2 3 2 2" xfId="15204" xr:uid="{00000000-0005-0000-0000-0000CA040000}"/>
    <cellStyle name="Currency 4 2 5 2 2 3 3" xfId="10962" xr:uid="{00000000-0005-0000-0000-0000CB040000}"/>
    <cellStyle name="Currency 4 2 5 2 2 4" xfId="618" xr:uid="{00000000-0005-0000-0000-0000CC040000}"/>
    <cellStyle name="Currency 4 2 5 2 2 4 2" xfId="13792" xr:uid="{00000000-0005-0000-0000-0000CD040000}"/>
    <cellStyle name="Currency 4 2 5 2 2 5" xfId="9550" xr:uid="{00000000-0005-0000-0000-0000CE040000}"/>
    <cellStyle name="Currency 4 2 5 2 3" xfId="619" xr:uid="{00000000-0005-0000-0000-0000CF040000}"/>
    <cellStyle name="Currency 4 2 5 2 3 2" xfId="620" xr:uid="{00000000-0005-0000-0000-0000D0040000}"/>
    <cellStyle name="Currency 4 2 5 2 3 2 2" xfId="15912" xr:uid="{00000000-0005-0000-0000-0000D1040000}"/>
    <cellStyle name="Currency 4 2 5 2 3 3" xfId="11670" xr:uid="{00000000-0005-0000-0000-0000D2040000}"/>
    <cellStyle name="Currency 4 2 5 2 4" xfId="621" xr:uid="{00000000-0005-0000-0000-0000D3040000}"/>
    <cellStyle name="Currency 4 2 5 2 4 2" xfId="622" xr:uid="{00000000-0005-0000-0000-0000D4040000}"/>
    <cellStyle name="Currency 4 2 5 2 4 2 2" xfId="14498" xr:uid="{00000000-0005-0000-0000-0000D5040000}"/>
    <cellStyle name="Currency 4 2 5 2 4 3" xfId="10256" xr:uid="{00000000-0005-0000-0000-0000D6040000}"/>
    <cellStyle name="Currency 4 2 5 2 5" xfId="623" xr:uid="{00000000-0005-0000-0000-0000D7040000}"/>
    <cellStyle name="Currency 4 2 5 2 5 2" xfId="13086" xr:uid="{00000000-0005-0000-0000-0000D8040000}"/>
    <cellStyle name="Currency 4 2 5 2 6" xfId="8844" xr:uid="{00000000-0005-0000-0000-0000D9040000}"/>
    <cellStyle name="Currency 4 2 5 3" xfId="624" xr:uid="{00000000-0005-0000-0000-0000DA040000}"/>
    <cellStyle name="Currency 4 2 5 3 2" xfId="625" xr:uid="{00000000-0005-0000-0000-0000DB040000}"/>
    <cellStyle name="Currency 4 2 5 3 2 2" xfId="626" xr:uid="{00000000-0005-0000-0000-0000DC040000}"/>
    <cellStyle name="Currency 4 2 5 3 2 2 2" xfId="627" xr:uid="{00000000-0005-0000-0000-0000DD040000}"/>
    <cellStyle name="Currency 4 2 5 3 2 2 2 2" xfId="16870" xr:uid="{00000000-0005-0000-0000-0000DE040000}"/>
    <cellStyle name="Currency 4 2 5 3 2 2 3" xfId="12628" xr:uid="{00000000-0005-0000-0000-0000DF040000}"/>
    <cellStyle name="Currency 4 2 5 3 2 3" xfId="628" xr:uid="{00000000-0005-0000-0000-0000E0040000}"/>
    <cellStyle name="Currency 4 2 5 3 2 3 2" xfId="629" xr:uid="{00000000-0005-0000-0000-0000E1040000}"/>
    <cellStyle name="Currency 4 2 5 3 2 3 2 2" xfId="15456" xr:uid="{00000000-0005-0000-0000-0000E2040000}"/>
    <cellStyle name="Currency 4 2 5 3 2 3 3" xfId="11214" xr:uid="{00000000-0005-0000-0000-0000E3040000}"/>
    <cellStyle name="Currency 4 2 5 3 2 4" xfId="630" xr:uid="{00000000-0005-0000-0000-0000E4040000}"/>
    <cellStyle name="Currency 4 2 5 3 2 4 2" xfId="14044" xr:uid="{00000000-0005-0000-0000-0000E5040000}"/>
    <cellStyle name="Currency 4 2 5 3 2 5" xfId="9802" xr:uid="{00000000-0005-0000-0000-0000E6040000}"/>
    <cellStyle name="Currency 4 2 5 3 3" xfId="631" xr:uid="{00000000-0005-0000-0000-0000E7040000}"/>
    <cellStyle name="Currency 4 2 5 3 3 2" xfId="632" xr:uid="{00000000-0005-0000-0000-0000E8040000}"/>
    <cellStyle name="Currency 4 2 5 3 3 2 2" xfId="16164" xr:uid="{00000000-0005-0000-0000-0000E9040000}"/>
    <cellStyle name="Currency 4 2 5 3 3 3" xfId="11922" xr:uid="{00000000-0005-0000-0000-0000EA040000}"/>
    <cellStyle name="Currency 4 2 5 3 4" xfId="633" xr:uid="{00000000-0005-0000-0000-0000EB040000}"/>
    <cellStyle name="Currency 4 2 5 3 4 2" xfId="634" xr:uid="{00000000-0005-0000-0000-0000EC040000}"/>
    <cellStyle name="Currency 4 2 5 3 4 2 2" xfId="14750" xr:uid="{00000000-0005-0000-0000-0000ED040000}"/>
    <cellStyle name="Currency 4 2 5 3 4 3" xfId="10508" xr:uid="{00000000-0005-0000-0000-0000EE040000}"/>
    <cellStyle name="Currency 4 2 5 3 5" xfId="635" xr:uid="{00000000-0005-0000-0000-0000EF040000}"/>
    <cellStyle name="Currency 4 2 5 3 5 2" xfId="13338" xr:uid="{00000000-0005-0000-0000-0000F0040000}"/>
    <cellStyle name="Currency 4 2 5 3 6" xfId="9096" xr:uid="{00000000-0005-0000-0000-0000F1040000}"/>
    <cellStyle name="Currency 4 2 5 4" xfId="636" xr:uid="{00000000-0005-0000-0000-0000F2040000}"/>
    <cellStyle name="Currency 4 2 5 4 2" xfId="637" xr:uid="{00000000-0005-0000-0000-0000F3040000}"/>
    <cellStyle name="Currency 4 2 5 4 2 2" xfId="638" xr:uid="{00000000-0005-0000-0000-0000F4040000}"/>
    <cellStyle name="Currency 4 2 5 4 2 2 2" xfId="16416" xr:uid="{00000000-0005-0000-0000-0000F5040000}"/>
    <cellStyle name="Currency 4 2 5 4 2 3" xfId="12174" xr:uid="{00000000-0005-0000-0000-0000F6040000}"/>
    <cellStyle name="Currency 4 2 5 4 3" xfId="639" xr:uid="{00000000-0005-0000-0000-0000F7040000}"/>
    <cellStyle name="Currency 4 2 5 4 3 2" xfId="640" xr:uid="{00000000-0005-0000-0000-0000F8040000}"/>
    <cellStyle name="Currency 4 2 5 4 3 2 2" xfId="15002" xr:uid="{00000000-0005-0000-0000-0000F9040000}"/>
    <cellStyle name="Currency 4 2 5 4 3 3" xfId="10760" xr:uid="{00000000-0005-0000-0000-0000FA040000}"/>
    <cellStyle name="Currency 4 2 5 4 4" xfId="641" xr:uid="{00000000-0005-0000-0000-0000FB040000}"/>
    <cellStyle name="Currency 4 2 5 4 4 2" xfId="13590" xr:uid="{00000000-0005-0000-0000-0000FC040000}"/>
    <cellStyle name="Currency 4 2 5 4 5" xfId="9348" xr:uid="{00000000-0005-0000-0000-0000FD040000}"/>
    <cellStyle name="Currency 4 2 5 5" xfId="642" xr:uid="{00000000-0005-0000-0000-0000FE040000}"/>
    <cellStyle name="Currency 4 2 5 5 2" xfId="643" xr:uid="{00000000-0005-0000-0000-0000FF040000}"/>
    <cellStyle name="Currency 4 2 5 5 2 2" xfId="15710" xr:uid="{00000000-0005-0000-0000-000000050000}"/>
    <cellStyle name="Currency 4 2 5 5 3" xfId="11468" xr:uid="{00000000-0005-0000-0000-000001050000}"/>
    <cellStyle name="Currency 4 2 5 6" xfId="644" xr:uid="{00000000-0005-0000-0000-000002050000}"/>
    <cellStyle name="Currency 4 2 5 6 2" xfId="645" xr:uid="{00000000-0005-0000-0000-000003050000}"/>
    <cellStyle name="Currency 4 2 5 6 2 2" xfId="14296" xr:uid="{00000000-0005-0000-0000-000004050000}"/>
    <cellStyle name="Currency 4 2 5 6 3" xfId="10054" xr:uid="{00000000-0005-0000-0000-000005050000}"/>
    <cellStyle name="Currency 4 2 5 7" xfId="646" xr:uid="{00000000-0005-0000-0000-000006050000}"/>
    <cellStyle name="Currency 4 2 5 7 2" xfId="12884" xr:uid="{00000000-0005-0000-0000-000007050000}"/>
    <cellStyle name="Currency 4 2 5 8" xfId="8642" xr:uid="{00000000-0005-0000-0000-000008050000}"/>
    <cellStyle name="Currency 4 2 6" xfId="647" xr:uid="{00000000-0005-0000-0000-000009050000}"/>
    <cellStyle name="Currency 4 2 6 2" xfId="648" xr:uid="{00000000-0005-0000-0000-00000A050000}"/>
    <cellStyle name="Currency 4 2 6 2 2" xfId="649" xr:uid="{00000000-0005-0000-0000-00000B050000}"/>
    <cellStyle name="Currency 4 2 6 2 2 2" xfId="650" xr:uid="{00000000-0005-0000-0000-00000C050000}"/>
    <cellStyle name="Currency 4 2 6 2 2 2 2" xfId="651" xr:uid="{00000000-0005-0000-0000-00000D050000}"/>
    <cellStyle name="Currency 4 2 6 2 2 2 2 2" xfId="16971" xr:uid="{00000000-0005-0000-0000-00000E050000}"/>
    <cellStyle name="Currency 4 2 6 2 2 2 3" xfId="12729" xr:uid="{00000000-0005-0000-0000-00000F050000}"/>
    <cellStyle name="Currency 4 2 6 2 2 3" xfId="652" xr:uid="{00000000-0005-0000-0000-000010050000}"/>
    <cellStyle name="Currency 4 2 6 2 2 3 2" xfId="653" xr:uid="{00000000-0005-0000-0000-000011050000}"/>
    <cellStyle name="Currency 4 2 6 2 2 3 2 2" xfId="15557" xr:uid="{00000000-0005-0000-0000-000012050000}"/>
    <cellStyle name="Currency 4 2 6 2 2 3 3" xfId="11315" xr:uid="{00000000-0005-0000-0000-000013050000}"/>
    <cellStyle name="Currency 4 2 6 2 2 4" xfId="654" xr:uid="{00000000-0005-0000-0000-000014050000}"/>
    <cellStyle name="Currency 4 2 6 2 2 4 2" xfId="14145" xr:uid="{00000000-0005-0000-0000-000015050000}"/>
    <cellStyle name="Currency 4 2 6 2 2 5" xfId="9903" xr:uid="{00000000-0005-0000-0000-000016050000}"/>
    <cellStyle name="Currency 4 2 6 2 3" xfId="655" xr:uid="{00000000-0005-0000-0000-000017050000}"/>
    <cellStyle name="Currency 4 2 6 2 3 2" xfId="656" xr:uid="{00000000-0005-0000-0000-000018050000}"/>
    <cellStyle name="Currency 4 2 6 2 3 2 2" xfId="16265" xr:uid="{00000000-0005-0000-0000-000019050000}"/>
    <cellStyle name="Currency 4 2 6 2 3 3" xfId="12023" xr:uid="{00000000-0005-0000-0000-00001A050000}"/>
    <cellStyle name="Currency 4 2 6 2 4" xfId="657" xr:uid="{00000000-0005-0000-0000-00001B050000}"/>
    <cellStyle name="Currency 4 2 6 2 4 2" xfId="658" xr:uid="{00000000-0005-0000-0000-00001C050000}"/>
    <cellStyle name="Currency 4 2 6 2 4 2 2" xfId="14851" xr:uid="{00000000-0005-0000-0000-00001D050000}"/>
    <cellStyle name="Currency 4 2 6 2 4 3" xfId="10609" xr:uid="{00000000-0005-0000-0000-00001E050000}"/>
    <cellStyle name="Currency 4 2 6 2 5" xfId="659" xr:uid="{00000000-0005-0000-0000-00001F050000}"/>
    <cellStyle name="Currency 4 2 6 2 5 2" xfId="13439" xr:uid="{00000000-0005-0000-0000-000020050000}"/>
    <cellStyle name="Currency 4 2 6 2 6" xfId="9197" xr:uid="{00000000-0005-0000-0000-000021050000}"/>
    <cellStyle name="Currency 4 2 6 3" xfId="660" xr:uid="{00000000-0005-0000-0000-000022050000}"/>
    <cellStyle name="Currency 4 2 6 3 2" xfId="661" xr:uid="{00000000-0005-0000-0000-000023050000}"/>
    <cellStyle name="Currency 4 2 6 3 2 2" xfId="662" xr:uid="{00000000-0005-0000-0000-000024050000}"/>
    <cellStyle name="Currency 4 2 6 3 2 2 2" xfId="16719" xr:uid="{00000000-0005-0000-0000-000025050000}"/>
    <cellStyle name="Currency 4 2 6 3 2 3" xfId="12477" xr:uid="{00000000-0005-0000-0000-000026050000}"/>
    <cellStyle name="Currency 4 2 6 3 3" xfId="663" xr:uid="{00000000-0005-0000-0000-000027050000}"/>
    <cellStyle name="Currency 4 2 6 3 3 2" xfId="664" xr:uid="{00000000-0005-0000-0000-000028050000}"/>
    <cellStyle name="Currency 4 2 6 3 3 2 2" xfId="15305" xr:uid="{00000000-0005-0000-0000-000029050000}"/>
    <cellStyle name="Currency 4 2 6 3 3 3" xfId="11063" xr:uid="{00000000-0005-0000-0000-00002A050000}"/>
    <cellStyle name="Currency 4 2 6 3 4" xfId="665" xr:uid="{00000000-0005-0000-0000-00002B050000}"/>
    <cellStyle name="Currency 4 2 6 3 4 2" xfId="13893" xr:uid="{00000000-0005-0000-0000-00002C050000}"/>
    <cellStyle name="Currency 4 2 6 3 5" xfId="9651" xr:uid="{00000000-0005-0000-0000-00002D050000}"/>
    <cellStyle name="Currency 4 2 6 4" xfId="666" xr:uid="{00000000-0005-0000-0000-00002E050000}"/>
    <cellStyle name="Currency 4 2 6 4 2" xfId="667" xr:uid="{00000000-0005-0000-0000-00002F050000}"/>
    <cellStyle name="Currency 4 2 6 4 2 2" xfId="16013" xr:uid="{00000000-0005-0000-0000-000030050000}"/>
    <cellStyle name="Currency 4 2 6 4 3" xfId="11771" xr:uid="{00000000-0005-0000-0000-000031050000}"/>
    <cellStyle name="Currency 4 2 6 5" xfId="668" xr:uid="{00000000-0005-0000-0000-000032050000}"/>
    <cellStyle name="Currency 4 2 6 5 2" xfId="669" xr:uid="{00000000-0005-0000-0000-000033050000}"/>
    <cellStyle name="Currency 4 2 6 5 2 2" xfId="14599" xr:uid="{00000000-0005-0000-0000-000034050000}"/>
    <cellStyle name="Currency 4 2 6 5 3" xfId="10357" xr:uid="{00000000-0005-0000-0000-000035050000}"/>
    <cellStyle name="Currency 4 2 6 6" xfId="670" xr:uid="{00000000-0005-0000-0000-000036050000}"/>
    <cellStyle name="Currency 4 2 6 6 2" xfId="13187" xr:uid="{00000000-0005-0000-0000-000037050000}"/>
    <cellStyle name="Currency 4 2 6 7" xfId="8945" xr:uid="{00000000-0005-0000-0000-000038050000}"/>
    <cellStyle name="Currency 4 2 7" xfId="671" xr:uid="{00000000-0005-0000-0000-000039050000}"/>
    <cellStyle name="Currency 4 2 7 2" xfId="672" xr:uid="{00000000-0005-0000-0000-00003A050000}"/>
    <cellStyle name="Currency 4 2 7 2 2" xfId="673" xr:uid="{00000000-0005-0000-0000-00003B050000}"/>
    <cellStyle name="Currency 4 2 7 2 2 2" xfId="674" xr:uid="{00000000-0005-0000-0000-00003C050000}"/>
    <cellStyle name="Currency 4 2 7 2 2 2 2" xfId="16517" xr:uid="{00000000-0005-0000-0000-00003D050000}"/>
    <cellStyle name="Currency 4 2 7 2 2 3" xfId="12275" xr:uid="{00000000-0005-0000-0000-00003E050000}"/>
    <cellStyle name="Currency 4 2 7 2 3" xfId="675" xr:uid="{00000000-0005-0000-0000-00003F050000}"/>
    <cellStyle name="Currency 4 2 7 2 3 2" xfId="676" xr:uid="{00000000-0005-0000-0000-000040050000}"/>
    <cellStyle name="Currency 4 2 7 2 3 2 2" xfId="15103" xr:uid="{00000000-0005-0000-0000-000041050000}"/>
    <cellStyle name="Currency 4 2 7 2 3 3" xfId="10861" xr:uid="{00000000-0005-0000-0000-000042050000}"/>
    <cellStyle name="Currency 4 2 7 2 4" xfId="677" xr:uid="{00000000-0005-0000-0000-000043050000}"/>
    <cellStyle name="Currency 4 2 7 2 4 2" xfId="13691" xr:uid="{00000000-0005-0000-0000-000044050000}"/>
    <cellStyle name="Currency 4 2 7 2 5" xfId="9449" xr:uid="{00000000-0005-0000-0000-000045050000}"/>
    <cellStyle name="Currency 4 2 7 3" xfId="678" xr:uid="{00000000-0005-0000-0000-000046050000}"/>
    <cellStyle name="Currency 4 2 7 3 2" xfId="679" xr:uid="{00000000-0005-0000-0000-000047050000}"/>
    <cellStyle name="Currency 4 2 7 3 2 2" xfId="15811" xr:uid="{00000000-0005-0000-0000-000048050000}"/>
    <cellStyle name="Currency 4 2 7 3 3" xfId="11569" xr:uid="{00000000-0005-0000-0000-000049050000}"/>
    <cellStyle name="Currency 4 2 7 4" xfId="680" xr:uid="{00000000-0005-0000-0000-00004A050000}"/>
    <cellStyle name="Currency 4 2 7 4 2" xfId="681" xr:uid="{00000000-0005-0000-0000-00004B050000}"/>
    <cellStyle name="Currency 4 2 7 4 2 2" xfId="14397" xr:uid="{00000000-0005-0000-0000-00004C050000}"/>
    <cellStyle name="Currency 4 2 7 4 3" xfId="10155" xr:uid="{00000000-0005-0000-0000-00004D050000}"/>
    <cellStyle name="Currency 4 2 7 5" xfId="682" xr:uid="{00000000-0005-0000-0000-00004E050000}"/>
    <cellStyle name="Currency 4 2 7 5 2" xfId="12985" xr:uid="{00000000-0005-0000-0000-00004F050000}"/>
    <cellStyle name="Currency 4 2 7 6" xfId="8743" xr:uid="{00000000-0005-0000-0000-000050050000}"/>
    <cellStyle name="Currency 4 2 8" xfId="683" xr:uid="{00000000-0005-0000-0000-000051050000}"/>
    <cellStyle name="Currency 4 2 8 2" xfId="684" xr:uid="{00000000-0005-0000-0000-000052050000}"/>
    <cellStyle name="Currency 4 2 8 2 2" xfId="685" xr:uid="{00000000-0005-0000-0000-000053050000}"/>
    <cellStyle name="Currency 4 2 8 2 2 2" xfId="686" xr:uid="{00000000-0005-0000-0000-000054050000}"/>
    <cellStyle name="Currency 4 2 8 2 2 2 2" xfId="16769" xr:uid="{00000000-0005-0000-0000-000055050000}"/>
    <cellStyle name="Currency 4 2 8 2 2 3" xfId="12527" xr:uid="{00000000-0005-0000-0000-000056050000}"/>
    <cellStyle name="Currency 4 2 8 2 3" xfId="687" xr:uid="{00000000-0005-0000-0000-000057050000}"/>
    <cellStyle name="Currency 4 2 8 2 3 2" xfId="688" xr:uid="{00000000-0005-0000-0000-000058050000}"/>
    <cellStyle name="Currency 4 2 8 2 3 2 2" xfId="15355" xr:uid="{00000000-0005-0000-0000-000059050000}"/>
    <cellStyle name="Currency 4 2 8 2 3 3" xfId="11113" xr:uid="{00000000-0005-0000-0000-00005A050000}"/>
    <cellStyle name="Currency 4 2 8 2 4" xfId="689" xr:uid="{00000000-0005-0000-0000-00005B050000}"/>
    <cellStyle name="Currency 4 2 8 2 4 2" xfId="13943" xr:uid="{00000000-0005-0000-0000-00005C050000}"/>
    <cellStyle name="Currency 4 2 8 2 5" xfId="9701" xr:uid="{00000000-0005-0000-0000-00005D050000}"/>
    <cellStyle name="Currency 4 2 8 3" xfId="690" xr:uid="{00000000-0005-0000-0000-00005E050000}"/>
    <cellStyle name="Currency 4 2 8 3 2" xfId="691" xr:uid="{00000000-0005-0000-0000-00005F050000}"/>
    <cellStyle name="Currency 4 2 8 3 2 2" xfId="16063" xr:uid="{00000000-0005-0000-0000-000060050000}"/>
    <cellStyle name="Currency 4 2 8 3 3" xfId="11821" xr:uid="{00000000-0005-0000-0000-000061050000}"/>
    <cellStyle name="Currency 4 2 8 4" xfId="692" xr:uid="{00000000-0005-0000-0000-000062050000}"/>
    <cellStyle name="Currency 4 2 8 4 2" xfId="693" xr:uid="{00000000-0005-0000-0000-000063050000}"/>
    <cellStyle name="Currency 4 2 8 4 2 2" xfId="14649" xr:uid="{00000000-0005-0000-0000-000064050000}"/>
    <cellStyle name="Currency 4 2 8 4 3" xfId="10407" xr:uid="{00000000-0005-0000-0000-000065050000}"/>
    <cellStyle name="Currency 4 2 8 5" xfId="694" xr:uid="{00000000-0005-0000-0000-000066050000}"/>
    <cellStyle name="Currency 4 2 8 5 2" xfId="13237" xr:uid="{00000000-0005-0000-0000-000067050000}"/>
    <cellStyle name="Currency 4 2 8 6" xfId="8995" xr:uid="{00000000-0005-0000-0000-000068050000}"/>
    <cellStyle name="Currency 4 2 9" xfId="695" xr:uid="{00000000-0005-0000-0000-000069050000}"/>
    <cellStyle name="Currency 4 2 9 2" xfId="696" xr:uid="{00000000-0005-0000-0000-00006A050000}"/>
    <cellStyle name="Currency 4 2 9 2 2" xfId="697" xr:uid="{00000000-0005-0000-0000-00006B050000}"/>
    <cellStyle name="Currency 4 2 9 2 2 2" xfId="16315" xr:uid="{00000000-0005-0000-0000-00006C050000}"/>
    <cellStyle name="Currency 4 2 9 2 3" xfId="12073" xr:uid="{00000000-0005-0000-0000-00006D050000}"/>
    <cellStyle name="Currency 4 2 9 3" xfId="698" xr:uid="{00000000-0005-0000-0000-00006E050000}"/>
    <cellStyle name="Currency 4 2 9 3 2" xfId="699" xr:uid="{00000000-0005-0000-0000-00006F050000}"/>
    <cellStyle name="Currency 4 2 9 3 2 2" xfId="14901" xr:uid="{00000000-0005-0000-0000-000070050000}"/>
    <cellStyle name="Currency 4 2 9 3 3" xfId="10659" xr:uid="{00000000-0005-0000-0000-000071050000}"/>
    <cellStyle name="Currency 4 2 9 4" xfId="700" xr:uid="{00000000-0005-0000-0000-000072050000}"/>
    <cellStyle name="Currency 4 2 9 4 2" xfId="13489" xr:uid="{00000000-0005-0000-0000-000073050000}"/>
    <cellStyle name="Currency 4 2 9 5" xfId="9247" xr:uid="{00000000-0005-0000-0000-000074050000}"/>
    <cellStyle name="Currency 4 3" xfId="701" xr:uid="{00000000-0005-0000-0000-000075050000}"/>
    <cellStyle name="Currency 4 3 10" xfId="702" xr:uid="{00000000-0005-0000-0000-000076050000}"/>
    <cellStyle name="Currency 4 3 10 2" xfId="703" xr:uid="{00000000-0005-0000-0000-000077050000}"/>
    <cellStyle name="Currency 4 3 10 2 2" xfId="15613" xr:uid="{00000000-0005-0000-0000-000078050000}"/>
    <cellStyle name="Currency 4 3 10 3" xfId="11371" xr:uid="{00000000-0005-0000-0000-000079050000}"/>
    <cellStyle name="Currency 4 3 11" xfId="704" xr:uid="{00000000-0005-0000-0000-00007A050000}"/>
    <cellStyle name="Currency 4 3 11 2" xfId="705" xr:uid="{00000000-0005-0000-0000-00007B050000}"/>
    <cellStyle name="Currency 4 3 11 2 2" xfId="14199" xr:uid="{00000000-0005-0000-0000-00007C050000}"/>
    <cellStyle name="Currency 4 3 11 3" xfId="9957" xr:uid="{00000000-0005-0000-0000-00007D050000}"/>
    <cellStyle name="Currency 4 3 12" xfId="706" xr:uid="{00000000-0005-0000-0000-00007E050000}"/>
    <cellStyle name="Currency 4 3 12 2" xfId="12787" xr:uid="{00000000-0005-0000-0000-00007F050000}"/>
    <cellStyle name="Currency 4 3 13" xfId="8539" xr:uid="{00000000-0005-0000-0000-000080050000}"/>
    <cellStyle name="Currency 4 3 2" xfId="707" xr:uid="{00000000-0005-0000-0000-000081050000}"/>
    <cellStyle name="Currency 4 3 2 10" xfId="708" xr:uid="{00000000-0005-0000-0000-000082050000}"/>
    <cellStyle name="Currency 4 3 2 10 2" xfId="709" xr:uid="{00000000-0005-0000-0000-000083050000}"/>
    <cellStyle name="Currency 4 3 2 10 2 2" xfId="14212" xr:uid="{00000000-0005-0000-0000-000084050000}"/>
    <cellStyle name="Currency 4 3 2 10 3" xfId="9970" xr:uid="{00000000-0005-0000-0000-000085050000}"/>
    <cellStyle name="Currency 4 3 2 11" xfId="710" xr:uid="{00000000-0005-0000-0000-000086050000}"/>
    <cellStyle name="Currency 4 3 2 11 2" xfId="12800" xr:uid="{00000000-0005-0000-0000-000087050000}"/>
    <cellStyle name="Currency 4 3 2 12" xfId="8553" xr:uid="{00000000-0005-0000-0000-000088050000}"/>
    <cellStyle name="Currency 4 3 2 2" xfId="711" xr:uid="{00000000-0005-0000-0000-000089050000}"/>
    <cellStyle name="Currency 4 3 2 2 10" xfId="712" xr:uid="{00000000-0005-0000-0000-00008A050000}"/>
    <cellStyle name="Currency 4 3 2 2 10 2" xfId="12825" xr:uid="{00000000-0005-0000-0000-00008B050000}"/>
    <cellStyle name="Currency 4 3 2 2 11" xfId="8582" xr:uid="{00000000-0005-0000-0000-00008C050000}"/>
    <cellStyle name="Currency 4 3 2 2 2" xfId="713" xr:uid="{00000000-0005-0000-0000-00008D050000}"/>
    <cellStyle name="Currency 4 3 2 2 2 2" xfId="714" xr:uid="{00000000-0005-0000-0000-00008E050000}"/>
    <cellStyle name="Currency 4 3 2 2 2 2 2" xfId="715" xr:uid="{00000000-0005-0000-0000-00008F050000}"/>
    <cellStyle name="Currency 4 3 2 2 2 2 2 2" xfId="716" xr:uid="{00000000-0005-0000-0000-000090050000}"/>
    <cellStyle name="Currency 4 3 2 2 2 2 2 2 2" xfId="717" xr:uid="{00000000-0005-0000-0000-000091050000}"/>
    <cellStyle name="Currency 4 3 2 2 2 2 2 2 2 2" xfId="718" xr:uid="{00000000-0005-0000-0000-000092050000}"/>
    <cellStyle name="Currency 4 3 2 2 2 2 2 2 2 2 2" xfId="16711" xr:uid="{00000000-0005-0000-0000-000093050000}"/>
    <cellStyle name="Currency 4 3 2 2 2 2 2 2 2 3" xfId="12469" xr:uid="{00000000-0005-0000-0000-000094050000}"/>
    <cellStyle name="Currency 4 3 2 2 2 2 2 2 3" xfId="719" xr:uid="{00000000-0005-0000-0000-000095050000}"/>
    <cellStyle name="Currency 4 3 2 2 2 2 2 2 3 2" xfId="720" xr:uid="{00000000-0005-0000-0000-000096050000}"/>
    <cellStyle name="Currency 4 3 2 2 2 2 2 2 3 2 2" xfId="15297" xr:uid="{00000000-0005-0000-0000-000097050000}"/>
    <cellStyle name="Currency 4 3 2 2 2 2 2 2 3 3" xfId="11055" xr:uid="{00000000-0005-0000-0000-000098050000}"/>
    <cellStyle name="Currency 4 3 2 2 2 2 2 2 4" xfId="721" xr:uid="{00000000-0005-0000-0000-000099050000}"/>
    <cellStyle name="Currency 4 3 2 2 2 2 2 2 4 2" xfId="13885" xr:uid="{00000000-0005-0000-0000-00009A050000}"/>
    <cellStyle name="Currency 4 3 2 2 2 2 2 2 5" xfId="9643" xr:uid="{00000000-0005-0000-0000-00009B050000}"/>
    <cellStyle name="Currency 4 3 2 2 2 2 2 3" xfId="722" xr:uid="{00000000-0005-0000-0000-00009C050000}"/>
    <cellStyle name="Currency 4 3 2 2 2 2 2 3 2" xfId="723" xr:uid="{00000000-0005-0000-0000-00009D050000}"/>
    <cellStyle name="Currency 4 3 2 2 2 2 2 3 2 2" xfId="16005" xr:uid="{00000000-0005-0000-0000-00009E050000}"/>
    <cellStyle name="Currency 4 3 2 2 2 2 2 3 3" xfId="11763" xr:uid="{00000000-0005-0000-0000-00009F050000}"/>
    <cellStyle name="Currency 4 3 2 2 2 2 2 4" xfId="724" xr:uid="{00000000-0005-0000-0000-0000A0050000}"/>
    <cellStyle name="Currency 4 3 2 2 2 2 2 4 2" xfId="725" xr:uid="{00000000-0005-0000-0000-0000A1050000}"/>
    <cellStyle name="Currency 4 3 2 2 2 2 2 4 2 2" xfId="14591" xr:uid="{00000000-0005-0000-0000-0000A2050000}"/>
    <cellStyle name="Currency 4 3 2 2 2 2 2 4 3" xfId="10349" xr:uid="{00000000-0005-0000-0000-0000A3050000}"/>
    <cellStyle name="Currency 4 3 2 2 2 2 2 5" xfId="726" xr:uid="{00000000-0005-0000-0000-0000A4050000}"/>
    <cellStyle name="Currency 4 3 2 2 2 2 2 5 2" xfId="13179" xr:uid="{00000000-0005-0000-0000-0000A5050000}"/>
    <cellStyle name="Currency 4 3 2 2 2 2 2 6" xfId="8937" xr:uid="{00000000-0005-0000-0000-0000A6050000}"/>
    <cellStyle name="Currency 4 3 2 2 2 2 3" xfId="727" xr:uid="{00000000-0005-0000-0000-0000A7050000}"/>
    <cellStyle name="Currency 4 3 2 2 2 2 3 2" xfId="728" xr:uid="{00000000-0005-0000-0000-0000A8050000}"/>
    <cellStyle name="Currency 4 3 2 2 2 2 3 2 2" xfId="729" xr:uid="{00000000-0005-0000-0000-0000A9050000}"/>
    <cellStyle name="Currency 4 3 2 2 2 2 3 2 2 2" xfId="730" xr:uid="{00000000-0005-0000-0000-0000AA050000}"/>
    <cellStyle name="Currency 4 3 2 2 2 2 3 2 2 2 2" xfId="16963" xr:uid="{00000000-0005-0000-0000-0000AB050000}"/>
    <cellStyle name="Currency 4 3 2 2 2 2 3 2 2 3" xfId="12721" xr:uid="{00000000-0005-0000-0000-0000AC050000}"/>
    <cellStyle name="Currency 4 3 2 2 2 2 3 2 3" xfId="731" xr:uid="{00000000-0005-0000-0000-0000AD050000}"/>
    <cellStyle name="Currency 4 3 2 2 2 2 3 2 3 2" xfId="732" xr:uid="{00000000-0005-0000-0000-0000AE050000}"/>
    <cellStyle name="Currency 4 3 2 2 2 2 3 2 3 2 2" xfId="15549" xr:uid="{00000000-0005-0000-0000-0000AF050000}"/>
    <cellStyle name="Currency 4 3 2 2 2 2 3 2 3 3" xfId="11307" xr:uid="{00000000-0005-0000-0000-0000B0050000}"/>
    <cellStyle name="Currency 4 3 2 2 2 2 3 2 4" xfId="733" xr:uid="{00000000-0005-0000-0000-0000B1050000}"/>
    <cellStyle name="Currency 4 3 2 2 2 2 3 2 4 2" xfId="14137" xr:uid="{00000000-0005-0000-0000-0000B2050000}"/>
    <cellStyle name="Currency 4 3 2 2 2 2 3 2 5" xfId="9895" xr:uid="{00000000-0005-0000-0000-0000B3050000}"/>
    <cellStyle name="Currency 4 3 2 2 2 2 3 3" xfId="734" xr:uid="{00000000-0005-0000-0000-0000B4050000}"/>
    <cellStyle name="Currency 4 3 2 2 2 2 3 3 2" xfId="735" xr:uid="{00000000-0005-0000-0000-0000B5050000}"/>
    <cellStyle name="Currency 4 3 2 2 2 2 3 3 2 2" xfId="16257" xr:uid="{00000000-0005-0000-0000-0000B6050000}"/>
    <cellStyle name="Currency 4 3 2 2 2 2 3 3 3" xfId="12015" xr:uid="{00000000-0005-0000-0000-0000B7050000}"/>
    <cellStyle name="Currency 4 3 2 2 2 2 3 4" xfId="736" xr:uid="{00000000-0005-0000-0000-0000B8050000}"/>
    <cellStyle name="Currency 4 3 2 2 2 2 3 4 2" xfId="737" xr:uid="{00000000-0005-0000-0000-0000B9050000}"/>
    <cellStyle name="Currency 4 3 2 2 2 2 3 4 2 2" xfId="14843" xr:uid="{00000000-0005-0000-0000-0000BA050000}"/>
    <cellStyle name="Currency 4 3 2 2 2 2 3 4 3" xfId="10601" xr:uid="{00000000-0005-0000-0000-0000BB050000}"/>
    <cellStyle name="Currency 4 3 2 2 2 2 3 5" xfId="738" xr:uid="{00000000-0005-0000-0000-0000BC050000}"/>
    <cellStyle name="Currency 4 3 2 2 2 2 3 5 2" xfId="13431" xr:uid="{00000000-0005-0000-0000-0000BD050000}"/>
    <cellStyle name="Currency 4 3 2 2 2 2 3 6" xfId="9189" xr:uid="{00000000-0005-0000-0000-0000BE050000}"/>
    <cellStyle name="Currency 4 3 2 2 2 2 4" xfId="739" xr:uid="{00000000-0005-0000-0000-0000BF050000}"/>
    <cellStyle name="Currency 4 3 2 2 2 2 4 2" xfId="740" xr:uid="{00000000-0005-0000-0000-0000C0050000}"/>
    <cellStyle name="Currency 4 3 2 2 2 2 4 2 2" xfId="741" xr:uid="{00000000-0005-0000-0000-0000C1050000}"/>
    <cellStyle name="Currency 4 3 2 2 2 2 4 2 2 2" xfId="16509" xr:uid="{00000000-0005-0000-0000-0000C2050000}"/>
    <cellStyle name="Currency 4 3 2 2 2 2 4 2 3" xfId="12267" xr:uid="{00000000-0005-0000-0000-0000C3050000}"/>
    <cellStyle name="Currency 4 3 2 2 2 2 4 3" xfId="742" xr:uid="{00000000-0005-0000-0000-0000C4050000}"/>
    <cellStyle name="Currency 4 3 2 2 2 2 4 3 2" xfId="743" xr:uid="{00000000-0005-0000-0000-0000C5050000}"/>
    <cellStyle name="Currency 4 3 2 2 2 2 4 3 2 2" xfId="15095" xr:uid="{00000000-0005-0000-0000-0000C6050000}"/>
    <cellStyle name="Currency 4 3 2 2 2 2 4 3 3" xfId="10853" xr:uid="{00000000-0005-0000-0000-0000C7050000}"/>
    <cellStyle name="Currency 4 3 2 2 2 2 4 4" xfId="744" xr:uid="{00000000-0005-0000-0000-0000C8050000}"/>
    <cellStyle name="Currency 4 3 2 2 2 2 4 4 2" xfId="13683" xr:uid="{00000000-0005-0000-0000-0000C9050000}"/>
    <cellStyle name="Currency 4 3 2 2 2 2 4 5" xfId="9441" xr:uid="{00000000-0005-0000-0000-0000CA050000}"/>
    <cellStyle name="Currency 4 3 2 2 2 2 5" xfId="745" xr:uid="{00000000-0005-0000-0000-0000CB050000}"/>
    <cellStyle name="Currency 4 3 2 2 2 2 5 2" xfId="746" xr:uid="{00000000-0005-0000-0000-0000CC050000}"/>
    <cellStyle name="Currency 4 3 2 2 2 2 5 2 2" xfId="15803" xr:uid="{00000000-0005-0000-0000-0000CD050000}"/>
    <cellStyle name="Currency 4 3 2 2 2 2 5 3" xfId="11561" xr:uid="{00000000-0005-0000-0000-0000CE050000}"/>
    <cellStyle name="Currency 4 3 2 2 2 2 6" xfId="747" xr:uid="{00000000-0005-0000-0000-0000CF050000}"/>
    <cellStyle name="Currency 4 3 2 2 2 2 6 2" xfId="748" xr:uid="{00000000-0005-0000-0000-0000D0050000}"/>
    <cellStyle name="Currency 4 3 2 2 2 2 6 2 2" xfId="14389" xr:uid="{00000000-0005-0000-0000-0000D1050000}"/>
    <cellStyle name="Currency 4 3 2 2 2 2 6 3" xfId="10147" xr:uid="{00000000-0005-0000-0000-0000D2050000}"/>
    <cellStyle name="Currency 4 3 2 2 2 2 7" xfId="749" xr:uid="{00000000-0005-0000-0000-0000D3050000}"/>
    <cellStyle name="Currency 4 3 2 2 2 2 7 2" xfId="12977" xr:uid="{00000000-0005-0000-0000-0000D4050000}"/>
    <cellStyle name="Currency 4 3 2 2 2 2 8" xfId="8735" xr:uid="{00000000-0005-0000-0000-0000D5050000}"/>
    <cellStyle name="Currency 4 3 2 2 2 3" xfId="750" xr:uid="{00000000-0005-0000-0000-0000D6050000}"/>
    <cellStyle name="Currency 4 3 2 2 2 3 2" xfId="751" xr:uid="{00000000-0005-0000-0000-0000D7050000}"/>
    <cellStyle name="Currency 4 3 2 2 2 3 2 2" xfId="752" xr:uid="{00000000-0005-0000-0000-0000D8050000}"/>
    <cellStyle name="Currency 4 3 2 2 2 3 2 2 2" xfId="753" xr:uid="{00000000-0005-0000-0000-0000D9050000}"/>
    <cellStyle name="Currency 4 3 2 2 2 3 2 2 2 2" xfId="16610" xr:uid="{00000000-0005-0000-0000-0000DA050000}"/>
    <cellStyle name="Currency 4 3 2 2 2 3 2 2 3" xfId="12368" xr:uid="{00000000-0005-0000-0000-0000DB050000}"/>
    <cellStyle name="Currency 4 3 2 2 2 3 2 3" xfId="754" xr:uid="{00000000-0005-0000-0000-0000DC050000}"/>
    <cellStyle name="Currency 4 3 2 2 2 3 2 3 2" xfId="755" xr:uid="{00000000-0005-0000-0000-0000DD050000}"/>
    <cellStyle name="Currency 4 3 2 2 2 3 2 3 2 2" xfId="15196" xr:uid="{00000000-0005-0000-0000-0000DE050000}"/>
    <cellStyle name="Currency 4 3 2 2 2 3 2 3 3" xfId="10954" xr:uid="{00000000-0005-0000-0000-0000DF050000}"/>
    <cellStyle name="Currency 4 3 2 2 2 3 2 4" xfId="756" xr:uid="{00000000-0005-0000-0000-0000E0050000}"/>
    <cellStyle name="Currency 4 3 2 2 2 3 2 4 2" xfId="13784" xr:uid="{00000000-0005-0000-0000-0000E1050000}"/>
    <cellStyle name="Currency 4 3 2 2 2 3 2 5" xfId="9542" xr:uid="{00000000-0005-0000-0000-0000E2050000}"/>
    <cellStyle name="Currency 4 3 2 2 2 3 3" xfId="757" xr:uid="{00000000-0005-0000-0000-0000E3050000}"/>
    <cellStyle name="Currency 4 3 2 2 2 3 3 2" xfId="758" xr:uid="{00000000-0005-0000-0000-0000E4050000}"/>
    <cellStyle name="Currency 4 3 2 2 2 3 3 2 2" xfId="15904" xr:uid="{00000000-0005-0000-0000-0000E5050000}"/>
    <cellStyle name="Currency 4 3 2 2 2 3 3 3" xfId="11662" xr:uid="{00000000-0005-0000-0000-0000E6050000}"/>
    <cellStyle name="Currency 4 3 2 2 2 3 4" xfId="759" xr:uid="{00000000-0005-0000-0000-0000E7050000}"/>
    <cellStyle name="Currency 4 3 2 2 2 3 4 2" xfId="760" xr:uid="{00000000-0005-0000-0000-0000E8050000}"/>
    <cellStyle name="Currency 4 3 2 2 2 3 4 2 2" xfId="14490" xr:uid="{00000000-0005-0000-0000-0000E9050000}"/>
    <cellStyle name="Currency 4 3 2 2 2 3 4 3" xfId="10248" xr:uid="{00000000-0005-0000-0000-0000EA050000}"/>
    <cellStyle name="Currency 4 3 2 2 2 3 5" xfId="761" xr:uid="{00000000-0005-0000-0000-0000EB050000}"/>
    <cellStyle name="Currency 4 3 2 2 2 3 5 2" xfId="13078" xr:uid="{00000000-0005-0000-0000-0000EC050000}"/>
    <cellStyle name="Currency 4 3 2 2 2 3 6" xfId="8836" xr:uid="{00000000-0005-0000-0000-0000ED050000}"/>
    <cellStyle name="Currency 4 3 2 2 2 4" xfId="762" xr:uid="{00000000-0005-0000-0000-0000EE050000}"/>
    <cellStyle name="Currency 4 3 2 2 2 4 2" xfId="763" xr:uid="{00000000-0005-0000-0000-0000EF050000}"/>
    <cellStyle name="Currency 4 3 2 2 2 4 2 2" xfId="764" xr:uid="{00000000-0005-0000-0000-0000F0050000}"/>
    <cellStyle name="Currency 4 3 2 2 2 4 2 2 2" xfId="765" xr:uid="{00000000-0005-0000-0000-0000F1050000}"/>
    <cellStyle name="Currency 4 3 2 2 2 4 2 2 2 2" xfId="16862" xr:uid="{00000000-0005-0000-0000-0000F2050000}"/>
    <cellStyle name="Currency 4 3 2 2 2 4 2 2 3" xfId="12620" xr:uid="{00000000-0005-0000-0000-0000F3050000}"/>
    <cellStyle name="Currency 4 3 2 2 2 4 2 3" xfId="766" xr:uid="{00000000-0005-0000-0000-0000F4050000}"/>
    <cellStyle name="Currency 4 3 2 2 2 4 2 3 2" xfId="767" xr:uid="{00000000-0005-0000-0000-0000F5050000}"/>
    <cellStyle name="Currency 4 3 2 2 2 4 2 3 2 2" xfId="15448" xr:uid="{00000000-0005-0000-0000-0000F6050000}"/>
    <cellStyle name="Currency 4 3 2 2 2 4 2 3 3" xfId="11206" xr:uid="{00000000-0005-0000-0000-0000F7050000}"/>
    <cellStyle name="Currency 4 3 2 2 2 4 2 4" xfId="768" xr:uid="{00000000-0005-0000-0000-0000F8050000}"/>
    <cellStyle name="Currency 4 3 2 2 2 4 2 4 2" xfId="14036" xr:uid="{00000000-0005-0000-0000-0000F9050000}"/>
    <cellStyle name="Currency 4 3 2 2 2 4 2 5" xfId="9794" xr:uid="{00000000-0005-0000-0000-0000FA050000}"/>
    <cellStyle name="Currency 4 3 2 2 2 4 3" xfId="769" xr:uid="{00000000-0005-0000-0000-0000FB050000}"/>
    <cellStyle name="Currency 4 3 2 2 2 4 3 2" xfId="770" xr:uid="{00000000-0005-0000-0000-0000FC050000}"/>
    <cellStyle name="Currency 4 3 2 2 2 4 3 2 2" xfId="16156" xr:uid="{00000000-0005-0000-0000-0000FD050000}"/>
    <cellStyle name="Currency 4 3 2 2 2 4 3 3" xfId="11914" xr:uid="{00000000-0005-0000-0000-0000FE050000}"/>
    <cellStyle name="Currency 4 3 2 2 2 4 4" xfId="771" xr:uid="{00000000-0005-0000-0000-0000FF050000}"/>
    <cellStyle name="Currency 4 3 2 2 2 4 4 2" xfId="772" xr:uid="{00000000-0005-0000-0000-000000060000}"/>
    <cellStyle name="Currency 4 3 2 2 2 4 4 2 2" xfId="14742" xr:uid="{00000000-0005-0000-0000-000001060000}"/>
    <cellStyle name="Currency 4 3 2 2 2 4 4 3" xfId="10500" xr:uid="{00000000-0005-0000-0000-000002060000}"/>
    <cellStyle name="Currency 4 3 2 2 2 4 5" xfId="773" xr:uid="{00000000-0005-0000-0000-000003060000}"/>
    <cellStyle name="Currency 4 3 2 2 2 4 5 2" xfId="13330" xr:uid="{00000000-0005-0000-0000-000004060000}"/>
    <cellStyle name="Currency 4 3 2 2 2 4 6" xfId="9088" xr:uid="{00000000-0005-0000-0000-000005060000}"/>
    <cellStyle name="Currency 4 3 2 2 2 5" xfId="774" xr:uid="{00000000-0005-0000-0000-000006060000}"/>
    <cellStyle name="Currency 4 3 2 2 2 5 2" xfId="775" xr:uid="{00000000-0005-0000-0000-000007060000}"/>
    <cellStyle name="Currency 4 3 2 2 2 5 2 2" xfId="776" xr:uid="{00000000-0005-0000-0000-000008060000}"/>
    <cellStyle name="Currency 4 3 2 2 2 5 2 2 2" xfId="16408" xr:uid="{00000000-0005-0000-0000-000009060000}"/>
    <cellStyle name="Currency 4 3 2 2 2 5 2 3" xfId="12166" xr:uid="{00000000-0005-0000-0000-00000A060000}"/>
    <cellStyle name="Currency 4 3 2 2 2 5 3" xfId="777" xr:uid="{00000000-0005-0000-0000-00000B060000}"/>
    <cellStyle name="Currency 4 3 2 2 2 5 3 2" xfId="778" xr:uid="{00000000-0005-0000-0000-00000C060000}"/>
    <cellStyle name="Currency 4 3 2 2 2 5 3 2 2" xfId="14994" xr:uid="{00000000-0005-0000-0000-00000D060000}"/>
    <cellStyle name="Currency 4 3 2 2 2 5 3 3" xfId="10752" xr:uid="{00000000-0005-0000-0000-00000E060000}"/>
    <cellStyle name="Currency 4 3 2 2 2 5 4" xfId="779" xr:uid="{00000000-0005-0000-0000-00000F060000}"/>
    <cellStyle name="Currency 4 3 2 2 2 5 4 2" xfId="13582" xr:uid="{00000000-0005-0000-0000-000010060000}"/>
    <cellStyle name="Currency 4 3 2 2 2 5 5" xfId="9340" xr:uid="{00000000-0005-0000-0000-000011060000}"/>
    <cellStyle name="Currency 4 3 2 2 2 6" xfId="780" xr:uid="{00000000-0005-0000-0000-000012060000}"/>
    <cellStyle name="Currency 4 3 2 2 2 6 2" xfId="781" xr:uid="{00000000-0005-0000-0000-000013060000}"/>
    <cellStyle name="Currency 4 3 2 2 2 6 2 2" xfId="15702" xr:uid="{00000000-0005-0000-0000-000014060000}"/>
    <cellStyle name="Currency 4 3 2 2 2 6 3" xfId="11460" xr:uid="{00000000-0005-0000-0000-000015060000}"/>
    <cellStyle name="Currency 4 3 2 2 2 7" xfId="782" xr:uid="{00000000-0005-0000-0000-000016060000}"/>
    <cellStyle name="Currency 4 3 2 2 2 7 2" xfId="783" xr:uid="{00000000-0005-0000-0000-000017060000}"/>
    <cellStyle name="Currency 4 3 2 2 2 7 2 2" xfId="14288" xr:uid="{00000000-0005-0000-0000-000018060000}"/>
    <cellStyle name="Currency 4 3 2 2 2 7 3" xfId="10046" xr:uid="{00000000-0005-0000-0000-000019060000}"/>
    <cellStyle name="Currency 4 3 2 2 2 8" xfId="784" xr:uid="{00000000-0005-0000-0000-00001A060000}"/>
    <cellStyle name="Currency 4 3 2 2 2 8 2" xfId="12876" xr:uid="{00000000-0005-0000-0000-00001B060000}"/>
    <cellStyle name="Currency 4 3 2 2 2 9" xfId="8634" xr:uid="{00000000-0005-0000-0000-00001C060000}"/>
    <cellStyle name="Currency 4 3 2 2 3" xfId="785" xr:uid="{00000000-0005-0000-0000-00001D060000}"/>
    <cellStyle name="Currency 4 3 2 2 3 2" xfId="786" xr:uid="{00000000-0005-0000-0000-00001E060000}"/>
    <cellStyle name="Currency 4 3 2 2 3 2 2" xfId="787" xr:uid="{00000000-0005-0000-0000-00001F060000}"/>
    <cellStyle name="Currency 4 3 2 2 3 2 2 2" xfId="788" xr:uid="{00000000-0005-0000-0000-000020060000}"/>
    <cellStyle name="Currency 4 3 2 2 3 2 2 2 2" xfId="789" xr:uid="{00000000-0005-0000-0000-000021060000}"/>
    <cellStyle name="Currency 4 3 2 2 3 2 2 2 2 2" xfId="16660" xr:uid="{00000000-0005-0000-0000-000022060000}"/>
    <cellStyle name="Currency 4 3 2 2 3 2 2 2 3" xfId="12418" xr:uid="{00000000-0005-0000-0000-000023060000}"/>
    <cellStyle name="Currency 4 3 2 2 3 2 2 3" xfId="790" xr:uid="{00000000-0005-0000-0000-000024060000}"/>
    <cellStyle name="Currency 4 3 2 2 3 2 2 3 2" xfId="791" xr:uid="{00000000-0005-0000-0000-000025060000}"/>
    <cellStyle name="Currency 4 3 2 2 3 2 2 3 2 2" xfId="15246" xr:uid="{00000000-0005-0000-0000-000026060000}"/>
    <cellStyle name="Currency 4 3 2 2 3 2 2 3 3" xfId="11004" xr:uid="{00000000-0005-0000-0000-000027060000}"/>
    <cellStyle name="Currency 4 3 2 2 3 2 2 4" xfId="792" xr:uid="{00000000-0005-0000-0000-000028060000}"/>
    <cellStyle name="Currency 4 3 2 2 3 2 2 4 2" xfId="13834" xr:uid="{00000000-0005-0000-0000-000029060000}"/>
    <cellStyle name="Currency 4 3 2 2 3 2 2 5" xfId="9592" xr:uid="{00000000-0005-0000-0000-00002A060000}"/>
    <cellStyle name="Currency 4 3 2 2 3 2 3" xfId="793" xr:uid="{00000000-0005-0000-0000-00002B060000}"/>
    <cellStyle name="Currency 4 3 2 2 3 2 3 2" xfId="794" xr:uid="{00000000-0005-0000-0000-00002C060000}"/>
    <cellStyle name="Currency 4 3 2 2 3 2 3 2 2" xfId="15954" xr:uid="{00000000-0005-0000-0000-00002D060000}"/>
    <cellStyle name="Currency 4 3 2 2 3 2 3 3" xfId="11712" xr:uid="{00000000-0005-0000-0000-00002E060000}"/>
    <cellStyle name="Currency 4 3 2 2 3 2 4" xfId="795" xr:uid="{00000000-0005-0000-0000-00002F060000}"/>
    <cellStyle name="Currency 4 3 2 2 3 2 4 2" xfId="796" xr:uid="{00000000-0005-0000-0000-000030060000}"/>
    <cellStyle name="Currency 4 3 2 2 3 2 4 2 2" xfId="14540" xr:uid="{00000000-0005-0000-0000-000031060000}"/>
    <cellStyle name="Currency 4 3 2 2 3 2 4 3" xfId="10298" xr:uid="{00000000-0005-0000-0000-000032060000}"/>
    <cellStyle name="Currency 4 3 2 2 3 2 5" xfId="797" xr:uid="{00000000-0005-0000-0000-000033060000}"/>
    <cellStyle name="Currency 4 3 2 2 3 2 5 2" xfId="13128" xr:uid="{00000000-0005-0000-0000-000034060000}"/>
    <cellStyle name="Currency 4 3 2 2 3 2 6" xfId="8886" xr:uid="{00000000-0005-0000-0000-000035060000}"/>
    <cellStyle name="Currency 4 3 2 2 3 3" xfId="798" xr:uid="{00000000-0005-0000-0000-000036060000}"/>
    <cellStyle name="Currency 4 3 2 2 3 3 2" xfId="799" xr:uid="{00000000-0005-0000-0000-000037060000}"/>
    <cellStyle name="Currency 4 3 2 2 3 3 2 2" xfId="800" xr:uid="{00000000-0005-0000-0000-000038060000}"/>
    <cellStyle name="Currency 4 3 2 2 3 3 2 2 2" xfId="801" xr:uid="{00000000-0005-0000-0000-000039060000}"/>
    <cellStyle name="Currency 4 3 2 2 3 3 2 2 2 2" xfId="16912" xr:uid="{00000000-0005-0000-0000-00003A060000}"/>
    <cellStyle name="Currency 4 3 2 2 3 3 2 2 3" xfId="12670" xr:uid="{00000000-0005-0000-0000-00003B060000}"/>
    <cellStyle name="Currency 4 3 2 2 3 3 2 3" xfId="802" xr:uid="{00000000-0005-0000-0000-00003C060000}"/>
    <cellStyle name="Currency 4 3 2 2 3 3 2 3 2" xfId="803" xr:uid="{00000000-0005-0000-0000-00003D060000}"/>
    <cellStyle name="Currency 4 3 2 2 3 3 2 3 2 2" xfId="15498" xr:uid="{00000000-0005-0000-0000-00003E060000}"/>
    <cellStyle name="Currency 4 3 2 2 3 3 2 3 3" xfId="11256" xr:uid="{00000000-0005-0000-0000-00003F060000}"/>
    <cellStyle name="Currency 4 3 2 2 3 3 2 4" xfId="804" xr:uid="{00000000-0005-0000-0000-000040060000}"/>
    <cellStyle name="Currency 4 3 2 2 3 3 2 4 2" xfId="14086" xr:uid="{00000000-0005-0000-0000-000041060000}"/>
    <cellStyle name="Currency 4 3 2 2 3 3 2 5" xfId="9844" xr:uid="{00000000-0005-0000-0000-000042060000}"/>
    <cellStyle name="Currency 4 3 2 2 3 3 3" xfId="805" xr:uid="{00000000-0005-0000-0000-000043060000}"/>
    <cellStyle name="Currency 4 3 2 2 3 3 3 2" xfId="806" xr:uid="{00000000-0005-0000-0000-000044060000}"/>
    <cellStyle name="Currency 4 3 2 2 3 3 3 2 2" xfId="16206" xr:uid="{00000000-0005-0000-0000-000045060000}"/>
    <cellStyle name="Currency 4 3 2 2 3 3 3 3" xfId="11964" xr:uid="{00000000-0005-0000-0000-000046060000}"/>
    <cellStyle name="Currency 4 3 2 2 3 3 4" xfId="807" xr:uid="{00000000-0005-0000-0000-000047060000}"/>
    <cellStyle name="Currency 4 3 2 2 3 3 4 2" xfId="808" xr:uid="{00000000-0005-0000-0000-000048060000}"/>
    <cellStyle name="Currency 4 3 2 2 3 3 4 2 2" xfId="14792" xr:uid="{00000000-0005-0000-0000-000049060000}"/>
    <cellStyle name="Currency 4 3 2 2 3 3 4 3" xfId="10550" xr:uid="{00000000-0005-0000-0000-00004A060000}"/>
    <cellStyle name="Currency 4 3 2 2 3 3 5" xfId="809" xr:uid="{00000000-0005-0000-0000-00004B060000}"/>
    <cellStyle name="Currency 4 3 2 2 3 3 5 2" xfId="13380" xr:uid="{00000000-0005-0000-0000-00004C060000}"/>
    <cellStyle name="Currency 4 3 2 2 3 3 6" xfId="9138" xr:uid="{00000000-0005-0000-0000-00004D060000}"/>
    <cellStyle name="Currency 4 3 2 2 3 4" xfId="810" xr:uid="{00000000-0005-0000-0000-00004E060000}"/>
    <cellStyle name="Currency 4 3 2 2 3 4 2" xfId="811" xr:uid="{00000000-0005-0000-0000-00004F060000}"/>
    <cellStyle name="Currency 4 3 2 2 3 4 2 2" xfId="812" xr:uid="{00000000-0005-0000-0000-000050060000}"/>
    <cellStyle name="Currency 4 3 2 2 3 4 2 2 2" xfId="16458" xr:uid="{00000000-0005-0000-0000-000051060000}"/>
    <cellStyle name="Currency 4 3 2 2 3 4 2 3" xfId="12216" xr:uid="{00000000-0005-0000-0000-000052060000}"/>
    <cellStyle name="Currency 4 3 2 2 3 4 3" xfId="813" xr:uid="{00000000-0005-0000-0000-000053060000}"/>
    <cellStyle name="Currency 4 3 2 2 3 4 3 2" xfId="814" xr:uid="{00000000-0005-0000-0000-000054060000}"/>
    <cellStyle name="Currency 4 3 2 2 3 4 3 2 2" xfId="15044" xr:uid="{00000000-0005-0000-0000-000055060000}"/>
    <cellStyle name="Currency 4 3 2 2 3 4 3 3" xfId="10802" xr:uid="{00000000-0005-0000-0000-000056060000}"/>
    <cellStyle name="Currency 4 3 2 2 3 4 4" xfId="815" xr:uid="{00000000-0005-0000-0000-000057060000}"/>
    <cellStyle name="Currency 4 3 2 2 3 4 4 2" xfId="13632" xr:uid="{00000000-0005-0000-0000-000058060000}"/>
    <cellStyle name="Currency 4 3 2 2 3 4 5" xfId="9390" xr:uid="{00000000-0005-0000-0000-000059060000}"/>
    <cellStyle name="Currency 4 3 2 2 3 5" xfId="816" xr:uid="{00000000-0005-0000-0000-00005A060000}"/>
    <cellStyle name="Currency 4 3 2 2 3 5 2" xfId="817" xr:uid="{00000000-0005-0000-0000-00005B060000}"/>
    <cellStyle name="Currency 4 3 2 2 3 5 2 2" xfId="15752" xr:uid="{00000000-0005-0000-0000-00005C060000}"/>
    <cellStyle name="Currency 4 3 2 2 3 5 3" xfId="11510" xr:uid="{00000000-0005-0000-0000-00005D060000}"/>
    <cellStyle name="Currency 4 3 2 2 3 6" xfId="818" xr:uid="{00000000-0005-0000-0000-00005E060000}"/>
    <cellStyle name="Currency 4 3 2 2 3 6 2" xfId="819" xr:uid="{00000000-0005-0000-0000-00005F060000}"/>
    <cellStyle name="Currency 4 3 2 2 3 6 2 2" xfId="14338" xr:uid="{00000000-0005-0000-0000-000060060000}"/>
    <cellStyle name="Currency 4 3 2 2 3 6 3" xfId="10096" xr:uid="{00000000-0005-0000-0000-000061060000}"/>
    <cellStyle name="Currency 4 3 2 2 3 7" xfId="820" xr:uid="{00000000-0005-0000-0000-000062060000}"/>
    <cellStyle name="Currency 4 3 2 2 3 7 2" xfId="12926" xr:uid="{00000000-0005-0000-0000-000063060000}"/>
    <cellStyle name="Currency 4 3 2 2 3 8" xfId="8684" xr:uid="{00000000-0005-0000-0000-000064060000}"/>
    <cellStyle name="Currency 4 3 2 2 4" xfId="821" xr:uid="{00000000-0005-0000-0000-000065060000}"/>
    <cellStyle name="Currency 4 3 2 2 4 2" xfId="822" xr:uid="{00000000-0005-0000-0000-000066060000}"/>
    <cellStyle name="Currency 4 3 2 2 4 2 2" xfId="823" xr:uid="{00000000-0005-0000-0000-000067060000}"/>
    <cellStyle name="Currency 4 3 2 2 4 2 2 2" xfId="824" xr:uid="{00000000-0005-0000-0000-000068060000}"/>
    <cellStyle name="Currency 4 3 2 2 4 2 2 2 2" xfId="825" xr:uid="{00000000-0005-0000-0000-000069060000}"/>
    <cellStyle name="Currency 4 3 2 2 4 2 2 2 2 2" xfId="17013" xr:uid="{00000000-0005-0000-0000-00006A060000}"/>
    <cellStyle name="Currency 4 3 2 2 4 2 2 2 3" xfId="12771" xr:uid="{00000000-0005-0000-0000-00006B060000}"/>
    <cellStyle name="Currency 4 3 2 2 4 2 2 3" xfId="826" xr:uid="{00000000-0005-0000-0000-00006C060000}"/>
    <cellStyle name="Currency 4 3 2 2 4 2 2 3 2" xfId="827" xr:uid="{00000000-0005-0000-0000-00006D060000}"/>
    <cellStyle name="Currency 4 3 2 2 4 2 2 3 2 2" xfId="15599" xr:uid="{00000000-0005-0000-0000-00006E060000}"/>
    <cellStyle name="Currency 4 3 2 2 4 2 2 3 3" xfId="11357" xr:uid="{00000000-0005-0000-0000-00006F060000}"/>
    <cellStyle name="Currency 4 3 2 2 4 2 2 4" xfId="828" xr:uid="{00000000-0005-0000-0000-000070060000}"/>
    <cellStyle name="Currency 4 3 2 2 4 2 2 4 2" xfId="14187" xr:uid="{00000000-0005-0000-0000-000071060000}"/>
    <cellStyle name="Currency 4 3 2 2 4 2 2 5" xfId="9945" xr:uid="{00000000-0005-0000-0000-000072060000}"/>
    <cellStyle name="Currency 4 3 2 2 4 2 3" xfId="829" xr:uid="{00000000-0005-0000-0000-000073060000}"/>
    <cellStyle name="Currency 4 3 2 2 4 2 3 2" xfId="830" xr:uid="{00000000-0005-0000-0000-000074060000}"/>
    <cellStyle name="Currency 4 3 2 2 4 2 3 2 2" xfId="16307" xr:uid="{00000000-0005-0000-0000-000075060000}"/>
    <cellStyle name="Currency 4 3 2 2 4 2 3 3" xfId="12065" xr:uid="{00000000-0005-0000-0000-000076060000}"/>
    <cellStyle name="Currency 4 3 2 2 4 2 4" xfId="831" xr:uid="{00000000-0005-0000-0000-000077060000}"/>
    <cellStyle name="Currency 4 3 2 2 4 2 4 2" xfId="832" xr:uid="{00000000-0005-0000-0000-000078060000}"/>
    <cellStyle name="Currency 4 3 2 2 4 2 4 2 2" xfId="14893" xr:uid="{00000000-0005-0000-0000-000079060000}"/>
    <cellStyle name="Currency 4 3 2 2 4 2 4 3" xfId="10651" xr:uid="{00000000-0005-0000-0000-00007A060000}"/>
    <cellStyle name="Currency 4 3 2 2 4 2 5" xfId="833" xr:uid="{00000000-0005-0000-0000-00007B060000}"/>
    <cellStyle name="Currency 4 3 2 2 4 2 5 2" xfId="13481" xr:uid="{00000000-0005-0000-0000-00007C060000}"/>
    <cellStyle name="Currency 4 3 2 2 4 2 6" xfId="9239" xr:uid="{00000000-0005-0000-0000-00007D060000}"/>
    <cellStyle name="Currency 4 3 2 2 4 3" xfId="834" xr:uid="{00000000-0005-0000-0000-00007E060000}"/>
    <cellStyle name="Currency 4 3 2 2 4 3 2" xfId="835" xr:uid="{00000000-0005-0000-0000-00007F060000}"/>
    <cellStyle name="Currency 4 3 2 2 4 3 2 2" xfId="836" xr:uid="{00000000-0005-0000-0000-000080060000}"/>
    <cellStyle name="Currency 4 3 2 2 4 3 2 2 2" xfId="16761" xr:uid="{00000000-0005-0000-0000-000081060000}"/>
    <cellStyle name="Currency 4 3 2 2 4 3 2 3" xfId="12519" xr:uid="{00000000-0005-0000-0000-000082060000}"/>
    <cellStyle name="Currency 4 3 2 2 4 3 3" xfId="837" xr:uid="{00000000-0005-0000-0000-000083060000}"/>
    <cellStyle name="Currency 4 3 2 2 4 3 3 2" xfId="838" xr:uid="{00000000-0005-0000-0000-000084060000}"/>
    <cellStyle name="Currency 4 3 2 2 4 3 3 2 2" xfId="15347" xr:uid="{00000000-0005-0000-0000-000085060000}"/>
    <cellStyle name="Currency 4 3 2 2 4 3 3 3" xfId="11105" xr:uid="{00000000-0005-0000-0000-000086060000}"/>
    <cellStyle name="Currency 4 3 2 2 4 3 4" xfId="839" xr:uid="{00000000-0005-0000-0000-000087060000}"/>
    <cellStyle name="Currency 4 3 2 2 4 3 4 2" xfId="13935" xr:uid="{00000000-0005-0000-0000-000088060000}"/>
    <cellStyle name="Currency 4 3 2 2 4 3 5" xfId="9693" xr:uid="{00000000-0005-0000-0000-000089060000}"/>
    <cellStyle name="Currency 4 3 2 2 4 4" xfId="840" xr:uid="{00000000-0005-0000-0000-00008A060000}"/>
    <cellStyle name="Currency 4 3 2 2 4 4 2" xfId="841" xr:uid="{00000000-0005-0000-0000-00008B060000}"/>
    <cellStyle name="Currency 4 3 2 2 4 4 2 2" xfId="16055" xr:uid="{00000000-0005-0000-0000-00008C060000}"/>
    <cellStyle name="Currency 4 3 2 2 4 4 3" xfId="11813" xr:uid="{00000000-0005-0000-0000-00008D060000}"/>
    <cellStyle name="Currency 4 3 2 2 4 5" xfId="842" xr:uid="{00000000-0005-0000-0000-00008E060000}"/>
    <cellStyle name="Currency 4 3 2 2 4 5 2" xfId="843" xr:uid="{00000000-0005-0000-0000-00008F060000}"/>
    <cellStyle name="Currency 4 3 2 2 4 5 2 2" xfId="14641" xr:uid="{00000000-0005-0000-0000-000090060000}"/>
    <cellStyle name="Currency 4 3 2 2 4 5 3" xfId="10399" xr:uid="{00000000-0005-0000-0000-000091060000}"/>
    <cellStyle name="Currency 4 3 2 2 4 6" xfId="844" xr:uid="{00000000-0005-0000-0000-000092060000}"/>
    <cellStyle name="Currency 4 3 2 2 4 6 2" xfId="13229" xr:uid="{00000000-0005-0000-0000-000093060000}"/>
    <cellStyle name="Currency 4 3 2 2 4 7" xfId="8987" xr:uid="{00000000-0005-0000-0000-000094060000}"/>
    <cellStyle name="Currency 4 3 2 2 5" xfId="845" xr:uid="{00000000-0005-0000-0000-000095060000}"/>
    <cellStyle name="Currency 4 3 2 2 5 2" xfId="846" xr:uid="{00000000-0005-0000-0000-000096060000}"/>
    <cellStyle name="Currency 4 3 2 2 5 2 2" xfId="847" xr:uid="{00000000-0005-0000-0000-000097060000}"/>
    <cellStyle name="Currency 4 3 2 2 5 2 2 2" xfId="848" xr:uid="{00000000-0005-0000-0000-000098060000}"/>
    <cellStyle name="Currency 4 3 2 2 5 2 2 2 2" xfId="16559" xr:uid="{00000000-0005-0000-0000-000099060000}"/>
    <cellStyle name="Currency 4 3 2 2 5 2 2 3" xfId="12317" xr:uid="{00000000-0005-0000-0000-00009A060000}"/>
    <cellStyle name="Currency 4 3 2 2 5 2 3" xfId="849" xr:uid="{00000000-0005-0000-0000-00009B060000}"/>
    <cellStyle name="Currency 4 3 2 2 5 2 3 2" xfId="850" xr:uid="{00000000-0005-0000-0000-00009C060000}"/>
    <cellStyle name="Currency 4 3 2 2 5 2 3 2 2" xfId="15145" xr:uid="{00000000-0005-0000-0000-00009D060000}"/>
    <cellStyle name="Currency 4 3 2 2 5 2 3 3" xfId="10903" xr:uid="{00000000-0005-0000-0000-00009E060000}"/>
    <cellStyle name="Currency 4 3 2 2 5 2 4" xfId="851" xr:uid="{00000000-0005-0000-0000-00009F060000}"/>
    <cellStyle name="Currency 4 3 2 2 5 2 4 2" xfId="13733" xr:uid="{00000000-0005-0000-0000-0000A0060000}"/>
    <cellStyle name="Currency 4 3 2 2 5 2 5" xfId="9491" xr:uid="{00000000-0005-0000-0000-0000A1060000}"/>
    <cellStyle name="Currency 4 3 2 2 5 3" xfId="852" xr:uid="{00000000-0005-0000-0000-0000A2060000}"/>
    <cellStyle name="Currency 4 3 2 2 5 3 2" xfId="853" xr:uid="{00000000-0005-0000-0000-0000A3060000}"/>
    <cellStyle name="Currency 4 3 2 2 5 3 2 2" xfId="15853" xr:uid="{00000000-0005-0000-0000-0000A4060000}"/>
    <cellStyle name="Currency 4 3 2 2 5 3 3" xfId="11611" xr:uid="{00000000-0005-0000-0000-0000A5060000}"/>
    <cellStyle name="Currency 4 3 2 2 5 4" xfId="854" xr:uid="{00000000-0005-0000-0000-0000A6060000}"/>
    <cellStyle name="Currency 4 3 2 2 5 4 2" xfId="855" xr:uid="{00000000-0005-0000-0000-0000A7060000}"/>
    <cellStyle name="Currency 4 3 2 2 5 4 2 2" xfId="14439" xr:uid="{00000000-0005-0000-0000-0000A8060000}"/>
    <cellStyle name="Currency 4 3 2 2 5 4 3" xfId="10197" xr:uid="{00000000-0005-0000-0000-0000A9060000}"/>
    <cellStyle name="Currency 4 3 2 2 5 5" xfId="856" xr:uid="{00000000-0005-0000-0000-0000AA060000}"/>
    <cellStyle name="Currency 4 3 2 2 5 5 2" xfId="13027" xr:uid="{00000000-0005-0000-0000-0000AB060000}"/>
    <cellStyle name="Currency 4 3 2 2 5 6" xfId="8785" xr:uid="{00000000-0005-0000-0000-0000AC060000}"/>
    <cellStyle name="Currency 4 3 2 2 6" xfId="857" xr:uid="{00000000-0005-0000-0000-0000AD060000}"/>
    <cellStyle name="Currency 4 3 2 2 6 2" xfId="858" xr:uid="{00000000-0005-0000-0000-0000AE060000}"/>
    <cellStyle name="Currency 4 3 2 2 6 2 2" xfId="859" xr:uid="{00000000-0005-0000-0000-0000AF060000}"/>
    <cellStyle name="Currency 4 3 2 2 6 2 2 2" xfId="860" xr:uid="{00000000-0005-0000-0000-0000B0060000}"/>
    <cellStyle name="Currency 4 3 2 2 6 2 2 2 2" xfId="16811" xr:uid="{00000000-0005-0000-0000-0000B1060000}"/>
    <cellStyle name="Currency 4 3 2 2 6 2 2 3" xfId="12569" xr:uid="{00000000-0005-0000-0000-0000B2060000}"/>
    <cellStyle name="Currency 4 3 2 2 6 2 3" xfId="861" xr:uid="{00000000-0005-0000-0000-0000B3060000}"/>
    <cellStyle name="Currency 4 3 2 2 6 2 3 2" xfId="862" xr:uid="{00000000-0005-0000-0000-0000B4060000}"/>
    <cellStyle name="Currency 4 3 2 2 6 2 3 2 2" xfId="15397" xr:uid="{00000000-0005-0000-0000-0000B5060000}"/>
    <cellStyle name="Currency 4 3 2 2 6 2 3 3" xfId="11155" xr:uid="{00000000-0005-0000-0000-0000B6060000}"/>
    <cellStyle name="Currency 4 3 2 2 6 2 4" xfId="863" xr:uid="{00000000-0005-0000-0000-0000B7060000}"/>
    <cellStyle name="Currency 4 3 2 2 6 2 4 2" xfId="13985" xr:uid="{00000000-0005-0000-0000-0000B8060000}"/>
    <cellStyle name="Currency 4 3 2 2 6 2 5" xfId="9743" xr:uid="{00000000-0005-0000-0000-0000B9060000}"/>
    <cellStyle name="Currency 4 3 2 2 6 3" xfId="864" xr:uid="{00000000-0005-0000-0000-0000BA060000}"/>
    <cellStyle name="Currency 4 3 2 2 6 3 2" xfId="865" xr:uid="{00000000-0005-0000-0000-0000BB060000}"/>
    <cellStyle name="Currency 4 3 2 2 6 3 2 2" xfId="16105" xr:uid="{00000000-0005-0000-0000-0000BC060000}"/>
    <cellStyle name="Currency 4 3 2 2 6 3 3" xfId="11863" xr:uid="{00000000-0005-0000-0000-0000BD060000}"/>
    <cellStyle name="Currency 4 3 2 2 6 4" xfId="866" xr:uid="{00000000-0005-0000-0000-0000BE060000}"/>
    <cellStyle name="Currency 4 3 2 2 6 4 2" xfId="867" xr:uid="{00000000-0005-0000-0000-0000BF060000}"/>
    <cellStyle name="Currency 4 3 2 2 6 4 2 2" xfId="14691" xr:uid="{00000000-0005-0000-0000-0000C0060000}"/>
    <cellStyle name="Currency 4 3 2 2 6 4 3" xfId="10449" xr:uid="{00000000-0005-0000-0000-0000C1060000}"/>
    <cellStyle name="Currency 4 3 2 2 6 5" xfId="868" xr:uid="{00000000-0005-0000-0000-0000C2060000}"/>
    <cellStyle name="Currency 4 3 2 2 6 5 2" xfId="13279" xr:uid="{00000000-0005-0000-0000-0000C3060000}"/>
    <cellStyle name="Currency 4 3 2 2 6 6" xfId="9037" xr:uid="{00000000-0005-0000-0000-0000C4060000}"/>
    <cellStyle name="Currency 4 3 2 2 7" xfId="869" xr:uid="{00000000-0005-0000-0000-0000C5060000}"/>
    <cellStyle name="Currency 4 3 2 2 7 2" xfId="870" xr:uid="{00000000-0005-0000-0000-0000C6060000}"/>
    <cellStyle name="Currency 4 3 2 2 7 2 2" xfId="871" xr:uid="{00000000-0005-0000-0000-0000C7060000}"/>
    <cellStyle name="Currency 4 3 2 2 7 2 2 2" xfId="16357" xr:uid="{00000000-0005-0000-0000-0000C8060000}"/>
    <cellStyle name="Currency 4 3 2 2 7 2 3" xfId="12115" xr:uid="{00000000-0005-0000-0000-0000C9060000}"/>
    <cellStyle name="Currency 4 3 2 2 7 3" xfId="872" xr:uid="{00000000-0005-0000-0000-0000CA060000}"/>
    <cellStyle name="Currency 4 3 2 2 7 3 2" xfId="873" xr:uid="{00000000-0005-0000-0000-0000CB060000}"/>
    <cellStyle name="Currency 4 3 2 2 7 3 2 2" xfId="14943" xr:uid="{00000000-0005-0000-0000-0000CC060000}"/>
    <cellStyle name="Currency 4 3 2 2 7 3 3" xfId="10701" xr:uid="{00000000-0005-0000-0000-0000CD060000}"/>
    <cellStyle name="Currency 4 3 2 2 7 4" xfId="874" xr:uid="{00000000-0005-0000-0000-0000CE060000}"/>
    <cellStyle name="Currency 4 3 2 2 7 4 2" xfId="13531" xr:uid="{00000000-0005-0000-0000-0000CF060000}"/>
    <cellStyle name="Currency 4 3 2 2 7 5" xfId="9289" xr:uid="{00000000-0005-0000-0000-0000D0060000}"/>
    <cellStyle name="Currency 4 3 2 2 8" xfId="875" xr:uid="{00000000-0005-0000-0000-0000D1060000}"/>
    <cellStyle name="Currency 4 3 2 2 8 2" xfId="876" xr:uid="{00000000-0005-0000-0000-0000D2060000}"/>
    <cellStyle name="Currency 4 3 2 2 8 2 2" xfId="15651" xr:uid="{00000000-0005-0000-0000-0000D3060000}"/>
    <cellStyle name="Currency 4 3 2 2 8 3" xfId="11409" xr:uid="{00000000-0005-0000-0000-0000D4060000}"/>
    <cellStyle name="Currency 4 3 2 2 9" xfId="877" xr:uid="{00000000-0005-0000-0000-0000D5060000}"/>
    <cellStyle name="Currency 4 3 2 2 9 2" xfId="878" xr:uid="{00000000-0005-0000-0000-0000D6060000}"/>
    <cellStyle name="Currency 4 3 2 2 9 2 2" xfId="14237" xr:uid="{00000000-0005-0000-0000-0000D7060000}"/>
    <cellStyle name="Currency 4 3 2 2 9 3" xfId="9995" xr:uid="{00000000-0005-0000-0000-0000D8060000}"/>
    <cellStyle name="Currency 4 3 2 3" xfId="879" xr:uid="{00000000-0005-0000-0000-0000D9060000}"/>
    <cellStyle name="Currency 4 3 2 3 2" xfId="880" xr:uid="{00000000-0005-0000-0000-0000DA060000}"/>
    <cellStyle name="Currency 4 3 2 3 2 2" xfId="881" xr:uid="{00000000-0005-0000-0000-0000DB060000}"/>
    <cellStyle name="Currency 4 3 2 3 2 2 2" xfId="882" xr:uid="{00000000-0005-0000-0000-0000DC060000}"/>
    <cellStyle name="Currency 4 3 2 3 2 2 2 2" xfId="883" xr:uid="{00000000-0005-0000-0000-0000DD060000}"/>
    <cellStyle name="Currency 4 3 2 3 2 2 2 2 2" xfId="884" xr:uid="{00000000-0005-0000-0000-0000DE060000}"/>
    <cellStyle name="Currency 4 3 2 3 2 2 2 2 2 2" xfId="16686" xr:uid="{00000000-0005-0000-0000-0000DF060000}"/>
    <cellStyle name="Currency 4 3 2 3 2 2 2 2 3" xfId="12444" xr:uid="{00000000-0005-0000-0000-0000E0060000}"/>
    <cellStyle name="Currency 4 3 2 3 2 2 2 3" xfId="885" xr:uid="{00000000-0005-0000-0000-0000E1060000}"/>
    <cellStyle name="Currency 4 3 2 3 2 2 2 3 2" xfId="886" xr:uid="{00000000-0005-0000-0000-0000E2060000}"/>
    <cellStyle name="Currency 4 3 2 3 2 2 2 3 2 2" xfId="15272" xr:uid="{00000000-0005-0000-0000-0000E3060000}"/>
    <cellStyle name="Currency 4 3 2 3 2 2 2 3 3" xfId="11030" xr:uid="{00000000-0005-0000-0000-0000E4060000}"/>
    <cellStyle name="Currency 4 3 2 3 2 2 2 4" xfId="887" xr:uid="{00000000-0005-0000-0000-0000E5060000}"/>
    <cellStyle name="Currency 4 3 2 3 2 2 2 4 2" xfId="13860" xr:uid="{00000000-0005-0000-0000-0000E6060000}"/>
    <cellStyle name="Currency 4 3 2 3 2 2 2 5" xfId="9618" xr:uid="{00000000-0005-0000-0000-0000E7060000}"/>
    <cellStyle name="Currency 4 3 2 3 2 2 3" xfId="888" xr:uid="{00000000-0005-0000-0000-0000E8060000}"/>
    <cellStyle name="Currency 4 3 2 3 2 2 3 2" xfId="889" xr:uid="{00000000-0005-0000-0000-0000E9060000}"/>
    <cellStyle name="Currency 4 3 2 3 2 2 3 2 2" xfId="15980" xr:uid="{00000000-0005-0000-0000-0000EA060000}"/>
    <cellStyle name="Currency 4 3 2 3 2 2 3 3" xfId="11738" xr:uid="{00000000-0005-0000-0000-0000EB060000}"/>
    <cellStyle name="Currency 4 3 2 3 2 2 4" xfId="890" xr:uid="{00000000-0005-0000-0000-0000EC060000}"/>
    <cellStyle name="Currency 4 3 2 3 2 2 4 2" xfId="891" xr:uid="{00000000-0005-0000-0000-0000ED060000}"/>
    <cellStyle name="Currency 4 3 2 3 2 2 4 2 2" xfId="14566" xr:uid="{00000000-0005-0000-0000-0000EE060000}"/>
    <cellStyle name="Currency 4 3 2 3 2 2 4 3" xfId="10324" xr:uid="{00000000-0005-0000-0000-0000EF060000}"/>
    <cellStyle name="Currency 4 3 2 3 2 2 5" xfId="892" xr:uid="{00000000-0005-0000-0000-0000F0060000}"/>
    <cellStyle name="Currency 4 3 2 3 2 2 5 2" xfId="13154" xr:uid="{00000000-0005-0000-0000-0000F1060000}"/>
    <cellStyle name="Currency 4 3 2 3 2 2 6" xfId="8912" xr:uid="{00000000-0005-0000-0000-0000F2060000}"/>
    <cellStyle name="Currency 4 3 2 3 2 3" xfId="893" xr:uid="{00000000-0005-0000-0000-0000F3060000}"/>
    <cellStyle name="Currency 4 3 2 3 2 3 2" xfId="894" xr:uid="{00000000-0005-0000-0000-0000F4060000}"/>
    <cellStyle name="Currency 4 3 2 3 2 3 2 2" xfId="895" xr:uid="{00000000-0005-0000-0000-0000F5060000}"/>
    <cellStyle name="Currency 4 3 2 3 2 3 2 2 2" xfId="896" xr:uid="{00000000-0005-0000-0000-0000F6060000}"/>
    <cellStyle name="Currency 4 3 2 3 2 3 2 2 2 2" xfId="16938" xr:uid="{00000000-0005-0000-0000-0000F7060000}"/>
    <cellStyle name="Currency 4 3 2 3 2 3 2 2 3" xfId="12696" xr:uid="{00000000-0005-0000-0000-0000F8060000}"/>
    <cellStyle name="Currency 4 3 2 3 2 3 2 3" xfId="897" xr:uid="{00000000-0005-0000-0000-0000F9060000}"/>
    <cellStyle name="Currency 4 3 2 3 2 3 2 3 2" xfId="898" xr:uid="{00000000-0005-0000-0000-0000FA060000}"/>
    <cellStyle name="Currency 4 3 2 3 2 3 2 3 2 2" xfId="15524" xr:uid="{00000000-0005-0000-0000-0000FB060000}"/>
    <cellStyle name="Currency 4 3 2 3 2 3 2 3 3" xfId="11282" xr:uid="{00000000-0005-0000-0000-0000FC060000}"/>
    <cellStyle name="Currency 4 3 2 3 2 3 2 4" xfId="899" xr:uid="{00000000-0005-0000-0000-0000FD060000}"/>
    <cellStyle name="Currency 4 3 2 3 2 3 2 4 2" xfId="14112" xr:uid="{00000000-0005-0000-0000-0000FE060000}"/>
    <cellStyle name="Currency 4 3 2 3 2 3 2 5" xfId="9870" xr:uid="{00000000-0005-0000-0000-0000FF060000}"/>
    <cellStyle name="Currency 4 3 2 3 2 3 3" xfId="900" xr:uid="{00000000-0005-0000-0000-000000070000}"/>
    <cellStyle name="Currency 4 3 2 3 2 3 3 2" xfId="901" xr:uid="{00000000-0005-0000-0000-000001070000}"/>
    <cellStyle name="Currency 4 3 2 3 2 3 3 2 2" xfId="16232" xr:uid="{00000000-0005-0000-0000-000002070000}"/>
    <cellStyle name="Currency 4 3 2 3 2 3 3 3" xfId="11990" xr:uid="{00000000-0005-0000-0000-000003070000}"/>
    <cellStyle name="Currency 4 3 2 3 2 3 4" xfId="902" xr:uid="{00000000-0005-0000-0000-000004070000}"/>
    <cellStyle name="Currency 4 3 2 3 2 3 4 2" xfId="903" xr:uid="{00000000-0005-0000-0000-000005070000}"/>
    <cellStyle name="Currency 4 3 2 3 2 3 4 2 2" xfId="14818" xr:uid="{00000000-0005-0000-0000-000006070000}"/>
    <cellStyle name="Currency 4 3 2 3 2 3 4 3" xfId="10576" xr:uid="{00000000-0005-0000-0000-000007070000}"/>
    <cellStyle name="Currency 4 3 2 3 2 3 5" xfId="904" xr:uid="{00000000-0005-0000-0000-000008070000}"/>
    <cellStyle name="Currency 4 3 2 3 2 3 5 2" xfId="13406" xr:uid="{00000000-0005-0000-0000-000009070000}"/>
    <cellStyle name="Currency 4 3 2 3 2 3 6" xfId="9164" xr:uid="{00000000-0005-0000-0000-00000A070000}"/>
    <cellStyle name="Currency 4 3 2 3 2 4" xfId="905" xr:uid="{00000000-0005-0000-0000-00000B070000}"/>
    <cellStyle name="Currency 4 3 2 3 2 4 2" xfId="906" xr:uid="{00000000-0005-0000-0000-00000C070000}"/>
    <cellStyle name="Currency 4 3 2 3 2 4 2 2" xfId="907" xr:uid="{00000000-0005-0000-0000-00000D070000}"/>
    <cellStyle name="Currency 4 3 2 3 2 4 2 2 2" xfId="16484" xr:uid="{00000000-0005-0000-0000-00000E070000}"/>
    <cellStyle name="Currency 4 3 2 3 2 4 2 3" xfId="12242" xr:uid="{00000000-0005-0000-0000-00000F070000}"/>
    <cellStyle name="Currency 4 3 2 3 2 4 3" xfId="908" xr:uid="{00000000-0005-0000-0000-000010070000}"/>
    <cellStyle name="Currency 4 3 2 3 2 4 3 2" xfId="909" xr:uid="{00000000-0005-0000-0000-000011070000}"/>
    <cellStyle name="Currency 4 3 2 3 2 4 3 2 2" xfId="15070" xr:uid="{00000000-0005-0000-0000-000012070000}"/>
    <cellStyle name="Currency 4 3 2 3 2 4 3 3" xfId="10828" xr:uid="{00000000-0005-0000-0000-000013070000}"/>
    <cellStyle name="Currency 4 3 2 3 2 4 4" xfId="910" xr:uid="{00000000-0005-0000-0000-000014070000}"/>
    <cellStyle name="Currency 4 3 2 3 2 4 4 2" xfId="13658" xr:uid="{00000000-0005-0000-0000-000015070000}"/>
    <cellStyle name="Currency 4 3 2 3 2 4 5" xfId="9416" xr:uid="{00000000-0005-0000-0000-000016070000}"/>
    <cellStyle name="Currency 4 3 2 3 2 5" xfId="911" xr:uid="{00000000-0005-0000-0000-000017070000}"/>
    <cellStyle name="Currency 4 3 2 3 2 5 2" xfId="912" xr:uid="{00000000-0005-0000-0000-000018070000}"/>
    <cellStyle name="Currency 4 3 2 3 2 5 2 2" xfId="15778" xr:uid="{00000000-0005-0000-0000-000019070000}"/>
    <cellStyle name="Currency 4 3 2 3 2 5 3" xfId="11536" xr:uid="{00000000-0005-0000-0000-00001A070000}"/>
    <cellStyle name="Currency 4 3 2 3 2 6" xfId="913" xr:uid="{00000000-0005-0000-0000-00001B070000}"/>
    <cellStyle name="Currency 4 3 2 3 2 6 2" xfId="914" xr:uid="{00000000-0005-0000-0000-00001C070000}"/>
    <cellStyle name="Currency 4 3 2 3 2 6 2 2" xfId="14364" xr:uid="{00000000-0005-0000-0000-00001D070000}"/>
    <cellStyle name="Currency 4 3 2 3 2 6 3" xfId="10122" xr:uid="{00000000-0005-0000-0000-00001E070000}"/>
    <cellStyle name="Currency 4 3 2 3 2 7" xfId="915" xr:uid="{00000000-0005-0000-0000-00001F070000}"/>
    <cellStyle name="Currency 4 3 2 3 2 7 2" xfId="12952" xr:uid="{00000000-0005-0000-0000-000020070000}"/>
    <cellStyle name="Currency 4 3 2 3 2 8" xfId="8710" xr:uid="{00000000-0005-0000-0000-000021070000}"/>
    <cellStyle name="Currency 4 3 2 3 3" xfId="916" xr:uid="{00000000-0005-0000-0000-000022070000}"/>
    <cellStyle name="Currency 4 3 2 3 3 2" xfId="917" xr:uid="{00000000-0005-0000-0000-000023070000}"/>
    <cellStyle name="Currency 4 3 2 3 3 2 2" xfId="918" xr:uid="{00000000-0005-0000-0000-000024070000}"/>
    <cellStyle name="Currency 4 3 2 3 3 2 2 2" xfId="919" xr:uid="{00000000-0005-0000-0000-000025070000}"/>
    <cellStyle name="Currency 4 3 2 3 3 2 2 2 2" xfId="16585" xr:uid="{00000000-0005-0000-0000-000026070000}"/>
    <cellStyle name="Currency 4 3 2 3 3 2 2 3" xfId="12343" xr:uid="{00000000-0005-0000-0000-000027070000}"/>
    <cellStyle name="Currency 4 3 2 3 3 2 3" xfId="920" xr:uid="{00000000-0005-0000-0000-000028070000}"/>
    <cellStyle name="Currency 4 3 2 3 3 2 3 2" xfId="921" xr:uid="{00000000-0005-0000-0000-000029070000}"/>
    <cellStyle name="Currency 4 3 2 3 3 2 3 2 2" xfId="15171" xr:uid="{00000000-0005-0000-0000-00002A070000}"/>
    <cellStyle name="Currency 4 3 2 3 3 2 3 3" xfId="10929" xr:uid="{00000000-0005-0000-0000-00002B070000}"/>
    <cellStyle name="Currency 4 3 2 3 3 2 4" xfId="922" xr:uid="{00000000-0005-0000-0000-00002C070000}"/>
    <cellStyle name="Currency 4 3 2 3 3 2 4 2" xfId="13759" xr:uid="{00000000-0005-0000-0000-00002D070000}"/>
    <cellStyle name="Currency 4 3 2 3 3 2 5" xfId="9517" xr:uid="{00000000-0005-0000-0000-00002E070000}"/>
    <cellStyle name="Currency 4 3 2 3 3 3" xfId="923" xr:uid="{00000000-0005-0000-0000-00002F070000}"/>
    <cellStyle name="Currency 4 3 2 3 3 3 2" xfId="924" xr:uid="{00000000-0005-0000-0000-000030070000}"/>
    <cellStyle name="Currency 4 3 2 3 3 3 2 2" xfId="15879" xr:uid="{00000000-0005-0000-0000-000031070000}"/>
    <cellStyle name="Currency 4 3 2 3 3 3 3" xfId="11637" xr:uid="{00000000-0005-0000-0000-000032070000}"/>
    <cellStyle name="Currency 4 3 2 3 3 4" xfId="925" xr:uid="{00000000-0005-0000-0000-000033070000}"/>
    <cellStyle name="Currency 4 3 2 3 3 4 2" xfId="926" xr:uid="{00000000-0005-0000-0000-000034070000}"/>
    <cellStyle name="Currency 4 3 2 3 3 4 2 2" xfId="14465" xr:uid="{00000000-0005-0000-0000-000035070000}"/>
    <cellStyle name="Currency 4 3 2 3 3 4 3" xfId="10223" xr:uid="{00000000-0005-0000-0000-000036070000}"/>
    <cellStyle name="Currency 4 3 2 3 3 5" xfId="927" xr:uid="{00000000-0005-0000-0000-000037070000}"/>
    <cellStyle name="Currency 4 3 2 3 3 5 2" xfId="13053" xr:uid="{00000000-0005-0000-0000-000038070000}"/>
    <cellStyle name="Currency 4 3 2 3 3 6" xfId="8811" xr:uid="{00000000-0005-0000-0000-000039070000}"/>
    <cellStyle name="Currency 4 3 2 3 4" xfId="928" xr:uid="{00000000-0005-0000-0000-00003A070000}"/>
    <cellStyle name="Currency 4 3 2 3 4 2" xfId="929" xr:uid="{00000000-0005-0000-0000-00003B070000}"/>
    <cellStyle name="Currency 4 3 2 3 4 2 2" xfId="930" xr:uid="{00000000-0005-0000-0000-00003C070000}"/>
    <cellStyle name="Currency 4 3 2 3 4 2 2 2" xfId="931" xr:uid="{00000000-0005-0000-0000-00003D070000}"/>
    <cellStyle name="Currency 4 3 2 3 4 2 2 2 2" xfId="16837" xr:uid="{00000000-0005-0000-0000-00003E070000}"/>
    <cellStyle name="Currency 4 3 2 3 4 2 2 3" xfId="12595" xr:uid="{00000000-0005-0000-0000-00003F070000}"/>
    <cellStyle name="Currency 4 3 2 3 4 2 3" xfId="932" xr:uid="{00000000-0005-0000-0000-000040070000}"/>
    <cellStyle name="Currency 4 3 2 3 4 2 3 2" xfId="933" xr:uid="{00000000-0005-0000-0000-000041070000}"/>
    <cellStyle name="Currency 4 3 2 3 4 2 3 2 2" xfId="15423" xr:uid="{00000000-0005-0000-0000-000042070000}"/>
    <cellStyle name="Currency 4 3 2 3 4 2 3 3" xfId="11181" xr:uid="{00000000-0005-0000-0000-000043070000}"/>
    <cellStyle name="Currency 4 3 2 3 4 2 4" xfId="934" xr:uid="{00000000-0005-0000-0000-000044070000}"/>
    <cellStyle name="Currency 4 3 2 3 4 2 4 2" xfId="14011" xr:uid="{00000000-0005-0000-0000-000045070000}"/>
    <cellStyle name="Currency 4 3 2 3 4 2 5" xfId="9769" xr:uid="{00000000-0005-0000-0000-000046070000}"/>
    <cellStyle name="Currency 4 3 2 3 4 3" xfId="935" xr:uid="{00000000-0005-0000-0000-000047070000}"/>
    <cellStyle name="Currency 4 3 2 3 4 3 2" xfId="936" xr:uid="{00000000-0005-0000-0000-000048070000}"/>
    <cellStyle name="Currency 4 3 2 3 4 3 2 2" xfId="16131" xr:uid="{00000000-0005-0000-0000-000049070000}"/>
    <cellStyle name="Currency 4 3 2 3 4 3 3" xfId="11889" xr:uid="{00000000-0005-0000-0000-00004A070000}"/>
    <cellStyle name="Currency 4 3 2 3 4 4" xfId="937" xr:uid="{00000000-0005-0000-0000-00004B070000}"/>
    <cellStyle name="Currency 4 3 2 3 4 4 2" xfId="938" xr:uid="{00000000-0005-0000-0000-00004C070000}"/>
    <cellStyle name="Currency 4 3 2 3 4 4 2 2" xfId="14717" xr:uid="{00000000-0005-0000-0000-00004D070000}"/>
    <cellStyle name="Currency 4 3 2 3 4 4 3" xfId="10475" xr:uid="{00000000-0005-0000-0000-00004E070000}"/>
    <cellStyle name="Currency 4 3 2 3 4 5" xfId="939" xr:uid="{00000000-0005-0000-0000-00004F070000}"/>
    <cellStyle name="Currency 4 3 2 3 4 5 2" xfId="13305" xr:uid="{00000000-0005-0000-0000-000050070000}"/>
    <cellStyle name="Currency 4 3 2 3 4 6" xfId="9063" xr:uid="{00000000-0005-0000-0000-000051070000}"/>
    <cellStyle name="Currency 4 3 2 3 5" xfId="940" xr:uid="{00000000-0005-0000-0000-000052070000}"/>
    <cellStyle name="Currency 4 3 2 3 5 2" xfId="941" xr:uid="{00000000-0005-0000-0000-000053070000}"/>
    <cellStyle name="Currency 4 3 2 3 5 2 2" xfId="942" xr:uid="{00000000-0005-0000-0000-000054070000}"/>
    <cellStyle name="Currency 4 3 2 3 5 2 2 2" xfId="16383" xr:uid="{00000000-0005-0000-0000-000055070000}"/>
    <cellStyle name="Currency 4 3 2 3 5 2 3" xfId="12141" xr:uid="{00000000-0005-0000-0000-000056070000}"/>
    <cellStyle name="Currency 4 3 2 3 5 3" xfId="943" xr:uid="{00000000-0005-0000-0000-000057070000}"/>
    <cellStyle name="Currency 4 3 2 3 5 3 2" xfId="944" xr:uid="{00000000-0005-0000-0000-000058070000}"/>
    <cellStyle name="Currency 4 3 2 3 5 3 2 2" xfId="14969" xr:uid="{00000000-0005-0000-0000-000059070000}"/>
    <cellStyle name="Currency 4 3 2 3 5 3 3" xfId="10727" xr:uid="{00000000-0005-0000-0000-00005A070000}"/>
    <cellStyle name="Currency 4 3 2 3 5 4" xfId="945" xr:uid="{00000000-0005-0000-0000-00005B070000}"/>
    <cellStyle name="Currency 4 3 2 3 5 4 2" xfId="13557" xr:uid="{00000000-0005-0000-0000-00005C070000}"/>
    <cellStyle name="Currency 4 3 2 3 5 5" xfId="9315" xr:uid="{00000000-0005-0000-0000-00005D070000}"/>
    <cellStyle name="Currency 4 3 2 3 6" xfId="946" xr:uid="{00000000-0005-0000-0000-00005E070000}"/>
    <cellStyle name="Currency 4 3 2 3 6 2" xfId="947" xr:uid="{00000000-0005-0000-0000-00005F070000}"/>
    <cellStyle name="Currency 4 3 2 3 6 2 2" xfId="15677" xr:uid="{00000000-0005-0000-0000-000060070000}"/>
    <cellStyle name="Currency 4 3 2 3 6 3" xfId="11435" xr:uid="{00000000-0005-0000-0000-000061070000}"/>
    <cellStyle name="Currency 4 3 2 3 7" xfId="948" xr:uid="{00000000-0005-0000-0000-000062070000}"/>
    <cellStyle name="Currency 4 3 2 3 7 2" xfId="949" xr:uid="{00000000-0005-0000-0000-000063070000}"/>
    <cellStyle name="Currency 4 3 2 3 7 2 2" xfId="14263" xr:uid="{00000000-0005-0000-0000-000064070000}"/>
    <cellStyle name="Currency 4 3 2 3 7 3" xfId="10021" xr:uid="{00000000-0005-0000-0000-000065070000}"/>
    <cellStyle name="Currency 4 3 2 3 8" xfId="950" xr:uid="{00000000-0005-0000-0000-000066070000}"/>
    <cellStyle name="Currency 4 3 2 3 8 2" xfId="12851" xr:uid="{00000000-0005-0000-0000-000067070000}"/>
    <cellStyle name="Currency 4 3 2 3 9" xfId="8609" xr:uid="{00000000-0005-0000-0000-000068070000}"/>
    <cellStyle name="Currency 4 3 2 4" xfId="951" xr:uid="{00000000-0005-0000-0000-000069070000}"/>
    <cellStyle name="Currency 4 3 2 4 2" xfId="952" xr:uid="{00000000-0005-0000-0000-00006A070000}"/>
    <cellStyle name="Currency 4 3 2 4 2 2" xfId="953" xr:uid="{00000000-0005-0000-0000-00006B070000}"/>
    <cellStyle name="Currency 4 3 2 4 2 2 2" xfId="954" xr:uid="{00000000-0005-0000-0000-00006C070000}"/>
    <cellStyle name="Currency 4 3 2 4 2 2 2 2" xfId="955" xr:uid="{00000000-0005-0000-0000-00006D070000}"/>
    <cellStyle name="Currency 4 3 2 4 2 2 2 2 2" xfId="16635" xr:uid="{00000000-0005-0000-0000-00006E070000}"/>
    <cellStyle name="Currency 4 3 2 4 2 2 2 3" xfId="12393" xr:uid="{00000000-0005-0000-0000-00006F070000}"/>
    <cellStyle name="Currency 4 3 2 4 2 2 3" xfId="956" xr:uid="{00000000-0005-0000-0000-000070070000}"/>
    <cellStyle name="Currency 4 3 2 4 2 2 3 2" xfId="957" xr:uid="{00000000-0005-0000-0000-000071070000}"/>
    <cellStyle name="Currency 4 3 2 4 2 2 3 2 2" xfId="15221" xr:uid="{00000000-0005-0000-0000-000072070000}"/>
    <cellStyle name="Currency 4 3 2 4 2 2 3 3" xfId="10979" xr:uid="{00000000-0005-0000-0000-000073070000}"/>
    <cellStyle name="Currency 4 3 2 4 2 2 4" xfId="958" xr:uid="{00000000-0005-0000-0000-000074070000}"/>
    <cellStyle name="Currency 4 3 2 4 2 2 4 2" xfId="13809" xr:uid="{00000000-0005-0000-0000-000075070000}"/>
    <cellStyle name="Currency 4 3 2 4 2 2 5" xfId="9567" xr:uid="{00000000-0005-0000-0000-000076070000}"/>
    <cellStyle name="Currency 4 3 2 4 2 3" xfId="959" xr:uid="{00000000-0005-0000-0000-000077070000}"/>
    <cellStyle name="Currency 4 3 2 4 2 3 2" xfId="960" xr:uid="{00000000-0005-0000-0000-000078070000}"/>
    <cellStyle name="Currency 4 3 2 4 2 3 2 2" xfId="15929" xr:uid="{00000000-0005-0000-0000-000079070000}"/>
    <cellStyle name="Currency 4 3 2 4 2 3 3" xfId="11687" xr:uid="{00000000-0005-0000-0000-00007A070000}"/>
    <cellStyle name="Currency 4 3 2 4 2 4" xfId="961" xr:uid="{00000000-0005-0000-0000-00007B070000}"/>
    <cellStyle name="Currency 4 3 2 4 2 4 2" xfId="962" xr:uid="{00000000-0005-0000-0000-00007C070000}"/>
    <cellStyle name="Currency 4 3 2 4 2 4 2 2" xfId="14515" xr:uid="{00000000-0005-0000-0000-00007D070000}"/>
    <cellStyle name="Currency 4 3 2 4 2 4 3" xfId="10273" xr:uid="{00000000-0005-0000-0000-00007E070000}"/>
    <cellStyle name="Currency 4 3 2 4 2 5" xfId="963" xr:uid="{00000000-0005-0000-0000-00007F070000}"/>
    <cellStyle name="Currency 4 3 2 4 2 5 2" xfId="13103" xr:uid="{00000000-0005-0000-0000-000080070000}"/>
    <cellStyle name="Currency 4 3 2 4 2 6" xfId="8861" xr:uid="{00000000-0005-0000-0000-000081070000}"/>
    <cellStyle name="Currency 4 3 2 4 3" xfId="964" xr:uid="{00000000-0005-0000-0000-000082070000}"/>
    <cellStyle name="Currency 4 3 2 4 3 2" xfId="965" xr:uid="{00000000-0005-0000-0000-000083070000}"/>
    <cellStyle name="Currency 4 3 2 4 3 2 2" xfId="966" xr:uid="{00000000-0005-0000-0000-000084070000}"/>
    <cellStyle name="Currency 4 3 2 4 3 2 2 2" xfId="967" xr:uid="{00000000-0005-0000-0000-000085070000}"/>
    <cellStyle name="Currency 4 3 2 4 3 2 2 2 2" xfId="16887" xr:uid="{00000000-0005-0000-0000-000086070000}"/>
    <cellStyle name="Currency 4 3 2 4 3 2 2 3" xfId="12645" xr:uid="{00000000-0005-0000-0000-000087070000}"/>
    <cellStyle name="Currency 4 3 2 4 3 2 3" xfId="968" xr:uid="{00000000-0005-0000-0000-000088070000}"/>
    <cellStyle name="Currency 4 3 2 4 3 2 3 2" xfId="969" xr:uid="{00000000-0005-0000-0000-000089070000}"/>
    <cellStyle name="Currency 4 3 2 4 3 2 3 2 2" xfId="15473" xr:uid="{00000000-0005-0000-0000-00008A070000}"/>
    <cellStyle name="Currency 4 3 2 4 3 2 3 3" xfId="11231" xr:uid="{00000000-0005-0000-0000-00008B070000}"/>
    <cellStyle name="Currency 4 3 2 4 3 2 4" xfId="970" xr:uid="{00000000-0005-0000-0000-00008C070000}"/>
    <cellStyle name="Currency 4 3 2 4 3 2 4 2" xfId="14061" xr:uid="{00000000-0005-0000-0000-00008D070000}"/>
    <cellStyle name="Currency 4 3 2 4 3 2 5" xfId="9819" xr:uid="{00000000-0005-0000-0000-00008E070000}"/>
    <cellStyle name="Currency 4 3 2 4 3 3" xfId="971" xr:uid="{00000000-0005-0000-0000-00008F070000}"/>
    <cellStyle name="Currency 4 3 2 4 3 3 2" xfId="972" xr:uid="{00000000-0005-0000-0000-000090070000}"/>
    <cellStyle name="Currency 4 3 2 4 3 3 2 2" xfId="16181" xr:uid="{00000000-0005-0000-0000-000091070000}"/>
    <cellStyle name="Currency 4 3 2 4 3 3 3" xfId="11939" xr:uid="{00000000-0005-0000-0000-000092070000}"/>
    <cellStyle name="Currency 4 3 2 4 3 4" xfId="973" xr:uid="{00000000-0005-0000-0000-000093070000}"/>
    <cellStyle name="Currency 4 3 2 4 3 4 2" xfId="974" xr:uid="{00000000-0005-0000-0000-000094070000}"/>
    <cellStyle name="Currency 4 3 2 4 3 4 2 2" xfId="14767" xr:uid="{00000000-0005-0000-0000-000095070000}"/>
    <cellStyle name="Currency 4 3 2 4 3 4 3" xfId="10525" xr:uid="{00000000-0005-0000-0000-000096070000}"/>
    <cellStyle name="Currency 4 3 2 4 3 5" xfId="975" xr:uid="{00000000-0005-0000-0000-000097070000}"/>
    <cellStyle name="Currency 4 3 2 4 3 5 2" xfId="13355" xr:uid="{00000000-0005-0000-0000-000098070000}"/>
    <cellStyle name="Currency 4 3 2 4 3 6" xfId="9113" xr:uid="{00000000-0005-0000-0000-000099070000}"/>
    <cellStyle name="Currency 4 3 2 4 4" xfId="976" xr:uid="{00000000-0005-0000-0000-00009A070000}"/>
    <cellStyle name="Currency 4 3 2 4 4 2" xfId="977" xr:uid="{00000000-0005-0000-0000-00009B070000}"/>
    <cellStyle name="Currency 4 3 2 4 4 2 2" xfId="978" xr:uid="{00000000-0005-0000-0000-00009C070000}"/>
    <cellStyle name="Currency 4 3 2 4 4 2 2 2" xfId="16433" xr:uid="{00000000-0005-0000-0000-00009D070000}"/>
    <cellStyle name="Currency 4 3 2 4 4 2 3" xfId="12191" xr:uid="{00000000-0005-0000-0000-00009E070000}"/>
    <cellStyle name="Currency 4 3 2 4 4 3" xfId="979" xr:uid="{00000000-0005-0000-0000-00009F070000}"/>
    <cellStyle name="Currency 4 3 2 4 4 3 2" xfId="980" xr:uid="{00000000-0005-0000-0000-0000A0070000}"/>
    <cellStyle name="Currency 4 3 2 4 4 3 2 2" xfId="15019" xr:uid="{00000000-0005-0000-0000-0000A1070000}"/>
    <cellStyle name="Currency 4 3 2 4 4 3 3" xfId="10777" xr:uid="{00000000-0005-0000-0000-0000A2070000}"/>
    <cellStyle name="Currency 4 3 2 4 4 4" xfId="981" xr:uid="{00000000-0005-0000-0000-0000A3070000}"/>
    <cellStyle name="Currency 4 3 2 4 4 4 2" xfId="13607" xr:uid="{00000000-0005-0000-0000-0000A4070000}"/>
    <cellStyle name="Currency 4 3 2 4 4 5" xfId="9365" xr:uid="{00000000-0005-0000-0000-0000A5070000}"/>
    <cellStyle name="Currency 4 3 2 4 5" xfId="982" xr:uid="{00000000-0005-0000-0000-0000A6070000}"/>
    <cellStyle name="Currency 4 3 2 4 5 2" xfId="983" xr:uid="{00000000-0005-0000-0000-0000A7070000}"/>
    <cellStyle name="Currency 4 3 2 4 5 2 2" xfId="15727" xr:uid="{00000000-0005-0000-0000-0000A8070000}"/>
    <cellStyle name="Currency 4 3 2 4 5 3" xfId="11485" xr:uid="{00000000-0005-0000-0000-0000A9070000}"/>
    <cellStyle name="Currency 4 3 2 4 6" xfId="984" xr:uid="{00000000-0005-0000-0000-0000AA070000}"/>
    <cellStyle name="Currency 4 3 2 4 6 2" xfId="985" xr:uid="{00000000-0005-0000-0000-0000AB070000}"/>
    <cellStyle name="Currency 4 3 2 4 6 2 2" xfId="14313" xr:uid="{00000000-0005-0000-0000-0000AC070000}"/>
    <cellStyle name="Currency 4 3 2 4 6 3" xfId="10071" xr:uid="{00000000-0005-0000-0000-0000AD070000}"/>
    <cellStyle name="Currency 4 3 2 4 7" xfId="986" xr:uid="{00000000-0005-0000-0000-0000AE070000}"/>
    <cellStyle name="Currency 4 3 2 4 7 2" xfId="12901" xr:uid="{00000000-0005-0000-0000-0000AF070000}"/>
    <cellStyle name="Currency 4 3 2 4 8" xfId="8659" xr:uid="{00000000-0005-0000-0000-0000B0070000}"/>
    <cellStyle name="Currency 4 3 2 5" xfId="987" xr:uid="{00000000-0005-0000-0000-0000B1070000}"/>
    <cellStyle name="Currency 4 3 2 5 2" xfId="988" xr:uid="{00000000-0005-0000-0000-0000B2070000}"/>
    <cellStyle name="Currency 4 3 2 5 2 2" xfId="989" xr:uid="{00000000-0005-0000-0000-0000B3070000}"/>
    <cellStyle name="Currency 4 3 2 5 2 2 2" xfId="990" xr:uid="{00000000-0005-0000-0000-0000B4070000}"/>
    <cellStyle name="Currency 4 3 2 5 2 2 2 2" xfId="991" xr:uid="{00000000-0005-0000-0000-0000B5070000}"/>
    <cellStyle name="Currency 4 3 2 5 2 2 2 2 2" xfId="16988" xr:uid="{00000000-0005-0000-0000-0000B6070000}"/>
    <cellStyle name="Currency 4 3 2 5 2 2 2 3" xfId="12746" xr:uid="{00000000-0005-0000-0000-0000B7070000}"/>
    <cellStyle name="Currency 4 3 2 5 2 2 3" xfId="992" xr:uid="{00000000-0005-0000-0000-0000B8070000}"/>
    <cellStyle name="Currency 4 3 2 5 2 2 3 2" xfId="993" xr:uid="{00000000-0005-0000-0000-0000B9070000}"/>
    <cellStyle name="Currency 4 3 2 5 2 2 3 2 2" xfId="15574" xr:uid="{00000000-0005-0000-0000-0000BA070000}"/>
    <cellStyle name="Currency 4 3 2 5 2 2 3 3" xfId="11332" xr:uid="{00000000-0005-0000-0000-0000BB070000}"/>
    <cellStyle name="Currency 4 3 2 5 2 2 4" xfId="994" xr:uid="{00000000-0005-0000-0000-0000BC070000}"/>
    <cellStyle name="Currency 4 3 2 5 2 2 4 2" xfId="14162" xr:uid="{00000000-0005-0000-0000-0000BD070000}"/>
    <cellStyle name="Currency 4 3 2 5 2 2 5" xfId="9920" xr:uid="{00000000-0005-0000-0000-0000BE070000}"/>
    <cellStyle name="Currency 4 3 2 5 2 3" xfId="995" xr:uid="{00000000-0005-0000-0000-0000BF070000}"/>
    <cellStyle name="Currency 4 3 2 5 2 3 2" xfId="996" xr:uid="{00000000-0005-0000-0000-0000C0070000}"/>
    <cellStyle name="Currency 4 3 2 5 2 3 2 2" xfId="16282" xr:uid="{00000000-0005-0000-0000-0000C1070000}"/>
    <cellStyle name="Currency 4 3 2 5 2 3 3" xfId="12040" xr:uid="{00000000-0005-0000-0000-0000C2070000}"/>
    <cellStyle name="Currency 4 3 2 5 2 4" xfId="997" xr:uid="{00000000-0005-0000-0000-0000C3070000}"/>
    <cellStyle name="Currency 4 3 2 5 2 4 2" xfId="998" xr:uid="{00000000-0005-0000-0000-0000C4070000}"/>
    <cellStyle name="Currency 4 3 2 5 2 4 2 2" xfId="14868" xr:uid="{00000000-0005-0000-0000-0000C5070000}"/>
    <cellStyle name="Currency 4 3 2 5 2 4 3" xfId="10626" xr:uid="{00000000-0005-0000-0000-0000C6070000}"/>
    <cellStyle name="Currency 4 3 2 5 2 5" xfId="999" xr:uid="{00000000-0005-0000-0000-0000C7070000}"/>
    <cellStyle name="Currency 4 3 2 5 2 5 2" xfId="13456" xr:uid="{00000000-0005-0000-0000-0000C8070000}"/>
    <cellStyle name="Currency 4 3 2 5 2 6" xfId="9214" xr:uid="{00000000-0005-0000-0000-0000C9070000}"/>
    <cellStyle name="Currency 4 3 2 5 3" xfId="1000" xr:uid="{00000000-0005-0000-0000-0000CA070000}"/>
    <cellStyle name="Currency 4 3 2 5 3 2" xfId="1001" xr:uid="{00000000-0005-0000-0000-0000CB070000}"/>
    <cellStyle name="Currency 4 3 2 5 3 2 2" xfId="1002" xr:uid="{00000000-0005-0000-0000-0000CC070000}"/>
    <cellStyle name="Currency 4 3 2 5 3 2 2 2" xfId="16736" xr:uid="{00000000-0005-0000-0000-0000CD070000}"/>
    <cellStyle name="Currency 4 3 2 5 3 2 3" xfId="12494" xr:uid="{00000000-0005-0000-0000-0000CE070000}"/>
    <cellStyle name="Currency 4 3 2 5 3 3" xfId="1003" xr:uid="{00000000-0005-0000-0000-0000CF070000}"/>
    <cellStyle name="Currency 4 3 2 5 3 3 2" xfId="1004" xr:uid="{00000000-0005-0000-0000-0000D0070000}"/>
    <cellStyle name="Currency 4 3 2 5 3 3 2 2" xfId="15322" xr:uid="{00000000-0005-0000-0000-0000D1070000}"/>
    <cellStyle name="Currency 4 3 2 5 3 3 3" xfId="11080" xr:uid="{00000000-0005-0000-0000-0000D2070000}"/>
    <cellStyle name="Currency 4 3 2 5 3 4" xfId="1005" xr:uid="{00000000-0005-0000-0000-0000D3070000}"/>
    <cellStyle name="Currency 4 3 2 5 3 4 2" xfId="13910" xr:uid="{00000000-0005-0000-0000-0000D4070000}"/>
    <cellStyle name="Currency 4 3 2 5 3 5" xfId="9668" xr:uid="{00000000-0005-0000-0000-0000D5070000}"/>
    <cellStyle name="Currency 4 3 2 5 4" xfId="1006" xr:uid="{00000000-0005-0000-0000-0000D6070000}"/>
    <cellStyle name="Currency 4 3 2 5 4 2" xfId="1007" xr:uid="{00000000-0005-0000-0000-0000D7070000}"/>
    <cellStyle name="Currency 4 3 2 5 4 2 2" xfId="16030" xr:uid="{00000000-0005-0000-0000-0000D8070000}"/>
    <cellStyle name="Currency 4 3 2 5 4 3" xfId="11788" xr:uid="{00000000-0005-0000-0000-0000D9070000}"/>
    <cellStyle name="Currency 4 3 2 5 5" xfId="1008" xr:uid="{00000000-0005-0000-0000-0000DA070000}"/>
    <cellStyle name="Currency 4 3 2 5 5 2" xfId="1009" xr:uid="{00000000-0005-0000-0000-0000DB070000}"/>
    <cellStyle name="Currency 4 3 2 5 5 2 2" xfId="14616" xr:uid="{00000000-0005-0000-0000-0000DC070000}"/>
    <cellStyle name="Currency 4 3 2 5 5 3" xfId="10374" xr:uid="{00000000-0005-0000-0000-0000DD070000}"/>
    <cellStyle name="Currency 4 3 2 5 6" xfId="1010" xr:uid="{00000000-0005-0000-0000-0000DE070000}"/>
    <cellStyle name="Currency 4 3 2 5 6 2" xfId="13204" xr:uid="{00000000-0005-0000-0000-0000DF070000}"/>
    <cellStyle name="Currency 4 3 2 5 7" xfId="8962" xr:uid="{00000000-0005-0000-0000-0000E0070000}"/>
    <cellStyle name="Currency 4 3 2 6" xfId="1011" xr:uid="{00000000-0005-0000-0000-0000E1070000}"/>
    <cellStyle name="Currency 4 3 2 6 2" xfId="1012" xr:uid="{00000000-0005-0000-0000-0000E2070000}"/>
    <cellStyle name="Currency 4 3 2 6 2 2" xfId="1013" xr:uid="{00000000-0005-0000-0000-0000E3070000}"/>
    <cellStyle name="Currency 4 3 2 6 2 2 2" xfId="1014" xr:uid="{00000000-0005-0000-0000-0000E4070000}"/>
    <cellStyle name="Currency 4 3 2 6 2 2 2 2" xfId="16534" xr:uid="{00000000-0005-0000-0000-0000E5070000}"/>
    <cellStyle name="Currency 4 3 2 6 2 2 3" xfId="12292" xr:uid="{00000000-0005-0000-0000-0000E6070000}"/>
    <cellStyle name="Currency 4 3 2 6 2 3" xfId="1015" xr:uid="{00000000-0005-0000-0000-0000E7070000}"/>
    <cellStyle name="Currency 4 3 2 6 2 3 2" xfId="1016" xr:uid="{00000000-0005-0000-0000-0000E8070000}"/>
    <cellStyle name="Currency 4 3 2 6 2 3 2 2" xfId="15120" xr:uid="{00000000-0005-0000-0000-0000E9070000}"/>
    <cellStyle name="Currency 4 3 2 6 2 3 3" xfId="10878" xr:uid="{00000000-0005-0000-0000-0000EA070000}"/>
    <cellStyle name="Currency 4 3 2 6 2 4" xfId="1017" xr:uid="{00000000-0005-0000-0000-0000EB070000}"/>
    <cellStyle name="Currency 4 3 2 6 2 4 2" xfId="13708" xr:uid="{00000000-0005-0000-0000-0000EC070000}"/>
    <cellStyle name="Currency 4 3 2 6 2 5" xfId="9466" xr:uid="{00000000-0005-0000-0000-0000ED070000}"/>
    <cellStyle name="Currency 4 3 2 6 3" xfId="1018" xr:uid="{00000000-0005-0000-0000-0000EE070000}"/>
    <cellStyle name="Currency 4 3 2 6 3 2" xfId="1019" xr:uid="{00000000-0005-0000-0000-0000EF070000}"/>
    <cellStyle name="Currency 4 3 2 6 3 2 2" xfId="15828" xr:uid="{00000000-0005-0000-0000-0000F0070000}"/>
    <cellStyle name="Currency 4 3 2 6 3 3" xfId="11586" xr:uid="{00000000-0005-0000-0000-0000F1070000}"/>
    <cellStyle name="Currency 4 3 2 6 4" xfId="1020" xr:uid="{00000000-0005-0000-0000-0000F2070000}"/>
    <cellStyle name="Currency 4 3 2 6 4 2" xfId="1021" xr:uid="{00000000-0005-0000-0000-0000F3070000}"/>
    <cellStyle name="Currency 4 3 2 6 4 2 2" xfId="14414" xr:uid="{00000000-0005-0000-0000-0000F4070000}"/>
    <cellStyle name="Currency 4 3 2 6 4 3" xfId="10172" xr:uid="{00000000-0005-0000-0000-0000F5070000}"/>
    <cellStyle name="Currency 4 3 2 6 5" xfId="1022" xr:uid="{00000000-0005-0000-0000-0000F6070000}"/>
    <cellStyle name="Currency 4 3 2 6 5 2" xfId="13002" xr:uid="{00000000-0005-0000-0000-0000F7070000}"/>
    <cellStyle name="Currency 4 3 2 6 6" xfId="8760" xr:uid="{00000000-0005-0000-0000-0000F8070000}"/>
    <cellStyle name="Currency 4 3 2 7" xfId="1023" xr:uid="{00000000-0005-0000-0000-0000F9070000}"/>
    <cellStyle name="Currency 4 3 2 7 2" xfId="1024" xr:uid="{00000000-0005-0000-0000-0000FA070000}"/>
    <cellStyle name="Currency 4 3 2 7 2 2" xfId="1025" xr:uid="{00000000-0005-0000-0000-0000FB070000}"/>
    <cellStyle name="Currency 4 3 2 7 2 2 2" xfId="1026" xr:uid="{00000000-0005-0000-0000-0000FC070000}"/>
    <cellStyle name="Currency 4 3 2 7 2 2 2 2" xfId="16786" xr:uid="{00000000-0005-0000-0000-0000FD070000}"/>
    <cellStyle name="Currency 4 3 2 7 2 2 3" xfId="12544" xr:uid="{00000000-0005-0000-0000-0000FE070000}"/>
    <cellStyle name="Currency 4 3 2 7 2 3" xfId="1027" xr:uid="{00000000-0005-0000-0000-0000FF070000}"/>
    <cellStyle name="Currency 4 3 2 7 2 3 2" xfId="1028" xr:uid="{00000000-0005-0000-0000-000000080000}"/>
    <cellStyle name="Currency 4 3 2 7 2 3 2 2" xfId="15372" xr:uid="{00000000-0005-0000-0000-000001080000}"/>
    <cellStyle name="Currency 4 3 2 7 2 3 3" xfId="11130" xr:uid="{00000000-0005-0000-0000-000002080000}"/>
    <cellStyle name="Currency 4 3 2 7 2 4" xfId="1029" xr:uid="{00000000-0005-0000-0000-000003080000}"/>
    <cellStyle name="Currency 4 3 2 7 2 4 2" xfId="13960" xr:uid="{00000000-0005-0000-0000-000004080000}"/>
    <cellStyle name="Currency 4 3 2 7 2 5" xfId="9718" xr:uid="{00000000-0005-0000-0000-000005080000}"/>
    <cellStyle name="Currency 4 3 2 7 3" xfId="1030" xr:uid="{00000000-0005-0000-0000-000006080000}"/>
    <cellStyle name="Currency 4 3 2 7 3 2" xfId="1031" xr:uid="{00000000-0005-0000-0000-000007080000}"/>
    <cellStyle name="Currency 4 3 2 7 3 2 2" xfId="16080" xr:uid="{00000000-0005-0000-0000-000008080000}"/>
    <cellStyle name="Currency 4 3 2 7 3 3" xfId="11838" xr:uid="{00000000-0005-0000-0000-000009080000}"/>
    <cellStyle name="Currency 4 3 2 7 4" xfId="1032" xr:uid="{00000000-0005-0000-0000-00000A080000}"/>
    <cellStyle name="Currency 4 3 2 7 4 2" xfId="1033" xr:uid="{00000000-0005-0000-0000-00000B080000}"/>
    <cellStyle name="Currency 4 3 2 7 4 2 2" xfId="14666" xr:uid="{00000000-0005-0000-0000-00000C080000}"/>
    <cellStyle name="Currency 4 3 2 7 4 3" xfId="10424" xr:uid="{00000000-0005-0000-0000-00000D080000}"/>
    <cellStyle name="Currency 4 3 2 7 5" xfId="1034" xr:uid="{00000000-0005-0000-0000-00000E080000}"/>
    <cellStyle name="Currency 4 3 2 7 5 2" xfId="13254" xr:uid="{00000000-0005-0000-0000-00000F080000}"/>
    <cellStyle name="Currency 4 3 2 7 6" xfId="9012" xr:uid="{00000000-0005-0000-0000-000010080000}"/>
    <cellStyle name="Currency 4 3 2 8" xfId="1035" xr:uid="{00000000-0005-0000-0000-000011080000}"/>
    <cellStyle name="Currency 4 3 2 8 2" xfId="1036" xr:uid="{00000000-0005-0000-0000-000012080000}"/>
    <cellStyle name="Currency 4 3 2 8 2 2" xfId="1037" xr:uid="{00000000-0005-0000-0000-000013080000}"/>
    <cellStyle name="Currency 4 3 2 8 2 2 2" xfId="16332" xr:uid="{00000000-0005-0000-0000-000014080000}"/>
    <cellStyle name="Currency 4 3 2 8 2 3" xfId="12090" xr:uid="{00000000-0005-0000-0000-000015080000}"/>
    <cellStyle name="Currency 4 3 2 8 3" xfId="1038" xr:uid="{00000000-0005-0000-0000-000016080000}"/>
    <cellStyle name="Currency 4 3 2 8 3 2" xfId="1039" xr:uid="{00000000-0005-0000-0000-000017080000}"/>
    <cellStyle name="Currency 4 3 2 8 3 2 2" xfId="14918" xr:uid="{00000000-0005-0000-0000-000018080000}"/>
    <cellStyle name="Currency 4 3 2 8 3 3" xfId="10676" xr:uid="{00000000-0005-0000-0000-000019080000}"/>
    <cellStyle name="Currency 4 3 2 8 4" xfId="1040" xr:uid="{00000000-0005-0000-0000-00001A080000}"/>
    <cellStyle name="Currency 4 3 2 8 4 2" xfId="13506" xr:uid="{00000000-0005-0000-0000-00001B080000}"/>
    <cellStyle name="Currency 4 3 2 8 5" xfId="9264" xr:uid="{00000000-0005-0000-0000-00001C080000}"/>
    <cellStyle name="Currency 4 3 2 9" xfId="1041" xr:uid="{00000000-0005-0000-0000-00001D080000}"/>
    <cellStyle name="Currency 4 3 2 9 2" xfId="1042" xr:uid="{00000000-0005-0000-0000-00001E080000}"/>
    <cellStyle name="Currency 4 3 2 9 2 2" xfId="15626" xr:uid="{00000000-0005-0000-0000-00001F080000}"/>
    <cellStyle name="Currency 4 3 2 9 3" xfId="11384" xr:uid="{00000000-0005-0000-0000-000020080000}"/>
    <cellStyle name="Currency 4 3 3" xfId="1043" xr:uid="{00000000-0005-0000-0000-000021080000}"/>
    <cellStyle name="Currency 4 3 3 10" xfId="1044" xr:uid="{00000000-0005-0000-0000-000022080000}"/>
    <cellStyle name="Currency 4 3 3 10 2" xfId="12812" xr:uid="{00000000-0005-0000-0000-000023080000}"/>
    <cellStyle name="Currency 4 3 3 11" xfId="8569" xr:uid="{00000000-0005-0000-0000-000024080000}"/>
    <cellStyle name="Currency 4 3 3 2" xfId="1045" xr:uid="{00000000-0005-0000-0000-000025080000}"/>
    <cellStyle name="Currency 4 3 3 2 2" xfId="1046" xr:uid="{00000000-0005-0000-0000-000026080000}"/>
    <cellStyle name="Currency 4 3 3 2 2 2" xfId="1047" xr:uid="{00000000-0005-0000-0000-000027080000}"/>
    <cellStyle name="Currency 4 3 3 2 2 2 2" xfId="1048" xr:uid="{00000000-0005-0000-0000-000028080000}"/>
    <cellStyle name="Currency 4 3 3 2 2 2 2 2" xfId="1049" xr:uid="{00000000-0005-0000-0000-000029080000}"/>
    <cellStyle name="Currency 4 3 3 2 2 2 2 2 2" xfId="1050" xr:uid="{00000000-0005-0000-0000-00002A080000}"/>
    <cellStyle name="Currency 4 3 3 2 2 2 2 2 2 2" xfId="16698" xr:uid="{00000000-0005-0000-0000-00002B080000}"/>
    <cellStyle name="Currency 4 3 3 2 2 2 2 2 3" xfId="12456" xr:uid="{00000000-0005-0000-0000-00002C080000}"/>
    <cellStyle name="Currency 4 3 3 2 2 2 2 3" xfId="1051" xr:uid="{00000000-0005-0000-0000-00002D080000}"/>
    <cellStyle name="Currency 4 3 3 2 2 2 2 3 2" xfId="1052" xr:uid="{00000000-0005-0000-0000-00002E080000}"/>
    <cellStyle name="Currency 4 3 3 2 2 2 2 3 2 2" xfId="15284" xr:uid="{00000000-0005-0000-0000-00002F080000}"/>
    <cellStyle name="Currency 4 3 3 2 2 2 2 3 3" xfId="11042" xr:uid="{00000000-0005-0000-0000-000030080000}"/>
    <cellStyle name="Currency 4 3 3 2 2 2 2 4" xfId="1053" xr:uid="{00000000-0005-0000-0000-000031080000}"/>
    <cellStyle name="Currency 4 3 3 2 2 2 2 4 2" xfId="13872" xr:uid="{00000000-0005-0000-0000-000032080000}"/>
    <cellStyle name="Currency 4 3 3 2 2 2 2 5" xfId="9630" xr:uid="{00000000-0005-0000-0000-000033080000}"/>
    <cellStyle name="Currency 4 3 3 2 2 2 3" xfId="1054" xr:uid="{00000000-0005-0000-0000-000034080000}"/>
    <cellStyle name="Currency 4 3 3 2 2 2 3 2" xfId="1055" xr:uid="{00000000-0005-0000-0000-000035080000}"/>
    <cellStyle name="Currency 4 3 3 2 2 2 3 2 2" xfId="15992" xr:uid="{00000000-0005-0000-0000-000036080000}"/>
    <cellStyle name="Currency 4 3 3 2 2 2 3 3" xfId="11750" xr:uid="{00000000-0005-0000-0000-000037080000}"/>
    <cellStyle name="Currency 4 3 3 2 2 2 4" xfId="1056" xr:uid="{00000000-0005-0000-0000-000038080000}"/>
    <cellStyle name="Currency 4 3 3 2 2 2 4 2" xfId="1057" xr:uid="{00000000-0005-0000-0000-000039080000}"/>
    <cellStyle name="Currency 4 3 3 2 2 2 4 2 2" xfId="14578" xr:uid="{00000000-0005-0000-0000-00003A080000}"/>
    <cellStyle name="Currency 4 3 3 2 2 2 4 3" xfId="10336" xr:uid="{00000000-0005-0000-0000-00003B080000}"/>
    <cellStyle name="Currency 4 3 3 2 2 2 5" xfId="1058" xr:uid="{00000000-0005-0000-0000-00003C080000}"/>
    <cellStyle name="Currency 4 3 3 2 2 2 5 2" xfId="13166" xr:uid="{00000000-0005-0000-0000-00003D080000}"/>
    <cellStyle name="Currency 4 3 3 2 2 2 6" xfId="8924" xr:uid="{00000000-0005-0000-0000-00003E080000}"/>
    <cellStyle name="Currency 4 3 3 2 2 3" xfId="1059" xr:uid="{00000000-0005-0000-0000-00003F080000}"/>
    <cellStyle name="Currency 4 3 3 2 2 3 2" xfId="1060" xr:uid="{00000000-0005-0000-0000-000040080000}"/>
    <cellStyle name="Currency 4 3 3 2 2 3 2 2" xfId="1061" xr:uid="{00000000-0005-0000-0000-000041080000}"/>
    <cellStyle name="Currency 4 3 3 2 2 3 2 2 2" xfId="1062" xr:uid="{00000000-0005-0000-0000-000042080000}"/>
    <cellStyle name="Currency 4 3 3 2 2 3 2 2 2 2" xfId="16950" xr:uid="{00000000-0005-0000-0000-000043080000}"/>
    <cellStyle name="Currency 4 3 3 2 2 3 2 2 3" xfId="12708" xr:uid="{00000000-0005-0000-0000-000044080000}"/>
    <cellStyle name="Currency 4 3 3 2 2 3 2 3" xfId="1063" xr:uid="{00000000-0005-0000-0000-000045080000}"/>
    <cellStyle name="Currency 4 3 3 2 2 3 2 3 2" xfId="1064" xr:uid="{00000000-0005-0000-0000-000046080000}"/>
    <cellStyle name="Currency 4 3 3 2 2 3 2 3 2 2" xfId="15536" xr:uid="{00000000-0005-0000-0000-000047080000}"/>
    <cellStyle name="Currency 4 3 3 2 2 3 2 3 3" xfId="11294" xr:uid="{00000000-0005-0000-0000-000048080000}"/>
    <cellStyle name="Currency 4 3 3 2 2 3 2 4" xfId="1065" xr:uid="{00000000-0005-0000-0000-000049080000}"/>
    <cellStyle name="Currency 4 3 3 2 2 3 2 4 2" xfId="14124" xr:uid="{00000000-0005-0000-0000-00004A080000}"/>
    <cellStyle name="Currency 4 3 3 2 2 3 2 5" xfId="9882" xr:uid="{00000000-0005-0000-0000-00004B080000}"/>
    <cellStyle name="Currency 4 3 3 2 2 3 3" xfId="1066" xr:uid="{00000000-0005-0000-0000-00004C080000}"/>
    <cellStyle name="Currency 4 3 3 2 2 3 3 2" xfId="1067" xr:uid="{00000000-0005-0000-0000-00004D080000}"/>
    <cellStyle name="Currency 4 3 3 2 2 3 3 2 2" xfId="16244" xr:uid="{00000000-0005-0000-0000-00004E080000}"/>
    <cellStyle name="Currency 4 3 3 2 2 3 3 3" xfId="12002" xr:uid="{00000000-0005-0000-0000-00004F080000}"/>
    <cellStyle name="Currency 4 3 3 2 2 3 4" xfId="1068" xr:uid="{00000000-0005-0000-0000-000050080000}"/>
    <cellStyle name="Currency 4 3 3 2 2 3 4 2" xfId="1069" xr:uid="{00000000-0005-0000-0000-000051080000}"/>
    <cellStyle name="Currency 4 3 3 2 2 3 4 2 2" xfId="14830" xr:uid="{00000000-0005-0000-0000-000052080000}"/>
    <cellStyle name="Currency 4 3 3 2 2 3 4 3" xfId="10588" xr:uid="{00000000-0005-0000-0000-000053080000}"/>
    <cellStyle name="Currency 4 3 3 2 2 3 5" xfId="1070" xr:uid="{00000000-0005-0000-0000-000054080000}"/>
    <cellStyle name="Currency 4 3 3 2 2 3 5 2" xfId="13418" xr:uid="{00000000-0005-0000-0000-000055080000}"/>
    <cellStyle name="Currency 4 3 3 2 2 3 6" xfId="9176" xr:uid="{00000000-0005-0000-0000-000056080000}"/>
    <cellStyle name="Currency 4 3 3 2 2 4" xfId="1071" xr:uid="{00000000-0005-0000-0000-000057080000}"/>
    <cellStyle name="Currency 4 3 3 2 2 4 2" xfId="1072" xr:uid="{00000000-0005-0000-0000-000058080000}"/>
    <cellStyle name="Currency 4 3 3 2 2 4 2 2" xfId="1073" xr:uid="{00000000-0005-0000-0000-000059080000}"/>
    <cellStyle name="Currency 4 3 3 2 2 4 2 2 2" xfId="16496" xr:uid="{00000000-0005-0000-0000-00005A080000}"/>
    <cellStyle name="Currency 4 3 3 2 2 4 2 3" xfId="12254" xr:uid="{00000000-0005-0000-0000-00005B080000}"/>
    <cellStyle name="Currency 4 3 3 2 2 4 3" xfId="1074" xr:uid="{00000000-0005-0000-0000-00005C080000}"/>
    <cellStyle name="Currency 4 3 3 2 2 4 3 2" xfId="1075" xr:uid="{00000000-0005-0000-0000-00005D080000}"/>
    <cellStyle name="Currency 4 3 3 2 2 4 3 2 2" xfId="15082" xr:uid="{00000000-0005-0000-0000-00005E080000}"/>
    <cellStyle name="Currency 4 3 3 2 2 4 3 3" xfId="10840" xr:uid="{00000000-0005-0000-0000-00005F080000}"/>
    <cellStyle name="Currency 4 3 3 2 2 4 4" xfId="1076" xr:uid="{00000000-0005-0000-0000-000060080000}"/>
    <cellStyle name="Currency 4 3 3 2 2 4 4 2" xfId="13670" xr:uid="{00000000-0005-0000-0000-000061080000}"/>
    <cellStyle name="Currency 4 3 3 2 2 4 5" xfId="9428" xr:uid="{00000000-0005-0000-0000-000062080000}"/>
    <cellStyle name="Currency 4 3 3 2 2 5" xfId="1077" xr:uid="{00000000-0005-0000-0000-000063080000}"/>
    <cellStyle name="Currency 4 3 3 2 2 5 2" xfId="1078" xr:uid="{00000000-0005-0000-0000-000064080000}"/>
    <cellStyle name="Currency 4 3 3 2 2 5 2 2" xfId="15790" xr:uid="{00000000-0005-0000-0000-000065080000}"/>
    <cellStyle name="Currency 4 3 3 2 2 5 3" xfId="11548" xr:uid="{00000000-0005-0000-0000-000066080000}"/>
    <cellStyle name="Currency 4 3 3 2 2 6" xfId="1079" xr:uid="{00000000-0005-0000-0000-000067080000}"/>
    <cellStyle name="Currency 4 3 3 2 2 6 2" xfId="1080" xr:uid="{00000000-0005-0000-0000-000068080000}"/>
    <cellStyle name="Currency 4 3 3 2 2 6 2 2" xfId="14376" xr:uid="{00000000-0005-0000-0000-000069080000}"/>
    <cellStyle name="Currency 4 3 3 2 2 6 3" xfId="10134" xr:uid="{00000000-0005-0000-0000-00006A080000}"/>
    <cellStyle name="Currency 4 3 3 2 2 7" xfId="1081" xr:uid="{00000000-0005-0000-0000-00006B080000}"/>
    <cellStyle name="Currency 4 3 3 2 2 7 2" xfId="12964" xr:uid="{00000000-0005-0000-0000-00006C080000}"/>
    <cellStyle name="Currency 4 3 3 2 2 8" xfId="8722" xr:uid="{00000000-0005-0000-0000-00006D080000}"/>
    <cellStyle name="Currency 4 3 3 2 3" xfId="1082" xr:uid="{00000000-0005-0000-0000-00006E080000}"/>
    <cellStyle name="Currency 4 3 3 2 3 2" xfId="1083" xr:uid="{00000000-0005-0000-0000-00006F080000}"/>
    <cellStyle name="Currency 4 3 3 2 3 2 2" xfId="1084" xr:uid="{00000000-0005-0000-0000-000070080000}"/>
    <cellStyle name="Currency 4 3 3 2 3 2 2 2" xfId="1085" xr:uid="{00000000-0005-0000-0000-000071080000}"/>
    <cellStyle name="Currency 4 3 3 2 3 2 2 2 2" xfId="16597" xr:uid="{00000000-0005-0000-0000-000072080000}"/>
    <cellStyle name="Currency 4 3 3 2 3 2 2 3" xfId="12355" xr:uid="{00000000-0005-0000-0000-000073080000}"/>
    <cellStyle name="Currency 4 3 3 2 3 2 3" xfId="1086" xr:uid="{00000000-0005-0000-0000-000074080000}"/>
    <cellStyle name="Currency 4 3 3 2 3 2 3 2" xfId="1087" xr:uid="{00000000-0005-0000-0000-000075080000}"/>
    <cellStyle name="Currency 4 3 3 2 3 2 3 2 2" xfId="15183" xr:uid="{00000000-0005-0000-0000-000076080000}"/>
    <cellStyle name="Currency 4 3 3 2 3 2 3 3" xfId="10941" xr:uid="{00000000-0005-0000-0000-000077080000}"/>
    <cellStyle name="Currency 4 3 3 2 3 2 4" xfId="1088" xr:uid="{00000000-0005-0000-0000-000078080000}"/>
    <cellStyle name="Currency 4 3 3 2 3 2 4 2" xfId="13771" xr:uid="{00000000-0005-0000-0000-000079080000}"/>
    <cellStyle name="Currency 4 3 3 2 3 2 5" xfId="9529" xr:uid="{00000000-0005-0000-0000-00007A080000}"/>
    <cellStyle name="Currency 4 3 3 2 3 3" xfId="1089" xr:uid="{00000000-0005-0000-0000-00007B080000}"/>
    <cellStyle name="Currency 4 3 3 2 3 3 2" xfId="1090" xr:uid="{00000000-0005-0000-0000-00007C080000}"/>
    <cellStyle name="Currency 4 3 3 2 3 3 2 2" xfId="15891" xr:uid="{00000000-0005-0000-0000-00007D080000}"/>
    <cellStyle name="Currency 4 3 3 2 3 3 3" xfId="11649" xr:uid="{00000000-0005-0000-0000-00007E080000}"/>
    <cellStyle name="Currency 4 3 3 2 3 4" xfId="1091" xr:uid="{00000000-0005-0000-0000-00007F080000}"/>
    <cellStyle name="Currency 4 3 3 2 3 4 2" xfId="1092" xr:uid="{00000000-0005-0000-0000-000080080000}"/>
    <cellStyle name="Currency 4 3 3 2 3 4 2 2" xfId="14477" xr:uid="{00000000-0005-0000-0000-000081080000}"/>
    <cellStyle name="Currency 4 3 3 2 3 4 3" xfId="10235" xr:uid="{00000000-0005-0000-0000-000082080000}"/>
    <cellStyle name="Currency 4 3 3 2 3 5" xfId="1093" xr:uid="{00000000-0005-0000-0000-000083080000}"/>
    <cellStyle name="Currency 4 3 3 2 3 5 2" xfId="13065" xr:uid="{00000000-0005-0000-0000-000084080000}"/>
    <cellStyle name="Currency 4 3 3 2 3 6" xfId="8823" xr:uid="{00000000-0005-0000-0000-000085080000}"/>
    <cellStyle name="Currency 4 3 3 2 4" xfId="1094" xr:uid="{00000000-0005-0000-0000-000086080000}"/>
    <cellStyle name="Currency 4 3 3 2 4 2" xfId="1095" xr:uid="{00000000-0005-0000-0000-000087080000}"/>
    <cellStyle name="Currency 4 3 3 2 4 2 2" xfId="1096" xr:uid="{00000000-0005-0000-0000-000088080000}"/>
    <cellStyle name="Currency 4 3 3 2 4 2 2 2" xfId="1097" xr:uid="{00000000-0005-0000-0000-000089080000}"/>
    <cellStyle name="Currency 4 3 3 2 4 2 2 2 2" xfId="16849" xr:uid="{00000000-0005-0000-0000-00008A080000}"/>
    <cellStyle name="Currency 4 3 3 2 4 2 2 3" xfId="12607" xr:uid="{00000000-0005-0000-0000-00008B080000}"/>
    <cellStyle name="Currency 4 3 3 2 4 2 3" xfId="1098" xr:uid="{00000000-0005-0000-0000-00008C080000}"/>
    <cellStyle name="Currency 4 3 3 2 4 2 3 2" xfId="1099" xr:uid="{00000000-0005-0000-0000-00008D080000}"/>
    <cellStyle name="Currency 4 3 3 2 4 2 3 2 2" xfId="15435" xr:uid="{00000000-0005-0000-0000-00008E080000}"/>
    <cellStyle name="Currency 4 3 3 2 4 2 3 3" xfId="11193" xr:uid="{00000000-0005-0000-0000-00008F080000}"/>
    <cellStyle name="Currency 4 3 3 2 4 2 4" xfId="1100" xr:uid="{00000000-0005-0000-0000-000090080000}"/>
    <cellStyle name="Currency 4 3 3 2 4 2 4 2" xfId="14023" xr:uid="{00000000-0005-0000-0000-000091080000}"/>
    <cellStyle name="Currency 4 3 3 2 4 2 5" xfId="9781" xr:uid="{00000000-0005-0000-0000-000092080000}"/>
    <cellStyle name="Currency 4 3 3 2 4 3" xfId="1101" xr:uid="{00000000-0005-0000-0000-000093080000}"/>
    <cellStyle name="Currency 4 3 3 2 4 3 2" xfId="1102" xr:uid="{00000000-0005-0000-0000-000094080000}"/>
    <cellStyle name="Currency 4 3 3 2 4 3 2 2" xfId="16143" xr:uid="{00000000-0005-0000-0000-000095080000}"/>
    <cellStyle name="Currency 4 3 3 2 4 3 3" xfId="11901" xr:uid="{00000000-0005-0000-0000-000096080000}"/>
    <cellStyle name="Currency 4 3 3 2 4 4" xfId="1103" xr:uid="{00000000-0005-0000-0000-000097080000}"/>
    <cellStyle name="Currency 4 3 3 2 4 4 2" xfId="1104" xr:uid="{00000000-0005-0000-0000-000098080000}"/>
    <cellStyle name="Currency 4 3 3 2 4 4 2 2" xfId="14729" xr:uid="{00000000-0005-0000-0000-000099080000}"/>
    <cellStyle name="Currency 4 3 3 2 4 4 3" xfId="10487" xr:uid="{00000000-0005-0000-0000-00009A080000}"/>
    <cellStyle name="Currency 4 3 3 2 4 5" xfId="1105" xr:uid="{00000000-0005-0000-0000-00009B080000}"/>
    <cellStyle name="Currency 4 3 3 2 4 5 2" xfId="13317" xr:uid="{00000000-0005-0000-0000-00009C080000}"/>
    <cellStyle name="Currency 4 3 3 2 4 6" xfId="9075" xr:uid="{00000000-0005-0000-0000-00009D080000}"/>
    <cellStyle name="Currency 4 3 3 2 5" xfId="1106" xr:uid="{00000000-0005-0000-0000-00009E080000}"/>
    <cellStyle name="Currency 4 3 3 2 5 2" xfId="1107" xr:uid="{00000000-0005-0000-0000-00009F080000}"/>
    <cellStyle name="Currency 4 3 3 2 5 2 2" xfId="1108" xr:uid="{00000000-0005-0000-0000-0000A0080000}"/>
    <cellStyle name="Currency 4 3 3 2 5 2 2 2" xfId="16395" xr:uid="{00000000-0005-0000-0000-0000A1080000}"/>
    <cellStyle name="Currency 4 3 3 2 5 2 3" xfId="12153" xr:uid="{00000000-0005-0000-0000-0000A2080000}"/>
    <cellStyle name="Currency 4 3 3 2 5 3" xfId="1109" xr:uid="{00000000-0005-0000-0000-0000A3080000}"/>
    <cellStyle name="Currency 4 3 3 2 5 3 2" xfId="1110" xr:uid="{00000000-0005-0000-0000-0000A4080000}"/>
    <cellStyle name="Currency 4 3 3 2 5 3 2 2" xfId="14981" xr:uid="{00000000-0005-0000-0000-0000A5080000}"/>
    <cellStyle name="Currency 4 3 3 2 5 3 3" xfId="10739" xr:uid="{00000000-0005-0000-0000-0000A6080000}"/>
    <cellStyle name="Currency 4 3 3 2 5 4" xfId="1111" xr:uid="{00000000-0005-0000-0000-0000A7080000}"/>
    <cellStyle name="Currency 4 3 3 2 5 4 2" xfId="13569" xr:uid="{00000000-0005-0000-0000-0000A8080000}"/>
    <cellStyle name="Currency 4 3 3 2 5 5" xfId="9327" xr:uid="{00000000-0005-0000-0000-0000A9080000}"/>
    <cellStyle name="Currency 4 3 3 2 6" xfId="1112" xr:uid="{00000000-0005-0000-0000-0000AA080000}"/>
    <cellStyle name="Currency 4 3 3 2 6 2" xfId="1113" xr:uid="{00000000-0005-0000-0000-0000AB080000}"/>
    <cellStyle name="Currency 4 3 3 2 6 2 2" xfId="15689" xr:uid="{00000000-0005-0000-0000-0000AC080000}"/>
    <cellStyle name="Currency 4 3 3 2 6 3" xfId="11447" xr:uid="{00000000-0005-0000-0000-0000AD080000}"/>
    <cellStyle name="Currency 4 3 3 2 7" xfId="1114" xr:uid="{00000000-0005-0000-0000-0000AE080000}"/>
    <cellStyle name="Currency 4 3 3 2 7 2" xfId="1115" xr:uid="{00000000-0005-0000-0000-0000AF080000}"/>
    <cellStyle name="Currency 4 3 3 2 7 2 2" xfId="14275" xr:uid="{00000000-0005-0000-0000-0000B0080000}"/>
    <cellStyle name="Currency 4 3 3 2 7 3" xfId="10033" xr:uid="{00000000-0005-0000-0000-0000B1080000}"/>
    <cellStyle name="Currency 4 3 3 2 8" xfId="1116" xr:uid="{00000000-0005-0000-0000-0000B2080000}"/>
    <cellStyle name="Currency 4 3 3 2 8 2" xfId="12863" xr:uid="{00000000-0005-0000-0000-0000B3080000}"/>
    <cellStyle name="Currency 4 3 3 2 9" xfId="8621" xr:uid="{00000000-0005-0000-0000-0000B4080000}"/>
    <cellStyle name="Currency 4 3 3 3" xfId="1117" xr:uid="{00000000-0005-0000-0000-0000B5080000}"/>
    <cellStyle name="Currency 4 3 3 3 2" xfId="1118" xr:uid="{00000000-0005-0000-0000-0000B6080000}"/>
    <cellStyle name="Currency 4 3 3 3 2 2" xfId="1119" xr:uid="{00000000-0005-0000-0000-0000B7080000}"/>
    <cellStyle name="Currency 4 3 3 3 2 2 2" xfId="1120" xr:uid="{00000000-0005-0000-0000-0000B8080000}"/>
    <cellStyle name="Currency 4 3 3 3 2 2 2 2" xfId="1121" xr:uid="{00000000-0005-0000-0000-0000B9080000}"/>
    <cellStyle name="Currency 4 3 3 3 2 2 2 2 2" xfId="16647" xr:uid="{00000000-0005-0000-0000-0000BA080000}"/>
    <cellStyle name="Currency 4 3 3 3 2 2 2 3" xfId="12405" xr:uid="{00000000-0005-0000-0000-0000BB080000}"/>
    <cellStyle name="Currency 4 3 3 3 2 2 3" xfId="1122" xr:uid="{00000000-0005-0000-0000-0000BC080000}"/>
    <cellStyle name="Currency 4 3 3 3 2 2 3 2" xfId="1123" xr:uid="{00000000-0005-0000-0000-0000BD080000}"/>
    <cellStyle name="Currency 4 3 3 3 2 2 3 2 2" xfId="15233" xr:uid="{00000000-0005-0000-0000-0000BE080000}"/>
    <cellStyle name="Currency 4 3 3 3 2 2 3 3" xfId="10991" xr:uid="{00000000-0005-0000-0000-0000BF080000}"/>
    <cellStyle name="Currency 4 3 3 3 2 2 4" xfId="1124" xr:uid="{00000000-0005-0000-0000-0000C0080000}"/>
    <cellStyle name="Currency 4 3 3 3 2 2 4 2" xfId="13821" xr:uid="{00000000-0005-0000-0000-0000C1080000}"/>
    <cellStyle name="Currency 4 3 3 3 2 2 5" xfId="9579" xr:uid="{00000000-0005-0000-0000-0000C2080000}"/>
    <cellStyle name="Currency 4 3 3 3 2 3" xfId="1125" xr:uid="{00000000-0005-0000-0000-0000C3080000}"/>
    <cellStyle name="Currency 4 3 3 3 2 3 2" xfId="1126" xr:uid="{00000000-0005-0000-0000-0000C4080000}"/>
    <cellStyle name="Currency 4 3 3 3 2 3 2 2" xfId="15941" xr:uid="{00000000-0005-0000-0000-0000C5080000}"/>
    <cellStyle name="Currency 4 3 3 3 2 3 3" xfId="11699" xr:uid="{00000000-0005-0000-0000-0000C6080000}"/>
    <cellStyle name="Currency 4 3 3 3 2 4" xfId="1127" xr:uid="{00000000-0005-0000-0000-0000C7080000}"/>
    <cellStyle name="Currency 4 3 3 3 2 4 2" xfId="1128" xr:uid="{00000000-0005-0000-0000-0000C8080000}"/>
    <cellStyle name="Currency 4 3 3 3 2 4 2 2" xfId="14527" xr:uid="{00000000-0005-0000-0000-0000C9080000}"/>
    <cellStyle name="Currency 4 3 3 3 2 4 3" xfId="10285" xr:uid="{00000000-0005-0000-0000-0000CA080000}"/>
    <cellStyle name="Currency 4 3 3 3 2 5" xfId="1129" xr:uid="{00000000-0005-0000-0000-0000CB080000}"/>
    <cellStyle name="Currency 4 3 3 3 2 5 2" xfId="13115" xr:uid="{00000000-0005-0000-0000-0000CC080000}"/>
    <cellStyle name="Currency 4 3 3 3 2 6" xfId="8873" xr:uid="{00000000-0005-0000-0000-0000CD080000}"/>
    <cellStyle name="Currency 4 3 3 3 3" xfId="1130" xr:uid="{00000000-0005-0000-0000-0000CE080000}"/>
    <cellStyle name="Currency 4 3 3 3 3 2" xfId="1131" xr:uid="{00000000-0005-0000-0000-0000CF080000}"/>
    <cellStyle name="Currency 4 3 3 3 3 2 2" xfId="1132" xr:uid="{00000000-0005-0000-0000-0000D0080000}"/>
    <cellStyle name="Currency 4 3 3 3 3 2 2 2" xfId="1133" xr:uid="{00000000-0005-0000-0000-0000D1080000}"/>
    <cellStyle name="Currency 4 3 3 3 3 2 2 2 2" xfId="16899" xr:uid="{00000000-0005-0000-0000-0000D2080000}"/>
    <cellStyle name="Currency 4 3 3 3 3 2 2 3" xfId="12657" xr:uid="{00000000-0005-0000-0000-0000D3080000}"/>
    <cellStyle name="Currency 4 3 3 3 3 2 3" xfId="1134" xr:uid="{00000000-0005-0000-0000-0000D4080000}"/>
    <cellStyle name="Currency 4 3 3 3 3 2 3 2" xfId="1135" xr:uid="{00000000-0005-0000-0000-0000D5080000}"/>
    <cellStyle name="Currency 4 3 3 3 3 2 3 2 2" xfId="15485" xr:uid="{00000000-0005-0000-0000-0000D6080000}"/>
    <cellStyle name="Currency 4 3 3 3 3 2 3 3" xfId="11243" xr:uid="{00000000-0005-0000-0000-0000D7080000}"/>
    <cellStyle name="Currency 4 3 3 3 3 2 4" xfId="1136" xr:uid="{00000000-0005-0000-0000-0000D8080000}"/>
    <cellStyle name="Currency 4 3 3 3 3 2 4 2" xfId="14073" xr:uid="{00000000-0005-0000-0000-0000D9080000}"/>
    <cellStyle name="Currency 4 3 3 3 3 2 5" xfId="9831" xr:uid="{00000000-0005-0000-0000-0000DA080000}"/>
    <cellStyle name="Currency 4 3 3 3 3 3" xfId="1137" xr:uid="{00000000-0005-0000-0000-0000DB080000}"/>
    <cellStyle name="Currency 4 3 3 3 3 3 2" xfId="1138" xr:uid="{00000000-0005-0000-0000-0000DC080000}"/>
    <cellStyle name="Currency 4 3 3 3 3 3 2 2" xfId="16193" xr:uid="{00000000-0005-0000-0000-0000DD080000}"/>
    <cellStyle name="Currency 4 3 3 3 3 3 3" xfId="11951" xr:uid="{00000000-0005-0000-0000-0000DE080000}"/>
    <cellStyle name="Currency 4 3 3 3 3 4" xfId="1139" xr:uid="{00000000-0005-0000-0000-0000DF080000}"/>
    <cellStyle name="Currency 4 3 3 3 3 4 2" xfId="1140" xr:uid="{00000000-0005-0000-0000-0000E0080000}"/>
    <cellStyle name="Currency 4 3 3 3 3 4 2 2" xfId="14779" xr:uid="{00000000-0005-0000-0000-0000E1080000}"/>
    <cellStyle name="Currency 4 3 3 3 3 4 3" xfId="10537" xr:uid="{00000000-0005-0000-0000-0000E2080000}"/>
    <cellStyle name="Currency 4 3 3 3 3 5" xfId="1141" xr:uid="{00000000-0005-0000-0000-0000E3080000}"/>
    <cellStyle name="Currency 4 3 3 3 3 5 2" xfId="13367" xr:uid="{00000000-0005-0000-0000-0000E4080000}"/>
    <cellStyle name="Currency 4 3 3 3 3 6" xfId="9125" xr:uid="{00000000-0005-0000-0000-0000E5080000}"/>
    <cellStyle name="Currency 4 3 3 3 4" xfId="1142" xr:uid="{00000000-0005-0000-0000-0000E6080000}"/>
    <cellStyle name="Currency 4 3 3 3 4 2" xfId="1143" xr:uid="{00000000-0005-0000-0000-0000E7080000}"/>
    <cellStyle name="Currency 4 3 3 3 4 2 2" xfId="1144" xr:uid="{00000000-0005-0000-0000-0000E8080000}"/>
    <cellStyle name="Currency 4 3 3 3 4 2 2 2" xfId="16445" xr:uid="{00000000-0005-0000-0000-0000E9080000}"/>
    <cellStyle name="Currency 4 3 3 3 4 2 3" xfId="12203" xr:uid="{00000000-0005-0000-0000-0000EA080000}"/>
    <cellStyle name="Currency 4 3 3 3 4 3" xfId="1145" xr:uid="{00000000-0005-0000-0000-0000EB080000}"/>
    <cellStyle name="Currency 4 3 3 3 4 3 2" xfId="1146" xr:uid="{00000000-0005-0000-0000-0000EC080000}"/>
    <cellStyle name="Currency 4 3 3 3 4 3 2 2" xfId="15031" xr:uid="{00000000-0005-0000-0000-0000ED080000}"/>
    <cellStyle name="Currency 4 3 3 3 4 3 3" xfId="10789" xr:uid="{00000000-0005-0000-0000-0000EE080000}"/>
    <cellStyle name="Currency 4 3 3 3 4 4" xfId="1147" xr:uid="{00000000-0005-0000-0000-0000EF080000}"/>
    <cellStyle name="Currency 4 3 3 3 4 4 2" xfId="13619" xr:uid="{00000000-0005-0000-0000-0000F0080000}"/>
    <cellStyle name="Currency 4 3 3 3 4 5" xfId="9377" xr:uid="{00000000-0005-0000-0000-0000F1080000}"/>
    <cellStyle name="Currency 4 3 3 3 5" xfId="1148" xr:uid="{00000000-0005-0000-0000-0000F2080000}"/>
    <cellStyle name="Currency 4 3 3 3 5 2" xfId="1149" xr:uid="{00000000-0005-0000-0000-0000F3080000}"/>
    <cellStyle name="Currency 4 3 3 3 5 2 2" xfId="15739" xr:uid="{00000000-0005-0000-0000-0000F4080000}"/>
    <cellStyle name="Currency 4 3 3 3 5 3" xfId="11497" xr:uid="{00000000-0005-0000-0000-0000F5080000}"/>
    <cellStyle name="Currency 4 3 3 3 6" xfId="1150" xr:uid="{00000000-0005-0000-0000-0000F6080000}"/>
    <cellStyle name="Currency 4 3 3 3 6 2" xfId="1151" xr:uid="{00000000-0005-0000-0000-0000F7080000}"/>
    <cellStyle name="Currency 4 3 3 3 6 2 2" xfId="14325" xr:uid="{00000000-0005-0000-0000-0000F8080000}"/>
    <cellStyle name="Currency 4 3 3 3 6 3" xfId="10083" xr:uid="{00000000-0005-0000-0000-0000F9080000}"/>
    <cellStyle name="Currency 4 3 3 3 7" xfId="1152" xr:uid="{00000000-0005-0000-0000-0000FA080000}"/>
    <cellStyle name="Currency 4 3 3 3 7 2" xfId="12913" xr:uid="{00000000-0005-0000-0000-0000FB080000}"/>
    <cellStyle name="Currency 4 3 3 3 8" xfId="8671" xr:uid="{00000000-0005-0000-0000-0000FC080000}"/>
    <cellStyle name="Currency 4 3 3 4" xfId="1153" xr:uid="{00000000-0005-0000-0000-0000FD080000}"/>
    <cellStyle name="Currency 4 3 3 4 2" xfId="1154" xr:uid="{00000000-0005-0000-0000-0000FE080000}"/>
    <cellStyle name="Currency 4 3 3 4 2 2" xfId="1155" xr:uid="{00000000-0005-0000-0000-0000FF080000}"/>
    <cellStyle name="Currency 4 3 3 4 2 2 2" xfId="1156" xr:uid="{00000000-0005-0000-0000-000000090000}"/>
    <cellStyle name="Currency 4 3 3 4 2 2 2 2" xfId="1157" xr:uid="{00000000-0005-0000-0000-000001090000}"/>
    <cellStyle name="Currency 4 3 3 4 2 2 2 2 2" xfId="17000" xr:uid="{00000000-0005-0000-0000-000002090000}"/>
    <cellStyle name="Currency 4 3 3 4 2 2 2 3" xfId="12758" xr:uid="{00000000-0005-0000-0000-000003090000}"/>
    <cellStyle name="Currency 4 3 3 4 2 2 3" xfId="1158" xr:uid="{00000000-0005-0000-0000-000004090000}"/>
    <cellStyle name="Currency 4 3 3 4 2 2 3 2" xfId="1159" xr:uid="{00000000-0005-0000-0000-000005090000}"/>
    <cellStyle name="Currency 4 3 3 4 2 2 3 2 2" xfId="15586" xr:uid="{00000000-0005-0000-0000-000006090000}"/>
    <cellStyle name="Currency 4 3 3 4 2 2 3 3" xfId="11344" xr:uid="{00000000-0005-0000-0000-000007090000}"/>
    <cellStyle name="Currency 4 3 3 4 2 2 4" xfId="1160" xr:uid="{00000000-0005-0000-0000-000008090000}"/>
    <cellStyle name="Currency 4 3 3 4 2 2 4 2" xfId="14174" xr:uid="{00000000-0005-0000-0000-000009090000}"/>
    <cellStyle name="Currency 4 3 3 4 2 2 5" xfId="9932" xr:uid="{00000000-0005-0000-0000-00000A090000}"/>
    <cellStyle name="Currency 4 3 3 4 2 3" xfId="1161" xr:uid="{00000000-0005-0000-0000-00000B090000}"/>
    <cellStyle name="Currency 4 3 3 4 2 3 2" xfId="1162" xr:uid="{00000000-0005-0000-0000-00000C090000}"/>
    <cellStyle name="Currency 4 3 3 4 2 3 2 2" xfId="16294" xr:uid="{00000000-0005-0000-0000-00000D090000}"/>
    <cellStyle name="Currency 4 3 3 4 2 3 3" xfId="12052" xr:uid="{00000000-0005-0000-0000-00000E090000}"/>
    <cellStyle name="Currency 4 3 3 4 2 4" xfId="1163" xr:uid="{00000000-0005-0000-0000-00000F090000}"/>
    <cellStyle name="Currency 4 3 3 4 2 4 2" xfId="1164" xr:uid="{00000000-0005-0000-0000-000010090000}"/>
    <cellStyle name="Currency 4 3 3 4 2 4 2 2" xfId="14880" xr:uid="{00000000-0005-0000-0000-000011090000}"/>
    <cellStyle name="Currency 4 3 3 4 2 4 3" xfId="10638" xr:uid="{00000000-0005-0000-0000-000012090000}"/>
    <cellStyle name="Currency 4 3 3 4 2 5" xfId="1165" xr:uid="{00000000-0005-0000-0000-000013090000}"/>
    <cellStyle name="Currency 4 3 3 4 2 5 2" xfId="13468" xr:uid="{00000000-0005-0000-0000-000014090000}"/>
    <cellStyle name="Currency 4 3 3 4 2 6" xfId="9226" xr:uid="{00000000-0005-0000-0000-000015090000}"/>
    <cellStyle name="Currency 4 3 3 4 3" xfId="1166" xr:uid="{00000000-0005-0000-0000-000016090000}"/>
    <cellStyle name="Currency 4 3 3 4 3 2" xfId="1167" xr:uid="{00000000-0005-0000-0000-000017090000}"/>
    <cellStyle name="Currency 4 3 3 4 3 2 2" xfId="1168" xr:uid="{00000000-0005-0000-0000-000018090000}"/>
    <cellStyle name="Currency 4 3 3 4 3 2 2 2" xfId="16748" xr:uid="{00000000-0005-0000-0000-000019090000}"/>
    <cellStyle name="Currency 4 3 3 4 3 2 3" xfId="12506" xr:uid="{00000000-0005-0000-0000-00001A090000}"/>
    <cellStyle name="Currency 4 3 3 4 3 3" xfId="1169" xr:uid="{00000000-0005-0000-0000-00001B090000}"/>
    <cellStyle name="Currency 4 3 3 4 3 3 2" xfId="1170" xr:uid="{00000000-0005-0000-0000-00001C090000}"/>
    <cellStyle name="Currency 4 3 3 4 3 3 2 2" xfId="15334" xr:uid="{00000000-0005-0000-0000-00001D090000}"/>
    <cellStyle name="Currency 4 3 3 4 3 3 3" xfId="11092" xr:uid="{00000000-0005-0000-0000-00001E090000}"/>
    <cellStyle name="Currency 4 3 3 4 3 4" xfId="1171" xr:uid="{00000000-0005-0000-0000-00001F090000}"/>
    <cellStyle name="Currency 4 3 3 4 3 4 2" xfId="13922" xr:uid="{00000000-0005-0000-0000-000020090000}"/>
    <cellStyle name="Currency 4 3 3 4 3 5" xfId="9680" xr:uid="{00000000-0005-0000-0000-000021090000}"/>
    <cellStyle name="Currency 4 3 3 4 4" xfId="1172" xr:uid="{00000000-0005-0000-0000-000022090000}"/>
    <cellStyle name="Currency 4 3 3 4 4 2" xfId="1173" xr:uid="{00000000-0005-0000-0000-000023090000}"/>
    <cellStyle name="Currency 4 3 3 4 4 2 2" xfId="16042" xr:uid="{00000000-0005-0000-0000-000024090000}"/>
    <cellStyle name="Currency 4 3 3 4 4 3" xfId="11800" xr:uid="{00000000-0005-0000-0000-000025090000}"/>
    <cellStyle name="Currency 4 3 3 4 5" xfId="1174" xr:uid="{00000000-0005-0000-0000-000026090000}"/>
    <cellStyle name="Currency 4 3 3 4 5 2" xfId="1175" xr:uid="{00000000-0005-0000-0000-000027090000}"/>
    <cellStyle name="Currency 4 3 3 4 5 2 2" xfId="14628" xr:uid="{00000000-0005-0000-0000-000028090000}"/>
    <cellStyle name="Currency 4 3 3 4 5 3" xfId="10386" xr:uid="{00000000-0005-0000-0000-000029090000}"/>
    <cellStyle name="Currency 4 3 3 4 6" xfId="1176" xr:uid="{00000000-0005-0000-0000-00002A090000}"/>
    <cellStyle name="Currency 4 3 3 4 6 2" xfId="13216" xr:uid="{00000000-0005-0000-0000-00002B090000}"/>
    <cellStyle name="Currency 4 3 3 4 7" xfId="8974" xr:uid="{00000000-0005-0000-0000-00002C090000}"/>
    <cellStyle name="Currency 4 3 3 5" xfId="1177" xr:uid="{00000000-0005-0000-0000-00002D090000}"/>
    <cellStyle name="Currency 4 3 3 5 2" xfId="1178" xr:uid="{00000000-0005-0000-0000-00002E090000}"/>
    <cellStyle name="Currency 4 3 3 5 2 2" xfId="1179" xr:uid="{00000000-0005-0000-0000-00002F090000}"/>
    <cellStyle name="Currency 4 3 3 5 2 2 2" xfId="1180" xr:uid="{00000000-0005-0000-0000-000030090000}"/>
    <cellStyle name="Currency 4 3 3 5 2 2 2 2" xfId="16546" xr:uid="{00000000-0005-0000-0000-000031090000}"/>
    <cellStyle name="Currency 4 3 3 5 2 2 3" xfId="12304" xr:uid="{00000000-0005-0000-0000-000032090000}"/>
    <cellStyle name="Currency 4 3 3 5 2 3" xfId="1181" xr:uid="{00000000-0005-0000-0000-000033090000}"/>
    <cellStyle name="Currency 4 3 3 5 2 3 2" xfId="1182" xr:uid="{00000000-0005-0000-0000-000034090000}"/>
    <cellStyle name="Currency 4 3 3 5 2 3 2 2" xfId="15132" xr:uid="{00000000-0005-0000-0000-000035090000}"/>
    <cellStyle name="Currency 4 3 3 5 2 3 3" xfId="10890" xr:uid="{00000000-0005-0000-0000-000036090000}"/>
    <cellStyle name="Currency 4 3 3 5 2 4" xfId="1183" xr:uid="{00000000-0005-0000-0000-000037090000}"/>
    <cellStyle name="Currency 4 3 3 5 2 4 2" xfId="13720" xr:uid="{00000000-0005-0000-0000-000038090000}"/>
    <cellStyle name="Currency 4 3 3 5 2 5" xfId="9478" xr:uid="{00000000-0005-0000-0000-000039090000}"/>
    <cellStyle name="Currency 4 3 3 5 3" xfId="1184" xr:uid="{00000000-0005-0000-0000-00003A090000}"/>
    <cellStyle name="Currency 4 3 3 5 3 2" xfId="1185" xr:uid="{00000000-0005-0000-0000-00003B090000}"/>
    <cellStyle name="Currency 4 3 3 5 3 2 2" xfId="15840" xr:uid="{00000000-0005-0000-0000-00003C090000}"/>
    <cellStyle name="Currency 4 3 3 5 3 3" xfId="11598" xr:uid="{00000000-0005-0000-0000-00003D090000}"/>
    <cellStyle name="Currency 4 3 3 5 4" xfId="1186" xr:uid="{00000000-0005-0000-0000-00003E090000}"/>
    <cellStyle name="Currency 4 3 3 5 4 2" xfId="1187" xr:uid="{00000000-0005-0000-0000-00003F090000}"/>
    <cellStyle name="Currency 4 3 3 5 4 2 2" xfId="14426" xr:uid="{00000000-0005-0000-0000-000040090000}"/>
    <cellStyle name="Currency 4 3 3 5 4 3" xfId="10184" xr:uid="{00000000-0005-0000-0000-000041090000}"/>
    <cellStyle name="Currency 4 3 3 5 5" xfId="1188" xr:uid="{00000000-0005-0000-0000-000042090000}"/>
    <cellStyle name="Currency 4 3 3 5 5 2" xfId="13014" xr:uid="{00000000-0005-0000-0000-000043090000}"/>
    <cellStyle name="Currency 4 3 3 5 6" xfId="8772" xr:uid="{00000000-0005-0000-0000-000044090000}"/>
    <cellStyle name="Currency 4 3 3 6" xfId="1189" xr:uid="{00000000-0005-0000-0000-000045090000}"/>
    <cellStyle name="Currency 4 3 3 6 2" xfId="1190" xr:uid="{00000000-0005-0000-0000-000046090000}"/>
    <cellStyle name="Currency 4 3 3 6 2 2" xfId="1191" xr:uid="{00000000-0005-0000-0000-000047090000}"/>
    <cellStyle name="Currency 4 3 3 6 2 2 2" xfId="1192" xr:uid="{00000000-0005-0000-0000-000048090000}"/>
    <cellStyle name="Currency 4 3 3 6 2 2 2 2" xfId="16798" xr:uid="{00000000-0005-0000-0000-000049090000}"/>
    <cellStyle name="Currency 4 3 3 6 2 2 3" xfId="12556" xr:uid="{00000000-0005-0000-0000-00004A090000}"/>
    <cellStyle name="Currency 4 3 3 6 2 3" xfId="1193" xr:uid="{00000000-0005-0000-0000-00004B090000}"/>
    <cellStyle name="Currency 4 3 3 6 2 3 2" xfId="1194" xr:uid="{00000000-0005-0000-0000-00004C090000}"/>
    <cellStyle name="Currency 4 3 3 6 2 3 2 2" xfId="15384" xr:uid="{00000000-0005-0000-0000-00004D090000}"/>
    <cellStyle name="Currency 4 3 3 6 2 3 3" xfId="11142" xr:uid="{00000000-0005-0000-0000-00004E090000}"/>
    <cellStyle name="Currency 4 3 3 6 2 4" xfId="1195" xr:uid="{00000000-0005-0000-0000-00004F090000}"/>
    <cellStyle name="Currency 4 3 3 6 2 4 2" xfId="13972" xr:uid="{00000000-0005-0000-0000-000050090000}"/>
    <cellStyle name="Currency 4 3 3 6 2 5" xfId="9730" xr:uid="{00000000-0005-0000-0000-000051090000}"/>
    <cellStyle name="Currency 4 3 3 6 3" xfId="1196" xr:uid="{00000000-0005-0000-0000-000052090000}"/>
    <cellStyle name="Currency 4 3 3 6 3 2" xfId="1197" xr:uid="{00000000-0005-0000-0000-000053090000}"/>
    <cellStyle name="Currency 4 3 3 6 3 2 2" xfId="16092" xr:uid="{00000000-0005-0000-0000-000054090000}"/>
    <cellStyle name="Currency 4 3 3 6 3 3" xfId="11850" xr:uid="{00000000-0005-0000-0000-000055090000}"/>
    <cellStyle name="Currency 4 3 3 6 4" xfId="1198" xr:uid="{00000000-0005-0000-0000-000056090000}"/>
    <cellStyle name="Currency 4 3 3 6 4 2" xfId="1199" xr:uid="{00000000-0005-0000-0000-000057090000}"/>
    <cellStyle name="Currency 4 3 3 6 4 2 2" xfId="14678" xr:uid="{00000000-0005-0000-0000-000058090000}"/>
    <cellStyle name="Currency 4 3 3 6 4 3" xfId="10436" xr:uid="{00000000-0005-0000-0000-000059090000}"/>
    <cellStyle name="Currency 4 3 3 6 5" xfId="1200" xr:uid="{00000000-0005-0000-0000-00005A090000}"/>
    <cellStyle name="Currency 4 3 3 6 5 2" xfId="13266" xr:uid="{00000000-0005-0000-0000-00005B090000}"/>
    <cellStyle name="Currency 4 3 3 6 6" xfId="9024" xr:uid="{00000000-0005-0000-0000-00005C090000}"/>
    <cellStyle name="Currency 4 3 3 7" xfId="1201" xr:uid="{00000000-0005-0000-0000-00005D090000}"/>
    <cellStyle name="Currency 4 3 3 7 2" xfId="1202" xr:uid="{00000000-0005-0000-0000-00005E090000}"/>
    <cellStyle name="Currency 4 3 3 7 2 2" xfId="1203" xr:uid="{00000000-0005-0000-0000-00005F090000}"/>
    <cellStyle name="Currency 4 3 3 7 2 2 2" xfId="16344" xr:uid="{00000000-0005-0000-0000-000060090000}"/>
    <cellStyle name="Currency 4 3 3 7 2 3" xfId="12102" xr:uid="{00000000-0005-0000-0000-000061090000}"/>
    <cellStyle name="Currency 4 3 3 7 3" xfId="1204" xr:uid="{00000000-0005-0000-0000-000062090000}"/>
    <cellStyle name="Currency 4 3 3 7 3 2" xfId="1205" xr:uid="{00000000-0005-0000-0000-000063090000}"/>
    <cellStyle name="Currency 4 3 3 7 3 2 2" xfId="14930" xr:uid="{00000000-0005-0000-0000-000064090000}"/>
    <cellStyle name="Currency 4 3 3 7 3 3" xfId="10688" xr:uid="{00000000-0005-0000-0000-000065090000}"/>
    <cellStyle name="Currency 4 3 3 7 4" xfId="1206" xr:uid="{00000000-0005-0000-0000-000066090000}"/>
    <cellStyle name="Currency 4 3 3 7 4 2" xfId="13518" xr:uid="{00000000-0005-0000-0000-000067090000}"/>
    <cellStyle name="Currency 4 3 3 7 5" xfId="9276" xr:uid="{00000000-0005-0000-0000-000068090000}"/>
    <cellStyle name="Currency 4 3 3 8" xfId="1207" xr:uid="{00000000-0005-0000-0000-000069090000}"/>
    <cellStyle name="Currency 4 3 3 8 2" xfId="1208" xr:uid="{00000000-0005-0000-0000-00006A090000}"/>
    <cellStyle name="Currency 4 3 3 8 2 2" xfId="15638" xr:uid="{00000000-0005-0000-0000-00006B090000}"/>
    <cellStyle name="Currency 4 3 3 8 3" xfId="11396" xr:uid="{00000000-0005-0000-0000-00006C090000}"/>
    <cellStyle name="Currency 4 3 3 9" xfId="1209" xr:uid="{00000000-0005-0000-0000-00006D090000}"/>
    <cellStyle name="Currency 4 3 3 9 2" xfId="1210" xr:uid="{00000000-0005-0000-0000-00006E090000}"/>
    <cellStyle name="Currency 4 3 3 9 2 2" xfId="14224" xr:uid="{00000000-0005-0000-0000-00006F090000}"/>
    <cellStyle name="Currency 4 3 3 9 3" xfId="9982" xr:uid="{00000000-0005-0000-0000-000070090000}"/>
    <cellStyle name="Currency 4 3 4" xfId="1211" xr:uid="{00000000-0005-0000-0000-000071090000}"/>
    <cellStyle name="Currency 4 3 4 2" xfId="1212" xr:uid="{00000000-0005-0000-0000-000072090000}"/>
    <cellStyle name="Currency 4 3 4 2 2" xfId="1213" xr:uid="{00000000-0005-0000-0000-000073090000}"/>
    <cellStyle name="Currency 4 3 4 2 2 2" xfId="1214" xr:uid="{00000000-0005-0000-0000-000074090000}"/>
    <cellStyle name="Currency 4 3 4 2 2 2 2" xfId="1215" xr:uid="{00000000-0005-0000-0000-000075090000}"/>
    <cellStyle name="Currency 4 3 4 2 2 2 2 2" xfId="1216" xr:uid="{00000000-0005-0000-0000-000076090000}"/>
    <cellStyle name="Currency 4 3 4 2 2 2 2 2 2" xfId="16673" xr:uid="{00000000-0005-0000-0000-000077090000}"/>
    <cellStyle name="Currency 4 3 4 2 2 2 2 3" xfId="12431" xr:uid="{00000000-0005-0000-0000-000078090000}"/>
    <cellStyle name="Currency 4 3 4 2 2 2 3" xfId="1217" xr:uid="{00000000-0005-0000-0000-000079090000}"/>
    <cellStyle name="Currency 4 3 4 2 2 2 3 2" xfId="1218" xr:uid="{00000000-0005-0000-0000-00007A090000}"/>
    <cellStyle name="Currency 4 3 4 2 2 2 3 2 2" xfId="15259" xr:uid="{00000000-0005-0000-0000-00007B090000}"/>
    <cellStyle name="Currency 4 3 4 2 2 2 3 3" xfId="11017" xr:uid="{00000000-0005-0000-0000-00007C090000}"/>
    <cellStyle name="Currency 4 3 4 2 2 2 4" xfId="1219" xr:uid="{00000000-0005-0000-0000-00007D090000}"/>
    <cellStyle name="Currency 4 3 4 2 2 2 4 2" xfId="13847" xr:uid="{00000000-0005-0000-0000-00007E090000}"/>
    <cellStyle name="Currency 4 3 4 2 2 2 5" xfId="9605" xr:uid="{00000000-0005-0000-0000-00007F090000}"/>
    <cellStyle name="Currency 4 3 4 2 2 3" xfId="1220" xr:uid="{00000000-0005-0000-0000-000080090000}"/>
    <cellStyle name="Currency 4 3 4 2 2 3 2" xfId="1221" xr:uid="{00000000-0005-0000-0000-000081090000}"/>
    <cellStyle name="Currency 4 3 4 2 2 3 2 2" xfId="15967" xr:uid="{00000000-0005-0000-0000-000082090000}"/>
    <cellStyle name="Currency 4 3 4 2 2 3 3" xfId="11725" xr:uid="{00000000-0005-0000-0000-000083090000}"/>
    <cellStyle name="Currency 4 3 4 2 2 4" xfId="1222" xr:uid="{00000000-0005-0000-0000-000084090000}"/>
    <cellStyle name="Currency 4 3 4 2 2 4 2" xfId="1223" xr:uid="{00000000-0005-0000-0000-000085090000}"/>
    <cellStyle name="Currency 4 3 4 2 2 4 2 2" xfId="14553" xr:uid="{00000000-0005-0000-0000-000086090000}"/>
    <cellStyle name="Currency 4 3 4 2 2 4 3" xfId="10311" xr:uid="{00000000-0005-0000-0000-000087090000}"/>
    <cellStyle name="Currency 4 3 4 2 2 5" xfId="1224" xr:uid="{00000000-0005-0000-0000-000088090000}"/>
    <cellStyle name="Currency 4 3 4 2 2 5 2" xfId="13141" xr:uid="{00000000-0005-0000-0000-000089090000}"/>
    <cellStyle name="Currency 4 3 4 2 2 6" xfId="8899" xr:uid="{00000000-0005-0000-0000-00008A090000}"/>
    <cellStyle name="Currency 4 3 4 2 3" xfId="1225" xr:uid="{00000000-0005-0000-0000-00008B090000}"/>
    <cellStyle name="Currency 4 3 4 2 3 2" xfId="1226" xr:uid="{00000000-0005-0000-0000-00008C090000}"/>
    <cellStyle name="Currency 4 3 4 2 3 2 2" xfId="1227" xr:uid="{00000000-0005-0000-0000-00008D090000}"/>
    <cellStyle name="Currency 4 3 4 2 3 2 2 2" xfId="1228" xr:uid="{00000000-0005-0000-0000-00008E090000}"/>
    <cellStyle name="Currency 4 3 4 2 3 2 2 2 2" xfId="16925" xr:uid="{00000000-0005-0000-0000-00008F090000}"/>
    <cellStyle name="Currency 4 3 4 2 3 2 2 3" xfId="12683" xr:uid="{00000000-0005-0000-0000-000090090000}"/>
    <cellStyle name="Currency 4 3 4 2 3 2 3" xfId="1229" xr:uid="{00000000-0005-0000-0000-000091090000}"/>
    <cellStyle name="Currency 4 3 4 2 3 2 3 2" xfId="1230" xr:uid="{00000000-0005-0000-0000-000092090000}"/>
    <cellStyle name="Currency 4 3 4 2 3 2 3 2 2" xfId="15511" xr:uid="{00000000-0005-0000-0000-000093090000}"/>
    <cellStyle name="Currency 4 3 4 2 3 2 3 3" xfId="11269" xr:uid="{00000000-0005-0000-0000-000094090000}"/>
    <cellStyle name="Currency 4 3 4 2 3 2 4" xfId="1231" xr:uid="{00000000-0005-0000-0000-000095090000}"/>
    <cellStyle name="Currency 4 3 4 2 3 2 4 2" xfId="14099" xr:uid="{00000000-0005-0000-0000-000096090000}"/>
    <cellStyle name="Currency 4 3 4 2 3 2 5" xfId="9857" xr:uid="{00000000-0005-0000-0000-000097090000}"/>
    <cellStyle name="Currency 4 3 4 2 3 3" xfId="1232" xr:uid="{00000000-0005-0000-0000-000098090000}"/>
    <cellStyle name="Currency 4 3 4 2 3 3 2" xfId="1233" xr:uid="{00000000-0005-0000-0000-000099090000}"/>
    <cellStyle name="Currency 4 3 4 2 3 3 2 2" xfId="16219" xr:uid="{00000000-0005-0000-0000-00009A090000}"/>
    <cellStyle name="Currency 4 3 4 2 3 3 3" xfId="11977" xr:uid="{00000000-0005-0000-0000-00009B090000}"/>
    <cellStyle name="Currency 4 3 4 2 3 4" xfId="1234" xr:uid="{00000000-0005-0000-0000-00009C090000}"/>
    <cellStyle name="Currency 4 3 4 2 3 4 2" xfId="1235" xr:uid="{00000000-0005-0000-0000-00009D090000}"/>
    <cellStyle name="Currency 4 3 4 2 3 4 2 2" xfId="14805" xr:uid="{00000000-0005-0000-0000-00009E090000}"/>
    <cellStyle name="Currency 4 3 4 2 3 4 3" xfId="10563" xr:uid="{00000000-0005-0000-0000-00009F090000}"/>
    <cellStyle name="Currency 4 3 4 2 3 5" xfId="1236" xr:uid="{00000000-0005-0000-0000-0000A0090000}"/>
    <cellStyle name="Currency 4 3 4 2 3 5 2" xfId="13393" xr:uid="{00000000-0005-0000-0000-0000A1090000}"/>
    <cellStyle name="Currency 4 3 4 2 3 6" xfId="9151" xr:uid="{00000000-0005-0000-0000-0000A2090000}"/>
    <cellStyle name="Currency 4 3 4 2 4" xfId="1237" xr:uid="{00000000-0005-0000-0000-0000A3090000}"/>
    <cellStyle name="Currency 4 3 4 2 4 2" xfId="1238" xr:uid="{00000000-0005-0000-0000-0000A4090000}"/>
    <cellStyle name="Currency 4 3 4 2 4 2 2" xfId="1239" xr:uid="{00000000-0005-0000-0000-0000A5090000}"/>
    <cellStyle name="Currency 4 3 4 2 4 2 2 2" xfId="16471" xr:uid="{00000000-0005-0000-0000-0000A6090000}"/>
    <cellStyle name="Currency 4 3 4 2 4 2 3" xfId="12229" xr:uid="{00000000-0005-0000-0000-0000A7090000}"/>
    <cellStyle name="Currency 4 3 4 2 4 3" xfId="1240" xr:uid="{00000000-0005-0000-0000-0000A8090000}"/>
    <cellStyle name="Currency 4 3 4 2 4 3 2" xfId="1241" xr:uid="{00000000-0005-0000-0000-0000A9090000}"/>
    <cellStyle name="Currency 4 3 4 2 4 3 2 2" xfId="15057" xr:uid="{00000000-0005-0000-0000-0000AA090000}"/>
    <cellStyle name="Currency 4 3 4 2 4 3 3" xfId="10815" xr:uid="{00000000-0005-0000-0000-0000AB090000}"/>
    <cellStyle name="Currency 4 3 4 2 4 4" xfId="1242" xr:uid="{00000000-0005-0000-0000-0000AC090000}"/>
    <cellStyle name="Currency 4 3 4 2 4 4 2" xfId="13645" xr:uid="{00000000-0005-0000-0000-0000AD090000}"/>
    <cellStyle name="Currency 4 3 4 2 4 5" xfId="9403" xr:uid="{00000000-0005-0000-0000-0000AE090000}"/>
    <cellStyle name="Currency 4 3 4 2 5" xfId="1243" xr:uid="{00000000-0005-0000-0000-0000AF090000}"/>
    <cellStyle name="Currency 4 3 4 2 5 2" xfId="1244" xr:uid="{00000000-0005-0000-0000-0000B0090000}"/>
    <cellStyle name="Currency 4 3 4 2 5 2 2" xfId="15765" xr:uid="{00000000-0005-0000-0000-0000B1090000}"/>
    <cellStyle name="Currency 4 3 4 2 5 3" xfId="11523" xr:uid="{00000000-0005-0000-0000-0000B2090000}"/>
    <cellStyle name="Currency 4 3 4 2 6" xfId="1245" xr:uid="{00000000-0005-0000-0000-0000B3090000}"/>
    <cellStyle name="Currency 4 3 4 2 6 2" xfId="1246" xr:uid="{00000000-0005-0000-0000-0000B4090000}"/>
    <cellStyle name="Currency 4 3 4 2 6 2 2" xfId="14351" xr:uid="{00000000-0005-0000-0000-0000B5090000}"/>
    <cellStyle name="Currency 4 3 4 2 6 3" xfId="10109" xr:uid="{00000000-0005-0000-0000-0000B6090000}"/>
    <cellStyle name="Currency 4 3 4 2 7" xfId="1247" xr:uid="{00000000-0005-0000-0000-0000B7090000}"/>
    <cellStyle name="Currency 4 3 4 2 7 2" xfId="12939" xr:uid="{00000000-0005-0000-0000-0000B8090000}"/>
    <cellStyle name="Currency 4 3 4 2 8" xfId="8697" xr:uid="{00000000-0005-0000-0000-0000B9090000}"/>
    <cellStyle name="Currency 4 3 4 3" xfId="1248" xr:uid="{00000000-0005-0000-0000-0000BA090000}"/>
    <cellStyle name="Currency 4 3 4 3 2" xfId="1249" xr:uid="{00000000-0005-0000-0000-0000BB090000}"/>
    <cellStyle name="Currency 4 3 4 3 2 2" xfId="1250" xr:uid="{00000000-0005-0000-0000-0000BC090000}"/>
    <cellStyle name="Currency 4 3 4 3 2 2 2" xfId="1251" xr:uid="{00000000-0005-0000-0000-0000BD090000}"/>
    <cellStyle name="Currency 4 3 4 3 2 2 2 2" xfId="16572" xr:uid="{00000000-0005-0000-0000-0000BE090000}"/>
    <cellStyle name="Currency 4 3 4 3 2 2 3" xfId="12330" xr:uid="{00000000-0005-0000-0000-0000BF090000}"/>
    <cellStyle name="Currency 4 3 4 3 2 3" xfId="1252" xr:uid="{00000000-0005-0000-0000-0000C0090000}"/>
    <cellStyle name="Currency 4 3 4 3 2 3 2" xfId="1253" xr:uid="{00000000-0005-0000-0000-0000C1090000}"/>
    <cellStyle name="Currency 4 3 4 3 2 3 2 2" xfId="15158" xr:uid="{00000000-0005-0000-0000-0000C2090000}"/>
    <cellStyle name="Currency 4 3 4 3 2 3 3" xfId="10916" xr:uid="{00000000-0005-0000-0000-0000C3090000}"/>
    <cellStyle name="Currency 4 3 4 3 2 4" xfId="1254" xr:uid="{00000000-0005-0000-0000-0000C4090000}"/>
    <cellStyle name="Currency 4 3 4 3 2 4 2" xfId="13746" xr:uid="{00000000-0005-0000-0000-0000C5090000}"/>
    <cellStyle name="Currency 4 3 4 3 2 5" xfId="9504" xr:uid="{00000000-0005-0000-0000-0000C6090000}"/>
    <cellStyle name="Currency 4 3 4 3 3" xfId="1255" xr:uid="{00000000-0005-0000-0000-0000C7090000}"/>
    <cellStyle name="Currency 4 3 4 3 3 2" xfId="1256" xr:uid="{00000000-0005-0000-0000-0000C8090000}"/>
    <cellStyle name="Currency 4 3 4 3 3 2 2" xfId="15866" xr:uid="{00000000-0005-0000-0000-0000C9090000}"/>
    <cellStyle name="Currency 4 3 4 3 3 3" xfId="11624" xr:uid="{00000000-0005-0000-0000-0000CA090000}"/>
    <cellStyle name="Currency 4 3 4 3 4" xfId="1257" xr:uid="{00000000-0005-0000-0000-0000CB090000}"/>
    <cellStyle name="Currency 4 3 4 3 4 2" xfId="1258" xr:uid="{00000000-0005-0000-0000-0000CC090000}"/>
    <cellStyle name="Currency 4 3 4 3 4 2 2" xfId="14452" xr:uid="{00000000-0005-0000-0000-0000CD090000}"/>
    <cellStyle name="Currency 4 3 4 3 4 3" xfId="10210" xr:uid="{00000000-0005-0000-0000-0000CE090000}"/>
    <cellStyle name="Currency 4 3 4 3 5" xfId="1259" xr:uid="{00000000-0005-0000-0000-0000CF090000}"/>
    <cellStyle name="Currency 4 3 4 3 5 2" xfId="13040" xr:uid="{00000000-0005-0000-0000-0000D0090000}"/>
    <cellStyle name="Currency 4 3 4 3 6" xfId="8798" xr:uid="{00000000-0005-0000-0000-0000D1090000}"/>
    <cellStyle name="Currency 4 3 4 4" xfId="1260" xr:uid="{00000000-0005-0000-0000-0000D2090000}"/>
    <cellStyle name="Currency 4 3 4 4 2" xfId="1261" xr:uid="{00000000-0005-0000-0000-0000D3090000}"/>
    <cellStyle name="Currency 4 3 4 4 2 2" xfId="1262" xr:uid="{00000000-0005-0000-0000-0000D4090000}"/>
    <cellStyle name="Currency 4 3 4 4 2 2 2" xfId="1263" xr:uid="{00000000-0005-0000-0000-0000D5090000}"/>
    <cellStyle name="Currency 4 3 4 4 2 2 2 2" xfId="16824" xr:uid="{00000000-0005-0000-0000-0000D6090000}"/>
    <cellStyle name="Currency 4 3 4 4 2 2 3" xfId="12582" xr:uid="{00000000-0005-0000-0000-0000D7090000}"/>
    <cellStyle name="Currency 4 3 4 4 2 3" xfId="1264" xr:uid="{00000000-0005-0000-0000-0000D8090000}"/>
    <cellStyle name="Currency 4 3 4 4 2 3 2" xfId="1265" xr:uid="{00000000-0005-0000-0000-0000D9090000}"/>
    <cellStyle name="Currency 4 3 4 4 2 3 2 2" xfId="15410" xr:uid="{00000000-0005-0000-0000-0000DA090000}"/>
    <cellStyle name="Currency 4 3 4 4 2 3 3" xfId="11168" xr:uid="{00000000-0005-0000-0000-0000DB090000}"/>
    <cellStyle name="Currency 4 3 4 4 2 4" xfId="1266" xr:uid="{00000000-0005-0000-0000-0000DC090000}"/>
    <cellStyle name="Currency 4 3 4 4 2 4 2" xfId="13998" xr:uid="{00000000-0005-0000-0000-0000DD090000}"/>
    <cellStyle name="Currency 4 3 4 4 2 5" xfId="9756" xr:uid="{00000000-0005-0000-0000-0000DE090000}"/>
    <cellStyle name="Currency 4 3 4 4 3" xfId="1267" xr:uid="{00000000-0005-0000-0000-0000DF090000}"/>
    <cellStyle name="Currency 4 3 4 4 3 2" xfId="1268" xr:uid="{00000000-0005-0000-0000-0000E0090000}"/>
    <cellStyle name="Currency 4 3 4 4 3 2 2" xfId="16118" xr:uid="{00000000-0005-0000-0000-0000E1090000}"/>
    <cellStyle name="Currency 4 3 4 4 3 3" xfId="11876" xr:uid="{00000000-0005-0000-0000-0000E2090000}"/>
    <cellStyle name="Currency 4 3 4 4 4" xfId="1269" xr:uid="{00000000-0005-0000-0000-0000E3090000}"/>
    <cellStyle name="Currency 4 3 4 4 4 2" xfId="1270" xr:uid="{00000000-0005-0000-0000-0000E4090000}"/>
    <cellStyle name="Currency 4 3 4 4 4 2 2" xfId="14704" xr:uid="{00000000-0005-0000-0000-0000E5090000}"/>
    <cellStyle name="Currency 4 3 4 4 4 3" xfId="10462" xr:uid="{00000000-0005-0000-0000-0000E6090000}"/>
    <cellStyle name="Currency 4 3 4 4 5" xfId="1271" xr:uid="{00000000-0005-0000-0000-0000E7090000}"/>
    <cellStyle name="Currency 4 3 4 4 5 2" xfId="13292" xr:uid="{00000000-0005-0000-0000-0000E8090000}"/>
    <cellStyle name="Currency 4 3 4 4 6" xfId="9050" xr:uid="{00000000-0005-0000-0000-0000E9090000}"/>
    <cellStyle name="Currency 4 3 4 5" xfId="1272" xr:uid="{00000000-0005-0000-0000-0000EA090000}"/>
    <cellStyle name="Currency 4 3 4 5 2" xfId="1273" xr:uid="{00000000-0005-0000-0000-0000EB090000}"/>
    <cellStyle name="Currency 4 3 4 5 2 2" xfId="1274" xr:uid="{00000000-0005-0000-0000-0000EC090000}"/>
    <cellStyle name="Currency 4 3 4 5 2 2 2" xfId="16370" xr:uid="{00000000-0005-0000-0000-0000ED090000}"/>
    <cellStyle name="Currency 4 3 4 5 2 3" xfId="12128" xr:uid="{00000000-0005-0000-0000-0000EE090000}"/>
    <cellStyle name="Currency 4 3 4 5 3" xfId="1275" xr:uid="{00000000-0005-0000-0000-0000EF090000}"/>
    <cellStyle name="Currency 4 3 4 5 3 2" xfId="1276" xr:uid="{00000000-0005-0000-0000-0000F0090000}"/>
    <cellStyle name="Currency 4 3 4 5 3 2 2" xfId="14956" xr:uid="{00000000-0005-0000-0000-0000F1090000}"/>
    <cellStyle name="Currency 4 3 4 5 3 3" xfId="10714" xr:uid="{00000000-0005-0000-0000-0000F2090000}"/>
    <cellStyle name="Currency 4 3 4 5 4" xfId="1277" xr:uid="{00000000-0005-0000-0000-0000F3090000}"/>
    <cellStyle name="Currency 4 3 4 5 4 2" xfId="13544" xr:uid="{00000000-0005-0000-0000-0000F4090000}"/>
    <cellStyle name="Currency 4 3 4 5 5" xfId="9302" xr:uid="{00000000-0005-0000-0000-0000F5090000}"/>
    <cellStyle name="Currency 4 3 4 6" xfId="1278" xr:uid="{00000000-0005-0000-0000-0000F6090000}"/>
    <cellStyle name="Currency 4 3 4 6 2" xfId="1279" xr:uid="{00000000-0005-0000-0000-0000F7090000}"/>
    <cellStyle name="Currency 4 3 4 6 2 2" xfId="15664" xr:uid="{00000000-0005-0000-0000-0000F8090000}"/>
    <cellStyle name="Currency 4 3 4 6 3" xfId="11422" xr:uid="{00000000-0005-0000-0000-0000F9090000}"/>
    <cellStyle name="Currency 4 3 4 7" xfId="1280" xr:uid="{00000000-0005-0000-0000-0000FA090000}"/>
    <cellStyle name="Currency 4 3 4 7 2" xfId="1281" xr:uid="{00000000-0005-0000-0000-0000FB090000}"/>
    <cellStyle name="Currency 4 3 4 7 2 2" xfId="14250" xr:uid="{00000000-0005-0000-0000-0000FC090000}"/>
    <cellStyle name="Currency 4 3 4 7 3" xfId="10008" xr:uid="{00000000-0005-0000-0000-0000FD090000}"/>
    <cellStyle name="Currency 4 3 4 8" xfId="1282" xr:uid="{00000000-0005-0000-0000-0000FE090000}"/>
    <cellStyle name="Currency 4 3 4 8 2" xfId="12838" xr:uid="{00000000-0005-0000-0000-0000FF090000}"/>
    <cellStyle name="Currency 4 3 4 9" xfId="8596" xr:uid="{00000000-0005-0000-0000-0000000A0000}"/>
    <cellStyle name="Currency 4 3 5" xfId="1283" xr:uid="{00000000-0005-0000-0000-0000010A0000}"/>
    <cellStyle name="Currency 4 3 5 2" xfId="1284" xr:uid="{00000000-0005-0000-0000-0000020A0000}"/>
    <cellStyle name="Currency 4 3 5 2 2" xfId="1285" xr:uid="{00000000-0005-0000-0000-0000030A0000}"/>
    <cellStyle name="Currency 4 3 5 2 2 2" xfId="1286" xr:uid="{00000000-0005-0000-0000-0000040A0000}"/>
    <cellStyle name="Currency 4 3 5 2 2 2 2" xfId="1287" xr:uid="{00000000-0005-0000-0000-0000050A0000}"/>
    <cellStyle name="Currency 4 3 5 2 2 2 2 2" xfId="16622" xr:uid="{00000000-0005-0000-0000-0000060A0000}"/>
    <cellStyle name="Currency 4 3 5 2 2 2 3" xfId="12380" xr:uid="{00000000-0005-0000-0000-0000070A0000}"/>
    <cellStyle name="Currency 4 3 5 2 2 3" xfId="1288" xr:uid="{00000000-0005-0000-0000-0000080A0000}"/>
    <cellStyle name="Currency 4 3 5 2 2 3 2" xfId="1289" xr:uid="{00000000-0005-0000-0000-0000090A0000}"/>
    <cellStyle name="Currency 4 3 5 2 2 3 2 2" xfId="15208" xr:uid="{00000000-0005-0000-0000-00000A0A0000}"/>
    <cellStyle name="Currency 4 3 5 2 2 3 3" xfId="10966" xr:uid="{00000000-0005-0000-0000-00000B0A0000}"/>
    <cellStyle name="Currency 4 3 5 2 2 4" xfId="1290" xr:uid="{00000000-0005-0000-0000-00000C0A0000}"/>
    <cellStyle name="Currency 4 3 5 2 2 4 2" xfId="13796" xr:uid="{00000000-0005-0000-0000-00000D0A0000}"/>
    <cellStyle name="Currency 4 3 5 2 2 5" xfId="9554" xr:uid="{00000000-0005-0000-0000-00000E0A0000}"/>
    <cellStyle name="Currency 4 3 5 2 3" xfId="1291" xr:uid="{00000000-0005-0000-0000-00000F0A0000}"/>
    <cellStyle name="Currency 4 3 5 2 3 2" xfId="1292" xr:uid="{00000000-0005-0000-0000-0000100A0000}"/>
    <cellStyle name="Currency 4 3 5 2 3 2 2" xfId="15916" xr:uid="{00000000-0005-0000-0000-0000110A0000}"/>
    <cellStyle name="Currency 4 3 5 2 3 3" xfId="11674" xr:uid="{00000000-0005-0000-0000-0000120A0000}"/>
    <cellStyle name="Currency 4 3 5 2 4" xfId="1293" xr:uid="{00000000-0005-0000-0000-0000130A0000}"/>
    <cellStyle name="Currency 4 3 5 2 4 2" xfId="1294" xr:uid="{00000000-0005-0000-0000-0000140A0000}"/>
    <cellStyle name="Currency 4 3 5 2 4 2 2" xfId="14502" xr:uid="{00000000-0005-0000-0000-0000150A0000}"/>
    <cellStyle name="Currency 4 3 5 2 4 3" xfId="10260" xr:uid="{00000000-0005-0000-0000-0000160A0000}"/>
    <cellStyle name="Currency 4 3 5 2 5" xfId="1295" xr:uid="{00000000-0005-0000-0000-0000170A0000}"/>
    <cellStyle name="Currency 4 3 5 2 5 2" xfId="13090" xr:uid="{00000000-0005-0000-0000-0000180A0000}"/>
    <cellStyle name="Currency 4 3 5 2 6" xfId="8848" xr:uid="{00000000-0005-0000-0000-0000190A0000}"/>
    <cellStyle name="Currency 4 3 5 3" xfId="1296" xr:uid="{00000000-0005-0000-0000-00001A0A0000}"/>
    <cellStyle name="Currency 4 3 5 3 2" xfId="1297" xr:uid="{00000000-0005-0000-0000-00001B0A0000}"/>
    <cellStyle name="Currency 4 3 5 3 2 2" xfId="1298" xr:uid="{00000000-0005-0000-0000-00001C0A0000}"/>
    <cellStyle name="Currency 4 3 5 3 2 2 2" xfId="1299" xr:uid="{00000000-0005-0000-0000-00001D0A0000}"/>
    <cellStyle name="Currency 4 3 5 3 2 2 2 2" xfId="16874" xr:uid="{00000000-0005-0000-0000-00001E0A0000}"/>
    <cellStyle name="Currency 4 3 5 3 2 2 3" xfId="12632" xr:uid="{00000000-0005-0000-0000-00001F0A0000}"/>
    <cellStyle name="Currency 4 3 5 3 2 3" xfId="1300" xr:uid="{00000000-0005-0000-0000-0000200A0000}"/>
    <cellStyle name="Currency 4 3 5 3 2 3 2" xfId="1301" xr:uid="{00000000-0005-0000-0000-0000210A0000}"/>
    <cellStyle name="Currency 4 3 5 3 2 3 2 2" xfId="15460" xr:uid="{00000000-0005-0000-0000-0000220A0000}"/>
    <cellStyle name="Currency 4 3 5 3 2 3 3" xfId="11218" xr:uid="{00000000-0005-0000-0000-0000230A0000}"/>
    <cellStyle name="Currency 4 3 5 3 2 4" xfId="1302" xr:uid="{00000000-0005-0000-0000-0000240A0000}"/>
    <cellStyle name="Currency 4 3 5 3 2 4 2" xfId="14048" xr:uid="{00000000-0005-0000-0000-0000250A0000}"/>
    <cellStyle name="Currency 4 3 5 3 2 5" xfId="9806" xr:uid="{00000000-0005-0000-0000-0000260A0000}"/>
    <cellStyle name="Currency 4 3 5 3 3" xfId="1303" xr:uid="{00000000-0005-0000-0000-0000270A0000}"/>
    <cellStyle name="Currency 4 3 5 3 3 2" xfId="1304" xr:uid="{00000000-0005-0000-0000-0000280A0000}"/>
    <cellStyle name="Currency 4 3 5 3 3 2 2" xfId="16168" xr:uid="{00000000-0005-0000-0000-0000290A0000}"/>
    <cellStyle name="Currency 4 3 5 3 3 3" xfId="11926" xr:uid="{00000000-0005-0000-0000-00002A0A0000}"/>
    <cellStyle name="Currency 4 3 5 3 4" xfId="1305" xr:uid="{00000000-0005-0000-0000-00002B0A0000}"/>
    <cellStyle name="Currency 4 3 5 3 4 2" xfId="1306" xr:uid="{00000000-0005-0000-0000-00002C0A0000}"/>
    <cellStyle name="Currency 4 3 5 3 4 2 2" xfId="14754" xr:uid="{00000000-0005-0000-0000-00002D0A0000}"/>
    <cellStyle name="Currency 4 3 5 3 4 3" xfId="10512" xr:uid="{00000000-0005-0000-0000-00002E0A0000}"/>
    <cellStyle name="Currency 4 3 5 3 5" xfId="1307" xr:uid="{00000000-0005-0000-0000-00002F0A0000}"/>
    <cellStyle name="Currency 4 3 5 3 5 2" xfId="13342" xr:uid="{00000000-0005-0000-0000-0000300A0000}"/>
    <cellStyle name="Currency 4 3 5 3 6" xfId="9100" xr:uid="{00000000-0005-0000-0000-0000310A0000}"/>
    <cellStyle name="Currency 4 3 5 4" xfId="1308" xr:uid="{00000000-0005-0000-0000-0000320A0000}"/>
    <cellStyle name="Currency 4 3 5 4 2" xfId="1309" xr:uid="{00000000-0005-0000-0000-0000330A0000}"/>
    <cellStyle name="Currency 4 3 5 4 2 2" xfId="1310" xr:uid="{00000000-0005-0000-0000-0000340A0000}"/>
    <cellStyle name="Currency 4 3 5 4 2 2 2" xfId="16420" xr:uid="{00000000-0005-0000-0000-0000350A0000}"/>
    <cellStyle name="Currency 4 3 5 4 2 3" xfId="12178" xr:uid="{00000000-0005-0000-0000-0000360A0000}"/>
    <cellStyle name="Currency 4 3 5 4 3" xfId="1311" xr:uid="{00000000-0005-0000-0000-0000370A0000}"/>
    <cellStyle name="Currency 4 3 5 4 3 2" xfId="1312" xr:uid="{00000000-0005-0000-0000-0000380A0000}"/>
    <cellStyle name="Currency 4 3 5 4 3 2 2" xfId="15006" xr:uid="{00000000-0005-0000-0000-0000390A0000}"/>
    <cellStyle name="Currency 4 3 5 4 3 3" xfId="10764" xr:uid="{00000000-0005-0000-0000-00003A0A0000}"/>
    <cellStyle name="Currency 4 3 5 4 4" xfId="1313" xr:uid="{00000000-0005-0000-0000-00003B0A0000}"/>
    <cellStyle name="Currency 4 3 5 4 4 2" xfId="13594" xr:uid="{00000000-0005-0000-0000-00003C0A0000}"/>
    <cellStyle name="Currency 4 3 5 4 5" xfId="9352" xr:uid="{00000000-0005-0000-0000-00003D0A0000}"/>
    <cellStyle name="Currency 4 3 5 5" xfId="1314" xr:uid="{00000000-0005-0000-0000-00003E0A0000}"/>
    <cellStyle name="Currency 4 3 5 5 2" xfId="1315" xr:uid="{00000000-0005-0000-0000-00003F0A0000}"/>
    <cellStyle name="Currency 4 3 5 5 2 2" xfId="15714" xr:uid="{00000000-0005-0000-0000-0000400A0000}"/>
    <cellStyle name="Currency 4 3 5 5 3" xfId="11472" xr:uid="{00000000-0005-0000-0000-0000410A0000}"/>
    <cellStyle name="Currency 4 3 5 6" xfId="1316" xr:uid="{00000000-0005-0000-0000-0000420A0000}"/>
    <cellStyle name="Currency 4 3 5 6 2" xfId="1317" xr:uid="{00000000-0005-0000-0000-0000430A0000}"/>
    <cellStyle name="Currency 4 3 5 6 2 2" xfId="14300" xr:uid="{00000000-0005-0000-0000-0000440A0000}"/>
    <cellStyle name="Currency 4 3 5 6 3" xfId="10058" xr:uid="{00000000-0005-0000-0000-0000450A0000}"/>
    <cellStyle name="Currency 4 3 5 7" xfId="1318" xr:uid="{00000000-0005-0000-0000-0000460A0000}"/>
    <cellStyle name="Currency 4 3 5 7 2" xfId="12888" xr:uid="{00000000-0005-0000-0000-0000470A0000}"/>
    <cellStyle name="Currency 4 3 5 8" xfId="8646" xr:uid="{00000000-0005-0000-0000-0000480A0000}"/>
    <cellStyle name="Currency 4 3 6" xfId="1319" xr:uid="{00000000-0005-0000-0000-0000490A0000}"/>
    <cellStyle name="Currency 4 3 6 2" xfId="1320" xr:uid="{00000000-0005-0000-0000-00004A0A0000}"/>
    <cellStyle name="Currency 4 3 6 2 2" xfId="1321" xr:uid="{00000000-0005-0000-0000-00004B0A0000}"/>
    <cellStyle name="Currency 4 3 6 2 2 2" xfId="1322" xr:uid="{00000000-0005-0000-0000-00004C0A0000}"/>
    <cellStyle name="Currency 4 3 6 2 2 2 2" xfId="1323" xr:uid="{00000000-0005-0000-0000-00004D0A0000}"/>
    <cellStyle name="Currency 4 3 6 2 2 2 2 2" xfId="16975" xr:uid="{00000000-0005-0000-0000-00004E0A0000}"/>
    <cellStyle name="Currency 4 3 6 2 2 2 3" xfId="12733" xr:uid="{00000000-0005-0000-0000-00004F0A0000}"/>
    <cellStyle name="Currency 4 3 6 2 2 3" xfId="1324" xr:uid="{00000000-0005-0000-0000-0000500A0000}"/>
    <cellStyle name="Currency 4 3 6 2 2 3 2" xfId="1325" xr:uid="{00000000-0005-0000-0000-0000510A0000}"/>
    <cellStyle name="Currency 4 3 6 2 2 3 2 2" xfId="15561" xr:uid="{00000000-0005-0000-0000-0000520A0000}"/>
    <cellStyle name="Currency 4 3 6 2 2 3 3" xfId="11319" xr:uid="{00000000-0005-0000-0000-0000530A0000}"/>
    <cellStyle name="Currency 4 3 6 2 2 4" xfId="1326" xr:uid="{00000000-0005-0000-0000-0000540A0000}"/>
    <cellStyle name="Currency 4 3 6 2 2 4 2" xfId="14149" xr:uid="{00000000-0005-0000-0000-0000550A0000}"/>
    <cellStyle name="Currency 4 3 6 2 2 5" xfId="9907" xr:uid="{00000000-0005-0000-0000-0000560A0000}"/>
    <cellStyle name="Currency 4 3 6 2 3" xfId="1327" xr:uid="{00000000-0005-0000-0000-0000570A0000}"/>
    <cellStyle name="Currency 4 3 6 2 3 2" xfId="1328" xr:uid="{00000000-0005-0000-0000-0000580A0000}"/>
    <cellStyle name="Currency 4 3 6 2 3 2 2" xfId="16269" xr:uid="{00000000-0005-0000-0000-0000590A0000}"/>
    <cellStyle name="Currency 4 3 6 2 3 3" xfId="12027" xr:uid="{00000000-0005-0000-0000-00005A0A0000}"/>
    <cellStyle name="Currency 4 3 6 2 4" xfId="1329" xr:uid="{00000000-0005-0000-0000-00005B0A0000}"/>
    <cellStyle name="Currency 4 3 6 2 4 2" xfId="1330" xr:uid="{00000000-0005-0000-0000-00005C0A0000}"/>
    <cellStyle name="Currency 4 3 6 2 4 2 2" xfId="14855" xr:uid="{00000000-0005-0000-0000-00005D0A0000}"/>
    <cellStyle name="Currency 4 3 6 2 4 3" xfId="10613" xr:uid="{00000000-0005-0000-0000-00005E0A0000}"/>
    <cellStyle name="Currency 4 3 6 2 5" xfId="1331" xr:uid="{00000000-0005-0000-0000-00005F0A0000}"/>
    <cellStyle name="Currency 4 3 6 2 5 2" xfId="13443" xr:uid="{00000000-0005-0000-0000-0000600A0000}"/>
    <cellStyle name="Currency 4 3 6 2 6" xfId="9201" xr:uid="{00000000-0005-0000-0000-0000610A0000}"/>
    <cellStyle name="Currency 4 3 6 3" xfId="1332" xr:uid="{00000000-0005-0000-0000-0000620A0000}"/>
    <cellStyle name="Currency 4 3 6 3 2" xfId="1333" xr:uid="{00000000-0005-0000-0000-0000630A0000}"/>
    <cellStyle name="Currency 4 3 6 3 2 2" xfId="1334" xr:uid="{00000000-0005-0000-0000-0000640A0000}"/>
    <cellStyle name="Currency 4 3 6 3 2 2 2" xfId="16723" xr:uid="{00000000-0005-0000-0000-0000650A0000}"/>
    <cellStyle name="Currency 4 3 6 3 2 3" xfId="12481" xr:uid="{00000000-0005-0000-0000-0000660A0000}"/>
    <cellStyle name="Currency 4 3 6 3 3" xfId="1335" xr:uid="{00000000-0005-0000-0000-0000670A0000}"/>
    <cellStyle name="Currency 4 3 6 3 3 2" xfId="1336" xr:uid="{00000000-0005-0000-0000-0000680A0000}"/>
    <cellStyle name="Currency 4 3 6 3 3 2 2" xfId="15309" xr:uid="{00000000-0005-0000-0000-0000690A0000}"/>
    <cellStyle name="Currency 4 3 6 3 3 3" xfId="11067" xr:uid="{00000000-0005-0000-0000-00006A0A0000}"/>
    <cellStyle name="Currency 4 3 6 3 4" xfId="1337" xr:uid="{00000000-0005-0000-0000-00006B0A0000}"/>
    <cellStyle name="Currency 4 3 6 3 4 2" xfId="13897" xr:uid="{00000000-0005-0000-0000-00006C0A0000}"/>
    <cellStyle name="Currency 4 3 6 3 5" xfId="9655" xr:uid="{00000000-0005-0000-0000-00006D0A0000}"/>
    <cellStyle name="Currency 4 3 6 4" xfId="1338" xr:uid="{00000000-0005-0000-0000-00006E0A0000}"/>
    <cellStyle name="Currency 4 3 6 4 2" xfId="1339" xr:uid="{00000000-0005-0000-0000-00006F0A0000}"/>
    <cellStyle name="Currency 4 3 6 4 2 2" xfId="16017" xr:uid="{00000000-0005-0000-0000-0000700A0000}"/>
    <cellStyle name="Currency 4 3 6 4 3" xfId="11775" xr:uid="{00000000-0005-0000-0000-0000710A0000}"/>
    <cellStyle name="Currency 4 3 6 5" xfId="1340" xr:uid="{00000000-0005-0000-0000-0000720A0000}"/>
    <cellStyle name="Currency 4 3 6 5 2" xfId="1341" xr:uid="{00000000-0005-0000-0000-0000730A0000}"/>
    <cellStyle name="Currency 4 3 6 5 2 2" xfId="14603" xr:uid="{00000000-0005-0000-0000-0000740A0000}"/>
    <cellStyle name="Currency 4 3 6 5 3" xfId="10361" xr:uid="{00000000-0005-0000-0000-0000750A0000}"/>
    <cellStyle name="Currency 4 3 6 6" xfId="1342" xr:uid="{00000000-0005-0000-0000-0000760A0000}"/>
    <cellStyle name="Currency 4 3 6 6 2" xfId="13191" xr:uid="{00000000-0005-0000-0000-0000770A0000}"/>
    <cellStyle name="Currency 4 3 6 7" xfId="8949" xr:uid="{00000000-0005-0000-0000-0000780A0000}"/>
    <cellStyle name="Currency 4 3 7" xfId="1343" xr:uid="{00000000-0005-0000-0000-0000790A0000}"/>
    <cellStyle name="Currency 4 3 7 2" xfId="1344" xr:uid="{00000000-0005-0000-0000-00007A0A0000}"/>
    <cellStyle name="Currency 4 3 7 2 2" xfId="1345" xr:uid="{00000000-0005-0000-0000-00007B0A0000}"/>
    <cellStyle name="Currency 4 3 7 2 2 2" xfId="1346" xr:uid="{00000000-0005-0000-0000-00007C0A0000}"/>
    <cellStyle name="Currency 4 3 7 2 2 2 2" xfId="16521" xr:uid="{00000000-0005-0000-0000-00007D0A0000}"/>
    <cellStyle name="Currency 4 3 7 2 2 3" xfId="12279" xr:uid="{00000000-0005-0000-0000-00007E0A0000}"/>
    <cellStyle name="Currency 4 3 7 2 3" xfId="1347" xr:uid="{00000000-0005-0000-0000-00007F0A0000}"/>
    <cellStyle name="Currency 4 3 7 2 3 2" xfId="1348" xr:uid="{00000000-0005-0000-0000-0000800A0000}"/>
    <cellStyle name="Currency 4 3 7 2 3 2 2" xfId="15107" xr:uid="{00000000-0005-0000-0000-0000810A0000}"/>
    <cellStyle name="Currency 4 3 7 2 3 3" xfId="10865" xr:uid="{00000000-0005-0000-0000-0000820A0000}"/>
    <cellStyle name="Currency 4 3 7 2 4" xfId="1349" xr:uid="{00000000-0005-0000-0000-0000830A0000}"/>
    <cellStyle name="Currency 4 3 7 2 4 2" xfId="13695" xr:uid="{00000000-0005-0000-0000-0000840A0000}"/>
    <cellStyle name="Currency 4 3 7 2 5" xfId="9453" xr:uid="{00000000-0005-0000-0000-0000850A0000}"/>
    <cellStyle name="Currency 4 3 7 3" xfId="1350" xr:uid="{00000000-0005-0000-0000-0000860A0000}"/>
    <cellStyle name="Currency 4 3 7 3 2" xfId="1351" xr:uid="{00000000-0005-0000-0000-0000870A0000}"/>
    <cellStyle name="Currency 4 3 7 3 2 2" xfId="15815" xr:uid="{00000000-0005-0000-0000-0000880A0000}"/>
    <cellStyle name="Currency 4 3 7 3 3" xfId="11573" xr:uid="{00000000-0005-0000-0000-0000890A0000}"/>
    <cellStyle name="Currency 4 3 7 4" xfId="1352" xr:uid="{00000000-0005-0000-0000-00008A0A0000}"/>
    <cellStyle name="Currency 4 3 7 4 2" xfId="1353" xr:uid="{00000000-0005-0000-0000-00008B0A0000}"/>
    <cellStyle name="Currency 4 3 7 4 2 2" xfId="14401" xr:uid="{00000000-0005-0000-0000-00008C0A0000}"/>
    <cellStyle name="Currency 4 3 7 4 3" xfId="10159" xr:uid="{00000000-0005-0000-0000-00008D0A0000}"/>
    <cellStyle name="Currency 4 3 7 5" xfId="1354" xr:uid="{00000000-0005-0000-0000-00008E0A0000}"/>
    <cellStyle name="Currency 4 3 7 5 2" xfId="12989" xr:uid="{00000000-0005-0000-0000-00008F0A0000}"/>
    <cellStyle name="Currency 4 3 7 6" xfId="8747" xr:uid="{00000000-0005-0000-0000-0000900A0000}"/>
    <cellStyle name="Currency 4 3 8" xfId="1355" xr:uid="{00000000-0005-0000-0000-0000910A0000}"/>
    <cellStyle name="Currency 4 3 8 2" xfId="1356" xr:uid="{00000000-0005-0000-0000-0000920A0000}"/>
    <cellStyle name="Currency 4 3 8 2 2" xfId="1357" xr:uid="{00000000-0005-0000-0000-0000930A0000}"/>
    <cellStyle name="Currency 4 3 8 2 2 2" xfId="1358" xr:uid="{00000000-0005-0000-0000-0000940A0000}"/>
    <cellStyle name="Currency 4 3 8 2 2 2 2" xfId="16773" xr:uid="{00000000-0005-0000-0000-0000950A0000}"/>
    <cellStyle name="Currency 4 3 8 2 2 3" xfId="12531" xr:uid="{00000000-0005-0000-0000-0000960A0000}"/>
    <cellStyle name="Currency 4 3 8 2 3" xfId="1359" xr:uid="{00000000-0005-0000-0000-0000970A0000}"/>
    <cellStyle name="Currency 4 3 8 2 3 2" xfId="1360" xr:uid="{00000000-0005-0000-0000-0000980A0000}"/>
    <cellStyle name="Currency 4 3 8 2 3 2 2" xfId="15359" xr:uid="{00000000-0005-0000-0000-0000990A0000}"/>
    <cellStyle name="Currency 4 3 8 2 3 3" xfId="11117" xr:uid="{00000000-0005-0000-0000-00009A0A0000}"/>
    <cellStyle name="Currency 4 3 8 2 4" xfId="1361" xr:uid="{00000000-0005-0000-0000-00009B0A0000}"/>
    <cellStyle name="Currency 4 3 8 2 4 2" xfId="13947" xr:uid="{00000000-0005-0000-0000-00009C0A0000}"/>
    <cellStyle name="Currency 4 3 8 2 5" xfId="9705" xr:uid="{00000000-0005-0000-0000-00009D0A0000}"/>
    <cellStyle name="Currency 4 3 8 3" xfId="1362" xr:uid="{00000000-0005-0000-0000-00009E0A0000}"/>
    <cellStyle name="Currency 4 3 8 3 2" xfId="1363" xr:uid="{00000000-0005-0000-0000-00009F0A0000}"/>
    <cellStyle name="Currency 4 3 8 3 2 2" xfId="16067" xr:uid="{00000000-0005-0000-0000-0000A00A0000}"/>
    <cellStyle name="Currency 4 3 8 3 3" xfId="11825" xr:uid="{00000000-0005-0000-0000-0000A10A0000}"/>
    <cellStyle name="Currency 4 3 8 4" xfId="1364" xr:uid="{00000000-0005-0000-0000-0000A20A0000}"/>
    <cellStyle name="Currency 4 3 8 4 2" xfId="1365" xr:uid="{00000000-0005-0000-0000-0000A30A0000}"/>
    <cellStyle name="Currency 4 3 8 4 2 2" xfId="14653" xr:uid="{00000000-0005-0000-0000-0000A40A0000}"/>
    <cellStyle name="Currency 4 3 8 4 3" xfId="10411" xr:uid="{00000000-0005-0000-0000-0000A50A0000}"/>
    <cellStyle name="Currency 4 3 8 5" xfId="1366" xr:uid="{00000000-0005-0000-0000-0000A60A0000}"/>
    <cellStyle name="Currency 4 3 8 5 2" xfId="13241" xr:uid="{00000000-0005-0000-0000-0000A70A0000}"/>
    <cellStyle name="Currency 4 3 8 6" xfId="8999" xr:uid="{00000000-0005-0000-0000-0000A80A0000}"/>
    <cellStyle name="Currency 4 3 9" xfId="1367" xr:uid="{00000000-0005-0000-0000-0000A90A0000}"/>
    <cellStyle name="Currency 4 3 9 2" xfId="1368" xr:uid="{00000000-0005-0000-0000-0000AA0A0000}"/>
    <cellStyle name="Currency 4 3 9 2 2" xfId="1369" xr:uid="{00000000-0005-0000-0000-0000AB0A0000}"/>
    <cellStyle name="Currency 4 3 9 2 2 2" xfId="16319" xr:uid="{00000000-0005-0000-0000-0000AC0A0000}"/>
    <cellStyle name="Currency 4 3 9 2 3" xfId="12077" xr:uid="{00000000-0005-0000-0000-0000AD0A0000}"/>
    <cellStyle name="Currency 4 3 9 3" xfId="1370" xr:uid="{00000000-0005-0000-0000-0000AE0A0000}"/>
    <cellStyle name="Currency 4 3 9 3 2" xfId="1371" xr:uid="{00000000-0005-0000-0000-0000AF0A0000}"/>
    <cellStyle name="Currency 4 3 9 3 2 2" xfId="14905" xr:uid="{00000000-0005-0000-0000-0000B00A0000}"/>
    <cellStyle name="Currency 4 3 9 3 3" xfId="10663" xr:uid="{00000000-0005-0000-0000-0000B10A0000}"/>
    <cellStyle name="Currency 4 3 9 4" xfId="1372" xr:uid="{00000000-0005-0000-0000-0000B20A0000}"/>
    <cellStyle name="Currency 4 3 9 4 2" xfId="13493" xr:uid="{00000000-0005-0000-0000-0000B30A0000}"/>
    <cellStyle name="Currency 4 3 9 5" xfId="9251" xr:uid="{00000000-0005-0000-0000-0000B40A0000}"/>
    <cellStyle name="Currency 4 4" xfId="1373" xr:uid="{00000000-0005-0000-0000-0000B50A0000}"/>
    <cellStyle name="Currency 4 4 10" xfId="1374" xr:uid="{00000000-0005-0000-0000-0000B60A0000}"/>
    <cellStyle name="Currency 4 4 10 2" xfId="1375" xr:uid="{00000000-0005-0000-0000-0000B70A0000}"/>
    <cellStyle name="Currency 4 4 10 2 2" xfId="14204" xr:uid="{00000000-0005-0000-0000-0000B80A0000}"/>
    <cellStyle name="Currency 4 4 10 3" xfId="9962" xr:uid="{00000000-0005-0000-0000-0000B90A0000}"/>
    <cellStyle name="Currency 4 4 11" xfId="1376" xr:uid="{00000000-0005-0000-0000-0000BA0A0000}"/>
    <cellStyle name="Currency 4 4 11 2" xfId="12792" xr:uid="{00000000-0005-0000-0000-0000BB0A0000}"/>
    <cellStyle name="Currency 4 4 12" xfId="8545" xr:uid="{00000000-0005-0000-0000-0000BC0A0000}"/>
    <cellStyle name="Currency 4 4 2" xfId="1377" xr:uid="{00000000-0005-0000-0000-0000BD0A0000}"/>
    <cellStyle name="Currency 4 4 2 10" xfId="1378" xr:uid="{00000000-0005-0000-0000-0000BE0A0000}"/>
    <cellStyle name="Currency 4 4 2 10 2" xfId="12817" xr:uid="{00000000-0005-0000-0000-0000BF0A0000}"/>
    <cellStyle name="Currency 4 4 2 11" xfId="8574" xr:uid="{00000000-0005-0000-0000-0000C00A0000}"/>
    <cellStyle name="Currency 4 4 2 2" xfId="1379" xr:uid="{00000000-0005-0000-0000-0000C10A0000}"/>
    <cellStyle name="Currency 4 4 2 2 2" xfId="1380" xr:uid="{00000000-0005-0000-0000-0000C20A0000}"/>
    <cellStyle name="Currency 4 4 2 2 2 2" xfId="1381" xr:uid="{00000000-0005-0000-0000-0000C30A0000}"/>
    <cellStyle name="Currency 4 4 2 2 2 2 2" xfId="1382" xr:uid="{00000000-0005-0000-0000-0000C40A0000}"/>
    <cellStyle name="Currency 4 4 2 2 2 2 2 2" xfId="1383" xr:uid="{00000000-0005-0000-0000-0000C50A0000}"/>
    <cellStyle name="Currency 4 4 2 2 2 2 2 2 2" xfId="1384" xr:uid="{00000000-0005-0000-0000-0000C60A0000}"/>
    <cellStyle name="Currency 4 4 2 2 2 2 2 2 2 2" xfId="16703" xr:uid="{00000000-0005-0000-0000-0000C70A0000}"/>
    <cellStyle name="Currency 4 4 2 2 2 2 2 2 3" xfId="12461" xr:uid="{00000000-0005-0000-0000-0000C80A0000}"/>
    <cellStyle name="Currency 4 4 2 2 2 2 2 3" xfId="1385" xr:uid="{00000000-0005-0000-0000-0000C90A0000}"/>
    <cellStyle name="Currency 4 4 2 2 2 2 2 3 2" xfId="1386" xr:uid="{00000000-0005-0000-0000-0000CA0A0000}"/>
    <cellStyle name="Currency 4 4 2 2 2 2 2 3 2 2" xfId="15289" xr:uid="{00000000-0005-0000-0000-0000CB0A0000}"/>
    <cellStyle name="Currency 4 4 2 2 2 2 2 3 3" xfId="11047" xr:uid="{00000000-0005-0000-0000-0000CC0A0000}"/>
    <cellStyle name="Currency 4 4 2 2 2 2 2 4" xfId="1387" xr:uid="{00000000-0005-0000-0000-0000CD0A0000}"/>
    <cellStyle name="Currency 4 4 2 2 2 2 2 4 2" xfId="13877" xr:uid="{00000000-0005-0000-0000-0000CE0A0000}"/>
    <cellStyle name="Currency 4 4 2 2 2 2 2 5" xfId="9635" xr:uid="{00000000-0005-0000-0000-0000CF0A0000}"/>
    <cellStyle name="Currency 4 4 2 2 2 2 3" xfId="1388" xr:uid="{00000000-0005-0000-0000-0000D00A0000}"/>
    <cellStyle name="Currency 4 4 2 2 2 2 3 2" xfId="1389" xr:uid="{00000000-0005-0000-0000-0000D10A0000}"/>
    <cellStyle name="Currency 4 4 2 2 2 2 3 2 2" xfId="15997" xr:uid="{00000000-0005-0000-0000-0000D20A0000}"/>
    <cellStyle name="Currency 4 4 2 2 2 2 3 3" xfId="11755" xr:uid="{00000000-0005-0000-0000-0000D30A0000}"/>
    <cellStyle name="Currency 4 4 2 2 2 2 4" xfId="1390" xr:uid="{00000000-0005-0000-0000-0000D40A0000}"/>
    <cellStyle name="Currency 4 4 2 2 2 2 4 2" xfId="1391" xr:uid="{00000000-0005-0000-0000-0000D50A0000}"/>
    <cellStyle name="Currency 4 4 2 2 2 2 4 2 2" xfId="14583" xr:uid="{00000000-0005-0000-0000-0000D60A0000}"/>
    <cellStyle name="Currency 4 4 2 2 2 2 4 3" xfId="10341" xr:uid="{00000000-0005-0000-0000-0000D70A0000}"/>
    <cellStyle name="Currency 4 4 2 2 2 2 5" xfId="1392" xr:uid="{00000000-0005-0000-0000-0000D80A0000}"/>
    <cellStyle name="Currency 4 4 2 2 2 2 5 2" xfId="13171" xr:uid="{00000000-0005-0000-0000-0000D90A0000}"/>
    <cellStyle name="Currency 4 4 2 2 2 2 6" xfId="8929" xr:uid="{00000000-0005-0000-0000-0000DA0A0000}"/>
    <cellStyle name="Currency 4 4 2 2 2 3" xfId="1393" xr:uid="{00000000-0005-0000-0000-0000DB0A0000}"/>
    <cellStyle name="Currency 4 4 2 2 2 3 2" xfId="1394" xr:uid="{00000000-0005-0000-0000-0000DC0A0000}"/>
    <cellStyle name="Currency 4 4 2 2 2 3 2 2" xfId="1395" xr:uid="{00000000-0005-0000-0000-0000DD0A0000}"/>
    <cellStyle name="Currency 4 4 2 2 2 3 2 2 2" xfId="1396" xr:uid="{00000000-0005-0000-0000-0000DE0A0000}"/>
    <cellStyle name="Currency 4 4 2 2 2 3 2 2 2 2" xfId="16955" xr:uid="{00000000-0005-0000-0000-0000DF0A0000}"/>
    <cellStyle name="Currency 4 4 2 2 2 3 2 2 3" xfId="12713" xr:uid="{00000000-0005-0000-0000-0000E00A0000}"/>
    <cellStyle name="Currency 4 4 2 2 2 3 2 3" xfId="1397" xr:uid="{00000000-0005-0000-0000-0000E10A0000}"/>
    <cellStyle name="Currency 4 4 2 2 2 3 2 3 2" xfId="1398" xr:uid="{00000000-0005-0000-0000-0000E20A0000}"/>
    <cellStyle name="Currency 4 4 2 2 2 3 2 3 2 2" xfId="15541" xr:uid="{00000000-0005-0000-0000-0000E30A0000}"/>
    <cellStyle name="Currency 4 4 2 2 2 3 2 3 3" xfId="11299" xr:uid="{00000000-0005-0000-0000-0000E40A0000}"/>
    <cellStyle name="Currency 4 4 2 2 2 3 2 4" xfId="1399" xr:uid="{00000000-0005-0000-0000-0000E50A0000}"/>
    <cellStyle name="Currency 4 4 2 2 2 3 2 4 2" xfId="14129" xr:uid="{00000000-0005-0000-0000-0000E60A0000}"/>
    <cellStyle name="Currency 4 4 2 2 2 3 2 5" xfId="9887" xr:uid="{00000000-0005-0000-0000-0000E70A0000}"/>
    <cellStyle name="Currency 4 4 2 2 2 3 3" xfId="1400" xr:uid="{00000000-0005-0000-0000-0000E80A0000}"/>
    <cellStyle name="Currency 4 4 2 2 2 3 3 2" xfId="1401" xr:uid="{00000000-0005-0000-0000-0000E90A0000}"/>
    <cellStyle name="Currency 4 4 2 2 2 3 3 2 2" xfId="16249" xr:uid="{00000000-0005-0000-0000-0000EA0A0000}"/>
    <cellStyle name="Currency 4 4 2 2 2 3 3 3" xfId="12007" xr:uid="{00000000-0005-0000-0000-0000EB0A0000}"/>
    <cellStyle name="Currency 4 4 2 2 2 3 4" xfId="1402" xr:uid="{00000000-0005-0000-0000-0000EC0A0000}"/>
    <cellStyle name="Currency 4 4 2 2 2 3 4 2" xfId="1403" xr:uid="{00000000-0005-0000-0000-0000ED0A0000}"/>
    <cellStyle name="Currency 4 4 2 2 2 3 4 2 2" xfId="14835" xr:uid="{00000000-0005-0000-0000-0000EE0A0000}"/>
    <cellStyle name="Currency 4 4 2 2 2 3 4 3" xfId="10593" xr:uid="{00000000-0005-0000-0000-0000EF0A0000}"/>
    <cellStyle name="Currency 4 4 2 2 2 3 5" xfId="1404" xr:uid="{00000000-0005-0000-0000-0000F00A0000}"/>
    <cellStyle name="Currency 4 4 2 2 2 3 5 2" xfId="13423" xr:uid="{00000000-0005-0000-0000-0000F10A0000}"/>
    <cellStyle name="Currency 4 4 2 2 2 3 6" xfId="9181" xr:uid="{00000000-0005-0000-0000-0000F20A0000}"/>
    <cellStyle name="Currency 4 4 2 2 2 4" xfId="1405" xr:uid="{00000000-0005-0000-0000-0000F30A0000}"/>
    <cellStyle name="Currency 4 4 2 2 2 4 2" xfId="1406" xr:uid="{00000000-0005-0000-0000-0000F40A0000}"/>
    <cellStyle name="Currency 4 4 2 2 2 4 2 2" xfId="1407" xr:uid="{00000000-0005-0000-0000-0000F50A0000}"/>
    <cellStyle name="Currency 4 4 2 2 2 4 2 2 2" xfId="16501" xr:uid="{00000000-0005-0000-0000-0000F60A0000}"/>
    <cellStyle name="Currency 4 4 2 2 2 4 2 3" xfId="12259" xr:uid="{00000000-0005-0000-0000-0000F70A0000}"/>
    <cellStyle name="Currency 4 4 2 2 2 4 3" xfId="1408" xr:uid="{00000000-0005-0000-0000-0000F80A0000}"/>
    <cellStyle name="Currency 4 4 2 2 2 4 3 2" xfId="1409" xr:uid="{00000000-0005-0000-0000-0000F90A0000}"/>
    <cellStyle name="Currency 4 4 2 2 2 4 3 2 2" xfId="15087" xr:uid="{00000000-0005-0000-0000-0000FA0A0000}"/>
    <cellStyle name="Currency 4 4 2 2 2 4 3 3" xfId="10845" xr:uid="{00000000-0005-0000-0000-0000FB0A0000}"/>
    <cellStyle name="Currency 4 4 2 2 2 4 4" xfId="1410" xr:uid="{00000000-0005-0000-0000-0000FC0A0000}"/>
    <cellStyle name="Currency 4 4 2 2 2 4 4 2" xfId="13675" xr:uid="{00000000-0005-0000-0000-0000FD0A0000}"/>
    <cellStyle name="Currency 4 4 2 2 2 4 5" xfId="9433" xr:uid="{00000000-0005-0000-0000-0000FE0A0000}"/>
    <cellStyle name="Currency 4 4 2 2 2 5" xfId="1411" xr:uid="{00000000-0005-0000-0000-0000FF0A0000}"/>
    <cellStyle name="Currency 4 4 2 2 2 5 2" xfId="1412" xr:uid="{00000000-0005-0000-0000-0000000B0000}"/>
    <cellStyle name="Currency 4 4 2 2 2 5 2 2" xfId="15795" xr:uid="{00000000-0005-0000-0000-0000010B0000}"/>
    <cellStyle name="Currency 4 4 2 2 2 5 3" xfId="11553" xr:uid="{00000000-0005-0000-0000-0000020B0000}"/>
    <cellStyle name="Currency 4 4 2 2 2 6" xfId="1413" xr:uid="{00000000-0005-0000-0000-0000030B0000}"/>
    <cellStyle name="Currency 4 4 2 2 2 6 2" xfId="1414" xr:uid="{00000000-0005-0000-0000-0000040B0000}"/>
    <cellStyle name="Currency 4 4 2 2 2 6 2 2" xfId="14381" xr:uid="{00000000-0005-0000-0000-0000050B0000}"/>
    <cellStyle name="Currency 4 4 2 2 2 6 3" xfId="10139" xr:uid="{00000000-0005-0000-0000-0000060B0000}"/>
    <cellStyle name="Currency 4 4 2 2 2 7" xfId="1415" xr:uid="{00000000-0005-0000-0000-0000070B0000}"/>
    <cellStyle name="Currency 4 4 2 2 2 7 2" xfId="12969" xr:uid="{00000000-0005-0000-0000-0000080B0000}"/>
    <cellStyle name="Currency 4 4 2 2 2 8" xfId="8727" xr:uid="{00000000-0005-0000-0000-0000090B0000}"/>
    <cellStyle name="Currency 4 4 2 2 3" xfId="1416" xr:uid="{00000000-0005-0000-0000-00000A0B0000}"/>
    <cellStyle name="Currency 4 4 2 2 3 2" xfId="1417" xr:uid="{00000000-0005-0000-0000-00000B0B0000}"/>
    <cellStyle name="Currency 4 4 2 2 3 2 2" xfId="1418" xr:uid="{00000000-0005-0000-0000-00000C0B0000}"/>
    <cellStyle name="Currency 4 4 2 2 3 2 2 2" xfId="1419" xr:uid="{00000000-0005-0000-0000-00000D0B0000}"/>
    <cellStyle name="Currency 4 4 2 2 3 2 2 2 2" xfId="16602" xr:uid="{00000000-0005-0000-0000-00000E0B0000}"/>
    <cellStyle name="Currency 4 4 2 2 3 2 2 3" xfId="12360" xr:uid="{00000000-0005-0000-0000-00000F0B0000}"/>
    <cellStyle name="Currency 4 4 2 2 3 2 3" xfId="1420" xr:uid="{00000000-0005-0000-0000-0000100B0000}"/>
    <cellStyle name="Currency 4 4 2 2 3 2 3 2" xfId="1421" xr:uid="{00000000-0005-0000-0000-0000110B0000}"/>
    <cellStyle name="Currency 4 4 2 2 3 2 3 2 2" xfId="15188" xr:uid="{00000000-0005-0000-0000-0000120B0000}"/>
    <cellStyle name="Currency 4 4 2 2 3 2 3 3" xfId="10946" xr:uid="{00000000-0005-0000-0000-0000130B0000}"/>
    <cellStyle name="Currency 4 4 2 2 3 2 4" xfId="1422" xr:uid="{00000000-0005-0000-0000-0000140B0000}"/>
    <cellStyle name="Currency 4 4 2 2 3 2 4 2" xfId="13776" xr:uid="{00000000-0005-0000-0000-0000150B0000}"/>
    <cellStyle name="Currency 4 4 2 2 3 2 5" xfId="9534" xr:uid="{00000000-0005-0000-0000-0000160B0000}"/>
    <cellStyle name="Currency 4 4 2 2 3 3" xfId="1423" xr:uid="{00000000-0005-0000-0000-0000170B0000}"/>
    <cellStyle name="Currency 4 4 2 2 3 3 2" xfId="1424" xr:uid="{00000000-0005-0000-0000-0000180B0000}"/>
    <cellStyle name="Currency 4 4 2 2 3 3 2 2" xfId="15896" xr:uid="{00000000-0005-0000-0000-0000190B0000}"/>
    <cellStyle name="Currency 4 4 2 2 3 3 3" xfId="11654" xr:uid="{00000000-0005-0000-0000-00001A0B0000}"/>
    <cellStyle name="Currency 4 4 2 2 3 4" xfId="1425" xr:uid="{00000000-0005-0000-0000-00001B0B0000}"/>
    <cellStyle name="Currency 4 4 2 2 3 4 2" xfId="1426" xr:uid="{00000000-0005-0000-0000-00001C0B0000}"/>
    <cellStyle name="Currency 4 4 2 2 3 4 2 2" xfId="14482" xr:uid="{00000000-0005-0000-0000-00001D0B0000}"/>
    <cellStyle name="Currency 4 4 2 2 3 4 3" xfId="10240" xr:uid="{00000000-0005-0000-0000-00001E0B0000}"/>
    <cellStyle name="Currency 4 4 2 2 3 5" xfId="1427" xr:uid="{00000000-0005-0000-0000-00001F0B0000}"/>
    <cellStyle name="Currency 4 4 2 2 3 5 2" xfId="13070" xr:uid="{00000000-0005-0000-0000-0000200B0000}"/>
    <cellStyle name="Currency 4 4 2 2 3 6" xfId="8828" xr:uid="{00000000-0005-0000-0000-0000210B0000}"/>
    <cellStyle name="Currency 4 4 2 2 4" xfId="1428" xr:uid="{00000000-0005-0000-0000-0000220B0000}"/>
    <cellStyle name="Currency 4 4 2 2 4 2" xfId="1429" xr:uid="{00000000-0005-0000-0000-0000230B0000}"/>
    <cellStyle name="Currency 4 4 2 2 4 2 2" xfId="1430" xr:uid="{00000000-0005-0000-0000-0000240B0000}"/>
    <cellStyle name="Currency 4 4 2 2 4 2 2 2" xfId="1431" xr:uid="{00000000-0005-0000-0000-0000250B0000}"/>
    <cellStyle name="Currency 4 4 2 2 4 2 2 2 2" xfId="16854" xr:uid="{00000000-0005-0000-0000-0000260B0000}"/>
    <cellStyle name="Currency 4 4 2 2 4 2 2 3" xfId="12612" xr:uid="{00000000-0005-0000-0000-0000270B0000}"/>
    <cellStyle name="Currency 4 4 2 2 4 2 3" xfId="1432" xr:uid="{00000000-0005-0000-0000-0000280B0000}"/>
    <cellStyle name="Currency 4 4 2 2 4 2 3 2" xfId="1433" xr:uid="{00000000-0005-0000-0000-0000290B0000}"/>
    <cellStyle name="Currency 4 4 2 2 4 2 3 2 2" xfId="15440" xr:uid="{00000000-0005-0000-0000-00002A0B0000}"/>
    <cellStyle name="Currency 4 4 2 2 4 2 3 3" xfId="11198" xr:uid="{00000000-0005-0000-0000-00002B0B0000}"/>
    <cellStyle name="Currency 4 4 2 2 4 2 4" xfId="1434" xr:uid="{00000000-0005-0000-0000-00002C0B0000}"/>
    <cellStyle name="Currency 4 4 2 2 4 2 4 2" xfId="14028" xr:uid="{00000000-0005-0000-0000-00002D0B0000}"/>
    <cellStyle name="Currency 4 4 2 2 4 2 5" xfId="9786" xr:uid="{00000000-0005-0000-0000-00002E0B0000}"/>
    <cellStyle name="Currency 4 4 2 2 4 3" xfId="1435" xr:uid="{00000000-0005-0000-0000-00002F0B0000}"/>
    <cellStyle name="Currency 4 4 2 2 4 3 2" xfId="1436" xr:uid="{00000000-0005-0000-0000-0000300B0000}"/>
    <cellStyle name="Currency 4 4 2 2 4 3 2 2" xfId="16148" xr:uid="{00000000-0005-0000-0000-0000310B0000}"/>
    <cellStyle name="Currency 4 4 2 2 4 3 3" xfId="11906" xr:uid="{00000000-0005-0000-0000-0000320B0000}"/>
    <cellStyle name="Currency 4 4 2 2 4 4" xfId="1437" xr:uid="{00000000-0005-0000-0000-0000330B0000}"/>
    <cellStyle name="Currency 4 4 2 2 4 4 2" xfId="1438" xr:uid="{00000000-0005-0000-0000-0000340B0000}"/>
    <cellStyle name="Currency 4 4 2 2 4 4 2 2" xfId="14734" xr:uid="{00000000-0005-0000-0000-0000350B0000}"/>
    <cellStyle name="Currency 4 4 2 2 4 4 3" xfId="10492" xr:uid="{00000000-0005-0000-0000-0000360B0000}"/>
    <cellStyle name="Currency 4 4 2 2 4 5" xfId="1439" xr:uid="{00000000-0005-0000-0000-0000370B0000}"/>
    <cellStyle name="Currency 4 4 2 2 4 5 2" xfId="13322" xr:uid="{00000000-0005-0000-0000-0000380B0000}"/>
    <cellStyle name="Currency 4 4 2 2 4 6" xfId="9080" xr:uid="{00000000-0005-0000-0000-0000390B0000}"/>
    <cellStyle name="Currency 4 4 2 2 5" xfId="1440" xr:uid="{00000000-0005-0000-0000-00003A0B0000}"/>
    <cellStyle name="Currency 4 4 2 2 5 2" xfId="1441" xr:uid="{00000000-0005-0000-0000-00003B0B0000}"/>
    <cellStyle name="Currency 4 4 2 2 5 2 2" xfId="1442" xr:uid="{00000000-0005-0000-0000-00003C0B0000}"/>
    <cellStyle name="Currency 4 4 2 2 5 2 2 2" xfId="16400" xr:uid="{00000000-0005-0000-0000-00003D0B0000}"/>
    <cellStyle name="Currency 4 4 2 2 5 2 3" xfId="12158" xr:uid="{00000000-0005-0000-0000-00003E0B0000}"/>
    <cellStyle name="Currency 4 4 2 2 5 3" xfId="1443" xr:uid="{00000000-0005-0000-0000-00003F0B0000}"/>
    <cellStyle name="Currency 4 4 2 2 5 3 2" xfId="1444" xr:uid="{00000000-0005-0000-0000-0000400B0000}"/>
    <cellStyle name="Currency 4 4 2 2 5 3 2 2" xfId="14986" xr:uid="{00000000-0005-0000-0000-0000410B0000}"/>
    <cellStyle name="Currency 4 4 2 2 5 3 3" xfId="10744" xr:uid="{00000000-0005-0000-0000-0000420B0000}"/>
    <cellStyle name="Currency 4 4 2 2 5 4" xfId="1445" xr:uid="{00000000-0005-0000-0000-0000430B0000}"/>
    <cellStyle name="Currency 4 4 2 2 5 4 2" xfId="13574" xr:uid="{00000000-0005-0000-0000-0000440B0000}"/>
    <cellStyle name="Currency 4 4 2 2 5 5" xfId="9332" xr:uid="{00000000-0005-0000-0000-0000450B0000}"/>
    <cellStyle name="Currency 4 4 2 2 6" xfId="1446" xr:uid="{00000000-0005-0000-0000-0000460B0000}"/>
    <cellStyle name="Currency 4 4 2 2 6 2" xfId="1447" xr:uid="{00000000-0005-0000-0000-0000470B0000}"/>
    <cellStyle name="Currency 4 4 2 2 6 2 2" xfId="15694" xr:uid="{00000000-0005-0000-0000-0000480B0000}"/>
    <cellStyle name="Currency 4 4 2 2 6 3" xfId="11452" xr:uid="{00000000-0005-0000-0000-0000490B0000}"/>
    <cellStyle name="Currency 4 4 2 2 7" xfId="1448" xr:uid="{00000000-0005-0000-0000-00004A0B0000}"/>
    <cellStyle name="Currency 4 4 2 2 7 2" xfId="1449" xr:uid="{00000000-0005-0000-0000-00004B0B0000}"/>
    <cellStyle name="Currency 4 4 2 2 7 2 2" xfId="14280" xr:uid="{00000000-0005-0000-0000-00004C0B0000}"/>
    <cellStyle name="Currency 4 4 2 2 7 3" xfId="10038" xr:uid="{00000000-0005-0000-0000-00004D0B0000}"/>
    <cellStyle name="Currency 4 4 2 2 8" xfId="1450" xr:uid="{00000000-0005-0000-0000-00004E0B0000}"/>
    <cellStyle name="Currency 4 4 2 2 8 2" xfId="12868" xr:uid="{00000000-0005-0000-0000-00004F0B0000}"/>
    <cellStyle name="Currency 4 4 2 2 9" xfId="8626" xr:uid="{00000000-0005-0000-0000-0000500B0000}"/>
    <cellStyle name="Currency 4 4 2 3" xfId="1451" xr:uid="{00000000-0005-0000-0000-0000510B0000}"/>
    <cellStyle name="Currency 4 4 2 3 2" xfId="1452" xr:uid="{00000000-0005-0000-0000-0000520B0000}"/>
    <cellStyle name="Currency 4 4 2 3 2 2" xfId="1453" xr:uid="{00000000-0005-0000-0000-0000530B0000}"/>
    <cellStyle name="Currency 4 4 2 3 2 2 2" xfId="1454" xr:uid="{00000000-0005-0000-0000-0000540B0000}"/>
    <cellStyle name="Currency 4 4 2 3 2 2 2 2" xfId="1455" xr:uid="{00000000-0005-0000-0000-0000550B0000}"/>
    <cellStyle name="Currency 4 4 2 3 2 2 2 2 2" xfId="16652" xr:uid="{00000000-0005-0000-0000-0000560B0000}"/>
    <cellStyle name="Currency 4 4 2 3 2 2 2 3" xfId="12410" xr:uid="{00000000-0005-0000-0000-0000570B0000}"/>
    <cellStyle name="Currency 4 4 2 3 2 2 3" xfId="1456" xr:uid="{00000000-0005-0000-0000-0000580B0000}"/>
    <cellStyle name="Currency 4 4 2 3 2 2 3 2" xfId="1457" xr:uid="{00000000-0005-0000-0000-0000590B0000}"/>
    <cellStyle name="Currency 4 4 2 3 2 2 3 2 2" xfId="15238" xr:uid="{00000000-0005-0000-0000-00005A0B0000}"/>
    <cellStyle name="Currency 4 4 2 3 2 2 3 3" xfId="10996" xr:uid="{00000000-0005-0000-0000-00005B0B0000}"/>
    <cellStyle name="Currency 4 4 2 3 2 2 4" xfId="1458" xr:uid="{00000000-0005-0000-0000-00005C0B0000}"/>
    <cellStyle name="Currency 4 4 2 3 2 2 4 2" xfId="13826" xr:uid="{00000000-0005-0000-0000-00005D0B0000}"/>
    <cellStyle name="Currency 4 4 2 3 2 2 5" xfId="9584" xr:uid="{00000000-0005-0000-0000-00005E0B0000}"/>
    <cellStyle name="Currency 4 4 2 3 2 3" xfId="1459" xr:uid="{00000000-0005-0000-0000-00005F0B0000}"/>
    <cellStyle name="Currency 4 4 2 3 2 3 2" xfId="1460" xr:uid="{00000000-0005-0000-0000-0000600B0000}"/>
    <cellStyle name="Currency 4 4 2 3 2 3 2 2" xfId="15946" xr:uid="{00000000-0005-0000-0000-0000610B0000}"/>
    <cellStyle name="Currency 4 4 2 3 2 3 3" xfId="11704" xr:uid="{00000000-0005-0000-0000-0000620B0000}"/>
    <cellStyle name="Currency 4 4 2 3 2 4" xfId="1461" xr:uid="{00000000-0005-0000-0000-0000630B0000}"/>
    <cellStyle name="Currency 4 4 2 3 2 4 2" xfId="1462" xr:uid="{00000000-0005-0000-0000-0000640B0000}"/>
    <cellStyle name="Currency 4 4 2 3 2 4 2 2" xfId="14532" xr:uid="{00000000-0005-0000-0000-0000650B0000}"/>
    <cellStyle name="Currency 4 4 2 3 2 4 3" xfId="10290" xr:uid="{00000000-0005-0000-0000-0000660B0000}"/>
    <cellStyle name="Currency 4 4 2 3 2 5" xfId="1463" xr:uid="{00000000-0005-0000-0000-0000670B0000}"/>
    <cellStyle name="Currency 4 4 2 3 2 5 2" xfId="13120" xr:uid="{00000000-0005-0000-0000-0000680B0000}"/>
    <cellStyle name="Currency 4 4 2 3 2 6" xfId="8878" xr:uid="{00000000-0005-0000-0000-0000690B0000}"/>
    <cellStyle name="Currency 4 4 2 3 3" xfId="1464" xr:uid="{00000000-0005-0000-0000-00006A0B0000}"/>
    <cellStyle name="Currency 4 4 2 3 3 2" xfId="1465" xr:uid="{00000000-0005-0000-0000-00006B0B0000}"/>
    <cellStyle name="Currency 4 4 2 3 3 2 2" xfId="1466" xr:uid="{00000000-0005-0000-0000-00006C0B0000}"/>
    <cellStyle name="Currency 4 4 2 3 3 2 2 2" xfId="1467" xr:uid="{00000000-0005-0000-0000-00006D0B0000}"/>
    <cellStyle name="Currency 4 4 2 3 3 2 2 2 2" xfId="16904" xr:uid="{00000000-0005-0000-0000-00006E0B0000}"/>
    <cellStyle name="Currency 4 4 2 3 3 2 2 3" xfId="12662" xr:uid="{00000000-0005-0000-0000-00006F0B0000}"/>
    <cellStyle name="Currency 4 4 2 3 3 2 3" xfId="1468" xr:uid="{00000000-0005-0000-0000-0000700B0000}"/>
    <cellStyle name="Currency 4 4 2 3 3 2 3 2" xfId="1469" xr:uid="{00000000-0005-0000-0000-0000710B0000}"/>
    <cellStyle name="Currency 4 4 2 3 3 2 3 2 2" xfId="15490" xr:uid="{00000000-0005-0000-0000-0000720B0000}"/>
    <cellStyle name="Currency 4 4 2 3 3 2 3 3" xfId="11248" xr:uid="{00000000-0005-0000-0000-0000730B0000}"/>
    <cellStyle name="Currency 4 4 2 3 3 2 4" xfId="1470" xr:uid="{00000000-0005-0000-0000-0000740B0000}"/>
    <cellStyle name="Currency 4 4 2 3 3 2 4 2" xfId="14078" xr:uid="{00000000-0005-0000-0000-0000750B0000}"/>
    <cellStyle name="Currency 4 4 2 3 3 2 5" xfId="9836" xr:uid="{00000000-0005-0000-0000-0000760B0000}"/>
    <cellStyle name="Currency 4 4 2 3 3 3" xfId="1471" xr:uid="{00000000-0005-0000-0000-0000770B0000}"/>
    <cellStyle name="Currency 4 4 2 3 3 3 2" xfId="1472" xr:uid="{00000000-0005-0000-0000-0000780B0000}"/>
    <cellStyle name="Currency 4 4 2 3 3 3 2 2" xfId="16198" xr:uid="{00000000-0005-0000-0000-0000790B0000}"/>
    <cellStyle name="Currency 4 4 2 3 3 3 3" xfId="11956" xr:uid="{00000000-0005-0000-0000-00007A0B0000}"/>
    <cellStyle name="Currency 4 4 2 3 3 4" xfId="1473" xr:uid="{00000000-0005-0000-0000-00007B0B0000}"/>
    <cellStyle name="Currency 4 4 2 3 3 4 2" xfId="1474" xr:uid="{00000000-0005-0000-0000-00007C0B0000}"/>
    <cellStyle name="Currency 4 4 2 3 3 4 2 2" xfId="14784" xr:uid="{00000000-0005-0000-0000-00007D0B0000}"/>
    <cellStyle name="Currency 4 4 2 3 3 4 3" xfId="10542" xr:uid="{00000000-0005-0000-0000-00007E0B0000}"/>
    <cellStyle name="Currency 4 4 2 3 3 5" xfId="1475" xr:uid="{00000000-0005-0000-0000-00007F0B0000}"/>
    <cellStyle name="Currency 4 4 2 3 3 5 2" xfId="13372" xr:uid="{00000000-0005-0000-0000-0000800B0000}"/>
    <cellStyle name="Currency 4 4 2 3 3 6" xfId="9130" xr:uid="{00000000-0005-0000-0000-0000810B0000}"/>
    <cellStyle name="Currency 4 4 2 3 4" xfId="1476" xr:uid="{00000000-0005-0000-0000-0000820B0000}"/>
    <cellStyle name="Currency 4 4 2 3 4 2" xfId="1477" xr:uid="{00000000-0005-0000-0000-0000830B0000}"/>
    <cellStyle name="Currency 4 4 2 3 4 2 2" xfId="1478" xr:uid="{00000000-0005-0000-0000-0000840B0000}"/>
    <cellStyle name="Currency 4 4 2 3 4 2 2 2" xfId="16450" xr:uid="{00000000-0005-0000-0000-0000850B0000}"/>
    <cellStyle name="Currency 4 4 2 3 4 2 3" xfId="12208" xr:uid="{00000000-0005-0000-0000-0000860B0000}"/>
    <cellStyle name="Currency 4 4 2 3 4 3" xfId="1479" xr:uid="{00000000-0005-0000-0000-0000870B0000}"/>
    <cellStyle name="Currency 4 4 2 3 4 3 2" xfId="1480" xr:uid="{00000000-0005-0000-0000-0000880B0000}"/>
    <cellStyle name="Currency 4 4 2 3 4 3 2 2" xfId="15036" xr:uid="{00000000-0005-0000-0000-0000890B0000}"/>
    <cellStyle name="Currency 4 4 2 3 4 3 3" xfId="10794" xr:uid="{00000000-0005-0000-0000-00008A0B0000}"/>
    <cellStyle name="Currency 4 4 2 3 4 4" xfId="1481" xr:uid="{00000000-0005-0000-0000-00008B0B0000}"/>
    <cellStyle name="Currency 4 4 2 3 4 4 2" xfId="13624" xr:uid="{00000000-0005-0000-0000-00008C0B0000}"/>
    <cellStyle name="Currency 4 4 2 3 4 5" xfId="9382" xr:uid="{00000000-0005-0000-0000-00008D0B0000}"/>
    <cellStyle name="Currency 4 4 2 3 5" xfId="1482" xr:uid="{00000000-0005-0000-0000-00008E0B0000}"/>
    <cellStyle name="Currency 4 4 2 3 5 2" xfId="1483" xr:uid="{00000000-0005-0000-0000-00008F0B0000}"/>
    <cellStyle name="Currency 4 4 2 3 5 2 2" xfId="15744" xr:uid="{00000000-0005-0000-0000-0000900B0000}"/>
    <cellStyle name="Currency 4 4 2 3 5 3" xfId="11502" xr:uid="{00000000-0005-0000-0000-0000910B0000}"/>
    <cellStyle name="Currency 4 4 2 3 6" xfId="1484" xr:uid="{00000000-0005-0000-0000-0000920B0000}"/>
    <cellStyle name="Currency 4 4 2 3 6 2" xfId="1485" xr:uid="{00000000-0005-0000-0000-0000930B0000}"/>
    <cellStyle name="Currency 4 4 2 3 6 2 2" xfId="14330" xr:uid="{00000000-0005-0000-0000-0000940B0000}"/>
    <cellStyle name="Currency 4 4 2 3 6 3" xfId="10088" xr:uid="{00000000-0005-0000-0000-0000950B0000}"/>
    <cellStyle name="Currency 4 4 2 3 7" xfId="1486" xr:uid="{00000000-0005-0000-0000-0000960B0000}"/>
    <cellStyle name="Currency 4 4 2 3 7 2" xfId="12918" xr:uid="{00000000-0005-0000-0000-0000970B0000}"/>
    <cellStyle name="Currency 4 4 2 3 8" xfId="8676" xr:uid="{00000000-0005-0000-0000-0000980B0000}"/>
    <cellStyle name="Currency 4 4 2 4" xfId="1487" xr:uid="{00000000-0005-0000-0000-0000990B0000}"/>
    <cellStyle name="Currency 4 4 2 4 2" xfId="1488" xr:uid="{00000000-0005-0000-0000-00009A0B0000}"/>
    <cellStyle name="Currency 4 4 2 4 2 2" xfId="1489" xr:uid="{00000000-0005-0000-0000-00009B0B0000}"/>
    <cellStyle name="Currency 4 4 2 4 2 2 2" xfId="1490" xr:uid="{00000000-0005-0000-0000-00009C0B0000}"/>
    <cellStyle name="Currency 4 4 2 4 2 2 2 2" xfId="1491" xr:uid="{00000000-0005-0000-0000-00009D0B0000}"/>
    <cellStyle name="Currency 4 4 2 4 2 2 2 2 2" xfId="17005" xr:uid="{00000000-0005-0000-0000-00009E0B0000}"/>
    <cellStyle name="Currency 4 4 2 4 2 2 2 3" xfId="12763" xr:uid="{00000000-0005-0000-0000-00009F0B0000}"/>
    <cellStyle name="Currency 4 4 2 4 2 2 3" xfId="1492" xr:uid="{00000000-0005-0000-0000-0000A00B0000}"/>
    <cellStyle name="Currency 4 4 2 4 2 2 3 2" xfId="1493" xr:uid="{00000000-0005-0000-0000-0000A10B0000}"/>
    <cellStyle name="Currency 4 4 2 4 2 2 3 2 2" xfId="15591" xr:uid="{00000000-0005-0000-0000-0000A20B0000}"/>
    <cellStyle name="Currency 4 4 2 4 2 2 3 3" xfId="11349" xr:uid="{00000000-0005-0000-0000-0000A30B0000}"/>
    <cellStyle name="Currency 4 4 2 4 2 2 4" xfId="1494" xr:uid="{00000000-0005-0000-0000-0000A40B0000}"/>
    <cellStyle name="Currency 4 4 2 4 2 2 4 2" xfId="14179" xr:uid="{00000000-0005-0000-0000-0000A50B0000}"/>
    <cellStyle name="Currency 4 4 2 4 2 2 5" xfId="9937" xr:uid="{00000000-0005-0000-0000-0000A60B0000}"/>
    <cellStyle name="Currency 4 4 2 4 2 3" xfId="1495" xr:uid="{00000000-0005-0000-0000-0000A70B0000}"/>
    <cellStyle name="Currency 4 4 2 4 2 3 2" xfId="1496" xr:uid="{00000000-0005-0000-0000-0000A80B0000}"/>
    <cellStyle name="Currency 4 4 2 4 2 3 2 2" xfId="16299" xr:uid="{00000000-0005-0000-0000-0000A90B0000}"/>
    <cellStyle name="Currency 4 4 2 4 2 3 3" xfId="12057" xr:uid="{00000000-0005-0000-0000-0000AA0B0000}"/>
    <cellStyle name="Currency 4 4 2 4 2 4" xfId="1497" xr:uid="{00000000-0005-0000-0000-0000AB0B0000}"/>
    <cellStyle name="Currency 4 4 2 4 2 4 2" xfId="1498" xr:uid="{00000000-0005-0000-0000-0000AC0B0000}"/>
    <cellStyle name="Currency 4 4 2 4 2 4 2 2" xfId="14885" xr:uid="{00000000-0005-0000-0000-0000AD0B0000}"/>
    <cellStyle name="Currency 4 4 2 4 2 4 3" xfId="10643" xr:uid="{00000000-0005-0000-0000-0000AE0B0000}"/>
    <cellStyle name="Currency 4 4 2 4 2 5" xfId="1499" xr:uid="{00000000-0005-0000-0000-0000AF0B0000}"/>
    <cellStyle name="Currency 4 4 2 4 2 5 2" xfId="13473" xr:uid="{00000000-0005-0000-0000-0000B00B0000}"/>
    <cellStyle name="Currency 4 4 2 4 2 6" xfId="9231" xr:uid="{00000000-0005-0000-0000-0000B10B0000}"/>
    <cellStyle name="Currency 4 4 2 4 3" xfId="1500" xr:uid="{00000000-0005-0000-0000-0000B20B0000}"/>
    <cellStyle name="Currency 4 4 2 4 3 2" xfId="1501" xr:uid="{00000000-0005-0000-0000-0000B30B0000}"/>
    <cellStyle name="Currency 4 4 2 4 3 2 2" xfId="1502" xr:uid="{00000000-0005-0000-0000-0000B40B0000}"/>
    <cellStyle name="Currency 4 4 2 4 3 2 2 2" xfId="16753" xr:uid="{00000000-0005-0000-0000-0000B50B0000}"/>
    <cellStyle name="Currency 4 4 2 4 3 2 3" xfId="12511" xr:uid="{00000000-0005-0000-0000-0000B60B0000}"/>
    <cellStyle name="Currency 4 4 2 4 3 3" xfId="1503" xr:uid="{00000000-0005-0000-0000-0000B70B0000}"/>
    <cellStyle name="Currency 4 4 2 4 3 3 2" xfId="1504" xr:uid="{00000000-0005-0000-0000-0000B80B0000}"/>
    <cellStyle name="Currency 4 4 2 4 3 3 2 2" xfId="15339" xr:uid="{00000000-0005-0000-0000-0000B90B0000}"/>
    <cellStyle name="Currency 4 4 2 4 3 3 3" xfId="11097" xr:uid="{00000000-0005-0000-0000-0000BA0B0000}"/>
    <cellStyle name="Currency 4 4 2 4 3 4" xfId="1505" xr:uid="{00000000-0005-0000-0000-0000BB0B0000}"/>
    <cellStyle name="Currency 4 4 2 4 3 4 2" xfId="13927" xr:uid="{00000000-0005-0000-0000-0000BC0B0000}"/>
    <cellStyle name="Currency 4 4 2 4 3 5" xfId="9685" xr:uid="{00000000-0005-0000-0000-0000BD0B0000}"/>
    <cellStyle name="Currency 4 4 2 4 4" xfId="1506" xr:uid="{00000000-0005-0000-0000-0000BE0B0000}"/>
    <cellStyle name="Currency 4 4 2 4 4 2" xfId="1507" xr:uid="{00000000-0005-0000-0000-0000BF0B0000}"/>
    <cellStyle name="Currency 4 4 2 4 4 2 2" xfId="16047" xr:uid="{00000000-0005-0000-0000-0000C00B0000}"/>
    <cellStyle name="Currency 4 4 2 4 4 3" xfId="11805" xr:uid="{00000000-0005-0000-0000-0000C10B0000}"/>
    <cellStyle name="Currency 4 4 2 4 5" xfId="1508" xr:uid="{00000000-0005-0000-0000-0000C20B0000}"/>
    <cellStyle name="Currency 4 4 2 4 5 2" xfId="1509" xr:uid="{00000000-0005-0000-0000-0000C30B0000}"/>
    <cellStyle name="Currency 4 4 2 4 5 2 2" xfId="14633" xr:uid="{00000000-0005-0000-0000-0000C40B0000}"/>
    <cellStyle name="Currency 4 4 2 4 5 3" xfId="10391" xr:uid="{00000000-0005-0000-0000-0000C50B0000}"/>
    <cellStyle name="Currency 4 4 2 4 6" xfId="1510" xr:uid="{00000000-0005-0000-0000-0000C60B0000}"/>
    <cellStyle name="Currency 4 4 2 4 6 2" xfId="13221" xr:uid="{00000000-0005-0000-0000-0000C70B0000}"/>
    <cellStyle name="Currency 4 4 2 4 7" xfId="8979" xr:uid="{00000000-0005-0000-0000-0000C80B0000}"/>
    <cellStyle name="Currency 4 4 2 5" xfId="1511" xr:uid="{00000000-0005-0000-0000-0000C90B0000}"/>
    <cellStyle name="Currency 4 4 2 5 2" xfId="1512" xr:uid="{00000000-0005-0000-0000-0000CA0B0000}"/>
    <cellStyle name="Currency 4 4 2 5 2 2" xfId="1513" xr:uid="{00000000-0005-0000-0000-0000CB0B0000}"/>
    <cellStyle name="Currency 4 4 2 5 2 2 2" xfId="1514" xr:uid="{00000000-0005-0000-0000-0000CC0B0000}"/>
    <cellStyle name="Currency 4 4 2 5 2 2 2 2" xfId="16551" xr:uid="{00000000-0005-0000-0000-0000CD0B0000}"/>
    <cellStyle name="Currency 4 4 2 5 2 2 3" xfId="12309" xr:uid="{00000000-0005-0000-0000-0000CE0B0000}"/>
    <cellStyle name="Currency 4 4 2 5 2 3" xfId="1515" xr:uid="{00000000-0005-0000-0000-0000CF0B0000}"/>
    <cellStyle name="Currency 4 4 2 5 2 3 2" xfId="1516" xr:uid="{00000000-0005-0000-0000-0000D00B0000}"/>
    <cellStyle name="Currency 4 4 2 5 2 3 2 2" xfId="15137" xr:uid="{00000000-0005-0000-0000-0000D10B0000}"/>
    <cellStyle name="Currency 4 4 2 5 2 3 3" xfId="10895" xr:uid="{00000000-0005-0000-0000-0000D20B0000}"/>
    <cellStyle name="Currency 4 4 2 5 2 4" xfId="1517" xr:uid="{00000000-0005-0000-0000-0000D30B0000}"/>
    <cellStyle name="Currency 4 4 2 5 2 4 2" xfId="13725" xr:uid="{00000000-0005-0000-0000-0000D40B0000}"/>
    <cellStyle name="Currency 4 4 2 5 2 5" xfId="9483" xr:uid="{00000000-0005-0000-0000-0000D50B0000}"/>
    <cellStyle name="Currency 4 4 2 5 3" xfId="1518" xr:uid="{00000000-0005-0000-0000-0000D60B0000}"/>
    <cellStyle name="Currency 4 4 2 5 3 2" xfId="1519" xr:uid="{00000000-0005-0000-0000-0000D70B0000}"/>
    <cellStyle name="Currency 4 4 2 5 3 2 2" xfId="15845" xr:uid="{00000000-0005-0000-0000-0000D80B0000}"/>
    <cellStyle name="Currency 4 4 2 5 3 3" xfId="11603" xr:uid="{00000000-0005-0000-0000-0000D90B0000}"/>
    <cellStyle name="Currency 4 4 2 5 4" xfId="1520" xr:uid="{00000000-0005-0000-0000-0000DA0B0000}"/>
    <cellStyle name="Currency 4 4 2 5 4 2" xfId="1521" xr:uid="{00000000-0005-0000-0000-0000DB0B0000}"/>
    <cellStyle name="Currency 4 4 2 5 4 2 2" xfId="14431" xr:uid="{00000000-0005-0000-0000-0000DC0B0000}"/>
    <cellStyle name="Currency 4 4 2 5 4 3" xfId="10189" xr:uid="{00000000-0005-0000-0000-0000DD0B0000}"/>
    <cellStyle name="Currency 4 4 2 5 5" xfId="1522" xr:uid="{00000000-0005-0000-0000-0000DE0B0000}"/>
    <cellStyle name="Currency 4 4 2 5 5 2" xfId="13019" xr:uid="{00000000-0005-0000-0000-0000DF0B0000}"/>
    <cellStyle name="Currency 4 4 2 5 6" xfId="8777" xr:uid="{00000000-0005-0000-0000-0000E00B0000}"/>
    <cellStyle name="Currency 4 4 2 6" xfId="1523" xr:uid="{00000000-0005-0000-0000-0000E10B0000}"/>
    <cellStyle name="Currency 4 4 2 6 2" xfId="1524" xr:uid="{00000000-0005-0000-0000-0000E20B0000}"/>
    <cellStyle name="Currency 4 4 2 6 2 2" xfId="1525" xr:uid="{00000000-0005-0000-0000-0000E30B0000}"/>
    <cellStyle name="Currency 4 4 2 6 2 2 2" xfId="1526" xr:uid="{00000000-0005-0000-0000-0000E40B0000}"/>
    <cellStyle name="Currency 4 4 2 6 2 2 2 2" xfId="16803" xr:uid="{00000000-0005-0000-0000-0000E50B0000}"/>
    <cellStyle name="Currency 4 4 2 6 2 2 3" xfId="12561" xr:uid="{00000000-0005-0000-0000-0000E60B0000}"/>
    <cellStyle name="Currency 4 4 2 6 2 3" xfId="1527" xr:uid="{00000000-0005-0000-0000-0000E70B0000}"/>
    <cellStyle name="Currency 4 4 2 6 2 3 2" xfId="1528" xr:uid="{00000000-0005-0000-0000-0000E80B0000}"/>
    <cellStyle name="Currency 4 4 2 6 2 3 2 2" xfId="15389" xr:uid="{00000000-0005-0000-0000-0000E90B0000}"/>
    <cellStyle name="Currency 4 4 2 6 2 3 3" xfId="11147" xr:uid="{00000000-0005-0000-0000-0000EA0B0000}"/>
    <cellStyle name="Currency 4 4 2 6 2 4" xfId="1529" xr:uid="{00000000-0005-0000-0000-0000EB0B0000}"/>
    <cellStyle name="Currency 4 4 2 6 2 4 2" xfId="13977" xr:uid="{00000000-0005-0000-0000-0000EC0B0000}"/>
    <cellStyle name="Currency 4 4 2 6 2 5" xfId="9735" xr:uid="{00000000-0005-0000-0000-0000ED0B0000}"/>
    <cellStyle name="Currency 4 4 2 6 3" xfId="1530" xr:uid="{00000000-0005-0000-0000-0000EE0B0000}"/>
    <cellStyle name="Currency 4 4 2 6 3 2" xfId="1531" xr:uid="{00000000-0005-0000-0000-0000EF0B0000}"/>
    <cellStyle name="Currency 4 4 2 6 3 2 2" xfId="16097" xr:uid="{00000000-0005-0000-0000-0000F00B0000}"/>
    <cellStyle name="Currency 4 4 2 6 3 3" xfId="11855" xr:uid="{00000000-0005-0000-0000-0000F10B0000}"/>
    <cellStyle name="Currency 4 4 2 6 4" xfId="1532" xr:uid="{00000000-0005-0000-0000-0000F20B0000}"/>
    <cellStyle name="Currency 4 4 2 6 4 2" xfId="1533" xr:uid="{00000000-0005-0000-0000-0000F30B0000}"/>
    <cellStyle name="Currency 4 4 2 6 4 2 2" xfId="14683" xr:uid="{00000000-0005-0000-0000-0000F40B0000}"/>
    <cellStyle name="Currency 4 4 2 6 4 3" xfId="10441" xr:uid="{00000000-0005-0000-0000-0000F50B0000}"/>
    <cellStyle name="Currency 4 4 2 6 5" xfId="1534" xr:uid="{00000000-0005-0000-0000-0000F60B0000}"/>
    <cellStyle name="Currency 4 4 2 6 5 2" xfId="13271" xr:uid="{00000000-0005-0000-0000-0000F70B0000}"/>
    <cellStyle name="Currency 4 4 2 6 6" xfId="9029" xr:uid="{00000000-0005-0000-0000-0000F80B0000}"/>
    <cellStyle name="Currency 4 4 2 7" xfId="1535" xr:uid="{00000000-0005-0000-0000-0000F90B0000}"/>
    <cellStyle name="Currency 4 4 2 7 2" xfId="1536" xr:uid="{00000000-0005-0000-0000-0000FA0B0000}"/>
    <cellStyle name="Currency 4 4 2 7 2 2" xfId="1537" xr:uid="{00000000-0005-0000-0000-0000FB0B0000}"/>
    <cellStyle name="Currency 4 4 2 7 2 2 2" xfId="16349" xr:uid="{00000000-0005-0000-0000-0000FC0B0000}"/>
    <cellStyle name="Currency 4 4 2 7 2 3" xfId="12107" xr:uid="{00000000-0005-0000-0000-0000FD0B0000}"/>
    <cellStyle name="Currency 4 4 2 7 3" xfId="1538" xr:uid="{00000000-0005-0000-0000-0000FE0B0000}"/>
    <cellStyle name="Currency 4 4 2 7 3 2" xfId="1539" xr:uid="{00000000-0005-0000-0000-0000FF0B0000}"/>
    <cellStyle name="Currency 4 4 2 7 3 2 2" xfId="14935" xr:uid="{00000000-0005-0000-0000-0000000C0000}"/>
    <cellStyle name="Currency 4 4 2 7 3 3" xfId="10693" xr:uid="{00000000-0005-0000-0000-0000010C0000}"/>
    <cellStyle name="Currency 4 4 2 7 4" xfId="1540" xr:uid="{00000000-0005-0000-0000-0000020C0000}"/>
    <cellStyle name="Currency 4 4 2 7 4 2" xfId="13523" xr:uid="{00000000-0005-0000-0000-0000030C0000}"/>
    <cellStyle name="Currency 4 4 2 7 5" xfId="9281" xr:uid="{00000000-0005-0000-0000-0000040C0000}"/>
    <cellStyle name="Currency 4 4 2 8" xfId="1541" xr:uid="{00000000-0005-0000-0000-0000050C0000}"/>
    <cellStyle name="Currency 4 4 2 8 2" xfId="1542" xr:uid="{00000000-0005-0000-0000-0000060C0000}"/>
    <cellStyle name="Currency 4 4 2 8 2 2" xfId="15643" xr:uid="{00000000-0005-0000-0000-0000070C0000}"/>
    <cellStyle name="Currency 4 4 2 8 3" xfId="11401" xr:uid="{00000000-0005-0000-0000-0000080C0000}"/>
    <cellStyle name="Currency 4 4 2 9" xfId="1543" xr:uid="{00000000-0005-0000-0000-0000090C0000}"/>
    <cellStyle name="Currency 4 4 2 9 2" xfId="1544" xr:uid="{00000000-0005-0000-0000-00000A0C0000}"/>
    <cellStyle name="Currency 4 4 2 9 2 2" xfId="14229" xr:uid="{00000000-0005-0000-0000-00000B0C0000}"/>
    <cellStyle name="Currency 4 4 2 9 3" xfId="9987" xr:uid="{00000000-0005-0000-0000-00000C0C0000}"/>
    <cellStyle name="Currency 4 4 3" xfId="1545" xr:uid="{00000000-0005-0000-0000-00000D0C0000}"/>
    <cellStyle name="Currency 4 4 3 2" xfId="1546" xr:uid="{00000000-0005-0000-0000-00000E0C0000}"/>
    <cellStyle name="Currency 4 4 3 2 2" xfId="1547" xr:uid="{00000000-0005-0000-0000-00000F0C0000}"/>
    <cellStyle name="Currency 4 4 3 2 2 2" xfId="1548" xr:uid="{00000000-0005-0000-0000-0000100C0000}"/>
    <cellStyle name="Currency 4 4 3 2 2 2 2" xfId="1549" xr:uid="{00000000-0005-0000-0000-0000110C0000}"/>
    <cellStyle name="Currency 4 4 3 2 2 2 2 2" xfId="1550" xr:uid="{00000000-0005-0000-0000-0000120C0000}"/>
    <cellStyle name="Currency 4 4 3 2 2 2 2 2 2" xfId="16678" xr:uid="{00000000-0005-0000-0000-0000130C0000}"/>
    <cellStyle name="Currency 4 4 3 2 2 2 2 3" xfId="12436" xr:uid="{00000000-0005-0000-0000-0000140C0000}"/>
    <cellStyle name="Currency 4 4 3 2 2 2 3" xfId="1551" xr:uid="{00000000-0005-0000-0000-0000150C0000}"/>
    <cellStyle name="Currency 4 4 3 2 2 2 3 2" xfId="1552" xr:uid="{00000000-0005-0000-0000-0000160C0000}"/>
    <cellStyle name="Currency 4 4 3 2 2 2 3 2 2" xfId="15264" xr:uid="{00000000-0005-0000-0000-0000170C0000}"/>
    <cellStyle name="Currency 4 4 3 2 2 2 3 3" xfId="11022" xr:uid="{00000000-0005-0000-0000-0000180C0000}"/>
    <cellStyle name="Currency 4 4 3 2 2 2 4" xfId="1553" xr:uid="{00000000-0005-0000-0000-0000190C0000}"/>
    <cellStyle name="Currency 4 4 3 2 2 2 4 2" xfId="13852" xr:uid="{00000000-0005-0000-0000-00001A0C0000}"/>
    <cellStyle name="Currency 4 4 3 2 2 2 5" xfId="9610" xr:uid="{00000000-0005-0000-0000-00001B0C0000}"/>
    <cellStyle name="Currency 4 4 3 2 2 3" xfId="1554" xr:uid="{00000000-0005-0000-0000-00001C0C0000}"/>
    <cellStyle name="Currency 4 4 3 2 2 3 2" xfId="1555" xr:uid="{00000000-0005-0000-0000-00001D0C0000}"/>
    <cellStyle name="Currency 4 4 3 2 2 3 2 2" xfId="15972" xr:uid="{00000000-0005-0000-0000-00001E0C0000}"/>
    <cellStyle name="Currency 4 4 3 2 2 3 3" xfId="11730" xr:uid="{00000000-0005-0000-0000-00001F0C0000}"/>
    <cellStyle name="Currency 4 4 3 2 2 4" xfId="1556" xr:uid="{00000000-0005-0000-0000-0000200C0000}"/>
    <cellStyle name="Currency 4 4 3 2 2 4 2" xfId="1557" xr:uid="{00000000-0005-0000-0000-0000210C0000}"/>
    <cellStyle name="Currency 4 4 3 2 2 4 2 2" xfId="14558" xr:uid="{00000000-0005-0000-0000-0000220C0000}"/>
    <cellStyle name="Currency 4 4 3 2 2 4 3" xfId="10316" xr:uid="{00000000-0005-0000-0000-0000230C0000}"/>
    <cellStyle name="Currency 4 4 3 2 2 5" xfId="1558" xr:uid="{00000000-0005-0000-0000-0000240C0000}"/>
    <cellStyle name="Currency 4 4 3 2 2 5 2" xfId="13146" xr:uid="{00000000-0005-0000-0000-0000250C0000}"/>
    <cellStyle name="Currency 4 4 3 2 2 6" xfId="8904" xr:uid="{00000000-0005-0000-0000-0000260C0000}"/>
    <cellStyle name="Currency 4 4 3 2 3" xfId="1559" xr:uid="{00000000-0005-0000-0000-0000270C0000}"/>
    <cellStyle name="Currency 4 4 3 2 3 2" xfId="1560" xr:uid="{00000000-0005-0000-0000-0000280C0000}"/>
    <cellStyle name="Currency 4 4 3 2 3 2 2" xfId="1561" xr:uid="{00000000-0005-0000-0000-0000290C0000}"/>
    <cellStyle name="Currency 4 4 3 2 3 2 2 2" xfId="1562" xr:uid="{00000000-0005-0000-0000-00002A0C0000}"/>
    <cellStyle name="Currency 4 4 3 2 3 2 2 2 2" xfId="16930" xr:uid="{00000000-0005-0000-0000-00002B0C0000}"/>
    <cellStyle name="Currency 4 4 3 2 3 2 2 3" xfId="12688" xr:uid="{00000000-0005-0000-0000-00002C0C0000}"/>
    <cellStyle name="Currency 4 4 3 2 3 2 3" xfId="1563" xr:uid="{00000000-0005-0000-0000-00002D0C0000}"/>
    <cellStyle name="Currency 4 4 3 2 3 2 3 2" xfId="1564" xr:uid="{00000000-0005-0000-0000-00002E0C0000}"/>
    <cellStyle name="Currency 4 4 3 2 3 2 3 2 2" xfId="15516" xr:uid="{00000000-0005-0000-0000-00002F0C0000}"/>
    <cellStyle name="Currency 4 4 3 2 3 2 3 3" xfId="11274" xr:uid="{00000000-0005-0000-0000-0000300C0000}"/>
    <cellStyle name="Currency 4 4 3 2 3 2 4" xfId="1565" xr:uid="{00000000-0005-0000-0000-0000310C0000}"/>
    <cellStyle name="Currency 4 4 3 2 3 2 4 2" xfId="14104" xr:uid="{00000000-0005-0000-0000-0000320C0000}"/>
    <cellStyle name="Currency 4 4 3 2 3 2 5" xfId="9862" xr:uid="{00000000-0005-0000-0000-0000330C0000}"/>
    <cellStyle name="Currency 4 4 3 2 3 3" xfId="1566" xr:uid="{00000000-0005-0000-0000-0000340C0000}"/>
    <cellStyle name="Currency 4 4 3 2 3 3 2" xfId="1567" xr:uid="{00000000-0005-0000-0000-0000350C0000}"/>
    <cellStyle name="Currency 4 4 3 2 3 3 2 2" xfId="16224" xr:uid="{00000000-0005-0000-0000-0000360C0000}"/>
    <cellStyle name="Currency 4 4 3 2 3 3 3" xfId="11982" xr:uid="{00000000-0005-0000-0000-0000370C0000}"/>
    <cellStyle name="Currency 4 4 3 2 3 4" xfId="1568" xr:uid="{00000000-0005-0000-0000-0000380C0000}"/>
    <cellStyle name="Currency 4 4 3 2 3 4 2" xfId="1569" xr:uid="{00000000-0005-0000-0000-0000390C0000}"/>
    <cellStyle name="Currency 4 4 3 2 3 4 2 2" xfId="14810" xr:uid="{00000000-0005-0000-0000-00003A0C0000}"/>
    <cellStyle name="Currency 4 4 3 2 3 4 3" xfId="10568" xr:uid="{00000000-0005-0000-0000-00003B0C0000}"/>
    <cellStyle name="Currency 4 4 3 2 3 5" xfId="1570" xr:uid="{00000000-0005-0000-0000-00003C0C0000}"/>
    <cellStyle name="Currency 4 4 3 2 3 5 2" xfId="13398" xr:uid="{00000000-0005-0000-0000-00003D0C0000}"/>
    <cellStyle name="Currency 4 4 3 2 3 6" xfId="9156" xr:uid="{00000000-0005-0000-0000-00003E0C0000}"/>
    <cellStyle name="Currency 4 4 3 2 4" xfId="1571" xr:uid="{00000000-0005-0000-0000-00003F0C0000}"/>
    <cellStyle name="Currency 4 4 3 2 4 2" xfId="1572" xr:uid="{00000000-0005-0000-0000-0000400C0000}"/>
    <cellStyle name="Currency 4 4 3 2 4 2 2" xfId="1573" xr:uid="{00000000-0005-0000-0000-0000410C0000}"/>
    <cellStyle name="Currency 4 4 3 2 4 2 2 2" xfId="16476" xr:uid="{00000000-0005-0000-0000-0000420C0000}"/>
    <cellStyle name="Currency 4 4 3 2 4 2 3" xfId="12234" xr:uid="{00000000-0005-0000-0000-0000430C0000}"/>
    <cellStyle name="Currency 4 4 3 2 4 3" xfId="1574" xr:uid="{00000000-0005-0000-0000-0000440C0000}"/>
    <cellStyle name="Currency 4 4 3 2 4 3 2" xfId="1575" xr:uid="{00000000-0005-0000-0000-0000450C0000}"/>
    <cellStyle name="Currency 4 4 3 2 4 3 2 2" xfId="15062" xr:uid="{00000000-0005-0000-0000-0000460C0000}"/>
    <cellStyle name="Currency 4 4 3 2 4 3 3" xfId="10820" xr:uid="{00000000-0005-0000-0000-0000470C0000}"/>
    <cellStyle name="Currency 4 4 3 2 4 4" xfId="1576" xr:uid="{00000000-0005-0000-0000-0000480C0000}"/>
    <cellStyle name="Currency 4 4 3 2 4 4 2" xfId="13650" xr:uid="{00000000-0005-0000-0000-0000490C0000}"/>
    <cellStyle name="Currency 4 4 3 2 4 5" xfId="9408" xr:uid="{00000000-0005-0000-0000-00004A0C0000}"/>
    <cellStyle name="Currency 4 4 3 2 5" xfId="1577" xr:uid="{00000000-0005-0000-0000-00004B0C0000}"/>
    <cellStyle name="Currency 4 4 3 2 5 2" xfId="1578" xr:uid="{00000000-0005-0000-0000-00004C0C0000}"/>
    <cellStyle name="Currency 4 4 3 2 5 2 2" xfId="15770" xr:uid="{00000000-0005-0000-0000-00004D0C0000}"/>
    <cellStyle name="Currency 4 4 3 2 5 3" xfId="11528" xr:uid="{00000000-0005-0000-0000-00004E0C0000}"/>
    <cellStyle name="Currency 4 4 3 2 6" xfId="1579" xr:uid="{00000000-0005-0000-0000-00004F0C0000}"/>
    <cellStyle name="Currency 4 4 3 2 6 2" xfId="1580" xr:uid="{00000000-0005-0000-0000-0000500C0000}"/>
    <cellStyle name="Currency 4 4 3 2 6 2 2" xfId="14356" xr:uid="{00000000-0005-0000-0000-0000510C0000}"/>
    <cellStyle name="Currency 4 4 3 2 6 3" xfId="10114" xr:uid="{00000000-0005-0000-0000-0000520C0000}"/>
    <cellStyle name="Currency 4 4 3 2 7" xfId="1581" xr:uid="{00000000-0005-0000-0000-0000530C0000}"/>
    <cellStyle name="Currency 4 4 3 2 7 2" xfId="12944" xr:uid="{00000000-0005-0000-0000-0000540C0000}"/>
    <cellStyle name="Currency 4 4 3 2 8" xfId="8702" xr:uid="{00000000-0005-0000-0000-0000550C0000}"/>
    <cellStyle name="Currency 4 4 3 3" xfId="1582" xr:uid="{00000000-0005-0000-0000-0000560C0000}"/>
    <cellStyle name="Currency 4 4 3 3 2" xfId="1583" xr:uid="{00000000-0005-0000-0000-0000570C0000}"/>
    <cellStyle name="Currency 4 4 3 3 2 2" xfId="1584" xr:uid="{00000000-0005-0000-0000-0000580C0000}"/>
    <cellStyle name="Currency 4 4 3 3 2 2 2" xfId="1585" xr:uid="{00000000-0005-0000-0000-0000590C0000}"/>
    <cellStyle name="Currency 4 4 3 3 2 2 2 2" xfId="16577" xr:uid="{00000000-0005-0000-0000-00005A0C0000}"/>
    <cellStyle name="Currency 4 4 3 3 2 2 3" xfId="12335" xr:uid="{00000000-0005-0000-0000-00005B0C0000}"/>
    <cellStyle name="Currency 4 4 3 3 2 3" xfId="1586" xr:uid="{00000000-0005-0000-0000-00005C0C0000}"/>
    <cellStyle name="Currency 4 4 3 3 2 3 2" xfId="1587" xr:uid="{00000000-0005-0000-0000-00005D0C0000}"/>
    <cellStyle name="Currency 4 4 3 3 2 3 2 2" xfId="15163" xr:uid="{00000000-0005-0000-0000-00005E0C0000}"/>
    <cellStyle name="Currency 4 4 3 3 2 3 3" xfId="10921" xr:uid="{00000000-0005-0000-0000-00005F0C0000}"/>
    <cellStyle name="Currency 4 4 3 3 2 4" xfId="1588" xr:uid="{00000000-0005-0000-0000-0000600C0000}"/>
    <cellStyle name="Currency 4 4 3 3 2 4 2" xfId="13751" xr:uid="{00000000-0005-0000-0000-0000610C0000}"/>
    <cellStyle name="Currency 4 4 3 3 2 5" xfId="9509" xr:uid="{00000000-0005-0000-0000-0000620C0000}"/>
    <cellStyle name="Currency 4 4 3 3 3" xfId="1589" xr:uid="{00000000-0005-0000-0000-0000630C0000}"/>
    <cellStyle name="Currency 4 4 3 3 3 2" xfId="1590" xr:uid="{00000000-0005-0000-0000-0000640C0000}"/>
    <cellStyle name="Currency 4 4 3 3 3 2 2" xfId="15871" xr:uid="{00000000-0005-0000-0000-0000650C0000}"/>
    <cellStyle name="Currency 4 4 3 3 3 3" xfId="11629" xr:uid="{00000000-0005-0000-0000-0000660C0000}"/>
    <cellStyle name="Currency 4 4 3 3 4" xfId="1591" xr:uid="{00000000-0005-0000-0000-0000670C0000}"/>
    <cellStyle name="Currency 4 4 3 3 4 2" xfId="1592" xr:uid="{00000000-0005-0000-0000-0000680C0000}"/>
    <cellStyle name="Currency 4 4 3 3 4 2 2" xfId="14457" xr:uid="{00000000-0005-0000-0000-0000690C0000}"/>
    <cellStyle name="Currency 4 4 3 3 4 3" xfId="10215" xr:uid="{00000000-0005-0000-0000-00006A0C0000}"/>
    <cellStyle name="Currency 4 4 3 3 5" xfId="1593" xr:uid="{00000000-0005-0000-0000-00006B0C0000}"/>
    <cellStyle name="Currency 4 4 3 3 5 2" xfId="13045" xr:uid="{00000000-0005-0000-0000-00006C0C0000}"/>
    <cellStyle name="Currency 4 4 3 3 6" xfId="8803" xr:uid="{00000000-0005-0000-0000-00006D0C0000}"/>
    <cellStyle name="Currency 4 4 3 4" xfId="1594" xr:uid="{00000000-0005-0000-0000-00006E0C0000}"/>
    <cellStyle name="Currency 4 4 3 4 2" xfId="1595" xr:uid="{00000000-0005-0000-0000-00006F0C0000}"/>
    <cellStyle name="Currency 4 4 3 4 2 2" xfId="1596" xr:uid="{00000000-0005-0000-0000-0000700C0000}"/>
    <cellStyle name="Currency 4 4 3 4 2 2 2" xfId="1597" xr:uid="{00000000-0005-0000-0000-0000710C0000}"/>
    <cellStyle name="Currency 4 4 3 4 2 2 2 2" xfId="16829" xr:uid="{00000000-0005-0000-0000-0000720C0000}"/>
    <cellStyle name="Currency 4 4 3 4 2 2 3" xfId="12587" xr:uid="{00000000-0005-0000-0000-0000730C0000}"/>
    <cellStyle name="Currency 4 4 3 4 2 3" xfId="1598" xr:uid="{00000000-0005-0000-0000-0000740C0000}"/>
    <cellStyle name="Currency 4 4 3 4 2 3 2" xfId="1599" xr:uid="{00000000-0005-0000-0000-0000750C0000}"/>
    <cellStyle name="Currency 4 4 3 4 2 3 2 2" xfId="15415" xr:uid="{00000000-0005-0000-0000-0000760C0000}"/>
    <cellStyle name="Currency 4 4 3 4 2 3 3" xfId="11173" xr:uid="{00000000-0005-0000-0000-0000770C0000}"/>
    <cellStyle name="Currency 4 4 3 4 2 4" xfId="1600" xr:uid="{00000000-0005-0000-0000-0000780C0000}"/>
    <cellStyle name="Currency 4 4 3 4 2 4 2" xfId="14003" xr:uid="{00000000-0005-0000-0000-0000790C0000}"/>
    <cellStyle name="Currency 4 4 3 4 2 5" xfId="9761" xr:uid="{00000000-0005-0000-0000-00007A0C0000}"/>
    <cellStyle name="Currency 4 4 3 4 3" xfId="1601" xr:uid="{00000000-0005-0000-0000-00007B0C0000}"/>
    <cellStyle name="Currency 4 4 3 4 3 2" xfId="1602" xr:uid="{00000000-0005-0000-0000-00007C0C0000}"/>
    <cellStyle name="Currency 4 4 3 4 3 2 2" xfId="16123" xr:uid="{00000000-0005-0000-0000-00007D0C0000}"/>
    <cellStyle name="Currency 4 4 3 4 3 3" xfId="11881" xr:uid="{00000000-0005-0000-0000-00007E0C0000}"/>
    <cellStyle name="Currency 4 4 3 4 4" xfId="1603" xr:uid="{00000000-0005-0000-0000-00007F0C0000}"/>
    <cellStyle name="Currency 4 4 3 4 4 2" xfId="1604" xr:uid="{00000000-0005-0000-0000-0000800C0000}"/>
    <cellStyle name="Currency 4 4 3 4 4 2 2" xfId="14709" xr:uid="{00000000-0005-0000-0000-0000810C0000}"/>
    <cellStyle name="Currency 4 4 3 4 4 3" xfId="10467" xr:uid="{00000000-0005-0000-0000-0000820C0000}"/>
    <cellStyle name="Currency 4 4 3 4 5" xfId="1605" xr:uid="{00000000-0005-0000-0000-0000830C0000}"/>
    <cellStyle name="Currency 4 4 3 4 5 2" xfId="13297" xr:uid="{00000000-0005-0000-0000-0000840C0000}"/>
    <cellStyle name="Currency 4 4 3 4 6" xfId="9055" xr:uid="{00000000-0005-0000-0000-0000850C0000}"/>
    <cellStyle name="Currency 4 4 3 5" xfId="1606" xr:uid="{00000000-0005-0000-0000-0000860C0000}"/>
    <cellStyle name="Currency 4 4 3 5 2" xfId="1607" xr:uid="{00000000-0005-0000-0000-0000870C0000}"/>
    <cellStyle name="Currency 4 4 3 5 2 2" xfId="1608" xr:uid="{00000000-0005-0000-0000-0000880C0000}"/>
    <cellStyle name="Currency 4 4 3 5 2 2 2" xfId="16375" xr:uid="{00000000-0005-0000-0000-0000890C0000}"/>
    <cellStyle name="Currency 4 4 3 5 2 3" xfId="12133" xr:uid="{00000000-0005-0000-0000-00008A0C0000}"/>
    <cellStyle name="Currency 4 4 3 5 3" xfId="1609" xr:uid="{00000000-0005-0000-0000-00008B0C0000}"/>
    <cellStyle name="Currency 4 4 3 5 3 2" xfId="1610" xr:uid="{00000000-0005-0000-0000-00008C0C0000}"/>
    <cellStyle name="Currency 4 4 3 5 3 2 2" xfId="14961" xr:uid="{00000000-0005-0000-0000-00008D0C0000}"/>
    <cellStyle name="Currency 4 4 3 5 3 3" xfId="10719" xr:uid="{00000000-0005-0000-0000-00008E0C0000}"/>
    <cellStyle name="Currency 4 4 3 5 4" xfId="1611" xr:uid="{00000000-0005-0000-0000-00008F0C0000}"/>
    <cellStyle name="Currency 4 4 3 5 4 2" xfId="13549" xr:uid="{00000000-0005-0000-0000-0000900C0000}"/>
    <cellStyle name="Currency 4 4 3 5 5" xfId="9307" xr:uid="{00000000-0005-0000-0000-0000910C0000}"/>
    <cellStyle name="Currency 4 4 3 6" xfId="1612" xr:uid="{00000000-0005-0000-0000-0000920C0000}"/>
    <cellStyle name="Currency 4 4 3 6 2" xfId="1613" xr:uid="{00000000-0005-0000-0000-0000930C0000}"/>
    <cellStyle name="Currency 4 4 3 6 2 2" xfId="15669" xr:uid="{00000000-0005-0000-0000-0000940C0000}"/>
    <cellStyle name="Currency 4 4 3 6 3" xfId="11427" xr:uid="{00000000-0005-0000-0000-0000950C0000}"/>
    <cellStyle name="Currency 4 4 3 7" xfId="1614" xr:uid="{00000000-0005-0000-0000-0000960C0000}"/>
    <cellStyle name="Currency 4 4 3 7 2" xfId="1615" xr:uid="{00000000-0005-0000-0000-0000970C0000}"/>
    <cellStyle name="Currency 4 4 3 7 2 2" xfId="14255" xr:uid="{00000000-0005-0000-0000-0000980C0000}"/>
    <cellStyle name="Currency 4 4 3 7 3" xfId="10013" xr:uid="{00000000-0005-0000-0000-0000990C0000}"/>
    <cellStyle name="Currency 4 4 3 8" xfId="1616" xr:uid="{00000000-0005-0000-0000-00009A0C0000}"/>
    <cellStyle name="Currency 4 4 3 8 2" xfId="12843" xr:uid="{00000000-0005-0000-0000-00009B0C0000}"/>
    <cellStyle name="Currency 4 4 3 9" xfId="8601" xr:uid="{00000000-0005-0000-0000-00009C0C0000}"/>
    <cellStyle name="Currency 4 4 4" xfId="1617" xr:uid="{00000000-0005-0000-0000-00009D0C0000}"/>
    <cellStyle name="Currency 4 4 4 2" xfId="1618" xr:uid="{00000000-0005-0000-0000-00009E0C0000}"/>
    <cellStyle name="Currency 4 4 4 2 2" xfId="1619" xr:uid="{00000000-0005-0000-0000-00009F0C0000}"/>
    <cellStyle name="Currency 4 4 4 2 2 2" xfId="1620" xr:uid="{00000000-0005-0000-0000-0000A00C0000}"/>
    <cellStyle name="Currency 4 4 4 2 2 2 2" xfId="1621" xr:uid="{00000000-0005-0000-0000-0000A10C0000}"/>
    <cellStyle name="Currency 4 4 4 2 2 2 2 2" xfId="16627" xr:uid="{00000000-0005-0000-0000-0000A20C0000}"/>
    <cellStyle name="Currency 4 4 4 2 2 2 3" xfId="12385" xr:uid="{00000000-0005-0000-0000-0000A30C0000}"/>
    <cellStyle name="Currency 4 4 4 2 2 3" xfId="1622" xr:uid="{00000000-0005-0000-0000-0000A40C0000}"/>
    <cellStyle name="Currency 4 4 4 2 2 3 2" xfId="1623" xr:uid="{00000000-0005-0000-0000-0000A50C0000}"/>
    <cellStyle name="Currency 4 4 4 2 2 3 2 2" xfId="15213" xr:uid="{00000000-0005-0000-0000-0000A60C0000}"/>
    <cellStyle name="Currency 4 4 4 2 2 3 3" xfId="10971" xr:uid="{00000000-0005-0000-0000-0000A70C0000}"/>
    <cellStyle name="Currency 4 4 4 2 2 4" xfId="1624" xr:uid="{00000000-0005-0000-0000-0000A80C0000}"/>
    <cellStyle name="Currency 4 4 4 2 2 4 2" xfId="13801" xr:uid="{00000000-0005-0000-0000-0000A90C0000}"/>
    <cellStyle name="Currency 4 4 4 2 2 5" xfId="9559" xr:uid="{00000000-0005-0000-0000-0000AA0C0000}"/>
    <cellStyle name="Currency 4 4 4 2 3" xfId="1625" xr:uid="{00000000-0005-0000-0000-0000AB0C0000}"/>
    <cellStyle name="Currency 4 4 4 2 3 2" xfId="1626" xr:uid="{00000000-0005-0000-0000-0000AC0C0000}"/>
    <cellStyle name="Currency 4 4 4 2 3 2 2" xfId="15921" xr:uid="{00000000-0005-0000-0000-0000AD0C0000}"/>
    <cellStyle name="Currency 4 4 4 2 3 3" xfId="11679" xr:uid="{00000000-0005-0000-0000-0000AE0C0000}"/>
    <cellStyle name="Currency 4 4 4 2 4" xfId="1627" xr:uid="{00000000-0005-0000-0000-0000AF0C0000}"/>
    <cellStyle name="Currency 4 4 4 2 4 2" xfId="1628" xr:uid="{00000000-0005-0000-0000-0000B00C0000}"/>
    <cellStyle name="Currency 4 4 4 2 4 2 2" xfId="14507" xr:uid="{00000000-0005-0000-0000-0000B10C0000}"/>
    <cellStyle name="Currency 4 4 4 2 4 3" xfId="10265" xr:uid="{00000000-0005-0000-0000-0000B20C0000}"/>
    <cellStyle name="Currency 4 4 4 2 5" xfId="1629" xr:uid="{00000000-0005-0000-0000-0000B30C0000}"/>
    <cellStyle name="Currency 4 4 4 2 5 2" xfId="13095" xr:uid="{00000000-0005-0000-0000-0000B40C0000}"/>
    <cellStyle name="Currency 4 4 4 2 6" xfId="8853" xr:uid="{00000000-0005-0000-0000-0000B50C0000}"/>
    <cellStyle name="Currency 4 4 4 3" xfId="1630" xr:uid="{00000000-0005-0000-0000-0000B60C0000}"/>
    <cellStyle name="Currency 4 4 4 3 2" xfId="1631" xr:uid="{00000000-0005-0000-0000-0000B70C0000}"/>
    <cellStyle name="Currency 4 4 4 3 2 2" xfId="1632" xr:uid="{00000000-0005-0000-0000-0000B80C0000}"/>
    <cellStyle name="Currency 4 4 4 3 2 2 2" xfId="1633" xr:uid="{00000000-0005-0000-0000-0000B90C0000}"/>
    <cellStyle name="Currency 4 4 4 3 2 2 2 2" xfId="16879" xr:uid="{00000000-0005-0000-0000-0000BA0C0000}"/>
    <cellStyle name="Currency 4 4 4 3 2 2 3" xfId="12637" xr:uid="{00000000-0005-0000-0000-0000BB0C0000}"/>
    <cellStyle name="Currency 4 4 4 3 2 3" xfId="1634" xr:uid="{00000000-0005-0000-0000-0000BC0C0000}"/>
    <cellStyle name="Currency 4 4 4 3 2 3 2" xfId="1635" xr:uid="{00000000-0005-0000-0000-0000BD0C0000}"/>
    <cellStyle name="Currency 4 4 4 3 2 3 2 2" xfId="15465" xr:uid="{00000000-0005-0000-0000-0000BE0C0000}"/>
    <cellStyle name="Currency 4 4 4 3 2 3 3" xfId="11223" xr:uid="{00000000-0005-0000-0000-0000BF0C0000}"/>
    <cellStyle name="Currency 4 4 4 3 2 4" xfId="1636" xr:uid="{00000000-0005-0000-0000-0000C00C0000}"/>
    <cellStyle name="Currency 4 4 4 3 2 4 2" xfId="14053" xr:uid="{00000000-0005-0000-0000-0000C10C0000}"/>
    <cellStyle name="Currency 4 4 4 3 2 5" xfId="9811" xr:uid="{00000000-0005-0000-0000-0000C20C0000}"/>
    <cellStyle name="Currency 4 4 4 3 3" xfId="1637" xr:uid="{00000000-0005-0000-0000-0000C30C0000}"/>
    <cellStyle name="Currency 4 4 4 3 3 2" xfId="1638" xr:uid="{00000000-0005-0000-0000-0000C40C0000}"/>
    <cellStyle name="Currency 4 4 4 3 3 2 2" xfId="16173" xr:uid="{00000000-0005-0000-0000-0000C50C0000}"/>
    <cellStyle name="Currency 4 4 4 3 3 3" xfId="11931" xr:uid="{00000000-0005-0000-0000-0000C60C0000}"/>
    <cellStyle name="Currency 4 4 4 3 4" xfId="1639" xr:uid="{00000000-0005-0000-0000-0000C70C0000}"/>
    <cellStyle name="Currency 4 4 4 3 4 2" xfId="1640" xr:uid="{00000000-0005-0000-0000-0000C80C0000}"/>
    <cellStyle name="Currency 4 4 4 3 4 2 2" xfId="14759" xr:uid="{00000000-0005-0000-0000-0000C90C0000}"/>
    <cellStyle name="Currency 4 4 4 3 4 3" xfId="10517" xr:uid="{00000000-0005-0000-0000-0000CA0C0000}"/>
    <cellStyle name="Currency 4 4 4 3 5" xfId="1641" xr:uid="{00000000-0005-0000-0000-0000CB0C0000}"/>
    <cellStyle name="Currency 4 4 4 3 5 2" xfId="13347" xr:uid="{00000000-0005-0000-0000-0000CC0C0000}"/>
    <cellStyle name="Currency 4 4 4 3 6" xfId="9105" xr:uid="{00000000-0005-0000-0000-0000CD0C0000}"/>
    <cellStyle name="Currency 4 4 4 4" xfId="1642" xr:uid="{00000000-0005-0000-0000-0000CE0C0000}"/>
    <cellStyle name="Currency 4 4 4 4 2" xfId="1643" xr:uid="{00000000-0005-0000-0000-0000CF0C0000}"/>
    <cellStyle name="Currency 4 4 4 4 2 2" xfId="1644" xr:uid="{00000000-0005-0000-0000-0000D00C0000}"/>
    <cellStyle name="Currency 4 4 4 4 2 2 2" xfId="16425" xr:uid="{00000000-0005-0000-0000-0000D10C0000}"/>
    <cellStyle name="Currency 4 4 4 4 2 3" xfId="12183" xr:uid="{00000000-0005-0000-0000-0000D20C0000}"/>
    <cellStyle name="Currency 4 4 4 4 3" xfId="1645" xr:uid="{00000000-0005-0000-0000-0000D30C0000}"/>
    <cellStyle name="Currency 4 4 4 4 3 2" xfId="1646" xr:uid="{00000000-0005-0000-0000-0000D40C0000}"/>
    <cellStyle name="Currency 4 4 4 4 3 2 2" xfId="15011" xr:uid="{00000000-0005-0000-0000-0000D50C0000}"/>
    <cellStyle name="Currency 4 4 4 4 3 3" xfId="10769" xr:uid="{00000000-0005-0000-0000-0000D60C0000}"/>
    <cellStyle name="Currency 4 4 4 4 4" xfId="1647" xr:uid="{00000000-0005-0000-0000-0000D70C0000}"/>
    <cellStyle name="Currency 4 4 4 4 4 2" xfId="13599" xr:uid="{00000000-0005-0000-0000-0000D80C0000}"/>
    <cellStyle name="Currency 4 4 4 4 5" xfId="9357" xr:uid="{00000000-0005-0000-0000-0000D90C0000}"/>
    <cellStyle name="Currency 4 4 4 5" xfId="1648" xr:uid="{00000000-0005-0000-0000-0000DA0C0000}"/>
    <cellStyle name="Currency 4 4 4 5 2" xfId="1649" xr:uid="{00000000-0005-0000-0000-0000DB0C0000}"/>
    <cellStyle name="Currency 4 4 4 5 2 2" xfId="15719" xr:uid="{00000000-0005-0000-0000-0000DC0C0000}"/>
    <cellStyle name="Currency 4 4 4 5 3" xfId="11477" xr:uid="{00000000-0005-0000-0000-0000DD0C0000}"/>
    <cellStyle name="Currency 4 4 4 6" xfId="1650" xr:uid="{00000000-0005-0000-0000-0000DE0C0000}"/>
    <cellStyle name="Currency 4 4 4 6 2" xfId="1651" xr:uid="{00000000-0005-0000-0000-0000DF0C0000}"/>
    <cellStyle name="Currency 4 4 4 6 2 2" xfId="14305" xr:uid="{00000000-0005-0000-0000-0000E00C0000}"/>
    <cellStyle name="Currency 4 4 4 6 3" xfId="10063" xr:uid="{00000000-0005-0000-0000-0000E10C0000}"/>
    <cellStyle name="Currency 4 4 4 7" xfId="1652" xr:uid="{00000000-0005-0000-0000-0000E20C0000}"/>
    <cellStyle name="Currency 4 4 4 7 2" xfId="12893" xr:uid="{00000000-0005-0000-0000-0000E30C0000}"/>
    <cellStyle name="Currency 4 4 4 8" xfId="8651" xr:uid="{00000000-0005-0000-0000-0000E40C0000}"/>
    <cellStyle name="Currency 4 4 5" xfId="1653" xr:uid="{00000000-0005-0000-0000-0000E50C0000}"/>
    <cellStyle name="Currency 4 4 5 2" xfId="1654" xr:uid="{00000000-0005-0000-0000-0000E60C0000}"/>
    <cellStyle name="Currency 4 4 5 2 2" xfId="1655" xr:uid="{00000000-0005-0000-0000-0000E70C0000}"/>
    <cellStyle name="Currency 4 4 5 2 2 2" xfId="1656" xr:uid="{00000000-0005-0000-0000-0000E80C0000}"/>
    <cellStyle name="Currency 4 4 5 2 2 2 2" xfId="1657" xr:uid="{00000000-0005-0000-0000-0000E90C0000}"/>
    <cellStyle name="Currency 4 4 5 2 2 2 2 2" xfId="16980" xr:uid="{00000000-0005-0000-0000-0000EA0C0000}"/>
    <cellStyle name="Currency 4 4 5 2 2 2 3" xfId="12738" xr:uid="{00000000-0005-0000-0000-0000EB0C0000}"/>
    <cellStyle name="Currency 4 4 5 2 2 3" xfId="1658" xr:uid="{00000000-0005-0000-0000-0000EC0C0000}"/>
    <cellStyle name="Currency 4 4 5 2 2 3 2" xfId="1659" xr:uid="{00000000-0005-0000-0000-0000ED0C0000}"/>
    <cellStyle name="Currency 4 4 5 2 2 3 2 2" xfId="15566" xr:uid="{00000000-0005-0000-0000-0000EE0C0000}"/>
    <cellStyle name="Currency 4 4 5 2 2 3 3" xfId="11324" xr:uid="{00000000-0005-0000-0000-0000EF0C0000}"/>
    <cellStyle name="Currency 4 4 5 2 2 4" xfId="1660" xr:uid="{00000000-0005-0000-0000-0000F00C0000}"/>
    <cellStyle name="Currency 4 4 5 2 2 4 2" xfId="14154" xr:uid="{00000000-0005-0000-0000-0000F10C0000}"/>
    <cellStyle name="Currency 4 4 5 2 2 5" xfId="9912" xr:uid="{00000000-0005-0000-0000-0000F20C0000}"/>
    <cellStyle name="Currency 4 4 5 2 3" xfId="1661" xr:uid="{00000000-0005-0000-0000-0000F30C0000}"/>
    <cellStyle name="Currency 4 4 5 2 3 2" xfId="1662" xr:uid="{00000000-0005-0000-0000-0000F40C0000}"/>
    <cellStyle name="Currency 4 4 5 2 3 2 2" xfId="16274" xr:uid="{00000000-0005-0000-0000-0000F50C0000}"/>
    <cellStyle name="Currency 4 4 5 2 3 3" xfId="12032" xr:uid="{00000000-0005-0000-0000-0000F60C0000}"/>
    <cellStyle name="Currency 4 4 5 2 4" xfId="1663" xr:uid="{00000000-0005-0000-0000-0000F70C0000}"/>
    <cellStyle name="Currency 4 4 5 2 4 2" xfId="1664" xr:uid="{00000000-0005-0000-0000-0000F80C0000}"/>
    <cellStyle name="Currency 4 4 5 2 4 2 2" xfId="14860" xr:uid="{00000000-0005-0000-0000-0000F90C0000}"/>
    <cellStyle name="Currency 4 4 5 2 4 3" xfId="10618" xr:uid="{00000000-0005-0000-0000-0000FA0C0000}"/>
    <cellStyle name="Currency 4 4 5 2 5" xfId="1665" xr:uid="{00000000-0005-0000-0000-0000FB0C0000}"/>
    <cellStyle name="Currency 4 4 5 2 5 2" xfId="13448" xr:uid="{00000000-0005-0000-0000-0000FC0C0000}"/>
    <cellStyle name="Currency 4 4 5 2 6" xfId="9206" xr:uid="{00000000-0005-0000-0000-0000FD0C0000}"/>
    <cellStyle name="Currency 4 4 5 3" xfId="1666" xr:uid="{00000000-0005-0000-0000-0000FE0C0000}"/>
    <cellStyle name="Currency 4 4 5 3 2" xfId="1667" xr:uid="{00000000-0005-0000-0000-0000FF0C0000}"/>
    <cellStyle name="Currency 4 4 5 3 2 2" xfId="1668" xr:uid="{00000000-0005-0000-0000-0000000D0000}"/>
    <cellStyle name="Currency 4 4 5 3 2 2 2" xfId="16728" xr:uid="{00000000-0005-0000-0000-0000010D0000}"/>
    <cellStyle name="Currency 4 4 5 3 2 3" xfId="12486" xr:uid="{00000000-0005-0000-0000-0000020D0000}"/>
    <cellStyle name="Currency 4 4 5 3 3" xfId="1669" xr:uid="{00000000-0005-0000-0000-0000030D0000}"/>
    <cellStyle name="Currency 4 4 5 3 3 2" xfId="1670" xr:uid="{00000000-0005-0000-0000-0000040D0000}"/>
    <cellStyle name="Currency 4 4 5 3 3 2 2" xfId="15314" xr:uid="{00000000-0005-0000-0000-0000050D0000}"/>
    <cellStyle name="Currency 4 4 5 3 3 3" xfId="11072" xr:uid="{00000000-0005-0000-0000-0000060D0000}"/>
    <cellStyle name="Currency 4 4 5 3 4" xfId="1671" xr:uid="{00000000-0005-0000-0000-0000070D0000}"/>
    <cellStyle name="Currency 4 4 5 3 4 2" xfId="13902" xr:uid="{00000000-0005-0000-0000-0000080D0000}"/>
    <cellStyle name="Currency 4 4 5 3 5" xfId="9660" xr:uid="{00000000-0005-0000-0000-0000090D0000}"/>
    <cellStyle name="Currency 4 4 5 4" xfId="1672" xr:uid="{00000000-0005-0000-0000-00000A0D0000}"/>
    <cellStyle name="Currency 4 4 5 4 2" xfId="1673" xr:uid="{00000000-0005-0000-0000-00000B0D0000}"/>
    <cellStyle name="Currency 4 4 5 4 2 2" xfId="16022" xr:uid="{00000000-0005-0000-0000-00000C0D0000}"/>
    <cellStyle name="Currency 4 4 5 4 3" xfId="11780" xr:uid="{00000000-0005-0000-0000-00000D0D0000}"/>
    <cellStyle name="Currency 4 4 5 5" xfId="1674" xr:uid="{00000000-0005-0000-0000-00000E0D0000}"/>
    <cellStyle name="Currency 4 4 5 5 2" xfId="1675" xr:uid="{00000000-0005-0000-0000-00000F0D0000}"/>
    <cellStyle name="Currency 4 4 5 5 2 2" xfId="14608" xr:uid="{00000000-0005-0000-0000-0000100D0000}"/>
    <cellStyle name="Currency 4 4 5 5 3" xfId="10366" xr:uid="{00000000-0005-0000-0000-0000110D0000}"/>
    <cellStyle name="Currency 4 4 5 6" xfId="1676" xr:uid="{00000000-0005-0000-0000-0000120D0000}"/>
    <cellStyle name="Currency 4 4 5 6 2" xfId="13196" xr:uid="{00000000-0005-0000-0000-0000130D0000}"/>
    <cellStyle name="Currency 4 4 5 7" xfId="8954" xr:uid="{00000000-0005-0000-0000-0000140D0000}"/>
    <cellStyle name="Currency 4 4 6" xfId="1677" xr:uid="{00000000-0005-0000-0000-0000150D0000}"/>
    <cellStyle name="Currency 4 4 6 2" xfId="1678" xr:uid="{00000000-0005-0000-0000-0000160D0000}"/>
    <cellStyle name="Currency 4 4 6 2 2" xfId="1679" xr:uid="{00000000-0005-0000-0000-0000170D0000}"/>
    <cellStyle name="Currency 4 4 6 2 2 2" xfId="1680" xr:uid="{00000000-0005-0000-0000-0000180D0000}"/>
    <cellStyle name="Currency 4 4 6 2 2 2 2" xfId="16526" xr:uid="{00000000-0005-0000-0000-0000190D0000}"/>
    <cellStyle name="Currency 4 4 6 2 2 3" xfId="12284" xr:uid="{00000000-0005-0000-0000-00001A0D0000}"/>
    <cellStyle name="Currency 4 4 6 2 3" xfId="1681" xr:uid="{00000000-0005-0000-0000-00001B0D0000}"/>
    <cellStyle name="Currency 4 4 6 2 3 2" xfId="1682" xr:uid="{00000000-0005-0000-0000-00001C0D0000}"/>
    <cellStyle name="Currency 4 4 6 2 3 2 2" xfId="15112" xr:uid="{00000000-0005-0000-0000-00001D0D0000}"/>
    <cellStyle name="Currency 4 4 6 2 3 3" xfId="10870" xr:uid="{00000000-0005-0000-0000-00001E0D0000}"/>
    <cellStyle name="Currency 4 4 6 2 4" xfId="1683" xr:uid="{00000000-0005-0000-0000-00001F0D0000}"/>
    <cellStyle name="Currency 4 4 6 2 4 2" xfId="13700" xr:uid="{00000000-0005-0000-0000-0000200D0000}"/>
    <cellStyle name="Currency 4 4 6 2 5" xfId="9458" xr:uid="{00000000-0005-0000-0000-0000210D0000}"/>
    <cellStyle name="Currency 4 4 6 3" xfId="1684" xr:uid="{00000000-0005-0000-0000-0000220D0000}"/>
    <cellStyle name="Currency 4 4 6 3 2" xfId="1685" xr:uid="{00000000-0005-0000-0000-0000230D0000}"/>
    <cellStyle name="Currency 4 4 6 3 2 2" xfId="15820" xr:uid="{00000000-0005-0000-0000-0000240D0000}"/>
    <cellStyle name="Currency 4 4 6 3 3" xfId="11578" xr:uid="{00000000-0005-0000-0000-0000250D0000}"/>
    <cellStyle name="Currency 4 4 6 4" xfId="1686" xr:uid="{00000000-0005-0000-0000-0000260D0000}"/>
    <cellStyle name="Currency 4 4 6 4 2" xfId="1687" xr:uid="{00000000-0005-0000-0000-0000270D0000}"/>
    <cellStyle name="Currency 4 4 6 4 2 2" xfId="14406" xr:uid="{00000000-0005-0000-0000-0000280D0000}"/>
    <cellStyle name="Currency 4 4 6 4 3" xfId="10164" xr:uid="{00000000-0005-0000-0000-0000290D0000}"/>
    <cellStyle name="Currency 4 4 6 5" xfId="1688" xr:uid="{00000000-0005-0000-0000-00002A0D0000}"/>
    <cellStyle name="Currency 4 4 6 5 2" xfId="12994" xr:uid="{00000000-0005-0000-0000-00002B0D0000}"/>
    <cellStyle name="Currency 4 4 6 6" xfId="8752" xr:uid="{00000000-0005-0000-0000-00002C0D0000}"/>
    <cellStyle name="Currency 4 4 7" xfId="1689" xr:uid="{00000000-0005-0000-0000-00002D0D0000}"/>
    <cellStyle name="Currency 4 4 7 2" xfId="1690" xr:uid="{00000000-0005-0000-0000-00002E0D0000}"/>
    <cellStyle name="Currency 4 4 7 2 2" xfId="1691" xr:uid="{00000000-0005-0000-0000-00002F0D0000}"/>
    <cellStyle name="Currency 4 4 7 2 2 2" xfId="1692" xr:uid="{00000000-0005-0000-0000-0000300D0000}"/>
    <cellStyle name="Currency 4 4 7 2 2 2 2" xfId="16778" xr:uid="{00000000-0005-0000-0000-0000310D0000}"/>
    <cellStyle name="Currency 4 4 7 2 2 3" xfId="12536" xr:uid="{00000000-0005-0000-0000-0000320D0000}"/>
    <cellStyle name="Currency 4 4 7 2 3" xfId="1693" xr:uid="{00000000-0005-0000-0000-0000330D0000}"/>
    <cellStyle name="Currency 4 4 7 2 3 2" xfId="1694" xr:uid="{00000000-0005-0000-0000-0000340D0000}"/>
    <cellStyle name="Currency 4 4 7 2 3 2 2" xfId="15364" xr:uid="{00000000-0005-0000-0000-0000350D0000}"/>
    <cellStyle name="Currency 4 4 7 2 3 3" xfId="11122" xr:uid="{00000000-0005-0000-0000-0000360D0000}"/>
    <cellStyle name="Currency 4 4 7 2 4" xfId="1695" xr:uid="{00000000-0005-0000-0000-0000370D0000}"/>
    <cellStyle name="Currency 4 4 7 2 4 2" xfId="13952" xr:uid="{00000000-0005-0000-0000-0000380D0000}"/>
    <cellStyle name="Currency 4 4 7 2 5" xfId="9710" xr:uid="{00000000-0005-0000-0000-0000390D0000}"/>
    <cellStyle name="Currency 4 4 7 3" xfId="1696" xr:uid="{00000000-0005-0000-0000-00003A0D0000}"/>
    <cellStyle name="Currency 4 4 7 3 2" xfId="1697" xr:uid="{00000000-0005-0000-0000-00003B0D0000}"/>
    <cellStyle name="Currency 4 4 7 3 2 2" xfId="16072" xr:uid="{00000000-0005-0000-0000-00003C0D0000}"/>
    <cellStyle name="Currency 4 4 7 3 3" xfId="11830" xr:uid="{00000000-0005-0000-0000-00003D0D0000}"/>
    <cellStyle name="Currency 4 4 7 4" xfId="1698" xr:uid="{00000000-0005-0000-0000-00003E0D0000}"/>
    <cellStyle name="Currency 4 4 7 4 2" xfId="1699" xr:uid="{00000000-0005-0000-0000-00003F0D0000}"/>
    <cellStyle name="Currency 4 4 7 4 2 2" xfId="14658" xr:uid="{00000000-0005-0000-0000-0000400D0000}"/>
    <cellStyle name="Currency 4 4 7 4 3" xfId="10416" xr:uid="{00000000-0005-0000-0000-0000410D0000}"/>
    <cellStyle name="Currency 4 4 7 5" xfId="1700" xr:uid="{00000000-0005-0000-0000-0000420D0000}"/>
    <cellStyle name="Currency 4 4 7 5 2" xfId="13246" xr:uid="{00000000-0005-0000-0000-0000430D0000}"/>
    <cellStyle name="Currency 4 4 7 6" xfId="9004" xr:uid="{00000000-0005-0000-0000-0000440D0000}"/>
    <cellStyle name="Currency 4 4 8" xfId="1701" xr:uid="{00000000-0005-0000-0000-0000450D0000}"/>
    <cellStyle name="Currency 4 4 8 2" xfId="1702" xr:uid="{00000000-0005-0000-0000-0000460D0000}"/>
    <cellStyle name="Currency 4 4 8 2 2" xfId="1703" xr:uid="{00000000-0005-0000-0000-0000470D0000}"/>
    <cellStyle name="Currency 4 4 8 2 2 2" xfId="16324" xr:uid="{00000000-0005-0000-0000-0000480D0000}"/>
    <cellStyle name="Currency 4 4 8 2 3" xfId="12082" xr:uid="{00000000-0005-0000-0000-0000490D0000}"/>
    <cellStyle name="Currency 4 4 8 3" xfId="1704" xr:uid="{00000000-0005-0000-0000-00004A0D0000}"/>
    <cellStyle name="Currency 4 4 8 3 2" xfId="1705" xr:uid="{00000000-0005-0000-0000-00004B0D0000}"/>
    <cellStyle name="Currency 4 4 8 3 2 2" xfId="14910" xr:uid="{00000000-0005-0000-0000-00004C0D0000}"/>
    <cellStyle name="Currency 4 4 8 3 3" xfId="10668" xr:uid="{00000000-0005-0000-0000-00004D0D0000}"/>
    <cellStyle name="Currency 4 4 8 4" xfId="1706" xr:uid="{00000000-0005-0000-0000-00004E0D0000}"/>
    <cellStyle name="Currency 4 4 8 4 2" xfId="13498" xr:uid="{00000000-0005-0000-0000-00004F0D0000}"/>
    <cellStyle name="Currency 4 4 8 5" xfId="9256" xr:uid="{00000000-0005-0000-0000-0000500D0000}"/>
    <cellStyle name="Currency 4 4 9" xfId="1707" xr:uid="{00000000-0005-0000-0000-0000510D0000}"/>
    <cellStyle name="Currency 4 4 9 2" xfId="1708" xr:uid="{00000000-0005-0000-0000-0000520D0000}"/>
    <cellStyle name="Currency 4 4 9 2 2" xfId="15618" xr:uid="{00000000-0005-0000-0000-0000530D0000}"/>
    <cellStyle name="Currency 4 4 9 3" xfId="11376" xr:uid="{00000000-0005-0000-0000-0000540D0000}"/>
    <cellStyle name="Currency 4 5" xfId="1709" xr:uid="{00000000-0005-0000-0000-0000550D0000}"/>
    <cellStyle name="Currency 4 5 10" xfId="1710" xr:uid="{00000000-0005-0000-0000-0000560D0000}"/>
    <cellStyle name="Currency 4 5 10 2" xfId="12804" xr:uid="{00000000-0005-0000-0000-0000570D0000}"/>
    <cellStyle name="Currency 4 5 11" xfId="8561" xr:uid="{00000000-0005-0000-0000-0000580D0000}"/>
    <cellStyle name="Currency 4 5 2" xfId="1711" xr:uid="{00000000-0005-0000-0000-0000590D0000}"/>
    <cellStyle name="Currency 4 5 2 2" xfId="1712" xr:uid="{00000000-0005-0000-0000-00005A0D0000}"/>
    <cellStyle name="Currency 4 5 2 2 2" xfId="1713" xr:uid="{00000000-0005-0000-0000-00005B0D0000}"/>
    <cellStyle name="Currency 4 5 2 2 2 2" xfId="1714" xr:uid="{00000000-0005-0000-0000-00005C0D0000}"/>
    <cellStyle name="Currency 4 5 2 2 2 2 2" xfId="1715" xr:uid="{00000000-0005-0000-0000-00005D0D0000}"/>
    <cellStyle name="Currency 4 5 2 2 2 2 2 2" xfId="1716" xr:uid="{00000000-0005-0000-0000-00005E0D0000}"/>
    <cellStyle name="Currency 4 5 2 2 2 2 2 2 2" xfId="16690" xr:uid="{00000000-0005-0000-0000-00005F0D0000}"/>
    <cellStyle name="Currency 4 5 2 2 2 2 2 3" xfId="12448" xr:uid="{00000000-0005-0000-0000-0000600D0000}"/>
    <cellStyle name="Currency 4 5 2 2 2 2 3" xfId="1717" xr:uid="{00000000-0005-0000-0000-0000610D0000}"/>
    <cellStyle name="Currency 4 5 2 2 2 2 3 2" xfId="1718" xr:uid="{00000000-0005-0000-0000-0000620D0000}"/>
    <cellStyle name="Currency 4 5 2 2 2 2 3 2 2" xfId="15276" xr:uid="{00000000-0005-0000-0000-0000630D0000}"/>
    <cellStyle name="Currency 4 5 2 2 2 2 3 3" xfId="11034" xr:uid="{00000000-0005-0000-0000-0000640D0000}"/>
    <cellStyle name="Currency 4 5 2 2 2 2 4" xfId="1719" xr:uid="{00000000-0005-0000-0000-0000650D0000}"/>
    <cellStyle name="Currency 4 5 2 2 2 2 4 2" xfId="13864" xr:uid="{00000000-0005-0000-0000-0000660D0000}"/>
    <cellStyle name="Currency 4 5 2 2 2 2 5" xfId="9622" xr:uid="{00000000-0005-0000-0000-0000670D0000}"/>
    <cellStyle name="Currency 4 5 2 2 2 3" xfId="1720" xr:uid="{00000000-0005-0000-0000-0000680D0000}"/>
    <cellStyle name="Currency 4 5 2 2 2 3 2" xfId="1721" xr:uid="{00000000-0005-0000-0000-0000690D0000}"/>
    <cellStyle name="Currency 4 5 2 2 2 3 2 2" xfId="15984" xr:uid="{00000000-0005-0000-0000-00006A0D0000}"/>
    <cellStyle name="Currency 4 5 2 2 2 3 3" xfId="11742" xr:uid="{00000000-0005-0000-0000-00006B0D0000}"/>
    <cellStyle name="Currency 4 5 2 2 2 4" xfId="1722" xr:uid="{00000000-0005-0000-0000-00006C0D0000}"/>
    <cellStyle name="Currency 4 5 2 2 2 4 2" xfId="1723" xr:uid="{00000000-0005-0000-0000-00006D0D0000}"/>
    <cellStyle name="Currency 4 5 2 2 2 4 2 2" xfId="14570" xr:uid="{00000000-0005-0000-0000-00006E0D0000}"/>
    <cellStyle name="Currency 4 5 2 2 2 4 3" xfId="10328" xr:uid="{00000000-0005-0000-0000-00006F0D0000}"/>
    <cellStyle name="Currency 4 5 2 2 2 5" xfId="1724" xr:uid="{00000000-0005-0000-0000-0000700D0000}"/>
    <cellStyle name="Currency 4 5 2 2 2 5 2" xfId="13158" xr:uid="{00000000-0005-0000-0000-0000710D0000}"/>
    <cellStyle name="Currency 4 5 2 2 2 6" xfId="8916" xr:uid="{00000000-0005-0000-0000-0000720D0000}"/>
    <cellStyle name="Currency 4 5 2 2 3" xfId="1725" xr:uid="{00000000-0005-0000-0000-0000730D0000}"/>
    <cellStyle name="Currency 4 5 2 2 3 2" xfId="1726" xr:uid="{00000000-0005-0000-0000-0000740D0000}"/>
    <cellStyle name="Currency 4 5 2 2 3 2 2" xfId="1727" xr:uid="{00000000-0005-0000-0000-0000750D0000}"/>
    <cellStyle name="Currency 4 5 2 2 3 2 2 2" xfId="1728" xr:uid="{00000000-0005-0000-0000-0000760D0000}"/>
    <cellStyle name="Currency 4 5 2 2 3 2 2 2 2" xfId="16942" xr:uid="{00000000-0005-0000-0000-0000770D0000}"/>
    <cellStyle name="Currency 4 5 2 2 3 2 2 3" xfId="12700" xr:uid="{00000000-0005-0000-0000-0000780D0000}"/>
    <cellStyle name="Currency 4 5 2 2 3 2 3" xfId="1729" xr:uid="{00000000-0005-0000-0000-0000790D0000}"/>
    <cellStyle name="Currency 4 5 2 2 3 2 3 2" xfId="1730" xr:uid="{00000000-0005-0000-0000-00007A0D0000}"/>
    <cellStyle name="Currency 4 5 2 2 3 2 3 2 2" xfId="15528" xr:uid="{00000000-0005-0000-0000-00007B0D0000}"/>
    <cellStyle name="Currency 4 5 2 2 3 2 3 3" xfId="11286" xr:uid="{00000000-0005-0000-0000-00007C0D0000}"/>
    <cellStyle name="Currency 4 5 2 2 3 2 4" xfId="1731" xr:uid="{00000000-0005-0000-0000-00007D0D0000}"/>
    <cellStyle name="Currency 4 5 2 2 3 2 4 2" xfId="14116" xr:uid="{00000000-0005-0000-0000-00007E0D0000}"/>
    <cellStyle name="Currency 4 5 2 2 3 2 5" xfId="9874" xr:uid="{00000000-0005-0000-0000-00007F0D0000}"/>
    <cellStyle name="Currency 4 5 2 2 3 3" xfId="1732" xr:uid="{00000000-0005-0000-0000-0000800D0000}"/>
    <cellStyle name="Currency 4 5 2 2 3 3 2" xfId="1733" xr:uid="{00000000-0005-0000-0000-0000810D0000}"/>
    <cellStyle name="Currency 4 5 2 2 3 3 2 2" xfId="16236" xr:uid="{00000000-0005-0000-0000-0000820D0000}"/>
    <cellStyle name="Currency 4 5 2 2 3 3 3" xfId="11994" xr:uid="{00000000-0005-0000-0000-0000830D0000}"/>
    <cellStyle name="Currency 4 5 2 2 3 4" xfId="1734" xr:uid="{00000000-0005-0000-0000-0000840D0000}"/>
    <cellStyle name="Currency 4 5 2 2 3 4 2" xfId="1735" xr:uid="{00000000-0005-0000-0000-0000850D0000}"/>
    <cellStyle name="Currency 4 5 2 2 3 4 2 2" xfId="14822" xr:uid="{00000000-0005-0000-0000-0000860D0000}"/>
    <cellStyle name="Currency 4 5 2 2 3 4 3" xfId="10580" xr:uid="{00000000-0005-0000-0000-0000870D0000}"/>
    <cellStyle name="Currency 4 5 2 2 3 5" xfId="1736" xr:uid="{00000000-0005-0000-0000-0000880D0000}"/>
    <cellStyle name="Currency 4 5 2 2 3 5 2" xfId="13410" xr:uid="{00000000-0005-0000-0000-0000890D0000}"/>
    <cellStyle name="Currency 4 5 2 2 3 6" xfId="9168" xr:uid="{00000000-0005-0000-0000-00008A0D0000}"/>
    <cellStyle name="Currency 4 5 2 2 4" xfId="1737" xr:uid="{00000000-0005-0000-0000-00008B0D0000}"/>
    <cellStyle name="Currency 4 5 2 2 4 2" xfId="1738" xr:uid="{00000000-0005-0000-0000-00008C0D0000}"/>
    <cellStyle name="Currency 4 5 2 2 4 2 2" xfId="1739" xr:uid="{00000000-0005-0000-0000-00008D0D0000}"/>
    <cellStyle name="Currency 4 5 2 2 4 2 2 2" xfId="16488" xr:uid="{00000000-0005-0000-0000-00008E0D0000}"/>
    <cellStyle name="Currency 4 5 2 2 4 2 3" xfId="12246" xr:uid="{00000000-0005-0000-0000-00008F0D0000}"/>
    <cellStyle name="Currency 4 5 2 2 4 3" xfId="1740" xr:uid="{00000000-0005-0000-0000-0000900D0000}"/>
    <cellStyle name="Currency 4 5 2 2 4 3 2" xfId="1741" xr:uid="{00000000-0005-0000-0000-0000910D0000}"/>
    <cellStyle name="Currency 4 5 2 2 4 3 2 2" xfId="15074" xr:uid="{00000000-0005-0000-0000-0000920D0000}"/>
    <cellStyle name="Currency 4 5 2 2 4 3 3" xfId="10832" xr:uid="{00000000-0005-0000-0000-0000930D0000}"/>
    <cellStyle name="Currency 4 5 2 2 4 4" xfId="1742" xr:uid="{00000000-0005-0000-0000-0000940D0000}"/>
    <cellStyle name="Currency 4 5 2 2 4 4 2" xfId="13662" xr:uid="{00000000-0005-0000-0000-0000950D0000}"/>
    <cellStyle name="Currency 4 5 2 2 4 5" xfId="9420" xr:uid="{00000000-0005-0000-0000-0000960D0000}"/>
    <cellStyle name="Currency 4 5 2 2 5" xfId="1743" xr:uid="{00000000-0005-0000-0000-0000970D0000}"/>
    <cellStyle name="Currency 4 5 2 2 5 2" xfId="1744" xr:uid="{00000000-0005-0000-0000-0000980D0000}"/>
    <cellStyle name="Currency 4 5 2 2 5 2 2" xfId="15782" xr:uid="{00000000-0005-0000-0000-0000990D0000}"/>
    <cellStyle name="Currency 4 5 2 2 5 3" xfId="11540" xr:uid="{00000000-0005-0000-0000-00009A0D0000}"/>
    <cellStyle name="Currency 4 5 2 2 6" xfId="1745" xr:uid="{00000000-0005-0000-0000-00009B0D0000}"/>
    <cellStyle name="Currency 4 5 2 2 6 2" xfId="1746" xr:uid="{00000000-0005-0000-0000-00009C0D0000}"/>
    <cellStyle name="Currency 4 5 2 2 6 2 2" xfId="14368" xr:uid="{00000000-0005-0000-0000-00009D0D0000}"/>
    <cellStyle name="Currency 4 5 2 2 6 3" xfId="10126" xr:uid="{00000000-0005-0000-0000-00009E0D0000}"/>
    <cellStyle name="Currency 4 5 2 2 7" xfId="1747" xr:uid="{00000000-0005-0000-0000-00009F0D0000}"/>
    <cellStyle name="Currency 4 5 2 2 7 2" xfId="12956" xr:uid="{00000000-0005-0000-0000-0000A00D0000}"/>
    <cellStyle name="Currency 4 5 2 2 8" xfId="8714" xr:uid="{00000000-0005-0000-0000-0000A10D0000}"/>
    <cellStyle name="Currency 4 5 2 3" xfId="1748" xr:uid="{00000000-0005-0000-0000-0000A20D0000}"/>
    <cellStyle name="Currency 4 5 2 3 2" xfId="1749" xr:uid="{00000000-0005-0000-0000-0000A30D0000}"/>
    <cellStyle name="Currency 4 5 2 3 2 2" xfId="1750" xr:uid="{00000000-0005-0000-0000-0000A40D0000}"/>
    <cellStyle name="Currency 4 5 2 3 2 2 2" xfId="1751" xr:uid="{00000000-0005-0000-0000-0000A50D0000}"/>
    <cellStyle name="Currency 4 5 2 3 2 2 2 2" xfId="16589" xr:uid="{00000000-0005-0000-0000-0000A60D0000}"/>
    <cellStyle name="Currency 4 5 2 3 2 2 3" xfId="12347" xr:uid="{00000000-0005-0000-0000-0000A70D0000}"/>
    <cellStyle name="Currency 4 5 2 3 2 3" xfId="1752" xr:uid="{00000000-0005-0000-0000-0000A80D0000}"/>
    <cellStyle name="Currency 4 5 2 3 2 3 2" xfId="1753" xr:uid="{00000000-0005-0000-0000-0000A90D0000}"/>
    <cellStyle name="Currency 4 5 2 3 2 3 2 2" xfId="15175" xr:uid="{00000000-0005-0000-0000-0000AA0D0000}"/>
    <cellStyle name="Currency 4 5 2 3 2 3 3" xfId="10933" xr:uid="{00000000-0005-0000-0000-0000AB0D0000}"/>
    <cellStyle name="Currency 4 5 2 3 2 4" xfId="1754" xr:uid="{00000000-0005-0000-0000-0000AC0D0000}"/>
    <cellStyle name="Currency 4 5 2 3 2 4 2" xfId="13763" xr:uid="{00000000-0005-0000-0000-0000AD0D0000}"/>
    <cellStyle name="Currency 4 5 2 3 2 5" xfId="9521" xr:uid="{00000000-0005-0000-0000-0000AE0D0000}"/>
    <cellStyle name="Currency 4 5 2 3 3" xfId="1755" xr:uid="{00000000-0005-0000-0000-0000AF0D0000}"/>
    <cellStyle name="Currency 4 5 2 3 3 2" xfId="1756" xr:uid="{00000000-0005-0000-0000-0000B00D0000}"/>
    <cellStyle name="Currency 4 5 2 3 3 2 2" xfId="15883" xr:uid="{00000000-0005-0000-0000-0000B10D0000}"/>
    <cellStyle name="Currency 4 5 2 3 3 3" xfId="11641" xr:uid="{00000000-0005-0000-0000-0000B20D0000}"/>
    <cellStyle name="Currency 4 5 2 3 4" xfId="1757" xr:uid="{00000000-0005-0000-0000-0000B30D0000}"/>
    <cellStyle name="Currency 4 5 2 3 4 2" xfId="1758" xr:uid="{00000000-0005-0000-0000-0000B40D0000}"/>
    <cellStyle name="Currency 4 5 2 3 4 2 2" xfId="14469" xr:uid="{00000000-0005-0000-0000-0000B50D0000}"/>
    <cellStyle name="Currency 4 5 2 3 4 3" xfId="10227" xr:uid="{00000000-0005-0000-0000-0000B60D0000}"/>
    <cellStyle name="Currency 4 5 2 3 5" xfId="1759" xr:uid="{00000000-0005-0000-0000-0000B70D0000}"/>
    <cellStyle name="Currency 4 5 2 3 5 2" xfId="13057" xr:uid="{00000000-0005-0000-0000-0000B80D0000}"/>
    <cellStyle name="Currency 4 5 2 3 6" xfId="8815" xr:uid="{00000000-0005-0000-0000-0000B90D0000}"/>
    <cellStyle name="Currency 4 5 2 4" xfId="1760" xr:uid="{00000000-0005-0000-0000-0000BA0D0000}"/>
    <cellStyle name="Currency 4 5 2 4 2" xfId="1761" xr:uid="{00000000-0005-0000-0000-0000BB0D0000}"/>
    <cellStyle name="Currency 4 5 2 4 2 2" xfId="1762" xr:uid="{00000000-0005-0000-0000-0000BC0D0000}"/>
    <cellStyle name="Currency 4 5 2 4 2 2 2" xfId="1763" xr:uid="{00000000-0005-0000-0000-0000BD0D0000}"/>
    <cellStyle name="Currency 4 5 2 4 2 2 2 2" xfId="16841" xr:uid="{00000000-0005-0000-0000-0000BE0D0000}"/>
    <cellStyle name="Currency 4 5 2 4 2 2 3" xfId="12599" xr:uid="{00000000-0005-0000-0000-0000BF0D0000}"/>
    <cellStyle name="Currency 4 5 2 4 2 3" xfId="1764" xr:uid="{00000000-0005-0000-0000-0000C00D0000}"/>
    <cellStyle name="Currency 4 5 2 4 2 3 2" xfId="1765" xr:uid="{00000000-0005-0000-0000-0000C10D0000}"/>
    <cellStyle name="Currency 4 5 2 4 2 3 2 2" xfId="15427" xr:uid="{00000000-0005-0000-0000-0000C20D0000}"/>
    <cellStyle name="Currency 4 5 2 4 2 3 3" xfId="11185" xr:uid="{00000000-0005-0000-0000-0000C30D0000}"/>
    <cellStyle name="Currency 4 5 2 4 2 4" xfId="1766" xr:uid="{00000000-0005-0000-0000-0000C40D0000}"/>
    <cellStyle name="Currency 4 5 2 4 2 4 2" xfId="14015" xr:uid="{00000000-0005-0000-0000-0000C50D0000}"/>
    <cellStyle name="Currency 4 5 2 4 2 5" xfId="9773" xr:uid="{00000000-0005-0000-0000-0000C60D0000}"/>
    <cellStyle name="Currency 4 5 2 4 3" xfId="1767" xr:uid="{00000000-0005-0000-0000-0000C70D0000}"/>
    <cellStyle name="Currency 4 5 2 4 3 2" xfId="1768" xr:uid="{00000000-0005-0000-0000-0000C80D0000}"/>
    <cellStyle name="Currency 4 5 2 4 3 2 2" xfId="16135" xr:uid="{00000000-0005-0000-0000-0000C90D0000}"/>
    <cellStyle name="Currency 4 5 2 4 3 3" xfId="11893" xr:uid="{00000000-0005-0000-0000-0000CA0D0000}"/>
    <cellStyle name="Currency 4 5 2 4 4" xfId="1769" xr:uid="{00000000-0005-0000-0000-0000CB0D0000}"/>
    <cellStyle name="Currency 4 5 2 4 4 2" xfId="1770" xr:uid="{00000000-0005-0000-0000-0000CC0D0000}"/>
    <cellStyle name="Currency 4 5 2 4 4 2 2" xfId="14721" xr:uid="{00000000-0005-0000-0000-0000CD0D0000}"/>
    <cellStyle name="Currency 4 5 2 4 4 3" xfId="10479" xr:uid="{00000000-0005-0000-0000-0000CE0D0000}"/>
    <cellStyle name="Currency 4 5 2 4 5" xfId="1771" xr:uid="{00000000-0005-0000-0000-0000CF0D0000}"/>
    <cellStyle name="Currency 4 5 2 4 5 2" xfId="13309" xr:uid="{00000000-0005-0000-0000-0000D00D0000}"/>
    <cellStyle name="Currency 4 5 2 4 6" xfId="9067" xr:uid="{00000000-0005-0000-0000-0000D10D0000}"/>
    <cellStyle name="Currency 4 5 2 5" xfId="1772" xr:uid="{00000000-0005-0000-0000-0000D20D0000}"/>
    <cellStyle name="Currency 4 5 2 5 2" xfId="1773" xr:uid="{00000000-0005-0000-0000-0000D30D0000}"/>
    <cellStyle name="Currency 4 5 2 5 2 2" xfId="1774" xr:uid="{00000000-0005-0000-0000-0000D40D0000}"/>
    <cellStyle name="Currency 4 5 2 5 2 2 2" xfId="16387" xr:uid="{00000000-0005-0000-0000-0000D50D0000}"/>
    <cellStyle name="Currency 4 5 2 5 2 3" xfId="12145" xr:uid="{00000000-0005-0000-0000-0000D60D0000}"/>
    <cellStyle name="Currency 4 5 2 5 3" xfId="1775" xr:uid="{00000000-0005-0000-0000-0000D70D0000}"/>
    <cellStyle name="Currency 4 5 2 5 3 2" xfId="1776" xr:uid="{00000000-0005-0000-0000-0000D80D0000}"/>
    <cellStyle name="Currency 4 5 2 5 3 2 2" xfId="14973" xr:uid="{00000000-0005-0000-0000-0000D90D0000}"/>
    <cellStyle name="Currency 4 5 2 5 3 3" xfId="10731" xr:uid="{00000000-0005-0000-0000-0000DA0D0000}"/>
    <cellStyle name="Currency 4 5 2 5 4" xfId="1777" xr:uid="{00000000-0005-0000-0000-0000DB0D0000}"/>
    <cellStyle name="Currency 4 5 2 5 4 2" xfId="13561" xr:uid="{00000000-0005-0000-0000-0000DC0D0000}"/>
    <cellStyle name="Currency 4 5 2 5 5" xfId="9319" xr:uid="{00000000-0005-0000-0000-0000DD0D0000}"/>
    <cellStyle name="Currency 4 5 2 6" xfId="1778" xr:uid="{00000000-0005-0000-0000-0000DE0D0000}"/>
    <cellStyle name="Currency 4 5 2 6 2" xfId="1779" xr:uid="{00000000-0005-0000-0000-0000DF0D0000}"/>
    <cellStyle name="Currency 4 5 2 6 2 2" xfId="15681" xr:uid="{00000000-0005-0000-0000-0000E00D0000}"/>
    <cellStyle name="Currency 4 5 2 6 3" xfId="11439" xr:uid="{00000000-0005-0000-0000-0000E10D0000}"/>
    <cellStyle name="Currency 4 5 2 7" xfId="1780" xr:uid="{00000000-0005-0000-0000-0000E20D0000}"/>
    <cellStyle name="Currency 4 5 2 7 2" xfId="1781" xr:uid="{00000000-0005-0000-0000-0000E30D0000}"/>
    <cellStyle name="Currency 4 5 2 7 2 2" xfId="14267" xr:uid="{00000000-0005-0000-0000-0000E40D0000}"/>
    <cellStyle name="Currency 4 5 2 7 3" xfId="10025" xr:uid="{00000000-0005-0000-0000-0000E50D0000}"/>
    <cellStyle name="Currency 4 5 2 8" xfId="1782" xr:uid="{00000000-0005-0000-0000-0000E60D0000}"/>
    <cellStyle name="Currency 4 5 2 8 2" xfId="12855" xr:uid="{00000000-0005-0000-0000-0000E70D0000}"/>
    <cellStyle name="Currency 4 5 2 9" xfId="8613" xr:uid="{00000000-0005-0000-0000-0000E80D0000}"/>
    <cellStyle name="Currency 4 5 3" xfId="1783" xr:uid="{00000000-0005-0000-0000-0000E90D0000}"/>
    <cellStyle name="Currency 4 5 3 2" xfId="1784" xr:uid="{00000000-0005-0000-0000-0000EA0D0000}"/>
    <cellStyle name="Currency 4 5 3 2 2" xfId="1785" xr:uid="{00000000-0005-0000-0000-0000EB0D0000}"/>
    <cellStyle name="Currency 4 5 3 2 2 2" xfId="1786" xr:uid="{00000000-0005-0000-0000-0000EC0D0000}"/>
    <cellStyle name="Currency 4 5 3 2 2 2 2" xfId="1787" xr:uid="{00000000-0005-0000-0000-0000ED0D0000}"/>
    <cellStyle name="Currency 4 5 3 2 2 2 2 2" xfId="16639" xr:uid="{00000000-0005-0000-0000-0000EE0D0000}"/>
    <cellStyle name="Currency 4 5 3 2 2 2 3" xfId="12397" xr:uid="{00000000-0005-0000-0000-0000EF0D0000}"/>
    <cellStyle name="Currency 4 5 3 2 2 3" xfId="1788" xr:uid="{00000000-0005-0000-0000-0000F00D0000}"/>
    <cellStyle name="Currency 4 5 3 2 2 3 2" xfId="1789" xr:uid="{00000000-0005-0000-0000-0000F10D0000}"/>
    <cellStyle name="Currency 4 5 3 2 2 3 2 2" xfId="15225" xr:uid="{00000000-0005-0000-0000-0000F20D0000}"/>
    <cellStyle name="Currency 4 5 3 2 2 3 3" xfId="10983" xr:uid="{00000000-0005-0000-0000-0000F30D0000}"/>
    <cellStyle name="Currency 4 5 3 2 2 4" xfId="1790" xr:uid="{00000000-0005-0000-0000-0000F40D0000}"/>
    <cellStyle name="Currency 4 5 3 2 2 4 2" xfId="13813" xr:uid="{00000000-0005-0000-0000-0000F50D0000}"/>
    <cellStyle name="Currency 4 5 3 2 2 5" xfId="9571" xr:uid="{00000000-0005-0000-0000-0000F60D0000}"/>
    <cellStyle name="Currency 4 5 3 2 3" xfId="1791" xr:uid="{00000000-0005-0000-0000-0000F70D0000}"/>
    <cellStyle name="Currency 4 5 3 2 3 2" xfId="1792" xr:uid="{00000000-0005-0000-0000-0000F80D0000}"/>
    <cellStyle name="Currency 4 5 3 2 3 2 2" xfId="15933" xr:uid="{00000000-0005-0000-0000-0000F90D0000}"/>
    <cellStyle name="Currency 4 5 3 2 3 3" xfId="11691" xr:uid="{00000000-0005-0000-0000-0000FA0D0000}"/>
    <cellStyle name="Currency 4 5 3 2 4" xfId="1793" xr:uid="{00000000-0005-0000-0000-0000FB0D0000}"/>
    <cellStyle name="Currency 4 5 3 2 4 2" xfId="1794" xr:uid="{00000000-0005-0000-0000-0000FC0D0000}"/>
    <cellStyle name="Currency 4 5 3 2 4 2 2" xfId="14519" xr:uid="{00000000-0005-0000-0000-0000FD0D0000}"/>
    <cellStyle name="Currency 4 5 3 2 4 3" xfId="10277" xr:uid="{00000000-0005-0000-0000-0000FE0D0000}"/>
    <cellStyle name="Currency 4 5 3 2 5" xfId="1795" xr:uid="{00000000-0005-0000-0000-0000FF0D0000}"/>
    <cellStyle name="Currency 4 5 3 2 5 2" xfId="13107" xr:uid="{00000000-0005-0000-0000-0000000E0000}"/>
    <cellStyle name="Currency 4 5 3 2 6" xfId="8865" xr:uid="{00000000-0005-0000-0000-0000010E0000}"/>
    <cellStyle name="Currency 4 5 3 3" xfId="1796" xr:uid="{00000000-0005-0000-0000-0000020E0000}"/>
    <cellStyle name="Currency 4 5 3 3 2" xfId="1797" xr:uid="{00000000-0005-0000-0000-0000030E0000}"/>
    <cellStyle name="Currency 4 5 3 3 2 2" xfId="1798" xr:uid="{00000000-0005-0000-0000-0000040E0000}"/>
    <cellStyle name="Currency 4 5 3 3 2 2 2" xfId="1799" xr:uid="{00000000-0005-0000-0000-0000050E0000}"/>
    <cellStyle name="Currency 4 5 3 3 2 2 2 2" xfId="16891" xr:uid="{00000000-0005-0000-0000-0000060E0000}"/>
    <cellStyle name="Currency 4 5 3 3 2 2 3" xfId="12649" xr:uid="{00000000-0005-0000-0000-0000070E0000}"/>
    <cellStyle name="Currency 4 5 3 3 2 3" xfId="1800" xr:uid="{00000000-0005-0000-0000-0000080E0000}"/>
    <cellStyle name="Currency 4 5 3 3 2 3 2" xfId="1801" xr:uid="{00000000-0005-0000-0000-0000090E0000}"/>
    <cellStyle name="Currency 4 5 3 3 2 3 2 2" xfId="15477" xr:uid="{00000000-0005-0000-0000-00000A0E0000}"/>
    <cellStyle name="Currency 4 5 3 3 2 3 3" xfId="11235" xr:uid="{00000000-0005-0000-0000-00000B0E0000}"/>
    <cellStyle name="Currency 4 5 3 3 2 4" xfId="1802" xr:uid="{00000000-0005-0000-0000-00000C0E0000}"/>
    <cellStyle name="Currency 4 5 3 3 2 4 2" xfId="14065" xr:uid="{00000000-0005-0000-0000-00000D0E0000}"/>
    <cellStyle name="Currency 4 5 3 3 2 5" xfId="9823" xr:uid="{00000000-0005-0000-0000-00000E0E0000}"/>
    <cellStyle name="Currency 4 5 3 3 3" xfId="1803" xr:uid="{00000000-0005-0000-0000-00000F0E0000}"/>
    <cellStyle name="Currency 4 5 3 3 3 2" xfId="1804" xr:uid="{00000000-0005-0000-0000-0000100E0000}"/>
    <cellStyle name="Currency 4 5 3 3 3 2 2" xfId="16185" xr:uid="{00000000-0005-0000-0000-0000110E0000}"/>
    <cellStyle name="Currency 4 5 3 3 3 3" xfId="11943" xr:uid="{00000000-0005-0000-0000-0000120E0000}"/>
    <cellStyle name="Currency 4 5 3 3 4" xfId="1805" xr:uid="{00000000-0005-0000-0000-0000130E0000}"/>
    <cellStyle name="Currency 4 5 3 3 4 2" xfId="1806" xr:uid="{00000000-0005-0000-0000-0000140E0000}"/>
    <cellStyle name="Currency 4 5 3 3 4 2 2" xfId="14771" xr:uid="{00000000-0005-0000-0000-0000150E0000}"/>
    <cellStyle name="Currency 4 5 3 3 4 3" xfId="10529" xr:uid="{00000000-0005-0000-0000-0000160E0000}"/>
    <cellStyle name="Currency 4 5 3 3 5" xfId="1807" xr:uid="{00000000-0005-0000-0000-0000170E0000}"/>
    <cellStyle name="Currency 4 5 3 3 5 2" xfId="13359" xr:uid="{00000000-0005-0000-0000-0000180E0000}"/>
    <cellStyle name="Currency 4 5 3 3 6" xfId="9117" xr:uid="{00000000-0005-0000-0000-0000190E0000}"/>
    <cellStyle name="Currency 4 5 3 4" xfId="1808" xr:uid="{00000000-0005-0000-0000-00001A0E0000}"/>
    <cellStyle name="Currency 4 5 3 4 2" xfId="1809" xr:uid="{00000000-0005-0000-0000-00001B0E0000}"/>
    <cellStyle name="Currency 4 5 3 4 2 2" xfId="1810" xr:uid="{00000000-0005-0000-0000-00001C0E0000}"/>
    <cellStyle name="Currency 4 5 3 4 2 2 2" xfId="16437" xr:uid="{00000000-0005-0000-0000-00001D0E0000}"/>
    <cellStyle name="Currency 4 5 3 4 2 3" xfId="12195" xr:uid="{00000000-0005-0000-0000-00001E0E0000}"/>
    <cellStyle name="Currency 4 5 3 4 3" xfId="1811" xr:uid="{00000000-0005-0000-0000-00001F0E0000}"/>
    <cellStyle name="Currency 4 5 3 4 3 2" xfId="1812" xr:uid="{00000000-0005-0000-0000-0000200E0000}"/>
    <cellStyle name="Currency 4 5 3 4 3 2 2" xfId="15023" xr:uid="{00000000-0005-0000-0000-0000210E0000}"/>
    <cellStyle name="Currency 4 5 3 4 3 3" xfId="10781" xr:uid="{00000000-0005-0000-0000-0000220E0000}"/>
    <cellStyle name="Currency 4 5 3 4 4" xfId="1813" xr:uid="{00000000-0005-0000-0000-0000230E0000}"/>
    <cellStyle name="Currency 4 5 3 4 4 2" xfId="13611" xr:uid="{00000000-0005-0000-0000-0000240E0000}"/>
    <cellStyle name="Currency 4 5 3 4 5" xfId="9369" xr:uid="{00000000-0005-0000-0000-0000250E0000}"/>
    <cellStyle name="Currency 4 5 3 5" xfId="1814" xr:uid="{00000000-0005-0000-0000-0000260E0000}"/>
    <cellStyle name="Currency 4 5 3 5 2" xfId="1815" xr:uid="{00000000-0005-0000-0000-0000270E0000}"/>
    <cellStyle name="Currency 4 5 3 5 2 2" xfId="15731" xr:uid="{00000000-0005-0000-0000-0000280E0000}"/>
    <cellStyle name="Currency 4 5 3 5 3" xfId="11489" xr:uid="{00000000-0005-0000-0000-0000290E0000}"/>
    <cellStyle name="Currency 4 5 3 6" xfId="1816" xr:uid="{00000000-0005-0000-0000-00002A0E0000}"/>
    <cellStyle name="Currency 4 5 3 6 2" xfId="1817" xr:uid="{00000000-0005-0000-0000-00002B0E0000}"/>
    <cellStyle name="Currency 4 5 3 6 2 2" xfId="14317" xr:uid="{00000000-0005-0000-0000-00002C0E0000}"/>
    <cellStyle name="Currency 4 5 3 6 3" xfId="10075" xr:uid="{00000000-0005-0000-0000-00002D0E0000}"/>
    <cellStyle name="Currency 4 5 3 7" xfId="1818" xr:uid="{00000000-0005-0000-0000-00002E0E0000}"/>
    <cellStyle name="Currency 4 5 3 7 2" xfId="12905" xr:uid="{00000000-0005-0000-0000-00002F0E0000}"/>
    <cellStyle name="Currency 4 5 3 8" xfId="8663" xr:uid="{00000000-0005-0000-0000-0000300E0000}"/>
    <cellStyle name="Currency 4 5 4" xfId="1819" xr:uid="{00000000-0005-0000-0000-0000310E0000}"/>
    <cellStyle name="Currency 4 5 4 2" xfId="1820" xr:uid="{00000000-0005-0000-0000-0000320E0000}"/>
    <cellStyle name="Currency 4 5 4 2 2" xfId="1821" xr:uid="{00000000-0005-0000-0000-0000330E0000}"/>
    <cellStyle name="Currency 4 5 4 2 2 2" xfId="1822" xr:uid="{00000000-0005-0000-0000-0000340E0000}"/>
    <cellStyle name="Currency 4 5 4 2 2 2 2" xfId="1823" xr:uid="{00000000-0005-0000-0000-0000350E0000}"/>
    <cellStyle name="Currency 4 5 4 2 2 2 2 2" xfId="16992" xr:uid="{00000000-0005-0000-0000-0000360E0000}"/>
    <cellStyle name="Currency 4 5 4 2 2 2 3" xfId="12750" xr:uid="{00000000-0005-0000-0000-0000370E0000}"/>
    <cellStyle name="Currency 4 5 4 2 2 3" xfId="1824" xr:uid="{00000000-0005-0000-0000-0000380E0000}"/>
    <cellStyle name="Currency 4 5 4 2 2 3 2" xfId="1825" xr:uid="{00000000-0005-0000-0000-0000390E0000}"/>
    <cellStyle name="Currency 4 5 4 2 2 3 2 2" xfId="15578" xr:uid="{00000000-0005-0000-0000-00003A0E0000}"/>
    <cellStyle name="Currency 4 5 4 2 2 3 3" xfId="11336" xr:uid="{00000000-0005-0000-0000-00003B0E0000}"/>
    <cellStyle name="Currency 4 5 4 2 2 4" xfId="1826" xr:uid="{00000000-0005-0000-0000-00003C0E0000}"/>
    <cellStyle name="Currency 4 5 4 2 2 4 2" xfId="14166" xr:uid="{00000000-0005-0000-0000-00003D0E0000}"/>
    <cellStyle name="Currency 4 5 4 2 2 5" xfId="9924" xr:uid="{00000000-0005-0000-0000-00003E0E0000}"/>
    <cellStyle name="Currency 4 5 4 2 3" xfId="1827" xr:uid="{00000000-0005-0000-0000-00003F0E0000}"/>
    <cellStyle name="Currency 4 5 4 2 3 2" xfId="1828" xr:uid="{00000000-0005-0000-0000-0000400E0000}"/>
    <cellStyle name="Currency 4 5 4 2 3 2 2" xfId="16286" xr:uid="{00000000-0005-0000-0000-0000410E0000}"/>
    <cellStyle name="Currency 4 5 4 2 3 3" xfId="12044" xr:uid="{00000000-0005-0000-0000-0000420E0000}"/>
    <cellStyle name="Currency 4 5 4 2 4" xfId="1829" xr:uid="{00000000-0005-0000-0000-0000430E0000}"/>
    <cellStyle name="Currency 4 5 4 2 4 2" xfId="1830" xr:uid="{00000000-0005-0000-0000-0000440E0000}"/>
    <cellStyle name="Currency 4 5 4 2 4 2 2" xfId="14872" xr:uid="{00000000-0005-0000-0000-0000450E0000}"/>
    <cellStyle name="Currency 4 5 4 2 4 3" xfId="10630" xr:uid="{00000000-0005-0000-0000-0000460E0000}"/>
    <cellStyle name="Currency 4 5 4 2 5" xfId="1831" xr:uid="{00000000-0005-0000-0000-0000470E0000}"/>
    <cellStyle name="Currency 4 5 4 2 5 2" xfId="13460" xr:uid="{00000000-0005-0000-0000-0000480E0000}"/>
    <cellStyle name="Currency 4 5 4 2 6" xfId="9218" xr:uid="{00000000-0005-0000-0000-0000490E0000}"/>
    <cellStyle name="Currency 4 5 4 3" xfId="1832" xr:uid="{00000000-0005-0000-0000-00004A0E0000}"/>
    <cellStyle name="Currency 4 5 4 3 2" xfId="1833" xr:uid="{00000000-0005-0000-0000-00004B0E0000}"/>
    <cellStyle name="Currency 4 5 4 3 2 2" xfId="1834" xr:uid="{00000000-0005-0000-0000-00004C0E0000}"/>
    <cellStyle name="Currency 4 5 4 3 2 2 2" xfId="16740" xr:uid="{00000000-0005-0000-0000-00004D0E0000}"/>
    <cellStyle name="Currency 4 5 4 3 2 3" xfId="12498" xr:uid="{00000000-0005-0000-0000-00004E0E0000}"/>
    <cellStyle name="Currency 4 5 4 3 3" xfId="1835" xr:uid="{00000000-0005-0000-0000-00004F0E0000}"/>
    <cellStyle name="Currency 4 5 4 3 3 2" xfId="1836" xr:uid="{00000000-0005-0000-0000-0000500E0000}"/>
    <cellStyle name="Currency 4 5 4 3 3 2 2" xfId="15326" xr:uid="{00000000-0005-0000-0000-0000510E0000}"/>
    <cellStyle name="Currency 4 5 4 3 3 3" xfId="11084" xr:uid="{00000000-0005-0000-0000-0000520E0000}"/>
    <cellStyle name="Currency 4 5 4 3 4" xfId="1837" xr:uid="{00000000-0005-0000-0000-0000530E0000}"/>
    <cellStyle name="Currency 4 5 4 3 4 2" xfId="13914" xr:uid="{00000000-0005-0000-0000-0000540E0000}"/>
    <cellStyle name="Currency 4 5 4 3 5" xfId="9672" xr:uid="{00000000-0005-0000-0000-0000550E0000}"/>
    <cellStyle name="Currency 4 5 4 4" xfId="1838" xr:uid="{00000000-0005-0000-0000-0000560E0000}"/>
    <cellStyle name="Currency 4 5 4 4 2" xfId="1839" xr:uid="{00000000-0005-0000-0000-0000570E0000}"/>
    <cellStyle name="Currency 4 5 4 4 2 2" xfId="16034" xr:uid="{00000000-0005-0000-0000-0000580E0000}"/>
    <cellStyle name="Currency 4 5 4 4 3" xfId="11792" xr:uid="{00000000-0005-0000-0000-0000590E0000}"/>
    <cellStyle name="Currency 4 5 4 5" xfId="1840" xr:uid="{00000000-0005-0000-0000-00005A0E0000}"/>
    <cellStyle name="Currency 4 5 4 5 2" xfId="1841" xr:uid="{00000000-0005-0000-0000-00005B0E0000}"/>
    <cellStyle name="Currency 4 5 4 5 2 2" xfId="14620" xr:uid="{00000000-0005-0000-0000-00005C0E0000}"/>
    <cellStyle name="Currency 4 5 4 5 3" xfId="10378" xr:uid="{00000000-0005-0000-0000-00005D0E0000}"/>
    <cellStyle name="Currency 4 5 4 6" xfId="1842" xr:uid="{00000000-0005-0000-0000-00005E0E0000}"/>
    <cellStyle name="Currency 4 5 4 6 2" xfId="13208" xr:uid="{00000000-0005-0000-0000-00005F0E0000}"/>
    <cellStyle name="Currency 4 5 4 7" xfId="8966" xr:uid="{00000000-0005-0000-0000-0000600E0000}"/>
    <cellStyle name="Currency 4 5 5" xfId="1843" xr:uid="{00000000-0005-0000-0000-0000610E0000}"/>
    <cellStyle name="Currency 4 5 5 2" xfId="1844" xr:uid="{00000000-0005-0000-0000-0000620E0000}"/>
    <cellStyle name="Currency 4 5 5 2 2" xfId="1845" xr:uid="{00000000-0005-0000-0000-0000630E0000}"/>
    <cellStyle name="Currency 4 5 5 2 2 2" xfId="1846" xr:uid="{00000000-0005-0000-0000-0000640E0000}"/>
    <cellStyle name="Currency 4 5 5 2 2 2 2" xfId="16538" xr:uid="{00000000-0005-0000-0000-0000650E0000}"/>
    <cellStyle name="Currency 4 5 5 2 2 3" xfId="12296" xr:uid="{00000000-0005-0000-0000-0000660E0000}"/>
    <cellStyle name="Currency 4 5 5 2 3" xfId="1847" xr:uid="{00000000-0005-0000-0000-0000670E0000}"/>
    <cellStyle name="Currency 4 5 5 2 3 2" xfId="1848" xr:uid="{00000000-0005-0000-0000-0000680E0000}"/>
    <cellStyle name="Currency 4 5 5 2 3 2 2" xfId="15124" xr:uid="{00000000-0005-0000-0000-0000690E0000}"/>
    <cellStyle name="Currency 4 5 5 2 3 3" xfId="10882" xr:uid="{00000000-0005-0000-0000-00006A0E0000}"/>
    <cellStyle name="Currency 4 5 5 2 4" xfId="1849" xr:uid="{00000000-0005-0000-0000-00006B0E0000}"/>
    <cellStyle name="Currency 4 5 5 2 4 2" xfId="13712" xr:uid="{00000000-0005-0000-0000-00006C0E0000}"/>
    <cellStyle name="Currency 4 5 5 2 5" xfId="9470" xr:uid="{00000000-0005-0000-0000-00006D0E0000}"/>
    <cellStyle name="Currency 4 5 5 3" xfId="1850" xr:uid="{00000000-0005-0000-0000-00006E0E0000}"/>
    <cellStyle name="Currency 4 5 5 3 2" xfId="1851" xr:uid="{00000000-0005-0000-0000-00006F0E0000}"/>
    <cellStyle name="Currency 4 5 5 3 2 2" xfId="15832" xr:uid="{00000000-0005-0000-0000-0000700E0000}"/>
    <cellStyle name="Currency 4 5 5 3 3" xfId="11590" xr:uid="{00000000-0005-0000-0000-0000710E0000}"/>
    <cellStyle name="Currency 4 5 5 4" xfId="1852" xr:uid="{00000000-0005-0000-0000-0000720E0000}"/>
    <cellStyle name="Currency 4 5 5 4 2" xfId="1853" xr:uid="{00000000-0005-0000-0000-0000730E0000}"/>
    <cellStyle name="Currency 4 5 5 4 2 2" xfId="14418" xr:uid="{00000000-0005-0000-0000-0000740E0000}"/>
    <cellStyle name="Currency 4 5 5 4 3" xfId="10176" xr:uid="{00000000-0005-0000-0000-0000750E0000}"/>
    <cellStyle name="Currency 4 5 5 5" xfId="1854" xr:uid="{00000000-0005-0000-0000-0000760E0000}"/>
    <cellStyle name="Currency 4 5 5 5 2" xfId="13006" xr:uid="{00000000-0005-0000-0000-0000770E0000}"/>
    <cellStyle name="Currency 4 5 5 6" xfId="8764" xr:uid="{00000000-0005-0000-0000-0000780E0000}"/>
    <cellStyle name="Currency 4 5 6" xfId="1855" xr:uid="{00000000-0005-0000-0000-0000790E0000}"/>
    <cellStyle name="Currency 4 5 6 2" xfId="1856" xr:uid="{00000000-0005-0000-0000-00007A0E0000}"/>
    <cellStyle name="Currency 4 5 6 2 2" xfId="1857" xr:uid="{00000000-0005-0000-0000-00007B0E0000}"/>
    <cellStyle name="Currency 4 5 6 2 2 2" xfId="1858" xr:uid="{00000000-0005-0000-0000-00007C0E0000}"/>
    <cellStyle name="Currency 4 5 6 2 2 2 2" xfId="16790" xr:uid="{00000000-0005-0000-0000-00007D0E0000}"/>
    <cellStyle name="Currency 4 5 6 2 2 3" xfId="12548" xr:uid="{00000000-0005-0000-0000-00007E0E0000}"/>
    <cellStyle name="Currency 4 5 6 2 3" xfId="1859" xr:uid="{00000000-0005-0000-0000-00007F0E0000}"/>
    <cellStyle name="Currency 4 5 6 2 3 2" xfId="1860" xr:uid="{00000000-0005-0000-0000-0000800E0000}"/>
    <cellStyle name="Currency 4 5 6 2 3 2 2" xfId="15376" xr:uid="{00000000-0005-0000-0000-0000810E0000}"/>
    <cellStyle name="Currency 4 5 6 2 3 3" xfId="11134" xr:uid="{00000000-0005-0000-0000-0000820E0000}"/>
    <cellStyle name="Currency 4 5 6 2 4" xfId="1861" xr:uid="{00000000-0005-0000-0000-0000830E0000}"/>
    <cellStyle name="Currency 4 5 6 2 4 2" xfId="13964" xr:uid="{00000000-0005-0000-0000-0000840E0000}"/>
    <cellStyle name="Currency 4 5 6 2 5" xfId="9722" xr:uid="{00000000-0005-0000-0000-0000850E0000}"/>
    <cellStyle name="Currency 4 5 6 3" xfId="1862" xr:uid="{00000000-0005-0000-0000-0000860E0000}"/>
    <cellStyle name="Currency 4 5 6 3 2" xfId="1863" xr:uid="{00000000-0005-0000-0000-0000870E0000}"/>
    <cellStyle name="Currency 4 5 6 3 2 2" xfId="16084" xr:uid="{00000000-0005-0000-0000-0000880E0000}"/>
    <cellStyle name="Currency 4 5 6 3 3" xfId="11842" xr:uid="{00000000-0005-0000-0000-0000890E0000}"/>
    <cellStyle name="Currency 4 5 6 4" xfId="1864" xr:uid="{00000000-0005-0000-0000-00008A0E0000}"/>
    <cellStyle name="Currency 4 5 6 4 2" xfId="1865" xr:uid="{00000000-0005-0000-0000-00008B0E0000}"/>
    <cellStyle name="Currency 4 5 6 4 2 2" xfId="14670" xr:uid="{00000000-0005-0000-0000-00008C0E0000}"/>
    <cellStyle name="Currency 4 5 6 4 3" xfId="10428" xr:uid="{00000000-0005-0000-0000-00008D0E0000}"/>
    <cellStyle name="Currency 4 5 6 5" xfId="1866" xr:uid="{00000000-0005-0000-0000-00008E0E0000}"/>
    <cellStyle name="Currency 4 5 6 5 2" xfId="13258" xr:uid="{00000000-0005-0000-0000-00008F0E0000}"/>
    <cellStyle name="Currency 4 5 6 6" xfId="9016" xr:uid="{00000000-0005-0000-0000-0000900E0000}"/>
    <cellStyle name="Currency 4 5 7" xfId="1867" xr:uid="{00000000-0005-0000-0000-0000910E0000}"/>
    <cellStyle name="Currency 4 5 7 2" xfId="1868" xr:uid="{00000000-0005-0000-0000-0000920E0000}"/>
    <cellStyle name="Currency 4 5 7 2 2" xfId="1869" xr:uid="{00000000-0005-0000-0000-0000930E0000}"/>
    <cellStyle name="Currency 4 5 7 2 2 2" xfId="16336" xr:uid="{00000000-0005-0000-0000-0000940E0000}"/>
    <cellStyle name="Currency 4 5 7 2 3" xfId="12094" xr:uid="{00000000-0005-0000-0000-0000950E0000}"/>
    <cellStyle name="Currency 4 5 7 3" xfId="1870" xr:uid="{00000000-0005-0000-0000-0000960E0000}"/>
    <cellStyle name="Currency 4 5 7 3 2" xfId="1871" xr:uid="{00000000-0005-0000-0000-0000970E0000}"/>
    <cellStyle name="Currency 4 5 7 3 2 2" xfId="14922" xr:uid="{00000000-0005-0000-0000-0000980E0000}"/>
    <cellStyle name="Currency 4 5 7 3 3" xfId="10680" xr:uid="{00000000-0005-0000-0000-0000990E0000}"/>
    <cellStyle name="Currency 4 5 7 4" xfId="1872" xr:uid="{00000000-0005-0000-0000-00009A0E0000}"/>
    <cellStyle name="Currency 4 5 7 4 2" xfId="13510" xr:uid="{00000000-0005-0000-0000-00009B0E0000}"/>
    <cellStyle name="Currency 4 5 7 5" xfId="9268" xr:uid="{00000000-0005-0000-0000-00009C0E0000}"/>
    <cellStyle name="Currency 4 5 8" xfId="1873" xr:uid="{00000000-0005-0000-0000-00009D0E0000}"/>
    <cellStyle name="Currency 4 5 8 2" xfId="1874" xr:uid="{00000000-0005-0000-0000-00009E0E0000}"/>
    <cellStyle name="Currency 4 5 8 2 2" xfId="15630" xr:uid="{00000000-0005-0000-0000-00009F0E0000}"/>
    <cellStyle name="Currency 4 5 8 3" xfId="11388" xr:uid="{00000000-0005-0000-0000-0000A00E0000}"/>
    <cellStyle name="Currency 4 5 9" xfId="1875" xr:uid="{00000000-0005-0000-0000-0000A10E0000}"/>
    <cellStyle name="Currency 4 5 9 2" xfId="1876" xr:uid="{00000000-0005-0000-0000-0000A20E0000}"/>
    <cellStyle name="Currency 4 5 9 2 2" xfId="14216" xr:uid="{00000000-0005-0000-0000-0000A30E0000}"/>
    <cellStyle name="Currency 4 5 9 3" xfId="9974" xr:uid="{00000000-0005-0000-0000-0000A40E0000}"/>
    <cellStyle name="Currency 4 6" xfId="1877" xr:uid="{00000000-0005-0000-0000-0000A50E0000}"/>
    <cellStyle name="Currency 4 6 2" xfId="1878" xr:uid="{00000000-0005-0000-0000-0000A60E0000}"/>
    <cellStyle name="Currency 4 6 2 2" xfId="1879" xr:uid="{00000000-0005-0000-0000-0000A70E0000}"/>
    <cellStyle name="Currency 4 6 2 2 2" xfId="1880" xr:uid="{00000000-0005-0000-0000-0000A80E0000}"/>
    <cellStyle name="Currency 4 6 2 2 2 2" xfId="1881" xr:uid="{00000000-0005-0000-0000-0000A90E0000}"/>
    <cellStyle name="Currency 4 6 2 2 2 2 2" xfId="1882" xr:uid="{00000000-0005-0000-0000-0000AA0E0000}"/>
    <cellStyle name="Currency 4 6 2 2 2 2 2 2" xfId="16665" xr:uid="{00000000-0005-0000-0000-0000AB0E0000}"/>
    <cellStyle name="Currency 4 6 2 2 2 2 3" xfId="12423" xr:uid="{00000000-0005-0000-0000-0000AC0E0000}"/>
    <cellStyle name="Currency 4 6 2 2 2 3" xfId="1883" xr:uid="{00000000-0005-0000-0000-0000AD0E0000}"/>
    <cellStyle name="Currency 4 6 2 2 2 3 2" xfId="1884" xr:uid="{00000000-0005-0000-0000-0000AE0E0000}"/>
    <cellStyle name="Currency 4 6 2 2 2 3 2 2" xfId="15251" xr:uid="{00000000-0005-0000-0000-0000AF0E0000}"/>
    <cellStyle name="Currency 4 6 2 2 2 3 3" xfId="11009" xr:uid="{00000000-0005-0000-0000-0000B00E0000}"/>
    <cellStyle name="Currency 4 6 2 2 2 4" xfId="1885" xr:uid="{00000000-0005-0000-0000-0000B10E0000}"/>
    <cellStyle name="Currency 4 6 2 2 2 4 2" xfId="13839" xr:uid="{00000000-0005-0000-0000-0000B20E0000}"/>
    <cellStyle name="Currency 4 6 2 2 2 5" xfId="9597" xr:uid="{00000000-0005-0000-0000-0000B30E0000}"/>
    <cellStyle name="Currency 4 6 2 2 3" xfId="1886" xr:uid="{00000000-0005-0000-0000-0000B40E0000}"/>
    <cellStyle name="Currency 4 6 2 2 3 2" xfId="1887" xr:uid="{00000000-0005-0000-0000-0000B50E0000}"/>
    <cellStyle name="Currency 4 6 2 2 3 2 2" xfId="15959" xr:uid="{00000000-0005-0000-0000-0000B60E0000}"/>
    <cellStyle name="Currency 4 6 2 2 3 3" xfId="11717" xr:uid="{00000000-0005-0000-0000-0000B70E0000}"/>
    <cellStyle name="Currency 4 6 2 2 4" xfId="1888" xr:uid="{00000000-0005-0000-0000-0000B80E0000}"/>
    <cellStyle name="Currency 4 6 2 2 4 2" xfId="1889" xr:uid="{00000000-0005-0000-0000-0000B90E0000}"/>
    <cellStyle name="Currency 4 6 2 2 4 2 2" xfId="14545" xr:uid="{00000000-0005-0000-0000-0000BA0E0000}"/>
    <cellStyle name="Currency 4 6 2 2 4 3" xfId="10303" xr:uid="{00000000-0005-0000-0000-0000BB0E0000}"/>
    <cellStyle name="Currency 4 6 2 2 5" xfId="1890" xr:uid="{00000000-0005-0000-0000-0000BC0E0000}"/>
    <cellStyle name="Currency 4 6 2 2 5 2" xfId="13133" xr:uid="{00000000-0005-0000-0000-0000BD0E0000}"/>
    <cellStyle name="Currency 4 6 2 2 6" xfId="8891" xr:uid="{00000000-0005-0000-0000-0000BE0E0000}"/>
    <cellStyle name="Currency 4 6 2 3" xfId="1891" xr:uid="{00000000-0005-0000-0000-0000BF0E0000}"/>
    <cellStyle name="Currency 4 6 2 3 2" xfId="1892" xr:uid="{00000000-0005-0000-0000-0000C00E0000}"/>
    <cellStyle name="Currency 4 6 2 3 2 2" xfId="1893" xr:uid="{00000000-0005-0000-0000-0000C10E0000}"/>
    <cellStyle name="Currency 4 6 2 3 2 2 2" xfId="1894" xr:uid="{00000000-0005-0000-0000-0000C20E0000}"/>
    <cellStyle name="Currency 4 6 2 3 2 2 2 2" xfId="16917" xr:uid="{00000000-0005-0000-0000-0000C30E0000}"/>
    <cellStyle name="Currency 4 6 2 3 2 2 3" xfId="12675" xr:uid="{00000000-0005-0000-0000-0000C40E0000}"/>
    <cellStyle name="Currency 4 6 2 3 2 3" xfId="1895" xr:uid="{00000000-0005-0000-0000-0000C50E0000}"/>
    <cellStyle name="Currency 4 6 2 3 2 3 2" xfId="1896" xr:uid="{00000000-0005-0000-0000-0000C60E0000}"/>
    <cellStyle name="Currency 4 6 2 3 2 3 2 2" xfId="15503" xr:uid="{00000000-0005-0000-0000-0000C70E0000}"/>
    <cellStyle name="Currency 4 6 2 3 2 3 3" xfId="11261" xr:uid="{00000000-0005-0000-0000-0000C80E0000}"/>
    <cellStyle name="Currency 4 6 2 3 2 4" xfId="1897" xr:uid="{00000000-0005-0000-0000-0000C90E0000}"/>
    <cellStyle name="Currency 4 6 2 3 2 4 2" xfId="14091" xr:uid="{00000000-0005-0000-0000-0000CA0E0000}"/>
    <cellStyle name="Currency 4 6 2 3 2 5" xfId="9849" xr:uid="{00000000-0005-0000-0000-0000CB0E0000}"/>
    <cellStyle name="Currency 4 6 2 3 3" xfId="1898" xr:uid="{00000000-0005-0000-0000-0000CC0E0000}"/>
    <cellStyle name="Currency 4 6 2 3 3 2" xfId="1899" xr:uid="{00000000-0005-0000-0000-0000CD0E0000}"/>
    <cellStyle name="Currency 4 6 2 3 3 2 2" xfId="16211" xr:uid="{00000000-0005-0000-0000-0000CE0E0000}"/>
    <cellStyle name="Currency 4 6 2 3 3 3" xfId="11969" xr:uid="{00000000-0005-0000-0000-0000CF0E0000}"/>
    <cellStyle name="Currency 4 6 2 3 4" xfId="1900" xr:uid="{00000000-0005-0000-0000-0000D00E0000}"/>
    <cellStyle name="Currency 4 6 2 3 4 2" xfId="1901" xr:uid="{00000000-0005-0000-0000-0000D10E0000}"/>
    <cellStyle name="Currency 4 6 2 3 4 2 2" xfId="14797" xr:uid="{00000000-0005-0000-0000-0000D20E0000}"/>
    <cellStyle name="Currency 4 6 2 3 4 3" xfId="10555" xr:uid="{00000000-0005-0000-0000-0000D30E0000}"/>
    <cellStyle name="Currency 4 6 2 3 5" xfId="1902" xr:uid="{00000000-0005-0000-0000-0000D40E0000}"/>
    <cellStyle name="Currency 4 6 2 3 5 2" xfId="13385" xr:uid="{00000000-0005-0000-0000-0000D50E0000}"/>
    <cellStyle name="Currency 4 6 2 3 6" xfId="9143" xr:uid="{00000000-0005-0000-0000-0000D60E0000}"/>
    <cellStyle name="Currency 4 6 2 4" xfId="1903" xr:uid="{00000000-0005-0000-0000-0000D70E0000}"/>
    <cellStyle name="Currency 4 6 2 4 2" xfId="1904" xr:uid="{00000000-0005-0000-0000-0000D80E0000}"/>
    <cellStyle name="Currency 4 6 2 4 2 2" xfId="1905" xr:uid="{00000000-0005-0000-0000-0000D90E0000}"/>
    <cellStyle name="Currency 4 6 2 4 2 2 2" xfId="16463" xr:uid="{00000000-0005-0000-0000-0000DA0E0000}"/>
    <cellStyle name="Currency 4 6 2 4 2 3" xfId="12221" xr:uid="{00000000-0005-0000-0000-0000DB0E0000}"/>
    <cellStyle name="Currency 4 6 2 4 3" xfId="1906" xr:uid="{00000000-0005-0000-0000-0000DC0E0000}"/>
    <cellStyle name="Currency 4 6 2 4 3 2" xfId="1907" xr:uid="{00000000-0005-0000-0000-0000DD0E0000}"/>
    <cellStyle name="Currency 4 6 2 4 3 2 2" xfId="15049" xr:uid="{00000000-0005-0000-0000-0000DE0E0000}"/>
    <cellStyle name="Currency 4 6 2 4 3 3" xfId="10807" xr:uid="{00000000-0005-0000-0000-0000DF0E0000}"/>
    <cellStyle name="Currency 4 6 2 4 4" xfId="1908" xr:uid="{00000000-0005-0000-0000-0000E00E0000}"/>
    <cellStyle name="Currency 4 6 2 4 4 2" xfId="13637" xr:uid="{00000000-0005-0000-0000-0000E10E0000}"/>
    <cellStyle name="Currency 4 6 2 4 5" xfId="9395" xr:uid="{00000000-0005-0000-0000-0000E20E0000}"/>
    <cellStyle name="Currency 4 6 2 5" xfId="1909" xr:uid="{00000000-0005-0000-0000-0000E30E0000}"/>
    <cellStyle name="Currency 4 6 2 5 2" xfId="1910" xr:uid="{00000000-0005-0000-0000-0000E40E0000}"/>
    <cellStyle name="Currency 4 6 2 5 2 2" xfId="15757" xr:uid="{00000000-0005-0000-0000-0000E50E0000}"/>
    <cellStyle name="Currency 4 6 2 5 3" xfId="11515" xr:uid="{00000000-0005-0000-0000-0000E60E0000}"/>
    <cellStyle name="Currency 4 6 2 6" xfId="1911" xr:uid="{00000000-0005-0000-0000-0000E70E0000}"/>
    <cellStyle name="Currency 4 6 2 6 2" xfId="1912" xr:uid="{00000000-0005-0000-0000-0000E80E0000}"/>
    <cellStyle name="Currency 4 6 2 6 2 2" xfId="14343" xr:uid="{00000000-0005-0000-0000-0000E90E0000}"/>
    <cellStyle name="Currency 4 6 2 6 3" xfId="10101" xr:uid="{00000000-0005-0000-0000-0000EA0E0000}"/>
    <cellStyle name="Currency 4 6 2 7" xfId="1913" xr:uid="{00000000-0005-0000-0000-0000EB0E0000}"/>
    <cellStyle name="Currency 4 6 2 7 2" xfId="12931" xr:uid="{00000000-0005-0000-0000-0000EC0E0000}"/>
    <cellStyle name="Currency 4 6 2 8" xfId="8689" xr:uid="{00000000-0005-0000-0000-0000ED0E0000}"/>
    <cellStyle name="Currency 4 6 3" xfId="1914" xr:uid="{00000000-0005-0000-0000-0000EE0E0000}"/>
    <cellStyle name="Currency 4 6 3 2" xfId="1915" xr:uid="{00000000-0005-0000-0000-0000EF0E0000}"/>
    <cellStyle name="Currency 4 6 3 2 2" xfId="1916" xr:uid="{00000000-0005-0000-0000-0000F00E0000}"/>
    <cellStyle name="Currency 4 6 3 2 2 2" xfId="1917" xr:uid="{00000000-0005-0000-0000-0000F10E0000}"/>
    <cellStyle name="Currency 4 6 3 2 2 2 2" xfId="16564" xr:uid="{00000000-0005-0000-0000-0000F20E0000}"/>
    <cellStyle name="Currency 4 6 3 2 2 3" xfId="12322" xr:uid="{00000000-0005-0000-0000-0000F30E0000}"/>
    <cellStyle name="Currency 4 6 3 2 3" xfId="1918" xr:uid="{00000000-0005-0000-0000-0000F40E0000}"/>
    <cellStyle name="Currency 4 6 3 2 3 2" xfId="1919" xr:uid="{00000000-0005-0000-0000-0000F50E0000}"/>
    <cellStyle name="Currency 4 6 3 2 3 2 2" xfId="15150" xr:uid="{00000000-0005-0000-0000-0000F60E0000}"/>
    <cellStyle name="Currency 4 6 3 2 3 3" xfId="10908" xr:uid="{00000000-0005-0000-0000-0000F70E0000}"/>
    <cellStyle name="Currency 4 6 3 2 4" xfId="1920" xr:uid="{00000000-0005-0000-0000-0000F80E0000}"/>
    <cellStyle name="Currency 4 6 3 2 4 2" xfId="13738" xr:uid="{00000000-0005-0000-0000-0000F90E0000}"/>
    <cellStyle name="Currency 4 6 3 2 5" xfId="9496" xr:uid="{00000000-0005-0000-0000-0000FA0E0000}"/>
    <cellStyle name="Currency 4 6 3 3" xfId="1921" xr:uid="{00000000-0005-0000-0000-0000FB0E0000}"/>
    <cellStyle name="Currency 4 6 3 3 2" xfId="1922" xr:uid="{00000000-0005-0000-0000-0000FC0E0000}"/>
    <cellStyle name="Currency 4 6 3 3 2 2" xfId="15858" xr:uid="{00000000-0005-0000-0000-0000FD0E0000}"/>
    <cellStyle name="Currency 4 6 3 3 3" xfId="11616" xr:uid="{00000000-0005-0000-0000-0000FE0E0000}"/>
    <cellStyle name="Currency 4 6 3 4" xfId="1923" xr:uid="{00000000-0005-0000-0000-0000FF0E0000}"/>
    <cellStyle name="Currency 4 6 3 4 2" xfId="1924" xr:uid="{00000000-0005-0000-0000-0000000F0000}"/>
    <cellStyle name="Currency 4 6 3 4 2 2" xfId="14444" xr:uid="{00000000-0005-0000-0000-0000010F0000}"/>
    <cellStyle name="Currency 4 6 3 4 3" xfId="10202" xr:uid="{00000000-0005-0000-0000-0000020F0000}"/>
    <cellStyle name="Currency 4 6 3 5" xfId="1925" xr:uid="{00000000-0005-0000-0000-0000030F0000}"/>
    <cellStyle name="Currency 4 6 3 5 2" xfId="13032" xr:uid="{00000000-0005-0000-0000-0000040F0000}"/>
    <cellStyle name="Currency 4 6 3 6" xfId="8790" xr:uid="{00000000-0005-0000-0000-0000050F0000}"/>
    <cellStyle name="Currency 4 6 4" xfId="1926" xr:uid="{00000000-0005-0000-0000-0000060F0000}"/>
    <cellStyle name="Currency 4 6 4 2" xfId="1927" xr:uid="{00000000-0005-0000-0000-0000070F0000}"/>
    <cellStyle name="Currency 4 6 4 2 2" xfId="1928" xr:uid="{00000000-0005-0000-0000-0000080F0000}"/>
    <cellStyle name="Currency 4 6 4 2 2 2" xfId="1929" xr:uid="{00000000-0005-0000-0000-0000090F0000}"/>
    <cellStyle name="Currency 4 6 4 2 2 2 2" xfId="16816" xr:uid="{00000000-0005-0000-0000-00000A0F0000}"/>
    <cellStyle name="Currency 4 6 4 2 2 3" xfId="12574" xr:uid="{00000000-0005-0000-0000-00000B0F0000}"/>
    <cellStyle name="Currency 4 6 4 2 3" xfId="1930" xr:uid="{00000000-0005-0000-0000-00000C0F0000}"/>
    <cellStyle name="Currency 4 6 4 2 3 2" xfId="1931" xr:uid="{00000000-0005-0000-0000-00000D0F0000}"/>
    <cellStyle name="Currency 4 6 4 2 3 2 2" xfId="15402" xr:uid="{00000000-0005-0000-0000-00000E0F0000}"/>
    <cellStyle name="Currency 4 6 4 2 3 3" xfId="11160" xr:uid="{00000000-0005-0000-0000-00000F0F0000}"/>
    <cellStyle name="Currency 4 6 4 2 4" xfId="1932" xr:uid="{00000000-0005-0000-0000-0000100F0000}"/>
    <cellStyle name="Currency 4 6 4 2 4 2" xfId="13990" xr:uid="{00000000-0005-0000-0000-0000110F0000}"/>
    <cellStyle name="Currency 4 6 4 2 5" xfId="9748" xr:uid="{00000000-0005-0000-0000-0000120F0000}"/>
    <cellStyle name="Currency 4 6 4 3" xfId="1933" xr:uid="{00000000-0005-0000-0000-0000130F0000}"/>
    <cellStyle name="Currency 4 6 4 3 2" xfId="1934" xr:uid="{00000000-0005-0000-0000-0000140F0000}"/>
    <cellStyle name="Currency 4 6 4 3 2 2" xfId="16110" xr:uid="{00000000-0005-0000-0000-0000150F0000}"/>
    <cellStyle name="Currency 4 6 4 3 3" xfId="11868" xr:uid="{00000000-0005-0000-0000-0000160F0000}"/>
    <cellStyle name="Currency 4 6 4 4" xfId="1935" xr:uid="{00000000-0005-0000-0000-0000170F0000}"/>
    <cellStyle name="Currency 4 6 4 4 2" xfId="1936" xr:uid="{00000000-0005-0000-0000-0000180F0000}"/>
    <cellStyle name="Currency 4 6 4 4 2 2" xfId="14696" xr:uid="{00000000-0005-0000-0000-0000190F0000}"/>
    <cellStyle name="Currency 4 6 4 4 3" xfId="10454" xr:uid="{00000000-0005-0000-0000-00001A0F0000}"/>
    <cellStyle name="Currency 4 6 4 5" xfId="1937" xr:uid="{00000000-0005-0000-0000-00001B0F0000}"/>
    <cellStyle name="Currency 4 6 4 5 2" xfId="13284" xr:uid="{00000000-0005-0000-0000-00001C0F0000}"/>
    <cellStyle name="Currency 4 6 4 6" xfId="9042" xr:uid="{00000000-0005-0000-0000-00001D0F0000}"/>
    <cellStyle name="Currency 4 6 5" xfId="1938" xr:uid="{00000000-0005-0000-0000-00001E0F0000}"/>
    <cellStyle name="Currency 4 6 5 2" xfId="1939" xr:uid="{00000000-0005-0000-0000-00001F0F0000}"/>
    <cellStyle name="Currency 4 6 5 2 2" xfId="1940" xr:uid="{00000000-0005-0000-0000-0000200F0000}"/>
    <cellStyle name="Currency 4 6 5 2 2 2" xfId="16362" xr:uid="{00000000-0005-0000-0000-0000210F0000}"/>
    <cellStyle name="Currency 4 6 5 2 3" xfId="12120" xr:uid="{00000000-0005-0000-0000-0000220F0000}"/>
    <cellStyle name="Currency 4 6 5 3" xfId="1941" xr:uid="{00000000-0005-0000-0000-0000230F0000}"/>
    <cellStyle name="Currency 4 6 5 3 2" xfId="1942" xr:uid="{00000000-0005-0000-0000-0000240F0000}"/>
    <cellStyle name="Currency 4 6 5 3 2 2" xfId="14948" xr:uid="{00000000-0005-0000-0000-0000250F0000}"/>
    <cellStyle name="Currency 4 6 5 3 3" xfId="10706" xr:uid="{00000000-0005-0000-0000-0000260F0000}"/>
    <cellStyle name="Currency 4 6 5 4" xfId="1943" xr:uid="{00000000-0005-0000-0000-0000270F0000}"/>
    <cellStyle name="Currency 4 6 5 4 2" xfId="13536" xr:uid="{00000000-0005-0000-0000-0000280F0000}"/>
    <cellStyle name="Currency 4 6 5 5" xfId="9294" xr:uid="{00000000-0005-0000-0000-0000290F0000}"/>
    <cellStyle name="Currency 4 6 6" xfId="1944" xr:uid="{00000000-0005-0000-0000-00002A0F0000}"/>
    <cellStyle name="Currency 4 6 6 2" xfId="1945" xr:uid="{00000000-0005-0000-0000-00002B0F0000}"/>
    <cellStyle name="Currency 4 6 6 2 2" xfId="15656" xr:uid="{00000000-0005-0000-0000-00002C0F0000}"/>
    <cellStyle name="Currency 4 6 6 3" xfId="11414" xr:uid="{00000000-0005-0000-0000-00002D0F0000}"/>
    <cellStyle name="Currency 4 6 7" xfId="1946" xr:uid="{00000000-0005-0000-0000-00002E0F0000}"/>
    <cellStyle name="Currency 4 6 7 2" xfId="1947" xr:uid="{00000000-0005-0000-0000-00002F0F0000}"/>
    <cellStyle name="Currency 4 6 7 2 2" xfId="14242" xr:uid="{00000000-0005-0000-0000-0000300F0000}"/>
    <cellStyle name="Currency 4 6 7 3" xfId="10000" xr:uid="{00000000-0005-0000-0000-0000310F0000}"/>
    <cellStyle name="Currency 4 6 8" xfId="1948" xr:uid="{00000000-0005-0000-0000-0000320F0000}"/>
    <cellStyle name="Currency 4 6 8 2" xfId="12830" xr:uid="{00000000-0005-0000-0000-0000330F0000}"/>
    <cellStyle name="Currency 4 6 9" xfId="8588" xr:uid="{00000000-0005-0000-0000-0000340F0000}"/>
    <cellStyle name="Currency 4 7" xfId="1949" xr:uid="{00000000-0005-0000-0000-0000350F0000}"/>
    <cellStyle name="Currency 4 7 2" xfId="1950" xr:uid="{00000000-0005-0000-0000-0000360F0000}"/>
    <cellStyle name="Currency 4 7 2 2" xfId="1951" xr:uid="{00000000-0005-0000-0000-0000370F0000}"/>
    <cellStyle name="Currency 4 7 2 2 2" xfId="1952" xr:uid="{00000000-0005-0000-0000-0000380F0000}"/>
    <cellStyle name="Currency 4 7 2 2 2 2" xfId="1953" xr:uid="{00000000-0005-0000-0000-0000390F0000}"/>
    <cellStyle name="Currency 4 7 2 2 2 2 2" xfId="16614" xr:uid="{00000000-0005-0000-0000-00003A0F0000}"/>
    <cellStyle name="Currency 4 7 2 2 2 3" xfId="12372" xr:uid="{00000000-0005-0000-0000-00003B0F0000}"/>
    <cellStyle name="Currency 4 7 2 2 3" xfId="1954" xr:uid="{00000000-0005-0000-0000-00003C0F0000}"/>
    <cellStyle name="Currency 4 7 2 2 3 2" xfId="1955" xr:uid="{00000000-0005-0000-0000-00003D0F0000}"/>
    <cellStyle name="Currency 4 7 2 2 3 2 2" xfId="15200" xr:uid="{00000000-0005-0000-0000-00003E0F0000}"/>
    <cellStyle name="Currency 4 7 2 2 3 3" xfId="10958" xr:uid="{00000000-0005-0000-0000-00003F0F0000}"/>
    <cellStyle name="Currency 4 7 2 2 4" xfId="1956" xr:uid="{00000000-0005-0000-0000-0000400F0000}"/>
    <cellStyle name="Currency 4 7 2 2 4 2" xfId="13788" xr:uid="{00000000-0005-0000-0000-0000410F0000}"/>
    <cellStyle name="Currency 4 7 2 2 5" xfId="9546" xr:uid="{00000000-0005-0000-0000-0000420F0000}"/>
    <cellStyle name="Currency 4 7 2 3" xfId="1957" xr:uid="{00000000-0005-0000-0000-0000430F0000}"/>
    <cellStyle name="Currency 4 7 2 3 2" xfId="1958" xr:uid="{00000000-0005-0000-0000-0000440F0000}"/>
    <cellStyle name="Currency 4 7 2 3 2 2" xfId="15908" xr:uid="{00000000-0005-0000-0000-0000450F0000}"/>
    <cellStyle name="Currency 4 7 2 3 3" xfId="11666" xr:uid="{00000000-0005-0000-0000-0000460F0000}"/>
    <cellStyle name="Currency 4 7 2 4" xfId="1959" xr:uid="{00000000-0005-0000-0000-0000470F0000}"/>
    <cellStyle name="Currency 4 7 2 4 2" xfId="1960" xr:uid="{00000000-0005-0000-0000-0000480F0000}"/>
    <cellStyle name="Currency 4 7 2 4 2 2" xfId="14494" xr:uid="{00000000-0005-0000-0000-0000490F0000}"/>
    <cellStyle name="Currency 4 7 2 4 3" xfId="10252" xr:uid="{00000000-0005-0000-0000-00004A0F0000}"/>
    <cellStyle name="Currency 4 7 2 5" xfId="1961" xr:uid="{00000000-0005-0000-0000-00004B0F0000}"/>
    <cellStyle name="Currency 4 7 2 5 2" xfId="13082" xr:uid="{00000000-0005-0000-0000-00004C0F0000}"/>
    <cellStyle name="Currency 4 7 2 6" xfId="8840" xr:uid="{00000000-0005-0000-0000-00004D0F0000}"/>
    <cellStyle name="Currency 4 7 3" xfId="1962" xr:uid="{00000000-0005-0000-0000-00004E0F0000}"/>
    <cellStyle name="Currency 4 7 3 2" xfId="1963" xr:uid="{00000000-0005-0000-0000-00004F0F0000}"/>
    <cellStyle name="Currency 4 7 3 2 2" xfId="1964" xr:uid="{00000000-0005-0000-0000-0000500F0000}"/>
    <cellStyle name="Currency 4 7 3 2 2 2" xfId="1965" xr:uid="{00000000-0005-0000-0000-0000510F0000}"/>
    <cellStyle name="Currency 4 7 3 2 2 2 2" xfId="16866" xr:uid="{00000000-0005-0000-0000-0000520F0000}"/>
    <cellStyle name="Currency 4 7 3 2 2 3" xfId="12624" xr:uid="{00000000-0005-0000-0000-0000530F0000}"/>
    <cellStyle name="Currency 4 7 3 2 3" xfId="1966" xr:uid="{00000000-0005-0000-0000-0000540F0000}"/>
    <cellStyle name="Currency 4 7 3 2 3 2" xfId="1967" xr:uid="{00000000-0005-0000-0000-0000550F0000}"/>
    <cellStyle name="Currency 4 7 3 2 3 2 2" xfId="15452" xr:uid="{00000000-0005-0000-0000-0000560F0000}"/>
    <cellStyle name="Currency 4 7 3 2 3 3" xfId="11210" xr:uid="{00000000-0005-0000-0000-0000570F0000}"/>
    <cellStyle name="Currency 4 7 3 2 4" xfId="1968" xr:uid="{00000000-0005-0000-0000-0000580F0000}"/>
    <cellStyle name="Currency 4 7 3 2 4 2" xfId="14040" xr:uid="{00000000-0005-0000-0000-0000590F0000}"/>
    <cellStyle name="Currency 4 7 3 2 5" xfId="9798" xr:uid="{00000000-0005-0000-0000-00005A0F0000}"/>
    <cellStyle name="Currency 4 7 3 3" xfId="1969" xr:uid="{00000000-0005-0000-0000-00005B0F0000}"/>
    <cellStyle name="Currency 4 7 3 3 2" xfId="1970" xr:uid="{00000000-0005-0000-0000-00005C0F0000}"/>
    <cellStyle name="Currency 4 7 3 3 2 2" xfId="16160" xr:uid="{00000000-0005-0000-0000-00005D0F0000}"/>
    <cellStyle name="Currency 4 7 3 3 3" xfId="11918" xr:uid="{00000000-0005-0000-0000-00005E0F0000}"/>
    <cellStyle name="Currency 4 7 3 4" xfId="1971" xr:uid="{00000000-0005-0000-0000-00005F0F0000}"/>
    <cellStyle name="Currency 4 7 3 4 2" xfId="1972" xr:uid="{00000000-0005-0000-0000-0000600F0000}"/>
    <cellStyle name="Currency 4 7 3 4 2 2" xfId="14746" xr:uid="{00000000-0005-0000-0000-0000610F0000}"/>
    <cellStyle name="Currency 4 7 3 4 3" xfId="10504" xr:uid="{00000000-0005-0000-0000-0000620F0000}"/>
    <cellStyle name="Currency 4 7 3 5" xfId="1973" xr:uid="{00000000-0005-0000-0000-0000630F0000}"/>
    <cellStyle name="Currency 4 7 3 5 2" xfId="13334" xr:uid="{00000000-0005-0000-0000-0000640F0000}"/>
    <cellStyle name="Currency 4 7 3 6" xfId="9092" xr:uid="{00000000-0005-0000-0000-0000650F0000}"/>
    <cellStyle name="Currency 4 7 4" xfId="1974" xr:uid="{00000000-0005-0000-0000-0000660F0000}"/>
    <cellStyle name="Currency 4 7 4 2" xfId="1975" xr:uid="{00000000-0005-0000-0000-0000670F0000}"/>
    <cellStyle name="Currency 4 7 4 2 2" xfId="1976" xr:uid="{00000000-0005-0000-0000-0000680F0000}"/>
    <cellStyle name="Currency 4 7 4 2 2 2" xfId="16412" xr:uid="{00000000-0005-0000-0000-0000690F0000}"/>
    <cellStyle name="Currency 4 7 4 2 3" xfId="12170" xr:uid="{00000000-0005-0000-0000-00006A0F0000}"/>
    <cellStyle name="Currency 4 7 4 3" xfId="1977" xr:uid="{00000000-0005-0000-0000-00006B0F0000}"/>
    <cellStyle name="Currency 4 7 4 3 2" xfId="1978" xr:uid="{00000000-0005-0000-0000-00006C0F0000}"/>
    <cellStyle name="Currency 4 7 4 3 2 2" xfId="14998" xr:uid="{00000000-0005-0000-0000-00006D0F0000}"/>
    <cellStyle name="Currency 4 7 4 3 3" xfId="10756" xr:uid="{00000000-0005-0000-0000-00006E0F0000}"/>
    <cellStyle name="Currency 4 7 4 4" xfId="1979" xr:uid="{00000000-0005-0000-0000-00006F0F0000}"/>
    <cellStyle name="Currency 4 7 4 4 2" xfId="13586" xr:uid="{00000000-0005-0000-0000-0000700F0000}"/>
    <cellStyle name="Currency 4 7 4 5" xfId="9344" xr:uid="{00000000-0005-0000-0000-0000710F0000}"/>
    <cellStyle name="Currency 4 7 5" xfId="1980" xr:uid="{00000000-0005-0000-0000-0000720F0000}"/>
    <cellStyle name="Currency 4 7 5 2" xfId="1981" xr:uid="{00000000-0005-0000-0000-0000730F0000}"/>
    <cellStyle name="Currency 4 7 5 2 2" xfId="15706" xr:uid="{00000000-0005-0000-0000-0000740F0000}"/>
    <cellStyle name="Currency 4 7 5 3" xfId="11464" xr:uid="{00000000-0005-0000-0000-0000750F0000}"/>
    <cellStyle name="Currency 4 7 6" xfId="1982" xr:uid="{00000000-0005-0000-0000-0000760F0000}"/>
    <cellStyle name="Currency 4 7 6 2" xfId="1983" xr:uid="{00000000-0005-0000-0000-0000770F0000}"/>
    <cellStyle name="Currency 4 7 6 2 2" xfId="14292" xr:uid="{00000000-0005-0000-0000-0000780F0000}"/>
    <cellStyle name="Currency 4 7 6 3" xfId="10050" xr:uid="{00000000-0005-0000-0000-0000790F0000}"/>
    <cellStyle name="Currency 4 7 7" xfId="1984" xr:uid="{00000000-0005-0000-0000-00007A0F0000}"/>
    <cellStyle name="Currency 4 7 7 2" xfId="12880" xr:uid="{00000000-0005-0000-0000-00007B0F0000}"/>
    <cellStyle name="Currency 4 7 8" xfId="8638" xr:uid="{00000000-0005-0000-0000-00007C0F0000}"/>
    <cellStyle name="Currency 4 8" xfId="1985" xr:uid="{00000000-0005-0000-0000-00007D0F0000}"/>
    <cellStyle name="Currency 4 8 2" xfId="1986" xr:uid="{00000000-0005-0000-0000-00007E0F0000}"/>
    <cellStyle name="Currency 4 8 2 2" xfId="1987" xr:uid="{00000000-0005-0000-0000-00007F0F0000}"/>
    <cellStyle name="Currency 4 8 2 2 2" xfId="1988" xr:uid="{00000000-0005-0000-0000-0000800F0000}"/>
    <cellStyle name="Currency 4 8 2 2 2 2" xfId="1989" xr:uid="{00000000-0005-0000-0000-0000810F0000}"/>
    <cellStyle name="Currency 4 8 2 2 2 2 2" xfId="16967" xr:uid="{00000000-0005-0000-0000-0000820F0000}"/>
    <cellStyle name="Currency 4 8 2 2 2 3" xfId="12725" xr:uid="{00000000-0005-0000-0000-0000830F0000}"/>
    <cellStyle name="Currency 4 8 2 2 3" xfId="1990" xr:uid="{00000000-0005-0000-0000-0000840F0000}"/>
    <cellStyle name="Currency 4 8 2 2 3 2" xfId="1991" xr:uid="{00000000-0005-0000-0000-0000850F0000}"/>
    <cellStyle name="Currency 4 8 2 2 3 2 2" xfId="15553" xr:uid="{00000000-0005-0000-0000-0000860F0000}"/>
    <cellStyle name="Currency 4 8 2 2 3 3" xfId="11311" xr:uid="{00000000-0005-0000-0000-0000870F0000}"/>
    <cellStyle name="Currency 4 8 2 2 4" xfId="1992" xr:uid="{00000000-0005-0000-0000-0000880F0000}"/>
    <cellStyle name="Currency 4 8 2 2 4 2" xfId="14141" xr:uid="{00000000-0005-0000-0000-0000890F0000}"/>
    <cellStyle name="Currency 4 8 2 2 5" xfId="9899" xr:uid="{00000000-0005-0000-0000-00008A0F0000}"/>
    <cellStyle name="Currency 4 8 2 3" xfId="1993" xr:uid="{00000000-0005-0000-0000-00008B0F0000}"/>
    <cellStyle name="Currency 4 8 2 3 2" xfId="1994" xr:uid="{00000000-0005-0000-0000-00008C0F0000}"/>
    <cellStyle name="Currency 4 8 2 3 2 2" xfId="16261" xr:uid="{00000000-0005-0000-0000-00008D0F0000}"/>
    <cellStyle name="Currency 4 8 2 3 3" xfId="12019" xr:uid="{00000000-0005-0000-0000-00008E0F0000}"/>
    <cellStyle name="Currency 4 8 2 4" xfId="1995" xr:uid="{00000000-0005-0000-0000-00008F0F0000}"/>
    <cellStyle name="Currency 4 8 2 4 2" xfId="1996" xr:uid="{00000000-0005-0000-0000-0000900F0000}"/>
    <cellStyle name="Currency 4 8 2 4 2 2" xfId="14847" xr:uid="{00000000-0005-0000-0000-0000910F0000}"/>
    <cellStyle name="Currency 4 8 2 4 3" xfId="10605" xr:uid="{00000000-0005-0000-0000-0000920F0000}"/>
    <cellStyle name="Currency 4 8 2 5" xfId="1997" xr:uid="{00000000-0005-0000-0000-0000930F0000}"/>
    <cellStyle name="Currency 4 8 2 5 2" xfId="13435" xr:uid="{00000000-0005-0000-0000-0000940F0000}"/>
    <cellStyle name="Currency 4 8 2 6" xfId="9193" xr:uid="{00000000-0005-0000-0000-0000950F0000}"/>
    <cellStyle name="Currency 4 8 3" xfId="1998" xr:uid="{00000000-0005-0000-0000-0000960F0000}"/>
    <cellStyle name="Currency 4 8 3 2" xfId="1999" xr:uid="{00000000-0005-0000-0000-0000970F0000}"/>
    <cellStyle name="Currency 4 8 3 2 2" xfId="2000" xr:uid="{00000000-0005-0000-0000-0000980F0000}"/>
    <cellStyle name="Currency 4 8 3 2 2 2" xfId="16715" xr:uid="{00000000-0005-0000-0000-0000990F0000}"/>
    <cellStyle name="Currency 4 8 3 2 3" xfId="12473" xr:uid="{00000000-0005-0000-0000-00009A0F0000}"/>
    <cellStyle name="Currency 4 8 3 3" xfId="2001" xr:uid="{00000000-0005-0000-0000-00009B0F0000}"/>
    <cellStyle name="Currency 4 8 3 3 2" xfId="2002" xr:uid="{00000000-0005-0000-0000-00009C0F0000}"/>
    <cellStyle name="Currency 4 8 3 3 2 2" xfId="15301" xr:uid="{00000000-0005-0000-0000-00009D0F0000}"/>
    <cellStyle name="Currency 4 8 3 3 3" xfId="11059" xr:uid="{00000000-0005-0000-0000-00009E0F0000}"/>
    <cellStyle name="Currency 4 8 3 4" xfId="2003" xr:uid="{00000000-0005-0000-0000-00009F0F0000}"/>
    <cellStyle name="Currency 4 8 3 4 2" xfId="13889" xr:uid="{00000000-0005-0000-0000-0000A00F0000}"/>
    <cellStyle name="Currency 4 8 3 5" xfId="9647" xr:uid="{00000000-0005-0000-0000-0000A10F0000}"/>
    <cellStyle name="Currency 4 8 4" xfId="2004" xr:uid="{00000000-0005-0000-0000-0000A20F0000}"/>
    <cellStyle name="Currency 4 8 4 2" xfId="2005" xr:uid="{00000000-0005-0000-0000-0000A30F0000}"/>
    <cellStyle name="Currency 4 8 4 2 2" xfId="16009" xr:uid="{00000000-0005-0000-0000-0000A40F0000}"/>
    <cellStyle name="Currency 4 8 4 3" xfId="11767" xr:uid="{00000000-0005-0000-0000-0000A50F0000}"/>
    <cellStyle name="Currency 4 8 5" xfId="2006" xr:uid="{00000000-0005-0000-0000-0000A60F0000}"/>
    <cellStyle name="Currency 4 8 5 2" xfId="2007" xr:uid="{00000000-0005-0000-0000-0000A70F0000}"/>
    <cellStyle name="Currency 4 8 5 2 2" xfId="14595" xr:uid="{00000000-0005-0000-0000-0000A80F0000}"/>
    <cellStyle name="Currency 4 8 5 3" xfId="10353" xr:uid="{00000000-0005-0000-0000-0000A90F0000}"/>
    <cellStyle name="Currency 4 8 6" xfId="2008" xr:uid="{00000000-0005-0000-0000-0000AA0F0000}"/>
    <cellStyle name="Currency 4 8 6 2" xfId="13183" xr:uid="{00000000-0005-0000-0000-0000AB0F0000}"/>
    <cellStyle name="Currency 4 8 7" xfId="8941" xr:uid="{00000000-0005-0000-0000-0000AC0F0000}"/>
    <cellStyle name="Currency 4 9" xfId="2009" xr:uid="{00000000-0005-0000-0000-0000AD0F0000}"/>
    <cellStyle name="Currency 4 9 2" xfId="2010" xr:uid="{00000000-0005-0000-0000-0000AE0F0000}"/>
    <cellStyle name="Currency 4 9 2 2" xfId="2011" xr:uid="{00000000-0005-0000-0000-0000AF0F0000}"/>
    <cellStyle name="Currency 4 9 2 2 2" xfId="2012" xr:uid="{00000000-0005-0000-0000-0000B00F0000}"/>
    <cellStyle name="Currency 4 9 2 2 2 2" xfId="16513" xr:uid="{00000000-0005-0000-0000-0000B10F0000}"/>
    <cellStyle name="Currency 4 9 2 2 3" xfId="12271" xr:uid="{00000000-0005-0000-0000-0000B20F0000}"/>
    <cellStyle name="Currency 4 9 2 3" xfId="2013" xr:uid="{00000000-0005-0000-0000-0000B30F0000}"/>
    <cellStyle name="Currency 4 9 2 3 2" xfId="2014" xr:uid="{00000000-0005-0000-0000-0000B40F0000}"/>
    <cellStyle name="Currency 4 9 2 3 2 2" xfId="15099" xr:uid="{00000000-0005-0000-0000-0000B50F0000}"/>
    <cellStyle name="Currency 4 9 2 3 3" xfId="10857" xr:uid="{00000000-0005-0000-0000-0000B60F0000}"/>
    <cellStyle name="Currency 4 9 2 4" xfId="2015" xr:uid="{00000000-0005-0000-0000-0000B70F0000}"/>
    <cellStyle name="Currency 4 9 2 4 2" xfId="13687" xr:uid="{00000000-0005-0000-0000-0000B80F0000}"/>
    <cellStyle name="Currency 4 9 2 5" xfId="9445" xr:uid="{00000000-0005-0000-0000-0000B90F0000}"/>
    <cellStyle name="Currency 4 9 3" xfId="2016" xr:uid="{00000000-0005-0000-0000-0000BA0F0000}"/>
    <cellStyle name="Currency 4 9 3 2" xfId="2017" xr:uid="{00000000-0005-0000-0000-0000BB0F0000}"/>
    <cellStyle name="Currency 4 9 3 2 2" xfId="15807" xr:uid="{00000000-0005-0000-0000-0000BC0F0000}"/>
    <cellStyle name="Currency 4 9 3 3" xfId="11565" xr:uid="{00000000-0005-0000-0000-0000BD0F0000}"/>
    <cellStyle name="Currency 4 9 4" xfId="2018" xr:uid="{00000000-0005-0000-0000-0000BE0F0000}"/>
    <cellStyle name="Currency 4 9 4 2" xfId="2019" xr:uid="{00000000-0005-0000-0000-0000BF0F0000}"/>
    <cellStyle name="Currency 4 9 4 2 2" xfId="14393" xr:uid="{00000000-0005-0000-0000-0000C00F0000}"/>
    <cellStyle name="Currency 4 9 4 3" xfId="10151" xr:uid="{00000000-0005-0000-0000-0000C10F0000}"/>
    <cellStyle name="Currency 4 9 5" xfId="2020" xr:uid="{00000000-0005-0000-0000-0000C20F0000}"/>
    <cellStyle name="Currency 4 9 5 2" xfId="12981" xr:uid="{00000000-0005-0000-0000-0000C30F0000}"/>
    <cellStyle name="Currency 4 9 6" xfId="8739" xr:uid="{00000000-0005-0000-0000-0000C40F0000}"/>
    <cellStyle name="Currency 5" xfId="2021" xr:uid="{00000000-0005-0000-0000-0000C50F0000}"/>
    <cellStyle name="Currency 5 2" xfId="2022" xr:uid="{00000000-0005-0000-0000-0000C60F0000}"/>
    <cellStyle name="Currency 6" xfId="2023" xr:uid="{00000000-0005-0000-0000-0000C70F0000}"/>
    <cellStyle name="Currency 7" xfId="2024" xr:uid="{00000000-0005-0000-0000-0000C80F0000}"/>
    <cellStyle name="Currency 8" xfId="2025" xr:uid="{00000000-0005-0000-0000-0000C90F0000}"/>
    <cellStyle name="Hyperlink" xfId="17017" builtinId="8"/>
    <cellStyle name="Hyperlink 2" xfId="8524" xr:uid="{00000000-0005-0000-0000-0000CB0F0000}"/>
    <cellStyle name="Hyperlink 3" xfId="17040" xr:uid="{0052F2F6-4D0B-4E2C-B6A9-920F4C8CF317}"/>
    <cellStyle name="Normal" xfId="0" builtinId="0"/>
    <cellStyle name="Normal 10" xfId="2026" xr:uid="{00000000-0005-0000-0000-0000CD0F0000}"/>
    <cellStyle name="Normal 11" xfId="2027" xr:uid="{00000000-0005-0000-0000-0000CE0F0000}"/>
    <cellStyle name="Normal 11 2" xfId="2028" xr:uid="{00000000-0005-0000-0000-0000CF0F0000}"/>
    <cellStyle name="Normal 11 2 2" xfId="2029" xr:uid="{00000000-0005-0000-0000-0000D00F0000}"/>
    <cellStyle name="Normal 11 2 2 2" xfId="2030" xr:uid="{00000000-0005-0000-0000-0000D10F0000}"/>
    <cellStyle name="Normal 11 2 2 2 2" xfId="2031" xr:uid="{00000000-0005-0000-0000-0000D20F0000}"/>
    <cellStyle name="Normal 11 2 2 2 2 2" xfId="2032" xr:uid="{00000000-0005-0000-0000-0000D30F0000}"/>
    <cellStyle name="Normal 11 2 2 2 2 2 2" xfId="16661" xr:uid="{00000000-0005-0000-0000-0000D40F0000}"/>
    <cellStyle name="Normal 11 2 2 2 2 3" xfId="12419" xr:uid="{00000000-0005-0000-0000-0000D50F0000}"/>
    <cellStyle name="Normal 11 2 2 2 3" xfId="2033" xr:uid="{00000000-0005-0000-0000-0000D60F0000}"/>
    <cellStyle name="Normal 11 2 2 2 3 2" xfId="2034" xr:uid="{00000000-0005-0000-0000-0000D70F0000}"/>
    <cellStyle name="Normal 11 2 2 2 3 2 2" xfId="15247" xr:uid="{00000000-0005-0000-0000-0000D80F0000}"/>
    <cellStyle name="Normal 11 2 2 2 3 3" xfId="11005" xr:uid="{00000000-0005-0000-0000-0000D90F0000}"/>
    <cellStyle name="Normal 11 2 2 2 4" xfId="2035" xr:uid="{00000000-0005-0000-0000-0000DA0F0000}"/>
    <cellStyle name="Normal 11 2 2 2 4 2" xfId="13835" xr:uid="{00000000-0005-0000-0000-0000DB0F0000}"/>
    <cellStyle name="Normal 11 2 2 2 5" xfId="9593" xr:uid="{00000000-0005-0000-0000-0000DC0F0000}"/>
    <cellStyle name="Normal 11 2 2 3" xfId="2036" xr:uid="{00000000-0005-0000-0000-0000DD0F0000}"/>
    <cellStyle name="Normal 11 2 2 3 2" xfId="2037" xr:uid="{00000000-0005-0000-0000-0000DE0F0000}"/>
    <cellStyle name="Normal 11 2 2 3 2 2" xfId="15955" xr:uid="{00000000-0005-0000-0000-0000DF0F0000}"/>
    <cellStyle name="Normal 11 2 2 3 3" xfId="11713" xr:uid="{00000000-0005-0000-0000-0000E00F0000}"/>
    <cellStyle name="Normal 11 2 2 4" xfId="2038" xr:uid="{00000000-0005-0000-0000-0000E10F0000}"/>
    <cellStyle name="Normal 11 2 2 4 2" xfId="2039" xr:uid="{00000000-0005-0000-0000-0000E20F0000}"/>
    <cellStyle name="Normal 11 2 2 4 2 2" xfId="14541" xr:uid="{00000000-0005-0000-0000-0000E30F0000}"/>
    <cellStyle name="Normal 11 2 2 4 3" xfId="10299" xr:uid="{00000000-0005-0000-0000-0000E40F0000}"/>
    <cellStyle name="Normal 11 2 2 5" xfId="2040" xr:uid="{00000000-0005-0000-0000-0000E50F0000}"/>
    <cellStyle name="Normal 11 2 2 5 2" xfId="13129" xr:uid="{00000000-0005-0000-0000-0000E60F0000}"/>
    <cellStyle name="Normal 11 2 2 6" xfId="8887" xr:uid="{00000000-0005-0000-0000-0000E70F0000}"/>
    <cellStyle name="Normal 11 2 3" xfId="2041" xr:uid="{00000000-0005-0000-0000-0000E80F0000}"/>
    <cellStyle name="Normal 11 2 3 2" xfId="2042" xr:uid="{00000000-0005-0000-0000-0000E90F0000}"/>
    <cellStyle name="Normal 11 2 3 2 2" xfId="2043" xr:uid="{00000000-0005-0000-0000-0000EA0F0000}"/>
    <cellStyle name="Normal 11 2 3 2 2 2" xfId="2044" xr:uid="{00000000-0005-0000-0000-0000EB0F0000}"/>
    <cellStyle name="Normal 11 2 3 2 2 2 2" xfId="16913" xr:uid="{00000000-0005-0000-0000-0000EC0F0000}"/>
    <cellStyle name="Normal 11 2 3 2 2 3" xfId="12671" xr:uid="{00000000-0005-0000-0000-0000ED0F0000}"/>
    <cellStyle name="Normal 11 2 3 2 3" xfId="2045" xr:uid="{00000000-0005-0000-0000-0000EE0F0000}"/>
    <cellStyle name="Normal 11 2 3 2 3 2" xfId="2046" xr:uid="{00000000-0005-0000-0000-0000EF0F0000}"/>
    <cellStyle name="Normal 11 2 3 2 3 2 2" xfId="15499" xr:uid="{00000000-0005-0000-0000-0000F00F0000}"/>
    <cellStyle name="Normal 11 2 3 2 3 3" xfId="11257" xr:uid="{00000000-0005-0000-0000-0000F10F0000}"/>
    <cellStyle name="Normal 11 2 3 2 4" xfId="2047" xr:uid="{00000000-0005-0000-0000-0000F20F0000}"/>
    <cellStyle name="Normal 11 2 3 2 4 2" xfId="14087" xr:uid="{00000000-0005-0000-0000-0000F30F0000}"/>
    <cellStyle name="Normal 11 2 3 2 5" xfId="9845" xr:uid="{00000000-0005-0000-0000-0000F40F0000}"/>
    <cellStyle name="Normal 11 2 3 3" xfId="2048" xr:uid="{00000000-0005-0000-0000-0000F50F0000}"/>
    <cellStyle name="Normal 11 2 3 3 2" xfId="2049" xr:uid="{00000000-0005-0000-0000-0000F60F0000}"/>
    <cellStyle name="Normal 11 2 3 3 2 2" xfId="16207" xr:uid="{00000000-0005-0000-0000-0000F70F0000}"/>
    <cellStyle name="Normal 11 2 3 3 3" xfId="11965" xr:uid="{00000000-0005-0000-0000-0000F80F0000}"/>
    <cellStyle name="Normal 11 2 3 4" xfId="2050" xr:uid="{00000000-0005-0000-0000-0000F90F0000}"/>
    <cellStyle name="Normal 11 2 3 4 2" xfId="2051" xr:uid="{00000000-0005-0000-0000-0000FA0F0000}"/>
    <cellStyle name="Normal 11 2 3 4 2 2" xfId="14793" xr:uid="{00000000-0005-0000-0000-0000FB0F0000}"/>
    <cellStyle name="Normal 11 2 3 4 3" xfId="10551" xr:uid="{00000000-0005-0000-0000-0000FC0F0000}"/>
    <cellStyle name="Normal 11 2 3 5" xfId="2052" xr:uid="{00000000-0005-0000-0000-0000FD0F0000}"/>
    <cellStyle name="Normal 11 2 3 5 2" xfId="13381" xr:uid="{00000000-0005-0000-0000-0000FE0F0000}"/>
    <cellStyle name="Normal 11 2 3 6" xfId="9139" xr:uid="{00000000-0005-0000-0000-0000FF0F0000}"/>
    <cellStyle name="Normal 11 2 4" xfId="2053" xr:uid="{00000000-0005-0000-0000-000000100000}"/>
    <cellStyle name="Normal 11 2 4 2" xfId="2054" xr:uid="{00000000-0005-0000-0000-000001100000}"/>
    <cellStyle name="Normal 11 2 4 2 2" xfId="2055" xr:uid="{00000000-0005-0000-0000-000002100000}"/>
    <cellStyle name="Normal 11 2 4 2 2 2" xfId="16459" xr:uid="{00000000-0005-0000-0000-000003100000}"/>
    <cellStyle name="Normal 11 2 4 2 3" xfId="12217" xr:uid="{00000000-0005-0000-0000-000004100000}"/>
    <cellStyle name="Normal 11 2 4 3" xfId="2056" xr:uid="{00000000-0005-0000-0000-000005100000}"/>
    <cellStyle name="Normal 11 2 4 3 2" xfId="2057" xr:uid="{00000000-0005-0000-0000-000006100000}"/>
    <cellStyle name="Normal 11 2 4 3 2 2" xfId="15045" xr:uid="{00000000-0005-0000-0000-000007100000}"/>
    <cellStyle name="Normal 11 2 4 3 3" xfId="10803" xr:uid="{00000000-0005-0000-0000-000008100000}"/>
    <cellStyle name="Normal 11 2 4 4" xfId="2058" xr:uid="{00000000-0005-0000-0000-000009100000}"/>
    <cellStyle name="Normal 11 2 4 4 2" xfId="13633" xr:uid="{00000000-0005-0000-0000-00000A100000}"/>
    <cellStyle name="Normal 11 2 4 5" xfId="9391" xr:uid="{00000000-0005-0000-0000-00000B100000}"/>
    <cellStyle name="Normal 11 2 5" xfId="2059" xr:uid="{00000000-0005-0000-0000-00000C100000}"/>
    <cellStyle name="Normal 11 2 5 2" xfId="2060" xr:uid="{00000000-0005-0000-0000-00000D100000}"/>
    <cellStyle name="Normal 11 2 5 2 2" xfId="15753" xr:uid="{00000000-0005-0000-0000-00000E100000}"/>
    <cellStyle name="Normal 11 2 5 3" xfId="11511" xr:uid="{00000000-0005-0000-0000-00000F100000}"/>
    <cellStyle name="Normal 11 2 6" xfId="2061" xr:uid="{00000000-0005-0000-0000-000010100000}"/>
    <cellStyle name="Normal 11 2 6 2" xfId="2062" xr:uid="{00000000-0005-0000-0000-000011100000}"/>
    <cellStyle name="Normal 11 2 6 2 2" xfId="14339" xr:uid="{00000000-0005-0000-0000-000012100000}"/>
    <cellStyle name="Normal 11 2 6 3" xfId="10097" xr:uid="{00000000-0005-0000-0000-000013100000}"/>
    <cellStyle name="Normal 11 2 7" xfId="2063" xr:uid="{00000000-0005-0000-0000-000014100000}"/>
    <cellStyle name="Normal 11 2 7 2" xfId="12927" xr:uid="{00000000-0005-0000-0000-000015100000}"/>
    <cellStyle name="Normal 11 2 8" xfId="8685" xr:uid="{00000000-0005-0000-0000-000016100000}"/>
    <cellStyle name="Normal 11 3" xfId="2064" xr:uid="{00000000-0005-0000-0000-000017100000}"/>
    <cellStyle name="Normal 11 3 2" xfId="2065" xr:uid="{00000000-0005-0000-0000-000018100000}"/>
    <cellStyle name="Normal 11 3 2 2" xfId="2066" xr:uid="{00000000-0005-0000-0000-000019100000}"/>
    <cellStyle name="Normal 11 3 2 2 2" xfId="2067" xr:uid="{00000000-0005-0000-0000-00001A100000}"/>
    <cellStyle name="Normal 11 3 2 2 2 2" xfId="16560" xr:uid="{00000000-0005-0000-0000-00001B100000}"/>
    <cellStyle name="Normal 11 3 2 2 3" xfId="12318" xr:uid="{00000000-0005-0000-0000-00001C100000}"/>
    <cellStyle name="Normal 11 3 2 3" xfId="2068" xr:uid="{00000000-0005-0000-0000-00001D100000}"/>
    <cellStyle name="Normal 11 3 2 3 2" xfId="2069" xr:uid="{00000000-0005-0000-0000-00001E100000}"/>
    <cellStyle name="Normal 11 3 2 3 2 2" xfId="15146" xr:uid="{00000000-0005-0000-0000-00001F100000}"/>
    <cellStyle name="Normal 11 3 2 3 3" xfId="10904" xr:uid="{00000000-0005-0000-0000-000020100000}"/>
    <cellStyle name="Normal 11 3 2 4" xfId="2070" xr:uid="{00000000-0005-0000-0000-000021100000}"/>
    <cellStyle name="Normal 11 3 2 4 2" xfId="13734" xr:uid="{00000000-0005-0000-0000-000022100000}"/>
    <cellStyle name="Normal 11 3 2 5" xfId="9492" xr:uid="{00000000-0005-0000-0000-000023100000}"/>
    <cellStyle name="Normal 11 3 3" xfId="2071" xr:uid="{00000000-0005-0000-0000-000024100000}"/>
    <cellStyle name="Normal 11 3 3 2" xfId="2072" xr:uid="{00000000-0005-0000-0000-000025100000}"/>
    <cellStyle name="Normal 11 3 3 2 2" xfId="15854" xr:uid="{00000000-0005-0000-0000-000026100000}"/>
    <cellStyle name="Normal 11 3 3 3" xfId="11612" xr:uid="{00000000-0005-0000-0000-000027100000}"/>
    <cellStyle name="Normal 11 3 4" xfId="2073" xr:uid="{00000000-0005-0000-0000-000028100000}"/>
    <cellStyle name="Normal 11 3 4 2" xfId="2074" xr:uid="{00000000-0005-0000-0000-000029100000}"/>
    <cellStyle name="Normal 11 3 4 2 2" xfId="14440" xr:uid="{00000000-0005-0000-0000-00002A100000}"/>
    <cellStyle name="Normal 11 3 4 3" xfId="10198" xr:uid="{00000000-0005-0000-0000-00002B100000}"/>
    <cellStyle name="Normal 11 3 5" xfId="2075" xr:uid="{00000000-0005-0000-0000-00002C100000}"/>
    <cellStyle name="Normal 11 3 5 2" xfId="13028" xr:uid="{00000000-0005-0000-0000-00002D100000}"/>
    <cellStyle name="Normal 11 3 6" xfId="8786" xr:uid="{00000000-0005-0000-0000-00002E100000}"/>
    <cellStyle name="Normal 11 4" xfId="2076" xr:uid="{00000000-0005-0000-0000-00002F100000}"/>
    <cellStyle name="Normal 11 4 2" xfId="2077" xr:uid="{00000000-0005-0000-0000-000030100000}"/>
    <cellStyle name="Normal 11 4 2 2" xfId="2078" xr:uid="{00000000-0005-0000-0000-000031100000}"/>
    <cellStyle name="Normal 11 4 2 2 2" xfId="2079" xr:uid="{00000000-0005-0000-0000-000032100000}"/>
    <cellStyle name="Normal 11 4 2 2 2 2" xfId="16812" xr:uid="{00000000-0005-0000-0000-000033100000}"/>
    <cellStyle name="Normal 11 4 2 2 3" xfId="12570" xr:uid="{00000000-0005-0000-0000-000034100000}"/>
    <cellStyle name="Normal 11 4 2 3" xfId="2080" xr:uid="{00000000-0005-0000-0000-000035100000}"/>
    <cellStyle name="Normal 11 4 2 3 2" xfId="2081" xr:uid="{00000000-0005-0000-0000-000036100000}"/>
    <cellStyle name="Normal 11 4 2 3 2 2" xfId="15398" xr:uid="{00000000-0005-0000-0000-000037100000}"/>
    <cellStyle name="Normal 11 4 2 3 3" xfId="11156" xr:uid="{00000000-0005-0000-0000-000038100000}"/>
    <cellStyle name="Normal 11 4 2 4" xfId="2082" xr:uid="{00000000-0005-0000-0000-000039100000}"/>
    <cellStyle name="Normal 11 4 2 4 2" xfId="13986" xr:uid="{00000000-0005-0000-0000-00003A100000}"/>
    <cellStyle name="Normal 11 4 2 5" xfId="9744" xr:uid="{00000000-0005-0000-0000-00003B100000}"/>
    <cellStyle name="Normal 11 4 3" xfId="2083" xr:uid="{00000000-0005-0000-0000-00003C100000}"/>
    <cellStyle name="Normal 11 4 3 2" xfId="2084" xr:uid="{00000000-0005-0000-0000-00003D100000}"/>
    <cellStyle name="Normal 11 4 3 2 2" xfId="16106" xr:uid="{00000000-0005-0000-0000-00003E100000}"/>
    <cellStyle name="Normal 11 4 3 3" xfId="11864" xr:uid="{00000000-0005-0000-0000-00003F100000}"/>
    <cellStyle name="Normal 11 4 4" xfId="2085" xr:uid="{00000000-0005-0000-0000-000040100000}"/>
    <cellStyle name="Normal 11 4 4 2" xfId="2086" xr:uid="{00000000-0005-0000-0000-000041100000}"/>
    <cellStyle name="Normal 11 4 4 2 2" xfId="14692" xr:uid="{00000000-0005-0000-0000-000042100000}"/>
    <cellStyle name="Normal 11 4 4 3" xfId="10450" xr:uid="{00000000-0005-0000-0000-000043100000}"/>
    <cellStyle name="Normal 11 4 5" xfId="2087" xr:uid="{00000000-0005-0000-0000-000044100000}"/>
    <cellStyle name="Normal 11 4 5 2" xfId="13280" xr:uid="{00000000-0005-0000-0000-000045100000}"/>
    <cellStyle name="Normal 11 4 6" xfId="9038" xr:uid="{00000000-0005-0000-0000-000046100000}"/>
    <cellStyle name="Normal 11 5" xfId="2088" xr:uid="{00000000-0005-0000-0000-000047100000}"/>
    <cellStyle name="Normal 11 5 2" xfId="2089" xr:uid="{00000000-0005-0000-0000-000048100000}"/>
    <cellStyle name="Normal 11 5 2 2" xfId="2090" xr:uid="{00000000-0005-0000-0000-000049100000}"/>
    <cellStyle name="Normal 11 5 2 2 2" xfId="16358" xr:uid="{00000000-0005-0000-0000-00004A100000}"/>
    <cellStyle name="Normal 11 5 2 3" xfId="12116" xr:uid="{00000000-0005-0000-0000-00004B100000}"/>
    <cellStyle name="Normal 11 5 3" xfId="2091" xr:uid="{00000000-0005-0000-0000-00004C100000}"/>
    <cellStyle name="Normal 11 5 3 2" xfId="2092" xr:uid="{00000000-0005-0000-0000-00004D100000}"/>
    <cellStyle name="Normal 11 5 3 2 2" xfId="14944" xr:uid="{00000000-0005-0000-0000-00004E100000}"/>
    <cellStyle name="Normal 11 5 3 3" xfId="10702" xr:uid="{00000000-0005-0000-0000-00004F100000}"/>
    <cellStyle name="Normal 11 5 4" xfId="2093" xr:uid="{00000000-0005-0000-0000-000050100000}"/>
    <cellStyle name="Normal 11 5 4 2" xfId="13532" xr:uid="{00000000-0005-0000-0000-000051100000}"/>
    <cellStyle name="Normal 11 5 5" xfId="9290" xr:uid="{00000000-0005-0000-0000-000052100000}"/>
    <cellStyle name="Normal 11 6" xfId="2094" xr:uid="{00000000-0005-0000-0000-000053100000}"/>
    <cellStyle name="Normal 11 6 2" xfId="2095" xr:uid="{00000000-0005-0000-0000-000054100000}"/>
    <cellStyle name="Normal 11 6 2 2" xfId="15652" xr:uid="{00000000-0005-0000-0000-000055100000}"/>
    <cellStyle name="Normal 11 6 3" xfId="11410" xr:uid="{00000000-0005-0000-0000-000056100000}"/>
    <cellStyle name="Normal 11 7" xfId="2096" xr:uid="{00000000-0005-0000-0000-000057100000}"/>
    <cellStyle name="Normal 11 7 2" xfId="2097" xr:uid="{00000000-0005-0000-0000-000058100000}"/>
    <cellStyle name="Normal 11 7 2 2" xfId="14238" xr:uid="{00000000-0005-0000-0000-000059100000}"/>
    <cellStyle name="Normal 11 7 3" xfId="9996" xr:uid="{00000000-0005-0000-0000-00005A100000}"/>
    <cellStyle name="Normal 11 8" xfId="2098" xr:uid="{00000000-0005-0000-0000-00005B100000}"/>
    <cellStyle name="Normal 11 8 2" xfId="12826" xr:uid="{00000000-0005-0000-0000-00005C100000}"/>
    <cellStyle name="Normal 11 9" xfId="8583" xr:uid="{00000000-0005-0000-0000-00005D100000}"/>
    <cellStyle name="Normal 12" xfId="2099" xr:uid="{00000000-0005-0000-0000-00005E100000}"/>
    <cellStyle name="Normal 12 2" xfId="2100" xr:uid="{00000000-0005-0000-0000-00005F100000}"/>
    <cellStyle name="Normal 12 2 2" xfId="2101" xr:uid="{00000000-0005-0000-0000-000060100000}"/>
    <cellStyle name="Normal 12 2 2 2" xfId="17014" xr:uid="{00000000-0005-0000-0000-000061100000}"/>
    <cellStyle name="Normal 12 2 3" xfId="12772" xr:uid="{00000000-0005-0000-0000-000062100000}"/>
    <cellStyle name="Normal 12 3" xfId="2102" xr:uid="{00000000-0005-0000-0000-000063100000}"/>
    <cellStyle name="Normal 12 3 2" xfId="15600" xr:uid="{00000000-0005-0000-0000-000064100000}"/>
    <cellStyle name="Normal 12 4" xfId="11358" xr:uid="{00000000-0005-0000-0000-000065100000}"/>
    <cellStyle name="Normal 12 5" xfId="17020" xr:uid="{AFA7B851-FA07-4704-BC0E-70F01F973C0C}"/>
    <cellStyle name="Normal 12 5 2" xfId="17022" xr:uid="{26F1CA05-E9A3-4949-99EB-DA3D66D4D8E7}"/>
    <cellStyle name="Normal 12 5 2 2" xfId="17025" xr:uid="{8CEDDCAE-DEEC-465B-AD49-F6EE7B465766}"/>
    <cellStyle name="Normal 12 5 2 2 2" xfId="17028" xr:uid="{04ACEB0C-34F0-4244-A3F8-03F79A840FA3}"/>
    <cellStyle name="Normal 12 5 2 2 2 2" xfId="17038" xr:uid="{C115738C-C1FD-4B89-8102-29540E757FEA}"/>
    <cellStyle name="Normal 12 5 2 2 2 3" xfId="17043" xr:uid="{6B765208-40F5-4F67-B571-BDC1CA8EFBF6}"/>
    <cellStyle name="Normal 12 5 2 2 2 3 2" xfId="17063" xr:uid="{3DAB9641-AB26-4C8D-A1CF-C1316B096367}"/>
    <cellStyle name="Normal 12 5 2 2 2 3 3" xfId="17064" xr:uid="{CA811B6A-EDA0-4A2D-8CEE-F1C0A27F05DD}"/>
    <cellStyle name="Normal 12 5 2 2 2 3 3 2" xfId="17067" xr:uid="{448C2A4C-35A7-4082-BAFB-279683EF184F}"/>
    <cellStyle name="Normal 12 5 2 2 2 3 3 2 2" xfId="17072" xr:uid="{B0F9040F-D4B1-4F0C-B209-8354060E0B4E}"/>
    <cellStyle name="Normal 12 5 2 2 2 3 3 2 2 2" xfId="17073" xr:uid="{3B7B62C1-773B-4482-8A76-420C6979C1DB}"/>
    <cellStyle name="Normal 13" xfId="2103" xr:uid="{00000000-0005-0000-0000-000066100000}"/>
    <cellStyle name="Normal 14" xfId="2104" xr:uid="{00000000-0005-0000-0000-000067100000}"/>
    <cellStyle name="Normal 14 2" xfId="12774" xr:uid="{00000000-0005-0000-0000-000068100000}"/>
    <cellStyle name="Normal 15" xfId="17016" xr:uid="{00000000-0005-0000-0000-000069100000}"/>
    <cellStyle name="Normal 16" xfId="17018" xr:uid="{00000000-0005-0000-0000-00006A100000}"/>
    <cellStyle name="Normal 17" xfId="17019" xr:uid="{00000000-0005-0000-0000-00006B100000}"/>
    <cellStyle name="Normal 18" xfId="17024" xr:uid="{9F8A3A16-90DE-4A1B-884C-C3C669DF950C}"/>
    <cellStyle name="Normal 18 2" xfId="17027" xr:uid="{DD92754D-B4E7-4FBA-B644-34A854D0F099}"/>
    <cellStyle name="Normal 18 2 2" xfId="17036" xr:uid="{8012B5AB-D45F-4282-8C88-50699547C041}"/>
    <cellStyle name="Normal 18 2 3" xfId="17045" xr:uid="{DA98CA3C-4561-4FFB-AB8C-4E56B27978F7}"/>
    <cellStyle name="Normal 18 2 3 2" xfId="17061" xr:uid="{8D0469AA-16FE-407D-97D2-EECF6D58693F}"/>
    <cellStyle name="Normal 18 2 3 3" xfId="17066" xr:uid="{1695DA26-FBFE-40AF-B62A-F14C5542CE10}"/>
    <cellStyle name="Normal 18 2 3 3 2" xfId="17069" xr:uid="{94041423-85F1-4CCC-B6BE-ABF15B794DA4}"/>
    <cellStyle name="Normal 18 2 3 3 2 2" xfId="17070" xr:uid="{DC808D9C-B88A-4930-99C1-E84670371819}"/>
    <cellStyle name="Normal 18 2 3 3 2 2 2" xfId="17075" xr:uid="{660BB591-8DAA-4A94-AB70-0A4F64252D94}"/>
    <cellStyle name="Normal 19" xfId="17030" xr:uid="{366BE710-BE56-462A-95EE-949610D5A6E6}"/>
    <cellStyle name="Normal 19 2" xfId="17034" xr:uid="{ABDB83C4-1BF1-475D-8973-0A1FFE3FC04F}"/>
    <cellStyle name="Normal 19 2 2" xfId="17052" xr:uid="{AA0B1878-1D58-492D-BDDD-23DDC081820C}"/>
    <cellStyle name="Normal 19 2 3" xfId="17058" xr:uid="{E5D30051-8110-496C-B662-4D56FBFA787C}"/>
    <cellStyle name="Normal 2" xfId="2105" xr:uid="{00000000-0005-0000-0000-00006C100000}"/>
    <cellStyle name="Normal 2 2" xfId="2106" xr:uid="{00000000-0005-0000-0000-00006D100000}"/>
    <cellStyle name="Normal 2 2 2" xfId="2107" xr:uid="{00000000-0005-0000-0000-00006E100000}"/>
    <cellStyle name="Normal 2 3" xfId="2108" xr:uid="{00000000-0005-0000-0000-00006F100000}"/>
    <cellStyle name="Normal 20" xfId="17033" xr:uid="{EF4E5BB5-63B0-469B-B4C9-4874EA5E6B5F}"/>
    <cellStyle name="Normal 20 2" xfId="17048" xr:uid="{68C4E34D-88A1-4AE2-B7A2-7FD4B501E35C}"/>
    <cellStyle name="Normal 20 2 2" xfId="17055" xr:uid="{10FB727B-D72F-41B6-A327-1F99C16EF405}"/>
    <cellStyle name="Normal 21" xfId="17039" xr:uid="{70BA40FD-2E5D-4F31-970E-4F5AB105E901}"/>
    <cellStyle name="Normal 21 2" xfId="17050" xr:uid="{2A338099-2F78-4D70-AB6B-AE51824C899D}"/>
    <cellStyle name="Normal 21 2 2" xfId="17060" xr:uid="{E7922A46-B7C0-45FD-9E0C-78B9F569AF2E}"/>
    <cellStyle name="Normal 21 3" xfId="17054" xr:uid="{3764B733-2E8D-4FB5-8AA7-87BBA576CD71}"/>
    <cellStyle name="Normal 3" xfId="2109" xr:uid="{00000000-0005-0000-0000-000070100000}"/>
    <cellStyle name="Normal 3 10" xfId="2110" xr:uid="{00000000-0005-0000-0000-000071100000}"/>
    <cellStyle name="Normal 3 10 2" xfId="2111" xr:uid="{00000000-0005-0000-0000-000072100000}"/>
    <cellStyle name="Normal 3 10 2 2" xfId="2112" xr:uid="{00000000-0005-0000-0000-000073100000}"/>
    <cellStyle name="Normal 3 10 2 2 2" xfId="2113" xr:uid="{00000000-0005-0000-0000-000074100000}"/>
    <cellStyle name="Normal 3 10 2 2 2 2" xfId="16510" xr:uid="{00000000-0005-0000-0000-000075100000}"/>
    <cellStyle name="Normal 3 10 2 2 3" xfId="12268" xr:uid="{00000000-0005-0000-0000-000076100000}"/>
    <cellStyle name="Normal 3 10 2 3" xfId="2114" xr:uid="{00000000-0005-0000-0000-000077100000}"/>
    <cellStyle name="Normal 3 10 2 3 2" xfId="2115" xr:uid="{00000000-0005-0000-0000-000078100000}"/>
    <cellStyle name="Normal 3 10 2 3 2 2" xfId="15096" xr:uid="{00000000-0005-0000-0000-000079100000}"/>
    <cellStyle name="Normal 3 10 2 3 3" xfId="10854" xr:uid="{00000000-0005-0000-0000-00007A100000}"/>
    <cellStyle name="Normal 3 10 2 4" xfId="2116" xr:uid="{00000000-0005-0000-0000-00007B100000}"/>
    <cellStyle name="Normal 3 10 2 4 2" xfId="13684" xr:uid="{00000000-0005-0000-0000-00007C100000}"/>
    <cellStyle name="Normal 3 10 2 5" xfId="9442" xr:uid="{00000000-0005-0000-0000-00007D100000}"/>
    <cellStyle name="Normal 3 10 3" xfId="2117" xr:uid="{00000000-0005-0000-0000-00007E100000}"/>
    <cellStyle name="Normal 3 10 3 2" xfId="2118" xr:uid="{00000000-0005-0000-0000-00007F100000}"/>
    <cellStyle name="Normal 3 10 3 2 2" xfId="15804" xr:uid="{00000000-0005-0000-0000-000080100000}"/>
    <cellStyle name="Normal 3 10 3 3" xfId="11562" xr:uid="{00000000-0005-0000-0000-000081100000}"/>
    <cellStyle name="Normal 3 10 4" xfId="2119" xr:uid="{00000000-0005-0000-0000-000082100000}"/>
    <cellStyle name="Normal 3 10 4 2" xfId="2120" xr:uid="{00000000-0005-0000-0000-000083100000}"/>
    <cellStyle name="Normal 3 10 4 2 2" xfId="14390" xr:uid="{00000000-0005-0000-0000-000084100000}"/>
    <cellStyle name="Normal 3 10 4 3" xfId="10148" xr:uid="{00000000-0005-0000-0000-000085100000}"/>
    <cellStyle name="Normal 3 10 5" xfId="2121" xr:uid="{00000000-0005-0000-0000-000086100000}"/>
    <cellStyle name="Normal 3 10 5 2" xfId="12978" xr:uid="{00000000-0005-0000-0000-000087100000}"/>
    <cellStyle name="Normal 3 10 6" xfId="8736" xr:uid="{00000000-0005-0000-0000-000088100000}"/>
    <cellStyle name="Normal 3 11" xfId="2122" xr:uid="{00000000-0005-0000-0000-000089100000}"/>
    <cellStyle name="Normal 3 11 2" xfId="2123" xr:uid="{00000000-0005-0000-0000-00008A100000}"/>
    <cellStyle name="Normal 3 11 2 2" xfId="2124" xr:uid="{00000000-0005-0000-0000-00008B100000}"/>
    <cellStyle name="Normal 3 11 2 2 2" xfId="2125" xr:uid="{00000000-0005-0000-0000-00008C100000}"/>
    <cellStyle name="Normal 3 11 2 2 2 2" xfId="16762" xr:uid="{00000000-0005-0000-0000-00008D100000}"/>
    <cellStyle name="Normal 3 11 2 2 3" xfId="12520" xr:uid="{00000000-0005-0000-0000-00008E100000}"/>
    <cellStyle name="Normal 3 11 2 3" xfId="2126" xr:uid="{00000000-0005-0000-0000-00008F100000}"/>
    <cellStyle name="Normal 3 11 2 3 2" xfId="2127" xr:uid="{00000000-0005-0000-0000-000090100000}"/>
    <cellStyle name="Normal 3 11 2 3 2 2" xfId="15348" xr:uid="{00000000-0005-0000-0000-000091100000}"/>
    <cellStyle name="Normal 3 11 2 3 3" xfId="11106" xr:uid="{00000000-0005-0000-0000-000092100000}"/>
    <cellStyle name="Normal 3 11 2 4" xfId="2128" xr:uid="{00000000-0005-0000-0000-000093100000}"/>
    <cellStyle name="Normal 3 11 2 4 2" xfId="13936" xr:uid="{00000000-0005-0000-0000-000094100000}"/>
    <cellStyle name="Normal 3 11 2 5" xfId="9694" xr:uid="{00000000-0005-0000-0000-000095100000}"/>
    <cellStyle name="Normal 3 11 3" xfId="2129" xr:uid="{00000000-0005-0000-0000-000096100000}"/>
    <cellStyle name="Normal 3 11 3 2" xfId="2130" xr:uid="{00000000-0005-0000-0000-000097100000}"/>
    <cellStyle name="Normal 3 11 3 2 2" xfId="16056" xr:uid="{00000000-0005-0000-0000-000098100000}"/>
    <cellStyle name="Normal 3 11 3 3" xfId="11814" xr:uid="{00000000-0005-0000-0000-000099100000}"/>
    <cellStyle name="Normal 3 11 4" xfId="2131" xr:uid="{00000000-0005-0000-0000-00009A100000}"/>
    <cellStyle name="Normal 3 11 4 2" xfId="2132" xr:uid="{00000000-0005-0000-0000-00009B100000}"/>
    <cellStyle name="Normal 3 11 4 2 2" xfId="14642" xr:uid="{00000000-0005-0000-0000-00009C100000}"/>
    <cellStyle name="Normal 3 11 4 3" xfId="10400" xr:uid="{00000000-0005-0000-0000-00009D100000}"/>
    <cellStyle name="Normal 3 11 5" xfId="2133" xr:uid="{00000000-0005-0000-0000-00009E100000}"/>
    <cellStyle name="Normal 3 11 5 2" xfId="13230" xr:uid="{00000000-0005-0000-0000-00009F100000}"/>
    <cellStyle name="Normal 3 11 6" xfId="8988" xr:uid="{00000000-0005-0000-0000-0000A0100000}"/>
    <cellStyle name="Normal 3 12" xfId="2134" xr:uid="{00000000-0005-0000-0000-0000A1100000}"/>
    <cellStyle name="Normal 3 12 2" xfId="2135" xr:uid="{00000000-0005-0000-0000-0000A2100000}"/>
    <cellStyle name="Normal 3 12 2 2" xfId="2136" xr:uid="{00000000-0005-0000-0000-0000A3100000}"/>
    <cellStyle name="Normal 3 12 2 2 2" xfId="16308" xr:uid="{00000000-0005-0000-0000-0000A4100000}"/>
    <cellStyle name="Normal 3 12 2 3" xfId="12066" xr:uid="{00000000-0005-0000-0000-0000A5100000}"/>
    <cellStyle name="Normal 3 12 3" xfId="2137" xr:uid="{00000000-0005-0000-0000-0000A6100000}"/>
    <cellStyle name="Normal 3 12 3 2" xfId="2138" xr:uid="{00000000-0005-0000-0000-0000A7100000}"/>
    <cellStyle name="Normal 3 12 3 2 2" xfId="14894" xr:uid="{00000000-0005-0000-0000-0000A8100000}"/>
    <cellStyle name="Normal 3 12 3 3" xfId="10652" xr:uid="{00000000-0005-0000-0000-0000A9100000}"/>
    <cellStyle name="Normal 3 12 4" xfId="2139" xr:uid="{00000000-0005-0000-0000-0000AA100000}"/>
    <cellStyle name="Normal 3 12 4 2" xfId="13482" xr:uid="{00000000-0005-0000-0000-0000AB100000}"/>
    <cellStyle name="Normal 3 12 5" xfId="9240" xr:uid="{00000000-0005-0000-0000-0000AC100000}"/>
    <cellStyle name="Normal 3 13" xfId="2140" xr:uid="{00000000-0005-0000-0000-0000AD100000}"/>
    <cellStyle name="Normal 3 13 2" xfId="2141" xr:uid="{00000000-0005-0000-0000-0000AE100000}"/>
    <cellStyle name="Normal 3 13 2 2" xfId="15602" xr:uid="{00000000-0005-0000-0000-0000AF100000}"/>
    <cellStyle name="Normal 3 13 3" xfId="11360" xr:uid="{00000000-0005-0000-0000-0000B0100000}"/>
    <cellStyle name="Normal 3 14" xfId="2142" xr:uid="{00000000-0005-0000-0000-0000B1100000}"/>
    <cellStyle name="Normal 3 14 2" xfId="2143" xr:uid="{00000000-0005-0000-0000-0000B2100000}"/>
    <cellStyle name="Normal 3 14 2 2" xfId="14188" xr:uid="{00000000-0005-0000-0000-0000B3100000}"/>
    <cellStyle name="Normal 3 14 3" xfId="9946" xr:uid="{00000000-0005-0000-0000-0000B4100000}"/>
    <cellStyle name="Normal 3 15" xfId="2144" xr:uid="{00000000-0005-0000-0000-0000B5100000}"/>
    <cellStyle name="Normal 3 15 2" xfId="12775" xr:uid="{00000000-0005-0000-0000-0000B6100000}"/>
    <cellStyle name="Normal 3 16" xfId="8526" xr:uid="{00000000-0005-0000-0000-0000B7100000}"/>
    <cellStyle name="Normal 3 2" xfId="2145" xr:uid="{00000000-0005-0000-0000-0000B8100000}"/>
    <cellStyle name="Normal 3 2 10" xfId="2146" xr:uid="{00000000-0005-0000-0000-0000B9100000}"/>
    <cellStyle name="Normal 3 2 10 2" xfId="2147" xr:uid="{00000000-0005-0000-0000-0000BA100000}"/>
    <cellStyle name="Normal 3 2 10 2 2" xfId="2148" xr:uid="{00000000-0005-0000-0000-0000BB100000}"/>
    <cellStyle name="Normal 3 2 10 2 2 2" xfId="2149" xr:uid="{00000000-0005-0000-0000-0000BC100000}"/>
    <cellStyle name="Normal 3 2 10 2 2 2 2" xfId="16764" xr:uid="{00000000-0005-0000-0000-0000BD100000}"/>
    <cellStyle name="Normal 3 2 10 2 2 3" xfId="12522" xr:uid="{00000000-0005-0000-0000-0000BE100000}"/>
    <cellStyle name="Normal 3 2 10 2 3" xfId="2150" xr:uid="{00000000-0005-0000-0000-0000BF100000}"/>
    <cellStyle name="Normal 3 2 10 2 3 2" xfId="2151" xr:uid="{00000000-0005-0000-0000-0000C0100000}"/>
    <cellStyle name="Normal 3 2 10 2 3 2 2" xfId="15350" xr:uid="{00000000-0005-0000-0000-0000C1100000}"/>
    <cellStyle name="Normal 3 2 10 2 3 3" xfId="11108" xr:uid="{00000000-0005-0000-0000-0000C2100000}"/>
    <cellStyle name="Normal 3 2 10 2 4" xfId="2152" xr:uid="{00000000-0005-0000-0000-0000C3100000}"/>
    <cellStyle name="Normal 3 2 10 2 4 2" xfId="13938" xr:uid="{00000000-0005-0000-0000-0000C4100000}"/>
    <cellStyle name="Normal 3 2 10 2 5" xfId="9696" xr:uid="{00000000-0005-0000-0000-0000C5100000}"/>
    <cellStyle name="Normal 3 2 10 3" xfId="2153" xr:uid="{00000000-0005-0000-0000-0000C6100000}"/>
    <cellStyle name="Normal 3 2 10 3 2" xfId="2154" xr:uid="{00000000-0005-0000-0000-0000C7100000}"/>
    <cellStyle name="Normal 3 2 10 3 2 2" xfId="16058" xr:uid="{00000000-0005-0000-0000-0000C8100000}"/>
    <cellStyle name="Normal 3 2 10 3 3" xfId="11816" xr:uid="{00000000-0005-0000-0000-0000C9100000}"/>
    <cellStyle name="Normal 3 2 10 4" xfId="2155" xr:uid="{00000000-0005-0000-0000-0000CA100000}"/>
    <cellStyle name="Normal 3 2 10 4 2" xfId="2156" xr:uid="{00000000-0005-0000-0000-0000CB100000}"/>
    <cellStyle name="Normal 3 2 10 4 2 2" xfId="14644" xr:uid="{00000000-0005-0000-0000-0000CC100000}"/>
    <cellStyle name="Normal 3 2 10 4 3" xfId="10402" xr:uid="{00000000-0005-0000-0000-0000CD100000}"/>
    <cellStyle name="Normal 3 2 10 5" xfId="2157" xr:uid="{00000000-0005-0000-0000-0000CE100000}"/>
    <cellStyle name="Normal 3 2 10 5 2" xfId="13232" xr:uid="{00000000-0005-0000-0000-0000CF100000}"/>
    <cellStyle name="Normal 3 2 10 6" xfId="8990" xr:uid="{00000000-0005-0000-0000-0000D0100000}"/>
    <cellStyle name="Normal 3 2 11" xfId="2158" xr:uid="{00000000-0005-0000-0000-0000D1100000}"/>
    <cellStyle name="Normal 3 2 11 2" xfId="2159" xr:uid="{00000000-0005-0000-0000-0000D2100000}"/>
    <cellStyle name="Normal 3 2 11 2 2" xfId="2160" xr:uid="{00000000-0005-0000-0000-0000D3100000}"/>
    <cellStyle name="Normal 3 2 11 2 2 2" xfId="16310" xr:uid="{00000000-0005-0000-0000-0000D4100000}"/>
    <cellStyle name="Normal 3 2 11 2 3" xfId="12068" xr:uid="{00000000-0005-0000-0000-0000D5100000}"/>
    <cellStyle name="Normal 3 2 11 3" xfId="2161" xr:uid="{00000000-0005-0000-0000-0000D6100000}"/>
    <cellStyle name="Normal 3 2 11 3 2" xfId="2162" xr:uid="{00000000-0005-0000-0000-0000D7100000}"/>
    <cellStyle name="Normal 3 2 11 3 2 2" xfId="14896" xr:uid="{00000000-0005-0000-0000-0000D8100000}"/>
    <cellStyle name="Normal 3 2 11 3 3" xfId="10654" xr:uid="{00000000-0005-0000-0000-0000D9100000}"/>
    <cellStyle name="Normal 3 2 11 4" xfId="2163" xr:uid="{00000000-0005-0000-0000-0000DA100000}"/>
    <cellStyle name="Normal 3 2 11 4 2" xfId="13484" xr:uid="{00000000-0005-0000-0000-0000DB100000}"/>
    <cellStyle name="Normal 3 2 11 5" xfId="9242" xr:uid="{00000000-0005-0000-0000-0000DC100000}"/>
    <cellStyle name="Normal 3 2 12" xfId="2164" xr:uid="{00000000-0005-0000-0000-0000DD100000}"/>
    <cellStyle name="Normal 3 2 12 2" xfId="2165" xr:uid="{00000000-0005-0000-0000-0000DE100000}"/>
    <cellStyle name="Normal 3 2 12 2 2" xfId="15604" xr:uid="{00000000-0005-0000-0000-0000DF100000}"/>
    <cellStyle name="Normal 3 2 12 3" xfId="11362" xr:uid="{00000000-0005-0000-0000-0000E0100000}"/>
    <cellStyle name="Normal 3 2 13" xfId="2166" xr:uid="{00000000-0005-0000-0000-0000E1100000}"/>
    <cellStyle name="Normal 3 2 13 2" xfId="2167" xr:uid="{00000000-0005-0000-0000-0000E2100000}"/>
    <cellStyle name="Normal 3 2 13 2 2" xfId="14190" xr:uid="{00000000-0005-0000-0000-0000E3100000}"/>
    <cellStyle name="Normal 3 2 13 3" xfId="9948" xr:uid="{00000000-0005-0000-0000-0000E4100000}"/>
    <cellStyle name="Normal 3 2 14" xfId="2168" xr:uid="{00000000-0005-0000-0000-0000E5100000}"/>
    <cellStyle name="Normal 3 2 14 2" xfId="12778" xr:uid="{00000000-0005-0000-0000-0000E6100000}"/>
    <cellStyle name="Normal 3 2 15" xfId="8529" xr:uid="{00000000-0005-0000-0000-0000E7100000}"/>
    <cellStyle name="Normal 3 2 2" xfId="2169" xr:uid="{00000000-0005-0000-0000-0000E8100000}"/>
    <cellStyle name="Normal 3 2 2 10" xfId="2170" xr:uid="{00000000-0005-0000-0000-0000E9100000}"/>
    <cellStyle name="Normal 3 2 2 10 2" xfId="2171" xr:uid="{00000000-0005-0000-0000-0000EA100000}"/>
    <cellStyle name="Normal 3 2 2 10 2 2" xfId="15608" xr:uid="{00000000-0005-0000-0000-0000EB100000}"/>
    <cellStyle name="Normal 3 2 2 10 3" xfId="11366" xr:uid="{00000000-0005-0000-0000-0000EC100000}"/>
    <cellStyle name="Normal 3 2 2 11" xfId="2172" xr:uid="{00000000-0005-0000-0000-0000ED100000}"/>
    <cellStyle name="Normal 3 2 2 11 2" xfId="2173" xr:uid="{00000000-0005-0000-0000-0000EE100000}"/>
    <cellStyle name="Normal 3 2 2 11 2 2" xfId="14194" xr:uid="{00000000-0005-0000-0000-0000EF100000}"/>
    <cellStyle name="Normal 3 2 2 11 3" xfId="9952" xr:uid="{00000000-0005-0000-0000-0000F0100000}"/>
    <cellStyle name="Normal 3 2 2 12" xfId="2174" xr:uid="{00000000-0005-0000-0000-0000F1100000}"/>
    <cellStyle name="Normal 3 2 2 12 2" xfId="12782" xr:uid="{00000000-0005-0000-0000-0000F2100000}"/>
    <cellStyle name="Normal 3 2 2 13" xfId="8534" xr:uid="{00000000-0005-0000-0000-0000F3100000}"/>
    <cellStyle name="Normal 3 2 2 2" xfId="2175" xr:uid="{00000000-0005-0000-0000-0000F4100000}"/>
    <cellStyle name="Normal 3 2 2 2 10" xfId="2176" xr:uid="{00000000-0005-0000-0000-0000F5100000}"/>
    <cellStyle name="Normal 3 2 2 2 10 2" xfId="2177" xr:uid="{00000000-0005-0000-0000-0000F6100000}"/>
    <cellStyle name="Normal 3 2 2 2 10 2 2" xfId="14207" xr:uid="{00000000-0005-0000-0000-0000F7100000}"/>
    <cellStyle name="Normal 3 2 2 2 10 3" xfId="9965" xr:uid="{00000000-0005-0000-0000-0000F8100000}"/>
    <cellStyle name="Normal 3 2 2 2 11" xfId="2178" xr:uid="{00000000-0005-0000-0000-0000F9100000}"/>
    <cellStyle name="Normal 3 2 2 2 11 2" xfId="12795" xr:uid="{00000000-0005-0000-0000-0000FA100000}"/>
    <cellStyle name="Normal 3 2 2 2 12" xfId="8548" xr:uid="{00000000-0005-0000-0000-0000FB100000}"/>
    <cellStyle name="Normal 3 2 2 2 2" xfId="2179" xr:uid="{00000000-0005-0000-0000-0000FC100000}"/>
    <cellStyle name="Normal 3 2 2 2 2 10" xfId="2180" xr:uid="{00000000-0005-0000-0000-0000FD100000}"/>
    <cellStyle name="Normal 3 2 2 2 2 10 2" xfId="12820" xr:uid="{00000000-0005-0000-0000-0000FE100000}"/>
    <cellStyle name="Normal 3 2 2 2 2 11" xfId="8577" xr:uid="{00000000-0005-0000-0000-0000FF100000}"/>
    <cellStyle name="Normal 3 2 2 2 2 2" xfId="2181" xr:uid="{00000000-0005-0000-0000-000000110000}"/>
    <cellStyle name="Normal 3 2 2 2 2 2 2" xfId="2182" xr:uid="{00000000-0005-0000-0000-000001110000}"/>
    <cellStyle name="Normal 3 2 2 2 2 2 2 2" xfId="2183" xr:uid="{00000000-0005-0000-0000-000002110000}"/>
    <cellStyle name="Normal 3 2 2 2 2 2 2 2 2" xfId="2184" xr:uid="{00000000-0005-0000-0000-000003110000}"/>
    <cellStyle name="Normal 3 2 2 2 2 2 2 2 2 2" xfId="2185" xr:uid="{00000000-0005-0000-0000-000004110000}"/>
    <cellStyle name="Normal 3 2 2 2 2 2 2 2 2 2 2" xfId="2186" xr:uid="{00000000-0005-0000-0000-000005110000}"/>
    <cellStyle name="Normal 3 2 2 2 2 2 2 2 2 2 2 2" xfId="16706" xr:uid="{00000000-0005-0000-0000-000006110000}"/>
    <cellStyle name="Normal 3 2 2 2 2 2 2 2 2 2 3" xfId="12464" xr:uid="{00000000-0005-0000-0000-000007110000}"/>
    <cellStyle name="Normal 3 2 2 2 2 2 2 2 2 3" xfId="2187" xr:uid="{00000000-0005-0000-0000-000008110000}"/>
    <cellStyle name="Normal 3 2 2 2 2 2 2 2 2 3 2" xfId="2188" xr:uid="{00000000-0005-0000-0000-000009110000}"/>
    <cellStyle name="Normal 3 2 2 2 2 2 2 2 2 3 2 2" xfId="15292" xr:uid="{00000000-0005-0000-0000-00000A110000}"/>
    <cellStyle name="Normal 3 2 2 2 2 2 2 2 2 3 3" xfId="11050" xr:uid="{00000000-0005-0000-0000-00000B110000}"/>
    <cellStyle name="Normal 3 2 2 2 2 2 2 2 2 4" xfId="2189" xr:uid="{00000000-0005-0000-0000-00000C110000}"/>
    <cellStyle name="Normal 3 2 2 2 2 2 2 2 2 4 2" xfId="13880" xr:uid="{00000000-0005-0000-0000-00000D110000}"/>
    <cellStyle name="Normal 3 2 2 2 2 2 2 2 2 5" xfId="9638" xr:uid="{00000000-0005-0000-0000-00000E110000}"/>
    <cellStyle name="Normal 3 2 2 2 2 2 2 2 3" xfId="2190" xr:uid="{00000000-0005-0000-0000-00000F110000}"/>
    <cellStyle name="Normal 3 2 2 2 2 2 2 2 3 2" xfId="2191" xr:uid="{00000000-0005-0000-0000-000010110000}"/>
    <cellStyle name="Normal 3 2 2 2 2 2 2 2 3 2 2" xfId="16000" xr:uid="{00000000-0005-0000-0000-000011110000}"/>
    <cellStyle name="Normal 3 2 2 2 2 2 2 2 3 3" xfId="11758" xr:uid="{00000000-0005-0000-0000-000012110000}"/>
    <cellStyle name="Normal 3 2 2 2 2 2 2 2 4" xfId="2192" xr:uid="{00000000-0005-0000-0000-000013110000}"/>
    <cellStyle name="Normal 3 2 2 2 2 2 2 2 4 2" xfId="2193" xr:uid="{00000000-0005-0000-0000-000014110000}"/>
    <cellStyle name="Normal 3 2 2 2 2 2 2 2 4 2 2" xfId="14586" xr:uid="{00000000-0005-0000-0000-000015110000}"/>
    <cellStyle name="Normal 3 2 2 2 2 2 2 2 4 3" xfId="10344" xr:uid="{00000000-0005-0000-0000-000016110000}"/>
    <cellStyle name="Normal 3 2 2 2 2 2 2 2 5" xfId="2194" xr:uid="{00000000-0005-0000-0000-000017110000}"/>
    <cellStyle name="Normal 3 2 2 2 2 2 2 2 5 2" xfId="13174" xr:uid="{00000000-0005-0000-0000-000018110000}"/>
    <cellStyle name="Normal 3 2 2 2 2 2 2 2 6" xfId="8932" xr:uid="{00000000-0005-0000-0000-000019110000}"/>
    <cellStyle name="Normal 3 2 2 2 2 2 2 3" xfId="2195" xr:uid="{00000000-0005-0000-0000-00001A110000}"/>
    <cellStyle name="Normal 3 2 2 2 2 2 2 3 2" xfId="2196" xr:uid="{00000000-0005-0000-0000-00001B110000}"/>
    <cellStyle name="Normal 3 2 2 2 2 2 2 3 2 2" xfId="2197" xr:uid="{00000000-0005-0000-0000-00001C110000}"/>
    <cellStyle name="Normal 3 2 2 2 2 2 2 3 2 2 2" xfId="2198" xr:uid="{00000000-0005-0000-0000-00001D110000}"/>
    <cellStyle name="Normal 3 2 2 2 2 2 2 3 2 2 2 2" xfId="16958" xr:uid="{00000000-0005-0000-0000-00001E110000}"/>
    <cellStyle name="Normal 3 2 2 2 2 2 2 3 2 2 3" xfId="12716" xr:uid="{00000000-0005-0000-0000-00001F110000}"/>
    <cellStyle name="Normal 3 2 2 2 2 2 2 3 2 3" xfId="2199" xr:uid="{00000000-0005-0000-0000-000020110000}"/>
    <cellStyle name="Normal 3 2 2 2 2 2 2 3 2 3 2" xfId="2200" xr:uid="{00000000-0005-0000-0000-000021110000}"/>
    <cellStyle name="Normal 3 2 2 2 2 2 2 3 2 3 2 2" xfId="15544" xr:uid="{00000000-0005-0000-0000-000022110000}"/>
    <cellStyle name="Normal 3 2 2 2 2 2 2 3 2 3 3" xfId="11302" xr:uid="{00000000-0005-0000-0000-000023110000}"/>
    <cellStyle name="Normal 3 2 2 2 2 2 2 3 2 4" xfId="2201" xr:uid="{00000000-0005-0000-0000-000024110000}"/>
    <cellStyle name="Normal 3 2 2 2 2 2 2 3 2 4 2" xfId="14132" xr:uid="{00000000-0005-0000-0000-000025110000}"/>
    <cellStyle name="Normal 3 2 2 2 2 2 2 3 2 5" xfId="9890" xr:uid="{00000000-0005-0000-0000-000026110000}"/>
    <cellStyle name="Normal 3 2 2 2 2 2 2 3 3" xfId="2202" xr:uid="{00000000-0005-0000-0000-000027110000}"/>
    <cellStyle name="Normal 3 2 2 2 2 2 2 3 3 2" xfId="2203" xr:uid="{00000000-0005-0000-0000-000028110000}"/>
    <cellStyle name="Normal 3 2 2 2 2 2 2 3 3 2 2" xfId="16252" xr:uid="{00000000-0005-0000-0000-000029110000}"/>
    <cellStyle name="Normal 3 2 2 2 2 2 2 3 3 3" xfId="12010" xr:uid="{00000000-0005-0000-0000-00002A110000}"/>
    <cellStyle name="Normal 3 2 2 2 2 2 2 3 4" xfId="2204" xr:uid="{00000000-0005-0000-0000-00002B110000}"/>
    <cellStyle name="Normal 3 2 2 2 2 2 2 3 4 2" xfId="2205" xr:uid="{00000000-0005-0000-0000-00002C110000}"/>
    <cellStyle name="Normal 3 2 2 2 2 2 2 3 4 2 2" xfId="14838" xr:uid="{00000000-0005-0000-0000-00002D110000}"/>
    <cellStyle name="Normal 3 2 2 2 2 2 2 3 4 3" xfId="10596" xr:uid="{00000000-0005-0000-0000-00002E110000}"/>
    <cellStyle name="Normal 3 2 2 2 2 2 2 3 5" xfId="2206" xr:uid="{00000000-0005-0000-0000-00002F110000}"/>
    <cellStyle name="Normal 3 2 2 2 2 2 2 3 5 2" xfId="13426" xr:uid="{00000000-0005-0000-0000-000030110000}"/>
    <cellStyle name="Normal 3 2 2 2 2 2 2 3 6" xfId="9184" xr:uid="{00000000-0005-0000-0000-000031110000}"/>
    <cellStyle name="Normal 3 2 2 2 2 2 2 4" xfId="2207" xr:uid="{00000000-0005-0000-0000-000032110000}"/>
    <cellStyle name="Normal 3 2 2 2 2 2 2 4 2" xfId="2208" xr:uid="{00000000-0005-0000-0000-000033110000}"/>
    <cellStyle name="Normal 3 2 2 2 2 2 2 4 2 2" xfId="2209" xr:uid="{00000000-0005-0000-0000-000034110000}"/>
    <cellStyle name="Normal 3 2 2 2 2 2 2 4 2 2 2" xfId="16504" xr:uid="{00000000-0005-0000-0000-000035110000}"/>
    <cellStyle name="Normal 3 2 2 2 2 2 2 4 2 3" xfId="12262" xr:uid="{00000000-0005-0000-0000-000036110000}"/>
    <cellStyle name="Normal 3 2 2 2 2 2 2 4 3" xfId="2210" xr:uid="{00000000-0005-0000-0000-000037110000}"/>
    <cellStyle name="Normal 3 2 2 2 2 2 2 4 3 2" xfId="2211" xr:uid="{00000000-0005-0000-0000-000038110000}"/>
    <cellStyle name="Normal 3 2 2 2 2 2 2 4 3 2 2" xfId="15090" xr:uid="{00000000-0005-0000-0000-000039110000}"/>
    <cellStyle name="Normal 3 2 2 2 2 2 2 4 3 3" xfId="10848" xr:uid="{00000000-0005-0000-0000-00003A110000}"/>
    <cellStyle name="Normal 3 2 2 2 2 2 2 4 4" xfId="2212" xr:uid="{00000000-0005-0000-0000-00003B110000}"/>
    <cellStyle name="Normal 3 2 2 2 2 2 2 4 4 2" xfId="13678" xr:uid="{00000000-0005-0000-0000-00003C110000}"/>
    <cellStyle name="Normal 3 2 2 2 2 2 2 4 5" xfId="9436" xr:uid="{00000000-0005-0000-0000-00003D110000}"/>
    <cellStyle name="Normal 3 2 2 2 2 2 2 5" xfId="2213" xr:uid="{00000000-0005-0000-0000-00003E110000}"/>
    <cellStyle name="Normal 3 2 2 2 2 2 2 5 2" xfId="2214" xr:uid="{00000000-0005-0000-0000-00003F110000}"/>
    <cellStyle name="Normal 3 2 2 2 2 2 2 5 2 2" xfId="15798" xr:uid="{00000000-0005-0000-0000-000040110000}"/>
    <cellStyle name="Normal 3 2 2 2 2 2 2 5 3" xfId="11556" xr:uid="{00000000-0005-0000-0000-000041110000}"/>
    <cellStyle name="Normal 3 2 2 2 2 2 2 6" xfId="2215" xr:uid="{00000000-0005-0000-0000-000042110000}"/>
    <cellStyle name="Normal 3 2 2 2 2 2 2 6 2" xfId="2216" xr:uid="{00000000-0005-0000-0000-000043110000}"/>
    <cellStyle name="Normal 3 2 2 2 2 2 2 6 2 2" xfId="14384" xr:uid="{00000000-0005-0000-0000-000044110000}"/>
    <cellStyle name="Normal 3 2 2 2 2 2 2 6 3" xfId="10142" xr:uid="{00000000-0005-0000-0000-000045110000}"/>
    <cellStyle name="Normal 3 2 2 2 2 2 2 7" xfId="2217" xr:uid="{00000000-0005-0000-0000-000046110000}"/>
    <cellStyle name="Normal 3 2 2 2 2 2 2 7 2" xfId="12972" xr:uid="{00000000-0005-0000-0000-000047110000}"/>
    <cellStyle name="Normal 3 2 2 2 2 2 2 8" xfId="8730" xr:uid="{00000000-0005-0000-0000-000048110000}"/>
    <cellStyle name="Normal 3 2 2 2 2 2 3" xfId="2218" xr:uid="{00000000-0005-0000-0000-000049110000}"/>
    <cellStyle name="Normal 3 2 2 2 2 2 3 2" xfId="2219" xr:uid="{00000000-0005-0000-0000-00004A110000}"/>
    <cellStyle name="Normal 3 2 2 2 2 2 3 2 2" xfId="2220" xr:uid="{00000000-0005-0000-0000-00004B110000}"/>
    <cellStyle name="Normal 3 2 2 2 2 2 3 2 2 2" xfId="2221" xr:uid="{00000000-0005-0000-0000-00004C110000}"/>
    <cellStyle name="Normal 3 2 2 2 2 2 3 2 2 2 2" xfId="16605" xr:uid="{00000000-0005-0000-0000-00004D110000}"/>
    <cellStyle name="Normal 3 2 2 2 2 2 3 2 2 3" xfId="12363" xr:uid="{00000000-0005-0000-0000-00004E110000}"/>
    <cellStyle name="Normal 3 2 2 2 2 2 3 2 3" xfId="2222" xr:uid="{00000000-0005-0000-0000-00004F110000}"/>
    <cellStyle name="Normal 3 2 2 2 2 2 3 2 3 2" xfId="2223" xr:uid="{00000000-0005-0000-0000-000050110000}"/>
    <cellStyle name="Normal 3 2 2 2 2 2 3 2 3 2 2" xfId="15191" xr:uid="{00000000-0005-0000-0000-000051110000}"/>
    <cellStyle name="Normal 3 2 2 2 2 2 3 2 3 3" xfId="10949" xr:uid="{00000000-0005-0000-0000-000052110000}"/>
    <cellStyle name="Normal 3 2 2 2 2 2 3 2 4" xfId="2224" xr:uid="{00000000-0005-0000-0000-000053110000}"/>
    <cellStyle name="Normal 3 2 2 2 2 2 3 2 4 2" xfId="13779" xr:uid="{00000000-0005-0000-0000-000054110000}"/>
    <cellStyle name="Normal 3 2 2 2 2 2 3 2 5" xfId="9537" xr:uid="{00000000-0005-0000-0000-000055110000}"/>
    <cellStyle name="Normal 3 2 2 2 2 2 3 3" xfId="2225" xr:uid="{00000000-0005-0000-0000-000056110000}"/>
    <cellStyle name="Normal 3 2 2 2 2 2 3 3 2" xfId="2226" xr:uid="{00000000-0005-0000-0000-000057110000}"/>
    <cellStyle name="Normal 3 2 2 2 2 2 3 3 2 2" xfId="15899" xr:uid="{00000000-0005-0000-0000-000058110000}"/>
    <cellStyle name="Normal 3 2 2 2 2 2 3 3 3" xfId="11657" xr:uid="{00000000-0005-0000-0000-000059110000}"/>
    <cellStyle name="Normal 3 2 2 2 2 2 3 4" xfId="2227" xr:uid="{00000000-0005-0000-0000-00005A110000}"/>
    <cellStyle name="Normal 3 2 2 2 2 2 3 4 2" xfId="2228" xr:uid="{00000000-0005-0000-0000-00005B110000}"/>
    <cellStyle name="Normal 3 2 2 2 2 2 3 4 2 2" xfId="14485" xr:uid="{00000000-0005-0000-0000-00005C110000}"/>
    <cellStyle name="Normal 3 2 2 2 2 2 3 4 3" xfId="10243" xr:uid="{00000000-0005-0000-0000-00005D110000}"/>
    <cellStyle name="Normal 3 2 2 2 2 2 3 5" xfId="2229" xr:uid="{00000000-0005-0000-0000-00005E110000}"/>
    <cellStyle name="Normal 3 2 2 2 2 2 3 5 2" xfId="13073" xr:uid="{00000000-0005-0000-0000-00005F110000}"/>
    <cellStyle name="Normal 3 2 2 2 2 2 3 6" xfId="8831" xr:uid="{00000000-0005-0000-0000-000060110000}"/>
    <cellStyle name="Normal 3 2 2 2 2 2 4" xfId="2230" xr:uid="{00000000-0005-0000-0000-000061110000}"/>
    <cellStyle name="Normal 3 2 2 2 2 2 4 2" xfId="2231" xr:uid="{00000000-0005-0000-0000-000062110000}"/>
    <cellStyle name="Normal 3 2 2 2 2 2 4 2 2" xfId="2232" xr:uid="{00000000-0005-0000-0000-000063110000}"/>
    <cellStyle name="Normal 3 2 2 2 2 2 4 2 2 2" xfId="2233" xr:uid="{00000000-0005-0000-0000-000064110000}"/>
    <cellStyle name="Normal 3 2 2 2 2 2 4 2 2 2 2" xfId="16857" xr:uid="{00000000-0005-0000-0000-000065110000}"/>
    <cellStyle name="Normal 3 2 2 2 2 2 4 2 2 3" xfId="12615" xr:uid="{00000000-0005-0000-0000-000066110000}"/>
    <cellStyle name="Normal 3 2 2 2 2 2 4 2 3" xfId="2234" xr:uid="{00000000-0005-0000-0000-000067110000}"/>
    <cellStyle name="Normal 3 2 2 2 2 2 4 2 3 2" xfId="2235" xr:uid="{00000000-0005-0000-0000-000068110000}"/>
    <cellStyle name="Normal 3 2 2 2 2 2 4 2 3 2 2" xfId="15443" xr:uid="{00000000-0005-0000-0000-000069110000}"/>
    <cellStyle name="Normal 3 2 2 2 2 2 4 2 3 3" xfId="11201" xr:uid="{00000000-0005-0000-0000-00006A110000}"/>
    <cellStyle name="Normal 3 2 2 2 2 2 4 2 4" xfId="2236" xr:uid="{00000000-0005-0000-0000-00006B110000}"/>
    <cellStyle name="Normal 3 2 2 2 2 2 4 2 4 2" xfId="14031" xr:uid="{00000000-0005-0000-0000-00006C110000}"/>
    <cellStyle name="Normal 3 2 2 2 2 2 4 2 5" xfId="9789" xr:uid="{00000000-0005-0000-0000-00006D110000}"/>
    <cellStyle name="Normal 3 2 2 2 2 2 4 3" xfId="2237" xr:uid="{00000000-0005-0000-0000-00006E110000}"/>
    <cellStyle name="Normal 3 2 2 2 2 2 4 3 2" xfId="2238" xr:uid="{00000000-0005-0000-0000-00006F110000}"/>
    <cellStyle name="Normal 3 2 2 2 2 2 4 3 2 2" xfId="16151" xr:uid="{00000000-0005-0000-0000-000070110000}"/>
    <cellStyle name="Normal 3 2 2 2 2 2 4 3 3" xfId="11909" xr:uid="{00000000-0005-0000-0000-000071110000}"/>
    <cellStyle name="Normal 3 2 2 2 2 2 4 4" xfId="2239" xr:uid="{00000000-0005-0000-0000-000072110000}"/>
    <cellStyle name="Normal 3 2 2 2 2 2 4 4 2" xfId="2240" xr:uid="{00000000-0005-0000-0000-000073110000}"/>
    <cellStyle name="Normal 3 2 2 2 2 2 4 4 2 2" xfId="14737" xr:uid="{00000000-0005-0000-0000-000074110000}"/>
    <cellStyle name="Normal 3 2 2 2 2 2 4 4 3" xfId="10495" xr:uid="{00000000-0005-0000-0000-000075110000}"/>
    <cellStyle name="Normal 3 2 2 2 2 2 4 5" xfId="2241" xr:uid="{00000000-0005-0000-0000-000076110000}"/>
    <cellStyle name="Normal 3 2 2 2 2 2 4 5 2" xfId="13325" xr:uid="{00000000-0005-0000-0000-000077110000}"/>
    <cellStyle name="Normal 3 2 2 2 2 2 4 6" xfId="9083" xr:uid="{00000000-0005-0000-0000-000078110000}"/>
    <cellStyle name="Normal 3 2 2 2 2 2 5" xfId="2242" xr:uid="{00000000-0005-0000-0000-000079110000}"/>
    <cellStyle name="Normal 3 2 2 2 2 2 5 2" xfId="2243" xr:uid="{00000000-0005-0000-0000-00007A110000}"/>
    <cellStyle name="Normal 3 2 2 2 2 2 5 2 2" xfId="2244" xr:uid="{00000000-0005-0000-0000-00007B110000}"/>
    <cellStyle name="Normal 3 2 2 2 2 2 5 2 2 2" xfId="16403" xr:uid="{00000000-0005-0000-0000-00007C110000}"/>
    <cellStyle name="Normal 3 2 2 2 2 2 5 2 3" xfId="12161" xr:uid="{00000000-0005-0000-0000-00007D110000}"/>
    <cellStyle name="Normal 3 2 2 2 2 2 5 3" xfId="2245" xr:uid="{00000000-0005-0000-0000-00007E110000}"/>
    <cellStyle name="Normal 3 2 2 2 2 2 5 3 2" xfId="2246" xr:uid="{00000000-0005-0000-0000-00007F110000}"/>
    <cellStyle name="Normal 3 2 2 2 2 2 5 3 2 2" xfId="14989" xr:uid="{00000000-0005-0000-0000-000080110000}"/>
    <cellStyle name="Normal 3 2 2 2 2 2 5 3 3" xfId="10747" xr:uid="{00000000-0005-0000-0000-000081110000}"/>
    <cellStyle name="Normal 3 2 2 2 2 2 5 4" xfId="2247" xr:uid="{00000000-0005-0000-0000-000082110000}"/>
    <cellStyle name="Normal 3 2 2 2 2 2 5 4 2" xfId="13577" xr:uid="{00000000-0005-0000-0000-000083110000}"/>
    <cellStyle name="Normal 3 2 2 2 2 2 5 5" xfId="9335" xr:uid="{00000000-0005-0000-0000-000084110000}"/>
    <cellStyle name="Normal 3 2 2 2 2 2 6" xfId="2248" xr:uid="{00000000-0005-0000-0000-000085110000}"/>
    <cellStyle name="Normal 3 2 2 2 2 2 6 2" xfId="2249" xr:uid="{00000000-0005-0000-0000-000086110000}"/>
    <cellStyle name="Normal 3 2 2 2 2 2 6 2 2" xfId="15697" xr:uid="{00000000-0005-0000-0000-000087110000}"/>
    <cellStyle name="Normal 3 2 2 2 2 2 6 3" xfId="11455" xr:uid="{00000000-0005-0000-0000-000088110000}"/>
    <cellStyle name="Normal 3 2 2 2 2 2 7" xfId="2250" xr:uid="{00000000-0005-0000-0000-000089110000}"/>
    <cellStyle name="Normal 3 2 2 2 2 2 7 2" xfId="2251" xr:uid="{00000000-0005-0000-0000-00008A110000}"/>
    <cellStyle name="Normal 3 2 2 2 2 2 7 2 2" xfId="14283" xr:uid="{00000000-0005-0000-0000-00008B110000}"/>
    <cellStyle name="Normal 3 2 2 2 2 2 7 3" xfId="10041" xr:uid="{00000000-0005-0000-0000-00008C110000}"/>
    <cellStyle name="Normal 3 2 2 2 2 2 8" xfId="2252" xr:uid="{00000000-0005-0000-0000-00008D110000}"/>
    <cellStyle name="Normal 3 2 2 2 2 2 8 2" xfId="12871" xr:uid="{00000000-0005-0000-0000-00008E110000}"/>
    <cellStyle name="Normal 3 2 2 2 2 2 9" xfId="8629" xr:uid="{00000000-0005-0000-0000-00008F110000}"/>
    <cellStyle name="Normal 3 2 2 2 2 3" xfId="2253" xr:uid="{00000000-0005-0000-0000-000090110000}"/>
    <cellStyle name="Normal 3 2 2 2 2 3 2" xfId="2254" xr:uid="{00000000-0005-0000-0000-000091110000}"/>
    <cellStyle name="Normal 3 2 2 2 2 3 2 2" xfId="2255" xr:uid="{00000000-0005-0000-0000-000092110000}"/>
    <cellStyle name="Normal 3 2 2 2 2 3 2 2 2" xfId="2256" xr:uid="{00000000-0005-0000-0000-000093110000}"/>
    <cellStyle name="Normal 3 2 2 2 2 3 2 2 2 2" xfId="2257" xr:uid="{00000000-0005-0000-0000-000094110000}"/>
    <cellStyle name="Normal 3 2 2 2 2 3 2 2 2 2 2" xfId="16655" xr:uid="{00000000-0005-0000-0000-000095110000}"/>
    <cellStyle name="Normal 3 2 2 2 2 3 2 2 2 3" xfId="12413" xr:uid="{00000000-0005-0000-0000-000096110000}"/>
    <cellStyle name="Normal 3 2 2 2 2 3 2 2 3" xfId="2258" xr:uid="{00000000-0005-0000-0000-000097110000}"/>
    <cellStyle name="Normal 3 2 2 2 2 3 2 2 3 2" xfId="2259" xr:uid="{00000000-0005-0000-0000-000098110000}"/>
    <cellStyle name="Normal 3 2 2 2 2 3 2 2 3 2 2" xfId="15241" xr:uid="{00000000-0005-0000-0000-000099110000}"/>
    <cellStyle name="Normal 3 2 2 2 2 3 2 2 3 3" xfId="10999" xr:uid="{00000000-0005-0000-0000-00009A110000}"/>
    <cellStyle name="Normal 3 2 2 2 2 3 2 2 4" xfId="2260" xr:uid="{00000000-0005-0000-0000-00009B110000}"/>
    <cellStyle name="Normal 3 2 2 2 2 3 2 2 4 2" xfId="13829" xr:uid="{00000000-0005-0000-0000-00009C110000}"/>
    <cellStyle name="Normal 3 2 2 2 2 3 2 2 5" xfId="9587" xr:uid="{00000000-0005-0000-0000-00009D110000}"/>
    <cellStyle name="Normal 3 2 2 2 2 3 2 3" xfId="2261" xr:uid="{00000000-0005-0000-0000-00009E110000}"/>
    <cellStyle name="Normal 3 2 2 2 2 3 2 3 2" xfId="2262" xr:uid="{00000000-0005-0000-0000-00009F110000}"/>
    <cellStyle name="Normal 3 2 2 2 2 3 2 3 2 2" xfId="15949" xr:uid="{00000000-0005-0000-0000-0000A0110000}"/>
    <cellStyle name="Normal 3 2 2 2 2 3 2 3 3" xfId="11707" xr:uid="{00000000-0005-0000-0000-0000A1110000}"/>
    <cellStyle name="Normal 3 2 2 2 2 3 2 4" xfId="2263" xr:uid="{00000000-0005-0000-0000-0000A2110000}"/>
    <cellStyle name="Normal 3 2 2 2 2 3 2 4 2" xfId="2264" xr:uid="{00000000-0005-0000-0000-0000A3110000}"/>
    <cellStyle name="Normal 3 2 2 2 2 3 2 4 2 2" xfId="14535" xr:uid="{00000000-0005-0000-0000-0000A4110000}"/>
    <cellStyle name="Normal 3 2 2 2 2 3 2 4 3" xfId="10293" xr:uid="{00000000-0005-0000-0000-0000A5110000}"/>
    <cellStyle name="Normal 3 2 2 2 2 3 2 5" xfId="2265" xr:uid="{00000000-0005-0000-0000-0000A6110000}"/>
    <cellStyle name="Normal 3 2 2 2 2 3 2 5 2" xfId="13123" xr:uid="{00000000-0005-0000-0000-0000A7110000}"/>
    <cellStyle name="Normal 3 2 2 2 2 3 2 6" xfId="8881" xr:uid="{00000000-0005-0000-0000-0000A8110000}"/>
    <cellStyle name="Normal 3 2 2 2 2 3 3" xfId="2266" xr:uid="{00000000-0005-0000-0000-0000A9110000}"/>
    <cellStyle name="Normal 3 2 2 2 2 3 3 2" xfId="2267" xr:uid="{00000000-0005-0000-0000-0000AA110000}"/>
    <cellStyle name="Normal 3 2 2 2 2 3 3 2 2" xfId="2268" xr:uid="{00000000-0005-0000-0000-0000AB110000}"/>
    <cellStyle name="Normal 3 2 2 2 2 3 3 2 2 2" xfId="2269" xr:uid="{00000000-0005-0000-0000-0000AC110000}"/>
    <cellStyle name="Normal 3 2 2 2 2 3 3 2 2 2 2" xfId="16907" xr:uid="{00000000-0005-0000-0000-0000AD110000}"/>
    <cellStyle name="Normal 3 2 2 2 2 3 3 2 2 3" xfId="12665" xr:uid="{00000000-0005-0000-0000-0000AE110000}"/>
    <cellStyle name="Normal 3 2 2 2 2 3 3 2 3" xfId="2270" xr:uid="{00000000-0005-0000-0000-0000AF110000}"/>
    <cellStyle name="Normal 3 2 2 2 2 3 3 2 3 2" xfId="2271" xr:uid="{00000000-0005-0000-0000-0000B0110000}"/>
    <cellStyle name="Normal 3 2 2 2 2 3 3 2 3 2 2" xfId="15493" xr:uid="{00000000-0005-0000-0000-0000B1110000}"/>
    <cellStyle name="Normal 3 2 2 2 2 3 3 2 3 3" xfId="11251" xr:uid="{00000000-0005-0000-0000-0000B2110000}"/>
    <cellStyle name="Normal 3 2 2 2 2 3 3 2 4" xfId="2272" xr:uid="{00000000-0005-0000-0000-0000B3110000}"/>
    <cellStyle name="Normal 3 2 2 2 2 3 3 2 4 2" xfId="14081" xr:uid="{00000000-0005-0000-0000-0000B4110000}"/>
    <cellStyle name="Normal 3 2 2 2 2 3 3 2 5" xfId="9839" xr:uid="{00000000-0005-0000-0000-0000B5110000}"/>
    <cellStyle name="Normal 3 2 2 2 2 3 3 3" xfId="2273" xr:uid="{00000000-0005-0000-0000-0000B6110000}"/>
    <cellStyle name="Normal 3 2 2 2 2 3 3 3 2" xfId="2274" xr:uid="{00000000-0005-0000-0000-0000B7110000}"/>
    <cellStyle name="Normal 3 2 2 2 2 3 3 3 2 2" xfId="16201" xr:uid="{00000000-0005-0000-0000-0000B8110000}"/>
    <cellStyle name="Normal 3 2 2 2 2 3 3 3 3" xfId="11959" xr:uid="{00000000-0005-0000-0000-0000B9110000}"/>
    <cellStyle name="Normal 3 2 2 2 2 3 3 4" xfId="2275" xr:uid="{00000000-0005-0000-0000-0000BA110000}"/>
    <cellStyle name="Normal 3 2 2 2 2 3 3 4 2" xfId="2276" xr:uid="{00000000-0005-0000-0000-0000BB110000}"/>
    <cellStyle name="Normal 3 2 2 2 2 3 3 4 2 2" xfId="14787" xr:uid="{00000000-0005-0000-0000-0000BC110000}"/>
    <cellStyle name="Normal 3 2 2 2 2 3 3 4 3" xfId="10545" xr:uid="{00000000-0005-0000-0000-0000BD110000}"/>
    <cellStyle name="Normal 3 2 2 2 2 3 3 5" xfId="2277" xr:uid="{00000000-0005-0000-0000-0000BE110000}"/>
    <cellStyle name="Normal 3 2 2 2 2 3 3 5 2" xfId="13375" xr:uid="{00000000-0005-0000-0000-0000BF110000}"/>
    <cellStyle name="Normal 3 2 2 2 2 3 3 6" xfId="9133" xr:uid="{00000000-0005-0000-0000-0000C0110000}"/>
    <cellStyle name="Normal 3 2 2 2 2 3 4" xfId="2278" xr:uid="{00000000-0005-0000-0000-0000C1110000}"/>
    <cellStyle name="Normal 3 2 2 2 2 3 4 2" xfId="2279" xr:uid="{00000000-0005-0000-0000-0000C2110000}"/>
    <cellStyle name="Normal 3 2 2 2 2 3 4 2 2" xfId="2280" xr:uid="{00000000-0005-0000-0000-0000C3110000}"/>
    <cellStyle name="Normal 3 2 2 2 2 3 4 2 2 2" xfId="16453" xr:uid="{00000000-0005-0000-0000-0000C4110000}"/>
    <cellStyle name="Normal 3 2 2 2 2 3 4 2 3" xfId="12211" xr:uid="{00000000-0005-0000-0000-0000C5110000}"/>
    <cellStyle name="Normal 3 2 2 2 2 3 4 3" xfId="2281" xr:uid="{00000000-0005-0000-0000-0000C6110000}"/>
    <cellStyle name="Normal 3 2 2 2 2 3 4 3 2" xfId="2282" xr:uid="{00000000-0005-0000-0000-0000C7110000}"/>
    <cellStyle name="Normal 3 2 2 2 2 3 4 3 2 2" xfId="15039" xr:uid="{00000000-0005-0000-0000-0000C8110000}"/>
    <cellStyle name="Normal 3 2 2 2 2 3 4 3 3" xfId="10797" xr:uid="{00000000-0005-0000-0000-0000C9110000}"/>
    <cellStyle name="Normal 3 2 2 2 2 3 4 4" xfId="2283" xr:uid="{00000000-0005-0000-0000-0000CA110000}"/>
    <cellStyle name="Normal 3 2 2 2 2 3 4 4 2" xfId="13627" xr:uid="{00000000-0005-0000-0000-0000CB110000}"/>
    <cellStyle name="Normal 3 2 2 2 2 3 4 5" xfId="9385" xr:uid="{00000000-0005-0000-0000-0000CC110000}"/>
    <cellStyle name="Normal 3 2 2 2 2 3 5" xfId="2284" xr:uid="{00000000-0005-0000-0000-0000CD110000}"/>
    <cellStyle name="Normal 3 2 2 2 2 3 5 2" xfId="2285" xr:uid="{00000000-0005-0000-0000-0000CE110000}"/>
    <cellStyle name="Normal 3 2 2 2 2 3 5 2 2" xfId="15747" xr:uid="{00000000-0005-0000-0000-0000CF110000}"/>
    <cellStyle name="Normal 3 2 2 2 2 3 5 3" xfId="11505" xr:uid="{00000000-0005-0000-0000-0000D0110000}"/>
    <cellStyle name="Normal 3 2 2 2 2 3 6" xfId="2286" xr:uid="{00000000-0005-0000-0000-0000D1110000}"/>
    <cellStyle name="Normal 3 2 2 2 2 3 6 2" xfId="2287" xr:uid="{00000000-0005-0000-0000-0000D2110000}"/>
    <cellStyle name="Normal 3 2 2 2 2 3 6 2 2" xfId="14333" xr:uid="{00000000-0005-0000-0000-0000D3110000}"/>
    <cellStyle name="Normal 3 2 2 2 2 3 6 3" xfId="10091" xr:uid="{00000000-0005-0000-0000-0000D4110000}"/>
    <cellStyle name="Normal 3 2 2 2 2 3 7" xfId="2288" xr:uid="{00000000-0005-0000-0000-0000D5110000}"/>
    <cellStyle name="Normal 3 2 2 2 2 3 7 2" xfId="12921" xr:uid="{00000000-0005-0000-0000-0000D6110000}"/>
    <cellStyle name="Normal 3 2 2 2 2 3 8" xfId="8679" xr:uid="{00000000-0005-0000-0000-0000D7110000}"/>
    <cellStyle name="Normal 3 2 2 2 2 4" xfId="2289" xr:uid="{00000000-0005-0000-0000-0000D8110000}"/>
    <cellStyle name="Normal 3 2 2 2 2 4 2" xfId="2290" xr:uid="{00000000-0005-0000-0000-0000D9110000}"/>
    <cellStyle name="Normal 3 2 2 2 2 4 2 2" xfId="2291" xr:uid="{00000000-0005-0000-0000-0000DA110000}"/>
    <cellStyle name="Normal 3 2 2 2 2 4 2 2 2" xfId="2292" xr:uid="{00000000-0005-0000-0000-0000DB110000}"/>
    <cellStyle name="Normal 3 2 2 2 2 4 2 2 2 2" xfId="2293" xr:uid="{00000000-0005-0000-0000-0000DC110000}"/>
    <cellStyle name="Normal 3 2 2 2 2 4 2 2 2 2 2" xfId="17008" xr:uid="{00000000-0005-0000-0000-0000DD110000}"/>
    <cellStyle name="Normal 3 2 2 2 2 4 2 2 2 3" xfId="12766" xr:uid="{00000000-0005-0000-0000-0000DE110000}"/>
    <cellStyle name="Normal 3 2 2 2 2 4 2 2 3" xfId="2294" xr:uid="{00000000-0005-0000-0000-0000DF110000}"/>
    <cellStyle name="Normal 3 2 2 2 2 4 2 2 3 2" xfId="2295" xr:uid="{00000000-0005-0000-0000-0000E0110000}"/>
    <cellStyle name="Normal 3 2 2 2 2 4 2 2 3 2 2" xfId="15594" xr:uid="{00000000-0005-0000-0000-0000E1110000}"/>
    <cellStyle name="Normal 3 2 2 2 2 4 2 2 3 3" xfId="11352" xr:uid="{00000000-0005-0000-0000-0000E2110000}"/>
    <cellStyle name="Normal 3 2 2 2 2 4 2 2 4" xfId="2296" xr:uid="{00000000-0005-0000-0000-0000E3110000}"/>
    <cellStyle name="Normal 3 2 2 2 2 4 2 2 4 2" xfId="14182" xr:uid="{00000000-0005-0000-0000-0000E4110000}"/>
    <cellStyle name="Normal 3 2 2 2 2 4 2 2 5" xfId="9940" xr:uid="{00000000-0005-0000-0000-0000E5110000}"/>
    <cellStyle name="Normal 3 2 2 2 2 4 2 3" xfId="2297" xr:uid="{00000000-0005-0000-0000-0000E6110000}"/>
    <cellStyle name="Normal 3 2 2 2 2 4 2 3 2" xfId="2298" xr:uid="{00000000-0005-0000-0000-0000E7110000}"/>
    <cellStyle name="Normal 3 2 2 2 2 4 2 3 2 2" xfId="16302" xr:uid="{00000000-0005-0000-0000-0000E8110000}"/>
    <cellStyle name="Normal 3 2 2 2 2 4 2 3 3" xfId="12060" xr:uid="{00000000-0005-0000-0000-0000E9110000}"/>
    <cellStyle name="Normal 3 2 2 2 2 4 2 4" xfId="2299" xr:uid="{00000000-0005-0000-0000-0000EA110000}"/>
    <cellStyle name="Normal 3 2 2 2 2 4 2 4 2" xfId="2300" xr:uid="{00000000-0005-0000-0000-0000EB110000}"/>
    <cellStyle name="Normal 3 2 2 2 2 4 2 4 2 2" xfId="14888" xr:uid="{00000000-0005-0000-0000-0000EC110000}"/>
    <cellStyle name="Normal 3 2 2 2 2 4 2 4 3" xfId="10646" xr:uid="{00000000-0005-0000-0000-0000ED110000}"/>
    <cellStyle name="Normal 3 2 2 2 2 4 2 5" xfId="2301" xr:uid="{00000000-0005-0000-0000-0000EE110000}"/>
    <cellStyle name="Normal 3 2 2 2 2 4 2 5 2" xfId="13476" xr:uid="{00000000-0005-0000-0000-0000EF110000}"/>
    <cellStyle name="Normal 3 2 2 2 2 4 2 6" xfId="9234" xr:uid="{00000000-0005-0000-0000-0000F0110000}"/>
    <cellStyle name="Normal 3 2 2 2 2 4 3" xfId="2302" xr:uid="{00000000-0005-0000-0000-0000F1110000}"/>
    <cellStyle name="Normal 3 2 2 2 2 4 3 2" xfId="2303" xr:uid="{00000000-0005-0000-0000-0000F2110000}"/>
    <cellStyle name="Normal 3 2 2 2 2 4 3 2 2" xfId="2304" xr:uid="{00000000-0005-0000-0000-0000F3110000}"/>
    <cellStyle name="Normal 3 2 2 2 2 4 3 2 2 2" xfId="16756" xr:uid="{00000000-0005-0000-0000-0000F4110000}"/>
    <cellStyle name="Normal 3 2 2 2 2 4 3 2 3" xfId="12514" xr:uid="{00000000-0005-0000-0000-0000F5110000}"/>
    <cellStyle name="Normal 3 2 2 2 2 4 3 3" xfId="2305" xr:uid="{00000000-0005-0000-0000-0000F6110000}"/>
    <cellStyle name="Normal 3 2 2 2 2 4 3 3 2" xfId="2306" xr:uid="{00000000-0005-0000-0000-0000F7110000}"/>
    <cellStyle name="Normal 3 2 2 2 2 4 3 3 2 2" xfId="15342" xr:uid="{00000000-0005-0000-0000-0000F8110000}"/>
    <cellStyle name="Normal 3 2 2 2 2 4 3 3 3" xfId="11100" xr:uid="{00000000-0005-0000-0000-0000F9110000}"/>
    <cellStyle name="Normal 3 2 2 2 2 4 3 4" xfId="2307" xr:uid="{00000000-0005-0000-0000-0000FA110000}"/>
    <cellStyle name="Normal 3 2 2 2 2 4 3 4 2" xfId="13930" xr:uid="{00000000-0005-0000-0000-0000FB110000}"/>
    <cellStyle name="Normal 3 2 2 2 2 4 3 5" xfId="9688" xr:uid="{00000000-0005-0000-0000-0000FC110000}"/>
    <cellStyle name="Normal 3 2 2 2 2 4 4" xfId="2308" xr:uid="{00000000-0005-0000-0000-0000FD110000}"/>
    <cellStyle name="Normal 3 2 2 2 2 4 4 2" xfId="2309" xr:uid="{00000000-0005-0000-0000-0000FE110000}"/>
    <cellStyle name="Normal 3 2 2 2 2 4 4 2 2" xfId="16050" xr:uid="{00000000-0005-0000-0000-0000FF110000}"/>
    <cellStyle name="Normal 3 2 2 2 2 4 4 3" xfId="11808" xr:uid="{00000000-0005-0000-0000-000000120000}"/>
    <cellStyle name="Normal 3 2 2 2 2 4 5" xfId="2310" xr:uid="{00000000-0005-0000-0000-000001120000}"/>
    <cellStyle name="Normal 3 2 2 2 2 4 5 2" xfId="2311" xr:uid="{00000000-0005-0000-0000-000002120000}"/>
    <cellStyle name="Normal 3 2 2 2 2 4 5 2 2" xfId="14636" xr:uid="{00000000-0005-0000-0000-000003120000}"/>
    <cellStyle name="Normal 3 2 2 2 2 4 5 3" xfId="10394" xr:uid="{00000000-0005-0000-0000-000004120000}"/>
    <cellStyle name="Normal 3 2 2 2 2 4 6" xfId="2312" xr:uid="{00000000-0005-0000-0000-000005120000}"/>
    <cellStyle name="Normal 3 2 2 2 2 4 6 2" xfId="13224" xr:uid="{00000000-0005-0000-0000-000006120000}"/>
    <cellStyle name="Normal 3 2 2 2 2 4 7" xfId="8982" xr:uid="{00000000-0005-0000-0000-000007120000}"/>
    <cellStyle name="Normal 3 2 2 2 2 5" xfId="2313" xr:uid="{00000000-0005-0000-0000-000008120000}"/>
    <cellStyle name="Normal 3 2 2 2 2 5 2" xfId="2314" xr:uid="{00000000-0005-0000-0000-000009120000}"/>
    <cellStyle name="Normal 3 2 2 2 2 5 2 2" xfId="2315" xr:uid="{00000000-0005-0000-0000-00000A120000}"/>
    <cellStyle name="Normal 3 2 2 2 2 5 2 2 2" xfId="2316" xr:uid="{00000000-0005-0000-0000-00000B120000}"/>
    <cellStyle name="Normal 3 2 2 2 2 5 2 2 2 2" xfId="16554" xr:uid="{00000000-0005-0000-0000-00000C120000}"/>
    <cellStyle name="Normal 3 2 2 2 2 5 2 2 3" xfId="12312" xr:uid="{00000000-0005-0000-0000-00000D120000}"/>
    <cellStyle name="Normal 3 2 2 2 2 5 2 3" xfId="2317" xr:uid="{00000000-0005-0000-0000-00000E120000}"/>
    <cellStyle name="Normal 3 2 2 2 2 5 2 3 2" xfId="2318" xr:uid="{00000000-0005-0000-0000-00000F120000}"/>
    <cellStyle name="Normal 3 2 2 2 2 5 2 3 2 2" xfId="15140" xr:uid="{00000000-0005-0000-0000-000010120000}"/>
    <cellStyle name="Normal 3 2 2 2 2 5 2 3 3" xfId="10898" xr:uid="{00000000-0005-0000-0000-000011120000}"/>
    <cellStyle name="Normal 3 2 2 2 2 5 2 4" xfId="2319" xr:uid="{00000000-0005-0000-0000-000012120000}"/>
    <cellStyle name="Normal 3 2 2 2 2 5 2 4 2" xfId="13728" xr:uid="{00000000-0005-0000-0000-000013120000}"/>
    <cellStyle name="Normal 3 2 2 2 2 5 2 5" xfId="9486" xr:uid="{00000000-0005-0000-0000-000014120000}"/>
    <cellStyle name="Normal 3 2 2 2 2 5 3" xfId="2320" xr:uid="{00000000-0005-0000-0000-000015120000}"/>
    <cellStyle name="Normal 3 2 2 2 2 5 3 2" xfId="2321" xr:uid="{00000000-0005-0000-0000-000016120000}"/>
    <cellStyle name="Normal 3 2 2 2 2 5 3 2 2" xfId="15848" xr:uid="{00000000-0005-0000-0000-000017120000}"/>
    <cellStyle name="Normal 3 2 2 2 2 5 3 3" xfId="11606" xr:uid="{00000000-0005-0000-0000-000018120000}"/>
    <cellStyle name="Normal 3 2 2 2 2 5 4" xfId="2322" xr:uid="{00000000-0005-0000-0000-000019120000}"/>
    <cellStyle name="Normal 3 2 2 2 2 5 4 2" xfId="2323" xr:uid="{00000000-0005-0000-0000-00001A120000}"/>
    <cellStyle name="Normal 3 2 2 2 2 5 4 2 2" xfId="14434" xr:uid="{00000000-0005-0000-0000-00001B120000}"/>
    <cellStyle name="Normal 3 2 2 2 2 5 4 3" xfId="10192" xr:uid="{00000000-0005-0000-0000-00001C120000}"/>
    <cellStyle name="Normal 3 2 2 2 2 5 5" xfId="2324" xr:uid="{00000000-0005-0000-0000-00001D120000}"/>
    <cellStyle name="Normal 3 2 2 2 2 5 5 2" xfId="13022" xr:uid="{00000000-0005-0000-0000-00001E120000}"/>
    <cellStyle name="Normal 3 2 2 2 2 5 6" xfId="8780" xr:uid="{00000000-0005-0000-0000-00001F120000}"/>
    <cellStyle name="Normal 3 2 2 2 2 6" xfId="2325" xr:uid="{00000000-0005-0000-0000-000020120000}"/>
    <cellStyle name="Normal 3 2 2 2 2 6 2" xfId="2326" xr:uid="{00000000-0005-0000-0000-000021120000}"/>
    <cellStyle name="Normal 3 2 2 2 2 6 2 2" xfId="2327" xr:uid="{00000000-0005-0000-0000-000022120000}"/>
    <cellStyle name="Normal 3 2 2 2 2 6 2 2 2" xfId="2328" xr:uid="{00000000-0005-0000-0000-000023120000}"/>
    <cellStyle name="Normal 3 2 2 2 2 6 2 2 2 2" xfId="16806" xr:uid="{00000000-0005-0000-0000-000024120000}"/>
    <cellStyle name="Normal 3 2 2 2 2 6 2 2 3" xfId="12564" xr:uid="{00000000-0005-0000-0000-000025120000}"/>
    <cellStyle name="Normal 3 2 2 2 2 6 2 3" xfId="2329" xr:uid="{00000000-0005-0000-0000-000026120000}"/>
    <cellStyle name="Normal 3 2 2 2 2 6 2 3 2" xfId="2330" xr:uid="{00000000-0005-0000-0000-000027120000}"/>
    <cellStyle name="Normal 3 2 2 2 2 6 2 3 2 2" xfId="15392" xr:uid="{00000000-0005-0000-0000-000028120000}"/>
    <cellStyle name="Normal 3 2 2 2 2 6 2 3 3" xfId="11150" xr:uid="{00000000-0005-0000-0000-000029120000}"/>
    <cellStyle name="Normal 3 2 2 2 2 6 2 4" xfId="2331" xr:uid="{00000000-0005-0000-0000-00002A120000}"/>
    <cellStyle name="Normal 3 2 2 2 2 6 2 4 2" xfId="13980" xr:uid="{00000000-0005-0000-0000-00002B120000}"/>
    <cellStyle name="Normal 3 2 2 2 2 6 2 5" xfId="9738" xr:uid="{00000000-0005-0000-0000-00002C120000}"/>
    <cellStyle name="Normal 3 2 2 2 2 6 3" xfId="2332" xr:uid="{00000000-0005-0000-0000-00002D120000}"/>
    <cellStyle name="Normal 3 2 2 2 2 6 3 2" xfId="2333" xr:uid="{00000000-0005-0000-0000-00002E120000}"/>
    <cellStyle name="Normal 3 2 2 2 2 6 3 2 2" xfId="16100" xr:uid="{00000000-0005-0000-0000-00002F120000}"/>
    <cellStyle name="Normal 3 2 2 2 2 6 3 3" xfId="11858" xr:uid="{00000000-0005-0000-0000-000030120000}"/>
    <cellStyle name="Normal 3 2 2 2 2 6 4" xfId="2334" xr:uid="{00000000-0005-0000-0000-000031120000}"/>
    <cellStyle name="Normal 3 2 2 2 2 6 4 2" xfId="2335" xr:uid="{00000000-0005-0000-0000-000032120000}"/>
    <cellStyle name="Normal 3 2 2 2 2 6 4 2 2" xfId="14686" xr:uid="{00000000-0005-0000-0000-000033120000}"/>
    <cellStyle name="Normal 3 2 2 2 2 6 4 3" xfId="10444" xr:uid="{00000000-0005-0000-0000-000034120000}"/>
    <cellStyle name="Normal 3 2 2 2 2 6 5" xfId="2336" xr:uid="{00000000-0005-0000-0000-000035120000}"/>
    <cellStyle name="Normal 3 2 2 2 2 6 5 2" xfId="13274" xr:uid="{00000000-0005-0000-0000-000036120000}"/>
    <cellStyle name="Normal 3 2 2 2 2 6 6" xfId="9032" xr:uid="{00000000-0005-0000-0000-000037120000}"/>
    <cellStyle name="Normal 3 2 2 2 2 7" xfId="2337" xr:uid="{00000000-0005-0000-0000-000038120000}"/>
    <cellStyle name="Normal 3 2 2 2 2 7 2" xfId="2338" xr:uid="{00000000-0005-0000-0000-000039120000}"/>
    <cellStyle name="Normal 3 2 2 2 2 7 2 2" xfId="2339" xr:uid="{00000000-0005-0000-0000-00003A120000}"/>
    <cellStyle name="Normal 3 2 2 2 2 7 2 2 2" xfId="16352" xr:uid="{00000000-0005-0000-0000-00003B120000}"/>
    <cellStyle name="Normal 3 2 2 2 2 7 2 3" xfId="12110" xr:uid="{00000000-0005-0000-0000-00003C120000}"/>
    <cellStyle name="Normal 3 2 2 2 2 7 3" xfId="2340" xr:uid="{00000000-0005-0000-0000-00003D120000}"/>
    <cellStyle name="Normal 3 2 2 2 2 7 3 2" xfId="2341" xr:uid="{00000000-0005-0000-0000-00003E120000}"/>
    <cellStyle name="Normal 3 2 2 2 2 7 3 2 2" xfId="14938" xr:uid="{00000000-0005-0000-0000-00003F120000}"/>
    <cellStyle name="Normal 3 2 2 2 2 7 3 3" xfId="10696" xr:uid="{00000000-0005-0000-0000-000040120000}"/>
    <cellStyle name="Normal 3 2 2 2 2 7 4" xfId="2342" xr:uid="{00000000-0005-0000-0000-000041120000}"/>
    <cellStyle name="Normal 3 2 2 2 2 7 4 2" xfId="13526" xr:uid="{00000000-0005-0000-0000-000042120000}"/>
    <cellStyle name="Normal 3 2 2 2 2 7 5" xfId="9284" xr:uid="{00000000-0005-0000-0000-000043120000}"/>
    <cellStyle name="Normal 3 2 2 2 2 8" xfId="2343" xr:uid="{00000000-0005-0000-0000-000044120000}"/>
    <cellStyle name="Normal 3 2 2 2 2 8 2" xfId="2344" xr:uid="{00000000-0005-0000-0000-000045120000}"/>
    <cellStyle name="Normal 3 2 2 2 2 8 2 2" xfId="15646" xr:uid="{00000000-0005-0000-0000-000046120000}"/>
    <cellStyle name="Normal 3 2 2 2 2 8 3" xfId="11404" xr:uid="{00000000-0005-0000-0000-000047120000}"/>
    <cellStyle name="Normal 3 2 2 2 2 9" xfId="2345" xr:uid="{00000000-0005-0000-0000-000048120000}"/>
    <cellStyle name="Normal 3 2 2 2 2 9 2" xfId="2346" xr:uid="{00000000-0005-0000-0000-000049120000}"/>
    <cellStyle name="Normal 3 2 2 2 2 9 2 2" xfId="14232" xr:uid="{00000000-0005-0000-0000-00004A120000}"/>
    <cellStyle name="Normal 3 2 2 2 2 9 3" xfId="9990" xr:uid="{00000000-0005-0000-0000-00004B120000}"/>
    <cellStyle name="Normal 3 2 2 2 3" xfId="2347" xr:uid="{00000000-0005-0000-0000-00004C120000}"/>
    <cellStyle name="Normal 3 2 2 2 3 2" xfId="2348" xr:uid="{00000000-0005-0000-0000-00004D120000}"/>
    <cellStyle name="Normal 3 2 2 2 3 2 2" xfId="2349" xr:uid="{00000000-0005-0000-0000-00004E120000}"/>
    <cellStyle name="Normal 3 2 2 2 3 2 2 2" xfId="2350" xr:uid="{00000000-0005-0000-0000-00004F120000}"/>
    <cellStyle name="Normal 3 2 2 2 3 2 2 2 2" xfId="2351" xr:uid="{00000000-0005-0000-0000-000050120000}"/>
    <cellStyle name="Normal 3 2 2 2 3 2 2 2 2 2" xfId="2352" xr:uid="{00000000-0005-0000-0000-000051120000}"/>
    <cellStyle name="Normal 3 2 2 2 3 2 2 2 2 2 2" xfId="16681" xr:uid="{00000000-0005-0000-0000-000052120000}"/>
    <cellStyle name="Normal 3 2 2 2 3 2 2 2 2 3" xfId="12439" xr:uid="{00000000-0005-0000-0000-000053120000}"/>
    <cellStyle name="Normal 3 2 2 2 3 2 2 2 3" xfId="2353" xr:uid="{00000000-0005-0000-0000-000054120000}"/>
    <cellStyle name="Normal 3 2 2 2 3 2 2 2 3 2" xfId="2354" xr:uid="{00000000-0005-0000-0000-000055120000}"/>
    <cellStyle name="Normal 3 2 2 2 3 2 2 2 3 2 2" xfId="15267" xr:uid="{00000000-0005-0000-0000-000056120000}"/>
    <cellStyle name="Normal 3 2 2 2 3 2 2 2 3 3" xfId="11025" xr:uid="{00000000-0005-0000-0000-000057120000}"/>
    <cellStyle name="Normal 3 2 2 2 3 2 2 2 4" xfId="2355" xr:uid="{00000000-0005-0000-0000-000058120000}"/>
    <cellStyle name="Normal 3 2 2 2 3 2 2 2 4 2" xfId="13855" xr:uid="{00000000-0005-0000-0000-000059120000}"/>
    <cellStyle name="Normal 3 2 2 2 3 2 2 2 5" xfId="9613" xr:uid="{00000000-0005-0000-0000-00005A120000}"/>
    <cellStyle name="Normal 3 2 2 2 3 2 2 3" xfId="2356" xr:uid="{00000000-0005-0000-0000-00005B120000}"/>
    <cellStyle name="Normal 3 2 2 2 3 2 2 3 2" xfId="2357" xr:uid="{00000000-0005-0000-0000-00005C120000}"/>
    <cellStyle name="Normal 3 2 2 2 3 2 2 3 2 2" xfId="15975" xr:uid="{00000000-0005-0000-0000-00005D120000}"/>
    <cellStyle name="Normal 3 2 2 2 3 2 2 3 3" xfId="11733" xr:uid="{00000000-0005-0000-0000-00005E120000}"/>
    <cellStyle name="Normal 3 2 2 2 3 2 2 4" xfId="2358" xr:uid="{00000000-0005-0000-0000-00005F120000}"/>
    <cellStyle name="Normal 3 2 2 2 3 2 2 4 2" xfId="2359" xr:uid="{00000000-0005-0000-0000-000060120000}"/>
    <cellStyle name="Normal 3 2 2 2 3 2 2 4 2 2" xfId="14561" xr:uid="{00000000-0005-0000-0000-000061120000}"/>
    <cellStyle name="Normal 3 2 2 2 3 2 2 4 3" xfId="10319" xr:uid="{00000000-0005-0000-0000-000062120000}"/>
    <cellStyle name="Normal 3 2 2 2 3 2 2 5" xfId="2360" xr:uid="{00000000-0005-0000-0000-000063120000}"/>
    <cellStyle name="Normal 3 2 2 2 3 2 2 5 2" xfId="13149" xr:uid="{00000000-0005-0000-0000-000064120000}"/>
    <cellStyle name="Normal 3 2 2 2 3 2 2 6" xfId="8907" xr:uid="{00000000-0005-0000-0000-000065120000}"/>
    <cellStyle name="Normal 3 2 2 2 3 2 3" xfId="2361" xr:uid="{00000000-0005-0000-0000-000066120000}"/>
    <cellStyle name="Normal 3 2 2 2 3 2 3 2" xfId="2362" xr:uid="{00000000-0005-0000-0000-000067120000}"/>
    <cellStyle name="Normal 3 2 2 2 3 2 3 2 2" xfId="2363" xr:uid="{00000000-0005-0000-0000-000068120000}"/>
    <cellStyle name="Normal 3 2 2 2 3 2 3 2 2 2" xfId="2364" xr:uid="{00000000-0005-0000-0000-000069120000}"/>
    <cellStyle name="Normal 3 2 2 2 3 2 3 2 2 2 2" xfId="16933" xr:uid="{00000000-0005-0000-0000-00006A120000}"/>
    <cellStyle name="Normal 3 2 2 2 3 2 3 2 2 3" xfId="12691" xr:uid="{00000000-0005-0000-0000-00006B120000}"/>
    <cellStyle name="Normal 3 2 2 2 3 2 3 2 3" xfId="2365" xr:uid="{00000000-0005-0000-0000-00006C120000}"/>
    <cellStyle name="Normal 3 2 2 2 3 2 3 2 3 2" xfId="2366" xr:uid="{00000000-0005-0000-0000-00006D120000}"/>
    <cellStyle name="Normal 3 2 2 2 3 2 3 2 3 2 2" xfId="15519" xr:uid="{00000000-0005-0000-0000-00006E120000}"/>
    <cellStyle name="Normal 3 2 2 2 3 2 3 2 3 3" xfId="11277" xr:uid="{00000000-0005-0000-0000-00006F120000}"/>
    <cellStyle name="Normal 3 2 2 2 3 2 3 2 4" xfId="2367" xr:uid="{00000000-0005-0000-0000-000070120000}"/>
    <cellStyle name="Normal 3 2 2 2 3 2 3 2 4 2" xfId="14107" xr:uid="{00000000-0005-0000-0000-000071120000}"/>
    <cellStyle name="Normal 3 2 2 2 3 2 3 2 5" xfId="9865" xr:uid="{00000000-0005-0000-0000-000072120000}"/>
    <cellStyle name="Normal 3 2 2 2 3 2 3 3" xfId="2368" xr:uid="{00000000-0005-0000-0000-000073120000}"/>
    <cellStyle name="Normal 3 2 2 2 3 2 3 3 2" xfId="2369" xr:uid="{00000000-0005-0000-0000-000074120000}"/>
    <cellStyle name="Normal 3 2 2 2 3 2 3 3 2 2" xfId="16227" xr:uid="{00000000-0005-0000-0000-000075120000}"/>
    <cellStyle name="Normal 3 2 2 2 3 2 3 3 3" xfId="11985" xr:uid="{00000000-0005-0000-0000-000076120000}"/>
    <cellStyle name="Normal 3 2 2 2 3 2 3 4" xfId="2370" xr:uid="{00000000-0005-0000-0000-000077120000}"/>
    <cellStyle name="Normal 3 2 2 2 3 2 3 4 2" xfId="2371" xr:uid="{00000000-0005-0000-0000-000078120000}"/>
    <cellStyle name="Normal 3 2 2 2 3 2 3 4 2 2" xfId="14813" xr:uid="{00000000-0005-0000-0000-000079120000}"/>
    <cellStyle name="Normal 3 2 2 2 3 2 3 4 3" xfId="10571" xr:uid="{00000000-0005-0000-0000-00007A120000}"/>
    <cellStyle name="Normal 3 2 2 2 3 2 3 5" xfId="2372" xr:uid="{00000000-0005-0000-0000-00007B120000}"/>
    <cellStyle name="Normal 3 2 2 2 3 2 3 5 2" xfId="13401" xr:uid="{00000000-0005-0000-0000-00007C120000}"/>
    <cellStyle name="Normal 3 2 2 2 3 2 3 6" xfId="9159" xr:uid="{00000000-0005-0000-0000-00007D120000}"/>
    <cellStyle name="Normal 3 2 2 2 3 2 4" xfId="2373" xr:uid="{00000000-0005-0000-0000-00007E120000}"/>
    <cellStyle name="Normal 3 2 2 2 3 2 4 2" xfId="2374" xr:uid="{00000000-0005-0000-0000-00007F120000}"/>
    <cellStyle name="Normal 3 2 2 2 3 2 4 2 2" xfId="2375" xr:uid="{00000000-0005-0000-0000-000080120000}"/>
    <cellStyle name="Normal 3 2 2 2 3 2 4 2 2 2" xfId="16479" xr:uid="{00000000-0005-0000-0000-000081120000}"/>
    <cellStyle name="Normal 3 2 2 2 3 2 4 2 3" xfId="12237" xr:uid="{00000000-0005-0000-0000-000082120000}"/>
    <cellStyle name="Normal 3 2 2 2 3 2 4 3" xfId="2376" xr:uid="{00000000-0005-0000-0000-000083120000}"/>
    <cellStyle name="Normal 3 2 2 2 3 2 4 3 2" xfId="2377" xr:uid="{00000000-0005-0000-0000-000084120000}"/>
    <cellStyle name="Normal 3 2 2 2 3 2 4 3 2 2" xfId="15065" xr:uid="{00000000-0005-0000-0000-000085120000}"/>
    <cellStyle name="Normal 3 2 2 2 3 2 4 3 3" xfId="10823" xr:uid="{00000000-0005-0000-0000-000086120000}"/>
    <cellStyle name="Normal 3 2 2 2 3 2 4 4" xfId="2378" xr:uid="{00000000-0005-0000-0000-000087120000}"/>
    <cellStyle name="Normal 3 2 2 2 3 2 4 4 2" xfId="13653" xr:uid="{00000000-0005-0000-0000-000088120000}"/>
    <cellStyle name="Normal 3 2 2 2 3 2 4 5" xfId="9411" xr:uid="{00000000-0005-0000-0000-000089120000}"/>
    <cellStyle name="Normal 3 2 2 2 3 2 5" xfId="2379" xr:uid="{00000000-0005-0000-0000-00008A120000}"/>
    <cellStyle name="Normal 3 2 2 2 3 2 5 2" xfId="2380" xr:uid="{00000000-0005-0000-0000-00008B120000}"/>
    <cellStyle name="Normal 3 2 2 2 3 2 5 2 2" xfId="15773" xr:uid="{00000000-0005-0000-0000-00008C120000}"/>
    <cellStyle name="Normal 3 2 2 2 3 2 5 3" xfId="11531" xr:uid="{00000000-0005-0000-0000-00008D120000}"/>
    <cellStyle name="Normal 3 2 2 2 3 2 6" xfId="2381" xr:uid="{00000000-0005-0000-0000-00008E120000}"/>
    <cellStyle name="Normal 3 2 2 2 3 2 6 2" xfId="2382" xr:uid="{00000000-0005-0000-0000-00008F120000}"/>
    <cellStyle name="Normal 3 2 2 2 3 2 6 2 2" xfId="14359" xr:uid="{00000000-0005-0000-0000-000090120000}"/>
    <cellStyle name="Normal 3 2 2 2 3 2 6 3" xfId="10117" xr:uid="{00000000-0005-0000-0000-000091120000}"/>
    <cellStyle name="Normal 3 2 2 2 3 2 7" xfId="2383" xr:uid="{00000000-0005-0000-0000-000092120000}"/>
    <cellStyle name="Normal 3 2 2 2 3 2 7 2" xfId="12947" xr:uid="{00000000-0005-0000-0000-000093120000}"/>
    <cellStyle name="Normal 3 2 2 2 3 2 8" xfId="8705" xr:uid="{00000000-0005-0000-0000-000094120000}"/>
    <cellStyle name="Normal 3 2 2 2 3 3" xfId="2384" xr:uid="{00000000-0005-0000-0000-000095120000}"/>
    <cellStyle name="Normal 3 2 2 2 3 3 2" xfId="2385" xr:uid="{00000000-0005-0000-0000-000096120000}"/>
    <cellStyle name="Normal 3 2 2 2 3 3 2 2" xfId="2386" xr:uid="{00000000-0005-0000-0000-000097120000}"/>
    <cellStyle name="Normal 3 2 2 2 3 3 2 2 2" xfId="2387" xr:uid="{00000000-0005-0000-0000-000098120000}"/>
    <cellStyle name="Normal 3 2 2 2 3 3 2 2 2 2" xfId="16580" xr:uid="{00000000-0005-0000-0000-000099120000}"/>
    <cellStyle name="Normal 3 2 2 2 3 3 2 2 3" xfId="12338" xr:uid="{00000000-0005-0000-0000-00009A120000}"/>
    <cellStyle name="Normal 3 2 2 2 3 3 2 3" xfId="2388" xr:uid="{00000000-0005-0000-0000-00009B120000}"/>
    <cellStyle name="Normal 3 2 2 2 3 3 2 3 2" xfId="2389" xr:uid="{00000000-0005-0000-0000-00009C120000}"/>
    <cellStyle name="Normal 3 2 2 2 3 3 2 3 2 2" xfId="15166" xr:uid="{00000000-0005-0000-0000-00009D120000}"/>
    <cellStyle name="Normal 3 2 2 2 3 3 2 3 3" xfId="10924" xr:uid="{00000000-0005-0000-0000-00009E120000}"/>
    <cellStyle name="Normal 3 2 2 2 3 3 2 4" xfId="2390" xr:uid="{00000000-0005-0000-0000-00009F120000}"/>
    <cellStyle name="Normal 3 2 2 2 3 3 2 4 2" xfId="13754" xr:uid="{00000000-0005-0000-0000-0000A0120000}"/>
    <cellStyle name="Normal 3 2 2 2 3 3 2 5" xfId="9512" xr:uid="{00000000-0005-0000-0000-0000A1120000}"/>
    <cellStyle name="Normal 3 2 2 2 3 3 3" xfId="2391" xr:uid="{00000000-0005-0000-0000-0000A2120000}"/>
    <cellStyle name="Normal 3 2 2 2 3 3 3 2" xfId="2392" xr:uid="{00000000-0005-0000-0000-0000A3120000}"/>
    <cellStyle name="Normal 3 2 2 2 3 3 3 2 2" xfId="15874" xr:uid="{00000000-0005-0000-0000-0000A4120000}"/>
    <cellStyle name="Normal 3 2 2 2 3 3 3 3" xfId="11632" xr:uid="{00000000-0005-0000-0000-0000A5120000}"/>
    <cellStyle name="Normal 3 2 2 2 3 3 4" xfId="2393" xr:uid="{00000000-0005-0000-0000-0000A6120000}"/>
    <cellStyle name="Normal 3 2 2 2 3 3 4 2" xfId="2394" xr:uid="{00000000-0005-0000-0000-0000A7120000}"/>
    <cellStyle name="Normal 3 2 2 2 3 3 4 2 2" xfId="14460" xr:uid="{00000000-0005-0000-0000-0000A8120000}"/>
    <cellStyle name="Normal 3 2 2 2 3 3 4 3" xfId="10218" xr:uid="{00000000-0005-0000-0000-0000A9120000}"/>
    <cellStyle name="Normal 3 2 2 2 3 3 5" xfId="2395" xr:uid="{00000000-0005-0000-0000-0000AA120000}"/>
    <cellStyle name="Normal 3 2 2 2 3 3 5 2" xfId="13048" xr:uid="{00000000-0005-0000-0000-0000AB120000}"/>
    <cellStyle name="Normal 3 2 2 2 3 3 6" xfId="8806" xr:uid="{00000000-0005-0000-0000-0000AC120000}"/>
    <cellStyle name="Normal 3 2 2 2 3 4" xfId="2396" xr:uid="{00000000-0005-0000-0000-0000AD120000}"/>
    <cellStyle name="Normal 3 2 2 2 3 4 2" xfId="2397" xr:uid="{00000000-0005-0000-0000-0000AE120000}"/>
    <cellStyle name="Normal 3 2 2 2 3 4 2 2" xfId="2398" xr:uid="{00000000-0005-0000-0000-0000AF120000}"/>
    <cellStyle name="Normal 3 2 2 2 3 4 2 2 2" xfId="2399" xr:uid="{00000000-0005-0000-0000-0000B0120000}"/>
    <cellStyle name="Normal 3 2 2 2 3 4 2 2 2 2" xfId="16832" xr:uid="{00000000-0005-0000-0000-0000B1120000}"/>
    <cellStyle name="Normal 3 2 2 2 3 4 2 2 3" xfId="12590" xr:uid="{00000000-0005-0000-0000-0000B2120000}"/>
    <cellStyle name="Normal 3 2 2 2 3 4 2 3" xfId="2400" xr:uid="{00000000-0005-0000-0000-0000B3120000}"/>
    <cellStyle name="Normal 3 2 2 2 3 4 2 3 2" xfId="2401" xr:uid="{00000000-0005-0000-0000-0000B4120000}"/>
    <cellStyle name="Normal 3 2 2 2 3 4 2 3 2 2" xfId="15418" xr:uid="{00000000-0005-0000-0000-0000B5120000}"/>
    <cellStyle name="Normal 3 2 2 2 3 4 2 3 3" xfId="11176" xr:uid="{00000000-0005-0000-0000-0000B6120000}"/>
    <cellStyle name="Normal 3 2 2 2 3 4 2 4" xfId="2402" xr:uid="{00000000-0005-0000-0000-0000B7120000}"/>
    <cellStyle name="Normal 3 2 2 2 3 4 2 4 2" xfId="14006" xr:uid="{00000000-0005-0000-0000-0000B8120000}"/>
    <cellStyle name="Normal 3 2 2 2 3 4 2 5" xfId="9764" xr:uid="{00000000-0005-0000-0000-0000B9120000}"/>
    <cellStyle name="Normal 3 2 2 2 3 4 3" xfId="2403" xr:uid="{00000000-0005-0000-0000-0000BA120000}"/>
    <cellStyle name="Normal 3 2 2 2 3 4 3 2" xfId="2404" xr:uid="{00000000-0005-0000-0000-0000BB120000}"/>
    <cellStyle name="Normal 3 2 2 2 3 4 3 2 2" xfId="16126" xr:uid="{00000000-0005-0000-0000-0000BC120000}"/>
    <cellStyle name="Normal 3 2 2 2 3 4 3 3" xfId="11884" xr:uid="{00000000-0005-0000-0000-0000BD120000}"/>
    <cellStyle name="Normal 3 2 2 2 3 4 4" xfId="2405" xr:uid="{00000000-0005-0000-0000-0000BE120000}"/>
    <cellStyle name="Normal 3 2 2 2 3 4 4 2" xfId="2406" xr:uid="{00000000-0005-0000-0000-0000BF120000}"/>
    <cellStyle name="Normal 3 2 2 2 3 4 4 2 2" xfId="14712" xr:uid="{00000000-0005-0000-0000-0000C0120000}"/>
    <cellStyle name="Normal 3 2 2 2 3 4 4 3" xfId="10470" xr:uid="{00000000-0005-0000-0000-0000C1120000}"/>
    <cellStyle name="Normal 3 2 2 2 3 4 5" xfId="2407" xr:uid="{00000000-0005-0000-0000-0000C2120000}"/>
    <cellStyle name="Normal 3 2 2 2 3 4 5 2" xfId="13300" xr:uid="{00000000-0005-0000-0000-0000C3120000}"/>
    <cellStyle name="Normal 3 2 2 2 3 4 6" xfId="9058" xr:uid="{00000000-0005-0000-0000-0000C4120000}"/>
    <cellStyle name="Normal 3 2 2 2 3 5" xfId="2408" xr:uid="{00000000-0005-0000-0000-0000C5120000}"/>
    <cellStyle name="Normal 3 2 2 2 3 5 2" xfId="2409" xr:uid="{00000000-0005-0000-0000-0000C6120000}"/>
    <cellStyle name="Normal 3 2 2 2 3 5 2 2" xfId="2410" xr:uid="{00000000-0005-0000-0000-0000C7120000}"/>
    <cellStyle name="Normal 3 2 2 2 3 5 2 2 2" xfId="16378" xr:uid="{00000000-0005-0000-0000-0000C8120000}"/>
    <cellStyle name="Normal 3 2 2 2 3 5 2 3" xfId="12136" xr:uid="{00000000-0005-0000-0000-0000C9120000}"/>
    <cellStyle name="Normal 3 2 2 2 3 5 3" xfId="2411" xr:uid="{00000000-0005-0000-0000-0000CA120000}"/>
    <cellStyle name="Normal 3 2 2 2 3 5 3 2" xfId="2412" xr:uid="{00000000-0005-0000-0000-0000CB120000}"/>
    <cellStyle name="Normal 3 2 2 2 3 5 3 2 2" xfId="14964" xr:uid="{00000000-0005-0000-0000-0000CC120000}"/>
    <cellStyle name="Normal 3 2 2 2 3 5 3 3" xfId="10722" xr:uid="{00000000-0005-0000-0000-0000CD120000}"/>
    <cellStyle name="Normal 3 2 2 2 3 5 4" xfId="2413" xr:uid="{00000000-0005-0000-0000-0000CE120000}"/>
    <cellStyle name="Normal 3 2 2 2 3 5 4 2" xfId="13552" xr:uid="{00000000-0005-0000-0000-0000CF120000}"/>
    <cellStyle name="Normal 3 2 2 2 3 5 5" xfId="9310" xr:uid="{00000000-0005-0000-0000-0000D0120000}"/>
    <cellStyle name="Normal 3 2 2 2 3 6" xfId="2414" xr:uid="{00000000-0005-0000-0000-0000D1120000}"/>
    <cellStyle name="Normal 3 2 2 2 3 6 2" xfId="2415" xr:uid="{00000000-0005-0000-0000-0000D2120000}"/>
    <cellStyle name="Normal 3 2 2 2 3 6 2 2" xfId="15672" xr:uid="{00000000-0005-0000-0000-0000D3120000}"/>
    <cellStyle name="Normal 3 2 2 2 3 6 3" xfId="11430" xr:uid="{00000000-0005-0000-0000-0000D4120000}"/>
    <cellStyle name="Normal 3 2 2 2 3 7" xfId="2416" xr:uid="{00000000-0005-0000-0000-0000D5120000}"/>
    <cellStyle name="Normal 3 2 2 2 3 7 2" xfId="2417" xr:uid="{00000000-0005-0000-0000-0000D6120000}"/>
    <cellStyle name="Normal 3 2 2 2 3 7 2 2" xfId="14258" xr:uid="{00000000-0005-0000-0000-0000D7120000}"/>
    <cellStyle name="Normal 3 2 2 2 3 7 3" xfId="10016" xr:uid="{00000000-0005-0000-0000-0000D8120000}"/>
    <cellStyle name="Normal 3 2 2 2 3 8" xfId="2418" xr:uid="{00000000-0005-0000-0000-0000D9120000}"/>
    <cellStyle name="Normal 3 2 2 2 3 8 2" xfId="12846" xr:uid="{00000000-0005-0000-0000-0000DA120000}"/>
    <cellStyle name="Normal 3 2 2 2 3 9" xfId="8604" xr:uid="{00000000-0005-0000-0000-0000DB120000}"/>
    <cellStyle name="Normal 3 2 2 2 4" xfId="2419" xr:uid="{00000000-0005-0000-0000-0000DC120000}"/>
    <cellStyle name="Normal 3 2 2 2 4 2" xfId="2420" xr:uid="{00000000-0005-0000-0000-0000DD120000}"/>
    <cellStyle name="Normal 3 2 2 2 4 2 2" xfId="2421" xr:uid="{00000000-0005-0000-0000-0000DE120000}"/>
    <cellStyle name="Normal 3 2 2 2 4 2 2 2" xfId="2422" xr:uid="{00000000-0005-0000-0000-0000DF120000}"/>
    <cellStyle name="Normal 3 2 2 2 4 2 2 2 2" xfId="2423" xr:uid="{00000000-0005-0000-0000-0000E0120000}"/>
    <cellStyle name="Normal 3 2 2 2 4 2 2 2 2 2" xfId="16630" xr:uid="{00000000-0005-0000-0000-0000E1120000}"/>
    <cellStyle name="Normal 3 2 2 2 4 2 2 2 3" xfId="12388" xr:uid="{00000000-0005-0000-0000-0000E2120000}"/>
    <cellStyle name="Normal 3 2 2 2 4 2 2 3" xfId="2424" xr:uid="{00000000-0005-0000-0000-0000E3120000}"/>
    <cellStyle name="Normal 3 2 2 2 4 2 2 3 2" xfId="2425" xr:uid="{00000000-0005-0000-0000-0000E4120000}"/>
    <cellStyle name="Normal 3 2 2 2 4 2 2 3 2 2" xfId="15216" xr:uid="{00000000-0005-0000-0000-0000E5120000}"/>
    <cellStyle name="Normal 3 2 2 2 4 2 2 3 3" xfId="10974" xr:uid="{00000000-0005-0000-0000-0000E6120000}"/>
    <cellStyle name="Normal 3 2 2 2 4 2 2 4" xfId="2426" xr:uid="{00000000-0005-0000-0000-0000E7120000}"/>
    <cellStyle name="Normal 3 2 2 2 4 2 2 4 2" xfId="13804" xr:uid="{00000000-0005-0000-0000-0000E8120000}"/>
    <cellStyle name="Normal 3 2 2 2 4 2 2 5" xfId="9562" xr:uid="{00000000-0005-0000-0000-0000E9120000}"/>
    <cellStyle name="Normal 3 2 2 2 4 2 3" xfId="2427" xr:uid="{00000000-0005-0000-0000-0000EA120000}"/>
    <cellStyle name="Normal 3 2 2 2 4 2 3 2" xfId="2428" xr:uid="{00000000-0005-0000-0000-0000EB120000}"/>
    <cellStyle name="Normal 3 2 2 2 4 2 3 2 2" xfId="15924" xr:uid="{00000000-0005-0000-0000-0000EC120000}"/>
    <cellStyle name="Normal 3 2 2 2 4 2 3 3" xfId="11682" xr:uid="{00000000-0005-0000-0000-0000ED120000}"/>
    <cellStyle name="Normal 3 2 2 2 4 2 4" xfId="2429" xr:uid="{00000000-0005-0000-0000-0000EE120000}"/>
    <cellStyle name="Normal 3 2 2 2 4 2 4 2" xfId="2430" xr:uid="{00000000-0005-0000-0000-0000EF120000}"/>
    <cellStyle name="Normal 3 2 2 2 4 2 4 2 2" xfId="14510" xr:uid="{00000000-0005-0000-0000-0000F0120000}"/>
    <cellStyle name="Normal 3 2 2 2 4 2 4 3" xfId="10268" xr:uid="{00000000-0005-0000-0000-0000F1120000}"/>
    <cellStyle name="Normal 3 2 2 2 4 2 5" xfId="2431" xr:uid="{00000000-0005-0000-0000-0000F2120000}"/>
    <cellStyle name="Normal 3 2 2 2 4 2 5 2" xfId="13098" xr:uid="{00000000-0005-0000-0000-0000F3120000}"/>
    <cellStyle name="Normal 3 2 2 2 4 2 6" xfId="8856" xr:uid="{00000000-0005-0000-0000-0000F4120000}"/>
    <cellStyle name="Normal 3 2 2 2 4 3" xfId="2432" xr:uid="{00000000-0005-0000-0000-0000F5120000}"/>
    <cellStyle name="Normal 3 2 2 2 4 3 2" xfId="2433" xr:uid="{00000000-0005-0000-0000-0000F6120000}"/>
    <cellStyle name="Normal 3 2 2 2 4 3 2 2" xfId="2434" xr:uid="{00000000-0005-0000-0000-0000F7120000}"/>
    <cellStyle name="Normal 3 2 2 2 4 3 2 2 2" xfId="2435" xr:uid="{00000000-0005-0000-0000-0000F8120000}"/>
    <cellStyle name="Normal 3 2 2 2 4 3 2 2 2 2" xfId="16882" xr:uid="{00000000-0005-0000-0000-0000F9120000}"/>
    <cellStyle name="Normal 3 2 2 2 4 3 2 2 3" xfId="12640" xr:uid="{00000000-0005-0000-0000-0000FA120000}"/>
    <cellStyle name="Normal 3 2 2 2 4 3 2 3" xfId="2436" xr:uid="{00000000-0005-0000-0000-0000FB120000}"/>
    <cellStyle name="Normal 3 2 2 2 4 3 2 3 2" xfId="2437" xr:uid="{00000000-0005-0000-0000-0000FC120000}"/>
    <cellStyle name="Normal 3 2 2 2 4 3 2 3 2 2" xfId="15468" xr:uid="{00000000-0005-0000-0000-0000FD120000}"/>
    <cellStyle name="Normal 3 2 2 2 4 3 2 3 3" xfId="11226" xr:uid="{00000000-0005-0000-0000-0000FE120000}"/>
    <cellStyle name="Normal 3 2 2 2 4 3 2 4" xfId="2438" xr:uid="{00000000-0005-0000-0000-0000FF120000}"/>
    <cellStyle name="Normal 3 2 2 2 4 3 2 4 2" xfId="14056" xr:uid="{00000000-0005-0000-0000-000000130000}"/>
    <cellStyle name="Normal 3 2 2 2 4 3 2 5" xfId="9814" xr:uid="{00000000-0005-0000-0000-000001130000}"/>
    <cellStyle name="Normal 3 2 2 2 4 3 3" xfId="2439" xr:uid="{00000000-0005-0000-0000-000002130000}"/>
    <cellStyle name="Normal 3 2 2 2 4 3 3 2" xfId="2440" xr:uid="{00000000-0005-0000-0000-000003130000}"/>
    <cellStyle name="Normal 3 2 2 2 4 3 3 2 2" xfId="16176" xr:uid="{00000000-0005-0000-0000-000004130000}"/>
    <cellStyle name="Normal 3 2 2 2 4 3 3 3" xfId="11934" xr:uid="{00000000-0005-0000-0000-000005130000}"/>
    <cellStyle name="Normal 3 2 2 2 4 3 4" xfId="2441" xr:uid="{00000000-0005-0000-0000-000006130000}"/>
    <cellStyle name="Normal 3 2 2 2 4 3 4 2" xfId="2442" xr:uid="{00000000-0005-0000-0000-000007130000}"/>
    <cellStyle name="Normal 3 2 2 2 4 3 4 2 2" xfId="14762" xr:uid="{00000000-0005-0000-0000-000008130000}"/>
    <cellStyle name="Normal 3 2 2 2 4 3 4 3" xfId="10520" xr:uid="{00000000-0005-0000-0000-000009130000}"/>
    <cellStyle name="Normal 3 2 2 2 4 3 5" xfId="2443" xr:uid="{00000000-0005-0000-0000-00000A130000}"/>
    <cellStyle name="Normal 3 2 2 2 4 3 5 2" xfId="13350" xr:uid="{00000000-0005-0000-0000-00000B130000}"/>
    <cellStyle name="Normal 3 2 2 2 4 3 6" xfId="9108" xr:uid="{00000000-0005-0000-0000-00000C130000}"/>
    <cellStyle name="Normal 3 2 2 2 4 4" xfId="2444" xr:uid="{00000000-0005-0000-0000-00000D130000}"/>
    <cellStyle name="Normal 3 2 2 2 4 4 2" xfId="2445" xr:uid="{00000000-0005-0000-0000-00000E130000}"/>
    <cellStyle name="Normal 3 2 2 2 4 4 2 2" xfId="2446" xr:uid="{00000000-0005-0000-0000-00000F130000}"/>
    <cellStyle name="Normal 3 2 2 2 4 4 2 2 2" xfId="16428" xr:uid="{00000000-0005-0000-0000-000010130000}"/>
    <cellStyle name="Normal 3 2 2 2 4 4 2 3" xfId="12186" xr:uid="{00000000-0005-0000-0000-000011130000}"/>
    <cellStyle name="Normal 3 2 2 2 4 4 3" xfId="2447" xr:uid="{00000000-0005-0000-0000-000012130000}"/>
    <cellStyle name="Normal 3 2 2 2 4 4 3 2" xfId="2448" xr:uid="{00000000-0005-0000-0000-000013130000}"/>
    <cellStyle name="Normal 3 2 2 2 4 4 3 2 2" xfId="15014" xr:uid="{00000000-0005-0000-0000-000014130000}"/>
    <cellStyle name="Normal 3 2 2 2 4 4 3 3" xfId="10772" xr:uid="{00000000-0005-0000-0000-000015130000}"/>
    <cellStyle name="Normal 3 2 2 2 4 4 4" xfId="2449" xr:uid="{00000000-0005-0000-0000-000016130000}"/>
    <cellStyle name="Normal 3 2 2 2 4 4 4 2" xfId="13602" xr:uid="{00000000-0005-0000-0000-000017130000}"/>
    <cellStyle name="Normal 3 2 2 2 4 4 5" xfId="9360" xr:uid="{00000000-0005-0000-0000-000018130000}"/>
    <cellStyle name="Normal 3 2 2 2 4 5" xfId="2450" xr:uid="{00000000-0005-0000-0000-000019130000}"/>
    <cellStyle name="Normal 3 2 2 2 4 5 2" xfId="2451" xr:uid="{00000000-0005-0000-0000-00001A130000}"/>
    <cellStyle name="Normal 3 2 2 2 4 5 2 2" xfId="15722" xr:uid="{00000000-0005-0000-0000-00001B130000}"/>
    <cellStyle name="Normal 3 2 2 2 4 5 3" xfId="11480" xr:uid="{00000000-0005-0000-0000-00001C130000}"/>
    <cellStyle name="Normal 3 2 2 2 4 6" xfId="2452" xr:uid="{00000000-0005-0000-0000-00001D130000}"/>
    <cellStyle name="Normal 3 2 2 2 4 6 2" xfId="2453" xr:uid="{00000000-0005-0000-0000-00001E130000}"/>
    <cellStyle name="Normal 3 2 2 2 4 6 2 2" xfId="14308" xr:uid="{00000000-0005-0000-0000-00001F130000}"/>
    <cellStyle name="Normal 3 2 2 2 4 6 3" xfId="10066" xr:uid="{00000000-0005-0000-0000-000020130000}"/>
    <cellStyle name="Normal 3 2 2 2 4 7" xfId="2454" xr:uid="{00000000-0005-0000-0000-000021130000}"/>
    <cellStyle name="Normal 3 2 2 2 4 7 2" xfId="12896" xr:uid="{00000000-0005-0000-0000-000022130000}"/>
    <cellStyle name="Normal 3 2 2 2 4 8" xfId="8654" xr:uid="{00000000-0005-0000-0000-000023130000}"/>
    <cellStyle name="Normal 3 2 2 2 5" xfId="2455" xr:uid="{00000000-0005-0000-0000-000024130000}"/>
    <cellStyle name="Normal 3 2 2 2 5 2" xfId="2456" xr:uid="{00000000-0005-0000-0000-000025130000}"/>
    <cellStyle name="Normal 3 2 2 2 5 2 2" xfId="2457" xr:uid="{00000000-0005-0000-0000-000026130000}"/>
    <cellStyle name="Normal 3 2 2 2 5 2 2 2" xfId="2458" xr:uid="{00000000-0005-0000-0000-000027130000}"/>
    <cellStyle name="Normal 3 2 2 2 5 2 2 2 2" xfId="2459" xr:uid="{00000000-0005-0000-0000-000028130000}"/>
    <cellStyle name="Normal 3 2 2 2 5 2 2 2 2 2" xfId="16983" xr:uid="{00000000-0005-0000-0000-000029130000}"/>
    <cellStyle name="Normal 3 2 2 2 5 2 2 2 3" xfId="12741" xr:uid="{00000000-0005-0000-0000-00002A130000}"/>
    <cellStyle name="Normal 3 2 2 2 5 2 2 3" xfId="2460" xr:uid="{00000000-0005-0000-0000-00002B130000}"/>
    <cellStyle name="Normal 3 2 2 2 5 2 2 3 2" xfId="2461" xr:uid="{00000000-0005-0000-0000-00002C130000}"/>
    <cellStyle name="Normal 3 2 2 2 5 2 2 3 2 2" xfId="15569" xr:uid="{00000000-0005-0000-0000-00002D130000}"/>
    <cellStyle name="Normal 3 2 2 2 5 2 2 3 3" xfId="11327" xr:uid="{00000000-0005-0000-0000-00002E130000}"/>
    <cellStyle name="Normal 3 2 2 2 5 2 2 4" xfId="2462" xr:uid="{00000000-0005-0000-0000-00002F130000}"/>
    <cellStyle name="Normal 3 2 2 2 5 2 2 4 2" xfId="14157" xr:uid="{00000000-0005-0000-0000-000030130000}"/>
    <cellStyle name="Normal 3 2 2 2 5 2 2 5" xfId="9915" xr:uid="{00000000-0005-0000-0000-000031130000}"/>
    <cellStyle name="Normal 3 2 2 2 5 2 3" xfId="2463" xr:uid="{00000000-0005-0000-0000-000032130000}"/>
    <cellStyle name="Normal 3 2 2 2 5 2 3 2" xfId="2464" xr:uid="{00000000-0005-0000-0000-000033130000}"/>
    <cellStyle name="Normal 3 2 2 2 5 2 3 2 2" xfId="16277" xr:uid="{00000000-0005-0000-0000-000034130000}"/>
    <cellStyle name="Normal 3 2 2 2 5 2 3 3" xfId="12035" xr:uid="{00000000-0005-0000-0000-000035130000}"/>
    <cellStyle name="Normal 3 2 2 2 5 2 4" xfId="2465" xr:uid="{00000000-0005-0000-0000-000036130000}"/>
    <cellStyle name="Normal 3 2 2 2 5 2 4 2" xfId="2466" xr:uid="{00000000-0005-0000-0000-000037130000}"/>
    <cellStyle name="Normal 3 2 2 2 5 2 4 2 2" xfId="14863" xr:uid="{00000000-0005-0000-0000-000038130000}"/>
    <cellStyle name="Normal 3 2 2 2 5 2 4 3" xfId="10621" xr:uid="{00000000-0005-0000-0000-000039130000}"/>
    <cellStyle name="Normal 3 2 2 2 5 2 5" xfId="2467" xr:uid="{00000000-0005-0000-0000-00003A130000}"/>
    <cellStyle name="Normal 3 2 2 2 5 2 5 2" xfId="13451" xr:uid="{00000000-0005-0000-0000-00003B130000}"/>
    <cellStyle name="Normal 3 2 2 2 5 2 6" xfId="9209" xr:uid="{00000000-0005-0000-0000-00003C130000}"/>
    <cellStyle name="Normal 3 2 2 2 5 3" xfId="2468" xr:uid="{00000000-0005-0000-0000-00003D130000}"/>
    <cellStyle name="Normal 3 2 2 2 5 3 2" xfId="2469" xr:uid="{00000000-0005-0000-0000-00003E130000}"/>
    <cellStyle name="Normal 3 2 2 2 5 3 2 2" xfId="2470" xr:uid="{00000000-0005-0000-0000-00003F130000}"/>
    <cellStyle name="Normal 3 2 2 2 5 3 2 2 2" xfId="16731" xr:uid="{00000000-0005-0000-0000-000040130000}"/>
    <cellStyle name="Normal 3 2 2 2 5 3 2 3" xfId="12489" xr:uid="{00000000-0005-0000-0000-000041130000}"/>
    <cellStyle name="Normal 3 2 2 2 5 3 3" xfId="2471" xr:uid="{00000000-0005-0000-0000-000042130000}"/>
    <cellStyle name="Normal 3 2 2 2 5 3 3 2" xfId="2472" xr:uid="{00000000-0005-0000-0000-000043130000}"/>
    <cellStyle name="Normal 3 2 2 2 5 3 3 2 2" xfId="15317" xr:uid="{00000000-0005-0000-0000-000044130000}"/>
    <cellStyle name="Normal 3 2 2 2 5 3 3 3" xfId="11075" xr:uid="{00000000-0005-0000-0000-000045130000}"/>
    <cellStyle name="Normal 3 2 2 2 5 3 4" xfId="2473" xr:uid="{00000000-0005-0000-0000-000046130000}"/>
    <cellStyle name="Normal 3 2 2 2 5 3 4 2" xfId="13905" xr:uid="{00000000-0005-0000-0000-000047130000}"/>
    <cellStyle name="Normal 3 2 2 2 5 3 5" xfId="9663" xr:uid="{00000000-0005-0000-0000-000048130000}"/>
    <cellStyle name="Normal 3 2 2 2 5 4" xfId="2474" xr:uid="{00000000-0005-0000-0000-000049130000}"/>
    <cellStyle name="Normal 3 2 2 2 5 4 2" xfId="2475" xr:uid="{00000000-0005-0000-0000-00004A130000}"/>
    <cellStyle name="Normal 3 2 2 2 5 4 2 2" xfId="16025" xr:uid="{00000000-0005-0000-0000-00004B130000}"/>
    <cellStyle name="Normal 3 2 2 2 5 4 3" xfId="11783" xr:uid="{00000000-0005-0000-0000-00004C130000}"/>
    <cellStyle name="Normal 3 2 2 2 5 5" xfId="2476" xr:uid="{00000000-0005-0000-0000-00004D130000}"/>
    <cellStyle name="Normal 3 2 2 2 5 5 2" xfId="2477" xr:uid="{00000000-0005-0000-0000-00004E130000}"/>
    <cellStyle name="Normal 3 2 2 2 5 5 2 2" xfId="14611" xr:uid="{00000000-0005-0000-0000-00004F130000}"/>
    <cellStyle name="Normal 3 2 2 2 5 5 3" xfId="10369" xr:uid="{00000000-0005-0000-0000-000050130000}"/>
    <cellStyle name="Normal 3 2 2 2 5 6" xfId="2478" xr:uid="{00000000-0005-0000-0000-000051130000}"/>
    <cellStyle name="Normal 3 2 2 2 5 6 2" xfId="13199" xr:uid="{00000000-0005-0000-0000-000052130000}"/>
    <cellStyle name="Normal 3 2 2 2 5 7" xfId="8957" xr:uid="{00000000-0005-0000-0000-000053130000}"/>
    <cellStyle name="Normal 3 2 2 2 6" xfId="2479" xr:uid="{00000000-0005-0000-0000-000054130000}"/>
    <cellStyle name="Normal 3 2 2 2 6 2" xfId="2480" xr:uid="{00000000-0005-0000-0000-000055130000}"/>
    <cellStyle name="Normal 3 2 2 2 6 2 2" xfId="2481" xr:uid="{00000000-0005-0000-0000-000056130000}"/>
    <cellStyle name="Normal 3 2 2 2 6 2 2 2" xfId="2482" xr:uid="{00000000-0005-0000-0000-000057130000}"/>
    <cellStyle name="Normal 3 2 2 2 6 2 2 2 2" xfId="16529" xr:uid="{00000000-0005-0000-0000-000058130000}"/>
    <cellStyle name="Normal 3 2 2 2 6 2 2 3" xfId="12287" xr:uid="{00000000-0005-0000-0000-000059130000}"/>
    <cellStyle name="Normal 3 2 2 2 6 2 3" xfId="2483" xr:uid="{00000000-0005-0000-0000-00005A130000}"/>
    <cellStyle name="Normal 3 2 2 2 6 2 3 2" xfId="2484" xr:uid="{00000000-0005-0000-0000-00005B130000}"/>
    <cellStyle name="Normal 3 2 2 2 6 2 3 2 2" xfId="15115" xr:uid="{00000000-0005-0000-0000-00005C130000}"/>
    <cellStyle name="Normal 3 2 2 2 6 2 3 3" xfId="10873" xr:uid="{00000000-0005-0000-0000-00005D130000}"/>
    <cellStyle name="Normal 3 2 2 2 6 2 4" xfId="2485" xr:uid="{00000000-0005-0000-0000-00005E130000}"/>
    <cellStyle name="Normal 3 2 2 2 6 2 4 2" xfId="13703" xr:uid="{00000000-0005-0000-0000-00005F130000}"/>
    <cellStyle name="Normal 3 2 2 2 6 2 5" xfId="9461" xr:uid="{00000000-0005-0000-0000-000060130000}"/>
    <cellStyle name="Normal 3 2 2 2 6 3" xfId="2486" xr:uid="{00000000-0005-0000-0000-000061130000}"/>
    <cellStyle name="Normal 3 2 2 2 6 3 2" xfId="2487" xr:uid="{00000000-0005-0000-0000-000062130000}"/>
    <cellStyle name="Normal 3 2 2 2 6 3 2 2" xfId="15823" xr:uid="{00000000-0005-0000-0000-000063130000}"/>
    <cellStyle name="Normal 3 2 2 2 6 3 3" xfId="11581" xr:uid="{00000000-0005-0000-0000-000064130000}"/>
    <cellStyle name="Normal 3 2 2 2 6 4" xfId="2488" xr:uid="{00000000-0005-0000-0000-000065130000}"/>
    <cellStyle name="Normal 3 2 2 2 6 4 2" xfId="2489" xr:uid="{00000000-0005-0000-0000-000066130000}"/>
    <cellStyle name="Normal 3 2 2 2 6 4 2 2" xfId="14409" xr:uid="{00000000-0005-0000-0000-000067130000}"/>
    <cellStyle name="Normal 3 2 2 2 6 4 3" xfId="10167" xr:uid="{00000000-0005-0000-0000-000068130000}"/>
    <cellStyle name="Normal 3 2 2 2 6 5" xfId="2490" xr:uid="{00000000-0005-0000-0000-000069130000}"/>
    <cellStyle name="Normal 3 2 2 2 6 5 2" xfId="12997" xr:uid="{00000000-0005-0000-0000-00006A130000}"/>
    <cellStyle name="Normal 3 2 2 2 6 6" xfId="8755" xr:uid="{00000000-0005-0000-0000-00006B130000}"/>
    <cellStyle name="Normal 3 2 2 2 7" xfId="2491" xr:uid="{00000000-0005-0000-0000-00006C130000}"/>
    <cellStyle name="Normal 3 2 2 2 7 2" xfId="2492" xr:uid="{00000000-0005-0000-0000-00006D130000}"/>
    <cellStyle name="Normal 3 2 2 2 7 2 2" xfId="2493" xr:uid="{00000000-0005-0000-0000-00006E130000}"/>
    <cellStyle name="Normal 3 2 2 2 7 2 2 2" xfId="2494" xr:uid="{00000000-0005-0000-0000-00006F130000}"/>
    <cellStyle name="Normal 3 2 2 2 7 2 2 2 2" xfId="16781" xr:uid="{00000000-0005-0000-0000-000070130000}"/>
    <cellStyle name="Normal 3 2 2 2 7 2 2 3" xfId="12539" xr:uid="{00000000-0005-0000-0000-000071130000}"/>
    <cellStyle name="Normal 3 2 2 2 7 2 3" xfId="2495" xr:uid="{00000000-0005-0000-0000-000072130000}"/>
    <cellStyle name="Normal 3 2 2 2 7 2 3 2" xfId="2496" xr:uid="{00000000-0005-0000-0000-000073130000}"/>
    <cellStyle name="Normal 3 2 2 2 7 2 3 2 2" xfId="15367" xr:uid="{00000000-0005-0000-0000-000074130000}"/>
    <cellStyle name="Normal 3 2 2 2 7 2 3 3" xfId="11125" xr:uid="{00000000-0005-0000-0000-000075130000}"/>
    <cellStyle name="Normal 3 2 2 2 7 2 4" xfId="2497" xr:uid="{00000000-0005-0000-0000-000076130000}"/>
    <cellStyle name="Normal 3 2 2 2 7 2 4 2" xfId="13955" xr:uid="{00000000-0005-0000-0000-000077130000}"/>
    <cellStyle name="Normal 3 2 2 2 7 2 5" xfId="9713" xr:uid="{00000000-0005-0000-0000-000078130000}"/>
    <cellStyle name="Normal 3 2 2 2 7 3" xfId="2498" xr:uid="{00000000-0005-0000-0000-000079130000}"/>
    <cellStyle name="Normal 3 2 2 2 7 3 2" xfId="2499" xr:uid="{00000000-0005-0000-0000-00007A130000}"/>
    <cellStyle name="Normal 3 2 2 2 7 3 2 2" xfId="16075" xr:uid="{00000000-0005-0000-0000-00007B130000}"/>
    <cellStyle name="Normal 3 2 2 2 7 3 3" xfId="11833" xr:uid="{00000000-0005-0000-0000-00007C130000}"/>
    <cellStyle name="Normal 3 2 2 2 7 4" xfId="2500" xr:uid="{00000000-0005-0000-0000-00007D130000}"/>
    <cellStyle name="Normal 3 2 2 2 7 4 2" xfId="2501" xr:uid="{00000000-0005-0000-0000-00007E130000}"/>
    <cellStyle name="Normal 3 2 2 2 7 4 2 2" xfId="14661" xr:uid="{00000000-0005-0000-0000-00007F130000}"/>
    <cellStyle name="Normal 3 2 2 2 7 4 3" xfId="10419" xr:uid="{00000000-0005-0000-0000-000080130000}"/>
    <cellStyle name="Normal 3 2 2 2 7 5" xfId="2502" xr:uid="{00000000-0005-0000-0000-000081130000}"/>
    <cellStyle name="Normal 3 2 2 2 7 5 2" xfId="13249" xr:uid="{00000000-0005-0000-0000-000082130000}"/>
    <cellStyle name="Normal 3 2 2 2 7 6" xfId="9007" xr:uid="{00000000-0005-0000-0000-000083130000}"/>
    <cellStyle name="Normal 3 2 2 2 8" xfId="2503" xr:uid="{00000000-0005-0000-0000-000084130000}"/>
    <cellStyle name="Normal 3 2 2 2 8 2" xfId="2504" xr:uid="{00000000-0005-0000-0000-000085130000}"/>
    <cellStyle name="Normal 3 2 2 2 8 2 2" xfId="2505" xr:uid="{00000000-0005-0000-0000-000086130000}"/>
    <cellStyle name="Normal 3 2 2 2 8 2 2 2" xfId="16327" xr:uid="{00000000-0005-0000-0000-000087130000}"/>
    <cellStyle name="Normal 3 2 2 2 8 2 3" xfId="12085" xr:uid="{00000000-0005-0000-0000-000088130000}"/>
    <cellStyle name="Normal 3 2 2 2 8 3" xfId="2506" xr:uid="{00000000-0005-0000-0000-000089130000}"/>
    <cellStyle name="Normal 3 2 2 2 8 3 2" xfId="2507" xr:uid="{00000000-0005-0000-0000-00008A130000}"/>
    <cellStyle name="Normal 3 2 2 2 8 3 2 2" xfId="14913" xr:uid="{00000000-0005-0000-0000-00008B130000}"/>
    <cellStyle name="Normal 3 2 2 2 8 3 3" xfId="10671" xr:uid="{00000000-0005-0000-0000-00008C130000}"/>
    <cellStyle name="Normal 3 2 2 2 8 4" xfId="2508" xr:uid="{00000000-0005-0000-0000-00008D130000}"/>
    <cellStyle name="Normal 3 2 2 2 8 4 2" xfId="13501" xr:uid="{00000000-0005-0000-0000-00008E130000}"/>
    <cellStyle name="Normal 3 2 2 2 8 5" xfId="9259" xr:uid="{00000000-0005-0000-0000-00008F130000}"/>
    <cellStyle name="Normal 3 2 2 2 9" xfId="2509" xr:uid="{00000000-0005-0000-0000-000090130000}"/>
    <cellStyle name="Normal 3 2 2 2 9 2" xfId="2510" xr:uid="{00000000-0005-0000-0000-000091130000}"/>
    <cellStyle name="Normal 3 2 2 2 9 2 2" xfId="15621" xr:uid="{00000000-0005-0000-0000-000092130000}"/>
    <cellStyle name="Normal 3 2 2 2 9 3" xfId="11379" xr:uid="{00000000-0005-0000-0000-000093130000}"/>
    <cellStyle name="Normal 3 2 2 3" xfId="2511" xr:uid="{00000000-0005-0000-0000-000094130000}"/>
    <cellStyle name="Normal 3 2 2 3 10" xfId="2512" xr:uid="{00000000-0005-0000-0000-000095130000}"/>
    <cellStyle name="Normal 3 2 2 3 10 2" xfId="12807" xr:uid="{00000000-0005-0000-0000-000096130000}"/>
    <cellStyle name="Normal 3 2 2 3 11" xfId="8564" xr:uid="{00000000-0005-0000-0000-000097130000}"/>
    <cellStyle name="Normal 3 2 2 3 2" xfId="2513" xr:uid="{00000000-0005-0000-0000-000098130000}"/>
    <cellStyle name="Normal 3 2 2 3 2 2" xfId="2514" xr:uid="{00000000-0005-0000-0000-000099130000}"/>
    <cellStyle name="Normal 3 2 2 3 2 2 2" xfId="2515" xr:uid="{00000000-0005-0000-0000-00009A130000}"/>
    <cellStyle name="Normal 3 2 2 3 2 2 2 2" xfId="2516" xr:uid="{00000000-0005-0000-0000-00009B130000}"/>
    <cellStyle name="Normal 3 2 2 3 2 2 2 2 2" xfId="2517" xr:uid="{00000000-0005-0000-0000-00009C130000}"/>
    <cellStyle name="Normal 3 2 2 3 2 2 2 2 2 2" xfId="2518" xr:uid="{00000000-0005-0000-0000-00009D130000}"/>
    <cellStyle name="Normal 3 2 2 3 2 2 2 2 2 2 2" xfId="16693" xr:uid="{00000000-0005-0000-0000-00009E130000}"/>
    <cellStyle name="Normal 3 2 2 3 2 2 2 2 2 3" xfId="12451" xr:uid="{00000000-0005-0000-0000-00009F130000}"/>
    <cellStyle name="Normal 3 2 2 3 2 2 2 2 3" xfId="2519" xr:uid="{00000000-0005-0000-0000-0000A0130000}"/>
    <cellStyle name="Normal 3 2 2 3 2 2 2 2 3 2" xfId="2520" xr:uid="{00000000-0005-0000-0000-0000A1130000}"/>
    <cellStyle name="Normal 3 2 2 3 2 2 2 2 3 2 2" xfId="15279" xr:uid="{00000000-0005-0000-0000-0000A2130000}"/>
    <cellStyle name="Normal 3 2 2 3 2 2 2 2 3 3" xfId="11037" xr:uid="{00000000-0005-0000-0000-0000A3130000}"/>
    <cellStyle name="Normal 3 2 2 3 2 2 2 2 4" xfId="2521" xr:uid="{00000000-0005-0000-0000-0000A4130000}"/>
    <cellStyle name="Normal 3 2 2 3 2 2 2 2 4 2" xfId="13867" xr:uid="{00000000-0005-0000-0000-0000A5130000}"/>
    <cellStyle name="Normal 3 2 2 3 2 2 2 2 5" xfId="9625" xr:uid="{00000000-0005-0000-0000-0000A6130000}"/>
    <cellStyle name="Normal 3 2 2 3 2 2 2 3" xfId="2522" xr:uid="{00000000-0005-0000-0000-0000A7130000}"/>
    <cellStyle name="Normal 3 2 2 3 2 2 2 3 2" xfId="2523" xr:uid="{00000000-0005-0000-0000-0000A8130000}"/>
    <cellStyle name="Normal 3 2 2 3 2 2 2 3 2 2" xfId="15987" xr:uid="{00000000-0005-0000-0000-0000A9130000}"/>
    <cellStyle name="Normal 3 2 2 3 2 2 2 3 3" xfId="11745" xr:uid="{00000000-0005-0000-0000-0000AA130000}"/>
    <cellStyle name="Normal 3 2 2 3 2 2 2 4" xfId="2524" xr:uid="{00000000-0005-0000-0000-0000AB130000}"/>
    <cellStyle name="Normal 3 2 2 3 2 2 2 4 2" xfId="2525" xr:uid="{00000000-0005-0000-0000-0000AC130000}"/>
    <cellStyle name="Normal 3 2 2 3 2 2 2 4 2 2" xfId="14573" xr:uid="{00000000-0005-0000-0000-0000AD130000}"/>
    <cellStyle name="Normal 3 2 2 3 2 2 2 4 3" xfId="10331" xr:uid="{00000000-0005-0000-0000-0000AE130000}"/>
    <cellStyle name="Normal 3 2 2 3 2 2 2 5" xfId="2526" xr:uid="{00000000-0005-0000-0000-0000AF130000}"/>
    <cellStyle name="Normal 3 2 2 3 2 2 2 5 2" xfId="13161" xr:uid="{00000000-0005-0000-0000-0000B0130000}"/>
    <cellStyle name="Normal 3 2 2 3 2 2 2 6" xfId="8919" xr:uid="{00000000-0005-0000-0000-0000B1130000}"/>
    <cellStyle name="Normal 3 2 2 3 2 2 3" xfId="2527" xr:uid="{00000000-0005-0000-0000-0000B2130000}"/>
    <cellStyle name="Normal 3 2 2 3 2 2 3 2" xfId="2528" xr:uid="{00000000-0005-0000-0000-0000B3130000}"/>
    <cellStyle name="Normal 3 2 2 3 2 2 3 2 2" xfId="2529" xr:uid="{00000000-0005-0000-0000-0000B4130000}"/>
    <cellStyle name="Normal 3 2 2 3 2 2 3 2 2 2" xfId="2530" xr:uid="{00000000-0005-0000-0000-0000B5130000}"/>
    <cellStyle name="Normal 3 2 2 3 2 2 3 2 2 2 2" xfId="16945" xr:uid="{00000000-0005-0000-0000-0000B6130000}"/>
    <cellStyle name="Normal 3 2 2 3 2 2 3 2 2 3" xfId="12703" xr:uid="{00000000-0005-0000-0000-0000B7130000}"/>
    <cellStyle name="Normal 3 2 2 3 2 2 3 2 3" xfId="2531" xr:uid="{00000000-0005-0000-0000-0000B8130000}"/>
    <cellStyle name="Normal 3 2 2 3 2 2 3 2 3 2" xfId="2532" xr:uid="{00000000-0005-0000-0000-0000B9130000}"/>
    <cellStyle name="Normal 3 2 2 3 2 2 3 2 3 2 2" xfId="15531" xr:uid="{00000000-0005-0000-0000-0000BA130000}"/>
    <cellStyle name="Normal 3 2 2 3 2 2 3 2 3 3" xfId="11289" xr:uid="{00000000-0005-0000-0000-0000BB130000}"/>
    <cellStyle name="Normal 3 2 2 3 2 2 3 2 4" xfId="2533" xr:uid="{00000000-0005-0000-0000-0000BC130000}"/>
    <cellStyle name="Normal 3 2 2 3 2 2 3 2 4 2" xfId="14119" xr:uid="{00000000-0005-0000-0000-0000BD130000}"/>
    <cellStyle name="Normal 3 2 2 3 2 2 3 2 5" xfId="9877" xr:uid="{00000000-0005-0000-0000-0000BE130000}"/>
    <cellStyle name="Normal 3 2 2 3 2 2 3 3" xfId="2534" xr:uid="{00000000-0005-0000-0000-0000BF130000}"/>
    <cellStyle name="Normal 3 2 2 3 2 2 3 3 2" xfId="2535" xr:uid="{00000000-0005-0000-0000-0000C0130000}"/>
    <cellStyle name="Normal 3 2 2 3 2 2 3 3 2 2" xfId="16239" xr:uid="{00000000-0005-0000-0000-0000C1130000}"/>
    <cellStyle name="Normal 3 2 2 3 2 2 3 3 3" xfId="11997" xr:uid="{00000000-0005-0000-0000-0000C2130000}"/>
    <cellStyle name="Normal 3 2 2 3 2 2 3 4" xfId="2536" xr:uid="{00000000-0005-0000-0000-0000C3130000}"/>
    <cellStyle name="Normal 3 2 2 3 2 2 3 4 2" xfId="2537" xr:uid="{00000000-0005-0000-0000-0000C4130000}"/>
    <cellStyle name="Normal 3 2 2 3 2 2 3 4 2 2" xfId="14825" xr:uid="{00000000-0005-0000-0000-0000C5130000}"/>
    <cellStyle name="Normal 3 2 2 3 2 2 3 4 3" xfId="10583" xr:uid="{00000000-0005-0000-0000-0000C6130000}"/>
    <cellStyle name="Normal 3 2 2 3 2 2 3 5" xfId="2538" xr:uid="{00000000-0005-0000-0000-0000C7130000}"/>
    <cellStyle name="Normal 3 2 2 3 2 2 3 5 2" xfId="13413" xr:uid="{00000000-0005-0000-0000-0000C8130000}"/>
    <cellStyle name="Normal 3 2 2 3 2 2 3 6" xfId="9171" xr:uid="{00000000-0005-0000-0000-0000C9130000}"/>
    <cellStyle name="Normal 3 2 2 3 2 2 4" xfId="2539" xr:uid="{00000000-0005-0000-0000-0000CA130000}"/>
    <cellStyle name="Normal 3 2 2 3 2 2 4 2" xfId="2540" xr:uid="{00000000-0005-0000-0000-0000CB130000}"/>
    <cellStyle name="Normal 3 2 2 3 2 2 4 2 2" xfId="2541" xr:uid="{00000000-0005-0000-0000-0000CC130000}"/>
    <cellStyle name="Normal 3 2 2 3 2 2 4 2 2 2" xfId="16491" xr:uid="{00000000-0005-0000-0000-0000CD130000}"/>
    <cellStyle name="Normal 3 2 2 3 2 2 4 2 3" xfId="12249" xr:uid="{00000000-0005-0000-0000-0000CE130000}"/>
    <cellStyle name="Normal 3 2 2 3 2 2 4 3" xfId="2542" xr:uid="{00000000-0005-0000-0000-0000CF130000}"/>
    <cellStyle name="Normal 3 2 2 3 2 2 4 3 2" xfId="2543" xr:uid="{00000000-0005-0000-0000-0000D0130000}"/>
    <cellStyle name="Normal 3 2 2 3 2 2 4 3 2 2" xfId="15077" xr:uid="{00000000-0005-0000-0000-0000D1130000}"/>
    <cellStyle name="Normal 3 2 2 3 2 2 4 3 3" xfId="10835" xr:uid="{00000000-0005-0000-0000-0000D2130000}"/>
    <cellStyle name="Normal 3 2 2 3 2 2 4 4" xfId="2544" xr:uid="{00000000-0005-0000-0000-0000D3130000}"/>
    <cellStyle name="Normal 3 2 2 3 2 2 4 4 2" xfId="13665" xr:uid="{00000000-0005-0000-0000-0000D4130000}"/>
    <cellStyle name="Normal 3 2 2 3 2 2 4 5" xfId="9423" xr:uid="{00000000-0005-0000-0000-0000D5130000}"/>
    <cellStyle name="Normal 3 2 2 3 2 2 5" xfId="2545" xr:uid="{00000000-0005-0000-0000-0000D6130000}"/>
    <cellStyle name="Normal 3 2 2 3 2 2 5 2" xfId="2546" xr:uid="{00000000-0005-0000-0000-0000D7130000}"/>
    <cellStyle name="Normal 3 2 2 3 2 2 5 2 2" xfId="15785" xr:uid="{00000000-0005-0000-0000-0000D8130000}"/>
    <cellStyle name="Normal 3 2 2 3 2 2 5 3" xfId="11543" xr:uid="{00000000-0005-0000-0000-0000D9130000}"/>
    <cellStyle name="Normal 3 2 2 3 2 2 6" xfId="2547" xr:uid="{00000000-0005-0000-0000-0000DA130000}"/>
    <cellStyle name="Normal 3 2 2 3 2 2 6 2" xfId="2548" xr:uid="{00000000-0005-0000-0000-0000DB130000}"/>
    <cellStyle name="Normal 3 2 2 3 2 2 6 2 2" xfId="14371" xr:uid="{00000000-0005-0000-0000-0000DC130000}"/>
    <cellStyle name="Normal 3 2 2 3 2 2 6 3" xfId="10129" xr:uid="{00000000-0005-0000-0000-0000DD130000}"/>
    <cellStyle name="Normal 3 2 2 3 2 2 7" xfId="2549" xr:uid="{00000000-0005-0000-0000-0000DE130000}"/>
    <cellStyle name="Normal 3 2 2 3 2 2 7 2" xfId="12959" xr:uid="{00000000-0005-0000-0000-0000DF130000}"/>
    <cellStyle name="Normal 3 2 2 3 2 2 8" xfId="8717" xr:uid="{00000000-0005-0000-0000-0000E0130000}"/>
    <cellStyle name="Normal 3 2 2 3 2 3" xfId="2550" xr:uid="{00000000-0005-0000-0000-0000E1130000}"/>
    <cellStyle name="Normal 3 2 2 3 2 3 2" xfId="2551" xr:uid="{00000000-0005-0000-0000-0000E2130000}"/>
    <cellStyle name="Normal 3 2 2 3 2 3 2 2" xfId="2552" xr:uid="{00000000-0005-0000-0000-0000E3130000}"/>
    <cellStyle name="Normal 3 2 2 3 2 3 2 2 2" xfId="2553" xr:uid="{00000000-0005-0000-0000-0000E4130000}"/>
    <cellStyle name="Normal 3 2 2 3 2 3 2 2 2 2" xfId="16592" xr:uid="{00000000-0005-0000-0000-0000E5130000}"/>
    <cellStyle name="Normal 3 2 2 3 2 3 2 2 3" xfId="12350" xr:uid="{00000000-0005-0000-0000-0000E6130000}"/>
    <cellStyle name="Normal 3 2 2 3 2 3 2 3" xfId="2554" xr:uid="{00000000-0005-0000-0000-0000E7130000}"/>
    <cellStyle name="Normal 3 2 2 3 2 3 2 3 2" xfId="2555" xr:uid="{00000000-0005-0000-0000-0000E8130000}"/>
    <cellStyle name="Normal 3 2 2 3 2 3 2 3 2 2" xfId="15178" xr:uid="{00000000-0005-0000-0000-0000E9130000}"/>
    <cellStyle name="Normal 3 2 2 3 2 3 2 3 3" xfId="10936" xr:uid="{00000000-0005-0000-0000-0000EA130000}"/>
    <cellStyle name="Normal 3 2 2 3 2 3 2 4" xfId="2556" xr:uid="{00000000-0005-0000-0000-0000EB130000}"/>
    <cellStyle name="Normal 3 2 2 3 2 3 2 4 2" xfId="13766" xr:uid="{00000000-0005-0000-0000-0000EC130000}"/>
    <cellStyle name="Normal 3 2 2 3 2 3 2 5" xfId="9524" xr:uid="{00000000-0005-0000-0000-0000ED130000}"/>
    <cellStyle name="Normal 3 2 2 3 2 3 3" xfId="2557" xr:uid="{00000000-0005-0000-0000-0000EE130000}"/>
    <cellStyle name="Normal 3 2 2 3 2 3 3 2" xfId="2558" xr:uid="{00000000-0005-0000-0000-0000EF130000}"/>
    <cellStyle name="Normal 3 2 2 3 2 3 3 2 2" xfId="15886" xr:uid="{00000000-0005-0000-0000-0000F0130000}"/>
    <cellStyle name="Normal 3 2 2 3 2 3 3 3" xfId="11644" xr:uid="{00000000-0005-0000-0000-0000F1130000}"/>
    <cellStyle name="Normal 3 2 2 3 2 3 4" xfId="2559" xr:uid="{00000000-0005-0000-0000-0000F2130000}"/>
    <cellStyle name="Normal 3 2 2 3 2 3 4 2" xfId="2560" xr:uid="{00000000-0005-0000-0000-0000F3130000}"/>
    <cellStyle name="Normal 3 2 2 3 2 3 4 2 2" xfId="14472" xr:uid="{00000000-0005-0000-0000-0000F4130000}"/>
    <cellStyle name="Normal 3 2 2 3 2 3 4 3" xfId="10230" xr:uid="{00000000-0005-0000-0000-0000F5130000}"/>
    <cellStyle name="Normal 3 2 2 3 2 3 5" xfId="2561" xr:uid="{00000000-0005-0000-0000-0000F6130000}"/>
    <cellStyle name="Normal 3 2 2 3 2 3 5 2" xfId="13060" xr:uid="{00000000-0005-0000-0000-0000F7130000}"/>
    <cellStyle name="Normal 3 2 2 3 2 3 6" xfId="8818" xr:uid="{00000000-0005-0000-0000-0000F8130000}"/>
    <cellStyle name="Normal 3 2 2 3 2 4" xfId="2562" xr:uid="{00000000-0005-0000-0000-0000F9130000}"/>
    <cellStyle name="Normal 3 2 2 3 2 4 2" xfId="2563" xr:uid="{00000000-0005-0000-0000-0000FA130000}"/>
    <cellStyle name="Normal 3 2 2 3 2 4 2 2" xfId="2564" xr:uid="{00000000-0005-0000-0000-0000FB130000}"/>
    <cellStyle name="Normal 3 2 2 3 2 4 2 2 2" xfId="2565" xr:uid="{00000000-0005-0000-0000-0000FC130000}"/>
    <cellStyle name="Normal 3 2 2 3 2 4 2 2 2 2" xfId="16844" xr:uid="{00000000-0005-0000-0000-0000FD130000}"/>
    <cellStyle name="Normal 3 2 2 3 2 4 2 2 3" xfId="12602" xr:uid="{00000000-0005-0000-0000-0000FE130000}"/>
    <cellStyle name="Normal 3 2 2 3 2 4 2 3" xfId="2566" xr:uid="{00000000-0005-0000-0000-0000FF130000}"/>
    <cellStyle name="Normal 3 2 2 3 2 4 2 3 2" xfId="2567" xr:uid="{00000000-0005-0000-0000-000000140000}"/>
    <cellStyle name="Normal 3 2 2 3 2 4 2 3 2 2" xfId="15430" xr:uid="{00000000-0005-0000-0000-000001140000}"/>
    <cellStyle name="Normal 3 2 2 3 2 4 2 3 3" xfId="11188" xr:uid="{00000000-0005-0000-0000-000002140000}"/>
    <cellStyle name="Normal 3 2 2 3 2 4 2 4" xfId="2568" xr:uid="{00000000-0005-0000-0000-000003140000}"/>
    <cellStyle name="Normal 3 2 2 3 2 4 2 4 2" xfId="14018" xr:uid="{00000000-0005-0000-0000-000004140000}"/>
    <cellStyle name="Normal 3 2 2 3 2 4 2 5" xfId="9776" xr:uid="{00000000-0005-0000-0000-000005140000}"/>
    <cellStyle name="Normal 3 2 2 3 2 4 3" xfId="2569" xr:uid="{00000000-0005-0000-0000-000006140000}"/>
    <cellStyle name="Normal 3 2 2 3 2 4 3 2" xfId="2570" xr:uid="{00000000-0005-0000-0000-000007140000}"/>
    <cellStyle name="Normal 3 2 2 3 2 4 3 2 2" xfId="16138" xr:uid="{00000000-0005-0000-0000-000008140000}"/>
    <cellStyle name="Normal 3 2 2 3 2 4 3 3" xfId="11896" xr:uid="{00000000-0005-0000-0000-000009140000}"/>
    <cellStyle name="Normal 3 2 2 3 2 4 4" xfId="2571" xr:uid="{00000000-0005-0000-0000-00000A140000}"/>
    <cellStyle name="Normal 3 2 2 3 2 4 4 2" xfId="2572" xr:uid="{00000000-0005-0000-0000-00000B140000}"/>
    <cellStyle name="Normal 3 2 2 3 2 4 4 2 2" xfId="14724" xr:uid="{00000000-0005-0000-0000-00000C140000}"/>
    <cellStyle name="Normal 3 2 2 3 2 4 4 3" xfId="10482" xr:uid="{00000000-0005-0000-0000-00000D140000}"/>
    <cellStyle name="Normal 3 2 2 3 2 4 5" xfId="2573" xr:uid="{00000000-0005-0000-0000-00000E140000}"/>
    <cellStyle name="Normal 3 2 2 3 2 4 5 2" xfId="13312" xr:uid="{00000000-0005-0000-0000-00000F140000}"/>
    <cellStyle name="Normal 3 2 2 3 2 4 6" xfId="9070" xr:uid="{00000000-0005-0000-0000-000010140000}"/>
    <cellStyle name="Normal 3 2 2 3 2 5" xfId="2574" xr:uid="{00000000-0005-0000-0000-000011140000}"/>
    <cellStyle name="Normal 3 2 2 3 2 5 2" xfId="2575" xr:uid="{00000000-0005-0000-0000-000012140000}"/>
    <cellStyle name="Normal 3 2 2 3 2 5 2 2" xfId="2576" xr:uid="{00000000-0005-0000-0000-000013140000}"/>
    <cellStyle name="Normal 3 2 2 3 2 5 2 2 2" xfId="16390" xr:uid="{00000000-0005-0000-0000-000014140000}"/>
    <cellStyle name="Normal 3 2 2 3 2 5 2 3" xfId="12148" xr:uid="{00000000-0005-0000-0000-000015140000}"/>
    <cellStyle name="Normal 3 2 2 3 2 5 3" xfId="2577" xr:uid="{00000000-0005-0000-0000-000016140000}"/>
    <cellStyle name="Normal 3 2 2 3 2 5 3 2" xfId="2578" xr:uid="{00000000-0005-0000-0000-000017140000}"/>
    <cellStyle name="Normal 3 2 2 3 2 5 3 2 2" xfId="14976" xr:uid="{00000000-0005-0000-0000-000018140000}"/>
    <cellStyle name="Normal 3 2 2 3 2 5 3 3" xfId="10734" xr:uid="{00000000-0005-0000-0000-000019140000}"/>
    <cellStyle name="Normal 3 2 2 3 2 5 4" xfId="2579" xr:uid="{00000000-0005-0000-0000-00001A140000}"/>
    <cellStyle name="Normal 3 2 2 3 2 5 4 2" xfId="13564" xr:uid="{00000000-0005-0000-0000-00001B140000}"/>
    <cellStyle name="Normal 3 2 2 3 2 5 5" xfId="9322" xr:uid="{00000000-0005-0000-0000-00001C140000}"/>
    <cellStyle name="Normal 3 2 2 3 2 6" xfId="2580" xr:uid="{00000000-0005-0000-0000-00001D140000}"/>
    <cellStyle name="Normal 3 2 2 3 2 6 2" xfId="2581" xr:uid="{00000000-0005-0000-0000-00001E140000}"/>
    <cellStyle name="Normal 3 2 2 3 2 6 2 2" xfId="15684" xr:uid="{00000000-0005-0000-0000-00001F140000}"/>
    <cellStyle name="Normal 3 2 2 3 2 6 3" xfId="11442" xr:uid="{00000000-0005-0000-0000-000020140000}"/>
    <cellStyle name="Normal 3 2 2 3 2 7" xfId="2582" xr:uid="{00000000-0005-0000-0000-000021140000}"/>
    <cellStyle name="Normal 3 2 2 3 2 7 2" xfId="2583" xr:uid="{00000000-0005-0000-0000-000022140000}"/>
    <cellStyle name="Normal 3 2 2 3 2 7 2 2" xfId="14270" xr:uid="{00000000-0005-0000-0000-000023140000}"/>
    <cellStyle name="Normal 3 2 2 3 2 7 3" xfId="10028" xr:uid="{00000000-0005-0000-0000-000024140000}"/>
    <cellStyle name="Normal 3 2 2 3 2 8" xfId="2584" xr:uid="{00000000-0005-0000-0000-000025140000}"/>
    <cellStyle name="Normal 3 2 2 3 2 8 2" xfId="12858" xr:uid="{00000000-0005-0000-0000-000026140000}"/>
    <cellStyle name="Normal 3 2 2 3 2 9" xfId="8616" xr:uid="{00000000-0005-0000-0000-000027140000}"/>
    <cellStyle name="Normal 3 2 2 3 3" xfId="2585" xr:uid="{00000000-0005-0000-0000-000028140000}"/>
    <cellStyle name="Normal 3 2 2 3 3 2" xfId="2586" xr:uid="{00000000-0005-0000-0000-000029140000}"/>
    <cellStyle name="Normal 3 2 2 3 3 2 2" xfId="2587" xr:uid="{00000000-0005-0000-0000-00002A140000}"/>
    <cellStyle name="Normal 3 2 2 3 3 2 2 2" xfId="2588" xr:uid="{00000000-0005-0000-0000-00002B140000}"/>
    <cellStyle name="Normal 3 2 2 3 3 2 2 2 2" xfId="2589" xr:uid="{00000000-0005-0000-0000-00002C140000}"/>
    <cellStyle name="Normal 3 2 2 3 3 2 2 2 2 2" xfId="16642" xr:uid="{00000000-0005-0000-0000-00002D140000}"/>
    <cellStyle name="Normal 3 2 2 3 3 2 2 2 3" xfId="12400" xr:uid="{00000000-0005-0000-0000-00002E140000}"/>
    <cellStyle name="Normal 3 2 2 3 3 2 2 3" xfId="2590" xr:uid="{00000000-0005-0000-0000-00002F140000}"/>
    <cellStyle name="Normal 3 2 2 3 3 2 2 3 2" xfId="2591" xr:uid="{00000000-0005-0000-0000-000030140000}"/>
    <cellStyle name="Normal 3 2 2 3 3 2 2 3 2 2" xfId="15228" xr:uid="{00000000-0005-0000-0000-000031140000}"/>
    <cellStyle name="Normal 3 2 2 3 3 2 2 3 3" xfId="10986" xr:uid="{00000000-0005-0000-0000-000032140000}"/>
    <cellStyle name="Normal 3 2 2 3 3 2 2 4" xfId="2592" xr:uid="{00000000-0005-0000-0000-000033140000}"/>
    <cellStyle name="Normal 3 2 2 3 3 2 2 4 2" xfId="13816" xr:uid="{00000000-0005-0000-0000-000034140000}"/>
    <cellStyle name="Normal 3 2 2 3 3 2 2 5" xfId="9574" xr:uid="{00000000-0005-0000-0000-000035140000}"/>
    <cellStyle name="Normal 3 2 2 3 3 2 3" xfId="2593" xr:uid="{00000000-0005-0000-0000-000036140000}"/>
    <cellStyle name="Normal 3 2 2 3 3 2 3 2" xfId="2594" xr:uid="{00000000-0005-0000-0000-000037140000}"/>
    <cellStyle name="Normal 3 2 2 3 3 2 3 2 2" xfId="15936" xr:uid="{00000000-0005-0000-0000-000038140000}"/>
    <cellStyle name="Normal 3 2 2 3 3 2 3 3" xfId="11694" xr:uid="{00000000-0005-0000-0000-000039140000}"/>
    <cellStyle name="Normal 3 2 2 3 3 2 4" xfId="2595" xr:uid="{00000000-0005-0000-0000-00003A140000}"/>
    <cellStyle name="Normal 3 2 2 3 3 2 4 2" xfId="2596" xr:uid="{00000000-0005-0000-0000-00003B140000}"/>
    <cellStyle name="Normal 3 2 2 3 3 2 4 2 2" xfId="14522" xr:uid="{00000000-0005-0000-0000-00003C140000}"/>
    <cellStyle name="Normal 3 2 2 3 3 2 4 3" xfId="10280" xr:uid="{00000000-0005-0000-0000-00003D140000}"/>
    <cellStyle name="Normal 3 2 2 3 3 2 5" xfId="2597" xr:uid="{00000000-0005-0000-0000-00003E140000}"/>
    <cellStyle name="Normal 3 2 2 3 3 2 5 2" xfId="13110" xr:uid="{00000000-0005-0000-0000-00003F140000}"/>
    <cellStyle name="Normal 3 2 2 3 3 2 6" xfId="8868" xr:uid="{00000000-0005-0000-0000-000040140000}"/>
    <cellStyle name="Normal 3 2 2 3 3 3" xfId="2598" xr:uid="{00000000-0005-0000-0000-000041140000}"/>
    <cellStyle name="Normal 3 2 2 3 3 3 2" xfId="2599" xr:uid="{00000000-0005-0000-0000-000042140000}"/>
    <cellStyle name="Normal 3 2 2 3 3 3 2 2" xfId="2600" xr:uid="{00000000-0005-0000-0000-000043140000}"/>
    <cellStyle name="Normal 3 2 2 3 3 3 2 2 2" xfId="2601" xr:uid="{00000000-0005-0000-0000-000044140000}"/>
    <cellStyle name="Normal 3 2 2 3 3 3 2 2 2 2" xfId="16894" xr:uid="{00000000-0005-0000-0000-000045140000}"/>
    <cellStyle name="Normal 3 2 2 3 3 3 2 2 3" xfId="12652" xr:uid="{00000000-0005-0000-0000-000046140000}"/>
    <cellStyle name="Normal 3 2 2 3 3 3 2 3" xfId="2602" xr:uid="{00000000-0005-0000-0000-000047140000}"/>
    <cellStyle name="Normal 3 2 2 3 3 3 2 3 2" xfId="2603" xr:uid="{00000000-0005-0000-0000-000048140000}"/>
    <cellStyle name="Normal 3 2 2 3 3 3 2 3 2 2" xfId="15480" xr:uid="{00000000-0005-0000-0000-000049140000}"/>
    <cellStyle name="Normal 3 2 2 3 3 3 2 3 3" xfId="11238" xr:uid="{00000000-0005-0000-0000-00004A140000}"/>
    <cellStyle name="Normal 3 2 2 3 3 3 2 4" xfId="2604" xr:uid="{00000000-0005-0000-0000-00004B140000}"/>
    <cellStyle name="Normal 3 2 2 3 3 3 2 4 2" xfId="14068" xr:uid="{00000000-0005-0000-0000-00004C140000}"/>
    <cellStyle name="Normal 3 2 2 3 3 3 2 5" xfId="9826" xr:uid="{00000000-0005-0000-0000-00004D140000}"/>
    <cellStyle name="Normal 3 2 2 3 3 3 3" xfId="2605" xr:uid="{00000000-0005-0000-0000-00004E140000}"/>
    <cellStyle name="Normal 3 2 2 3 3 3 3 2" xfId="2606" xr:uid="{00000000-0005-0000-0000-00004F140000}"/>
    <cellStyle name="Normal 3 2 2 3 3 3 3 2 2" xfId="16188" xr:uid="{00000000-0005-0000-0000-000050140000}"/>
    <cellStyle name="Normal 3 2 2 3 3 3 3 3" xfId="11946" xr:uid="{00000000-0005-0000-0000-000051140000}"/>
    <cellStyle name="Normal 3 2 2 3 3 3 4" xfId="2607" xr:uid="{00000000-0005-0000-0000-000052140000}"/>
    <cellStyle name="Normal 3 2 2 3 3 3 4 2" xfId="2608" xr:uid="{00000000-0005-0000-0000-000053140000}"/>
    <cellStyle name="Normal 3 2 2 3 3 3 4 2 2" xfId="14774" xr:uid="{00000000-0005-0000-0000-000054140000}"/>
    <cellStyle name="Normal 3 2 2 3 3 3 4 3" xfId="10532" xr:uid="{00000000-0005-0000-0000-000055140000}"/>
    <cellStyle name="Normal 3 2 2 3 3 3 5" xfId="2609" xr:uid="{00000000-0005-0000-0000-000056140000}"/>
    <cellStyle name="Normal 3 2 2 3 3 3 5 2" xfId="13362" xr:uid="{00000000-0005-0000-0000-000057140000}"/>
    <cellStyle name="Normal 3 2 2 3 3 3 6" xfId="9120" xr:uid="{00000000-0005-0000-0000-000058140000}"/>
    <cellStyle name="Normal 3 2 2 3 3 4" xfId="2610" xr:uid="{00000000-0005-0000-0000-000059140000}"/>
    <cellStyle name="Normal 3 2 2 3 3 4 2" xfId="2611" xr:uid="{00000000-0005-0000-0000-00005A140000}"/>
    <cellStyle name="Normal 3 2 2 3 3 4 2 2" xfId="2612" xr:uid="{00000000-0005-0000-0000-00005B140000}"/>
    <cellStyle name="Normal 3 2 2 3 3 4 2 2 2" xfId="16440" xr:uid="{00000000-0005-0000-0000-00005C140000}"/>
    <cellStyle name="Normal 3 2 2 3 3 4 2 3" xfId="12198" xr:uid="{00000000-0005-0000-0000-00005D140000}"/>
    <cellStyle name="Normal 3 2 2 3 3 4 3" xfId="2613" xr:uid="{00000000-0005-0000-0000-00005E140000}"/>
    <cellStyle name="Normal 3 2 2 3 3 4 3 2" xfId="2614" xr:uid="{00000000-0005-0000-0000-00005F140000}"/>
    <cellStyle name="Normal 3 2 2 3 3 4 3 2 2" xfId="15026" xr:uid="{00000000-0005-0000-0000-000060140000}"/>
    <cellStyle name="Normal 3 2 2 3 3 4 3 3" xfId="10784" xr:uid="{00000000-0005-0000-0000-000061140000}"/>
    <cellStyle name="Normal 3 2 2 3 3 4 4" xfId="2615" xr:uid="{00000000-0005-0000-0000-000062140000}"/>
    <cellStyle name="Normal 3 2 2 3 3 4 4 2" xfId="13614" xr:uid="{00000000-0005-0000-0000-000063140000}"/>
    <cellStyle name="Normal 3 2 2 3 3 4 5" xfId="9372" xr:uid="{00000000-0005-0000-0000-000064140000}"/>
    <cellStyle name="Normal 3 2 2 3 3 5" xfId="2616" xr:uid="{00000000-0005-0000-0000-000065140000}"/>
    <cellStyle name="Normal 3 2 2 3 3 5 2" xfId="2617" xr:uid="{00000000-0005-0000-0000-000066140000}"/>
    <cellStyle name="Normal 3 2 2 3 3 5 2 2" xfId="15734" xr:uid="{00000000-0005-0000-0000-000067140000}"/>
    <cellStyle name="Normal 3 2 2 3 3 5 3" xfId="11492" xr:uid="{00000000-0005-0000-0000-000068140000}"/>
    <cellStyle name="Normal 3 2 2 3 3 6" xfId="2618" xr:uid="{00000000-0005-0000-0000-000069140000}"/>
    <cellStyle name="Normal 3 2 2 3 3 6 2" xfId="2619" xr:uid="{00000000-0005-0000-0000-00006A140000}"/>
    <cellStyle name="Normal 3 2 2 3 3 6 2 2" xfId="14320" xr:uid="{00000000-0005-0000-0000-00006B140000}"/>
    <cellStyle name="Normal 3 2 2 3 3 6 3" xfId="10078" xr:uid="{00000000-0005-0000-0000-00006C140000}"/>
    <cellStyle name="Normal 3 2 2 3 3 7" xfId="2620" xr:uid="{00000000-0005-0000-0000-00006D140000}"/>
    <cellStyle name="Normal 3 2 2 3 3 7 2" xfId="12908" xr:uid="{00000000-0005-0000-0000-00006E140000}"/>
    <cellStyle name="Normal 3 2 2 3 3 8" xfId="8666" xr:uid="{00000000-0005-0000-0000-00006F140000}"/>
    <cellStyle name="Normal 3 2 2 3 4" xfId="2621" xr:uid="{00000000-0005-0000-0000-000070140000}"/>
    <cellStyle name="Normal 3 2 2 3 4 2" xfId="2622" xr:uid="{00000000-0005-0000-0000-000071140000}"/>
    <cellStyle name="Normal 3 2 2 3 4 2 2" xfId="2623" xr:uid="{00000000-0005-0000-0000-000072140000}"/>
    <cellStyle name="Normal 3 2 2 3 4 2 2 2" xfId="2624" xr:uid="{00000000-0005-0000-0000-000073140000}"/>
    <cellStyle name="Normal 3 2 2 3 4 2 2 2 2" xfId="2625" xr:uid="{00000000-0005-0000-0000-000074140000}"/>
    <cellStyle name="Normal 3 2 2 3 4 2 2 2 2 2" xfId="16995" xr:uid="{00000000-0005-0000-0000-000075140000}"/>
    <cellStyle name="Normal 3 2 2 3 4 2 2 2 3" xfId="12753" xr:uid="{00000000-0005-0000-0000-000076140000}"/>
    <cellStyle name="Normal 3 2 2 3 4 2 2 3" xfId="2626" xr:uid="{00000000-0005-0000-0000-000077140000}"/>
    <cellStyle name="Normal 3 2 2 3 4 2 2 3 2" xfId="2627" xr:uid="{00000000-0005-0000-0000-000078140000}"/>
    <cellStyle name="Normal 3 2 2 3 4 2 2 3 2 2" xfId="15581" xr:uid="{00000000-0005-0000-0000-000079140000}"/>
    <cellStyle name="Normal 3 2 2 3 4 2 2 3 3" xfId="11339" xr:uid="{00000000-0005-0000-0000-00007A140000}"/>
    <cellStyle name="Normal 3 2 2 3 4 2 2 4" xfId="2628" xr:uid="{00000000-0005-0000-0000-00007B140000}"/>
    <cellStyle name="Normal 3 2 2 3 4 2 2 4 2" xfId="14169" xr:uid="{00000000-0005-0000-0000-00007C140000}"/>
    <cellStyle name="Normal 3 2 2 3 4 2 2 5" xfId="9927" xr:uid="{00000000-0005-0000-0000-00007D140000}"/>
    <cellStyle name="Normal 3 2 2 3 4 2 3" xfId="2629" xr:uid="{00000000-0005-0000-0000-00007E140000}"/>
    <cellStyle name="Normal 3 2 2 3 4 2 3 2" xfId="2630" xr:uid="{00000000-0005-0000-0000-00007F140000}"/>
    <cellStyle name="Normal 3 2 2 3 4 2 3 2 2" xfId="16289" xr:uid="{00000000-0005-0000-0000-000080140000}"/>
    <cellStyle name="Normal 3 2 2 3 4 2 3 3" xfId="12047" xr:uid="{00000000-0005-0000-0000-000081140000}"/>
    <cellStyle name="Normal 3 2 2 3 4 2 4" xfId="2631" xr:uid="{00000000-0005-0000-0000-000082140000}"/>
    <cellStyle name="Normal 3 2 2 3 4 2 4 2" xfId="2632" xr:uid="{00000000-0005-0000-0000-000083140000}"/>
    <cellStyle name="Normal 3 2 2 3 4 2 4 2 2" xfId="14875" xr:uid="{00000000-0005-0000-0000-000084140000}"/>
    <cellStyle name="Normal 3 2 2 3 4 2 4 3" xfId="10633" xr:uid="{00000000-0005-0000-0000-000085140000}"/>
    <cellStyle name="Normal 3 2 2 3 4 2 5" xfId="2633" xr:uid="{00000000-0005-0000-0000-000086140000}"/>
    <cellStyle name="Normal 3 2 2 3 4 2 5 2" xfId="13463" xr:uid="{00000000-0005-0000-0000-000087140000}"/>
    <cellStyle name="Normal 3 2 2 3 4 2 6" xfId="9221" xr:uid="{00000000-0005-0000-0000-000088140000}"/>
    <cellStyle name="Normal 3 2 2 3 4 3" xfId="2634" xr:uid="{00000000-0005-0000-0000-000089140000}"/>
    <cellStyle name="Normal 3 2 2 3 4 3 2" xfId="2635" xr:uid="{00000000-0005-0000-0000-00008A140000}"/>
    <cellStyle name="Normal 3 2 2 3 4 3 2 2" xfId="2636" xr:uid="{00000000-0005-0000-0000-00008B140000}"/>
    <cellStyle name="Normal 3 2 2 3 4 3 2 2 2" xfId="16743" xr:uid="{00000000-0005-0000-0000-00008C140000}"/>
    <cellStyle name="Normal 3 2 2 3 4 3 2 3" xfId="12501" xr:uid="{00000000-0005-0000-0000-00008D140000}"/>
    <cellStyle name="Normal 3 2 2 3 4 3 3" xfId="2637" xr:uid="{00000000-0005-0000-0000-00008E140000}"/>
    <cellStyle name="Normal 3 2 2 3 4 3 3 2" xfId="2638" xr:uid="{00000000-0005-0000-0000-00008F140000}"/>
    <cellStyle name="Normal 3 2 2 3 4 3 3 2 2" xfId="15329" xr:uid="{00000000-0005-0000-0000-000090140000}"/>
    <cellStyle name="Normal 3 2 2 3 4 3 3 3" xfId="11087" xr:uid="{00000000-0005-0000-0000-000091140000}"/>
    <cellStyle name="Normal 3 2 2 3 4 3 4" xfId="2639" xr:uid="{00000000-0005-0000-0000-000092140000}"/>
    <cellStyle name="Normal 3 2 2 3 4 3 4 2" xfId="13917" xr:uid="{00000000-0005-0000-0000-000093140000}"/>
    <cellStyle name="Normal 3 2 2 3 4 3 5" xfId="9675" xr:uid="{00000000-0005-0000-0000-000094140000}"/>
    <cellStyle name="Normal 3 2 2 3 4 4" xfId="2640" xr:uid="{00000000-0005-0000-0000-000095140000}"/>
    <cellStyle name="Normal 3 2 2 3 4 4 2" xfId="2641" xr:uid="{00000000-0005-0000-0000-000096140000}"/>
    <cellStyle name="Normal 3 2 2 3 4 4 2 2" xfId="16037" xr:uid="{00000000-0005-0000-0000-000097140000}"/>
    <cellStyle name="Normal 3 2 2 3 4 4 3" xfId="11795" xr:uid="{00000000-0005-0000-0000-000098140000}"/>
    <cellStyle name="Normal 3 2 2 3 4 5" xfId="2642" xr:uid="{00000000-0005-0000-0000-000099140000}"/>
    <cellStyle name="Normal 3 2 2 3 4 5 2" xfId="2643" xr:uid="{00000000-0005-0000-0000-00009A140000}"/>
    <cellStyle name="Normal 3 2 2 3 4 5 2 2" xfId="14623" xr:uid="{00000000-0005-0000-0000-00009B140000}"/>
    <cellStyle name="Normal 3 2 2 3 4 5 3" xfId="10381" xr:uid="{00000000-0005-0000-0000-00009C140000}"/>
    <cellStyle name="Normal 3 2 2 3 4 6" xfId="2644" xr:uid="{00000000-0005-0000-0000-00009D140000}"/>
    <cellStyle name="Normal 3 2 2 3 4 6 2" xfId="13211" xr:uid="{00000000-0005-0000-0000-00009E140000}"/>
    <cellStyle name="Normal 3 2 2 3 4 7" xfId="8969" xr:uid="{00000000-0005-0000-0000-00009F140000}"/>
    <cellStyle name="Normal 3 2 2 3 5" xfId="2645" xr:uid="{00000000-0005-0000-0000-0000A0140000}"/>
    <cellStyle name="Normal 3 2 2 3 5 2" xfId="2646" xr:uid="{00000000-0005-0000-0000-0000A1140000}"/>
    <cellStyle name="Normal 3 2 2 3 5 2 2" xfId="2647" xr:uid="{00000000-0005-0000-0000-0000A2140000}"/>
    <cellStyle name="Normal 3 2 2 3 5 2 2 2" xfId="2648" xr:uid="{00000000-0005-0000-0000-0000A3140000}"/>
    <cellStyle name="Normal 3 2 2 3 5 2 2 2 2" xfId="16541" xr:uid="{00000000-0005-0000-0000-0000A4140000}"/>
    <cellStyle name="Normal 3 2 2 3 5 2 2 3" xfId="12299" xr:uid="{00000000-0005-0000-0000-0000A5140000}"/>
    <cellStyle name="Normal 3 2 2 3 5 2 3" xfId="2649" xr:uid="{00000000-0005-0000-0000-0000A6140000}"/>
    <cellStyle name="Normal 3 2 2 3 5 2 3 2" xfId="2650" xr:uid="{00000000-0005-0000-0000-0000A7140000}"/>
    <cellStyle name="Normal 3 2 2 3 5 2 3 2 2" xfId="15127" xr:uid="{00000000-0005-0000-0000-0000A8140000}"/>
    <cellStyle name="Normal 3 2 2 3 5 2 3 3" xfId="10885" xr:uid="{00000000-0005-0000-0000-0000A9140000}"/>
    <cellStyle name="Normal 3 2 2 3 5 2 4" xfId="2651" xr:uid="{00000000-0005-0000-0000-0000AA140000}"/>
    <cellStyle name="Normal 3 2 2 3 5 2 4 2" xfId="13715" xr:uid="{00000000-0005-0000-0000-0000AB140000}"/>
    <cellStyle name="Normal 3 2 2 3 5 2 5" xfId="9473" xr:uid="{00000000-0005-0000-0000-0000AC140000}"/>
    <cellStyle name="Normal 3 2 2 3 5 3" xfId="2652" xr:uid="{00000000-0005-0000-0000-0000AD140000}"/>
    <cellStyle name="Normal 3 2 2 3 5 3 2" xfId="2653" xr:uid="{00000000-0005-0000-0000-0000AE140000}"/>
    <cellStyle name="Normal 3 2 2 3 5 3 2 2" xfId="15835" xr:uid="{00000000-0005-0000-0000-0000AF140000}"/>
    <cellStyle name="Normal 3 2 2 3 5 3 3" xfId="11593" xr:uid="{00000000-0005-0000-0000-0000B0140000}"/>
    <cellStyle name="Normal 3 2 2 3 5 4" xfId="2654" xr:uid="{00000000-0005-0000-0000-0000B1140000}"/>
    <cellStyle name="Normal 3 2 2 3 5 4 2" xfId="2655" xr:uid="{00000000-0005-0000-0000-0000B2140000}"/>
    <cellStyle name="Normal 3 2 2 3 5 4 2 2" xfId="14421" xr:uid="{00000000-0005-0000-0000-0000B3140000}"/>
    <cellStyle name="Normal 3 2 2 3 5 4 3" xfId="10179" xr:uid="{00000000-0005-0000-0000-0000B4140000}"/>
    <cellStyle name="Normal 3 2 2 3 5 5" xfId="2656" xr:uid="{00000000-0005-0000-0000-0000B5140000}"/>
    <cellStyle name="Normal 3 2 2 3 5 5 2" xfId="13009" xr:uid="{00000000-0005-0000-0000-0000B6140000}"/>
    <cellStyle name="Normal 3 2 2 3 5 6" xfId="8767" xr:uid="{00000000-0005-0000-0000-0000B7140000}"/>
    <cellStyle name="Normal 3 2 2 3 6" xfId="2657" xr:uid="{00000000-0005-0000-0000-0000B8140000}"/>
    <cellStyle name="Normal 3 2 2 3 6 2" xfId="2658" xr:uid="{00000000-0005-0000-0000-0000B9140000}"/>
    <cellStyle name="Normal 3 2 2 3 6 2 2" xfId="2659" xr:uid="{00000000-0005-0000-0000-0000BA140000}"/>
    <cellStyle name="Normal 3 2 2 3 6 2 2 2" xfId="2660" xr:uid="{00000000-0005-0000-0000-0000BB140000}"/>
    <cellStyle name="Normal 3 2 2 3 6 2 2 2 2" xfId="16793" xr:uid="{00000000-0005-0000-0000-0000BC140000}"/>
    <cellStyle name="Normal 3 2 2 3 6 2 2 3" xfId="12551" xr:uid="{00000000-0005-0000-0000-0000BD140000}"/>
    <cellStyle name="Normal 3 2 2 3 6 2 3" xfId="2661" xr:uid="{00000000-0005-0000-0000-0000BE140000}"/>
    <cellStyle name="Normal 3 2 2 3 6 2 3 2" xfId="2662" xr:uid="{00000000-0005-0000-0000-0000BF140000}"/>
    <cellStyle name="Normal 3 2 2 3 6 2 3 2 2" xfId="15379" xr:uid="{00000000-0005-0000-0000-0000C0140000}"/>
    <cellStyle name="Normal 3 2 2 3 6 2 3 3" xfId="11137" xr:uid="{00000000-0005-0000-0000-0000C1140000}"/>
    <cellStyle name="Normal 3 2 2 3 6 2 4" xfId="2663" xr:uid="{00000000-0005-0000-0000-0000C2140000}"/>
    <cellStyle name="Normal 3 2 2 3 6 2 4 2" xfId="13967" xr:uid="{00000000-0005-0000-0000-0000C3140000}"/>
    <cellStyle name="Normal 3 2 2 3 6 2 5" xfId="9725" xr:uid="{00000000-0005-0000-0000-0000C4140000}"/>
    <cellStyle name="Normal 3 2 2 3 6 3" xfId="2664" xr:uid="{00000000-0005-0000-0000-0000C5140000}"/>
    <cellStyle name="Normal 3 2 2 3 6 3 2" xfId="2665" xr:uid="{00000000-0005-0000-0000-0000C6140000}"/>
    <cellStyle name="Normal 3 2 2 3 6 3 2 2" xfId="16087" xr:uid="{00000000-0005-0000-0000-0000C7140000}"/>
    <cellStyle name="Normal 3 2 2 3 6 3 3" xfId="11845" xr:uid="{00000000-0005-0000-0000-0000C8140000}"/>
    <cellStyle name="Normal 3 2 2 3 6 4" xfId="2666" xr:uid="{00000000-0005-0000-0000-0000C9140000}"/>
    <cellStyle name="Normal 3 2 2 3 6 4 2" xfId="2667" xr:uid="{00000000-0005-0000-0000-0000CA140000}"/>
    <cellStyle name="Normal 3 2 2 3 6 4 2 2" xfId="14673" xr:uid="{00000000-0005-0000-0000-0000CB140000}"/>
    <cellStyle name="Normal 3 2 2 3 6 4 3" xfId="10431" xr:uid="{00000000-0005-0000-0000-0000CC140000}"/>
    <cellStyle name="Normal 3 2 2 3 6 5" xfId="2668" xr:uid="{00000000-0005-0000-0000-0000CD140000}"/>
    <cellStyle name="Normal 3 2 2 3 6 5 2" xfId="13261" xr:uid="{00000000-0005-0000-0000-0000CE140000}"/>
    <cellStyle name="Normal 3 2 2 3 6 6" xfId="9019" xr:uid="{00000000-0005-0000-0000-0000CF140000}"/>
    <cellStyle name="Normal 3 2 2 3 7" xfId="2669" xr:uid="{00000000-0005-0000-0000-0000D0140000}"/>
    <cellStyle name="Normal 3 2 2 3 7 2" xfId="2670" xr:uid="{00000000-0005-0000-0000-0000D1140000}"/>
    <cellStyle name="Normal 3 2 2 3 7 2 2" xfId="2671" xr:uid="{00000000-0005-0000-0000-0000D2140000}"/>
    <cellStyle name="Normal 3 2 2 3 7 2 2 2" xfId="16339" xr:uid="{00000000-0005-0000-0000-0000D3140000}"/>
    <cellStyle name="Normal 3 2 2 3 7 2 3" xfId="12097" xr:uid="{00000000-0005-0000-0000-0000D4140000}"/>
    <cellStyle name="Normal 3 2 2 3 7 3" xfId="2672" xr:uid="{00000000-0005-0000-0000-0000D5140000}"/>
    <cellStyle name="Normal 3 2 2 3 7 3 2" xfId="2673" xr:uid="{00000000-0005-0000-0000-0000D6140000}"/>
    <cellStyle name="Normal 3 2 2 3 7 3 2 2" xfId="14925" xr:uid="{00000000-0005-0000-0000-0000D7140000}"/>
    <cellStyle name="Normal 3 2 2 3 7 3 3" xfId="10683" xr:uid="{00000000-0005-0000-0000-0000D8140000}"/>
    <cellStyle name="Normal 3 2 2 3 7 4" xfId="2674" xr:uid="{00000000-0005-0000-0000-0000D9140000}"/>
    <cellStyle name="Normal 3 2 2 3 7 4 2" xfId="13513" xr:uid="{00000000-0005-0000-0000-0000DA140000}"/>
    <cellStyle name="Normal 3 2 2 3 7 5" xfId="9271" xr:uid="{00000000-0005-0000-0000-0000DB140000}"/>
    <cellStyle name="Normal 3 2 2 3 8" xfId="2675" xr:uid="{00000000-0005-0000-0000-0000DC140000}"/>
    <cellStyle name="Normal 3 2 2 3 8 2" xfId="2676" xr:uid="{00000000-0005-0000-0000-0000DD140000}"/>
    <cellStyle name="Normal 3 2 2 3 8 2 2" xfId="15633" xr:uid="{00000000-0005-0000-0000-0000DE140000}"/>
    <cellStyle name="Normal 3 2 2 3 8 3" xfId="11391" xr:uid="{00000000-0005-0000-0000-0000DF140000}"/>
    <cellStyle name="Normal 3 2 2 3 9" xfId="2677" xr:uid="{00000000-0005-0000-0000-0000E0140000}"/>
    <cellStyle name="Normal 3 2 2 3 9 2" xfId="2678" xr:uid="{00000000-0005-0000-0000-0000E1140000}"/>
    <cellStyle name="Normal 3 2 2 3 9 2 2" xfId="14219" xr:uid="{00000000-0005-0000-0000-0000E2140000}"/>
    <cellStyle name="Normal 3 2 2 3 9 3" xfId="9977" xr:uid="{00000000-0005-0000-0000-0000E3140000}"/>
    <cellStyle name="Normal 3 2 2 4" xfId="2679" xr:uid="{00000000-0005-0000-0000-0000E4140000}"/>
    <cellStyle name="Normal 3 2 2 4 2" xfId="2680" xr:uid="{00000000-0005-0000-0000-0000E5140000}"/>
    <cellStyle name="Normal 3 2 2 4 2 2" xfId="2681" xr:uid="{00000000-0005-0000-0000-0000E6140000}"/>
    <cellStyle name="Normal 3 2 2 4 2 2 2" xfId="2682" xr:uid="{00000000-0005-0000-0000-0000E7140000}"/>
    <cellStyle name="Normal 3 2 2 4 2 2 2 2" xfId="2683" xr:uid="{00000000-0005-0000-0000-0000E8140000}"/>
    <cellStyle name="Normal 3 2 2 4 2 2 2 2 2" xfId="2684" xr:uid="{00000000-0005-0000-0000-0000E9140000}"/>
    <cellStyle name="Normal 3 2 2 4 2 2 2 2 2 2" xfId="16668" xr:uid="{00000000-0005-0000-0000-0000EA140000}"/>
    <cellStyle name="Normal 3 2 2 4 2 2 2 2 3" xfId="12426" xr:uid="{00000000-0005-0000-0000-0000EB140000}"/>
    <cellStyle name="Normal 3 2 2 4 2 2 2 3" xfId="2685" xr:uid="{00000000-0005-0000-0000-0000EC140000}"/>
    <cellStyle name="Normal 3 2 2 4 2 2 2 3 2" xfId="2686" xr:uid="{00000000-0005-0000-0000-0000ED140000}"/>
    <cellStyle name="Normal 3 2 2 4 2 2 2 3 2 2" xfId="15254" xr:uid="{00000000-0005-0000-0000-0000EE140000}"/>
    <cellStyle name="Normal 3 2 2 4 2 2 2 3 3" xfId="11012" xr:uid="{00000000-0005-0000-0000-0000EF140000}"/>
    <cellStyle name="Normal 3 2 2 4 2 2 2 4" xfId="2687" xr:uid="{00000000-0005-0000-0000-0000F0140000}"/>
    <cellStyle name="Normal 3 2 2 4 2 2 2 4 2" xfId="13842" xr:uid="{00000000-0005-0000-0000-0000F1140000}"/>
    <cellStyle name="Normal 3 2 2 4 2 2 2 5" xfId="9600" xr:uid="{00000000-0005-0000-0000-0000F2140000}"/>
    <cellStyle name="Normal 3 2 2 4 2 2 3" xfId="2688" xr:uid="{00000000-0005-0000-0000-0000F3140000}"/>
    <cellStyle name="Normal 3 2 2 4 2 2 3 2" xfId="2689" xr:uid="{00000000-0005-0000-0000-0000F4140000}"/>
    <cellStyle name="Normal 3 2 2 4 2 2 3 2 2" xfId="15962" xr:uid="{00000000-0005-0000-0000-0000F5140000}"/>
    <cellStyle name="Normal 3 2 2 4 2 2 3 3" xfId="11720" xr:uid="{00000000-0005-0000-0000-0000F6140000}"/>
    <cellStyle name="Normal 3 2 2 4 2 2 4" xfId="2690" xr:uid="{00000000-0005-0000-0000-0000F7140000}"/>
    <cellStyle name="Normal 3 2 2 4 2 2 4 2" xfId="2691" xr:uid="{00000000-0005-0000-0000-0000F8140000}"/>
    <cellStyle name="Normal 3 2 2 4 2 2 4 2 2" xfId="14548" xr:uid="{00000000-0005-0000-0000-0000F9140000}"/>
    <cellStyle name="Normal 3 2 2 4 2 2 4 3" xfId="10306" xr:uid="{00000000-0005-0000-0000-0000FA140000}"/>
    <cellStyle name="Normal 3 2 2 4 2 2 5" xfId="2692" xr:uid="{00000000-0005-0000-0000-0000FB140000}"/>
    <cellStyle name="Normal 3 2 2 4 2 2 5 2" xfId="13136" xr:uid="{00000000-0005-0000-0000-0000FC140000}"/>
    <cellStyle name="Normal 3 2 2 4 2 2 6" xfId="8894" xr:uid="{00000000-0005-0000-0000-0000FD140000}"/>
    <cellStyle name="Normal 3 2 2 4 2 3" xfId="2693" xr:uid="{00000000-0005-0000-0000-0000FE140000}"/>
    <cellStyle name="Normal 3 2 2 4 2 3 2" xfId="2694" xr:uid="{00000000-0005-0000-0000-0000FF140000}"/>
    <cellStyle name="Normal 3 2 2 4 2 3 2 2" xfId="2695" xr:uid="{00000000-0005-0000-0000-000000150000}"/>
    <cellStyle name="Normal 3 2 2 4 2 3 2 2 2" xfId="2696" xr:uid="{00000000-0005-0000-0000-000001150000}"/>
    <cellStyle name="Normal 3 2 2 4 2 3 2 2 2 2" xfId="16920" xr:uid="{00000000-0005-0000-0000-000002150000}"/>
    <cellStyle name="Normal 3 2 2 4 2 3 2 2 3" xfId="12678" xr:uid="{00000000-0005-0000-0000-000003150000}"/>
    <cellStyle name="Normal 3 2 2 4 2 3 2 3" xfId="2697" xr:uid="{00000000-0005-0000-0000-000004150000}"/>
    <cellStyle name="Normal 3 2 2 4 2 3 2 3 2" xfId="2698" xr:uid="{00000000-0005-0000-0000-000005150000}"/>
    <cellStyle name="Normal 3 2 2 4 2 3 2 3 2 2" xfId="15506" xr:uid="{00000000-0005-0000-0000-000006150000}"/>
    <cellStyle name="Normal 3 2 2 4 2 3 2 3 3" xfId="11264" xr:uid="{00000000-0005-0000-0000-000007150000}"/>
    <cellStyle name="Normal 3 2 2 4 2 3 2 4" xfId="2699" xr:uid="{00000000-0005-0000-0000-000008150000}"/>
    <cellStyle name="Normal 3 2 2 4 2 3 2 4 2" xfId="14094" xr:uid="{00000000-0005-0000-0000-000009150000}"/>
    <cellStyle name="Normal 3 2 2 4 2 3 2 5" xfId="9852" xr:uid="{00000000-0005-0000-0000-00000A150000}"/>
    <cellStyle name="Normal 3 2 2 4 2 3 3" xfId="2700" xr:uid="{00000000-0005-0000-0000-00000B150000}"/>
    <cellStyle name="Normal 3 2 2 4 2 3 3 2" xfId="2701" xr:uid="{00000000-0005-0000-0000-00000C150000}"/>
    <cellStyle name="Normal 3 2 2 4 2 3 3 2 2" xfId="16214" xr:uid="{00000000-0005-0000-0000-00000D150000}"/>
    <cellStyle name="Normal 3 2 2 4 2 3 3 3" xfId="11972" xr:uid="{00000000-0005-0000-0000-00000E150000}"/>
    <cellStyle name="Normal 3 2 2 4 2 3 4" xfId="2702" xr:uid="{00000000-0005-0000-0000-00000F150000}"/>
    <cellStyle name="Normal 3 2 2 4 2 3 4 2" xfId="2703" xr:uid="{00000000-0005-0000-0000-000010150000}"/>
    <cellStyle name="Normal 3 2 2 4 2 3 4 2 2" xfId="14800" xr:uid="{00000000-0005-0000-0000-000011150000}"/>
    <cellStyle name="Normal 3 2 2 4 2 3 4 3" xfId="10558" xr:uid="{00000000-0005-0000-0000-000012150000}"/>
    <cellStyle name="Normal 3 2 2 4 2 3 5" xfId="2704" xr:uid="{00000000-0005-0000-0000-000013150000}"/>
    <cellStyle name="Normal 3 2 2 4 2 3 5 2" xfId="13388" xr:uid="{00000000-0005-0000-0000-000014150000}"/>
    <cellStyle name="Normal 3 2 2 4 2 3 6" xfId="9146" xr:uid="{00000000-0005-0000-0000-000015150000}"/>
    <cellStyle name="Normal 3 2 2 4 2 4" xfId="2705" xr:uid="{00000000-0005-0000-0000-000016150000}"/>
    <cellStyle name="Normal 3 2 2 4 2 4 2" xfId="2706" xr:uid="{00000000-0005-0000-0000-000017150000}"/>
    <cellStyle name="Normal 3 2 2 4 2 4 2 2" xfId="2707" xr:uid="{00000000-0005-0000-0000-000018150000}"/>
    <cellStyle name="Normal 3 2 2 4 2 4 2 2 2" xfId="16466" xr:uid="{00000000-0005-0000-0000-000019150000}"/>
    <cellStyle name="Normal 3 2 2 4 2 4 2 3" xfId="12224" xr:uid="{00000000-0005-0000-0000-00001A150000}"/>
    <cellStyle name="Normal 3 2 2 4 2 4 3" xfId="2708" xr:uid="{00000000-0005-0000-0000-00001B150000}"/>
    <cellStyle name="Normal 3 2 2 4 2 4 3 2" xfId="2709" xr:uid="{00000000-0005-0000-0000-00001C150000}"/>
    <cellStyle name="Normal 3 2 2 4 2 4 3 2 2" xfId="15052" xr:uid="{00000000-0005-0000-0000-00001D150000}"/>
    <cellStyle name="Normal 3 2 2 4 2 4 3 3" xfId="10810" xr:uid="{00000000-0005-0000-0000-00001E150000}"/>
    <cellStyle name="Normal 3 2 2 4 2 4 4" xfId="2710" xr:uid="{00000000-0005-0000-0000-00001F150000}"/>
    <cellStyle name="Normal 3 2 2 4 2 4 4 2" xfId="13640" xr:uid="{00000000-0005-0000-0000-000020150000}"/>
    <cellStyle name="Normal 3 2 2 4 2 4 5" xfId="9398" xr:uid="{00000000-0005-0000-0000-000021150000}"/>
    <cellStyle name="Normal 3 2 2 4 2 5" xfId="2711" xr:uid="{00000000-0005-0000-0000-000022150000}"/>
    <cellStyle name="Normal 3 2 2 4 2 5 2" xfId="2712" xr:uid="{00000000-0005-0000-0000-000023150000}"/>
    <cellStyle name="Normal 3 2 2 4 2 5 2 2" xfId="15760" xr:uid="{00000000-0005-0000-0000-000024150000}"/>
    <cellStyle name="Normal 3 2 2 4 2 5 3" xfId="11518" xr:uid="{00000000-0005-0000-0000-000025150000}"/>
    <cellStyle name="Normal 3 2 2 4 2 6" xfId="2713" xr:uid="{00000000-0005-0000-0000-000026150000}"/>
    <cellStyle name="Normal 3 2 2 4 2 6 2" xfId="2714" xr:uid="{00000000-0005-0000-0000-000027150000}"/>
    <cellStyle name="Normal 3 2 2 4 2 6 2 2" xfId="14346" xr:uid="{00000000-0005-0000-0000-000028150000}"/>
    <cellStyle name="Normal 3 2 2 4 2 6 3" xfId="10104" xr:uid="{00000000-0005-0000-0000-000029150000}"/>
    <cellStyle name="Normal 3 2 2 4 2 7" xfId="2715" xr:uid="{00000000-0005-0000-0000-00002A150000}"/>
    <cellStyle name="Normal 3 2 2 4 2 7 2" xfId="12934" xr:uid="{00000000-0005-0000-0000-00002B150000}"/>
    <cellStyle name="Normal 3 2 2 4 2 8" xfId="8692" xr:uid="{00000000-0005-0000-0000-00002C150000}"/>
    <cellStyle name="Normal 3 2 2 4 3" xfId="2716" xr:uid="{00000000-0005-0000-0000-00002D150000}"/>
    <cellStyle name="Normal 3 2 2 4 3 2" xfId="2717" xr:uid="{00000000-0005-0000-0000-00002E150000}"/>
    <cellStyle name="Normal 3 2 2 4 3 2 2" xfId="2718" xr:uid="{00000000-0005-0000-0000-00002F150000}"/>
    <cellStyle name="Normal 3 2 2 4 3 2 2 2" xfId="2719" xr:uid="{00000000-0005-0000-0000-000030150000}"/>
    <cellStyle name="Normal 3 2 2 4 3 2 2 2 2" xfId="16567" xr:uid="{00000000-0005-0000-0000-000031150000}"/>
    <cellStyle name="Normal 3 2 2 4 3 2 2 3" xfId="12325" xr:uid="{00000000-0005-0000-0000-000032150000}"/>
    <cellStyle name="Normal 3 2 2 4 3 2 3" xfId="2720" xr:uid="{00000000-0005-0000-0000-000033150000}"/>
    <cellStyle name="Normal 3 2 2 4 3 2 3 2" xfId="2721" xr:uid="{00000000-0005-0000-0000-000034150000}"/>
    <cellStyle name="Normal 3 2 2 4 3 2 3 2 2" xfId="15153" xr:uid="{00000000-0005-0000-0000-000035150000}"/>
    <cellStyle name="Normal 3 2 2 4 3 2 3 3" xfId="10911" xr:uid="{00000000-0005-0000-0000-000036150000}"/>
    <cellStyle name="Normal 3 2 2 4 3 2 4" xfId="2722" xr:uid="{00000000-0005-0000-0000-000037150000}"/>
    <cellStyle name="Normal 3 2 2 4 3 2 4 2" xfId="13741" xr:uid="{00000000-0005-0000-0000-000038150000}"/>
    <cellStyle name="Normal 3 2 2 4 3 2 5" xfId="9499" xr:uid="{00000000-0005-0000-0000-000039150000}"/>
    <cellStyle name="Normal 3 2 2 4 3 3" xfId="2723" xr:uid="{00000000-0005-0000-0000-00003A150000}"/>
    <cellStyle name="Normal 3 2 2 4 3 3 2" xfId="2724" xr:uid="{00000000-0005-0000-0000-00003B150000}"/>
    <cellStyle name="Normal 3 2 2 4 3 3 2 2" xfId="15861" xr:uid="{00000000-0005-0000-0000-00003C150000}"/>
    <cellStyle name="Normal 3 2 2 4 3 3 3" xfId="11619" xr:uid="{00000000-0005-0000-0000-00003D150000}"/>
    <cellStyle name="Normal 3 2 2 4 3 4" xfId="2725" xr:uid="{00000000-0005-0000-0000-00003E150000}"/>
    <cellStyle name="Normal 3 2 2 4 3 4 2" xfId="2726" xr:uid="{00000000-0005-0000-0000-00003F150000}"/>
    <cellStyle name="Normal 3 2 2 4 3 4 2 2" xfId="14447" xr:uid="{00000000-0005-0000-0000-000040150000}"/>
    <cellStyle name="Normal 3 2 2 4 3 4 3" xfId="10205" xr:uid="{00000000-0005-0000-0000-000041150000}"/>
    <cellStyle name="Normal 3 2 2 4 3 5" xfId="2727" xr:uid="{00000000-0005-0000-0000-000042150000}"/>
    <cellStyle name="Normal 3 2 2 4 3 5 2" xfId="13035" xr:uid="{00000000-0005-0000-0000-000043150000}"/>
    <cellStyle name="Normal 3 2 2 4 3 6" xfId="8793" xr:uid="{00000000-0005-0000-0000-000044150000}"/>
    <cellStyle name="Normal 3 2 2 4 4" xfId="2728" xr:uid="{00000000-0005-0000-0000-000045150000}"/>
    <cellStyle name="Normal 3 2 2 4 4 2" xfId="2729" xr:uid="{00000000-0005-0000-0000-000046150000}"/>
    <cellStyle name="Normal 3 2 2 4 4 2 2" xfId="2730" xr:uid="{00000000-0005-0000-0000-000047150000}"/>
    <cellStyle name="Normal 3 2 2 4 4 2 2 2" xfId="2731" xr:uid="{00000000-0005-0000-0000-000048150000}"/>
    <cellStyle name="Normal 3 2 2 4 4 2 2 2 2" xfId="16819" xr:uid="{00000000-0005-0000-0000-000049150000}"/>
    <cellStyle name="Normal 3 2 2 4 4 2 2 3" xfId="12577" xr:uid="{00000000-0005-0000-0000-00004A150000}"/>
    <cellStyle name="Normal 3 2 2 4 4 2 3" xfId="2732" xr:uid="{00000000-0005-0000-0000-00004B150000}"/>
    <cellStyle name="Normal 3 2 2 4 4 2 3 2" xfId="2733" xr:uid="{00000000-0005-0000-0000-00004C150000}"/>
    <cellStyle name="Normal 3 2 2 4 4 2 3 2 2" xfId="15405" xr:uid="{00000000-0005-0000-0000-00004D150000}"/>
    <cellStyle name="Normal 3 2 2 4 4 2 3 3" xfId="11163" xr:uid="{00000000-0005-0000-0000-00004E150000}"/>
    <cellStyle name="Normal 3 2 2 4 4 2 4" xfId="2734" xr:uid="{00000000-0005-0000-0000-00004F150000}"/>
    <cellStyle name="Normal 3 2 2 4 4 2 4 2" xfId="13993" xr:uid="{00000000-0005-0000-0000-000050150000}"/>
    <cellStyle name="Normal 3 2 2 4 4 2 5" xfId="9751" xr:uid="{00000000-0005-0000-0000-000051150000}"/>
    <cellStyle name="Normal 3 2 2 4 4 3" xfId="2735" xr:uid="{00000000-0005-0000-0000-000052150000}"/>
    <cellStyle name="Normal 3 2 2 4 4 3 2" xfId="2736" xr:uid="{00000000-0005-0000-0000-000053150000}"/>
    <cellStyle name="Normal 3 2 2 4 4 3 2 2" xfId="16113" xr:uid="{00000000-0005-0000-0000-000054150000}"/>
    <cellStyle name="Normal 3 2 2 4 4 3 3" xfId="11871" xr:uid="{00000000-0005-0000-0000-000055150000}"/>
    <cellStyle name="Normal 3 2 2 4 4 4" xfId="2737" xr:uid="{00000000-0005-0000-0000-000056150000}"/>
    <cellStyle name="Normal 3 2 2 4 4 4 2" xfId="2738" xr:uid="{00000000-0005-0000-0000-000057150000}"/>
    <cellStyle name="Normal 3 2 2 4 4 4 2 2" xfId="14699" xr:uid="{00000000-0005-0000-0000-000058150000}"/>
    <cellStyle name="Normal 3 2 2 4 4 4 3" xfId="10457" xr:uid="{00000000-0005-0000-0000-000059150000}"/>
    <cellStyle name="Normal 3 2 2 4 4 5" xfId="2739" xr:uid="{00000000-0005-0000-0000-00005A150000}"/>
    <cellStyle name="Normal 3 2 2 4 4 5 2" xfId="13287" xr:uid="{00000000-0005-0000-0000-00005B150000}"/>
    <cellStyle name="Normal 3 2 2 4 4 6" xfId="9045" xr:uid="{00000000-0005-0000-0000-00005C150000}"/>
    <cellStyle name="Normal 3 2 2 4 5" xfId="2740" xr:uid="{00000000-0005-0000-0000-00005D150000}"/>
    <cellStyle name="Normal 3 2 2 4 5 2" xfId="2741" xr:uid="{00000000-0005-0000-0000-00005E150000}"/>
    <cellStyle name="Normal 3 2 2 4 5 2 2" xfId="2742" xr:uid="{00000000-0005-0000-0000-00005F150000}"/>
    <cellStyle name="Normal 3 2 2 4 5 2 2 2" xfId="16365" xr:uid="{00000000-0005-0000-0000-000060150000}"/>
    <cellStyle name="Normal 3 2 2 4 5 2 3" xfId="12123" xr:uid="{00000000-0005-0000-0000-000061150000}"/>
    <cellStyle name="Normal 3 2 2 4 5 3" xfId="2743" xr:uid="{00000000-0005-0000-0000-000062150000}"/>
    <cellStyle name="Normal 3 2 2 4 5 3 2" xfId="2744" xr:uid="{00000000-0005-0000-0000-000063150000}"/>
    <cellStyle name="Normal 3 2 2 4 5 3 2 2" xfId="14951" xr:uid="{00000000-0005-0000-0000-000064150000}"/>
    <cellStyle name="Normal 3 2 2 4 5 3 3" xfId="10709" xr:uid="{00000000-0005-0000-0000-000065150000}"/>
    <cellStyle name="Normal 3 2 2 4 5 4" xfId="2745" xr:uid="{00000000-0005-0000-0000-000066150000}"/>
    <cellStyle name="Normal 3 2 2 4 5 4 2" xfId="13539" xr:uid="{00000000-0005-0000-0000-000067150000}"/>
    <cellStyle name="Normal 3 2 2 4 5 5" xfId="9297" xr:uid="{00000000-0005-0000-0000-000068150000}"/>
    <cellStyle name="Normal 3 2 2 4 6" xfId="2746" xr:uid="{00000000-0005-0000-0000-000069150000}"/>
    <cellStyle name="Normal 3 2 2 4 6 2" xfId="2747" xr:uid="{00000000-0005-0000-0000-00006A150000}"/>
    <cellStyle name="Normal 3 2 2 4 6 2 2" xfId="15659" xr:uid="{00000000-0005-0000-0000-00006B150000}"/>
    <cellStyle name="Normal 3 2 2 4 6 3" xfId="11417" xr:uid="{00000000-0005-0000-0000-00006C150000}"/>
    <cellStyle name="Normal 3 2 2 4 7" xfId="2748" xr:uid="{00000000-0005-0000-0000-00006D150000}"/>
    <cellStyle name="Normal 3 2 2 4 7 2" xfId="2749" xr:uid="{00000000-0005-0000-0000-00006E150000}"/>
    <cellStyle name="Normal 3 2 2 4 7 2 2" xfId="14245" xr:uid="{00000000-0005-0000-0000-00006F150000}"/>
    <cellStyle name="Normal 3 2 2 4 7 3" xfId="10003" xr:uid="{00000000-0005-0000-0000-000070150000}"/>
    <cellStyle name="Normal 3 2 2 4 8" xfId="2750" xr:uid="{00000000-0005-0000-0000-000071150000}"/>
    <cellStyle name="Normal 3 2 2 4 8 2" xfId="12833" xr:uid="{00000000-0005-0000-0000-000072150000}"/>
    <cellStyle name="Normal 3 2 2 4 9" xfId="8591" xr:uid="{00000000-0005-0000-0000-000073150000}"/>
    <cellStyle name="Normal 3 2 2 5" xfId="2751" xr:uid="{00000000-0005-0000-0000-000074150000}"/>
    <cellStyle name="Normal 3 2 2 5 2" xfId="2752" xr:uid="{00000000-0005-0000-0000-000075150000}"/>
    <cellStyle name="Normal 3 2 2 5 2 2" xfId="2753" xr:uid="{00000000-0005-0000-0000-000076150000}"/>
    <cellStyle name="Normal 3 2 2 5 2 2 2" xfId="2754" xr:uid="{00000000-0005-0000-0000-000077150000}"/>
    <cellStyle name="Normal 3 2 2 5 2 2 2 2" xfId="2755" xr:uid="{00000000-0005-0000-0000-000078150000}"/>
    <cellStyle name="Normal 3 2 2 5 2 2 2 2 2" xfId="16617" xr:uid="{00000000-0005-0000-0000-000079150000}"/>
    <cellStyle name="Normal 3 2 2 5 2 2 2 3" xfId="12375" xr:uid="{00000000-0005-0000-0000-00007A150000}"/>
    <cellStyle name="Normal 3 2 2 5 2 2 3" xfId="2756" xr:uid="{00000000-0005-0000-0000-00007B150000}"/>
    <cellStyle name="Normal 3 2 2 5 2 2 3 2" xfId="2757" xr:uid="{00000000-0005-0000-0000-00007C150000}"/>
    <cellStyle name="Normal 3 2 2 5 2 2 3 2 2" xfId="15203" xr:uid="{00000000-0005-0000-0000-00007D150000}"/>
    <cellStyle name="Normal 3 2 2 5 2 2 3 3" xfId="10961" xr:uid="{00000000-0005-0000-0000-00007E150000}"/>
    <cellStyle name="Normal 3 2 2 5 2 2 4" xfId="2758" xr:uid="{00000000-0005-0000-0000-00007F150000}"/>
    <cellStyle name="Normal 3 2 2 5 2 2 4 2" xfId="13791" xr:uid="{00000000-0005-0000-0000-000080150000}"/>
    <cellStyle name="Normal 3 2 2 5 2 2 5" xfId="9549" xr:uid="{00000000-0005-0000-0000-000081150000}"/>
    <cellStyle name="Normal 3 2 2 5 2 3" xfId="2759" xr:uid="{00000000-0005-0000-0000-000082150000}"/>
    <cellStyle name="Normal 3 2 2 5 2 3 2" xfId="2760" xr:uid="{00000000-0005-0000-0000-000083150000}"/>
    <cellStyle name="Normal 3 2 2 5 2 3 2 2" xfId="15911" xr:uid="{00000000-0005-0000-0000-000084150000}"/>
    <cellStyle name="Normal 3 2 2 5 2 3 3" xfId="11669" xr:uid="{00000000-0005-0000-0000-000085150000}"/>
    <cellStyle name="Normal 3 2 2 5 2 4" xfId="2761" xr:uid="{00000000-0005-0000-0000-000086150000}"/>
    <cellStyle name="Normal 3 2 2 5 2 4 2" xfId="2762" xr:uid="{00000000-0005-0000-0000-000087150000}"/>
    <cellStyle name="Normal 3 2 2 5 2 4 2 2" xfId="14497" xr:uid="{00000000-0005-0000-0000-000088150000}"/>
    <cellStyle name="Normal 3 2 2 5 2 4 3" xfId="10255" xr:uid="{00000000-0005-0000-0000-000089150000}"/>
    <cellStyle name="Normal 3 2 2 5 2 5" xfId="2763" xr:uid="{00000000-0005-0000-0000-00008A150000}"/>
    <cellStyle name="Normal 3 2 2 5 2 5 2" xfId="13085" xr:uid="{00000000-0005-0000-0000-00008B150000}"/>
    <cellStyle name="Normal 3 2 2 5 2 6" xfId="8843" xr:uid="{00000000-0005-0000-0000-00008C150000}"/>
    <cellStyle name="Normal 3 2 2 5 3" xfId="2764" xr:uid="{00000000-0005-0000-0000-00008D150000}"/>
    <cellStyle name="Normal 3 2 2 5 3 2" xfId="2765" xr:uid="{00000000-0005-0000-0000-00008E150000}"/>
    <cellStyle name="Normal 3 2 2 5 3 2 2" xfId="2766" xr:uid="{00000000-0005-0000-0000-00008F150000}"/>
    <cellStyle name="Normal 3 2 2 5 3 2 2 2" xfId="2767" xr:uid="{00000000-0005-0000-0000-000090150000}"/>
    <cellStyle name="Normal 3 2 2 5 3 2 2 2 2" xfId="16869" xr:uid="{00000000-0005-0000-0000-000091150000}"/>
    <cellStyle name="Normal 3 2 2 5 3 2 2 3" xfId="12627" xr:uid="{00000000-0005-0000-0000-000092150000}"/>
    <cellStyle name="Normal 3 2 2 5 3 2 3" xfId="2768" xr:uid="{00000000-0005-0000-0000-000093150000}"/>
    <cellStyle name="Normal 3 2 2 5 3 2 3 2" xfId="2769" xr:uid="{00000000-0005-0000-0000-000094150000}"/>
    <cellStyle name="Normal 3 2 2 5 3 2 3 2 2" xfId="15455" xr:uid="{00000000-0005-0000-0000-000095150000}"/>
    <cellStyle name="Normal 3 2 2 5 3 2 3 3" xfId="11213" xr:uid="{00000000-0005-0000-0000-000096150000}"/>
    <cellStyle name="Normal 3 2 2 5 3 2 4" xfId="2770" xr:uid="{00000000-0005-0000-0000-000097150000}"/>
    <cellStyle name="Normal 3 2 2 5 3 2 4 2" xfId="14043" xr:uid="{00000000-0005-0000-0000-000098150000}"/>
    <cellStyle name="Normal 3 2 2 5 3 2 5" xfId="9801" xr:uid="{00000000-0005-0000-0000-000099150000}"/>
    <cellStyle name="Normal 3 2 2 5 3 3" xfId="2771" xr:uid="{00000000-0005-0000-0000-00009A150000}"/>
    <cellStyle name="Normal 3 2 2 5 3 3 2" xfId="2772" xr:uid="{00000000-0005-0000-0000-00009B150000}"/>
    <cellStyle name="Normal 3 2 2 5 3 3 2 2" xfId="16163" xr:uid="{00000000-0005-0000-0000-00009C150000}"/>
    <cellStyle name="Normal 3 2 2 5 3 3 3" xfId="11921" xr:uid="{00000000-0005-0000-0000-00009D150000}"/>
    <cellStyle name="Normal 3 2 2 5 3 4" xfId="2773" xr:uid="{00000000-0005-0000-0000-00009E150000}"/>
    <cellStyle name="Normal 3 2 2 5 3 4 2" xfId="2774" xr:uid="{00000000-0005-0000-0000-00009F150000}"/>
    <cellStyle name="Normal 3 2 2 5 3 4 2 2" xfId="14749" xr:uid="{00000000-0005-0000-0000-0000A0150000}"/>
    <cellStyle name="Normal 3 2 2 5 3 4 3" xfId="10507" xr:uid="{00000000-0005-0000-0000-0000A1150000}"/>
    <cellStyle name="Normal 3 2 2 5 3 5" xfId="2775" xr:uid="{00000000-0005-0000-0000-0000A2150000}"/>
    <cellStyle name="Normal 3 2 2 5 3 5 2" xfId="13337" xr:uid="{00000000-0005-0000-0000-0000A3150000}"/>
    <cellStyle name="Normal 3 2 2 5 3 6" xfId="9095" xr:uid="{00000000-0005-0000-0000-0000A4150000}"/>
    <cellStyle name="Normal 3 2 2 5 4" xfId="2776" xr:uid="{00000000-0005-0000-0000-0000A5150000}"/>
    <cellStyle name="Normal 3 2 2 5 4 2" xfId="2777" xr:uid="{00000000-0005-0000-0000-0000A6150000}"/>
    <cellStyle name="Normal 3 2 2 5 4 2 2" xfId="2778" xr:uid="{00000000-0005-0000-0000-0000A7150000}"/>
    <cellStyle name="Normal 3 2 2 5 4 2 2 2" xfId="16415" xr:uid="{00000000-0005-0000-0000-0000A8150000}"/>
    <cellStyle name="Normal 3 2 2 5 4 2 3" xfId="12173" xr:uid="{00000000-0005-0000-0000-0000A9150000}"/>
    <cellStyle name="Normal 3 2 2 5 4 3" xfId="2779" xr:uid="{00000000-0005-0000-0000-0000AA150000}"/>
    <cellStyle name="Normal 3 2 2 5 4 3 2" xfId="2780" xr:uid="{00000000-0005-0000-0000-0000AB150000}"/>
    <cellStyle name="Normal 3 2 2 5 4 3 2 2" xfId="15001" xr:uid="{00000000-0005-0000-0000-0000AC150000}"/>
    <cellStyle name="Normal 3 2 2 5 4 3 3" xfId="10759" xr:uid="{00000000-0005-0000-0000-0000AD150000}"/>
    <cellStyle name="Normal 3 2 2 5 4 4" xfId="2781" xr:uid="{00000000-0005-0000-0000-0000AE150000}"/>
    <cellStyle name="Normal 3 2 2 5 4 4 2" xfId="13589" xr:uid="{00000000-0005-0000-0000-0000AF150000}"/>
    <cellStyle name="Normal 3 2 2 5 4 5" xfId="9347" xr:uid="{00000000-0005-0000-0000-0000B0150000}"/>
    <cellStyle name="Normal 3 2 2 5 5" xfId="2782" xr:uid="{00000000-0005-0000-0000-0000B1150000}"/>
    <cellStyle name="Normal 3 2 2 5 5 2" xfId="2783" xr:uid="{00000000-0005-0000-0000-0000B2150000}"/>
    <cellStyle name="Normal 3 2 2 5 5 2 2" xfId="15709" xr:uid="{00000000-0005-0000-0000-0000B3150000}"/>
    <cellStyle name="Normal 3 2 2 5 5 3" xfId="11467" xr:uid="{00000000-0005-0000-0000-0000B4150000}"/>
    <cellStyle name="Normal 3 2 2 5 6" xfId="2784" xr:uid="{00000000-0005-0000-0000-0000B5150000}"/>
    <cellStyle name="Normal 3 2 2 5 6 2" xfId="2785" xr:uid="{00000000-0005-0000-0000-0000B6150000}"/>
    <cellStyle name="Normal 3 2 2 5 6 2 2" xfId="14295" xr:uid="{00000000-0005-0000-0000-0000B7150000}"/>
    <cellStyle name="Normal 3 2 2 5 6 3" xfId="10053" xr:uid="{00000000-0005-0000-0000-0000B8150000}"/>
    <cellStyle name="Normal 3 2 2 5 7" xfId="2786" xr:uid="{00000000-0005-0000-0000-0000B9150000}"/>
    <cellStyle name="Normal 3 2 2 5 7 2" xfId="12883" xr:uid="{00000000-0005-0000-0000-0000BA150000}"/>
    <cellStyle name="Normal 3 2 2 5 8" xfId="8641" xr:uid="{00000000-0005-0000-0000-0000BB150000}"/>
    <cellStyle name="Normal 3 2 2 6" xfId="2787" xr:uid="{00000000-0005-0000-0000-0000BC150000}"/>
    <cellStyle name="Normal 3 2 2 6 2" xfId="2788" xr:uid="{00000000-0005-0000-0000-0000BD150000}"/>
    <cellStyle name="Normal 3 2 2 6 2 2" xfId="2789" xr:uid="{00000000-0005-0000-0000-0000BE150000}"/>
    <cellStyle name="Normal 3 2 2 6 2 2 2" xfId="2790" xr:uid="{00000000-0005-0000-0000-0000BF150000}"/>
    <cellStyle name="Normal 3 2 2 6 2 2 2 2" xfId="2791" xr:uid="{00000000-0005-0000-0000-0000C0150000}"/>
    <cellStyle name="Normal 3 2 2 6 2 2 2 2 2" xfId="16970" xr:uid="{00000000-0005-0000-0000-0000C1150000}"/>
    <cellStyle name="Normal 3 2 2 6 2 2 2 3" xfId="12728" xr:uid="{00000000-0005-0000-0000-0000C2150000}"/>
    <cellStyle name="Normal 3 2 2 6 2 2 3" xfId="2792" xr:uid="{00000000-0005-0000-0000-0000C3150000}"/>
    <cellStyle name="Normal 3 2 2 6 2 2 3 2" xfId="2793" xr:uid="{00000000-0005-0000-0000-0000C4150000}"/>
    <cellStyle name="Normal 3 2 2 6 2 2 3 2 2" xfId="15556" xr:uid="{00000000-0005-0000-0000-0000C5150000}"/>
    <cellStyle name="Normal 3 2 2 6 2 2 3 3" xfId="11314" xr:uid="{00000000-0005-0000-0000-0000C6150000}"/>
    <cellStyle name="Normal 3 2 2 6 2 2 4" xfId="2794" xr:uid="{00000000-0005-0000-0000-0000C7150000}"/>
    <cellStyle name="Normal 3 2 2 6 2 2 4 2" xfId="14144" xr:uid="{00000000-0005-0000-0000-0000C8150000}"/>
    <cellStyle name="Normal 3 2 2 6 2 2 5" xfId="9902" xr:uid="{00000000-0005-0000-0000-0000C9150000}"/>
    <cellStyle name="Normal 3 2 2 6 2 3" xfId="2795" xr:uid="{00000000-0005-0000-0000-0000CA150000}"/>
    <cellStyle name="Normal 3 2 2 6 2 3 2" xfId="2796" xr:uid="{00000000-0005-0000-0000-0000CB150000}"/>
    <cellStyle name="Normal 3 2 2 6 2 3 2 2" xfId="16264" xr:uid="{00000000-0005-0000-0000-0000CC150000}"/>
    <cellStyle name="Normal 3 2 2 6 2 3 3" xfId="12022" xr:uid="{00000000-0005-0000-0000-0000CD150000}"/>
    <cellStyle name="Normal 3 2 2 6 2 4" xfId="2797" xr:uid="{00000000-0005-0000-0000-0000CE150000}"/>
    <cellStyle name="Normal 3 2 2 6 2 4 2" xfId="2798" xr:uid="{00000000-0005-0000-0000-0000CF150000}"/>
    <cellStyle name="Normal 3 2 2 6 2 4 2 2" xfId="14850" xr:uid="{00000000-0005-0000-0000-0000D0150000}"/>
    <cellStyle name="Normal 3 2 2 6 2 4 3" xfId="10608" xr:uid="{00000000-0005-0000-0000-0000D1150000}"/>
    <cellStyle name="Normal 3 2 2 6 2 5" xfId="2799" xr:uid="{00000000-0005-0000-0000-0000D2150000}"/>
    <cellStyle name="Normal 3 2 2 6 2 5 2" xfId="13438" xr:uid="{00000000-0005-0000-0000-0000D3150000}"/>
    <cellStyle name="Normal 3 2 2 6 2 6" xfId="9196" xr:uid="{00000000-0005-0000-0000-0000D4150000}"/>
    <cellStyle name="Normal 3 2 2 6 3" xfId="2800" xr:uid="{00000000-0005-0000-0000-0000D5150000}"/>
    <cellStyle name="Normal 3 2 2 6 3 2" xfId="2801" xr:uid="{00000000-0005-0000-0000-0000D6150000}"/>
    <cellStyle name="Normal 3 2 2 6 3 2 2" xfId="2802" xr:uid="{00000000-0005-0000-0000-0000D7150000}"/>
    <cellStyle name="Normal 3 2 2 6 3 2 2 2" xfId="16718" xr:uid="{00000000-0005-0000-0000-0000D8150000}"/>
    <cellStyle name="Normal 3 2 2 6 3 2 3" xfId="12476" xr:uid="{00000000-0005-0000-0000-0000D9150000}"/>
    <cellStyle name="Normal 3 2 2 6 3 3" xfId="2803" xr:uid="{00000000-0005-0000-0000-0000DA150000}"/>
    <cellStyle name="Normal 3 2 2 6 3 3 2" xfId="2804" xr:uid="{00000000-0005-0000-0000-0000DB150000}"/>
    <cellStyle name="Normal 3 2 2 6 3 3 2 2" xfId="15304" xr:uid="{00000000-0005-0000-0000-0000DC150000}"/>
    <cellStyle name="Normal 3 2 2 6 3 3 3" xfId="11062" xr:uid="{00000000-0005-0000-0000-0000DD150000}"/>
    <cellStyle name="Normal 3 2 2 6 3 4" xfId="2805" xr:uid="{00000000-0005-0000-0000-0000DE150000}"/>
    <cellStyle name="Normal 3 2 2 6 3 4 2" xfId="13892" xr:uid="{00000000-0005-0000-0000-0000DF150000}"/>
    <cellStyle name="Normal 3 2 2 6 3 5" xfId="9650" xr:uid="{00000000-0005-0000-0000-0000E0150000}"/>
    <cellStyle name="Normal 3 2 2 6 4" xfId="2806" xr:uid="{00000000-0005-0000-0000-0000E1150000}"/>
    <cellStyle name="Normal 3 2 2 6 4 2" xfId="2807" xr:uid="{00000000-0005-0000-0000-0000E2150000}"/>
    <cellStyle name="Normal 3 2 2 6 4 2 2" xfId="16012" xr:uid="{00000000-0005-0000-0000-0000E3150000}"/>
    <cellStyle name="Normal 3 2 2 6 4 3" xfId="11770" xr:uid="{00000000-0005-0000-0000-0000E4150000}"/>
    <cellStyle name="Normal 3 2 2 6 5" xfId="2808" xr:uid="{00000000-0005-0000-0000-0000E5150000}"/>
    <cellStyle name="Normal 3 2 2 6 5 2" xfId="2809" xr:uid="{00000000-0005-0000-0000-0000E6150000}"/>
    <cellStyle name="Normal 3 2 2 6 5 2 2" xfId="14598" xr:uid="{00000000-0005-0000-0000-0000E7150000}"/>
    <cellStyle name="Normal 3 2 2 6 5 3" xfId="10356" xr:uid="{00000000-0005-0000-0000-0000E8150000}"/>
    <cellStyle name="Normal 3 2 2 6 6" xfId="2810" xr:uid="{00000000-0005-0000-0000-0000E9150000}"/>
    <cellStyle name="Normal 3 2 2 6 6 2" xfId="13186" xr:uid="{00000000-0005-0000-0000-0000EA150000}"/>
    <cellStyle name="Normal 3 2 2 6 7" xfId="8944" xr:uid="{00000000-0005-0000-0000-0000EB150000}"/>
    <cellStyle name="Normal 3 2 2 7" xfId="2811" xr:uid="{00000000-0005-0000-0000-0000EC150000}"/>
    <cellStyle name="Normal 3 2 2 7 2" xfId="2812" xr:uid="{00000000-0005-0000-0000-0000ED150000}"/>
    <cellStyle name="Normal 3 2 2 7 2 2" xfId="2813" xr:uid="{00000000-0005-0000-0000-0000EE150000}"/>
    <cellStyle name="Normal 3 2 2 7 2 2 2" xfId="2814" xr:uid="{00000000-0005-0000-0000-0000EF150000}"/>
    <cellStyle name="Normal 3 2 2 7 2 2 2 2" xfId="16516" xr:uid="{00000000-0005-0000-0000-0000F0150000}"/>
    <cellStyle name="Normal 3 2 2 7 2 2 3" xfId="12274" xr:uid="{00000000-0005-0000-0000-0000F1150000}"/>
    <cellStyle name="Normal 3 2 2 7 2 3" xfId="2815" xr:uid="{00000000-0005-0000-0000-0000F2150000}"/>
    <cellStyle name="Normal 3 2 2 7 2 3 2" xfId="2816" xr:uid="{00000000-0005-0000-0000-0000F3150000}"/>
    <cellStyle name="Normal 3 2 2 7 2 3 2 2" xfId="15102" xr:uid="{00000000-0005-0000-0000-0000F4150000}"/>
    <cellStyle name="Normal 3 2 2 7 2 3 3" xfId="10860" xr:uid="{00000000-0005-0000-0000-0000F5150000}"/>
    <cellStyle name="Normal 3 2 2 7 2 4" xfId="2817" xr:uid="{00000000-0005-0000-0000-0000F6150000}"/>
    <cellStyle name="Normal 3 2 2 7 2 4 2" xfId="13690" xr:uid="{00000000-0005-0000-0000-0000F7150000}"/>
    <cellStyle name="Normal 3 2 2 7 2 5" xfId="9448" xr:uid="{00000000-0005-0000-0000-0000F8150000}"/>
    <cellStyle name="Normal 3 2 2 7 3" xfId="2818" xr:uid="{00000000-0005-0000-0000-0000F9150000}"/>
    <cellStyle name="Normal 3 2 2 7 3 2" xfId="2819" xr:uid="{00000000-0005-0000-0000-0000FA150000}"/>
    <cellStyle name="Normal 3 2 2 7 3 2 2" xfId="15810" xr:uid="{00000000-0005-0000-0000-0000FB150000}"/>
    <cellStyle name="Normal 3 2 2 7 3 3" xfId="11568" xr:uid="{00000000-0005-0000-0000-0000FC150000}"/>
    <cellStyle name="Normal 3 2 2 7 4" xfId="2820" xr:uid="{00000000-0005-0000-0000-0000FD150000}"/>
    <cellStyle name="Normal 3 2 2 7 4 2" xfId="2821" xr:uid="{00000000-0005-0000-0000-0000FE150000}"/>
    <cellStyle name="Normal 3 2 2 7 4 2 2" xfId="14396" xr:uid="{00000000-0005-0000-0000-0000FF150000}"/>
    <cellStyle name="Normal 3 2 2 7 4 3" xfId="10154" xr:uid="{00000000-0005-0000-0000-000000160000}"/>
    <cellStyle name="Normal 3 2 2 7 5" xfId="2822" xr:uid="{00000000-0005-0000-0000-000001160000}"/>
    <cellStyle name="Normal 3 2 2 7 5 2" xfId="12984" xr:uid="{00000000-0005-0000-0000-000002160000}"/>
    <cellStyle name="Normal 3 2 2 7 6" xfId="8742" xr:uid="{00000000-0005-0000-0000-000003160000}"/>
    <cellStyle name="Normal 3 2 2 8" xfId="2823" xr:uid="{00000000-0005-0000-0000-000004160000}"/>
    <cellStyle name="Normal 3 2 2 8 2" xfId="2824" xr:uid="{00000000-0005-0000-0000-000005160000}"/>
    <cellStyle name="Normal 3 2 2 8 2 2" xfId="2825" xr:uid="{00000000-0005-0000-0000-000006160000}"/>
    <cellStyle name="Normal 3 2 2 8 2 2 2" xfId="2826" xr:uid="{00000000-0005-0000-0000-000007160000}"/>
    <cellStyle name="Normal 3 2 2 8 2 2 2 2" xfId="16768" xr:uid="{00000000-0005-0000-0000-000008160000}"/>
    <cellStyle name="Normal 3 2 2 8 2 2 3" xfId="12526" xr:uid="{00000000-0005-0000-0000-000009160000}"/>
    <cellStyle name="Normal 3 2 2 8 2 3" xfId="2827" xr:uid="{00000000-0005-0000-0000-00000A160000}"/>
    <cellStyle name="Normal 3 2 2 8 2 3 2" xfId="2828" xr:uid="{00000000-0005-0000-0000-00000B160000}"/>
    <cellStyle name="Normal 3 2 2 8 2 3 2 2" xfId="15354" xr:uid="{00000000-0005-0000-0000-00000C160000}"/>
    <cellStyle name="Normal 3 2 2 8 2 3 3" xfId="11112" xr:uid="{00000000-0005-0000-0000-00000D160000}"/>
    <cellStyle name="Normal 3 2 2 8 2 4" xfId="2829" xr:uid="{00000000-0005-0000-0000-00000E160000}"/>
    <cellStyle name="Normal 3 2 2 8 2 4 2" xfId="13942" xr:uid="{00000000-0005-0000-0000-00000F160000}"/>
    <cellStyle name="Normal 3 2 2 8 2 5" xfId="9700" xr:uid="{00000000-0005-0000-0000-000010160000}"/>
    <cellStyle name="Normal 3 2 2 8 3" xfId="2830" xr:uid="{00000000-0005-0000-0000-000011160000}"/>
    <cellStyle name="Normal 3 2 2 8 3 2" xfId="2831" xr:uid="{00000000-0005-0000-0000-000012160000}"/>
    <cellStyle name="Normal 3 2 2 8 3 2 2" xfId="16062" xr:uid="{00000000-0005-0000-0000-000013160000}"/>
    <cellStyle name="Normal 3 2 2 8 3 3" xfId="11820" xr:uid="{00000000-0005-0000-0000-000014160000}"/>
    <cellStyle name="Normal 3 2 2 8 4" xfId="2832" xr:uid="{00000000-0005-0000-0000-000015160000}"/>
    <cellStyle name="Normal 3 2 2 8 4 2" xfId="2833" xr:uid="{00000000-0005-0000-0000-000016160000}"/>
    <cellStyle name="Normal 3 2 2 8 4 2 2" xfId="14648" xr:uid="{00000000-0005-0000-0000-000017160000}"/>
    <cellStyle name="Normal 3 2 2 8 4 3" xfId="10406" xr:uid="{00000000-0005-0000-0000-000018160000}"/>
    <cellStyle name="Normal 3 2 2 8 5" xfId="2834" xr:uid="{00000000-0005-0000-0000-000019160000}"/>
    <cellStyle name="Normal 3 2 2 8 5 2" xfId="13236" xr:uid="{00000000-0005-0000-0000-00001A160000}"/>
    <cellStyle name="Normal 3 2 2 8 6" xfId="8994" xr:uid="{00000000-0005-0000-0000-00001B160000}"/>
    <cellStyle name="Normal 3 2 2 9" xfId="2835" xr:uid="{00000000-0005-0000-0000-00001C160000}"/>
    <cellStyle name="Normal 3 2 2 9 2" xfId="2836" xr:uid="{00000000-0005-0000-0000-00001D160000}"/>
    <cellStyle name="Normal 3 2 2 9 2 2" xfId="2837" xr:uid="{00000000-0005-0000-0000-00001E160000}"/>
    <cellStyle name="Normal 3 2 2 9 2 2 2" xfId="16314" xr:uid="{00000000-0005-0000-0000-00001F160000}"/>
    <cellStyle name="Normal 3 2 2 9 2 3" xfId="12072" xr:uid="{00000000-0005-0000-0000-000020160000}"/>
    <cellStyle name="Normal 3 2 2 9 3" xfId="2838" xr:uid="{00000000-0005-0000-0000-000021160000}"/>
    <cellStyle name="Normal 3 2 2 9 3 2" xfId="2839" xr:uid="{00000000-0005-0000-0000-000022160000}"/>
    <cellStyle name="Normal 3 2 2 9 3 2 2" xfId="14900" xr:uid="{00000000-0005-0000-0000-000023160000}"/>
    <cellStyle name="Normal 3 2 2 9 3 3" xfId="10658" xr:uid="{00000000-0005-0000-0000-000024160000}"/>
    <cellStyle name="Normal 3 2 2 9 4" xfId="2840" xr:uid="{00000000-0005-0000-0000-000025160000}"/>
    <cellStyle name="Normal 3 2 2 9 4 2" xfId="13488" xr:uid="{00000000-0005-0000-0000-000026160000}"/>
    <cellStyle name="Normal 3 2 2 9 5" xfId="9246" xr:uid="{00000000-0005-0000-0000-000027160000}"/>
    <cellStyle name="Normal 3 2 3" xfId="2841" xr:uid="{00000000-0005-0000-0000-000028160000}"/>
    <cellStyle name="Normal 3 2 3 10" xfId="2842" xr:uid="{00000000-0005-0000-0000-000029160000}"/>
    <cellStyle name="Normal 3 2 3 10 2" xfId="2843" xr:uid="{00000000-0005-0000-0000-00002A160000}"/>
    <cellStyle name="Normal 3 2 3 10 2 2" xfId="15612" xr:uid="{00000000-0005-0000-0000-00002B160000}"/>
    <cellStyle name="Normal 3 2 3 10 3" xfId="11370" xr:uid="{00000000-0005-0000-0000-00002C160000}"/>
    <cellStyle name="Normal 3 2 3 11" xfId="2844" xr:uid="{00000000-0005-0000-0000-00002D160000}"/>
    <cellStyle name="Normal 3 2 3 11 2" xfId="2845" xr:uid="{00000000-0005-0000-0000-00002E160000}"/>
    <cellStyle name="Normal 3 2 3 11 2 2" xfId="14198" xr:uid="{00000000-0005-0000-0000-00002F160000}"/>
    <cellStyle name="Normal 3 2 3 11 3" xfId="9956" xr:uid="{00000000-0005-0000-0000-000030160000}"/>
    <cellStyle name="Normal 3 2 3 12" xfId="2846" xr:uid="{00000000-0005-0000-0000-000031160000}"/>
    <cellStyle name="Normal 3 2 3 12 2" xfId="12786" xr:uid="{00000000-0005-0000-0000-000032160000}"/>
    <cellStyle name="Normal 3 2 3 13" xfId="8538" xr:uid="{00000000-0005-0000-0000-000033160000}"/>
    <cellStyle name="Normal 3 2 3 2" xfId="2847" xr:uid="{00000000-0005-0000-0000-000034160000}"/>
    <cellStyle name="Normal 3 2 3 2 10" xfId="2848" xr:uid="{00000000-0005-0000-0000-000035160000}"/>
    <cellStyle name="Normal 3 2 3 2 10 2" xfId="2849" xr:uid="{00000000-0005-0000-0000-000036160000}"/>
    <cellStyle name="Normal 3 2 3 2 10 2 2" xfId="14211" xr:uid="{00000000-0005-0000-0000-000037160000}"/>
    <cellStyle name="Normal 3 2 3 2 10 3" xfId="9969" xr:uid="{00000000-0005-0000-0000-000038160000}"/>
    <cellStyle name="Normal 3 2 3 2 11" xfId="2850" xr:uid="{00000000-0005-0000-0000-000039160000}"/>
    <cellStyle name="Normal 3 2 3 2 11 2" xfId="12799" xr:uid="{00000000-0005-0000-0000-00003A160000}"/>
    <cellStyle name="Normal 3 2 3 2 12" xfId="8552" xr:uid="{00000000-0005-0000-0000-00003B160000}"/>
    <cellStyle name="Normal 3 2 3 2 2" xfId="2851" xr:uid="{00000000-0005-0000-0000-00003C160000}"/>
    <cellStyle name="Normal 3 2 3 2 2 10" xfId="2852" xr:uid="{00000000-0005-0000-0000-00003D160000}"/>
    <cellStyle name="Normal 3 2 3 2 2 10 2" xfId="12824" xr:uid="{00000000-0005-0000-0000-00003E160000}"/>
    <cellStyle name="Normal 3 2 3 2 2 11" xfId="8581" xr:uid="{00000000-0005-0000-0000-00003F160000}"/>
    <cellStyle name="Normal 3 2 3 2 2 2" xfId="2853" xr:uid="{00000000-0005-0000-0000-000040160000}"/>
    <cellStyle name="Normal 3 2 3 2 2 2 2" xfId="2854" xr:uid="{00000000-0005-0000-0000-000041160000}"/>
    <cellStyle name="Normal 3 2 3 2 2 2 2 2" xfId="2855" xr:uid="{00000000-0005-0000-0000-000042160000}"/>
    <cellStyle name="Normal 3 2 3 2 2 2 2 2 2" xfId="2856" xr:uid="{00000000-0005-0000-0000-000043160000}"/>
    <cellStyle name="Normal 3 2 3 2 2 2 2 2 2 2" xfId="2857" xr:uid="{00000000-0005-0000-0000-000044160000}"/>
    <cellStyle name="Normal 3 2 3 2 2 2 2 2 2 2 2" xfId="2858" xr:uid="{00000000-0005-0000-0000-000045160000}"/>
    <cellStyle name="Normal 3 2 3 2 2 2 2 2 2 2 2 2" xfId="16710" xr:uid="{00000000-0005-0000-0000-000046160000}"/>
    <cellStyle name="Normal 3 2 3 2 2 2 2 2 2 2 3" xfId="12468" xr:uid="{00000000-0005-0000-0000-000047160000}"/>
    <cellStyle name="Normal 3 2 3 2 2 2 2 2 2 3" xfId="2859" xr:uid="{00000000-0005-0000-0000-000048160000}"/>
    <cellStyle name="Normal 3 2 3 2 2 2 2 2 2 3 2" xfId="2860" xr:uid="{00000000-0005-0000-0000-000049160000}"/>
    <cellStyle name="Normal 3 2 3 2 2 2 2 2 2 3 2 2" xfId="15296" xr:uid="{00000000-0005-0000-0000-00004A160000}"/>
    <cellStyle name="Normal 3 2 3 2 2 2 2 2 2 3 3" xfId="11054" xr:uid="{00000000-0005-0000-0000-00004B160000}"/>
    <cellStyle name="Normal 3 2 3 2 2 2 2 2 2 4" xfId="2861" xr:uid="{00000000-0005-0000-0000-00004C160000}"/>
    <cellStyle name="Normal 3 2 3 2 2 2 2 2 2 4 2" xfId="13884" xr:uid="{00000000-0005-0000-0000-00004D160000}"/>
    <cellStyle name="Normal 3 2 3 2 2 2 2 2 2 5" xfId="9642" xr:uid="{00000000-0005-0000-0000-00004E160000}"/>
    <cellStyle name="Normal 3 2 3 2 2 2 2 2 3" xfId="2862" xr:uid="{00000000-0005-0000-0000-00004F160000}"/>
    <cellStyle name="Normal 3 2 3 2 2 2 2 2 3 2" xfId="2863" xr:uid="{00000000-0005-0000-0000-000050160000}"/>
    <cellStyle name="Normal 3 2 3 2 2 2 2 2 3 2 2" xfId="16004" xr:uid="{00000000-0005-0000-0000-000051160000}"/>
    <cellStyle name="Normal 3 2 3 2 2 2 2 2 3 3" xfId="11762" xr:uid="{00000000-0005-0000-0000-000052160000}"/>
    <cellStyle name="Normal 3 2 3 2 2 2 2 2 4" xfId="2864" xr:uid="{00000000-0005-0000-0000-000053160000}"/>
    <cellStyle name="Normal 3 2 3 2 2 2 2 2 4 2" xfId="2865" xr:uid="{00000000-0005-0000-0000-000054160000}"/>
    <cellStyle name="Normal 3 2 3 2 2 2 2 2 4 2 2" xfId="14590" xr:uid="{00000000-0005-0000-0000-000055160000}"/>
    <cellStyle name="Normal 3 2 3 2 2 2 2 2 4 3" xfId="10348" xr:uid="{00000000-0005-0000-0000-000056160000}"/>
    <cellStyle name="Normal 3 2 3 2 2 2 2 2 5" xfId="2866" xr:uid="{00000000-0005-0000-0000-000057160000}"/>
    <cellStyle name="Normal 3 2 3 2 2 2 2 2 5 2" xfId="13178" xr:uid="{00000000-0005-0000-0000-000058160000}"/>
    <cellStyle name="Normal 3 2 3 2 2 2 2 2 6" xfId="8936" xr:uid="{00000000-0005-0000-0000-000059160000}"/>
    <cellStyle name="Normal 3 2 3 2 2 2 2 3" xfId="2867" xr:uid="{00000000-0005-0000-0000-00005A160000}"/>
    <cellStyle name="Normal 3 2 3 2 2 2 2 3 2" xfId="2868" xr:uid="{00000000-0005-0000-0000-00005B160000}"/>
    <cellStyle name="Normal 3 2 3 2 2 2 2 3 2 2" xfId="2869" xr:uid="{00000000-0005-0000-0000-00005C160000}"/>
    <cellStyle name="Normal 3 2 3 2 2 2 2 3 2 2 2" xfId="2870" xr:uid="{00000000-0005-0000-0000-00005D160000}"/>
    <cellStyle name="Normal 3 2 3 2 2 2 2 3 2 2 2 2" xfId="16962" xr:uid="{00000000-0005-0000-0000-00005E160000}"/>
    <cellStyle name="Normal 3 2 3 2 2 2 2 3 2 2 3" xfId="12720" xr:uid="{00000000-0005-0000-0000-00005F160000}"/>
    <cellStyle name="Normal 3 2 3 2 2 2 2 3 2 3" xfId="2871" xr:uid="{00000000-0005-0000-0000-000060160000}"/>
    <cellStyle name="Normal 3 2 3 2 2 2 2 3 2 3 2" xfId="2872" xr:uid="{00000000-0005-0000-0000-000061160000}"/>
    <cellStyle name="Normal 3 2 3 2 2 2 2 3 2 3 2 2" xfId="15548" xr:uid="{00000000-0005-0000-0000-000062160000}"/>
    <cellStyle name="Normal 3 2 3 2 2 2 2 3 2 3 3" xfId="11306" xr:uid="{00000000-0005-0000-0000-000063160000}"/>
    <cellStyle name="Normal 3 2 3 2 2 2 2 3 2 4" xfId="2873" xr:uid="{00000000-0005-0000-0000-000064160000}"/>
    <cellStyle name="Normal 3 2 3 2 2 2 2 3 2 4 2" xfId="14136" xr:uid="{00000000-0005-0000-0000-000065160000}"/>
    <cellStyle name="Normal 3 2 3 2 2 2 2 3 2 5" xfId="9894" xr:uid="{00000000-0005-0000-0000-000066160000}"/>
    <cellStyle name="Normal 3 2 3 2 2 2 2 3 3" xfId="2874" xr:uid="{00000000-0005-0000-0000-000067160000}"/>
    <cellStyle name="Normal 3 2 3 2 2 2 2 3 3 2" xfId="2875" xr:uid="{00000000-0005-0000-0000-000068160000}"/>
    <cellStyle name="Normal 3 2 3 2 2 2 2 3 3 2 2" xfId="16256" xr:uid="{00000000-0005-0000-0000-000069160000}"/>
    <cellStyle name="Normal 3 2 3 2 2 2 2 3 3 3" xfId="12014" xr:uid="{00000000-0005-0000-0000-00006A160000}"/>
    <cellStyle name="Normal 3 2 3 2 2 2 2 3 4" xfId="2876" xr:uid="{00000000-0005-0000-0000-00006B160000}"/>
    <cellStyle name="Normal 3 2 3 2 2 2 2 3 4 2" xfId="2877" xr:uid="{00000000-0005-0000-0000-00006C160000}"/>
    <cellStyle name="Normal 3 2 3 2 2 2 2 3 4 2 2" xfId="14842" xr:uid="{00000000-0005-0000-0000-00006D160000}"/>
    <cellStyle name="Normal 3 2 3 2 2 2 2 3 4 3" xfId="10600" xr:uid="{00000000-0005-0000-0000-00006E160000}"/>
    <cellStyle name="Normal 3 2 3 2 2 2 2 3 5" xfId="2878" xr:uid="{00000000-0005-0000-0000-00006F160000}"/>
    <cellStyle name="Normal 3 2 3 2 2 2 2 3 5 2" xfId="13430" xr:uid="{00000000-0005-0000-0000-000070160000}"/>
    <cellStyle name="Normal 3 2 3 2 2 2 2 3 6" xfId="9188" xr:uid="{00000000-0005-0000-0000-000071160000}"/>
    <cellStyle name="Normal 3 2 3 2 2 2 2 4" xfId="2879" xr:uid="{00000000-0005-0000-0000-000072160000}"/>
    <cellStyle name="Normal 3 2 3 2 2 2 2 4 2" xfId="2880" xr:uid="{00000000-0005-0000-0000-000073160000}"/>
    <cellStyle name="Normal 3 2 3 2 2 2 2 4 2 2" xfId="2881" xr:uid="{00000000-0005-0000-0000-000074160000}"/>
    <cellStyle name="Normal 3 2 3 2 2 2 2 4 2 2 2" xfId="16508" xr:uid="{00000000-0005-0000-0000-000075160000}"/>
    <cellStyle name="Normal 3 2 3 2 2 2 2 4 2 3" xfId="12266" xr:uid="{00000000-0005-0000-0000-000076160000}"/>
    <cellStyle name="Normal 3 2 3 2 2 2 2 4 3" xfId="2882" xr:uid="{00000000-0005-0000-0000-000077160000}"/>
    <cellStyle name="Normal 3 2 3 2 2 2 2 4 3 2" xfId="2883" xr:uid="{00000000-0005-0000-0000-000078160000}"/>
    <cellStyle name="Normal 3 2 3 2 2 2 2 4 3 2 2" xfId="15094" xr:uid="{00000000-0005-0000-0000-000079160000}"/>
    <cellStyle name="Normal 3 2 3 2 2 2 2 4 3 3" xfId="10852" xr:uid="{00000000-0005-0000-0000-00007A160000}"/>
    <cellStyle name="Normal 3 2 3 2 2 2 2 4 4" xfId="2884" xr:uid="{00000000-0005-0000-0000-00007B160000}"/>
    <cellStyle name="Normal 3 2 3 2 2 2 2 4 4 2" xfId="13682" xr:uid="{00000000-0005-0000-0000-00007C160000}"/>
    <cellStyle name="Normal 3 2 3 2 2 2 2 4 5" xfId="9440" xr:uid="{00000000-0005-0000-0000-00007D160000}"/>
    <cellStyle name="Normal 3 2 3 2 2 2 2 5" xfId="2885" xr:uid="{00000000-0005-0000-0000-00007E160000}"/>
    <cellStyle name="Normal 3 2 3 2 2 2 2 5 2" xfId="2886" xr:uid="{00000000-0005-0000-0000-00007F160000}"/>
    <cellStyle name="Normal 3 2 3 2 2 2 2 5 2 2" xfId="15802" xr:uid="{00000000-0005-0000-0000-000080160000}"/>
    <cellStyle name="Normal 3 2 3 2 2 2 2 5 3" xfId="11560" xr:uid="{00000000-0005-0000-0000-000081160000}"/>
    <cellStyle name="Normal 3 2 3 2 2 2 2 6" xfId="2887" xr:uid="{00000000-0005-0000-0000-000082160000}"/>
    <cellStyle name="Normal 3 2 3 2 2 2 2 6 2" xfId="2888" xr:uid="{00000000-0005-0000-0000-000083160000}"/>
    <cellStyle name="Normal 3 2 3 2 2 2 2 6 2 2" xfId="14388" xr:uid="{00000000-0005-0000-0000-000084160000}"/>
    <cellStyle name="Normal 3 2 3 2 2 2 2 6 3" xfId="10146" xr:uid="{00000000-0005-0000-0000-000085160000}"/>
    <cellStyle name="Normal 3 2 3 2 2 2 2 7" xfId="2889" xr:uid="{00000000-0005-0000-0000-000086160000}"/>
    <cellStyle name="Normal 3 2 3 2 2 2 2 7 2" xfId="12976" xr:uid="{00000000-0005-0000-0000-000087160000}"/>
    <cellStyle name="Normal 3 2 3 2 2 2 2 8" xfId="8734" xr:uid="{00000000-0005-0000-0000-000088160000}"/>
    <cellStyle name="Normal 3 2 3 2 2 2 3" xfId="2890" xr:uid="{00000000-0005-0000-0000-000089160000}"/>
    <cellStyle name="Normal 3 2 3 2 2 2 3 2" xfId="2891" xr:uid="{00000000-0005-0000-0000-00008A160000}"/>
    <cellStyle name="Normal 3 2 3 2 2 2 3 2 2" xfId="2892" xr:uid="{00000000-0005-0000-0000-00008B160000}"/>
    <cellStyle name="Normal 3 2 3 2 2 2 3 2 2 2" xfId="2893" xr:uid="{00000000-0005-0000-0000-00008C160000}"/>
    <cellStyle name="Normal 3 2 3 2 2 2 3 2 2 2 2" xfId="16609" xr:uid="{00000000-0005-0000-0000-00008D160000}"/>
    <cellStyle name="Normal 3 2 3 2 2 2 3 2 2 3" xfId="12367" xr:uid="{00000000-0005-0000-0000-00008E160000}"/>
    <cellStyle name="Normal 3 2 3 2 2 2 3 2 3" xfId="2894" xr:uid="{00000000-0005-0000-0000-00008F160000}"/>
    <cellStyle name="Normal 3 2 3 2 2 2 3 2 3 2" xfId="2895" xr:uid="{00000000-0005-0000-0000-000090160000}"/>
    <cellStyle name="Normal 3 2 3 2 2 2 3 2 3 2 2" xfId="15195" xr:uid="{00000000-0005-0000-0000-000091160000}"/>
    <cellStyle name="Normal 3 2 3 2 2 2 3 2 3 3" xfId="10953" xr:uid="{00000000-0005-0000-0000-000092160000}"/>
    <cellStyle name="Normal 3 2 3 2 2 2 3 2 4" xfId="2896" xr:uid="{00000000-0005-0000-0000-000093160000}"/>
    <cellStyle name="Normal 3 2 3 2 2 2 3 2 4 2" xfId="13783" xr:uid="{00000000-0005-0000-0000-000094160000}"/>
    <cellStyle name="Normal 3 2 3 2 2 2 3 2 5" xfId="9541" xr:uid="{00000000-0005-0000-0000-000095160000}"/>
    <cellStyle name="Normal 3 2 3 2 2 2 3 3" xfId="2897" xr:uid="{00000000-0005-0000-0000-000096160000}"/>
    <cellStyle name="Normal 3 2 3 2 2 2 3 3 2" xfId="2898" xr:uid="{00000000-0005-0000-0000-000097160000}"/>
    <cellStyle name="Normal 3 2 3 2 2 2 3 3 2 2" xfId="15903" xr:uid="{00000000-0005-0000-0000-000098160000}"/>
    <cellStyle name="Normal 3 2 3 2 2 2 3 3 3" xfId="11661" xr:uid="{00000000-0005-0000-0000-000099160000}"/>
    <cellStyle name="Normal 3 2 3 2 2 2 3 4" xfId="2899" xr:uid="{00000000-0005-0000-0000-00009A160000}"/>
    <cellStyle name="Normal 3 2 3 2 2 2 3 4 2" xfId="2900" xr:uid="{00000000-0005-0000-0000-00009B160000}"/>
    <cellStyle name="Normal 3 2 3 2 2 2 3 4 2 2" xfId="14489" xr:uid="{00000000-0005-0000-0000-00009C160000}"/>
    <cellStyle name="Normal 3 2 3 2 2 2 3 4 3" xfId="10247" xr:uid="{00000000-0005-0000-0000-00009D160000}"/>
    <cellStyle name="Normal 3 2 3 2 2 2 3 5" xfId="2901" xr:uid="{00000000-0005-0000-0000-00009E160000}"/>
    <cellStyle name="Normal 3 2 3 2 2 2 3 5 2" xfId="13077" xr:uid="{00000000-0005-0000-0000-00009F160000}"/>
    <cellStyle name="Normal 3 2 3 2 2 2 3 6" xfId="8835" xr:uid="{00000000-0005-0000-0000-0000A0160000}"/>
    <cellStyle name="Normal 3 2 3 2 2 2 4" xfId="2902" xr:uid="{00000000-0005-0000-0000-0000A1160000}"/>
    <cellStyle name="Normal 3 2 3 2 2 2 4 2" xfId="2903" xr:uid="{00000000-0005-0000-0000-0000A2160000}"/>
    <cellStyle name="Normal 3 2 3 2 2 2 4 2 2" xfId="2904" xr:uid="{00000000-0005-0000-0000-0000A3160000}"/>
    <cellStyle name="Normal 3 2 3 2 2 2 4 2 2 2" xfId="2905" xr:uid="{00000000-0005-0000-0000-0000A4160000}"/>
    <cellStyle name="Normal 3 2 3 2 2 2 4 2 2 2 2" xfId="16861" xr:uid="{00000000-0005-0000-0000-0000A5160000}"/>
    <cellStyle name="Normal 3 2 3 2 2 2 4 2 2 3" xfId="12619" xr:uid="{00000000-0005-0000-0000-0000A6160000}"/>
    <cellStyle name="Normal 3 2 3 2 2 2 4 2 3" xfId="2906" xr:uid="{00000000-0005-0000-0000-0000A7160000}"/>
    <cellStyle name="Normal 3 2 3 2 2 2 4 2 3 2" xfId="2907" xr:uid="{00000000-0005-0000-0000-0000A8160000}"/>
    <cellStyle name="Normal 3 2 3 2 2 2 4 2 3 2 2" xfId="15447" xr:uid="{00000000-0005-0000-0000-0000A9160000}"/>
    <cellStyle name="Normal 3 2 3 2 2 2 4 2 3 3" xfId="11205" xr:uid="{00000000-0005-0000-0000-0000AA160000}"/>
    <cellStyle name="Normal 3 2 3 2 2 2 4 2 4" xfId="2908" xr:uid="{00000000-0005-0000-0000-0000AB160000}"/>
    <cellStyle name="Normal 3 2 3 2 2 2 4 2 4 2" xfId="14035" xr:uid="{00000000-0005-0000-0000-0000AC160000}"/>
    <cellStyle name="Normal 3 2 3 2 2 2 4 2 5" xfId="9793" xr:uid="{00000000-0005-0000-0000-0000AD160000}"/>
    <cellStyle name="Normal 3 2 3 2 2 2 4 3" xfId="2909" xr:uid="{00000000-0005-0000-0000-0000AE160000}"/>
    <cellStyle name="Normal 3 2 3 2 2 2 4 3 2" xfId="2910" xr:uid="{00000000-0005-0000-0000-0000AF160000}"/>
    <cellStyle name="Normal 3 2 3 2 2 2 4 3 2 2" xfId="16155" xr:uid="{00000000-0005-0000-0000-0000B0160000}"/>
    <cellStyle name="Normal 3 2 3 2 2 2 4 3 3" xfId="11913" xr:uid="{00000000-0005-0000-0000-0000B1160000}"/>
    <cellStyle name="Normal 3 2 3 2 2 2 4 4" xfId="2911" xr:uid="{00000000-0005-0000-0000-0000B2160000}"/>
    <cellStyle name="Normal 3 2 3 2 2 2 4 4 2" xfId="2912" xr:uid="{00000000-0005-0000-0000-0000B3160000}"/>
    <cellStyle name="Normal 3 2 3 2 2 2 4 4 2 2" xfId="14741" xr:uid="{00000000-0005-0000-0000-0000B4160000}"/>
    <cellStyle name="Normal 3 2 3 2 2 2 4 4 3" xfId="10499" xr:uid="{00000000-0005-0000-0000-0000B5160000}"/>
    <cellStyle name="Normal 3 2 3 2 2 2 4 5" xfId="2913" xr:uid="{00000000-0005-0000-0000-0000B6160000}"/>
    <cellStyle name="Normal 3 2 3 2 2 2 4 5 2" xfId="13329" xr:uid="{00000000-0005-0000-0000-0000B7160000}"/>
    <cellStyle name="Normal 3 2 3 2 2 2 4 6" xfId="9087" xr:uid="{00000000-0005-0000-0000-0000B8160000}"/>
    <cellStyle name="Normal 3 2 3 2 2 2 5" xfId="2914" xr:uid="{00000000-0005-0000-0000-0000B9160000}"/>
    <cellStyle name="Normal 3 2 3 2 2 2 5 2" xfId="2915" xr:uid="{00000000-0005-0000-0000-0000BA160000}"/>
    <cellStyle name="Normal 3 2 3 2 2 2 5 2 2" xfId="2916" xr:uid="{00000000-0005-0000-0000-0000BB160000}"/>
    <cellStyle name="Normal 3 2 3 2 2 2 5 2 2 2" xfId="16407" xr:uid="{00000000-0005-0000-0000-0000BC160000}"/>
    <cellStyle name="Normal 3 2 3 2 2 2 5 2 3" xfId="12165" xr:uid="{00000000-0005-0000-0000-0000BD160000}"/>
    <cellStyle name="Normal 3 2 3 2 2 2 5 3" xfId="2917" xr:uid="{00000000-0005-0000-0000-0000BE160000}"/>
    <cellStyle name="Normal 3 2 3 2 2 2 5 3 2" xfId="2918" xr:uid="{00000000-0005-0000-0000-0000BF160000}"/>
    <cellStyle name="Normal 3 2 3 2 2 2 5 3 2 2" xfId="14993" xr:uid="{00000000-0005-0000-0000-0000C0160000}"/>
    <cellStyle name="Normal 3 2 3 2 2 2 5 3 3" xfId="10751" xr:uid="{00000000-0005-0000-0000-0000C1160000}"/>
    <cellStyle name="Normal 3 2 3 2 2 2 5 4" xfId="2919" xr:uid="{00000000-0005-0000-0000-0000C2160000}"/>
    <cellStyle name="Normal 3 2 3 2 2 2 5 4 2" xfId="13581" xr:uid="{00000000-0005-0000-0000-0000C3160000}"/>
    <cellStyle name="Normal 3 2 3 2 2 2 5 5" xfId="9339" xr:uid="{00000000-0005-0000-0000-0000C4160000}"/>
    <cellStyle name="Normal 3 2 3 2 2 2 6" xfId="2920" xr:uid="{00000000-0005-0000-0000-0000C5160000}"/>
    <cellStyle name="Normal 3 2 3 2 2 2 6 2" xfId="2921" xr:uid="{00000000-0005-0000-0000-0000C6160000}"/>
    <cellStyle name="Normal 3 2 3 2 2 2 6 2 2" xfId="15701" xr:uid="{00000000-0005-0000-0000-0000C7160000}"/>
    <cellStyle name="Normal 3 2 3 2 2 2 6 3" xfId="11459" xr:uid="{00000000-0005-0000-0000-0000C8160000}"/>
    <cellStyle name="Normal 3 2 3 2 2 2 7" xfId="2922" xr:uid="{00000000-0005-0000-0000-0000C9160000}"/>
    <cellStyle name="Normal 3 2 3 2 2 2 7 2" xfId="2923" xr:uid="{00000000-0005-0000-0000-0000CA160000}"/>
    <cellStyle name="Normal 3 2 3 2 2 2 7 2 2" xfId="14287" xr:uid="{00000000-0005-0000-0000-0000CB160000}"/>
    <cellStyle name="Normal 3 2 3 2 2 2 7 3" xfId="10045" xr:uid="{00000000-0005-0000-0000-0000CC160000}"/>
    <cellStyle name="Normal 3 2 3 2 2 2 8" xfId="2924" xr:uid="{00000000-0005-0000-0000-0000CD160000}"/>
    <cellStyle name="Normal 3 2 3 2 2 2 8 2" xfId="12875" xr:uid="{00000000-0005-0000-0000-0000CE160000}"/>
    <cellStyle name="Normal 3 2 3 2 2 2 9" xfId="8633" xr:uid="{00000000-0005-0000-0000-0000CF160000}"/>
    <cellStyle name="Normal 3 2 3 2 2 3" xfId="2925" xr:uid="{00000000-0005-0000-0000-0000D0160000}"/>
    <cellStyle name="Normal 3 2 3 2 2 3 2" xfId="2926" xr:uid="{00000000-0005-0000-0000-0000D1160000}"/>
    <cellStyle name="Normal 3 2 3 2 2 3 2 2" xfId="2927" xr:uid="{00000000-0005-0000-0000-0000D2160000}"/>
    <cellStyle name="Normal 3 2 3 2 2 3 2 2 2" xfId="2928" xr:uid="{00000000-0005-0000-0000-0000D3160000}"/>
    <cellStyle name="Normal 3 2 3 2 2 3 2 2 2 2" xfId="2929" xr:uid="{00000000-0005-0000-0000-0000D4160000}"/>
    <cellStyle name="Normal 3 2 3 2 2 3 2 2 2 2 2" xfId="16659" xr:uid="{00000000-0005-0000-0000-0000D5160000}"/>
    <cellStyle name="Normal 3 2 3 2 2 3 2 2 2 3" xfId="12417" xr:uid="{00000000-0005-0000-0000-0000D6160000}"/>
    <cellStyle name="Normal 3 2 3 2 2 3 2 2 3" xfId="2930" xr:uid="{00000000-0005-0000-0000-0000D7160000}"/>
    <cellStyle name="Normal 3 2 3 2 2 3 2 2 3 2" xfId="2931" xr:uid="{00000000-0005-0000-0000-0000D8160000}"/>
    <cellStyle name="Normal 3 2 3 2 2 3 2 2 3 2 2" xfId="15245" xr:uid="{00000000-0005-0000-0000-0000D9160000}"/>
    <cellStyle name="Normal 3 2 3 2 2 3 2 2 3 3" xfId="11003" xr:uid="{00000000-0005-0000-0000-0000DA160000}"/>
    <cellStyle name="Normal 3 2 3 2 2 3 2 2 4" xfId="2932" xr:uid="{00000000-0005-0000-0000-0000DB160000}"/>
    <cellStyle name="Normal 3 2 3 2 2 3 2 2 4 2" xfId="13833" xr:uid="{00000000-0005-0000-0000-0000DC160000}"/>
    <cellStyle name="Normal 3 2 3 2 2 3 2 2 5" xfId="9591" xr:uid="{00000000-0005-0000-0000-0000DD160000}"/>
    <cellStyle name="Normal 3 2 3 2 2 3 2 3" xfId="2933" xr:uid="{00000000-0005-0000-0000-0000DE160000}"/>
    <cellStyle name="Normal 3 2 3 2 2 3 2 3 2" xfId="2934" xr:uid="{00000000-0005-0000-0000-0000DF160000}"/>
    <cellStyle name="Normal 3 2 3 2 2 3 2 3 2 2" xfId="15953" xr:uid="{00000000-0005-0000-0000-0000E0160000}"/>
    <cellStyle name="Normal 3 2 3 2 2 3 2 3 3" xfId="11711" xr:uid="{00000000-0005-0000-0000-0000E1160000}"/>
    <cellStyle name="Normal 3 2 3 2 2 3 2 4" xfId="2935" xr:uid="{00000000-0005-0000-0000-0000E2160000}"/>
    <cellStyle name="Normal 3 2 3 2 2 3 2 4 2" xfId="2936" xr:uid="{00000000-0005-0000-0000-0000E3160000}"/>
    <cellStyle name="Normal 3 2 3 2 2 3 2 4 2 2" xfId="14539" xr:uid="{00000000-0005-0000-0000-0000E4160000}"/>
    <cellStyle name="Normal 3 2 3 2 2 3 2 4 3" xfId="10297" xr:uid="{00000000-0005-0000-0000-0000E5160000}"/>
    <cellStyle name="Normal 3 2 3 2 2 3 2 5" xfId="2937" xr:uid="{00000000-0005-0000-0000-0000E6160000}"/>
    <cellStyle name="Normal 3 2 3 2 2 3 2 5 2" xfId="13127" xr:uid="{00000000-0005-0000-0000-0000E7160000}"/>
    <cellStyle name="Normal 3 2 3 2 2 3 2 6" xfId="8885" xr:uid="{00000000-0005-0000-0000-0000E8160000}"/>
    <cellStyle name="Normal 3 2 3 2 2 3 3" xfId="2938" xr:uid="{00000000-0005-0000-0000-0000E9160000}"/>
    <cellStyle name="Normal 3 2 3 2 2 3 3 2" xfId="2939" xr:uid="{00000000-0005-0000-0000-0000EA160000}"/>
    <cellStyle name="Normal 3 2 3 2 2 3 3 2 2" xfId="2940" xr:uid="{00000000-0005-0000-0000-0000EB160000}"/>
    <cellStyle name="Normal 3 2 3 2 2 3 3 2 2 2" xfId="2941" xr:uid="{00000000-0005-0000-0000-0000EC160000}"/>
    <cellStyle name="Normal 3 2 3 2 2 3 3 2 2 2 2" xfId="16911" xr:uid="{00000000-0005-0000-0000-0000ED160000}"/>
    <cellStyle name="Normal 3 2 3 2 2 3 3 2 2 3" xfId="12669" xr:uid="{00000000-0005-0000-0000-0000EE160000}"/>
    <cellStyle name="Normal 3 2 3 2 2 3 3 2 3" xfId="2942" xr:uid="{00000000-0005-0000-0000-0000EF160000}"/>
    <cellStyle name="Normal 3 2 3 2 2 3 3 2 3 2" xfId="2943" xr:uid="{00000000-0005-0000-0000-0000F0160000}"/>
    <cellStyle name="Normal 3 2 3 2 2 3 3 2 3 2 2" xfId="15497" xr:uid="{00000000-0005-0000-0000-0000F1160000}"/>
    <cellStyle name="Normal 3 2 3 2 2 3 3 2 3 3" xfId="11255" xr:uid="{00000000-0005-0000-0000-0000F2160000}"/>
    <cellStyle name="Normal 3 2 3 2 2 3 3 2 4" xfId="2944" xr:uid="{00000000-0005-0000-0000-0000F3160000}"/>
    <cellStyle name="Normal 3 2 3 2 2 3 3 2 4 2" xfId="14085" xr:uid="{00000000-0005-0000-0000-0000F4160000}"/>
    <cellStyle name="Normal 3 2 3 2 2 3 3 2 5" xfId="9843" xr:uid="{00000000-0005-0000-0000-0000F5160000}"/>
    <cellStyle name="Normal 3 2 3 2 2 3 3 3" xfId="2945" xr:uid="{00000000-0005-0000-0000-0000F6160000}"/>
    <cellStyle name="Normal 3 2 3 2 2 3 3 3 2" xfId="2946" xr:uid="{00000000-0005-0000-0000-0000F7160000}"/>
    <cellStyle name="Normal 3 2 3 2 2 3 3 3 2 2" xfId="16205" xr:uid="{00000000-0005-0000-0000-0000F8160000}"/>
    <cellStyle name="Normal 3 2 3 2 2 3 3 3 3" xfId="11963" xr:uid="{00000000-0005-0000-0000-0000F9160000}"/>
    <cellStyle name="Normal 3 2 3 2 2 3 3 4" xfId="2947" xr:uid="{00000000-0005-0000-0000-0000FA160000}"/>
    <cellStyle name="Normal 3 2 3 2 2 3 3 4 2" xfId="2948" xr:uid="{00000000-0005-0000-0000-0000FB160000}"/>
    <cellStyle name="Normal 3 2 3 2 2 3 3 4 2 2" xfId="14791" xr:uid="{00000000-0005-0000-0000-0000FC160000}"/>
    <cellStyle name="Normal 3 2 3 2 2 3 3 4 3" xfId="10549" xr:uid="{00000000-0005-0000-0000-0000FD160000}"/>
    <cellStyle name="Normal 3 2 3 2 2 3 3 5" xfId="2949" xr:uid="{00000000-0005-0000-0000-0000FE160000}"/>
    <cellStyle name="Normal 3 2 3 2 2 3 3 5 2" xfId="13379" xr:uid="{00000000-0005-0000-0000-0000FF160000}"/>
    <cellStyle name="Normal 3 2 3 2 2 3 3 6" xfId="9137" xr:uid="{00000000-0005-0000-0000-000000170000}"/>
    <cellStyle name="Normal 3 2 3 2 2 3 4" xfId="2950" xr:uid="{00000000-0005-0000-0000-000001170000}"/>
    <cellStyle name="Normal 3 2 3 2 2 3 4 2" xfId="2951" xr:uid="{00000000-0005-0000-0000-000002170000}"/>
    <cellStyle name="Normal 3 2 3 2 2 3 4 2 2" xfId="2952" xr:uid="{00000000-0005-0000-0000-000003170000}"/>
    <cellStyle name="Normal 3 2 3 2 2 3 4 2 2 2" xfId="16457" xr:uid="{00000000-0005-0000-0000-000004170000}"/>
    <cellStyle name="Normal 3 2 3 2 2 3 4 2 3" xfId="12215" xr:uid="{00000000-0005-0000-0000-000005170000}"/>
    <cellStyle name="Normal 3 2 3 2 2 3 4 3" xfId="2953" xr:uid="{00000000-0005-0000-0000-000006170000}"/>
    <cellStyle name="Normal 3 2 3 2 2 3 4 3 2" xfId="2954" xr:uid="{00000000-0005-0000-0000-000007170000}"/>
    <cellStyle name="Normal 3 2 3 2 2 3 4 3 2 2" xfId="15043" xr:uid="{00000000-0005-0000-0000-000008170000}"/>
    <cellStyle name="Normal 3 2 3 2 2 3 4 3 3" xfId="10801" xr:uid="{00000000-0005-0000-0000-000009170000}"/>
    <cellStyle name="Normal 3 2 3 2 2 3 4 4" xfId="2955" xr:uid="{00000000-0005-0000-0000-00000A170000}"/>
    <cellStyle name="Normal 3 2 3 2 2 3 4 4 2" xfId="13631" xr:uid="{00000000-0005-0000-0000-00000B170000}"/>
    <cellStyle name="Normal 3 2 3 2 2 3 4 5" xfId="9389" xr:uid="{00000000-0005-0000-0000-00000C170000}"/>
    <cellStyle name="Normal 3 2 3 2 2 3 5" xfId="2956" xr:uid="{00000000-0005-0000-0000-00000D170000}"/>
    <cellStyle name="Normal 3 2 3 2 2 3 5 2" xfId="2957" xr:uid="{00000000-0005-0000-0000-00000E170000}"/>
    <cellStyle name="Normal 3 2 3 2 2 3 5 2 2" xfId="15751" xr:uid="{00000000-0005-0000-0000-00000F170000}"/>
    <cellStyle name="Normal 3 2 3 2 2 3 5 3" xfId="11509" xr:uid="{00000000-0005-0000-0000-000010170000}"/>
    <cellStyle name="Normal 3 2 3 2 2 3 6" xfId="2958" xr:uid="{00000000-0005-0000-0000-000011170000}"/>
    <cellStyle name="Normal 3 2 3 2 2 3 6 2" xfId="2959" xr:uid="{00000000-0005-0000-0000-000012170000}"/>
    <cellStyle name="Normal 3 2 3 2 2 3 6 2 2" xfId="14337" xr:uid="{00000000-0005-0000-0000-000013170000}"/>
    <cellStyle name="Normal 3 2 3 2 2 3 6 3" xfId="10095" xr:uid="{00000000-0005-0000-0000-000014170000}"/>
    <cellStyle name="Normal 3 2 3 2 2 3 7" xfId="2960" xr:uid="{00000000-0005-0000-0000-000015170000}"/>
    <cellStyle name="Normal 3 2 3 2 2 3 7 2" xfId="12925" xr:uid="{00000000-0005-0000-0000-000016170000}"/>
    <cellStyle name="Normal 3 2 3 2 2 3 8" xfId="8683" xr:uid="{00000000-0005-0000-0000-000017170000}"/>
    <cellStyle name="Normal 3 2 3 2 2 4" xfId="2961" xr:uid="{00000000-0005-0000-0000-000018170000}"/>
    <cellStyle name="Normal 3 2 3 2 2 4 2" xfId="2962" xr:uid="{00000000-0005-0000-0000-000019170000}"/>
    <cellStyle name="Normal 3 2 3 2 2 4 2 2" xfId="2963" xr:uid="{00000000-0005-0000-0000-00001A170000}"/>
    <cellStyle name="Normal 3 2 3 2 2 4 2 2 2" xfId="2964" xr:uid="{00000000-0005-0000-0000-00001B170000}"/>
    <cellStyle name="Normal 3 2 3 2 2 4 2 2 2 2" xfId="2965" xr:uid="{00000000-0005-0000-0000-00001C170000}"/>
    <cellStyle name="Normal 3 2 3 2 2 4 2 2 2 2 2" xfId="17012" xr:uid="{00000000-0005-0000-0000-00001D170000}"/>
    <cellStyle name="Normal 3 2 3 2 2 4 2 2 2 3" xfId="12770" xr:uid="{00000000-0005-0000-0000-00001E170000}"/>
    <cellStyle name="Normal 3 2 3 2 2 4 2 2 3" xfId="2966" xr:uid="{00000000-0005-0000-0000-00001F170000}"/>
    <cellStyle name="Normal 3 2 3 2 2 4 2 2 3 2" xfId="2967" xr:uid="{00000000-0005-0000-0000-000020170000}"/>
    <cellStyle name="Normal 3 2 3 2 2 4 2 2 3 2 2" xfId="15598" xr:uid="{00000000-0005-0000-0000-000021170000}"/>
    <cellStyle name="Normal 3 2 3 2 2 4 2 2 3 3" xfId="11356" xr:uid="{00000000-0005-0000-0000-000022170000}"/>
    <cellStyle name="Normal 3 2 3 2 2 4 2 2 4" xfId="2968" xr:uid="{00000000-0005-0000-0000-000023170000}"/>
    <cellStyle name="Normal 3 2 3 2 2 4 2 2 4 2" xfId="14186" xr:uid="{00000000-0005-0000-0000-000024170000}"/>
    <cellStyle name="Normal 3 2 3 2 2 4 2 2 5" xfId="9944" xr:uid="{00000000-0005-0000-0000-000025170000}"/>
    <cellStyle name="Normal 3 2 3 2 2 4 2 3" xfId="2969" xr:uid="{00000000-0005-0000-0000-000026170000}"/>
    <cellStyle name="Normal 3 2 3 2 2 4 2 3 2" xfId="2970" xr:uid="{00000000-0005-0000-0000-000027170000}"/>
    <cellStyle name="Normal 3 2 3 2 2 4 2 3 2 2" xfId="16306" xr:uid="{00000000-0005-0000-0000-000028170000}"/>
    <cellStyle name="Normal 3 2 3 2 2 4 2 3 3" xfId="12064" xr:uid="{00000000-0005-0000-0000-000029170000}"/>
    <cellStyle name="Normal 3 2 3 2 2 4 2 4" xfId="2971" xr:uid="{00000000-0005-0000-0000-00002A170000}"/>
    <cellStyle name="Normal 3 2 3 2 2 4 2 4 2" xfId="2972" xr:uid="{00000000-0005-0000-0000-00002B170000}"/>
    <cellStyle name="Normal 3 2 3 2 2 4 2 4 2 2" xfId="14892" xr:uid="{00000000-0005-0000-0000-00002C170000}"/>
    <cellStyle name="Normal 3 2 3 2 2 4 2 4 3" xfId="10650" xr:uid="{00000000-0005-0000-0000-00002D170000}"/>
    <cellStyle name="Normal 3 2 3 2 2 4 2 5" xfId="2973" xr:uid="{00000000-0005-0000-0000-00002E170000}"/>
    <cellStyle name="Normal 3 2 3 2 2 4 2 5 2" xfId="13480" xr:uid="{00000000-0005-0000-0000-00002F170000}"/>
    <cellStyle name="Normal 3 2 3 2 2 4 2 6" xfId="9238" xr:uid="{00000000-0005-0000-0000-000030170000}"/>
    <cellStyle name="Normal 3 2 3 2 2 4 3" xfId="2974" xr:uid="{00000000-0005-0000-0000-000031170000}"/>
    <cellStyle name="Normal 3 2 3 2 2 4 3 2" xfId="2975" xr:uid="{00000000-0005-0000-0000-000032170000}"/>
    <cellStyle name="Normal 3 2 3 2 2 4 3 2 2" xfId="2976" xr:uid="{00000000-0005-0000-0000-000033170000}"/>
    <cellStyle name="Normal 3 2 3 2 2 4 3 2 2 2" xfId="16760" xr:uid="{00000000-0005-0000-0000-000034170000}"/>
    <cellStyle name="Normal 3 2 3 2 2 4 3 2 3" xfId="12518" xr:uid="{00000000-0005-0000-0000-000035170000}"/>
    <cellStyle name="Normal 3 2 3 2 2 4 3 3" xfId="2977" xr:uid="{00000000-0005-0000-0000-000036170000}"/>
    <cellStyle name="Normal 3 2 3 2 2 4 3 3 2" xfId="2978" xr:uid="{00000000-0005-0000-0000-000037170000}"/>
    <cellStyle name="Normal 3 2 3 2 2 4 3 3 2 2" xfId="15346" xr:uid="{00000000-0005-0000-0000-000038170000}"/>
    <cellStyle name="Normal 3 2 3 2 2 4 3 3 3" xfId="11104" xr:uid="{00000000-0005-0000-0000-000039170000}"/>
    <cellStyle name="Normal 3 2 3 2 2 4 3 4" xfId="2979" xr:uid="{00000000-0005-0000-0000-00003A170000}"/>
    <cellStyle name="Normal 3 2 3 2 2 4 3 4 2" xfId="13934" xr:uid="{00000000-0005-0000-0000-00003B170000}"/>
    <cellStyle name="Normal 3 2 3 2 2 4 3 5" xfId="9692" xr:uid="{00000000-0005-0000-0000-00003C170000}"/>
    <cellStyle name="Normal 3 2 3 2 2 4 4" xfId="2980" xr:uid="{00000000-0005-0000-0000-00003D170000}"/>
    <cellStyle name="Normal 3 2 3 2 2 4 4 2" xfId="2981" xr:uid="{00000000-0005-0000-0000-00003E170000}"/>
    <cellStyle name="Normal 3 2 3 2 2 4 4 2 2" xfId="16054" xr:uid="{00000000-0005-0000-0000-00003F170000}"/>
    <cellStyle name="Normal 3 2 3 2 2 4 4 3" xfId="11812" xr:uid="{00000000-0005-0000-0000-000040170000}"/>
    <cellStyle name="Normal 3 2 3 2 2 4 5" xfId="2982" xr:uid="{00000000-0005-0000-0000-000041170000}"/>
    <cellStyle name="Normal 3 2 3 2 2 4 5 2" xfId="2983" xr:uid="{00000000-0005-0000-0000-000042170000}"/>
    <cellStyle name="Normal 3 2 3 2 2 4 5 2 2" xfId="14640" xr:uid="{00000000-0005-0000-0000-000043170000}"/>
    <cellStyle name="Normal 3 2 3 2 2 4 5 3" xfId="10398" xr:uid="{00000000-0005-0000-0000-000044170000}"/>
    <cellStyle name="Normal 3 2 3 2 2 4 6" xfId="2984" xr:uid="{00000000-0005-0000-0000-000045170000}"/>
    <cellStyle name="Normal 3 2 3 2 2 4 6 2" xfId="13228" xr:uid="{00000000-0005-0000-0000-000046170000}"/>
    <cellStyle name="Normal 3 2 3 2 2 4 7" xfId="8986" xr:uid="{00000000-0005-0000-0000-000047170000}"/>
    <cellStyle name="Normal 3 2 3 2 2 5" xfId="2985" xr:uid="{00000000-0005-0000-0000-000048170000}"/>
    <cellStyle name="Normal 3 2 3 2 2 5 2" xfId="2986" xr:uid="{00000000-0005-0000-0000-000049170000}"/>
    <cellStyle name="Normal 3 2 3 2 2 5 2 2" xfId="2987" xr:uid="{00000000-0005-0000-0000-00004A170000}"/>
    <cellStyle name="Normal 3 2 3 2 2 5 2 2 2" xfId="2988" xr:uid="{00000000-0005-0000-0000-00004B170000}"/>
    <cellStyle name="Normal 3 2 3 2 2 5 2 2 2 2" xfId="16558" xr:uid="{00000000-0005-0000-0000-00004C170000}"/>
    <cellStyle name="Normal 3 2 3 2 2 5 2 2 3" xfId="12316" xr:uid="{00000000-0005-0000-0000-00004D170000}"/>
    <cellStyle name="Normal 3 2 3 2 2 5 2 3" xfId="2989" xr:uid="{00000000-0005-0000-0000-00004E170000}"/>
    <cellStyle name="Normal 3 2 3 2 2 5 2 3 2" xfId="2990" xr:uid="{00000000-0005-0000-0000-00004F170000}"/>
    <cellStyle name="Normal 3 2 3 2 2 5 2 3 2 2" xfId="15144" xr:uid="{00000000-0005-0000-0000-000050170000}"/>
    <cellStyle name="Normal 3 2 3 2 2 5 2 3 3" xfId="10902" xr:uid="{00000000-0005-0000-0000-000051170000}"/>
    <cellStyle name="Normal 3 2 3 2 2 5 2 4" xfId="2991" xr:uid="{00000000-0005-0000-0000-000052170000}"/>
    <cellStyle name="Normal 3 2 3 2 2 5 2 4 2" xfId="13732" xr:uid="{00000000-0005-0000-0000-000053170000}"/>
    <cellStyle name="Normal 3 2 3 2 2 5 2 5" xfId="9490" xr:uid="{00000000-0005-0000-0000-000054170000}"/>
    <cellStyle name="Normal 3 2 3 2 2 5 3" xfId="2992" xr:uid="{00000000-0005-0000-0000-000055170000}"/>
    <cellStyle name="Normal 3 2 3 2 2 5 3 2" xfId="2993" xr:uid="{00000000-0005-0000-0000-000056170000}"/>
    <cellStyle name="Normal 3 2 3 2 2 5 3 2 2" xfId="15852" xr:uid="{00000000-0005-0000-0000-000057170000}"/>
    <cellStyle name="Normal 3 2 3 2 2 5 3 3" xfId="11610" xr:uid="{00000000-0005-0000-0000-000058170000}"/>
    <cellStyle name="Normal 3 2 3 2 2 5 4" xfId="2994" xr:uid="{00000000-0005-0000-0000-000059170000}"/>
    <cellStyle name="Normal 3 2 3 2 2 5 4 2" xfId="2995" xr:uid="{00000000-0005-0000-0000-00005A170000}"/>
    <cellStyle name="Normal 3 2 3 2 2 5 4 2 2" xfId="14438" xr:uid="{00000000-0005-0000-0000-00005B170000}"/>
    <cellStyle name="Normal 3 2 3 2 2 5 4 3" xfId="10196" xr:uid="{00000000-0005-0000-0000-00005C170000}"/>
    <cellStyle name="Normal 3 2 3 2 2 5 5" xfId="2996" xr:uid="{00000000-0005-0000-0000-00005D170000}"/>
    <cellStyle name="Normal 3 2 3 2 2 5 5 2" xfId="13026" xr:uid="{00000000-0005-0000-0000-00005E170000}"/>
    <cellStyle name="Normal 3 2 3 2 2 5 6" xfId="8784" xr:uid="{00000000-0005-0000-0000-00005F170000}"/>
    <cellStyle name="Normal 3 2 3 2 2 6" xfId="2997" xr:uid="{00000000-0005-0000-0000-000060170000}"/>
    <cellStyle name="Normal 3 2 3 2 2 6 2" xfId="2998" xr:uid="{00000000-0005-0000-0000-000061170000}"/>
    <cellStyle name="Normal 3 2 3 2 2 6 2 2" xfId="2999" xr:uid="{00000000-0005-0000-0000-000062170000}"/>
    <cellStyle name="Normal 3 2 3 2 2 6 2 2 2" xfId="3000" xr:uid="{00000000-0005-0000-0000-000063170000}"/>
    <cellStyle name="Normal 3 2 3 2 2 6 2 2 2 2" xfId="16810" xr:uid="{00000000-0005-0000-0000-000064170000}"/>
    <cellStyle name="Normal 3 2 3 2 2 6 2 2 3" xfId="12568" xr:uid="{00000000-0005-0000-0000-000065170000}"/>
    <cellStyle name="Normal 3 2 3 2 2 6 2 3" xfId="3001" xr:uid="{00000000-0005-0000-0000-000066170000}"/>
    <cellStyle name="Normal 3 2 3 2 2 6 2 3 2" xfId="3002" xr:uid="{00000000-0005-0000-0000-000067170000}"/>
    <cellStyle name="Normal 3 2 3 2 2 6 2 3 2 2" xfId="15396" xr:uid="{00000000-0005-0000-0000-000068170000}"/>
    <cellStyle name="Normal 3 2 3 2 2 6 2 3 3" xfId="11154" xr:uid="{00000000-0005-0000-0000-000069170000}"/>
    <cellStyle name="Normal 3 2 3 2 2 6 2 4" xfId="3003" xr:uid="{00000000-0005-0000-0000-00006A170000}"/>
    <cellStyle name="Normal 3 2 3 2 2 6 2 4 2" xfId="13984" xr:uid="{00000000-0005-0000-0000-00006B170000}"/>
    <cellStyle name="Normal 3 2 3 2 2 6 2 5" xfId="9742" xr:uid="{00000000-0005-0000-0000-00006C170000}"/>
    <cellStyle name="Normal 3 2 3 2 2 6 3" xfId="3004" xr:uid="{00000000-0005-0000-0000-00006D170000}"/>
    <cellStyle name="Normal 3 2 3 2 2 6 3 2" xfId="3005" xr:uid="{00000000-0005-0000-0000-00006E170000}"/>
    <cellStyle name="Normal 3 2 3 2 2 6 3 2 2" xfId="16104" xr:uid="{00000000-0005-0000-0000-00006F170000}"/>
    <cellStyle name="Normal 3 2 3 2 2 6 3 3" xfId="11862" xr:uid="{00000000-0005-0000-0000-000070170000}"/>
    <cellStyle name="Normal 3 2 3 2 2 6 4" xfId="3006" xr:uid="{00000000-0005-0000-0000-000071170000}"/>
    <cellStyle name="Normal 3 2 3 2 2 6 4 2" xfId="3007" xr:uid="{00000000-0005-0000-0000-000072170000}"/>
    <cellStyle name="Normal 3 2 3 2 2 6 4 2 2" xfId="14690" xr:uid="{00000000-0005-0000-0000-000073170000}"/>
    <cellStyle name="Normal 3 2 3 2 2 6 4 3" xfId="10448" xr:uid="{00000000-0005-0000-0000-000074170000}"/>
    <cellStyle name="Normal 3 2 3 2 2 6 5" xfId="3008" xr:uid="{00000000-0005-0000-0000-000075170000}"/>
    <cellStyle name="Normal 3 2 3 2 2 6 5 2" xfId="13278" xr:uid="{00000000-0005-0000-0000-000076170000}"/>
    <cellStyle name="Normal 3 2 3 2 2 6 6" xfId="9036" xr:uid="{00000000-0005-0000-0000-000077170000}"/>
    <cellStyle name="Normal 3 2 3 2 2 7" xfId="3009" xr:uid="{00000000-0005-0000-0000-000078170000}"/>
    <cellStyle name="Normal 3 2 3 2 2 7 2" xfId="3010" xr:uid="{00000000-0005-0000-0000-000079170000}"/>
    <cellStyle name="Normal 3 2 3 2 2 7 2 2" xfId="3011" xr:uid="{00000000-0005-0000-0000-00007A170000}"/>
    <cellStyle name="Normal 3 2 3 2 2 7 2 2 2" xfId="16356" xr:uid="{00000000-0005-0000-0000-00007B170000}"/>
    <cellStyle name="Normal 3 2 3 2 2 7 2 3" xfId="12114" xr:uid="{00000000-0005-0000-0000-00007C170000}"/>
    <cellStyle name="Normal 3 2 3 2 2 7 3" xfId="3012" xr:uid="{00000000-0005-0000-0000-00007D170000}"/>
    <cellStyle name="Normal 3 2 3 2 2 7 3 2" xfId="3013" xr:uid="{00000000-0005-0000-0000-00007E170000}"/>
    <cellStyle name="Normal 3 2 3 2 2 7 3 2 2" xfId="14942" xr:uid="{00000000-0005-0000-0000-00007F170000}"/>
    <cellStyle name="Normal 3 2 3 2 2 7 3 3" xfId="10700" xr:uid="{00000000-0005-0000-0000-000080170000}"/>
    <cellStyle name="Normal 3 2 3 2 2 7 4" xfId="3014" xr:uid="{00000000-0005-0000-0000-000081170000}"/>
    <cellStyle name="Normal 3 2 3 2 2 7 4 2" xfId="13530" xr:uid="{00000000-0005-0000-0000-000082170000}"/>
    <cellStyle name="Normal 3 2 3 2 2 7 5" xfId="9288" xr:uid="{00000000-0005-0000-0000-000083170000}"/>
    <cellStyle name="Normal 3 2 3 2 2 8" xfId="3015" xr:uid="{00000000-0005-0000-0000-000084170000}"/>
    <cellStyle name="Normal 3 2 3 2 2 8 2" xfId="3016" xr:uid="{00000000-0005-0000-0000-000085170000}"/>
    <cellStyle name="Normal 3 2 3 2 2 8 2 2" xfId="15650" xr:uid="{00000000-0005-0000-0000-000086170000}"/>
    <cellStyle name="Normal 3 2 3 2 2 8 3" xfId="11408" xr:uid="{00000000-0005-0000-0000-000087170000}"/>
    <cellStyle name="Normal 3 2 3 2 2 9" xfId="3017" xr:uid="{00000000-0005-0000-0000-000088170000}"/>
    <cellStyle name="Normal 3 2 3 2 2 9 2" xfId="3018" xr:uid="{00000000-0005-0000-0000-000089170000}"/>
    <cellStyle name="Normal 3 2 3 2 2 9 2 2" xfId="14236" xr:uid="{00000000-0005-0000-0000-00008A170000}"/>
    <cellStyle name="Normal 3 2 3 2 2 9 3" xfId="9994" xr:uid="{00000000-0005-0000-0000-00008B170000}"/>
    <cellStyle name="Normal 3 2 3 2 3" xfId="3019" xr:uid="{00000000-0005-0000-0000-00008C170000}"/>
    <cellStyle name="Normal 3 2 3 2 3 2" xfId="3020" xr:uid="{00000000-0005-0000-0000-00008D170000}"/>
    <cellStyle name="Normal 3 2 3 2 3 2 2" xfId="3021" xr:uid="{00000000-0005-0000-0000-00008E170000}"/>
    <cellStyle name="Normal 3 2 3 2 3 2 2 2" xfId="3022" xr:uid="{00000000-0005-0000-0000-00008F170000}"/>
    <cellStyle name="Normal 3 2 3 2 3 2 2 2 2" xfId="3023" xr:uid="{00000000-0005-0000-0000-000090170000}"/>
    <cellStyle name="Normal 3 2 3 2 3 2 2 2 2 2" xfId="3024" xr:uid="{00000000-0005-0000-0000-000091170000}"/>
    <cellStyle name="Normal 3 2 3 2 3 2 2 2 2 2 2" xfId="16685" xr:uid="{00000000-0005-0000-0000-000092170000}"/>
    <cellStyle name="Normal 3 2 3 2 3 2 2 2 2 3" xfId="12443" xr:uid="{00000000-0005-0000-0000-000093170000}"/>
    <cellStyle name="Normal 3 2 3 2 3 2 2 2 3" xfId="3025" xr:uid="{00000000-0005-0000-0000-000094170000}"/>
    <cellStyle name="Normal 3 2 3 2 3 2 2 2 3 2" xfId="3026" xr:uid="{00000000-0005-0000-0000-000095170000}"/>
    <cellStyle name="Normal 3 2 3 2 3 2 2 2 3 2 2" xfId="15271" xr:uid="{00000000-0005-0000-0000-000096170000}"/>
    <cellStyle name="Normal 3 2 3 2 3 2 2 2 3 3" xfId="11029" xr:uid="{00000000-0005-0000-0000-000097170000}"/>
    <cellStyle name="Normal 3 2 3 2 3 2 2 2 4" xfId="3027" xr:uid="{00000000-0005-0000-0000-000098170000}"/>
    <cellStyle name="Normal 3 2 3 2 3 2 2 2 4 2" xfId="13859" xr:uid="{00000000-0005-0000-0000-000099170000}"/>
    <cellStyle name="Normal 3 2 3 2 3 2 2 2 5" xfId="9617" xr:uid="{00000000-0005-0000-0000-00009A170000}"/>
    <cellStyle name="Normal 3 2 3 2 3 2 2 3" xfId="3028" xr:uid="{00000000-0005-0000-0000-00009B170000}"/>
    <cellStyle name="Normal 3 2 3 2 3 2 2 3 2" xfId="3029" xr:uid="{00000000-0005-0000-0000-00009C170000}"/>
    <cellStyle name="Normal 3 2 3 2 3 2 2 3 2 2" xfId="15979" xr:uid="{00000000-0005-0000-0000-00009D170000}"/>
    <cellStyle name="Normal 3 2 3 2 3 2 2 3 3" xfId="11737" xr:uid="{00000000-0005-0000-0000-00009E170000}"/>
    <cellStyle name="Normal 3 2 3 2 3 2 2 4" xfId="3030" xr:uid="{00000000-0005-0000-0000-00009F170000}"/>
    <cellStyle name="Normal 3 2 3 2 3 2 2 4 2" xfId="3031" xr:uid="{00000000-0005-0000-0000-0000A0170000}"/>
    <cellStyle name="Normal 3 2 3 2 3 2 2 4 2 2" xfId="14565" xr:uid="{00000000-0005-0000-0000-0000A1170000}"/>
    <cellStyle name="Normal 3 2 3 2 3 2 2 4 3" xfId="10323" xr:uid="{00000000-0005-0000-0000-0000A2170000}"/>
    <cellStyle name="Normal 3 2 3 2 3 2 2 5" xfId="3032" xr:uid="{00000000-0005-0000-0000-0000A3170000}"/>
    <cellStyle name="Normal 3 2 3 2 3 2 2 5 2" xfId="13153" xr:uid="{00000000-0005-0000-0000-0000A4170000}"/>
    <cellStyle name="Normal 3 2 3 2 3 2 2 6" xfId="8911" xr:uid="{00000000-0005-0000-0000-0000A5170000}"/>
    <cellStyle name="Normal 3 2 3 2 3 2 3" xfId="3033" xr:uid="{00000000-0005-0000-0000-0000A6170000}"/>
    <cellStyle name="Normal 3 2 3 2 3 2 3 2" xfId="3034" xr:uid="{00000000-0005-0000-0000-0000A7170000}"/>
    <cellStyle name="Normal 3 2 3 2 3 2 3 2 2" xfId="3035" xr:uid="{00000000-0005-0000-0000-0000A8170000}"/>
    <cellStyle name="Normal 3 2 3 2 3 2 3 2 2 2" xfId="3036" xr:uid="{00000000-0005-0000-0000-0000A9170000}"/>
    <cellStyle name="Normal 3 2 3 2 3 2 3 2 2 2 2" xfId="16937" xr:uid="{00000000-0005-0000-0000-0000AA170000}"/>
    <cellStyle name="Normal 3 2 3 2 3 2 3 2 2 3" xfId="12695" xr:uid="{00000000-0005-0000-0000-0000AB170000}"/>
    <cellStyle name="Normal 3 2 3 2 3 2 3 2 3" xfId="3037" xr:uid="{00000000-0005-0000-0000-0000AC170000}"/>
    <cellStyle name="Normal 3 2 3 2 3 2 3 2 3 2" xfId="3038" xr:uid="{00000000-0005-0000-0000-0000AD170000}"/>
    <cellStyle name="Normal 3 2 3 2 3 2 3 2 3 2 2" xfId="15523" xr:uid="{00000000-0005-0000-0000-0000AE170000}"/>
    <cellStyle name="Normal 3 2 3 2 3 2 3 2 3 3" xfId="11281" xr:uid="{00000000-0005-0000-0000-0000AF170000}"/>
    <cellStyle name="Normal 3 2 3 2 3 2 3 2 4" xfId="3039" xr:uid="{00000000-0005-0000-0000-0000B0170000}"/>
    <cellStyle name="Normal 3 2 3 2 3 2 3 2 4 2" xfId="14111" xr:uid="{00000000-0005-0000-0000-0000B1170000}"/>
    <cellStyle name="Normal 3 2 3 2 3 2 3 2 5" xfId="9869" xr:uid="{00000000-0005-0000-0000-0000B2170000}"/>
    <cellStyle name="Normal 3 2 3 2 3 2 3 3" xfId="3040" xr:uid="{00000000-0005-0000-0000-0000B3170000}"/>
    <cellStyle name="Normal 3 2 3 2 3 2 3 3 2" xfId="3041" xr:uid="{00000000-0005-0000-0000-0000B4170000}"/>
    <cellStyle name="Normal 3 2 3 2 3 2 3 3 2 2" xfId="16231" xr:uid="{00000000-0005-0000-0000-0000B5170000}"/>
    <cellStyle name="Normal 3 2 3 2 3 2 3 3 3" xfId="11989" xr:uid="{00000000-0005-0000-0000-0000B6170000}"/>
    <cellStyle name="Normal 3 2 3 2 3 2 3 4" xfId="3042" xr:uid="{00000000-0005-0000-0000-0000B7170000}"/>
    <cellStyle name="Normal 3 2 3 2 3 2 3 4 2" xfId="3043" xr:uid="{00000000-0005-0000-0000-0000B8170000}"/>
    <cellStyle name="Normal 3 2 3 2 3 2 3 4 2 2" xfId="14817" xr:uid="{00000000-0005-0000-0000-0000B9170000}"/>
    <cellStyle name="Normal 3 2 3 2 3 2 3 4 3" xfId="10575" xr:uid="{00000000-0005-0000-0000-0000BA170000}"/>
    <cellStyle name="Normal 3 2 3 2 3 2 3 5" xfId="3044" xr:uid="{00000000-0005-0000-0000-0000BB170000}"/>
    <cellStyle name="Normal 3 2 3 2 3 2 3 5 2" xfId="13405" xr:uid="{00000000-0005-0000-0000-0000BC170000}"/>
    <cellStyle name="Normal 3 2 3 2 3 2 3 6" xfId="9163" xr:uid="{00000000-0005-0000-0000-0000BD170000}"/>
    <cellStyle name="Normal 3 2 3 2 3 2 4" xfId="3045" xr:uid="{00000000-0005-0000-0000-0000BE170000}"/>
    <cellStyle name="Normal 3 2 3 2 3 2 4 2" xfId="3046" xr:uid="{00000000-0005-0000-0000-0000BF170000}"/>
    <cellStyle name="Normal 3 2 3 2 3 2 4 2 2" xfId="3047" xr:uid="{00000000-0005-0000-0000-0000C0170000}"/>
    <cellStyle name="Normal 3 2 3 2 3 2 4 2 2 2" xfId="16483" xr:uid="{00000000-0005-0000-0000-0000C1170000}"/>
    <cellStyle name="Normal 3 2 3 2 3 2 4 2 3" xfId="12241" xr:uid="{00000000-0005-0000-0000-0000C2170000}"/>
    <cellStyle name="Normal 3 2 3 2 3 2 4 3" xfId="3048" xr:uid="{00000000-0005-0000-0000-0000C3170000}"/>
    <cellStyle name="Normal 3 2 3 2 3 2 4 3 2" xfId="3049" xr:uid="{00000000-0005-0000-0000-0000C4170000}"/>
    <cellStyle name="Normal 3 2 3 2 3 2 4 3 2 2" xfId="15069" xr:uid="{00000000-0005-0000-0000-0000C5170000}"/>
    <cellStyle name="Normal 3 2 3 2 3 2 4 3 3" xfId="10827" xr:uid="{00000000-0005-0000-0000-0000C6170000}"/>
    <cellStyle name="Normal 3 2 3 2 3 2 4 4" xfId="3050" xr:uid="{00000000-0005-0000-0000-0000C7170000}"/>
    <cellStyle name="Normal 3 2 3 2 3 2 4 4 2" xfId="13657" xr:uid="{00000000-0005-0000-0000-0000C8170000}"/>
    <cellStyle name="Normal 3 2 3 2 3 2 4 5" xfId="9415" xr:uid="{00000000-0005-0000-0000-0000C9170000}"/>
    <cellStyle name="Normal 3 2 3 2 3 2 5" xfId="3051" xr:uid="{00000000-0005-0000-0000-0000CA170000}"/>
    <cellStyle name="Normal 3 2 3 2 3 2 5 2" xfId="3052" xr:uid="{00000000-0005-0000-0000-0000CB170000}"/>
    <cellStyle name="Normal 3 2 3 2 3 2 5 2 2" xfId="15777" xr:uid="{00000000-0005-0000-0000-0000CC170000}"/>
    <cellStyle name="Normal 3 2 3 2 3 2 5 3" xfId="11535" xr:uid="{00000000-0005-0000-0000-0000CD170000}"/>
    <cellStyle name="Normal 3 2 3 2 3 2 6" xfId="3053" xr:uid="{00000000-0005-0000-0000-0000CE170000}"/>
    <cellStyle name="Normal 3 2 3 2 3 2 6 2" xfId="3054" xr:uid="{00000000-0005-0000-0000-0000CF170000}"/>
    <cellStyle name="Normal 3 2 3 2 3 2 6 2 2" xfId="14363" xr:uid="{00000000-0005-0000-0000-0000D0170000}"/>
    <cellStyle name="Normal 3 2 3 2 3 2 6 3" xfId="10121" xr:uid="{00000000-0005-0000-0000-0000D1170000}"/>
    <cellStyle name="Normal 3 2 3 2 3 2 7" xfId="3055" xr:uid="{00000000-0005-0000-0000-0000D2170000}"/>
    <cellStyle name="Normal 3 2 3 2 3 2 7 2" xfId="12951" xr:uid="{00000000-0005-0000-0000-0000D3170000}"/>
    <cellStyle name="Normal 3 2 3 2 3 2 8" xfId="8709" xr:uid="{00000000-0005-0000-0000-0000D4170000}"/>
    <cellStyle name="Normal 3 2 3 2 3 3" xfId="3056" xr:uid="{00000000-0005-0000-0000-0000D5170000}"/>
    <cellStyle name="Normal 3 2 3 2 3 3 2" xfId="3057" xr:uid="{00000000-0005-0000-0000-0000D6170000}"/>
    <cellStyle name="Normal 3 2 3 2 3 3 2 2" xfId="3058" xr:uid="{00000000-0005-0000-0000-0000D7170000}"/>
    <cellStyle name="Normal 3 2 3 2 3 3 2 2 2" xfId="3059" xr:uid="{00000000-0005-0000-0000-0000D8170000}"/>
    <cellStyle name="Normal 3 2 3 2 3 3 2 2 2 2" xfId="16584" xr:uid="{00000000-0005-0000-0000-0000D9170000}"/>
    <cellStyle name="Normal 3 2 3 2 3 3 2 2 3" xfId="12342" xr:uid="{00000000-0005-0000-0000-0000DA170000}"/>
    <cellStyle name="Normal 3 2 3 2 3 3 2 3" xfId="3060" xr:uid="{00000000-0005-0000-0000-0000DB170000}"/>
    <cellStyle name="Normal 3 2 3 2 3 3 2 3 2" xfId="3061" xr:uid="{00000000-0005-0000-0000-0000DC170000}"/>
    <cellStyle name="Normal 3 2 3 2 3 3 2 3 2 2" xfId="15170" xr:uid="{00000000-0005-0000-0000-0000DD170000}"/>
    <cellStyle name="Normal 3 2 3 2 3 3 2 3 3" xfId="10928" xr:uid="{00000000-0005-0000-0000-0000DE170000}"/>
    <cellStyle name="Normal 3 2 3 2 3 3 2 4" xfId="3062" xr:uid="{00000000-0005-0000-0000-0000DF170000}"/>
    <cellStyle name="Normal 3 2 3 2 3 3 2 4 2" xfId="13758" xr:uid="{00000000-0005-0000-0000-0000E0170000}"/>
    <cellStyle name="Normal 3 2 3 2 3 3 2 5" xfId="9516" xr:uid="{00000000-0005-0000-0000-0000E1170000}"/>
    <cellStyle name="Normal 3 2 3 2 3 3 3" xfId="3063" xr:uid="{00000000-0005-0000-0000-0000E2170000}"/>
    <cellStyle name="Normal 3 2 3 2 3 3 3 2" xfId="3064" xr:uid="{00000000-0005-0000-0000-0000E3170000}"/>
    <cellStyle name="Normal 3 2 3 2 3 3 3 2 2" xfId="15878" xr:uid="{00000000-0005-0000-0000-0000E4170000}"/>
    <cellStyle name="Normal 3 2 3 2 3 3 3 3" xfId="11636" xr:uid="{00000000-0005-0000-0000-0000E5170000}"/>
    <cellStyle name="Normal 3 2 3 2 3 3 4" xfId="3065" xr:uid="{00000000-0005-0000-0000-0000E6170000}"/>
    <cellStyle name="Normal 3 2 3 2 3 3 4 2" xfId="3066" xr:uid="{00000000-0005-0000-0000-0000E7170000}"/>
    <cellStyle name="Normal 3 2 3 2 3 3 4 2 2" xfId="14464" xr:uid="{00000000-0005-0000-0000-0000E8170000}"/>
    <cellStyle name="Normal 3 2 3 2 3 3 4 3" xfId="10222" xr:uid="{00000000-0005-0000-0000-0000E9170000}"/>
    <cellStyle name="Normal 3 2 3 2 3 3 5" xfId="3067" xr:uid="{00000000-0005-0000-0000-0000EA170000}"/>
    <cellStyle name="Normal 3 2 3 2 3 3 5 2" xfId="13052" xr:uid="{00000000-0005-0000-0000-0000EB170000}"/>
    <cellStyle name="Normal 3 2 3 2 3 3 6" xfId="8810" xr:uid="{00000000-0005-0000-0000-0000EC170000}"/>
    <cellStyle name="Normal 3 2 3 2 3 4" xfId="3068" xr:uid="{00000000-0005-0000-0000-0000ED170000}"/>
    <cellStyle name="Normal 3 2 3 2 3 4 2" xfId="3069" xr:uid="{00000000-0005-0000-0000-0000EE170000}"/>
    <cellStyle name="Normal 3 2 3 2 3 4 2 2" xfId="3070" xr:uid="{00000000-0005-0000-0000-0000EF170000}"/>
    <cellStyle name="Normal 3 2 3 2 3 4 2 2 2" xfId="3071" xr:uid="{00000000-0005-0000-0000-0000F0170000}"/>
    <cellStyle name="Normal 3 2 3 2 3 4 2 2 2 2" xfId="16836" xr:uid="{00000000-0005-0000-0000-0000F1170000}"/>
    <cellStyle name="Normal 3 2 3 2 3 4 2 2 3" xfId="12594" xr:uid="{00000000-0005-0000-0000-0000F2170000}"/>
    <cellStyle name="Normal 3 2 3 2 3 4 2 3" xfId="3072" xr:uid="{00000000-0005-0000-0000-0000F3170000}"/>
    <cellStyle name="Normal 3 2 3 2 3 4 2 3 2" xfId="3073" xr:uid="{00000000-0005-0000-0000-0000F4170000}"/>
    <cellStyle name="Normal 3 2 3 2 3 4 2 3 2 2" xfId="15422" xr:uid="{00000000-0005-0000-0000-0000F5170000}"/>
    <cellStyle name="Normal 3 2 3 2 3 4 2 3 3" xfId="11180" xr:uid="{00000000-0005-0000-0000-0000F6170000}"/>
    <cellStyle name="Normal 3 2 3 2 3 4 2 4" xfId="3074" xr:uid="{00000000-0005-0000-0000-0000F7170000}"/>
    <cellStyle name="Normal 3 2 3 2 3 4 2 4 2" xfId="14010" xr:uid="{00000000-0005-0000-0000-0000F8170000}"/>
    <cellStyle name="Normal 3 2 3 2 3 4 2 5" xfId="9768" xr:uid="{00000000-0005-0000-0000-0000F9170000}"/>
    <cellStyle name="Normal 3 2 3 2 3 4 3" xfId="3075" xr:uid="{00000000-0005-0000-0000-0000FA170000}"/>
    <cellStyle name="Normal 3 2 3 2 3 4 3 2" xfId="3076" xr:uid="{00000000-0005-0000-0000-0000FB170000}"/>
    <cellStyle name="Normal 3 2 3 2 3 4 3 2 2" xfId="16130" xr:uid="{00000000-0005-0000-0000-0000FC170000}"/>
    <cellStyle name="Normal 3 2 3 2 3 4 3 3" xfId="11888" xr:uid="{00000000-0005-0000-0000-0000FD170000}"/>
    <cellStyle name="Normal 3 2 3 2 3 4 4" xfId="3077" xr:uid="{00000000-0005-0000-0000-0000FE170000}"/>
    <cellStyle name="Normal 3 2 3 2 3 4 4 2" xfId="3078" xr:uid="{00000000-0005-0000-0000-0000FF170000}"/>
    <cellStyle name="Normal 3 2 3 2 3 4 4 2 2" xfId="14716" xr:uid="{00000000-0005-0000-0000-000000180000}"/>
    <cellStyle name="Normal 3 2 3 2 3 4 4 3" xfId="10474" xr:uid="{00000000-0005-0000-0000-000001180000}"/>
    <cellStyle name="Normal 3 2 3 2 3 4 5" xfId="3079" xr:uid="{00000000-0005-0000-0000-000002180000}"/>
    <cellStyle name="Normal 3 2 3 2 3 4 5 2" xfId="13304" xr:uid="{00000000-0005-0000-0000-000003180000}"/>
    <cellStyle name="Normal 3 2 3 2 3 4 6" xfId="9062" xr:uid="{00000000-0005-0000-0000-000004180000}"/>
    <cellStyle name="Normal 3 2 3 2 3 5" xfId="3080" xr:uid="{00000000-0005-0000-0000-000005180000}"/>
    <cellStyle name="Normal 3 2 3 2 3 5 2" xfId="3081" xr:uid="{00000000-0005-0000-0000-000006180000}"/>
    <cellStyle name="Normal 3 2 3 2 3 5 2 2" xfId="3082" xr:uid="{00000000-0005-0000-0000-000007180000}"/>
    <cellStyle name="Normal 3 2 3 2 3 5 2 2 2" xfId="16382" xr:uid="{00000000-0005-0000-0000-000008180000}"/>
    <cellStyle name="Normal 3 2 3 2 3 5 2 3" xfId="12140" xr:uid="{00000000-0005-0000-0000-000009180000}"/>
    <cellStyle name="Normal 3 2 3 2 3 5 3" xfId="3083" xr:uid="{00000000-0005-0000-0000-00000A180000}"/>
    <cellStyle name="Normal 3 2 3 2 3 5 3 2" xfId="3084" xr:uid="{00000000-0005-0000-0000-00000B180000}"/>
    <cellStyle name="Normal 3 2 3 2 3 5 3 2 2" xfId="14968" xr:uid="{00000000-0005-0000-0000-00000C180000}"/>
    <cellStyle name="Normal 3 2 3 2 3 5 3 3" xfId="10726" xr:uid="{00000000-0005-0000-0000-00000D180000}"/>
    <cellStyle name="Normal 3 2 3 2 3 5 4" xfId="3085" xr:uid="{00000000-0005-0000-0000-00000E180000}"/>
    <cellStyle name="Normal 3 2 3 2 3 5 4 2" xfId="13556" xr:uid="{00000000-0005-0000-0000-00000F180000}"/>
    <cellStyle name="Normal 3 2 3 2 3 5 5" xfId="9314" xr:uid="{00000000-0005-0000-0000-000010180000}"/>
    <cellStyle name="Normal 3 2 3 2 3 6" xfId="3086" xr:uid="{00000000-0005-0000-0000-000011180000}"/>
    <cellStyle name="Normal 3 2 3 2 3 6 2" xfId="3087" xr:uid="{00000000-0005-0000-0000-000012180000}"/>
    <cellStyle name="Normal 3 2 3 2 3 6 2 2" xfId="15676" xr:uid="{00000000-0005-0000-0000-000013180000}"/>
    <cellStyle name="Normal 3 2 3 2 3 6 3" xfId="11434" xr:uid="{00000000-0005-0000-0000-000014180000}"/>
    <cellStyle name="Normal 3 2 3 2 3 7" xfId="3088" xr:uid="{00000000-0005-0000-0000-000015180000}"/>
    <cellStyle name="Normal 3 2 3 2 3 7 2" xfId="3089" xr:uid="{00000000-0005-0000-0000-000016180000}"/>
    <cellStyle name="Normal 3 2 3 2 3 7 2 2" xfId="14262" xr:uid="{00000000-0005-0000-0000-000017180000}"/>
    <cellStyle name="Normal 3 2 3 2 3 7 3" xfId="10020" xr:uid="{00000000-0005-0000-0000-000018180000}"/>
    <cellStyle name="Normal 3 2 3 2 3 8" xfId="3090" xr:uid="{00000000-0005-0000-0000-000019180000}"/>
    <cellStyle name="Normal 3 2 3 2 3 8 2" xfId="12850" xr:uid="{00000000-0005-0000-0000-00001A180000}"/>
    <cellStyle name="Normal 3 2 3 2 3 9" xfId="8608" xr:uid="{00000000-0005-0000-0000-00001B180000}"/>
    <cellStyle name="Normal 3 2 3 2 4" xfId="3091" xr:uid="{00000000-0005-0000-0000-00001C180000}"/>
    <cellStyle name="Normal 3 2 3 2 4 2" xfId="3092" xr:uid="{00000000-0005-0000-0000-00001D180000}"/>
    <cellStyle name="Normal 3 2 3 2 4 2 2" xfId="3093" xr:uid="{00000000-0005-0000-0000-00001E180000}"/>
    <cellStyle name="Normal 3 2 3 2 4 2 2 2" xfId="3094" xr:uid="{00000000-0005-0000-0000-00001F180000}"/>
    <cellStyle name="Normal 3 2 3 2 4 2 2 2 2" xfId="3095" xr:uid="{00000000-0005-0000-0000-000020180000}"/>
    <cellStyle name="Normal 3 2 3 2 4 2 2 2 2 2" xfId="16634" xr:uid="{00000000-0005-0000-0000-000021180000}"/>
    <cellStyle name="Normal 3 2 3 2 4 2 2 2 3" xfId="12392" xr:uid="{00000000-0005-0000-0000-000022180000}"/>
    <cellStyle name="Normal 3 2 3 2 4 2 2 3" xfId="3096" xr:uid="{00000000-0005-0000-0000-000023180000}"/>
    <cellStyle name="Normal 3 2 3 2 4 2 2 3 2" xfId="3097" xr:uid="{00000000-0005-0000-0000-000024180000}"/>
    <cellStyle name="Normal 3 2 3 2 4 2 2 3 2 2" xfId="15220" xr:uid="{00000000-0005-0000-0000-000025180000}"/>
    <cellStyle name="Normal 3 2 3 2 4 2 2 3 3" xfId="10978" xr:uid="{00000000-0005-0000-0000-000026180000}"/>
    <cellStyle name="Normal 3 2 3 2 4 2 2 4" xfId="3098" xr:uid="{00000000-0005-0000-0000-000027180000}"/>
    <cellStyle name="Normal 3 2 3 2 4 2 2 4 2" xfId="13808" xr:uid="{00000000-0005-0000-0000-000028180000}"/>
    <cellStyle name="Normal 3 2 3 2 4 2 2 5" xfId="9566" xr:uid="{00000000-0005-0000-0000-000029180000}"/>
    <cellStyle name="Normal 3 2 3 2 4 2 3" xfId="3099" xr:uid="{00000000-0005-0000-0000-00002A180000}"/>
    <cellStyle name="Normal 3 2 3 2 4 2 3 2" xfId="3100" xr:uid="{00000000-0005-0000-0000-00002B180000}"/>
    <cellStyle name="Normal 3 2 3 2 4 2 3 2 2" xfId="15928" xr:uid="{00000000-0005-0000-0000-00002C180000}"/>
    <cellStyle name="Normal 3 2 3 2 4 2 3 3" xfId="11686" xr:uid="{00000000-0005-0000-0000-00002D180000}"/>
    <cellStyle name="Normal 3 2 3 2 4 2 4" xfId="3101" xr:uid="{00000000-0005-0000-0000-00002E180000}"/>
    <cellStyle name="Normal 3 2 3 2 4 2 4 2" xfId="3102" xr:uid="{00000000-0005-0000-0000-00002F180000}"/>
    <cellStyle name="Normal 3 2 3 2 4 2 4 2 2" xfId="14514" xr:uid="{00000000-0005-0000-0000-000030180000}"/>
    <cellStyle name="Normal 3 2 3 2 4 2 4 3" xfId="10272" xr:uid="{00000000-0005-0000-0000-000031180000}"/>
    <cellStyle name="Normal 3 2 3 2 4 2 5" xfId="3103" xr:uid="{00000000-0005-0000-0000-000032180000}"/>
    <cellStyle name="Normal 3 2 3 2 4 2 5 2" xfId="13102" xr:uid="{00000000-0005-0000-0000-000033180000}"/>
    <cellStyle name="Normal 3 2 3 2 4 2 6" xfId="8860" xr:uid="{00000000-0005-0000-0000-000034180000}"/>
    <cellStyle name="Normal 3 2 3 2 4 3" xfId="3104" xr:uid="{00000000-0005-0000-0000-000035180000}"/>
    <cellStyle name="Normal 3 2 3 2 4 3 2" xfId="3105" xr:uid="{00000000-0005-0000-0000-000036180000}"/>
    <cellStyle name="Normal 3 2 3 2 4 3 2 2" xfId="3106" xr:uid="{00000000-0005-0000-0000-000037180000}"/>
    <cellStyle name="Normal 3 2 3 2 4 3 2 2 2" xfId="3107" xr:uid="{00000000-0005-0000-0000-000038180000}"/>
    <cellStyle name="Normal 3 2 3 2 4 3 2 2 2 2" xfId="16886" xr:uid="{00000000-0005-0000-0000-000039180000}"/>
    <cellStyle name="Normal 3 2 3 2 4 3 2 2 3" xfId="12644" xr:uid="{00000000-0005-0000-0000-00003A180000}"/>
    <cellStyle name="Normal 3 2 3 2 4 3 2 3" xfId="3108" xr:uid="{00000000-0005-0000-0000-00003B180000}"/>
    <cellStyle name="Normal 3 2 3 2 4 3 2 3 2" xfId="3109" xr:uid="{00000000-0005-0000-0000-00003C180000}"/>
    <cellStyle name="Normal 3 2 3 2 4 3 2 3 2 2" xfId="15472" xr:uid="{00000000-0005-0000-0000-00003D180000}"/>
    <cellStyle name="Normal 3 2 3 2 4 3 2 3 3" xfId="11230" xr:uid="{00000000-0005-0000-0000-00003E180000}"/>
    <cellStyle name="Normal 3 2 3 2 4 3 2 4" xfId="3110" xr:uid="{00000000-0005-0000-0000-00003F180000}"/>
    <cellStyle name="Normal 3 2 3 2 4 3 2 4 2" xfId="14060" xr:uid="{00000000-0005-0000-0000-000040180000}"/>
    <cellStyle name="Normal 3 2 3 2 4 3 2 5" xfId="9818" xr:uid="{00000000-0005-0000-0000-000041180000}"/>
    <cellStyle name="Normal 3 2 3 2 4 3 3" xfId="3111" xr:uid="{00000000-0005-0000-0000-000042180000}"/>
    <cellStyle name="Normal 3 2 3 2 4 3 3 2" xfId="3112" xr:uid="{00000000-0005-0000-0000-000043180000}"/>
    <cellStyle name="Normal 3 2 3 2 4 3 3 2 2" xfId="16180" xr:uid="{00000000-0005-0000-0000-000044180000}"/>
    <cellStyle name="Normal 3 2 3 2 4 3 3 3" xfId="11938" xr:uid="{00000000-0005-0000-0000-000045180000}"/>
    <cellStyle name="Normal 3 2 3 2 4 3 4" xfId="3113" xr:uid="{00000000-0005-0000-0000-000046180000}"/>
    <cellStyle name="Normal 3 2 3 2 4 3 4 2" xfId="3114" xr:uid="{00000000-0005-0000-0000-000047180000}"/>
    <cellStyle name="Normal 3 2 3 2 4 3 4 2 2" xfId="14766" xr:uid="{00000000-0005-0000-0000-000048180000}"/>
    <cellStyle name="Normal 3 2 3 2 4 3 4 3" xfId="10524" xr:uid="{00000000-0005-0000-0000-000049180000}"/>
    <cellStyle name="Normal 3 2 3 2 4 3 5" xfId="3115" xr:uid="{00000000-0005-0000-0000-00004A180000}"/>
    <cellStyle name="Normal 3 2 3 2 4 3 5 2" xfId="13354" xr:uid="{00000000-0005-0000-0000-00004B180000}"/>
    <cellStyle name="Normal 3 2 3 2 4 3 6" xfId="9112" xr:uid="{00000000-0005-0000-0000-00004C180000}"/>
    <cellStyle name="Normal 3 2 3 2 4 4" xfId="3116" xr:uid="{00000000-0005-0000-0000-00004D180000}"/>
    <cellStyle name="Normal 3 2 3 2 4 4 2" xfId="3117" xr:uid="{00000000-0005-0000-0000-00004E180000}"/>
    <cellStyle name="Normal 3 2 3 2 4 4 2 2" xfId="3118" xr:uid="{00000000-0005-0000-0000-00004F180000}"/>
    <cellStyle name="Normal 3 2 3 2 4 4 2 2 2" xfId="16432" xr:uid="{00000000-0005-0000-0000-000050180000}"/>
    <cellStyle name="Normal 3 2 3 2 4 4 2 3" xfId="12190" xr:uid="{00000000-0005-0000-0000-000051180000}"/>
    <cellStyle name="Normal 3 2 3 2 4 4 3" xfId="3119" xr:uid="{00000000-0005-0000-0000-000052180000}"/>
    <cellStyle name="Normal 3 2 3 2 4 4 3 2" xfId="3120" xr:uid="{00000000-0005-0000-0000-000053180000}"/>
    <cellStyle name="Normal 3 2 3 2 4 4 3 2 2" xfId="15018" xr:uid="{00000000-0005-0000-0000-000054180000}"/>
    <cellStyle name="Normal 3 2 3 2 4 4 3 3" xfId="10776" xr:uid="{00000000-0005-0000-0000-000055180000}"/>
    <cellStyle name="Normal 3 2 3 2 4 4 4" xfId="3121" xr:uid="{00000000-0005-0000-0000-000056180000}"/>
    <cellStyle name="Normal 3 2 3 2 4 4 4 2" xfId="13606" xr:uid="{00000000-0005-0000-0000-000057180000}"/>
    <cellStyle name="Normal 3 2 3 2 4 4 5" xfId="9364" xr:uid="{00000000-0005-0000-0000-000058180000}"/>
    <cellStyle name="Normal 3 2 3 2 4 5" xfId="3122" xr:uid="{00000000-0005-0000-0000-000059180000}"/>
    <cellStyle name="Normal 3 2 3 2 4 5 2" xfId="3123" xr:uid="{00000000-0005-0000-0000-00005A180000}"/>
    <cellStyle name="Normal 3 2 3 2 4 5 2 2" xfId="15726" xr:uid="{00000000-0005-0000-0000-00005B180000}"/>
    <cellStyle name="Normal 3 2 3 2 4 5 3" xfId="11484" xr:uid="{00000000-0005-0000-0000-00005C180000}"/>
    <cellStyle name="Normal 3 2 3 2 4 6" xfId="3124" xr:uid="{00000000-0005-0000-0000-00005D180000}"/>
    <cellStyle name="Normal 3 2 3 2 4 6 2" xfId="3125" xr:uid="{00000000-0005-0000-0000-00005E180000}"/>
    <cellStyle name="Normal 3 2 3 2 4 6 2 2" xfId="14312" xr:uid="{00000000-0005-0000-0000-00005F180000}"/>
    <cellStyle name="Normal 3 2 3 2 4 6 3" xfId="10070" xr:uid="{00000000-0005-0000-0000-000060180000}"/>
    <cellStyle name="Normal 3 2 3 2 4 7" xfId="3126" xr:uid="{00000000-0005-0000-0000-000061180000}"/>
    <cellStyle name="Normal 3 2 3 2 4 7 2" xfId="12900" xr:uid="{00000000-0005-0000-0000-000062180000}"/>
    <cellStyle name="Normal 3 2 3 2 4 8" xfId="8658" xr:uid="{00000000-0005-0000-0000-000063180000}"/>
    <cellStyle name="Normal 3 2 3 2 5" xfId="3127" xr:uid="{00000000-0005-0000-0000-000064180000}"/>
    <cellStyle name="Normal 3 2 3 2 5 2" xfId="3128" xr:uid="{00000000-0005-0000-0000-000065180000}"/>
    <cellStyle name="Normal 3 2 3 2 5 2 2" xfId="3129" xr:uid="{00000000-0005-0000-0000-000066180000}"/>
    <cellStyle name="Normal 3 2 3 2 5 2 2 2" xfId="3130" xr:uid="{00000000-0005-0000-0000-000067180000}"/>
    <cellStyle name="Normal 3 2 3 2 5 2 2 2 2" xfId="3131" xr:uid="{00000000-0005-0000-0000-000068180000}"/>
    <cellStyle name="Normal 3 2 3 2 5 2 2 2 2 2" xfId="16987" xr:uid="{00000000-0005-0000-0000-000069180000}"/>
    <cellStyle name="Normal 3 2 3 2 5 2 2 2 3" xfId="12745" xr:uid="{00000000-0005-0000-0000-00006A180000}"/>
    <cellStyle name="Normal 3 2 3 2 5 2 2 3" xfId="3132" xr:uid="{00000000-0005-0000-0000-00006B180000}"/>
    <cellStyle name="Normal 3 2 3 2 5 2 2 3 2" xfId="3133" xr:uid="{00000000-0005-0000-0000-00006C180000}"/>
    <cellStyle name="Normal 3 2 3 2 5 2 2 3 2 2" xfId="15573" xr:uid="{00000000-0005-0000-0000-00006D180000}"/>
    <cellStyle name="Normal 3 2 3 2 5 2 2 3 3" xfId="11331" xr:uid="{00000000-0005-0000-0000-00006E180000}"/>
    <cellStyle name="Normal 3 2 3 2 5 2 2 4" xfId="3134" xr:uid="{00000000-0005-0000-0000-00006F180000}"/>
    <cellStyle name="Normal 3 2 3 2 5 2 2 4 2" xfId="14161" xr:uid="{00000000-0005-0000-0000-000070180000}"/>
    <cellStyle name="Normal 3 2 3 2 5 2 2 5" xfId="9919" xr:uid="{00000000-0005-0000-0000-000071180000}"/>
    <cellStyle name="Normal 3 2 3 2 5 2 3" xfId="3135" xr:uid="{00000000-0005-0000-0000-000072180000}"/>
    <cellStyle name="Normal 3 2 3 2 5 2 3 2" xfId="3136" xr:uid="{00000000-0005-0000-0000-000073180000}"/>
    <cellStyle name="Normal 3 2 3 2 5 2 3 2 2" xfId="16281" xr:uid="{00000000-0005-0000-0000-000074180000}"/>
    <cellStyle name="Normal 3 2 3 2 5 2 3 3" xfId="12039" xr:uid="{00000000-0005-0000-0000-000075180000}"/>
    <cellStyle name="Normal 3 2 3 2 5 2 4" xfId="3137" xr:uid="{00000000-0005-0000-0000-000076180000}"/>
    <cellStyle name="Normal 3 2 3 2 5 2 4 2" xfId="3138" xr:uid="{00000000-0005-0000-0000-000077180000}"/>
    <cellStyle name="Normal 3 2 3 2 5 2 4 2 2" xfId="14867" xr:uid="{00000000-0005-0000-0000-000078180000}"/>
    <cellStyle name="Normal 3 2 3 2 5 2 4 3" xfId="10625" xr:uid="{00000000-0005-0000-0000-000079180000}"/>
    <cellStyle name="Normal 3 2 3 2 5 2 5" xfId="3139" xr:uid="{00000000-0005-0000-0000-00007A180000}"/>
    <cellStyle name="Normal 3 2 3 2 5 2 5 2" xfId="13455" xr:uid="{00000000-0005-0000-0000-00007B180000}"/>
    <cellStyle name="Normal 3 2 3 2 5 2 6" xfId="9213" xr:uid="{00000000-0005-0000-0000-00007C180000}"/>
    <cellStyle name="Normal 3 2 3 2 5 3" xfId="3140" xr:uid="{00000000-0005-0000-0000-00007D180000}"/>
    <cellStyle name="Normal 3 2 3 2 5 3 2" xfId="3141" xr:uid="{00000000-0005-0000-0000-00007E180000}"/>
    <cellStyle name="Normal 3 2 3 2 5 3 2 2" xfId="3142" xr:uid="{00000000-0005-0000-0000-00007F180000}"/>
    <cellStyle name="Normal 3 2 3 2 5 3 2 2 2" xfId="16735" xr:uid="{00000000-0005-0000-0000-000080180000}"/>
    <cellStyle name="Normal 3 2 3 2 5 3 2 3" xfId="12493" xr:uid="{00000000-0005-0000-0000-000081180000}"/>
    <cellStyle name="Normal 3 2 3 2 5 3 3" xfId="3143" xr:uid="{00000000-0005-0000-0000-000082180000}"/>
    <cellStyle name="Normal 3 2 3 2 5 3 3 2" xfId="3144" xr:uid="{00000000-0005-0000-0000-000083180000}"/>
    <cellStyle name="Normal 3 2 3 2 5 3 3 2 2" xfId="15321" xr:uid="{00000000-0005-0000-0000-000084180000}"/>
    <cellStyle name="Normal 3 2 3 2 5 3 3 3" xfId="11079" xr:uid="{00000000-0005-0000-0000-000085180000}"/>
    <cellStyle name="Normal 3 2 3 2 5 3 4" xfId="3145" xr:uid="{00000000-0005-0000-0000-000086180000}"/>
    <cellStyle name="Normal 3 2 3 2 5 3 4 2" xfId="13909" xr:uid="{00000000-0005-0000-0000-000087180000}"/>
    <cellStyle name="Normal 3 2 3 2 5 3 5" xfId="9667" xr:uid="{00000000-0005-0000-0000-000088180000}"/>
    <cellStyle name="Normal 3 2 3 2 5 4" xfId="3146" xr:uid="{00000000-0005-0000-0000-000089180000}"/>
    <cellStyle name="Normal 3 2 3 2 5 4 2" xfId="3147" xr:uid="{00000000-0005-0000-0000-00008A180000}"/>
    <cellStyle name="Normal 3 2 3 2 5 4 2 2" xfId="16029" xr:uid="{00000000-0005-0000-0000-00008B180000}"/>
    <cellStyle name="Normal 3 2 3 2 5 4 3" xfId="11787" xr:uid="{00000000-0005-0000-0000-00008C180000}"/>
    <cellStyle name="Normal 3 2 3 2 5 5" xfId="3148" xr:uid="{00000000-0005-0000-0000-00008D180000}"/>
    <cellStyle name="Normal 3 2 3 2 5 5 2" xfId="3149" xr:uid="{00000000-0005-0000-0000-00008E180000}"/>
    <cellStyle name="Normal 3 2 3 2 5 5 2 2" xfId="14615" xr:uid="{00000000-0005-0000-0000-00008F180000}"/>
    <cellStyle name="Normal 3 2 3 2 5 5 3" xfId="10373" xr:uid="{00000000-0005-0000-0000-000090180000}"/>
    <cellStyle name="Normal 3 2 3 2 5 6" xfId="3150" xr:uid="{00000000-0005-0000-0000-000091180000}"/>
    <cellStyle name="Normal 3 2 3 2 5 6 2" xfId="13203" xr:uid="{00000000-0005-0000-0000-000092180000}"/>
    <cellStyle name="Normal 3 2 3 2 5 7" xfId="8961" xr:uid="{00000000-0005-0000-0000-000093180000}"/>
    <cellStyle name="Normal 3 2 3 2 6" xfId="3151" xr:uid="{00000000-0005-0000-0000-000094180000}"/>
    <cellStyle name="Normal 3 2 3 2 6 2" xfId="3152" xr:uid="{00000000-0005-0000-0000-000095180000}"/>
    <cellStyle name="Normal 3 2 3 2 6 2 2" xfId="3153" xr:uid="{00000000-0005-0000-0000-000096180000}"/>
    <cellStyle name="Normal 3 2 3 2 6 2 2 2" xfId="3154" xr:uid="{00000000-0005-0000-0000-000097180000}"/>
    <cellStyle name="Normal 3 2 3 2 6 2 2 2 2" xfId="16533" xr:uid="{00000000-0005-0000-0000-000098180000}"/>
    <cellStyle name="Normal 3 2 3 2 6 2 2 3" xfId="12291" xr:uid="{00000000-0005-0000-0000-000099180000}"/>
    <cellStyle name="Normal 3 2 3 2 6 2 3" xfId="3155" xr:uid="{00000000-0005-0000-0000-00009A180000}"/>
    <cellStyle name="Normal 3 2 3 2 6 2 3 2" xfId="3156" xr:uid="{00000000-0005-0000-0000-00009B180000}"/>
    <cellStyle name="Normal 3 2 3 2 6 2 3 2 2" xfId="15119" xr:uid="{00000000-0005-0000-0000-00009C180000}"/>
    <cellStyle name="Normal 3 2 3 2 6 2 3 3" xfId="10877" xr:uid="{00000000-0005-0000-0000-00009D180000}"/>
    <cellStyle name="Normal 3 2 3 2 6 2 4" xfId="3157" xr:uid="{00000000-0005-0000-0000-00009E180000}"/>
    <cellStyle name="Normal 3 2 3 2 6 2 4 2" xfId="13707" xr:uid="{00000000-0005-0000-0000-00009F180000}"/>
    <cellStyle name="Normal 3 2 3 2 6 2 5" xfId="9465" xr:uid="{00000000-0005-0000-0000-0000A0180000}"/>
    <cellStyle name="Normal 3 2 3 2 6 3" xfId="3158" xr:uid="{00000000-0005-0000-0000-0000A1180000}"/>
    <cellStyle name="Normal 3 2 3 2 6 3 2" xfId="3159" xr:uid="{00000000-0005-0000-0000-0000A2180000}"/>
    <cellStyle name="Normal 3 2 3 2 6 3 2 2" xfId="15827" xr:uid="{00000000-0005-0000-0000-0000A3180000}"/>
    <cellStyle name="Normal 3 2 3 2 6 3 3" xfId="11585" xr:uid="{00000000-0005-0000-0000-0000A4180000}"/>
    <cellStyle name="Normal 3 2 3 2 6 4" xfId="3160" xr:uid="{00000000-0005-0000-0000-0000A5180000}"/>
    <cellStyle name="Normal 3 2 3 2 6 4 2" xfId="3161" xr:uid="{00000000-0005-0000-0000-0000A6180000}"/>
    <cellStyle name="Normal 3 2 3 2 6 4 2 2" xfId="14413" xr:uid="{00000000-0005-0000-0000-0000A7180000}"/>
    <cellStyle name="Normal 3 2 3 2 6 4 3" xfId="10171" xr:uid="{00000000-0005-0000-0000-0000A8180000}"/>
    <cellStyle name="Normal 3 2 3 2 6 5" xfId="3162" xr:uid="{00000000-0005-0000-0000-0000A9180000}"/>
    <cellStyle name="Normal 3 2 3 2 6 5 2" xfId="13001" xr:uid="{00000000-0005-0000-0000-0000AA180000}"/>
    <cellStyle name="Normal 3 2 3 2 6 6" xfId="8759" xr:uid="{00000000-0005-0000-0000-0000AB180000}"/>
    <cellStyle name="Normal 3 2 3 2 7" xfId="3163" xr:uid="{00000000-0005-0000-0000-0000AC180000}"/>
    <cellStyle name="Normal 3 2 3 2 7 2" xfId="3164" xr:uid="{00000000-0005-0000-0000-0000AD180000}"/>
    <cellStyle name="Normal 3 2 3 2 7 2 2" xfId="3165" xr:uid="{00000000-0005-0000-0000-0000AE180000}"/>
    <cellStyle name="Normal 3 2 3 2 7 2 2 2" xfId="3166" xr:uid="{00000000-0005-0000-0000-0000AF180000}"/>
    <cellStyle name="Normal 3 2 3 2 7 2 2 2 2" xfId="16785" xr:uid="{00000000-0005-0000-0000-0000B0180000}"/>
    <cellStyle name="Normal 3 2 3 2 7 2 2 3" xfId="12543" xr:uid="{00000000-0005-0000-0000-0000B1180000}"/>
    <cellStyle name="Normal 3 2 3 2 7 2 3" xfId="3167" xr:uid="{00000000-0005-0000-0000-0000B2180000}"/>
    <cellStyle name="Normal 3 2 3 2 7 2 3 2" xfId="3168" xr:uid="{00000000-0005-0000-0000-0000B3180000}"/>
    <cellStyle name="Normal 3 2 3 2 7 2 3 2 2" xfId="15371" xr:uid="{00000000-0005-0000-0000-0000B4180000}"/>
    <cellStyle name="Normal 3 2 3 2 7 2 3 3" xfId="11129" xr:uid="{00000000-0005-0000-0000-0000B5180000}"/>
    <cellStyle name="Normal 3 2 3 2 7 2 4" xfId="3169" xr:uid="{00000000-0005-0000-0000-0000B6180000}"/>
    <cellStyle name="Normal 3 2 3 2 7 2 4 2" xfId="13959" xr:uid="{00000000-0005-0000-0000-0000B7180000}"/>
    <cellStyle name="Normal 3 2 3 2 7 2 5" xfId="9717" xr:uid="{00000000-0005-0000-0000-0000B8180000}"/>
    <cellStyle name="Normal 3 2 3 2 7 3" xfId="3170" xr:uid="{00000000-0005-0000-0000-0000B9180000}"/>
    <cellStyle name="Normal 3 2 3 2 7 3 2" xfId="3171" xr:uid="{00000000-0005-0000-0000-0000BA180000}"/>
    <cellStyle name="Normal 3 2 3 2 7 3 2 2" xfId="16079" xr:uid="{00000000-0005-0000-0000-0000BB180000}"/>
    <cellStyle name="Normal 3 2 3 2 7 3 3" xfId="11837" xr:uid="{00000000-0005-0000-0000-0000BC180000}"/>
    <cellStyle name="Normal 3 2 3 2 7 4" xfId="3172" xr:uid="{00000000-0005-0000-0000-0000BD180000}"/>
    <cellStyle name="Normal 3 2 3 2 7 4 2" xfId="3173" xr:uid="{00000000-0005-0000-0000-0000BE180000}"/>
    <cellStyle name="Normal 3 2 3 2 7 4 2 2" xfId="14665" xr:uid="{00000000-0005-0000-0000-0000BF180000}"/>
    <cellStyle name="Normal 3 2 3 2 7 4 3" xfId="10423" xr:uid="{00000000-0005-0000-0000-0000C0180000}"/>
    <cellStyle name="Normal 3 2 3 2 7 5" xfId="3174" xr:uid="{00000000-0005-0000-0000-0000C1180000}"/>
    <cellStyle name="Normal 3 2 3 2 7 5 2" xfId="13253" xr:uid="{00000000-0005-0000-0000-0000C2180000}"/>
    <cellStyle name="Normal 3 2 3 2 7 6" xfId="9011" xr:uid="{00000000-0005-0000-0000-0000C3180000}"/>
    <cellStyle name="Normal 3 2 3 2 8" xfId="3175" xr:uid="{00000000-0005-0000-0000-0000C4180000}"/>
    <cellStyle name="Normal 3 2 3 2 8 2" xfId="3176" xr:uid="{00000000-0005-0000-0000-0000C5180000}"/>
    <cellStyle name="Normal 3 2 3 2 8 2 2" xfId="3177" xr:uid="{00000000-0005-0000-0000-0000C6180000}"/>
    <cellStyle name="Normal 3 2 3 2 8 2 2 2" xfId="16331" xr:uid="{00000000-0005-0000-0000-0000C7180000}"/>
    <cellStyle name="Normal 3 2 3 2 8 2 3" xfId="12089" xr:uid="{00000000-0005-0000-0000-0000C8180000}"/>
    <cellStyle name="Normal 3 2 3 2 8 3" xfId="3178" xr:uid="{00000000-0005-0000-0000-0000C9180000}"/>
    <cellStyle name="Normal 3 2 3 2 8 3 2" xfId="3179" xr:uid="{00000000-0005-0000-0000-0000CA180000}"/>
    <cellStyle name="Normal 3 2 3 2 8 3 2 2" xfId="14917" xr:uid="{00000000-0005-0000-0000-0000CB180000}"/>
    <cellStyle name="Normal 3 2 3 2 8 3 3" xfId="10675" xr:uid="{00000000-0005-0000-0000-0000CC180000}"/>
    <cellStyle name="Normal 3 2 3 2 8 4" xfId="3180" xr:uid="{00000000-0005-0000-0000-0000CD180000}"/>
    <cellStyle name="Normal 3 2 3 2 8 4 2" xfId="13505" xr:uid="{00000000-0005-0000-0000-0000CE180000}"/>
    <cellStyle name="Normal 3 2 3 2 8 5" xfId="9263" xr:uid="{00000000-0005-0000-0000-0000CF180000}"/>
    <cellStyle name="Normal 3 2 3 2 9" xfId="3181" xr:uid="{00000000-0005-0000-0000-0000D0180000}"/>
    <cellStyle name="Normal 3 2 3 2 9 2" xfId="3182" xr:uid="{00000000-0005-0000-0000-0000D1180000}"/>
    <cellStyle name="Normal 3 2 3 2 9 2 2" xfId="15625" xr:uid="{00000000-0005-0000-0000-0000D2180000}"/>
    <cellStyle name="Normal 3 2 3 2 9 3" xfId="11383" xr:uid="{00000000-0005-0000-0000-0000D3180000}"/>
    <cellStyle name="Normal 3 2 3 3" xfId="3183" xr:uid="{00000000-0005-0000-0000-0000D4180000}"/>
    <cellStyle name="Normal 3 2 3 3 10" xfId="3184" xr:uid="{00000000-0005-0000-0000-0000D5180000}"/>
    <cellStyle name="Normal 3 2 3 3 10 2" xfId="12811" xr:uid="{00000000-0005-0000-0000-0000D6180000}"/>
    <cellStyle name="Normal 3 2 3 3 11" xfId="8568" xr:uid="{00000000-0005-0000-0000-0000D7180000}"/>
    <cellStyle name="Normal 3 2 3 3 2" xfId="3185" xr:uid="{00000000-0005-0000-0000-0000D8180000}"/>
    <cellStyle name="Normal 3 2 3 3 2 2" xfId="3186" xr:uid="{00000000-0005-0000-0000-0000D9180000}"/>
    <cellStyle name="Normal 3 2 3 3 2 2 2" xfId="3187" xr:uid="{00000000-0005-0000-0000-0000DA180000}"/>
    <cellStyle name="Normal 3 2 3 3 2 2 2 2" xfId="3188" xr:uid="{00000000-0005-0000-0000-0000DB180000}"/>
    <cellStyle name="Normal 3 2 3 3 2 2 2 2 2" xfId="3189" xr:uid="{00000000-0005-0000-0000-0000DC180000}"/>
    <cellStyle name="Normal 3 2 3 3 2 2 2 2 2 2" xfId="3190" xr:uid="{00000000-0005-0000-0000-0000DD180000}"/>
    <cellStyle name="Normal 3 2 3 3 2 2 2 2 2 2 2" xfId="16697" xr:uid="{00000000-0005-0000-0000-0000DE180000}"/>
    <cellStyle name="Normal 3 2 3 3 2 2 2 2 2 3" xfId="12455" xr:uid="{00000000-0005-0000-0000-0000DF180000}"/>
    <cellStyle name="Normal 3 2 3 3 2 2 2 2 3" xfId="3191" xr:uid="{00000000-0005-0000-0000-0000E0180000}"/>
    <cellStyle name="Normal 3 2 3 3 2 2 2 2 3 2" xfId="3192" xr:uid="{00000000-0005-0000-0000-0000E1180000}"/>
    <cellStyle name="Normal 3 2 3 3 2 2 2 2 3 2 2" xfId="15283" xr:uid="{00000000-0005-0000-0000-0000E2180000}"/>
    <cellStyle name="Normal 3 2 3 3 2 2 2 2 3 3" xfId="11041" xr:uid="{00000000-0005-0000-0000-0000E3180000}"/>
    <cellStyle name="Normal 3 2 3 3 2 2 2 2 4" xfId="3193" xr:uid="{00000000-0005-0000-0000-0000E4180000}"/>
    <cellStyle name="Normal 3 2 3 3 2 2 2 2 4 2" xfId="13871" xr:uid="{00000000-0005-0000-0000-0000E5180000}"/>
    <cellStyle name="Normal 3 2 3 3 2 2 2 2 5" xfId="9629" xr:uid="{00000000-0005-0000-0000-0000E6180000}"/>
    <cellStyle name="Normal 3 2 3 3 2 2 2 3" xfId="3194" xr:uid="{00000000-0005-0000-0000-0000E7180000}"/>
    <cellStyle name="Normal 3 2 3 3 2 2 2 3 2" xfId="3195" xr:uid="{00000000-0005-0000-0000-0000E8180000}"/>
    <cellStyle name="Normal 3 2 3 3 2 2 2 3 2 2" xfId="15991" xr:uid="{00000000-0005-0000-0000-0000E9180000}"/>
    <cellStyle name="Normal 3 2 3 3 2 2 2 3 3" xfId="11749" xr:uid="{00000000-0005-0000-0000-0000EA180000}"/>
    <cellStyle name="Normal 3 2 3 3 2 2 2 4" xfId="3196" xr:uid="{00000000-0005-0000-0000-0000EB180000}"/>
    <cellStyle name="Normal 3 2 3 3 2 2 2 4 2" xfId="3197" xr:uid="{00000000-0005-0000-0000-0000EC180000}"/>
    <cellStyle name="Normal 3 2 3 3 2 2 2 4 2 2" xfId="14577" xr:uid="{00000000-0005-0000-0000-0000ED180000}"/>
    <cellStyle name="Normal 3 2 3 3 2 2 2 4 3" xfId="10335" xr:uid="{00000000-0005-0000-0000-0000EE180000}"/>
    <cellStyle name="Normal 3 2 3 3 2 2 2 5" xfId="3198" xr:uid="{00000000-0005-0000-0000-0000EF180000}"/>
    <cellStyle name="Normal 3 2 3 3 2 2 2 5 2" xfId="13165" xr:uid="{00000000-0005-0000-0000-0000F0180000}"/>
    <cellStyle name="Normal 3 2 3 3 2 2 2 6" xfId="8923" xr:uid="{00000000-0005-0000-0000-0000F1180000}"/>
    <cellStyle name="Normal 3 2 3 3 2 2 3" xfId="3199" xr:uid="{00000000-0005-0000-0000-0000F2180000}"/>
    <cellStyle name="Normal 3 2 3 3 2 2 3 2" xfId="3200" xr:uid="{00000000-0005-0000-0000-0000F3180000}"/>
    <cellStyle name="Normal 3 2 3 3 2 2 3 2 2" xfId="3201" xr:uid="{00000000-0005-0000-0000-0000F4180000}"/>
    <cellStyle name="Normal 3 2 3 3 2 2 3 2 2 2" xfId="3202" xr:uid="{00000000-0005-0000-0000-0000F5180000}"/>
    <cellStyle name="Normal 3 2 3 3 2 2 3 2 2 2 2" xfId="16949" xr:uid="{00000000-0005-0000-0000-0000F6180000}"/>
    <cellStyle name="Normal 3 2 3 3 2 2 3 2 2 3" xfId="12707" xr:uid="{00000000-0005-0000-0000-0000F7180000}"/>
    <cellStyle name="Normal 3 2 3 3 2 2 3 2 3" xfId="3203" xr:uid="{00000000-0005-0000-0000-0000F8180000}"/>
    <cellStyle name="Normal 3 2 3 3 2 2 3 2 3 2" xfId="3204" xr:uid="{00000000-0005-0000-0000-0000F9180000}"/>
    <cellStyle name="Normal 3 2 3 3 2 2 3 2 3 2 2" xfId="15535" xr:uid="{00000000-0005-0000-0000-0000FA180000}"/>
    <cellStyle name="Normal 3 2 3 3 2 2 3 2 3 3" xfId="11293" xr:uid="{00000000-0005-0000-0000-0000FB180000}"/>
    <cellStyle name="Normal 3 2 3 3 2 2 3 2 4" xfId="3205" xr:uid="{00000000-0005-0000-0000-0000FC180000}"/>
    <cellStyle name="Normal 3 2 3 3 2 2 3 2 4 2" xfId="14123" xr:uid="{00000000-0005-0000-0000-0000FD180000}"/>
    <cellStyle name="Normal 3 2 3 3 2 2 3 2 5" xfId="9881" xr:uid="{00000000-0005-0000-0000-0000FE180000}"/>
    <cellStyle name="Normal 3 2 3 3 2 2 3 3" xfId="3206" xr:uid="{00000000-0005-0000-0000-0000FF180000}"/>
    <cellStyle name="Normal 3 2 3 3 2 2 3 3 2" xfId="3207" xr:uid="{00000000-0005-0000-0000-000000190000}"/>
    <cellStyle name="Normal 3 2 3 3 2 2 3 3 2 2" xfId="16243" xr:uid="{00000000-0005-0000-0000-000001190000}"/>
    <cellStyle name="Normal 3 2 3 3 2 2 3 3 3" xfId="12001" xr:uid="{00000000-0005-0000-0000-000002190000}"/>
    <cellStyle name="Normal 3 2 3 3 2 2 3 4" xfId="3208" xr:uid="{00000000-0005-0000-0000-000003190000}"/>
    <cellStyle name="Normal 3 2 3 3 2 2 3 4 2" xfId="3209" xr:uid="{00000000-0005-0000-0000-000004190000}"/>
    <cellStyle name="Normal 3 2 3 3 2 2 3 4 2 2" xfId="14829" xr:uid="{00000000-0005-0000-0000-000005190000}"/>
    <cellStyle name="Normal 3 2 3 3 2 2 3 4 3" xfId="10587" xr:uid="{00000000-0005-0000-0000-000006190000}"/>
    <cellStyle name="Normal 3 2 3 3 2 2 3 5" xfId="3210" xr:uid="{00000000-0005-0000-0000-000007190000}"/>
    <cellStyle name="Normal 3 2 3 3 2 2 3 5 2" xfId="13417" xr:uid="{00000000-0005-0000-0000-000008190000}"/>
    <cellStyle name="Normal 3 2 3 3 2 2 3 6" xfId="9175" xr:uid="{00000000-0005-0000-0000-000009190000}"/>
    <cellStyle name="Normal 3 2 3 3 2 2 4" xfId="3211" xr:uid="{00000000-0005-0000-0000-00000A190000}"/>
    <cellStyle name="Normal 3 2 3 3 2 2 4 2" xfId="3212" xr:uid="{00000000-0005-0000-0000-00000B190000}"/>
    <cellStyle name="Normal 3 2 3 3 2 2 4 2 2" xfId="3213" xr:uid="{00000000-0005-0000-0000-00000C190000}"/>
    <cellStyle name="Normal 3 2 3 3 2 2 4 2 2 2" xfId="16495" xr:uid="{00000000-0005-0000-0000-00000D190000}"/>
    <cellStyle name="Normal 3 2 3 3 2 2 4 2 3" xfId="12253" xr:uid="{00000000-0005-0000-0000-00000E190000}"/>
    <cellStyle name="Normal 3 2 3 3 2 2 4 3" xfId="3214" xr:uid="{00000000-0005-0000-0000-00000F190000}"/>
    <cellStyle name="Normal 3 2 3 3 2 2 4 3 2" xfId="3215" xr:uid="{00000000-0005-0000-0000-000010190000}"/>
    <cellStyle name="Normal 3 2 3 3 2 2 4 3 2 2" xfId="15081" xr:uid="{00000000-0005-0000-0000-000011190000}"/>
    <cellStyle name="Normal 3 2 3 3 2 2 4 3 3" xfId="10839" xr:uid="{00000000-0005-0000-0000-000012190000}"/>
    <cellStyle name="Normal 3 2 3 3 2 2 4 4" xfId="3216" xr:uid="{00000000-0005-0000-0000-000013190000}"/>
    <cellStyle name="Normal 3 2 3 3 2 2 4 4 2" xfId="13669" xr:uid="{00000000-0005-0000-0000-000014190000}"/>
    <cellStyle name="Normal 3 2 3 3 2 2 4 5" xfId="9427" xr:uid="{00000000-0005-0000-0000-000015190000}"/>
    <cellStyle name="Normal 3 2 3 3 2 2 5" xfId="3217" xr:uid="{00000000-0005-0000-0000-000016190000}"/>
    <cellStyle name="Normal 3 2 3 3 2 2 5 2" xfId="3218" xr:uid="{00000000-0005-0000-0000-000017190000}"/>
    <cellStyle name="Normal 3 2 3 3 2 2 5 2 2" xfId="15789" xr:uid="{00000000-0005-0000-0000-000018190000}"/>
    <cellStyle name="Normal 3 2 3 3 2 2 5 3" xfId="11547" xr:uid="{00000000-0005-0000-0000-000019190000}"/>
    <cellStyle name="Normal 3 2 3 3 2 2 6" xfId="3219" xr:uid="{00000000-0005-0000-0000-00001A190000}"/>
    <cellStyle name="Normal 3 2 3 3 2 2 6 2" xfId="3220" xr:uid="{00000000-0005-0000-0000-00001B190000}"/>
    <cellStyle name="Normal 3 2 3 3 2 2 6 2 2" xfId="14375" xr:uid="{00000000-0005-0000-0000-00001C190000}"/>
    <cellStyle name="Normal 3 2 3 3 2 2 6 3" xfId="10133" xr:uid="{00000000-0005-0000-0000-00001D190000}"/>
    <cellStyle name="Normal 3 2 3 3 2 2 7" xfId="3221" xr:uid="{00000000-0005-0000-0000-00001E190000}"/>
    <cellStyle name="Normal 3 2 3 3 2 2 7 2" xfId="12963" xr:uid="{00000000-0005-0000-0000-00001F190000}"/>
    <cellStyle name="Normal 3 2 3 3 2 2 8" xfId="8721" xr:uid="{00000000-0005-0000-0000-000020190000}"/>
    <cellStyle name="Normal 3 2 3 3 2 3" xfId="3222" xr:uid="{00000000-0005-0000-0000-000021190000}"/>
    <cellStyle name="Normal 3 2 3 3 2 3 2" xfId="3223" xr:uid="{00000000-0005-0000-0000-000022190000}"/>
    <cellStyle name="Normal 3 2 3 3 2 3 2 2" xfId="3224" xr:uid="{00000000-0005-0000-0000-000023190000}"/>
    <cellStyle name="Normal 3 2 3 3 2 3 2 2 2" xfId="3225" xr:uid="{00000000-0005-0000-0000-000024190000}"/>
    <cellStyle name="Normal 3 2 3 3 2 3 2 2 2 2" xfId="16596" xr:uid="{00000000-0005-0000-0000-000025190000}"/>
    <cellStyle name="Normal 3 2 3 3 2 3 2 2 3" xfId="12354" xr:uid="{00000000-0005-0000-0000-000026190000}"/>
    <cellStyle name="Normal 3 2 3 3 2 3 2 3" xfId="3226" xr:uid="{00000000-0005-0000-0000-000027190000}"/>
    <cellStyle name="Normal 3 2 3 3 2 3 2 3 2" xfId="3227" xr:uid="{00000000-0005-0000-0000-000028190000}"/>
    <cellStyle name="Normal 3 2 3 3 2 3 2 3 2 2" xfId="15182" xr:uid="{00000000-0005-0000-0000-000029190000}"/>
    <cellStyle name="Normal 3 2 3 3 2 3 2 3 3" xfId="10940" xr:uid="{00000000-0005-0000-0000-00002A190000}"/>
    <cellStyle name="Normal 3 2 3 3 2 3 2 4" xfId="3228" xr:uid="{00000000-0005-0000-0000-00002B190000}"/>
    <cellStyle name="Normal 3 2 3 3 2 3 2 4 2" xfId="13770" xr:uid="{00000000-0005-0000-0000-00002C190000}"/>
    <cellStyle name="Normal 3 2 3 3 2 3 2 5" xfId="9528" xr:uid="{00000000-0005-0000-0000-00002D190000}"/>
    <cellStyle name="Normal 3 2 3 3 2 3 3" xfId="3229" xr:uid="{00000000-0005-0000-0000-00002E190000}"/>
    <cellStyle name="Normal 3 2 3 3 2 3 3 2" xfId="3230" xr:uid="{00000000-0005-0000-0000-00002F190000}"/>
    <cellStyle name="Normal 3 2 3 3 2 3 3 2 2" xfId="15890" xr:uid="{00000000-0005-0000-0000-000030190000}"/>
    <cellStyle name="Normal 3 2 3 3 2 3 3 3" xfId="11648" xr:uid="{00000000-0005-0000-0000-000031190000}"/>
    <cellStyle name="Normal 3 2 3 3 2 3 4" xfId="3231" xr:uid="{00000000-0005-0000-0000-000032190000}"/>
    <cellStyle name="Normal 3 2 3 3 2 3 4 2" xfId="3232" xr:uid="{00000000-0005-0000-0000-000033190000}"/>
    <cellStyle name="Normal 3 2 3 3 2 3 4 2 2" xfId="14476" xr:uid="{00000000-0005-0000-0000-000034190000}"/>
    <cellStyle name="Normal 3 2 3 3 2 3 4 3" xfId="10234" xr:uid="{00000000-0005-0000-0000-000035190000}"/>
    <cellStyle name="Normal 3 2 3 3 2 3 5" xfId="3233" xr:uid="{00000000-0005-0000-0000-000036190000}"/>
    <cellStyle name="Normal 3 2 3 3 2 3 5 2" xfId="13064" xr:uid="{00000000-0005-0000-0000-000037190000}"/>
    <cellStyle name="Normal 3 2 3 3 2 3 6" xfId="8822" xr:uid="{00000000-0005-0000-0000-000038190000}"/>
    <cellStyle name="Normal 3 2 3 3 2 4" xfId="3234" xr:uid="{00000000-0005-0000-0000-000039190000}"/>
    <cellStyle name="Normal 3 2 3 3 2 4 2" xfId="3235" xr:uid="{00000000-0005-0000-0000-00003A190000}"/>
    <cellStyle name="Normal 3 2 3 3 2 4 2 2" xfId="3236" xr:uid="{00000000-0005-0000-0000-00003B190000}"/>
    <cellStyle name="Normal 3 2 3 3 2 4 2 2 2" xfId="3237" xr:uid="{00000000-0005-0000-0000-00003C190000}"/>
    <cellStyle name="Normal 3 2 3 3 2 4 2 2 2 2" xfId="16848" xr:uid="{00000000-0005-0000-0000-00003D190000}"/>
    <cellStyle name="Normal 3 2 3 3 2 4 2 2 3" xfId="12606" xr:uid="{00000000-0005-0000-0000-00003E190000}"/>
    <cellStyle name="Normal 3 2 3 3 2 4 2 3" xfId="3238" xr:uid="{00000000-0005-0000-0000-00003F190000}"/>
    <cellStyle name="Normal 3 2 3 3 2 4 2 3 2" xfId="3239" xr:uid="{00000000-0005-0000-0000-000040190000}"/>
    <cellStyle name="Normal 3 2 3 3 2 4 2 3 2 2" xfId="15434" xr:uid="{00000000-0005-0000-0000-000041190000}"/>
    <cellStyle name="Normal 3 2 3 3 2 4 2 3 3" xfId="11192" xr:uid="{00000000-0005-0000-0000-000042190000}"/>
    <cellStyle name="Normal 3 2 3 3 2 4 2 4" xfId="3240" xr:uid="{00000000-0005-0000-0000-000043190000}"/>
    <cellStyle name="Normal 3 2 3 3 2 4 2 4 2" xfId="14022" xr:uid="{00000000-0005-0000-0000-000044190000}"/>
    <cellStyle name="Normal 3 2 3 3 2 4 2 5" xfId="9780" xr:uid="{00000000-0005-0000-0000-000045190000}"/>
    <cellStyle name="Normal 3 2 3 3 2 4 3" xfId="3241" xr:uid="{00000000-0005-0000-0000-000046190000}"/>
    <cellStyle name="Normal 3 2 3 3 2 4 3 2" xfId="3242" xr:uid="{00000000-0005-0000-0000-000047190000}"/>
    <cellStyle name="Normal 3 2 3 3 2 4 3 2 2" xfId="16142" xr:uid="{00000000-0005-0000-0000-000048190000}"/>
    <cellStyle name="Normal 3 2 3 3 2 4 3 3" xfId="11900" xr:uid="{00000000-0005-0000-0000-000049190000}"/>
    <cellStyle name="Normal 3 2 3 3 2 4 4" xfId="3243" xr:uid="{00000000-0005-0000-0000-00004A190000}"/>
    <cellStyle name="Normal 3 2 3 3 2 4 4 2" xfId="3244" xr:uid="{00000000-0005-0000-0000-00004B190000}"/>
    <cellStyle name="Normal 3 2 3 3 2 4 4 2 2" xfId="14728" xr:uid="{00000000-0005-0000-0000-00004C190000}"/>
    <cellStyle name="Normal 3 2 3 3 2 4 4 3" xfId="10486" xr:uid="{00000000-0005-0000-0000-00004D190000}"/>
    <cellStyle name="Normal 3 2 3 3 2 4 5" xfId="3245" xr:uid="{00000000-0005-0000-0000-00004E190000}"/>
    <cellStyle name="Normal 3 2 3 3 2 4 5 2" xfId="13316" xr:uid="{00000000-0005-0000-0000-00004F190000}"/>
    <cellStyle name="Normal 3 2 3 3 2 4 6" xfId="9074" xr:uid="{00000000-0005-0000-0000-000050190000}"/>
    <cellStyle name="Normal 3 2 3 3 2 5" xfId="3246" xr:uid="{00000000-0005-0000-0000-000051190000}"/>
    <cellStyle name="Normal 3 2 3 3 2 5 2" xfId="3247" xr:uid="{00000000-0005-0000-0000-000052190000}"/>
    <cellStyle name="Normal 3 2 3 3 2 5 2 2" xfId="3248" xr:uid="{00000000-0005-0000-0000-000053190000}"/>
    <cellStyle name="Normal 3 2 3 3 2 5 2 2 2" xfId="16394" xr:uid="{00000000-0005-0000-0000-000054190000}"/>
    <cellStyle name="Normal 3 2 3 3 2 5 2 3" xfId="12152" xr:uid="{00000000-0005-0000-0000-000055190000}"/>
    <cellStyle name="Normal 3 2 3 3 2 5 3" xfId="3249" xr:uid="{00000000-0005-0000-0000-000056190000}"/>
    <cellStyle name="Normal 3 2 3 3 2 5 3 2" xfId="3250" xr:uid="{00000000-0005-0000-0000-000057190000}"/>
    <cellStyle name="Normal 3 2 3 3 2 5 3 2 2" xfId="14980" xr:uid="{00000000-0005-0000-0000-000058190000}"/>
    <cellStyle name="Normal 3 2 3 3 2 5 3 3" xfId="10738" xr:uid="{00000000-0005-0000-0000-000059190000}"/>
    <cellStyle name="Normal 3 2 3 3 2 5 4" xfId="3251" xr:uid="{00000000-0005-0000-0000-00005A190000}"/>
    <cellStyle name="Normal 3 2 3 3 2 5 4 2" xfId="13568" xr:uid="{00000000-0005-0000-0000-00005B190000}"/>
    <cellStyle name="Normal 3 2 3 3 2 5 5" xfId="9326" xr:uid="{00000000-0005-0000-0000-00005C190000}"/>
    <cellStyle name="Normal 3 2 3 3 2 6" xfId="3252" xr:uid="{00000000-0005-0000-0000-00005D190000}"/>
    <cellStyle name="Normal 3 2 3 3 2 6 2" xfId="3253" xr:uid="{00000000-0005-0000-0000-00005E190000}"/>
    <cellStyle name="Normal 3 2 3 3 2 6 2 2" xfId="15688" xr:uid="{00000000-0005-0000-0000-00005F190000}"/>
    <cellStyle name="Normal 3 2 3 3 2 6 3" xfId="11446" xr:uid="{00000000-0005-0000-0000-000060190000}"/>
    <cellStyle name="Normal 3 2 3 3 2 7" xfId="3254" xr:uid="{00000000-0005-0000-0000-000061190000}"/>
    <cellStyle name="Normal 3 2 3 3 2 7 2" xfId="3255" xr:uid="{00000000-0005-0000-0000-000062190000}"/>
    <cellStyle name="Normal 3 2 3 3 2 7 2 2" xfId="14274" xr:uid="{00000000-0005-0000-0000-000063190000}"/>
    <cellStyle name="Normal 3 2 3 3 2 7 3" xfId="10032" xr:uid="{00000000-0005-0000-0000-000064190000}"/>
    <cellStyle name="Normal 3 2 3 3 2 8" xfId="3256" xr:uid="{00000000-0005-0000-0000-000065190000}"/>
    <cellStyle name="Normal 3 2 3 3 2 8 2" xfId="12862" xr:uid="{00000000-0005-0000-0000-000066190000}"/>
    <cellStyle name="Normal 3 2 3 3 2 9" xfId="8620" xr:uid="{00000000-0005-0000-0000-000067190000}"/>
    <cellStyle name="Normal 3 2 3 3 3" xfId="3257" xr:uid="{00000000-0005-0000-0000-000068190000}"/>
    <cellStyle name="Normal 3 2 3 3 3 2" xfId="3258" xr:uid="{00000000-0005-0000-0000-000069190000}"/>
    <cellStyle name="Normal 3 2 3 3 3 2 2" xfId="3259" xr:uid="{00000000-0005-0000-0000-00006A190000}"/>
    <cellStyle name="Normal 3 2 3 3 3 2 2 2" xfId="3260" xr:uid="{00000000-0005-0000-0000-00006B190000}"/>
    <cellStyle name="Normal 3 2 3 3 3 2 2 2 2" xfId="3261" xr:uid="{00000000-0005-0000-0000-00006C190000}"/>
    <cellStyle name="Normal 3 2 3 3 3 2 2 2 2 2" xfId="16646" xr:uid="{00000000-0005-0000-0000-00006D190000}"/>
    <cellStyle name="Normal 3 2 3 3 3 2 2 2 3" xfId="12404" xr:uid="{00000000-0005-0000-0000-00006E190000}"/>
    <cellStyle name="Normal 3 2 3 3 3 2 2 3" xfId="3262" xr:uid="{00000000-0005-0000-0000-00006F190000}"/>
    <cellStyle name="Normal 3 2 3 3 3 2 2 3 2" xfId="3263" xr:uid="{00000000-0005-0000-0000-000070190000}"/>
    <cellStyle name="Normal 3 2 3 3 3 2 2 3 2 2" xfId="15232" xr:uid="{00000000-0005-0000-0000-000071190000}"/>
    <cellStyle name="Normal 3 2 3 3 3 2 2 3 3" xfId="10990" xr:uid="{00000000-0005-0000-0000-000072190000}"/>
    <cellStyle name="Normal 3 2 3 3 3 2 2 4" xfId="3264" xr:uid="{00000000-0005-0000-0000-000073190000}"/>
    <cellStyle name="Normal 3 2 3 3 3 2 2 4 2" xfId="13820" xr:uid="{00000000-0005-0000-0000-000074190000}"/>
    <cellStyle name="Normal 3 2 3 3 3 2 2 5" xfId="9578" xr:uid="{00000000-0005-0000-0000-000075190000}"/>
    <cellStyle name="Normal 3 2 3 3 3 2 3" xfId="3265" xr:uid="{00000000-0005-0000-0000-000076190000}"/>
    <cellStyle name="Normal 3 2 3 3 3 2 3 2" xfId="3266" xr:uid="{00000000-0005-0000-0000-000077190000}"/>
    <cellStyle name="Normal 3 2 3 3 3 2 3 2 2" xfId="15940" xr:uid="{00000000-0005-0000-0000-000078190000}"/>
    <cellStyle name="Normal 3 2 3 3 3 2 3 3" xfId="11698" xr:uid="{00000000-0005-0000-0000-000079190000}"/>
    <cellStyle name="Normal 3 2 3 3 3 2 4" xfId="3267" xr:uid="{00000000-0005-0000-0000-00007A190000}"/>
    <cellStyle name="Normal 3 2 3 3 3 2 4 2" xfId="3268" xr:uid="{00000000-0005-0000-0000-00007B190000}"/>
    <cellStyle name="Normal 3 2 3 3 3 2 4 2 2" xfId="14526" xr:uid="{00000000-0005-0000-0000-00007C190000}"/>
    <cellStyle name="Normal 3 2 3 3 3 2 4 3" xfId="10284" xr:uid="{00000000-0005-0000-0000-00007D190000}"/>
    <cellStyle name="Normal 3 2 3 3 3 2 5" xfId="3269" xr:uid="{00000000-0005-0000-0000-00007E190000}"/>
    <cellStyle name="Normal 3 2 3 3 3 2 5 2" xfId="13114" xr:uid="{00000000-0005-0000-0000-00007F190000}"/>
    <cellStyle name="Normal 3 2 3 3 3 2 6" xfId="8872" xr:uid="{00000000-0005-0000-0000-000080190000}"/>
    <cellStyle name="Normal 3 2 3 3 3 3" xfId="3270" xr:uid="{00000000-0005-0000-0000-000081190000}"/>
    <cellStyle name="Normal 3 2 3 3 3 3 2" xfId="3271" xr:uid="{00000000-0005-0000-0000-000082190000}"/>
    <cellStyle name="Normal 3 2 3 3 3 3 2 2" xfId="3272" xr:uid="{00000000-0005-0000-0000-000083190000}"/>
    <cellStyle name="Normal 3 2 3 3 3 3 2 2 2" xfId="3273" xr:uid="{00000000-0005-0000-0000-000084190000}"/>
    <cellStyle name="Normal 3 2 3 3 3 3 2 2 2 2" xfId="16898" xr:uid="{00000000-0005-0000-0000-000085190000}"/>
    <cellStyle name="Normal 3 2 3 3 3 3 2 2 3" xfId="12656" xr:uid="{00000000-0005-0000-0000-000086190000}"/>
    <cellStyle name="Normal 3 2 3 3 3 3 2 3" xfId="3274" xr:uid="{00000000-0005-0000-0000-000087190000}"/>
    <cellStyle name="Normal 3 2 3 3 3 3 2 3 2" xfId="3275" xr:uid="{00000000-0005-0000-0000-000088190000}"/>
    <cellStyle name="Normal 3 2 3 3 3 3 2 3 2 2" xfId="15484" xr:uid="{00000000-0005-0000-0000-000089190000}"/>
    <cellStyle name="Normal 3 2 3 3 3 3 2 3 3" xfId="11242" xr:uid="{00000000-0005-0000-0000-00008A190000}"/>
    <cellStyle name="Normal 3 2 3 3 3 3 2 4" xfId="3276" xr:uid="{00000000-0005-0000-0000-00008B190000}"/>
    <cellStyle name="Normal 3 2 3 3 3 3 2 4 2" xfId="14072" xr:uid="{00000000-0005-0000-0000-00008C190000}"/>
    <cellStyle name="Normal 3 2 3 3 3 3 2 5" xfId="9830" xr:uid="{00000000-0005-0000-0000-00008D190000}"/>
    <cellStyle name="Normal 3 2 3 3 3 3 3" xfId="3277" xr:uid="{00000000-0005-0000-0000-00008E190000}"/>
    <cellStyle name="Normal 3 2 3 3 3 3 3 2" xfId="3278" xr:uid="{00000000-0005-0000-0000-00008F190000}"/>
    <cellStyle name="Normal 3 2 3 3 3 3 3 2 2" xfId="16192" xr:uid="{00000000-0005-0000-0000-000090190000}"/>
    <cellStyle name="Normal 3 2 3 3 3 3 3 3" xfId="11950" xr:uid="{00000000-0005-0000-0000-000091190000}"/>
    <cellStyle name="Normal 3 2 3 3 3 3 4" xfId="3279" xr:uid="{00000000-0005-0000-0000-000092190000}"/>
    <cellStyle name="Normal 3 2 3 3 3 3 4 2" xfId="3280" xr:uid="{00000000-0005-0000-0000-000093190000}"/>
    <cellStyle name="Normal 3 2 3 3 3 3 4 2 2" xfId="14778" xr:uid="{00000000-0005-0000-0000-000094190000}"/>
    <cellStyle name="Normal 3 2 3 3 3 3 4 3" xfId="10536" xr:uid="{00000000-0005-0000-0000-000095190000}"/>
    <cellStyle name="Normal 3 2 3 3 3 3 5" xfId="3281" xr:uid="{00000000-0005-0000-0000-000096190000}"/>
    <cellStyle name="Normal 3 2 3 3 3 3 5 2" xfId="13366" xr:uid="{00000000-0005-0000-0000-000097190000}"/>
    <cellStyle name="Normal 3 2 3 3 3 3 6" xfId="9124" xr:uid="{00000000-0005-0000-0000-000098190000}"/>
    <cellStyle name="Normal 3 2 3 3 3 4" xfId="3282" xr:uid="{00000000-0005-0000-0000-000099190000}"/>
    <cellStyle name="Normal 3 2 3 3 3 4 2" xfId="3283" xr:uid="{00000000-0005-0000-0000-00009A190000}"/>
    <cellStyle name="Normal 3 2 3 3 3 4 2 2" xfId="3284" xr:uid="{00000000-0005-0000-0000-00009B190000}"/>
    <cellStyle name="Normal 3 2 3 3 3 4 2 2 2" xfId="16444" xr:uid="{00000000-0005-0000-0000-00009C190000}"/>
    <cellStyle name="Normal 3 2 3 3 3 4 2 3" xfId="12202" xr:uid="{00000000-0005-0000-0000-00009D190000}"/>
    <cellStyle name="Normal 3 2 3 3 3 4 3" xfId="3285" xr:uid="{00000000-0005-0000-0000-00009E190000}"/>
    <cellStyle name="Normal 3 2 3 3 3 4 3 2" xfId="3286" xr:uid="{00000000-0005-0000-0000-00009F190000}"/>
    <cellStyle name="Normal 3 2 3 3 3 4 3 2 2" xfId="15030" xr:uid="{00000000-0005-0000-0000-0000A0190000}"/>
    <cellStyle name="Normal 3 2 3 3 3 4 3 3" xfId="10788" xr:uid="{00000000-0005-0000-0000-0000A1190000}"/>
    <cellStyle name="Normal 3 2 3 3 3 4 4" xfId="3287" xr:uid="{00000000-0005-0000-0000-0000A2190000}"/>
    <cellStyle name="Normal 3 2 3 3 3 4 4 2" xfId="13618" xr:uid="{00000000-0005-0000-0000-0000A3190000}"/>
    <cellStyle name="Normal 3 2 3 3 3 4 5" xfId="9376" xr:uid="{00000000-0005-0000-0000-0000A4190000}"/>
    <cellStyle name="Normal 3 2 3 3 3 5" xfId="3288" xr:uid="{00000000-0005-0000-0000-0000A5190000}"/>
    <cellStyle name="Normal 3 2 3 3 3 5 2" xfId="3289" xr:uid="{00000000-0005-0000-0000-0000A6190000}"/>
    <cellStyle name="Normal 3 2 3 3 3 5 2 2" xfId="15738" xr:uid="{00000000-0005-0000-0000-0000A7190000}"/>
    <cellStyle name="Normal 3 2 3 3 3 5 3" xfId="11496" xr:uid="{00000000-0005-0000-0000-0000A8190000}"/>
    <cellStyle name="Normal 3 2 3 3 3 6" xfId="3290" xr:uid="{00000000-0005-0000-0000-0000A9190000}"/>
    <cellStyle name="Normal 3 2 3 3 3 6 2" xfId="3291" xr:uid="{00000000-0005-0000-0000-0000AA190000}"/>
    <cellStyle name="Normal 3 2 3 3 3 6 2 2" xfId="14324" xr:uid="{00000000-0005-0000-0000-0000AB190000}"/>
    <cellStyle name="Normal 3 2 3 3 3 6 3" xfId="10082" xr:uid="{00000000-0005-0000-0000-0000AC190000}"/>
    <cellStyle name="Normal 3 2 3 3 3 7" xfId="3292" xr:uid="{00000000-0005-0000-0000-0000AD190000}"/>
    <cellStyle name="Normal 3 2 3 3 3 7 2" xfId="12912" xr:uid="{00000000-0005-0000-0000-0000AE190000}"/>
    <cellStyle name="Normal 3 2 3 3 3 8" xfId="8670" xr:uid="{00000000-0005-0000-0000-0000AF190000}"/>
    <cellStyle name="Normal 3 2 3 3 4" xfId="3293" xr:uid="{00000000-0005-0000-0000-0000B0190000}"/>
    <cellStyle name="Normal 3 2 3 3 4 2" xfId="3294" xr:uid="{00000000-0005-0000-0000-0000B1190000}"/>
    <cellStyle name="Normal 3 2 3 3 4 2 2" xfId="3295" xr:uid="{00000000-0005-0000-0000-0000B2190000}"/>
    <cellStyle name="Normal 3 2 3 3 4 2 2 2" xfId="3296" xr:uid="{00000000-0005-0000-0000-0000B3190000}"/>
    <cellStyle name="Normal 3 2 3 3 4 2 2 2 2" xfId="3297" xr:uid="{00000000-0005-0000-0000-0000B4190000}"/>
    <cellStyle name="Normal 3 2 3 3 4 2 2 2 2 2" xfId="16999" xr:uid="{00000000-0005-0000-0000-0000B5190000}"/>
    <cellStyle name="Normal 3 2 3 3 4 2 2 2 3" xfId="12757" xr:uid="{00000000-0005-0000-0000-0000B6190000}"/>
    <cellStyle name="Normal 3 2 3 3 4 2 2 3" xfId="3298" xr:uid="{00000000-0005-0000-0000-0000B7190000}"/>
    <cellStyle name="Normal 3 2 3 3 4 2 2 3 2" xfId="3299" xr:uid="{00000000-0005-0000-0000-0000B8190000}"/>
    <cellStyle name="Normal 3 2 3 3 4 2 2 3 2 2" xfId="15585" xr:uid="{00000000-0005-0000-0000-0000B9190000}"/>
    <cellStyle name="Normal 3 2 3 3 4 2 2 3 3" xfId="11343" xr:uid="{00000000-0005-0000-0000-0000BA190000}"/>
    <cellStyle name="Normal 3 2 3 3 4 2 2 4" xfId="3300" xr:uid="{00000000-0005-0000-0000-0000BB190000}"/>
    <cellStyle name="Normal 3 2 3 3 4 2 2 4 2" xfId="14173" xr:uid="{00000000-0005-0000-0000-0000BC190000}"/>
    <cellStyle name="Normal 3 2 3 3 4 2 2 5" xfId="9931" xr:uid="{00000000-0005-0000-0000-0000BD190000}"/>
    <cellStyle name="Normal 3 2 3 3 4 2 3" xfId="3301" xr:uid="{00000000-0005-0000-0000-0000BE190000}"/>
    <cellStyle name="Normal 3 2 3 3 4 2 3 2" xfId="3302" xr:uid="{00000000-0005-0000-0000-0000BF190000}"/>
    <cellStyle name="Normal 3 2 3 3 4 2 3 2 2" xfId="16293" xr:uid="{00000000-0005-0000-0000-0000C0190000}"/>
    <cellStyle name="Normal 3 2 3 3 4 2 3 3" xfId="12051" xr:uid="{00000000-0005-0000-0000-0000C1190000}"/>
    <cellStyle name="Normal 3 2 3 3 4 2 4" xfId="3303" xr:uid="{00000000-0005-0000-0000-0000C2190000}"/>
    <cellStyle name="Normal 3 2 3 3 4 2 4 2" xfId="3304" xr:uid="{00000000-0005-0000-0000-0000C3190000}"/>
    <cellStyle name="Normal 3 2 3 3 4 2 4 2 2" xfId="14879" xr:uid="{00000000-0005-0000-0000-0000C4190000}"/>
    <cellStyle name="Normal 3 2 3 3 4 2 4 3" xfId="10637" xr:uid="{00000000-0005-0000-0000-0000C5190000}"/>
    <cellStyle name="Normal 3 2 3 3 4 2 5" xfId="3305" xr:uid="{00000000-0005-0000-0000-0000C6190000}"/>
    <cellStyle name="Normal 3 2 3 3 4 2 5 2" xfId="13467" xr:uid="{00000000-0005-0000-0000-0000C7190000}"/>
    <cellStyle name="Normal 3 2 3 3 4 2 6" xfId="9225" xr:uid="{00000000-0005-0000-0000-0000C8190000}"/>
    <cellStyle name="Normal 3 2 3 3 4 3" xfId="3306" xr:uid="{00000000-0005-0000-0000-0000C9190000}"/>
    <cellStyle name="Normal 3 2 3 3 4 3 2" xfId="3307" xr:uid="{00000000-0005-0000-0000-0000CA190000}"/>
    <cellStyle name="Normal 3 2 3 3 4 3 2 2" xfId="3308" xr:uid="{00000000-0005-0000-0000-0000CB190000}"/>
    <cellStyle name="Normal 3 2 3 3 4 3 2 2 2" xfId="16747" xr:uid="{00000000-0005-0000-0000-0000CC190000}"/>
    <cellStyle name="Normal 3 2 3 3 4 3 2 3" xfId="12505" xr:uid="{00000000-0005-0000-0000-0000CD190000}"/>
    <cellStyle name="Normal 3 2 3 3 4 3 3" xfId="3309" xr:uid="{00000000-0005-0000-0000-0000CE190000}"/>
    <cellStyle name="Normal 3 2 3 3 4 3 3 2" xfId="3310" xr:uid="{00000000-0005-0000-0000-0000CF190000}"/>
    <cellStyle name="Normal 3 2 3 3 4 3 3 2 2" xfId="15333" xr:uid="{00000000-0005-0000-0000-0000D0190000}"/>
    <cellStyle name="Normal 3 2 3 3 4 3 3 3" xfId="11091" xr:uid="{00000000-0005-0000-0000-0000D1190000}"/>
    <cellStyle name="Normal 3 2 3 3 4 3 4" xfId="3311" xr:uid="{00000000-0005-0000-0000-0000D2190000}"/>
    <cellStyle name="Normal 3 2 3 3 4 3 4 2" xfId="13921" xr:uid="{00000000-0005-0000-0000-0000D3190000}"/>
    <cellStyle name="Normal 3 2 3 3 4 3 5" xfId="9679" xr:uid="{00000000-0005-0000-0000-0000D4190000}"/>
    <cellStyle name="Normal 3 2 3 3 4 4" xfId="3312" xr:uid="{00000000-0005-0000-0000-0000D5190000}"/>
    <cellStyle name="Normal 3 2 3 3 4 4 2" xfId="3313" xr:uid="{00000000-0005-0000-0000-0000D6190000}"/>
    <cellStyle name="Normal 3 2 3 3 4 4 2 2" xfId="16041" xr:uid="{00000000-0005-0000-0000-0000D7190000}"/>
    <cellStyle name="Normal 3 2 3 3 4 4 3" xfId="11799" xr:uid="{00000000-0005-0000-0000-0000D8190000}"/>
    <cellStyle name="Normal 3 2 3 3 4 5" xfId="3314" xr:uid="{00000000-0005-0000-0000-0000D9190000}"/>
    <cellStyle name="Normal 3 2 3 3 4 5 2" xfId="3315" xr:uid="{00000000-0005-0000-0000-0000DA190000}"/>
    <cellStyle name="Normal 3 2 3 3 4 5 2 2" xfId="14627" xr:uid="{00000000-0005-0000-0000-0000DB190000}"/>
    <cellStyle name="Normal 3 2 3 3 4 5 3" xfId="10385" xr:uid="{00000000-0005-0000-0000-0000DC190000}"/>
    <cellStyle name="Normal 3 2 3 3 4 6" xfId="3316" xr:uid="{00000000-0005-0000-0000-0000DD190000}"/>
    <cellStyle name="Normal 3 2 3 3 4 6 2" xfId="13215" xr:uid="{00000000-0005-0000-0000-0000DE190000}"/>
    <cellStyle name="Normal 3 2 3 3 4 7" xfId="8973" xr:uid="{00000000-0005-0000-0000-0000DF190000}"/>
    <cellStyle name="Normal 3 2 3 3 5" xfId="3317" xr:uid="{00000000-0005-0000-0000-0000E0190000}"/>
    <cellStyle name="Normal 3 2 3 3 5 2" xfId="3318" xr:uid="{00000000-0005-0000-0000-0000E1190000}"/>
    <cellStyle name="Normal 3 2 3 3 5 2 2" xfId="3319" xr:uid="{00000000-0005-0000-0000-0000E2190000}"/>
    <cellStyle name="Normal 3 2 3 3 5 2 2 2" xfId="3320" xr:uid="{00000000-0005-0000-0000-0000E3190000}"/>
    <cellStyle name="Normal 3 2 3 3 5 2 2 2 2" xfId="16545" xr:uid="{00000000-0005-0000-0000-0000E4190000}"/>
    <cellStyle name="Normal 3 2 3 3 5 2 2 3" xfId="12303" xr:uid="{00000000-0005-0000-0000-0000E5190000}"/>
    <cellStyle name="Normal 3 2 3 3 5 2 3" xfId="3321" xr:uid="{00000000-0005-0000-0000-0000E6190000}"/>
    <cellStyle name="Normal 3 2 3 3 5 2 3 2" xfId="3322" xr:uid="{00000000-0005-0000-0000-0000E7190000}"/>
    <cellStyle name="Normal 3 2 3 3 5 2 3 2 2" xfId="15131" xr:uid="{00000000-0005-0000-0000-0000E8190000}"/>
    <cellStyle name="Normal 3 2 3 3 5 2 3 3" xfId="10889" xr:uid="{00000000-0005-0000-0000-0000E9190000}"/>
    <cellStyle name="Normal 3 2 3 3 5 2 4" xfId="3323" xr:uid="{00000000-0005-0000-0000-0000EA190000}"/>
    <cellStyle name="Normal 3 2 3 3 5 2 4 2" xfId="13719" xr:uid="{00000000-0005-0000-0000-0000EB190000}"/>
    <cellStyle name="Normal 3 2 3 3 5 2 5" xfId="9477" xr:uid="{00000000-0005-0000-0000-0000EC190000}"/>
    <cellStyle name="Normal 3 2 3 3 5 3" xfId="3324" xr:uid="{00000000-0005-0000-0000-0000ED190000}"/>
    <cellStyle name="Normal 3 2 3 3 5 3 2" xfId="3325" xr:uid="{00000000-0005-0000-0000-0000EE190000}"/>
    <cellStyle name="Normal 3 2 3 3 5 3 2 2" xfId="15839" xr:uid="{00000000-0005-0000-0000-0000EF190000}"/>
    <cellStyle name="Normal 3 2 3 3 5 3 3" xfId="11597" xr:uid="{00000000-0005-0000-0000-0000F0190000}"/>
    <cellStyle name="Normal 3 2 3 3 5 4" xfId="3326" xr:uid="{00000000-0005-0000-0000-0000F1190000}"/>
    <cellStyle name="Normal 3 2 3 3 5 4 2" xfId="3327" xr:uid="{00000000-0005-0000-0000-0000F2190000}"/>
    <cellStyle name="Normal 3 2 3 3 5 4 2 2" xfId="14425" xr:uid="{00000000-0005-0000-0000-0000F3190000}"/>
    <cellStyle name="Normal 3 2 3 3 5 4 3" xfId="10183" xr:uid="{00000000-0005-0000-0000-0000F4190000}"/>
    <cellStyle name="Normal 3 2 3 3 5 5" xfId="3328" xr:uid="{00000000-0005-0000-0000-0000F5190000}"/>
    <cellStyle name="Normal 3 2 3 3 5 5 2" xfId="13013" xr:uid="{00000000-0005-0000-0000-0000F6190000}"/>
    <cellStyle name="Normal 3 2 3 3 5 6" xfId="8771" xr:uid="{00000000-0005-0000-0000-0000F7190000}"/>
    <cellStyle name="Normal 3 2 3 3 6" xfId="3329" xr:uid="{00000000-0005-0000-0000-0000F8190000}"/>
    <cellStyle name="Normal 3 2 3 3 6 2" xfId="3330" xr:uid="{00000000-0005-0000-0000-0000F9190000}"/>
    <cellStyle name="Normal 3 2 3 3 6 2 2" xfId="3331" xr:uid="{00000000-0005-0000-0000-0000FA190000}"/>
    <cellStyle name="Normal 3 2 3 3 6 2 2 2" xfId="3332" xr:uid="{00000000-0005-0000-0000-0000FB190000}"/>
    <cellStyle name="Normal 3 2 3 3 6 2 2 2 2" xfId="16797" xr:uid="{00000000-0005-0000-0000-0000FC190000}"/>
    <cellStyle name="Normal 3 2 3 3 6 2 2 3" xfId="12555" xr:uid="{00000000-0005-0000-0000-0000FD190000}"/>
    <cellStyle name="Normal 3 2 3 3 6 2 3" xfId="3333" xr:uid="{00000000-0005-0000-0000-0000FE190000}"/>
    <cellStyle name="Normal 3 2 3 3 6 2 3 2" xfId="3334" xr:uid="{00000000-0005-0000-0000-0000FF190000}"/>
    <cellStyle name="Normal 3 2 3 3 6 2 3 2 2" xfId="15383" xr:uid="{00000000-0005-0000-0000-0000001A0000}"/>
    <cellStyle name="Normal 3 2 3 3 6 2 3 3" xfId="11141" xr:uid="{00000000-0005-0000-0000-0000011A0000}"/>
    <cellStyle name="Normal 3 2 3 3 6 2 4" xfId="3335" xr:uid="{00000000-0005-0000-0000-0000021A0000}"/>
    <cellStyle name="Normal 3 2 3 3 6 2 4 2" xfId="13971" xr:uid="{00000000-0005-0000-0000-0000031A0000}"/>
    <cellStyle name="Normal 3 2 3 3 6 2 5" xfId="9729" xr:uid="{00000000-0005-0000-0000-0000041A0000}"/>
    <cellStyle name="Normal 3 2 3 3 6 3" xfId="3336" xr:uid="{00000000-0005-0000-0000-0000051A0000}"/>
    <cellStyle name="Normal 3 2 3 3 6 3 2" xfId="3337" xr:uid="{00000000-0005-0000-0000-0000061A0000}"/>
    <cellStyle name="Normal 3 2 3 3 6 3 2 2" xfId="16091" xr:uid="{00000000-0005-0000-0000-0000071A0000}"/>
    <cellStyle name="Normal 3 2 3 3 6 3 3" xfId="11849" xr:uid="{00000000-0005-0000-0000-0000081A0000}"/>
    <cellStyle name="Normal 3 2 3 3 6 4" xfId="3338" xr:uid="{00000000-0005-0000-0000-0000091A0000}"/>
    <cellStyle name="Normal 3 2 3 3 6 4 2" xfId="3339" xr:uid="{00000000-0005-0000-0000-00000A1A0000}"/>
    <cellStyle name="Normal 3 2 3 3 6 4 2 2" xfId="14677" xr:uid="{00000000-0005-0000-0000-00000B1A0000}"/>
    <cellStyle name="Normal 3 2 3 3 6 4 3" xfId="10435" xr:uid="{00000000-0005-0000-0000-00000C1A0000}"/>
    <cellStyle name="Normal 3 2 3 3 6 5" xfId="3340" xr:uid="{00000000-0005-0000-0000-00000D1A0000}"/>
    <cellStyle name="Normal 3 2 3 3 6 5 2" xfId="13265" xr:uid="{00000000-0005-0000-0000-00000E1A0000}"/>
    <cellStyle name="Normal 3 2 3 3 6 6" xfId="9023" xr:uid="{00000000-0005-0000-0000-00000F1A0000}"/>
    <cellStyle name="Normal 3 2 3 3 7" xfId="3341" xr:uid="{00000000-0005-0000-0000-0000101A0000}"/>
    <cellStyle name="Normal 3 2 3 3 7 2" xfId="3342" xr:uid="{00000000-0005-0000-0000-0000111A0000}"/>
    <cellStyle name="Normal 3 2 3 3 7 2 2" xfId="3343" xr:uid="{00000000-0005-0000-0000-0000121A0000}"/>
    <cellStyle name="Normal 3 2 3 3 7 2 2 2" xfId="16343" xr:uid="{00000000-0005-0000-0000-0000131A0000}"/>
    <cellStyle name="Normal 3 2 3 3 7 2 3" xfId="12101" xr:uid="{00000000-0005-0000-0000-0000141A0000}"/>
    <cellStyle name="Normal 3 2 3 3 7 3" xfId="3344" xr:uid="{00000000-0005-0000-0000-0000151A0000}"/>
    <cellStyle name="Normal 3 2 3 3 7 3 2" xfId="3345" xr:uid="{00000000-0005-0000-0000-0000161A0000}"/>
    <cellStyle name="Normal 3 2 3 3 7 3 2 2" xfId="14929" xr:uid="{00000000-0005-0000-0000-0000171A0000}"/>
    <cellStyle name="Normal 3 2 3 3 7 3 3" xfId="10687" xr:uid="{00000000-0005-0000-0000-0000181A0000}"/>
    <cellStyle name="Normal 3 2 3 3 7 4" xfId="3346" xr:uid="{00000000-0005-0000-0000-0000191A0000}"/>
    <cellStyle name="Normal 3 2 3 3 7 4 2" xfId="13517" xr:uid="{00000000-0005-0000-0000-00001A1A0000}"/>
    <cellStyle name="Normal 3 2 3 3 7 5" xfId="9275" xr:uid="{00000000-0005-0000-0000-00001B1A0000}"/>
    <cellStyle name="Normal 3 2 3 3 8" xfId="3347" xr:uid="{00000000-0005-0000-0000-00001C1A0000}"/>
    <cellStyle name="Normal 3 2 3 3 8 2" xfId="3348" xr:uid="{00000000-0005-0000-0000-00001D1A0000}"/>
    <cellStyle name="Normal 3 2 3 3 8 2 2" xfId="15637" xr:uid="{00000000-0005-0000-0000-00001E1A0000}"/>
    <cellStyle name="Normal 3 2 3 3 8 3" xfId="11395" xr:uid="{00000000-0005-0000-0000-00001F1A0000}"/>
    <cellStyle name="Normal 3 2 3 3 9" xfId="3349" xr:uid="{00000000-0005-0000-0000-0000201A0000}"/>
    <cellStyle name="Normal 3 2 3 3 9 2" xfId="3350" xr:uid="{00000000-0005-0000-0000-0000211A0000}"/>
    <cellStyle name="Normal 3 2 3 3 9 2 2" xfId="14223" xr:uid="{00000000-0005-0000-0000-0000221A0000}"/>
    <cellStyle name="Normal 3 2 3 3 9 3" xfId="9981" xr:uid="{00000000-0005-0000-0000-0000231A0000}"/>
    <cellStyle name="Normal 3 2 3 4" xfId="3351" xr:uid="{00000000-0005-0000-0000-0000241A0000}"/>
    <cellStyle name="Normal 3 2 3 4 2" xfId="3352" xr:uid="{00000000-0005-0000-0000-0000251A0000}"/>
    <cellStyle name="Normal 3 2 3 4 2 2" xfId="3353" xr:uid="{00000000-0005-0000-0000-0000261A0000}"/>
    <cellStyle name="Normal 3 2 3 4 2 2 2" xfId="3354" xr:uid="{00000000-0005-0000-0000-0000271A0000}"/>
    <cellStyle name="Normal 3 2 3 4 2 2 2 2" xfId="3355" xr:uid="{00000000-0005-0000-0000-0000281A0000}"/>
    <cellStyle name="Normal 3 2 3 4 2 2 2 2 2" xfId="3356" xr:uid="{00000000-0005-0000-0000-0000291A0000}"/>
    <cellStyle name="Normal 3 2 3 4 2 2 2 2 2 2" xfId="16672" xr:uid="{00000000-0005-0000-0000-00002A1A0000}"/>
    <cellStyle name="Normal 3 2 3 4 2 2 2 2 3" xfId="12430" xr:uid="{00000000-0005-0000-0000-00002B1A0000}"/>
    <cellStyle name="Normal 3 2 3 4 2 2 2 3" xfId="3357" xr:uid="{00000000-0005-0000-0000-00002C1A0000}"/>
    <cellStyle name="Normal 3 2 3 4 2 2 2 3 2" xfId="3358" xr:uid="{00000000-0005-0000-0000-00002D1A0000}"/>
    <cellStyle name="Normal 3 2 3 4 2 2 2 3 2 2" xfId="15258" xr:uid="{00000000-0005-0000-0000-00002E1A0000}"/>
    <cellStyle name="Normal 3 2 3 4 2 2 2 3 3" xfId="11016" xr:uid="{00000000-0005-0000-0000-00002F1A0000}"/>
    <cellStyle name="Normal 3 2 3 4 2 2 2 4" xfId="3359" xr:uid="{00000000-0005-0000-0000-0000301A0000}"/>
    <cellStyle name="Normal 3 2 3 4 2 2 2 4 2" xfId="13846" xr:uid="{00000000-0005-0000-0000-0000311A0000}"/>
    <cellStyle name="Normal 3 2 3 4 2 2 2 5" xfId="9604" xr:uid="{00000000-0005-0000-0000-0000321A0000}"/>
    <cellStyle name="Normal 3 2 3 4 2 2 3" xfId="3360" xr:uid="{00000000-0005-0000-0000-0000331A0000}"/>
    <cellStyle name="Normal 3 2 3 4 2 2 3 2" xfId="3361" xr:uid="{00000000-0005-0000-0000-0000341A0000}"/>
    <cellStyle name="Normal 3 2 3 4 2 2 3 2 2" xfId="15966" xr:uid="{00000000-0005-0000-0000-0000351A0000}"/>
    <cellStyle name="Normal 3 2 3 4 2 2 3 3" xfId="11724" xr:uid="{00000000-0005-0000-0000-0000361A0000}"/>
    <cellStyle name="Normal 3 2 3 4 2 2 4" xfId="3362" xr:uid="{00000000-0005-0000-0000-0000371A0000}"/>
    <cellStyle name="Normal 3 2 3 4 2 2 4 2" xfId="3363" xr:uid="{00000000-0005-0000-0000-0000381A0000}"/>
    <cellStyle name="Normal 3 2 3 4 2 2 4 2 2" xfId="14552" xr:uid="{00000000-0005-0000-0000-0000391A0000}"/>
    <cellStyle name="Normal 3 2 3 4 2 2 4 3" xfId="10310" xr:uid="{00000000-0005-0000-0000-00003A1A0000}"/>
    <cellStyle name="Normal 3 2 3 4 2 2 5" xfId="3364" xr:uid="{00000000-0005-0000-0000-00003B1A0000}"/>
    <cellStyle name="Normal 3 2 3 4 2 2 5 2" xfId="13140" xr:uid="{00000000-0005-0000-0000-00003C1A0000}"/>
    <cellStyle name="Normal 3 2 3 4 2 2 6" xfId="8898" xr:uid="{00000000-0005-0000-0000-00003D1A0000}"/>
    <cellStyle name="Normal 3 2 3 4 2 3" xfId="3365" xr:uid="{00000000-0005-0000-0000-00003E1A0000}"/>
    <cellStyle name="Normal 3 2 3 4 2 3 2" xfId="3366" xr:uid="{00000000-0005-0000-0000-00003F1A0000}"/>
    <cellStyle name="Normal 3 2 3 4 2 3 2 2" xfId="3367" xr:uid="{00000000-0005-0000-0000-0000401A0000}"/>
    <cellStyle name="Normal 3 2 3 4 2 3 2 2 2" xfId="3368" xr:uid="{00000000-0005-0000-0000-0000411A0000}"/>
    <cellStyle name="Normal 3 2 3 4 2 3 2 2 2 2" xfId="16924" xr:uid="{00000000-0005-0000-0000-0000421A0000}"/>
    <cellStyle name="Normal 3 2 3 4 2 3 2 2 3" xfId="12682" xr:uid="{00000000-0005-0000-0000-0000431A0000}"/>
    <cellStyle name="Normal 3 2 3 4 2 3 2 3" xfId="3369" xr:uid="{00000000-0005-0000-0000-0000441A0000}"/>
    <cellStyle name="Normal 3 2 3 4 2 3 2 3 2" xfId="3370" xr:uid="{00000000-0005-0000-0000-0000451A0000}"/>
    <cellStyle name="Normal 3 2 3 4 2 3 2 3 2 2" xfId="15510" xr:uid="{00000000-0005-0000-0000-0000461A0000}"/>
    <cellStyle name="Normal 3 2 3 4 2 3 2 3 3" xfId="11268" xr:uid="{00000000-0005-0000-0000-0000471A0000}"/>
    <cellStyle name="Normal 3 2 3 4 2 3 2 4" xfId="3371" xr:uid="{00000000-0005-0000-0000-0000481A0000}"/>
    <cellStyle name="Normal 3 2 3 4 2 3 2 4 2" xfId="14098" xr:uid="{00000000-0005-0000-0000-0000491A0000}"/>
    <cellStyle name="Normal 3 2 3 4 2 3 2 5" xfId="9856" xr:uid="{00000000-0005-0000-0000-00004A1A0000}"/>
    <cellStyle name="Normal 3 2 3 4 2 3 3" xfId="3372" xr:uid="{00000000-0005-0000-0000-00004B1A0000}"/>
    <cellStyle name="Normal 3 2 3 4 2 3 3 2" xfId="3373" xr:uid="{00000000-0005-0000-0000-00004C1A0000}"/>
    <cellStyle name="Normal 3 2 3 4 2 3 3 2 2" xfId="16218" xr:uid="{00000000-0005-0000-0000-00004D1A0000}"/>
    <cellStyle name="Normal 3 2 3 4 2 3 3 3" xfId="11976" xr:uid="{00000000-0005-0000-0000-00004E1A0000}"/>
    <cellStyle name="Normal 3 2 3 4 2 3 4" xfId="3374" xr:uid="{00000000-0005-0000-0000-00004F1A0000}"/>
    <cellStyle name="Normal 3 2 3 4 2 3 4 2" xfId="3375" xr:uid="{00000000-0005-0000-0000-0000501A0000}"/>
    <cellStyle name="Normal 3 2 3 4 2 3 4 2 2" xfId="14804" xr:uid="{00000000-0005-0000-0000-0000511A0000}"/>
    <cellStyle name="Normal 3 2 3 4 2 3 4 3" xfId="10562" xr:uid="{00000000-0005-0000-0000-0000521A0000}"/>
    <cellStyle name="Normal 3 2 3 4 2 3 5" xfId="3376" xr:uid="{00000000-0005-0000-0000-0000531A0000}"/>
    <cellStyle name="Normal 3 2 3 4 2 3 5 2" xfId="13392" xr:uid="{00000000-0005-0000-0000-0000541A0000}"/>
    <cellStyle name="Normal 3 2 3 4 2 3 6" xfId="9150" xr:uid="{00000000-0005-0000-0000-0000551A0000}"/>
    <cellStyle name="Normal 3 2 3 4 2 4" xfId="3377" xr:uid="{00000000-0005-0000-0000-0000561A0000}"/>
    <cellStyle name="Normal 3 2 3 4 2 4 2" xfId="3378" xr:uid="{00000000-0005-0000-0000-0000571A0000}"/>
    <cellStyle name="Normal 3 2 3 4 2 4 2 2" xfId="3379" xr:uid="{00000000-0005-0000-0000-0000581A0000}"/>
    <cellStyle name="Normal 3 2 3 4 2 4 2 2 2" xfId="16470" xr:uid="{00000000-0005-0000-0000-0000591A0000}"/>
    <cellStyle name="Normal 3 2 3 4 2 4 2 3" xfId="12228" xr:uid="{00000000-0005-0000-0000-00005A1A0000}"/>
    <cellStyle name="Normal 3 2 3 4 2 4 3" xfId="3380" xr:uid="{00000000-0005-0000-0000-00005B1A0000}"/>
    <cellStyle name="Normal 3 2 3 4 2 4 3 2" xfId="3381" xr:uid="{00000000-0005-0000-0000-00005C1A0000}"/>
    <cellStyle name="Normal 3 2 3 4 2 4 3 2 2" xfId="15056" xr:uid="{00000000-0005-0000-0000-00005D1A0000}"/>
    <cellStyle name="Normal 3 2 3 4 2 4 3 3" xfId="10814" xr:uid="{00000000-0005-0000-0000-00005E1A0000}"/>
    <cellStyle name="Normal 3 2 3 4 2 4 4" xfId="3382" xr:uid="{00000000-0005-0000-0000-00005F1A0000}"/>
    <cellStyle name="Normal 3 2 3 4 2 4 4 2" xfId="13644" xr:uid="{00000000-0005-0000-0000-0000601A0000}"/>
    <cellStyle name="Normal 3 2 3 4 2 4 5" xfId="9402" xr:uid="{00000000-0005-0000-0000-0000611A0000}"/>
    <cellStyle name="Normal 3 2 3 4 2 5" xfId="3383" xr:uid="{00000000-0005-0000-0000-0000621A0000}"/>
    <cellStyle name="Normal 3 2 3 4 2 5 2" xfId="3384" xr:uid="{00000000-0005-0000-0000-0000631A0000}"/>
    <cellStyle name="Normal 3 2 3 4 2 5 2 2" xfId="15764" xr:uid="{00000000-0005-0000-0000-0000641A0000}"/>
    <cellStyle name="Normal 3 2 3 4 2 5 3" xfId="11522" xr:uid="{00000000-0005-0000-0000-0000651A0000}"/>
    <cellStyle name="Normal 3 2 3 4 2 6" xfId="3385" xr:uid="{00000000-0005-0000-0000-0000661A0000}"/>
    <cellStyle name="Normal 3 2 3 4 2 6 2" xfId="3386" xr:uid="{00000000-0005-0000-0000-0000671A0000}"/>
    <cellStyle name="Normal 3 2 3 4 2 6 2 2" xfId="14350" xr:uid="{00000000-0005-0000-0000-0000681A0000}"/>
    <cellStyle name="Normal 3 2 3 4 2 6 3" xfId="10108" xr:uid="{00000000-0005-0000-0000-0000691A0000}"/>
    <cellStyle name="Normal 3 2 3 4 2 7" xfId="3387" xr:uid="{00000000-0005-0000-0000-00006A1A0000}"/>
    <cellStyle name="Normal 3 2 3 4 2 7 2" xfId="12938" xr:uid="{00000000-0005-0000-0000-00006B1A0000}"/>
    <cellStyle name="Normal 3 2 3 4 2 8" xfId="8696" xr:uid="{00000000-0005-0000-0000-00006C1A0000}"/>
    <cellStyle name="Normal 3 2 3 4 3" xfId="3388" xr:uid="{00000000-0005-0000-0000-00006D1A0000}"/>
    <cellStyle name="Normal 3 2 3 4 3 2" xfId="3389" xr:uid="{00000000-0005-0000-0000-00006E1A0000}"/>
    <cellStyle name="Normal 3 2 3 4 3 2 2" xfId="3390" xr:uid="{00000000-0005-0000-0000-00006F1A0000}"/>
    <cellStyle name="Normal 3 2 3 4 3 2 2 2" xfId="3391" xr:uid="{00000000-0005-0000-0000-0000701A0000}"/>
    <cellStyle name="Normal 3 2 3 4 3 2 2 2 2" xfId="16571" xr:uid="{00000000-0005-0000-0000-0000711A0000}"/>
    <cellStyle name="Normal 3 2 3 4 3 2 2 3" xfId="12329" xr:uid="{00000000-0005-0000-0000-0000721A0000}"/>
    <cellStyle name="Normal 3 2 3 4 3 2 3" xfId="3392" xr:uid="{00000000-0005-0000-0000-0000731A0000}"/>
    <cellStyle name="Normal 3 2 3 4 3 2 3 2" xfId="3393" xr:uid="{00000000-0005-0000-0000-0000741A0000}"/>
    <cellStyle name="Normal 3 2 3 4 3 2 3 2 2" xfId="15157" xr:uid="{00000000-0005-0000-0000-0000751A0000}"/>
    <cellStyle name="Normal 3 2 3 4 3 2 3 3" xfId="10915" xr:uid="{00000000-0005-0000-0000-0000761A0000}"/>
    <cellStyle name="Normal 3 2 3 4 3 2 4" xfId="3394" xr:uid="{00000000-0005-0000-0000-0000771A0000}"/>
    <cellStyle name="Normal 3 2 3 4 3 2 4 2" xfId="13745" xr:uid="{00000000-0005-0000-0000-0000781A0000}"/>
    <cellStyle name="Normal 3 2 3 4 3 2 5" xfId="9503" xr:uid="{00000000-0005-0000-0000-0000791A0000}"/>
    <cellStyle name="Normal 3 2 3 4 3 3" xfId="3395" xr:uid="{00000000-0005-0000-0000-00007A1A0000}"/>
    <cellStyle name="Normal 3 2 3 4 3 3 2" xfId="3396" xr:uid="{00000000-0005-0000-0000-00007B1A0000}"/>
    <cellStyle name="Normal 3 2 3 4 3 3 2 2" xfId="15865" xr:uid="{00000000-0005-0000-0000-00007C1A0000}"/>
    <cellStyle name="Normal 3 2 3 4 3 3 3" xfId="11623" xr:uid="{00000000-0005-0000-0000-00007D1A0000}"/>
    <cellStyle name="Normal 3 2 3 4 3 4" xfId="3397" xr:uid="{00000000-0005-0000-0000-00007E1A0000}"/>
    <cellStyle name="Normal 3 2 3 4 3 4 2" xfId="3398" xr:uid="{00000000-0005-0000-0000-00007F1A0000}"/>
    <cellStyle name="Normal 3 2 3 4 3 4 2 2" xfId="14451" xr:uid="{00000000-0005-0000-0000-0000801A0000}"/>
    <cellStyle name="Normal 3 2 3 4 3 4 3" xfId="10209" xr:uid="{00000000-0005-0000-0000-0000811A0000}"/>
    <cellStyle name="Normal 3 2 3 4 3 5" xfId="3399" xr:uid="{00000000-0005-0000-0000-0000821A0000}"/>
    <cellStyle name="Normal 3 2 3 4 3 5 2" xfId="13039" xr:uid="{00000000-0005-0000-0000-0000831A0000}"/>
    <cellStyle name="Normal 3 2 3 4 3 6" xfId="8797" xr:uid="{00000000-0005-0000-0000-0000841A0000}"/>
    <cellStyle name="Normal 3 2 3 4 4" xfId="3400" xr:uid="{00000000-0005-0000-0000-0000851A0000}"/>
    <cellStyle name="Normal 3 2 3 4 4 2" xfId="3401" xr:uid="{00000000-0005-0000-0000-0000861A0000}"/>
    <cellStyle name="Normal 3 2 3 4 4 2 2" xfId="3402" xr:uid="{00000000-0005-0000-0000-0000871A0000}"/>
    <cellStyle name="Normal 3 2 3 4 4 2 2 2" xfId="3403" xr:uid="{00000000-0005-0000-0000-0000881A0000}"/>
    <cellStyle name="Normal 3 2 3 4 4 2 2 2 2" xfId="16823" xr:uid="{00000000-0005-0000-0000-0000891A0000}"/>
    <cellStyle name="Normal 3 2 3 4 4 2 2 3" xfId="12581" xr:uid="{00000000-0005-0000-0000-00008A1A0000}"/>
    <cellStyle name="Normal 3 2 3 4 4 2 3" xfId="3404" xr:uid="{00000000-0005-0000-0000-00008B1A0000}"/>
    <cellStyle name="Normal 3 2 3 4 4 2 3 2" xfId="3405" xr:uid="{00000000-0005-0000-0000-00008C1A0000}"/>
    <cellStyle name="Normal 3 2 3 4 4 2 3 2 2" xfId="15409" xr:uid="{00000000-0005-0000-0000-00008D1A0000}"/>
    <cellStyle name="Normal 3 2 3 4 4 2 3 3" xfId="11167" xr:uid="{00000000-0005-0000-0000-00008E1A0000}"/>
    <cellStyle name="Normal 3 2 3 4 4 2 4" xfId="3406" xr:uid="{00000000-0005-0000-0000-00008F1A0000}"/>
    <cellStyle name="Normal 3 2 3 4 4 2 4 2" xfId="13997" xr:uid="{00000000-0005-0000-0000-0000901A0000}"/>
    <cellStyle name="Normal 3 2 3 4 4 2 5" xfId="9755" xr:uid="{00000000-0005-0000-0000-0000911A0000}"/>
    <cellStyle name="Normal 3 2 3 4 4 3" xfId="3407" xr:uid="{00000000-0005-0000-0000-0000921A0000}"/>
    <cellStyle name="Normal 3 2 3 4 4 3 2" xfId="3408" xr:uid="{00000000-0005-0000-0000-0000931A0000}"/>
    <cellStyle name="Normal 3 2 3 4 4 3 2 2" xfId="16117" xr:uid="{00000000-0005-0000-0000-0000941A0000}"/>
    <cellStyle name="Normal 3 2 3 4 4 3 3" xfId="11875" xr:uid="{00000000-0005-0000-0000-0000951A0000}"/>
    <cellStyle name="Normal 3 2 3 4 4 4" xfId="3409" xr:uid="{00000000-0005-0000-0000-0000961A0000}"/>
    <cellStyle name="Normal 3 2 3 4 4 4 2" xfId="3410" xr:uid="{00000000-0005-0000-0000-0000971A0000}"/>
    <cellStyle name="Normal 3 2 3 4 4 4 2 2" xfId="14703" xr:uid="{00000000-0005-0000-0000-0000981A0000}"/>
    <cellStyle name="Normal 3 2 3 4 4 4 3" xfId="10461" xr:uid="{00000000-0005-0000-0000-0000991A0000}"/>
    <cellStyle name="Normal 3 2 3 4 4 5" xfId="3411" xr:uid="{00000000-0005-0000-0000-00009A1A0000}"/>
    <cellStyle name="Normal 3 2 3 4 4 5 2" xfId="13291" xr:uid="{00000000-0005-0000-0000-00009B1A0000}"/>
    <cellStyle name="Normal 3 2 3 4 4 6" xfId="9049" xr:uid="{00000000-0005-0000-0000-00009C1A0000}"/>
    <cellStyle name="Normal 3 2 3 4 5" xfId="3412" xr:uid="{00000000-0005-0000-0000-00009D1A0000}"/>
    <cellStyle name="Normal 3 2 3 4 5 2" xfId="3413" xr:uid="{00000000-0005-0000-0000-00009E1A0000}"/>
    <cellStyle name="Normal 3 2 3 4 5 2 2" xfId="3414" xr:uid="{00000000-0005-0000-0000-00009F1A0000}"/>
    <cellStyle name="Normal 3 2 3 4 5 2 2 2" xfId="16369" xr:uid="{00000000-0005-0000-0000-0000A01A0000}"/>
    <cellStyle name="Normal 3 2 3 4 5 2 3" xfId="12127" xr:uid="{00000000-0005-0000-0000-0000A11A0000}"/>
    <cellStyle name="Normal 3 2 3 4 5 3" xfId="3415" xr:uid="{00000000-0005-0000-0000-0000A21A0000}"/>
    <cellStyle name="Normal 3 2 3 4 5 3 2" xfId="3416" xr:uid="{00000000-0005-0000-0000-0000A31A0000}"/>
    <cellStyle name="Normal 3 2 3 4 5 3 2 2" xfId="14955" xr:uid="{00000000-0005-0000-0000-0000A41A0000}"/>
    <cellStyle name="Normal 3 2 3 4 5 3 3" xfId="10713" xr:uid="{00000000-0005-0000-0000-0000A51A0000}"/>
    <cellStyle name="Normal 3 2 3 4 5 4" xfId="3417" xr:uid="{00000000-0005-0000-0000-0000A61A0000}"/>
    <cellStyle name="Normal 3 2 3 4 5 4 2" xfId="13543" xr:uid="{00000000-0005-0000-0000-0000A71A0000}"/>
    <cellStyle name="Normal 3 2 3 4 5 5" xfId="9301" xr:uid="{00000000-0005-0000-0000-0000A81A0000}"/>
    <cellStyle name="Normal 3 2 3 4 6" xfId="3418" xr:uid="{00000000-0005-0000-0000-0000A91A0000}"/>
    <cellStyle name="Normal 3 2 3 4 6 2" xfId="3419" xr:uid="{00000000-0005-0000-0000-0000AA1A0000}"/>
    <cellStyle name="Normal 3 2 3 4 6 2 2" xfId="15663" xr:uid="{00000000-0005-0000-0000-0000AB1A0000}"/>
    <cellStyle name="Normal 3 2 3 4 6 3" xfId="11421" xr:uid="{00000000-0005-0000-0000-0000AC1A0000}"/>
    <cellStyle name="Normal 3 2 3 4 7" xfId="3420" xr:uid="{00000000-0005-0000-0000-0000AD1A0000}"/>
    <cellStyle name="Normal 3 2 3 4 7 2" xfId="3421" xr:uid="{00000000-0005-0000-0000-0000AE1A0000}"/>
    <cellStyle name="Normal 3 2 3 4 7 2 2" xfId="14249" xr:uid="{00000000-0005-0000-0000-0000AF1A0000}"/>
    <cellStyle name="Normal 3 2 3 4 7 3" xfId="10007" xr:uid="{00000000-0005-0000-0000-0000B01A0000}"/>
    <cellStyle name="Normal 3 2 3 4 8" xfId="3422" xr:uid="{00000000-0005-0000-0000-0000B11A0000}"/>
    <cellStyle name="Normal 3 2 3 4 8 2" xfId="12837" xr:uid="{00000000-0005-0000-0000-0000B21A0000}"/>
    <cellStyle name="Normal 3 2 3 4 9" xfId="8595" xr:uid="{00000000-0005-0000-0000-0000B31A0000}"/>
    <cellStyle name="Normal 3 2 3 5" xfId="3423" xr:uid="{00000000-0005-0000-0000-0000B41A0000}"/>
    <cellStyle name="Normal 3 2 3 5 2" xfId="3424" xr:uid="{00000000-0005-0000-0000-0000B51A0000}"/>
    <cellStyle name="Normal 3 2 3 5 2 2" xfId="3425" xr:uid="{00000000-0005-0000-0000-0000B61A0000}"/>
    <cellStyle name="Normal 3 2 3 5 2 2 2" xfId="3426" xr:uid="{00000000-0005-0000-0000-0000B71A0000}"/>
    <cellStyle name="Normal 3 2 3 5 2 2 2 2" xfId="3427" xr:uid="{00000000-0005-0000-0000-0000B81A0000}"/>
    <cellStyle name="Normal 3 2 3 5 2 2 2 2 2" xfId="16621" xr:uid="{00000000-0005-0000-0000-0000B91A0000}"/>
    <cellStyle name="Normal 3 2 3 5 2 2 2 3" xfId="12379" xr:uid="{00000000-0005-0000-0000-0000BA1A0000}"/>
    <cellStyle name="Normal 3 2 3 5 2 2 3" xfId="3428" xr:uid="{00000000-0005-0000-0000-0000BB1A0000}"/>
    <cellStyle name="Normal 3 2 3 5 2 2 3 2" xfId="3429" xr:uid="{00000000-0005-0000-0000-0000BC1A0000}"/>
    <cellStyle name="Normal 3 2 3 5 2 2 3 2 2" xfId="15207" xr:uid="{00000000-0005-0000-0000-0000BD1A0000}"/>
    <cellStyle name="Normal 3 2 3 5 2 2 3 3" xfId="10965" xr:uid="{00000000-0005-0000-0000-0000BE1A0000}"/>
    <cellStyle name="Normal 3 2 3 5 2 2 4" xfId="3430" xr:uid="{00000000-0005-0000-0000-0000BF1A0000}"/>
    <cellStyle name="Normal 3 2 3 5 2 2 4 2" xfId="13795" xr:uid="{00000000-0005-0000-0000-0000C01A0000}"/>
    <cellStyle name="Normal 3 2 3 5 2 2 5" xfId="9553" xr:uid="{00000000-0005-0000-0000-0000C11A0000}"/>
    <cellStyle name="Normal 3 2 3 5 2 3" xfId="3431" xr:uid="{00000000-0005-0000-0000-0000C21A0000}"/>
    <cellStyle name="Normal 3 2 3 5 2 3 2" xfId="3432" xr:uid="{00000000-0005-0000-0000-0000C31A0000}"/>
    <cellStyle name="Normal 3 2 3 5 2 3 2 2" xfId="15915" xr:uid="{00000000-0005-0000-0000-0000C41A0000}"/>
    <cellStyle name="Normal 3 2 3 5 2 3 3" xfId="11673" xr:uid="{00000000-0005-0000-0000-0000C51A0000}"/>
    <cellStyle name="Normal 3 2 3 5 2 4" xfId="3433" xr:uid="{00000000-0005-0000-0000-0000C61A0000}"/>
    <cellStyle name="Normal 3 2 3 5 2 4 2" xfId="3434" xr:uid="{00000000-0005-0000-0000-0000C71A0000}"/>
    <cellStyle name="Normal 3 2 3 5 2 4 2 2" xfId="14501" xr:uid="{00000000-0005-0000-0000-0000C81A0000}"/>
    <cellStyle name="Normal 3 2 3 5 2 4 3" xfId="10259" xr:uid="{00000000-0005-0000-0000-0000C91A0000}"/>
    <cellStyle name="Normal 3 2 3 5 2 5" xfId="3435" xr:uid="{00000000-0005-0000-0000-0000CA1A0000}"/>
    <cellStyle name="Normal 3 2 3 5 2 5 2" xfId="13089" xr:uid="{00000000-0005-0000-0000-0000CB1A0000}"/>
    <cellStyle name="Normal 3 2 3 5 2 6" xfId="8847" xr:uid="{00000000-0005-0000-0000-0000CC1A0000}"/>
    <cellStyle name="Normal 3 2 3 5 3" xfId="3436" xr:uid="{00000000-0005-0000-0000-0000CD1A0000}"/>
    <cellStyle name="Normal 3 2 3 5 3 2" xfId="3437" xr:uid="{00000000-0005-0000-0000-0000CE1A0000}"/>
    <cellStyle name="Normal 3 2 3 5 3 2 2" xfId="3438" xr:uid="{00000000-0005-0000-0000-0000CF1A0000}"/>
    <cellStyle name="Normal 3 2 3 5 3 2 2 2" xfId="3439" xr:uid="{00000000-0005-0000-0000-0000D01A0000}"/>
    <cellStyle name="Normal 3 2 3 5 3 2 2 2 2" xfId="16873" xr:uid="{00000000-0005-0000-0000-0000D11A0000}"/>
    <cellStyle name="Normal 3 2 3 5 3 2 2 3" xfId="12631" xr:uid="{00000000-0005-0000-0000-0000D21A0000}"/>
    <cellStyle name="Normal 3 2 3 5 3 2 3" xfId="3440" xr:uid="{00000000-0005-0000-0000-0000D31A0000}"/>
    <cellStyle name="Normal 3 2 3 5 3 2 3 2" xfId="3441" xr:uid="{00000000-0005-0000-0000-0000D41A0000}"/>
    <cellStyle name="Normal 3 2 3 5 3 2 3 2 2" xfId="15459" xr:uid="{00000000-0005-0000-0000-0000D51A0000}"/>
    <cellStyle name="Normal 3 2 3 5 3 2 3 3" xfId="11217" xr:uid="{00000000-0005-0000-0000-0000D61A0000}"/>
    <cellStyle name="Normal 3 2 3 5 3 2 4" xfId="3442" xr:uid="{00000000-0005-0000-0000-0000D71A0000}"/>
    <cellStyle name="Normal 3 2 3 5 3 2 4 2" xfId="14047" xr:uid="{00000000-0005-0000-0000-0000D81A0000}"/>
    <cellStyle name="Normal 3 2 3 5 3 2 5" xfId="9805" xr:uid="{00000000-0005-0000-0000-0000D91A0000}"/>
    <cellStyle name="Normal 3 2 3 5 3 3" xfId="3443" xr:uid="{00000000-0005-0000-0000-0000DA1A0000}"/>
    <cellStyle name="Normal 3 2 3 5 3 3 2" xfId="3444" xr:uid="{00000000-0005-0000-0000-0000DB1A0000}"/>
    <cellStyle name="Normal 3 2 3 5 3 3 2 2" xfId="16167" xr:uid="{00000000-0005-0000-0000-0000DC1A0000}"/>
    <cellStyle name="Normal 3 2 3 5 3 3 3" xfId="11925" xr:uid="{00000000-0005-0000-0000-0000DD1A0000}"/>
    <cellStyle name="Normal 3 2 3 5 3 4" xfId="3445" xr:uid="{00000000-0005-0000-0000-0000DE1A0000}"/>
    <cellStyle name="Normal 3 2 3 5 3 4 2" xfId="3446" xr:uid="{00000000-0005-0000-0000-0000DF1A0000}"/>
    <cellStyle name="Normal 3 2 3 5 3 4 2 2" xfId="14753" xr:uid="{00000000-0005-0000-0000-0000E01A0000}"/>
    <cellStyle name="Normal 3 2 3 5 3 4 3" xfId="10511" xr:uid="{00000000-0005-0000-0000-0000E11A0000}"/>
    <cellStyle name="Normal 3 2 3 5 3 5" xfId="3447" xr:uid="{00000000-0005-0000-0000-0000E21A0000}"/>
    <cellStyle name="Normal 3 2 3 5 3 5 2" xfId="13341" xr:uid="{00000000-0005-0000-0000-0000E31A0000}"/>
    <cellStyle name="Normal 3 2 3 5 3 6" xfId="9099" xr:uid="{00000000-0005-0000-0000-0000E41A0000}"/>
    <cellStyle name="Normal 3 2 3 5 4" xfId="3448" xr:uid="{00000000-0005-0000-0000-0000E51A0000}"/>
    <cellStyle name="Normal 3 2 3 5 4 2" xfId="3449" xr:uid="{00000000-0005-0000-0000-0000E61A0000}"/>
    <cellStyle name="Normal 3 2 3 5 4 2 2" xfId="3450" xr:uid="{00000000-0005-0000-0000-0000E71A0000}"/>
    <cellStyle name="Normal 3 2 3 5 4 2 2 2" xfId="16419" xr:uid="{00000000-0005-0000-0000-0000E81A0000}"/>
    <cellStyle name="Normal 3 2 3 5 4 2 3" xfId="12177" xr:uid="{00000000-0005-0000-0000-0000E91A0000}"/>
    <cellStyle name="Normal 3 2 3 5 4 3" xfId="3451" xr:uid="{00000000-0005-0000-0000-0000EA1A0000}"/>
    <cellStyle name="Normal 3 2 3 5 4 3 2" xfId="3452" xr:uid="{00000000-0005-0000-0000-0000EB1A0000}"/>
    <cellStyle name="Normal 3 2 3 5 4 3 2 2" xfId="15005" xr:uid="{00000000-0005-0000-0000-0000EC1A0000}"/>
    <cellStyle name="Normal 3 2 3 5 4 3 3" xfId="10763" xr:uid="{00000000-0005-0000-0000-0000ED1A0000}"/>
    <cellStyle name="Normal 3 2 3 5 4 4" xfId="3453" xr:uid="{00000000-0005-0000-0000-0000EE1A0000}"/>
    <cellStyle name="Normal 3 2 3 5 4 4 2" xfId="13593" xr:uid="{00000000-0005-0000-0000-0000EF1A0000}"/>
    <cellStyle name="Normal 3 2 3 5 4 5" xfId="9351" xr:uid="{00000000-0005-0000-0000-0000F01A0000}"/>
    <cellStyle name="Normal 3 2 3 5 5" xfId="3454" xr:uid="{00000000-0005-0000-0000-0000F11A0000}"/>
    <cellStyle name="Normal 3 2 3 5 5 2" xfId="3455" xr:uid="{00000000-0005-0000-0000-0000F21A0000}"/>
    <cellStyle name="Normal 3 2 3 5 5 2 2" xfId="15713" xr:uid="{00000000-0005-0000-0000-0000F31A0000}"/>
    <cellStyle name="Normal 3 2 3 5 5 3" xfId="11471" xr:uid="{00000000-0005-0000-0000-0000F41A0000}"/>
    <cellStyle name="Normal 3 2 3 5 6" xfId="3456" xr:uid="{00000000-0005-0000-0000-0000F51A0000}"/>
    <cellStyle name="Normal 3 2 3 5 6 2" xfId="3457" xr:uid="{00000000-0005-0000-0000-0000F61A0000}"/>
    <cellStyle name="Normal 3 2 3 5 6 2 2" xfId="14299" xr:uid="{00000000-0005-0000-0000-0000F71A0000}"/>
    <cellStyle name="Normal 3 2 3 5 6 3" xfId="10057" xr:uid="{00000000-0005-0000-0000-0000F81A0000}"/>
    <cellStyle name="Normal 3 2 3 5 7" xfId="3458" xr:uid="{00000000-0005-0000-0000-0000F91A0000}"/>
    <cellStyle name="Normal 3 2 3 5 7 2" xfId="12887" xr:uid="{00000000-0005-0000-0000-0000FA1A0000}"/>
    <cellStyle name="Normal 3 2 3 5 8" xfId="8645" xr:uid="{00000000-0005-0000-0000-0000FB1A0000}"/>
    <cellStyle name="Normal 3 2 3 6" xfId="3459" xr:uid="{00000000-0005-0000-0000-0000FC1A0000}"/>
    <cellStyle name="Normal 3 2 3 6 2" xfId="3460" xr:uid="{00000000-0005-0000-0000-0000FD1A0000}"/>
    <cellStyle name="Normal 3 2 3 6 2 2" xfId="3461" xr:uid="{00000000-0005-0000-0000-0000FE1A0000}"/>
    <cellStyle name="Normal 3 2 3 6 2 2 2" xfId="3462" xr:uid="{00000000-0005-0000-0000-0000FF1A0000}"/>
    <cellStyle name="Normal 3 2 3 6 2 2 2 2" xfId="3463" xr:uid="{00000000-0005-0000-0000-0000001B0000}"/>
    <cellStyle name="Normal 3 2 3 6 2 2 2 2 2" xfId="16974" xr:uid="{00000000-0005-0000-0000-0000011B0000}"/>
    <cellStyle name="Normal 3 2 3 6 2 2 2 3" xfId="12732" xr:uid="{00000000-0005-0000-0000-0000021B0000}"/>
    <cellStyle name="Normal 3 2 3 6 2 2 3" xfId="3464" xr:uid="{00000000-0005-0000-0000-0000031B0000}"/>
    <cellStyle name="Normal 3 2 3 6 2 2 3 2" xfId="3465" xr:uid="{00000000-0005-0000-0000-0000041B0000}"/>
    <cellStyle name="Normal 3 2 3 6 2 2 3 2 2" xfId="15560" xr:uid="{00000000-0005-0000-0000-0000051B0000}"/>
    <cellStyle name="Normal 3 2 3 6 2 2 3 3" xfId="11318" xr:uid="{00000000-0005-0000-0000-0000061B0000}"/>
    <cellStyle name="Normal 3 2 3 6 2 2 4" xfId="3466" xr:uid="{00000000-0005-0000-0000-0000071B0000}"/>
    <cellStyle name="Normal 3 2 3 6 2 2 4 2" xfId="14148" xr:uid="{00000000-0005-0000-0000-0000081B0000}"/>
    <cellStyle name="Normal 3 2 3 6 2 2 5" xfId="9906" xr:uid="{00000000-0005-0000-0000-0000091B0000}"/>
    <cellStyle name="Normal 3 2 3 6 2 3" xfId="3467" xr:uid="{00000000-0005-0000-0000-00000A1B0000}"/>
    <cellStyle name="Normal 3 2 3 6 2 3 2" xfId="3468" xr:uid="{00000000-0005-0000-0000-00000B1B0000}"/>
    <cellStyle name="Normal 3 2 3 6 2 3 2 2" xfId="16268" xr:uid="{00000000-0005-0000-0000-00000C1B0000}"/>
    <cellStyle name="Normal 3 2 3 6 2 3 3" xfId="12026" xr:uid="{00000000-0005-0000-0000-00000D1B0000}"/>
    <cellStyle name="Normal 3 2 3 6 2 4" xfId="3469" xr:uid="{00000000-0005-0000-0000-00000E1B0000}"/>
    <cellStyle name="Normal 3 2 3 6 2 4 2" xfId="3470" xr:uid="{00000000-0005-0000-0000-00000F1B0000}"/>
    <cellStyle name="Normal 3 2 3 6 2 4 2 2" xfId="14854" xr:uid="{00000000-0005-0000-0000-0000101B0000}"/>
    <cellStyle name="Normal 3 2 3 6 2 4 3" xfId="10612" xr:uid="{00000000-0005-0000-0000-0000111B0000}"/>
    <cellStyle name="Normal 3 2 3 6 2 5" xfId="3471" xr:uid="{00000000-0005-0000-0000-0000121B0000}"/>
    <cellStyle name="Normal 3 2 3 6 2 5 2" xfId="13442" xr:uid="{00000000-0005-0000-0000-0000131B0000}"/>
    <cellStyle name="Normal 3 2 3 6 2 6" xfId="9200" xr:uid="{00000000-0005-0000-0000-0000141B0000}"/>
    <cellStyle name="Normal 3 2 3 6 3" xfId="3472" xr:uid="{00000000-0005-0000-0000-0000151B0000}"/>
    <cellStyle name="Normal 3 2 3 6 3 2" xfId="3473" xr:uid="{00000000-0005-0000-0000-0000161B0000}"/>
    <cellStyle name="Normal 3 2 3 6 3 2 2" xfId="3474" xr:uid="{00000000-0005-0000-0000-0000171B0000}"/>
    <cellStyle name="Normal 3 2 3 6 3 2 2 2" xfId="16722" xr:uid="{00000000-0005-0000-0000-0000181B0000}"/>
    <cellStyle name="Normal 3 2 3 6 3 2 3" xfId="12480" xr:uid="{00000000-0005-0000-0000-0000191B0000}"/>
    <cellStyle name="Normal 3 2 3 6 3 3" xfId="3475" xr:uid="{00000000-0005-0000-0000-00001A1B0000}"/>
    <cellStyle name="Normal 3 2 3 6 3 3 2" xfId="3476" xr:uid="{00000000-0005-0000-0000-00001B1B0000}"/>
    <cellStyle name="Normal 3 2 3 6 3 3 2 2" xfId="15308" xr:uid="{00000000-0005-0000-0000-00001C1B0000}"/>
    <cellStyle name="Normal 3 2 3 6 3 3 3" xfId="11066" xr:uid="{00000000-0005-0000-0000-00001D1B0000}"/>
    <cellStyle name="Normal 3 2 3 6 3 4" xfId="3477" xr:uid="{00000000-0005-0000-0000-00001E1B0000}"/>
    <cellStyle name="Normal 3 2 3 6 3 4 2" xfId="13896" xr:uid="{00000000-0005-0000-0000-00001F1B0000}"/>
    <cellStyle name="Normal 3 2 3 6 3 5" xfId="9654" xr:uid="{00000000-0005-0000-0000-0000201B0000}"/>
    <cellStyle name="Normal 3 2 3 6 4" xfId="3478" xr:uid="{00000000-0005-0000-0000-0000211B0000}"/>
    <cellStyle name="Normal 3 2 3 6 4 2" xfId="3479" xr:uid="{00000000-0005-0000-0000-0000221B0000}"/>
    <cellStyle name="Normal 3 2 3 6 4 2 2" xfId="16016" xr:uid="{00000000-0005-0000-0000-0000231B0000}"/>
    <cellStyle name="Normal 3 2 3 6 4 3" xfId="11774" xr:uid="{00000000-0005-0000-0000-0000241B0000}"/>
    <cellStyle name="Normal 3 2 3 6 5" xfId="3480" xr:uid="{00000000-0005-0000-0000-0000251B0000}"/>
    <cellStyle name="Normal 3 2 3 6 5 2" xfId="3481" xr:uid="{00000000-0005-0000-0000-0000261B0000}"/>
    <cellStyle name="Normal 3 2 3 6 5 2 2" xfId="14602" xr:uid="{00000000-0005-0000-0000-0000271B0000}"/>
    <cellStyle name="Normal 3 2 3 6 5 3" xfId="10360" xr:uid="{00000000-0005-0000-0000-0000281B0000}"/>
    <cellStyle name="Normal 3 2 3 6 6" xfId="3482" xr:uid="{00000000-0005-0000-0000-0000291B0000}"/>
    <cellStyle name="Normal 3 2 3 6 6 2" xfId="13190" xr:uid="{00000000-0005-0000-0000-00002A1B0000}"/>
    <cellStyle name="Normal 3 2 3 6 7" xfId="8948" xr:uid="{00000000-0005-0000-0000-00002B1B0000}"/>
    <cellStyle name="Normal 3 2 3 7" xfId="3483" xr:uid="{00000000-0005-0000-0000-00002C1B0000}"/>
    <cellStyle name="Normal 3 2 3 7 2" xfId="3484" xr:uid="{00000000-0005-0000-0000-00002D1B0000}"/>
    <cellStyle name="Normal 3 2 3 7 2 2" xfId="3485" xr:uid="{00000000-0005-0000-0000-00002E1B0000}"/>
    <cellStyle name="Normal 3 2 3 7 2 2 2" xfId="3486" xr:uid="{00000000-0005-0000-0000-00002F1B0000}"/>
    <cellStyle name="Normal 3 2 3 7 2 2 2 2" xfId="16520" xr:uid="{00000000-0005-0000-0000-0000301B0000}"/>
    <cellStyle name="Normal 3 2 3 7 2 2 3" xfId="12278" xr:uid="{00000000-0005-0000-0000-0000311B0000}"/>
    <cellStyle name="Normal 3 2 3 7 2 3" xfId="3487" xr:uid="{00000000-0005-0000-0000-0000321B0000}"/>
    <cellStyle name="Normal 3 2 3 7 2 3 2" xfId="3488" xr:uid="{00000000-0005-0000-0000-0000331B0000}"/>
    <cellStyle name="Normal 3 2 3 7 2 3 2 2" xfId="15106" xr:uid="{00000000-0005-0000-0000-0000341B0000}"/>
    <cellStyle name="Normal 3 2 3 7 2 3 3" xfId="10864" xr:uid="{00000000-0005-0000-0000-0000351B0000}"/>
    <cellStyle name="Normal 3 2 3 7 2 4" xfId="3489" xr:uid="{00000000-0005-0000-0000-0000361B0000}"/>
    <cellStyle name="Normal 3 2 3 7 2 4 2" xfId="13694" xr:uid="{00000000-0005-0000-0000-0000371B0000}"/>
    <cellStyle name="Normal 3 2 3 7 2 5" xfId="9452" xr:uid="{00000000-0005-0000-0000-0000381B0000}"/>
    <cellStyle name="Normal 3 2 3 7 3" xfId="3490" xr:uid="{00000000-0005-0000-0000-0000391B0000}"/>
    <cellStyle name="Normal 3 2 3 7 3 2" xfId="3491" xr:uid="{00000000-0005-0000-0000-00003A1B0000}"/>
    <cellStyle name="Normal 3 2 3 7 3 2 2" xfId="15814" xr:uid="{00000000-0005-0000-0000-00003B1B0000}"/>
    <cellStyle name="Normal 3 2 3 7 3 3" xfId="11572" xr:uid="{00000000-0005-0000-0000-00003C1B0000}"/>
    <cellStyle name="Normal 3 2 3 7 4" xfId="3492" xr:uid="{00000000-0005-0000-0000-00003D1B0000}"/>
    <cellStyle name="Normal 3 2 3 7 4 2" xfId="3493" xr:uid="{00000000-0005-0000-0000-00003E1B0000}"/>
    <cellStyle name="Normal 3 2 3 7 4 2 2" xfId="14400" xr:uid="{00000000-0005-0000-0000-00003F1B0000}"/>
    <cellStyle name="Normal 3 2 3 7 4 3" xfId="10158" xr:uid="{00000000-0005-0000-0000-0000401B0000}"/>
    <cellStyle name="Normal 3 2 3 7 5" xfId="3494" xr:uid="{00000000-0005-0000-0000-0000411B0000}"/>
    <cellStyle name="Normal 3 2 3 7 5 2" xfId="12988" xr:uid="{00000000-0005-0000-0000-0000421B0000}"/>
    <cellStyle name="Normal 3 2 3 7 6" xfId="8746" xr:uid="{00000000-0005-0000-0000-0000431B0000}"/>
    <cellStyle name="Normal 3 2 3 8" xfId="3495" xr:uid="{00000000-0005-0000-0000-0000441B0000}"/>
    <cellStyle name="Normal 3 2 3 8 2" xfId="3496" xr:uid="{00000000-0005-0000-0000-0000451B0000}"/>
    <cellStyle name="Normal 3 2 3 8 2 2" xfId="3497" xr:uid="{00000000-0005-0000-0000-0000461B0000}"/>
    <cellStyle name="Normal 3 2 3 8 2 2 2" xfId="3498" xr:uid="{00000000-0005-0000-0000-0000471B0000}"/>
    <cellStyle name="Normal 3 2 3 8 2 2 2 2" xfId="16772" xr:uid="{00000000-0005-0000-0000-0000481B0000}"/>
    <cellStyle name="Normal 3 2 3 8 2 2 3" xfId="12530" xr:uid="{00000000-0005-0000-0000-0000491B0000}"/>
    <cellStyle name="Normal 3 2 3 8 2 3" xfId="3499" xr:uid="{00000000-0005-0000-0000-00004A1B0000}"/>
    <cellStyle name="Normal 3 2 3 8 2 3 2" xfId="3500" xr:uid="{00000000-0005-0000-0000-00004B1B0000}"/>
    <cellStyle name="Normal 3 2 3 8 2 3 2 2" xfId="15358" xr:uid="{00000000-0005-0000-0000-00004C1B0000}"/>
    <cellStyle name="Normal 3 2 3 8 2 3 3" xfId="11116" xr:uid="{00000000-0005-0000-0000-00004D1B0000}"/>
    <cellStyle name="Normal 3 2 3 8 2 4" xfId="3501" xr:uid="{00000000-0005-0000-0000-00004E1B0000}"/>
    <cellStyle name="Normal 3 2 3 8 2 4 2" xfId="13946" xr:uid="{00000000-0005-0000-0000-00004F1B0000}"/>
    <cellStyle name="Normal 3 2 3 8 2 5" xfId="9704" xr:uid="{00000000-0005-0000-0000-0000501B0000}"/>
    <cellStyle name="Normal 3 2 3 8 3" xfId="3502" xr:uid="{00000000-0005-0000-0000-0000511B0000}"/>
    <cellStyle name="Normal 3 2 3 8 3 2" xfId="3503" xr:uid="{00000000-0005-0000-0000-0000521B0000}"/>
    <cellStyle name="Normal 3 2 3 8 3 2 2" xfId="16066" xr:uid="{00000000-0005-0000-0000-0000531B0000}"/>
    <cellStyle name="Normal 3 2 3 8 3 3" xfId="11824" xr:uid="{00000000-0005-0000-0000-0000541B0000}"/>
    <cellStyle name="Normal 3 2 3 8 4" xfId="3504" xr:uid="{00000000-0005-0000-0000-0000551B0000}"/>
    <cellStyle name="Normal 3 2 3 8 4 2" xfId="3505" xr:uid="{00000000-0005-0000-0000-0000561B0000}"/>
    <cellStyle name="Normal 3 2 3 8 4 2 2" xfId="14652" xr:uid="{00000000-0005-0000-0000-0000571B0000}"/>
    <cellStyle name="Normal 3 2 3 8 4 3" xfId="10410" xr:uid="{00000000-0005-0000-0000-0000581B0000}"/>
    <cellStyle name="Normal 3 2 3 8 5" xfId="3506" xr:uid="{00000000-0005-0000-0000-0000591B0000}"/>
    <cellStyle name="Normal 3 2 3 8 5 2" xfId="13240" xr:uid="{00000000-0005-0000-0000-00005A1B0000}"/>
    <cellStyle name="Normal 3 2 3 8 6" xfId="8998" xr:uid="{00000000-0005-0000-0000-00005B1B0000}"/>
    <cellStyle name="Normal 3 2 3 9" xfId="3507" xr:uid="{00000000-0005-0000-0000-00005C1B0000}"/>
    <cellStyle name="Normal 3 2 3 9 2" xfId="3508" xr:uid="{00000000-0005-0000-0000-00005D1B0000}"/>
    <cellStyle name="Normal 3 2 3 9 2 2" xfId="3509" xr:uid="{00000000-0005-0000-0000-00005E1B0000}"/>
    <cellStyle name="Normal 3 2 3 9 2 2 2" xfId="16318" xr:uid="{00000000-0005-0000-0000-00005F1B0000}"/>
    <cellStyle name="Normal 3 2 3 9 2 3" xfId="12076" xr:uid="{00000000-0005-0000-0000-0000601B0000}"/>
    <cellStyle name="Normal 3 2 3 9 3" xfId="3510" xr:uid="{00000000-0005-0000-0000-0000611B0000}"/>
    <cellStyle name="Normal 3 2 3 9 3 2" xfId="3511" xr:uid="{00000000-0005-0000-0000-0000621B0000}"/>
    <cellStyle name="Normal 3 2 3 9 3 2 2" xfId="14904" xr:uid="{00000000-0005-0000-0000-0000631B0000}"/>
    <cellStyle name="Normal 3 2 3 9 3 3" xfId="10662" xr:uid="{00000000-0005-0000-0000-0000641B0000}"/>
    <cellStyle name="Normal 3 2 3 9 4" xfId="3512" xr:uid="{00000000-0005-0000-0000-0000651B0000}"/>
    <cellStyle name="Normal 3 2 3 9 4 2" xfId="13492" xr:uid="{00000000-0005-0000-0000-0000661B0000}"/>
    <cellStyle name="Normal 3 2 3 9 5" xfId="9250" xr:uid="{00000000-0005-0000-0000-0000671B0000}"/>
    <cellStyle name="Normal 3 2 4" xfId="3513" xr:uid="{00000000-0005-0000-0000-0000681B0000}"/>
    <cellStyle name="Normal 3 2 4 10" xfId="3514" xr:uid="{00000000-0005-0000-0000-0000691B0000}"/>
    <cellStyle name="Normal 3 2 4 10 2" xfId="3515" xr:uid="{00000000-0005-0000-0000-00006A1B0000}"/>
    <cellStyle name="Normal 3 2 4 10 2 2" xfId="14203" xr:uid="{00000000-0005-0000-0000-00006B1B0000}"/>
    <cellStyle name="Normal 3 2 4 10 3" xfId="9961" xr:uid="{00000000-0005-0000-0000-00006C1B0000}"/>
    <cellStyle name="Normal 3 2 4 11" xfId="3516" xr:uid="{00000000-0005-0000-0000-00006D1B0000}"/>
    <cellStyle name="Normal 3 2 4 11 2" xfId="12791" xr:uid="{00000000-0005-0000-0000-00006E1B0000}"/>
    <cellStyle name="Normal 3 2 4 12" xfId="8544" xr:uid="{00000000-0005-0000-0000-00006F1B0000}"/>
    <cellStyle name="Normal 3 2 4 2" xfId="3517" xr:uid="{00000000-0005-0000-0000-0000701B0000}"/>
    <cellStyle name="Normal 3 2 4 2 10" xfId="3518" xr:uid="{00000000-0005-0000-0000-0000711B0000}"/>
    <cellStyle name="Normal 3 2 4 2 10 2" xfId="12816" xr:uid="{00000000-0005-0000-0000-0000721B0000}"/>
    <cellStyle name="Normal 3 2 4 2 11" xfId="8573" xr:uid="{00000000-0005-0000-0000-0000731B0000}"/>
    <cellStyle name="Normal 3 2 4 2 2" xfId="3519" xr:uid="{00000000-0005-0000-0000-0000741B0000}"/>
    <cellStyle name="Normal 3 2 4 2 2 2" xfId="3520" xr:uid="{00000000-0005-0000-0000-0000751B0000}"/>
    <cellStyle name="Normal 3 2 4 2 2 2 2" xfId="3521" xr:uid="{00000000-0005-0000-0000-0000761B0000}"/>
    <cellStyle name="Normal 3 2 4 2 2 2 2 2" xfId="3522" xr:uid="{00000000-0005-0000-0000-0000771B0000}"/>
    <cellStyle name="Normal 3 2 4 2 2 2 2 2 2" xfId="3523" xr:uid="{00000000-0005-0000-0000-0000781B0000}"/>
    <cellStyle name="Normal 3 2 4 2 2 2 2 2 2 2" xfId="3524" xr:uid="{00000000-0005-0000-0000-0000791B0000}"/>
    <cellStyle name="Normal 3 2 4 2 2 2 2 2 2 2 2" xfId="16702" xr:uid="{00000000-0005-0000-0000-00007A1B0000}"/>
    <cellStyle name="Normal 3 2 4 2 2 2 2 2 2 3" xfId="12460" xr:uid="{00000000-0005-0000-0000-00007B1B0000}"/>
    <cellStyle name="Normal 3 2 4 2 2 2 2 2 3" xfId="3525" xr:uid="{00000000-0005-0000-0000-00007C1B0000}"/>
    <cellStyle name="Normal 3 2 4 2 2 2 2 2 3 2" xfId="3526" xr:uid="{00000000-0005-0000-0000-00007D1B0000}"/>
    <cellStyle name="Normal 3 2 4 2 2 2 2 2 3 2 2" xfId="15288" xr:uid="{00000000-0005-0000-0000-00007E1B0000}"/>
    <cellStyle name="Normal 3 2 4 2 2 2 2 2 3 3" xfId="11046" xr:uid="{00000000-0005-0000-0000-00007F1B0000}"/>
    <cellStyle name="Normal 3 2 4 2 2 2 2 2 4" xfId="3527" xr:uid="{00000000-0005-0000-0000-0000801B0000}"/>
    <cellStyle name="Normal 3 2 4 2 2 2 2 2 4 2" xfId="13876" xr:uid="{00000000-0005-0000-0000-0000811B0000}"/>
    <cellStyle name="Normal 3 2 4 2 2 2 2 2 5" xfId="9634" xr:uid="{00000000-0005-0000-0000-0000821B0000}"/>
    <cellStyle name="Normal 3 2 4 2 2 2 2 3" xfId="3528" xr:uid="{00000000-0005-0000-0000-0000831B0000}"/>
    <cellStyle name="Normal 3 2 4 2 2 2 2 3 2" xfId="3529" xr:uid="{00000000-0005-0000-0000-0000841B0000}"/>
    <cellStyle name="Normal 3 2 4 2 2 2 2 3 2 2" xfId="15996" xr:uid="{00000000-0005-0000-0000-0000851B0000}"/>
    <cellStyle name="Normal 3 2 4 2 2 2 2 3 3" xfId="11754" xr:uid="{00000000-0005-0000-0000-0000861B0000}"/>
    <cellStyle name="Normal 3 2 4 2 2 2 2 4" xfId="3530" xr:uid="{00000000-0005-0000-0000-0000871B0000}"/>
    <cellStyle name="Normal 3 2 4 2 2 2 2 4 2" xfId="3531" xr:uid="{00000000-0005-0000-0000-0000881B0000}"/>
    <cellStyle name="Normal 3 2 4 2 2 2 2 4 2 2" xfId="14582" xr:uid="{00000000-0005-0000-0000-0000891B0000}"/>
    <cellStyle name="Normal 3 2 4 2 2 2 2 4 3" xfId="10340" xr:uid="{00000000-0005-0000-0000-00008A1B0000}"/>
    <cellStyle name="Normal 3 2 4 2 2 2 2 5" xfId="3532" xr:uid="{00000000-0005-0000-0000-00008B1B0000}"/>
    <cellStyle name="Normal 3 2 4 2 2 2 2 5 2" xfId="13170" xr:uid="{00000000-0005-0000-0000-00008C1B0000}"/>
    <cellStyle name="Normal 3 2 4 2 2 2 2 6" xfId="8928" xr:uid="{00000000-0005-0000-0000-00008D1B0000}"/>
    <cellStyle name="Normal 3 2 4 2 2 2 3" xfId="3533" xr:uid="{00000000-0005-0000-0000-00008E1B0000}"/>
    <cellStyle name="Normal 3 2 4 2 2 2 3 2" xfId="3534" xr:uid="{00000000-0005-0000-0000-00008F1B0000}"/>
    <cellStyle name="Normal 3 2 4 2 2 2 3 2 2" xfId="3535" xr:uid="{00000000-0005-0000-0000-0000901B0000}"/>
    <cellStyle name="Normal 3 2 4 2 2 2 3 2 2 2" xfId="3536" xr:uid="{00000000-0005-0000-0000-0000911B0000}"/>
    <cellStyle name="Normal 3 2 4 2 2 2 3 2 2 2 2" xfId="16954" xr:uid="{00000000-0005-0000-0000-0000921B0000}"/>
    <cellStyle name="Normal 3 2 4 2 2 2 3 2 2 3" xfId="12712" xr:uid="{00000000-0005-0000-0000-0000931B0000}"/>
    <cellStyle name="Normal 3 2 4 2 2 2 3 2 3" xfId="3537" xr:uid="{00000000-0005-0000-0000-0000941B0000}"/>
    <cellStyle name="Normal 3 2 4 2 2 2 3 2 3 2" xfId="3538" xr:uid="{00000000-0005-0000-0000-0000951B0000}"/>
    <cellStyle name="Normal 3 2 4 2 2 2 3 2 3 2 2" xfId="15540" xr:uid="{00000000-0005-0000-0000-0000961B0000}"/>
    <cellStyle name="Normal 3 2 4 2 2 2 3 2 3 3" xfId="11298" xr:uid="{00000000-0005-0000-0000-0000971B0000}"/>
    <cellStyle name="Normal 3 2 4 2 2 2 3 2 4" xfId="3539" xr:uid="{00000000-0005-0000-0000-0000981B0000}"/>
    <cellStyle name="Normal 3 2 4 2 2 2 3 2 4 2" xfId="14128" xr:uid="{00000000-0005-0000-0000-0000991B0000}"/>
    <cellStyle name="Normal 3 2 4 2 2 2 3 2 5" xfId="9886" xr:uid="{00000000-0005-0000-0000-00009A1B0000}"/>
    <cellStyle name="Normal 3 2 4 2 2 2 3 3" xfId="3540" xr:uid="{00000000-0005-0000-0000-00009B1B0000}"/>
    <cellStyle name="Normal 3 2 4 2 2 2 3 3 2" xfId="3541" xr:uid="{00000000-0005-0000-0000-00009C1B0000}"/>
    <cellStyle name="Normal 3 2 4 2 2 2 3 3 2 2" xfId="16248" xr:uid="{00000000-0005-0000-0000-00009D1B0000}"/>
    <cellStyle name="Normal 3 2 4 2 2 2 3 3 3" xfId="12006" xr:uid="{00000000-0005-0000-0000-00009E1B0000}"/>
    <cellStyle name="Normal 3 2 4 2 2 2 3 4" xfId="3542" xr:uid="{00000000-0005-0000-0000-00009F1B0000}"/>
    <cellStyle name="Normal 3 2 4 2 2 2 3 4 2" xfId="3543" xr:uid="{00000000-0005-0000-0000-0000A01B0000}"/>
    <cellStyle name="Normal 3 2 4 2 2 2 3 4 2 2" xfId="14834" xr:uid="{00000000-0005-0000-0000-0000A11B0000}"/>
    <cellStyle name="Normal 3 2 4 2 2 2 3 4 3" xfId="10592" xr:uid="{00000000-0005-0000-0000-0000A21B0000}"/>
    <cellStyle name="Normal 3 2 4 2 2 2 3 5" xfId="3544" xr:uid="{00000000-0005-0000-0000-0000A31B0000}"/>
    <cellStyle name="Normal 3 2 4 2 2 2 3 5 2" xfId="13422" xr:uid="{00000000-0005-0000-0000-0000A41B0000}"/>
    <cellStyle name="Normal 3 2 4 2 2 2 3 6" xfId="9180" xr:uid="{00000000-0005-0000-0000-0000A51B0000}"/>
    <cellStyle name="Normal 3 2 4 2 2 2 4" xfId="3545" xr:uid="{00000000-0005-0000-0000-0000A61B0000}"/>
    <cellStyle name="Normal 3 2 4 2 2 2 4 2" xfId="3546" xr:uid="{00000000-0005-0000-0000-0000A71B0000}"/>
    <cellStyle name="Normal 3 2 4 2 2 2 4 2 2" xfId="3547" xr:uid="{00000000-0005-0000-0000-0000A81B0000}"/>
    <cellStyle name="Normal 3 2 4 2 2 2 4 2 2 2" xfId="16500" xr:uid="{00000000-0005-0000-0000-0000A91B0000}"/>
    <cellStyle name="Normal 3 2 4 2 2 2 4 2 3" xfId="12258" xr:uid="{00000000-0005-0000-0000-0000AA1B0000}"/>
    <cellStyle name="Normal 3 2 4 2 2 2 4 3" xfId="3548" xr:uid="{00000000-0005-0000-0000-0000AB1B0000}"/>
    <cellStyle name="Normal 3 2 4 2 2 2 4 3 2" xfId="3549" xr:uid="{00000000-0005-0000-0000-0000AC1B0000}"/>
    <cellStyle name="Normal 3 2 4 2 2 2 4 3 2 2" xfId="15086" xr:uid="{00000000-0005-0000-0000-0000AD1B0000}"/>
    <cellStyle name="Normal 3 2 4 2 2 2 4 3 3" xfId="10844" xr:uid="{00000000-0005-0000-0000-0000AE1B0000}"/>
    <cellStyle name="Normal 3 2 4 2 2 2 4 4" xfId="3550" xr:uid="{00000000-0005-0000-0000-0000AF1B0000}"/>
    <cellStyle name="Normal 3 2 4 2 2 2 4 4 2" xfId="13674" xr:uid="{00000000-0005-0000-0000-0000B01B0000}"/>
    <cellStyle name="Normal 3 2 4 2 2 2 4 5" xfId="9432" xr:uid="{00000000-0005-0000-0000-0000B11B0000}"/>
    <cellStyle name="Normal 3 2 4 2 2 2 5" xfId="3551" xr:uid="{00000000-0005-0000-0000-0000B21B0000}"/>
    <cellStyle name="Normal 3 2 4 2 2 2 5 2" xfId="3552" xr:uid="{00000000-0005-0000-0000-0000B31B0000}"/>
    <cellStyle name="Normal 3 2 4 2 2 2 5 2 2" xfId="15794" xr:uid="{00000000-0005-0000-0000-0000B41B0000}"/>
    <cellStyle name="Normal 3 2 4 2 2 2 5 3" xfId="11552" xr:uid="{00000000-0005-0000-0000-0000B51B0000}"/>
    <cellStyle name="Normal 3 2 4 2 2 2 6" xfId="3553" xr:uid="{00000000-0005-0000-0000-0000B61B0000}"/>
    <cellStyle name="Normal 3 2 4 2 2 2 6 2" xfId="3554" xr:uid="{00000000-0005-0000-0000-0000B71B0000}"/>
    <cellStyle name="Normal 3 2 4 2 2 2 6 2 2" xfId="14380" xr:uid="{00000000-0005-0000-0000-0000B81B0000}"/>
    <cellStyle name="Normal 3 2 4 2 2 2 6 3" xfId="10138" xr:uid="{00000000-0005-0000-0000-0000B91B0000}"/>
    <cellStyle name="Normal 3 2 4 2 2 2 7" xfId="3555" xr:uid="{00000000-0005-0000-0000-0000BA1B0000}"/>
    <cellStyle name="Normal 3 2 4 2 2 2 7 2" xfId="12968" xr:uid="{00000000-0005-0000-0000-0000BB1B0000}"/>
    <cellStyle name="Normal 3 2 4 2 2 2 8" xfId="8726" xr:uid="{00000000-0005-0000-0000-0000BC1B0000}"/>
    <cellStyle name="Normal 3 2 4 2 2 3" xfId="3556" xr:uid="{00000000-0005-0000-0000-0000BD1B0000}"/>
    <cellStyle name="Normal 3 2 4 2 2 3 2" xfId="3557" xr:uid="{00000000-0005-0000-0000-0000BE1B0000}"/>
    <cellStyle name="Normal 3 2 4 2 2 3 2 2" xfId="3558" xr:uid="{00000000-0005-0000-0000-0000BF1B0000}"/>
    <cellStyle name="Normal 3 2 4 2 2 3 2 2 2" xfId="3559" xr:uid="{00000000-0005-0000-0000-0000C01B0000}"/>
    <cellStyle name="Normal 3 2 4 2 2 3 2 2 2 2" xfId="16601" xr:uid="{00000000-0005-0000-0000-0000C11B0000}"/>
    <cellStyle name="Normal 3 2 4 2 2 3 2 2 3" xfId="12359" xr:uid="{00000000-0005-0000-0000-0000C21B0000}"/>
    <cellStyle name="Normal 3 2 4 2 2 3 2 3" xfId="3560" xr:uid="{00000000-0005-0000-0000-0000C31B0000}"/>
    <cellStyle name="Normal 3 2 4 2 2 3 2 3 2" xfId="3561" xr:uid="{00000000-0005-0000-0000-0000C41B0000}"/>
    <cellStyle name="Normal 3 2 4 2 2 3 2 3 2 2" xfId="15187" xr:uid="{00000000-0005-0000-0000-0000C51B0000}"/>
    <cellStyle name="Normal 3 2 4 2 2 3 2 3 3" xfId="10945" xr:uid="{00000000-0005-0000-0000-0000C61B0000}"/>
    <cellStyle name="Normal 3 2 4 2 2 3 2 4" xfId="3562" xr:uid="{00000000-0005-0000-0000-0000C71B0000}"/>
    <cellStyle name="Normal 3 2 4 2 2 3 2 4 2" xfId="13775" xr:uid="{00000000-0005-0000-0000-0000C81B0000}"/>
    <cellStyle name="Normal 3 2 4 2 2 3 2 5" xfId="9533" xr:uid="{00000000-0005-0000-0000-0000C91B0000}"/>
    <cellStyle name="Normal 3 2 4 2 2 3 3" xfId="3563" xr:uid="{00000000-0005-0000-0000-0000CA1B0000}"/>
    <cellStyle name="Normal 3 2 4 2 2 3 3 2" xfId="3564" xr:uid="{00000000-0005-0000-0000-0000CB1B0000}"/>
    <cellStyle name="Normal 3 2 4 2 2 3 3 2 2" xfId="15895" xr:uid="{00000000-0005-0000-0000-0000CC1B0000}"/>
    <cellStyle name="Normal 3 2 4 2 2 3 3 3" xfId="11653" xr:uid="{00000000-0005-0000-0000-0000CD1B0000}"/>
    <cellStyle name="Normal 3 2 4 2 2 3 4" xfId="3565" xr:uid="{00000000-0005-0000-0000-0000CE1B0000}"/>
    <cellStyle name="Normal 3 2 4 2 2 3 4 2" xfId="3566" xr:uid="{00000000-0005-0000-0000-0000CF1B0000}"/>
    <cellStyle name="Normal 3 2 4 2 2 3 4 2 2" xfId="14481" xr:uid="{00000000-0005-0000-0000-0000D01B0000}"/>
    <cellStyle name="Normal 3 2 4 2 2 3 4 3" xfId="10239" xr:uid="{00000000-0005-0000-0000-0000D11B0000}"/>
    <cellStyle name="Normal 3 2 4 2 2 3 5" xfId="3567" xr:uid="{00000000-0005-0000-0000-0000D21B0000}"/>
    <cellStyle name="Normal 3 2 4 2 2 3 5 2" xfId="13069" xr:uid="{00000000-0005-0000-0000-0000D31B0000}"/>
    <cellStyle name="Normal 3 2 4 2 2 3 6" xfId="8827" xr:uid="{00000000-0005-0000-0000-0000D41B0000}"/>
    <cellStyle name="Normal 3 2 4 2 2 4" xfId="3568" xr:uid="{00000000-0005-0000-0000-0000D51B0000}"/>
    <cellStyle name="Normal 3 2 4 2 2 4 2" xfId="3569" xr:uid="{00000000-0005-0000-0000-0000D61B0000}"/>
    <cellStyle name="Normal 3 2 4 2 2 4 2 2" xfId="3570" xr:uid="{00000000-0005-0000-0000-0000D71B0000}"/>
    <cellStyle name="Normal 3 2 4 2 2 4 2 2 2" xfId="3571" xr:uid="{00000000-0005-0000-0000-0000D81B0000}"/>
    <cellStyle name="Normal 3 2 4 2 2 4 2 2 2 2" xfId="16853" xr:uid="{00000000-0005-0000-0000-0000D91B0000}"/>
    <cellStyle name="Normal 3 2 4 2 2 4 2 2 3" xfId="12611" xr:uid="{00000000-0005-0000-0000-0000DA1B0000}"/>
    <cellStyle name="Normal 3 2 4 2 2 4 2 3" xfId="3572" xr:uid="{00000000-0005-0000-0000-0000DB1B0000}"/>
    <cellStyle name="Normal 3 2 4 2 2 4 2 3 2" xfId="3573" xr:uid="{00000000-0005-0000-0000-0000DC1B0000}"/>
    <cellStyle name="Normal 3 2 4 2 2 4 2 3 2 2" xfId="15439" xr:uid="{00000000-0005-0000-0000-0000DD1B0000}"/>
    <cellStyle name="Normal 3 2 4 2 2 4 2 3 3" xfId="11197" xr:uid="{00000000-0005-0000-0000-0000DE1B0000}"/>
    <cellStyle name="Normal 3 2 4 2 2 4 2 4" xfId="3574" xr:uid="{00000000-0005-0000-0000-0000DF1B0000}"/>
    <cellStyle name="Normal 3 2 4 2 2 4 2 4 2" xfId="14027" xr:uid="{00000000-0005-0000-0000-0000E01B0000}"/>
    <cellStyle name="Normal 3 2 4 2 2 4 2 5" xfId="9785" xr:uid="{00000000-0005-0000-0000-0000E11B0000}"/>
    <cellStyle name="Normal 3 2 4 2 2 4 3" xfId="3575" xr:uid="{00000000-0005-0000-0000-0000E21B0000}"/>
    <cellStyle name="Normal 3 2 4 2 2 4 3 2" xfId="3576" xr:uid="{00000000-0005-0000-0000-0000E31B0000}"/>
    <cellStyle name="Normal 3 2 4 2 2 4 3 2 2" xfId="16147" xr:uid="{00000000-0005-0000-0000-0000E41B0000}"/>
    <cellStyle name="Normal 3 2 4 2 2 4 3 3" xfId="11905" xr:uid="{00000000-0005-0000-0000-0000E51B0000}"/>
    <cellStyle name="Normal 3 2 4 2 2 4 4" xfId="3577" xr:uid="{00000000-0005-0000-0000-0000E61B0000}"/>
    <cellStyle name="Normal 3 2 4 2 2 4 4 2" xfId="3578" xr:uid="{00000000-0005-0000-0000-0000E71B0000}"/>
    <cellStyle name="Normal 3 2 4 2 2 4 4 2 2" xfId="14733" xr:uid="{00000000-0005-0000-0000-0000E81B0000}"/>
    <cellStyle name="Normal 3 2 4 2 2 4 4 3" xfId="10491" xr:uid="{00000000-0005-0000-0000-0000E91B0000}"/>
    <cellStyle name="Normal 3 2 4 2 2 4 5" xfId="3579" xr:uid="{00000000-0005-0000-0000-0000EA1B0000}"/>
    <cellStyle name="Normal 3 2 4 2 2 4 5 2" xfId="13321" xr:uid="{00000000-0005-0000-0000-0000EB1B0000}"/>
    <cellStyle name="Normal 3 2 4 2 2 4 6" xfId="9079" xr:uid="{00000000-0005-0000-0000-0000EC1B0000}"/>
    <cellStyle name="Normal 3 2 4 2 2 5" xfId="3580" xr:uid="{00000000-0005-0000-0000-0000ED1B0000}"/>
    <cellStyle name="Normal 3 2 4 2 2 5 2" xfId="3581" xr:uid="{00000000-0005-0000-0000-0000EE1B0000}"/>
    <cellStyle name="Normal 3 2 4 2 2 5 2 2" xfId="3582" xr:uid="{00000000-0005-0000-0000-0000EF1B0000}"/>
    <cellStyle name="Normal 3 2 4 2 2 5 2 2 2" xfId="16399" xr:uid="{00000000-0005-0000-0000-0000F01B0000}"/>
    <cellStyle name="Normal 3 2 4 2 2 5 2 3" xfId="12157" xr:uid="{00000000-0005-0000-0000-0000F11B0000}"/>
    <cellStyle name="Normal 3 2 4 2 2 5 3" xfId="3583" xr:uid="{00000000-0005-0000-0000-0000F21B0000}"/>
    <cellStyle name="Normal 3 2 4 2 2 5 3 2" xfId="3584" xr:uid="{00000000-0005-0000-0000-0000F31B0000}"/>
    <cellStyle name="Normal 3 2 4 2 2 5 3 2 2" xfId="14985" xr:uid="{00000000-0005-0000-0000-0000F41B0000}"/>
    <cellStyle name="Normal 3 2 4 2 2 5 3 3" xfId="10743" xr:uid="{00000000-0005-0000-0000-0000F51B0000}"/>
    <cellStyle name="Normal 3 2 4 2 2 5 4" xfId="3585" xr:uid="{00000000-0005-0000-0000-0000F61B0000}"/>
    <cellStyle name="Normal 3 2 4 2 2 5 4 2" xfId="13573" xr:uid="{00000000-0005-0000-0000-0000F71B0000}"/>
    <cellStyle name="Normal 3 2 4 2 2 5 5" xfId="9331" xr:uid="{00000000-0005-0000-0000-0000F81B0000}"/>
    <cellStyle name="Normal 3 2 4 2 2 6" xfId="3586" xr:uid="{00000000-0005-0000-0000-0000F91B0000}"/>
    <cellStyle name="Normal 3 2 4 2 2 6 2" xfId="3587" xr:uid="{00000000-0005-0000-0000-0000FA1B0000}"/>
    <cellStyle name="Normal 3 2 4 2 2 6 2 2" xfId="15693" xr:uid="{00000000-0005-0000-0000-0000FB1B0000}"/>
    <cellStyle name="Normal 3 2 4 2 2 6 3" xfId="11451" xr:uid="{00000000-0005-0000-0000-0000FC1B0000}"/>
    <cellStyle name="Normal 3 2 4 2 2 7" xfId="3588" xr:uid="{00000000-0005-0000-0000-0000FD1B0000}"/>
    <cellStyle name="Normal 3 2 4 2 2 7 2" xfId="3589" xr:uid="{00000000-0005-0000-0000-0000FE1B0000}"/>
    <cellStyle name="Normal 3 2 4 2 2 7 2 2" xfId="14279" xr:uid="{00000000-0005-0000-0000-0000FF1B0000}"/>
    <cellStyle name="Normal 3 2 4 2 2 7 3" xfId="10037" xr:uid="{00000000-0005-0000-0000-0000001C0000}"/>
    <cellStyle name="Normal 3 2 4 2 2 8" xfId="3590" xr:uid="{00000000-0005-0000-0000-0000011C0000}"/>
    <cellStyle name="Normal 3 2 4 2 2 8 2" xfId="12867" xr:uid="{00000000-0005-0000-0000-0000021C0000}"/>
    <cellStyle name="Normal 3 2 4 2 2 9" xfId="8625" xr:uid="{00000000-0005-0000-0000-0000031C0000}"/>
    <cellStyle name="Normal 3 2 4 2 3" xfId="3591" xr:uid="{00000000-0005-0000-0000-0000041C0000}"/>
    <cellStyle name="Normal 3 2 4 2 3 2" xfId="3592" xr:uid="{00000000-0005-0000-0000-0000051C0000}"/>
    <cellStyle name="Normal 3 2 4 2 3 2 2" xfId="3593" xr:uid="{00000000-0005-0000-0000-0000061C0000}"/>
    <cellStyle name="Normal 3 2 4 2 3 2 2 2" xfId="3594" xr:uid="{00000000-0005-0000-0000-0000071C0000}"/>
    <cellStyle name="Normal 3 2 4 2 3 2 2 2 2" xfId="3595" xr:uid="{00000000-0005-0000-0000-0000081C0000}"/>
    <cellStyle name="Normal 3 2 4 2 3 2 2 2 2 2" xfId="16651" xr:uid="{00000000-0005-0000-0000-0000091C0000}"/>
    <cellStyle name="Normal 3 2 4 2 3 2 2 2 3" xfId="12409" xr:uid="{00000000-0005-0000-0000-00000A1C0000}"/>
    <cellStyle name="Normal 3 2 4 2 3 2 2 3" xfId="3596" xr:uid="{00000000-0005-0000-0000-00000B1C0000}"/>
    <cellStyle name="Normal 3 2 4 2 3 2 2 3 2" xfId="3597" xr:uid="{00000000-0005-0000-0000-00000C1C0000}"/>
    <cellStyle name="Normal 3 2 4 2 3 2 2 3 2 2" xfId="15237" xr:uid="{00000000-0005-0000-0000-00000D1C0000}"/>
    <cellStyle name="Normal 3 2 4 2 3 2 2 3 3" xfId="10995" xr:uid="{00000000-0005-0000-0000-00000E1C0000}"/>
    <cellStyle name="Normal 3 2 4 2 3 2 2 4" xfId="3598" xr:uid="{00000000-0005-0000-0000-00000F1C0000}"/>
    <cellStyle name="Normal 3 2 4 2 3 2 2 4 2" xfId="13825" xr:uid="{00000000-0005-0000-0000-0000101C0000}"/>
    <cellStyle name="Normal 3 2 4 2 3 2 2 5" xfId="9583" xr:uid="{00000000-0005-0000-0000-0000111C0000}"/>
    <cellStyle name="Normal 3 2 4 2 3 2 3" xfId="3599" xr:uid="{00000000-0005-0000-0000-0000121C0000}"/>
    <cellStyle name="Normal 3 2 4 2 3 2 3 2" xfId="3600" xr:uid="{00000000-0005-0000-0000-0000131C0000}"/>
    <cellStyle name="Normal 3 2 4 2 3 2 3 2 2" xfId="15945" xr:uid="{00000000-0005-0000-0000-0000141C0000}"/>
    <cellStyle name="Normal 3 2 4 2 3 2 3 3" xfId="11703" xr:uid="{00000000-0005-0000-0000-0000151C0000}"/>
    <cellStyle name="Normal 3 2 4 2 3 2 4" xfId="3601" xr:uid="{00000000-0005-0000-0000-0000161C0000}"/>
    <cellStyle name="Normal 3 2 4 2 3 2 4 2" xfId="3602" xr:uid="{00000000-0005-0000-0000-0000171C0000}"/>
    <cellStyle name="Normal 3 2 4 2 3 2 4 2 2" xfId="14531" xr:uid="{00000000-0005-0000-0000-0000181C0000}"/>
    <cellStyle name="Normal 3 2 4 2 3 2 4 3" xfId="10289" xr:uid="{00000000-0005-0000-0000-0000191C0000}"/>
    <cellStyle name="Normal 3 2 4 2 3 2 5" xfId="3603" xr:uid="{00000000-0005-0000-0000-00001A1C0000}"/>
    <cellStyle name="Normal 3 2 4 2 3 2 5 2" xfId="13119" xr:uid="{00000000-0005-0000-0000-00001B1C0000}"/>
    <cellStyle name="Normal 3 2 4 2 3 2 6" xfId="8877" xr:uid="{00000000-0005-0000-0000-00001C1C0000}"/>
    <cellStyle name="Normal 3 2 4 2 3 3" xfId="3604" xr:uid="{00000000-0005-0000-0000-00001D1C0000}"/>
    <cellStyle name="Normal 3 2 4 2 3 3 2" xfId="3605" xr:uid="{00000000-0005-0000-0000-00001E1C0000}"/>
    <cellStyle name="Normal 3 2 4 2 3 3 2 2" xfId="3606" xr:uid="{00000000-0005-0000-0000-00001F1C0000}"/>
    <cellStyle name="Normal 3 2 4 2 3 3 2 2 2" xfId="3607" xr:uid="{00000000-0005-0000-0000-0000201C0000}"/>
    <cellStyle name="Normal 3 2 4 2 3 3 2 2 2 2" xfId="16903" xr:uid="{00000000-0005-0000-0000-0000211C0000}"/>
    <cellStyle name="Normal 3 2 4 2 3 3 2 2 3" xfId="12661" xr:uid="{00000000-0005-0000-0000-0000221C0000}"/>
    <cellStyle name="Normal 3 2 4 2 3 3 2 3" xfId="3608" xr:uid="{00000000-0005-0000-0000-0000231C0000}"/>
    <cellStyle name="Normal 3 2 4 2 3 3 2 3 2" xfId="3609" xr:uid="{00000000-0005-0000-0000-0000241C0000}"/>
    <cellStyle name="Normal 3 2 4 2 3 3 2 3 2 2" xfId="15489" xr:uid="{00000000-0005-0000-0000-0000251C0000}"/>
    <cellStyle name="Normal 3 2 4 2 3 3 2 3 3" xfId="11247" xr:uid="{00000000-0005-0000-0000-0000261C0000}"/>
    <cellStyle name="Normal 3 2 4 2 3 3 2 4" xfId="3610" xr:uid="{00000000-0005-0000-0000-0000271C0000}"/>
    <cellStyle name="Normal 3 2 4 2 3 3 2 4 2" xfId="14077" xr:uid="{00000000-0005-0000-0000-0000281C0000}"/>
    <cellStyle name="Normal 3 2 4 2 3 3 2 5" xfId="9835" xr:uid="{00000000-0005-0000-0000-0000291C0000}"/>
    <cellStyle name="Normal 3 2 4 2 3 3 3" xfId="3611" xr:uid="{00000000-0005-0000-0000-00002A1C0000}"/>
    <cellStyle name="Normal 3 2 4 2 3 3 3 2" xfId="3612" xr:uid="{00000000-0005-0000-0000-00002B1C0000}"/>
    <cellStyle name="Normal 3 2 4 2 3 3 3 2 2" xfId="16197" xr:uid="{00000000-0005-0000-0000-00002C1C0000}"/>
    <cellStyle name="Normal 3 2 4 2 3 3 3 3" xfId="11955" xr:uid="{00000000-0005-0000-0000-00002D1C0000}"/>
    <cellStyle name="Normal 3 2 4 2 3 3 4" xfId="3613" xr:uid="{00000000-0005-0000-0000-00002E1C0000}"/>
    <cellStyle name="Normal 3 2 4 2 3 3 4 2" xfId="3614" xr:uid="{00000000-0005-0000-0000-00002F1C0000}"/>
    <cellStyle name="Normal 3 2 4 2 3 3 4 2 2" xfId="14783" xr:uid="{00000000-0005-0000-0000-0000301C0000}"/>
    <cellStyle name="Normal 3 2 4 2 3 3 4 3" xfId="10541" xr:uid="{00000000-0005-0000-0000-0000311C0000}"/>
    <cellStyle name="Normal 3 2 4 2 3 3 5" xfId="3615" xr:uid="{00000000-0005-0000-0000-0000321C0000}"/>
    <cellStyle name="Normal 3 2 4 2 3 3 5 2" xfId="13371" xr:uid="{00000000-0005-0000-0000-0000331C0000}"/>
    <cellStyle name="Normal 3 2 4 2 3 3 6" xfId="9129" xr:uid="{00000000-0005-0000-0000-0000341C0000}"/>
    <cellStyle name="Normal 3 2 4 2 3 4" xfId="3616" xr:uid="{00000000-0005-0000-0000-0000351C0000}"/>
    <cellStyle name="Normal 3 2 4 2 3 4 2" xfId="3617" xr:uid="{00000000-0005-0000-0000-0000361C0000}"/>
    <cellStyle name="Normal 3 2 4 2 3 4 2 2" xfId="3618" xr:uid="{00000000-0005-0000-0000-0000371C0000}"/>
    <cellStyle name="Normal 3 2 4 2 3 4 2 2 2" xfId="16449" xr:uid="{00000000-0005-0000-0000-0000381C0000}"/>
    <cellStyle name="Normal 3 2 4 2 3 4 2 3" xfId="12207" xr:uid="{00000000-0005-0000-0000-0000391C0000}"/>
    <cellStyle name="Normal 3 2 4 2 3 4 3" xfId="3619" xr:uid="{00000000-0005-0000-0000-00003A1C0000}"/>
    <cellStyle name="Normal 3 2 4 2 3 4 3 2" xfId="3620" xr:uid="{00000000-0005-0000-0000-00003B1C0000}"/>
    <cellStyle name="Normal 3 2 4 2 3 4 3 2 2" xfId="15035" xr:uid="{00000000-0005-0000-0000-00003C1C0000}"/>
    <cellStyle name="Normal 3 2 4 2 3 4 3 3" xfId="10793" xr:uid="{00000000-0005-0000-0000-00003D1C0000}"/>
    <cellStyle name="Normal 3 2 4 2 3 4 4" xfId="3621" xr:uid="{00000000-0005-0000-0000-00003E1C0000}"/>
    <cellStyle name="Normal 3 2 4 2 3 4 4 2" xfId="13623" xr:uid="{00000000-0005-0000-0000-00003F1C0000}"/>
    <cellStyle name="Normal 3 2 4 2 3 4 5" xfId="9381" xr:uid="{00000000-0005-0000-0000-0000401C0000}"/>
    <cellStyle name="Normal 3 2 4 2 3 5" xfId="3622" xr:uid="{00000000-0005-0000-0000-0000411C0000}"/>
    <cellStyle name="Normal 3 2 4 2 3 5 2" xfId="3623" xr:uid="{00000000-0005-0000-0000-0000421C0000}"/>
    <cellStyle name="Normal 3 2 4 2 3 5 2 2" xfId="15743" xr:uid="{00000000-0005-0000-0000-0000431C0000}"/>
    <cellStyle name="Normal 3 2 4 2 3 5 3" xfId="11501" xr:uid="{00000000-0005-0000-0000-0000441C0000}"/>
    <cellStyle name="Normal 3 2 4 2 3 6" xfId="3624" xr:uid="{00000000-0005-0000-0000-0000451C0000}"/>
    <cellStyle name="Normal 3 2 4 2 3 6 2" xfId="3625" xr:uid="{00000000-0005-0000-0000-0000461C0000}"/>
    <cellStyle name="Normal 3 2 4 2 3 6 2 2" xfId="14329" xr:uid="{00000000-0005-0000-0000-0000471C0000}"/>
    <cellStyle name="Normal 3 2 4 2 3 6 3" xfId="10087" xr:uid="{00000000-0005-0000-0000-0000481C0000}"/>
    <cellStyle name="Normal 3 2 4 2 3 7" xfId="3626" xr:uid="{00000000-0005-0000-0000-0000491C0000}"/>
    <cellStyle name="Normal 3 2 4 2 3 7 2" xfId="12917" xr:uid="{00000000-0005-0000-0000-00004A1C0000}"/>
    <cellStyle name="Normal 3 2 4 2 3 8" xfId="8675" xr:uid="{00000000-0005-0000-0000-00004B1C0000}"/>
    <cellStyle name="Normal 3 2 4 2 4" xfId="3627" xr:uid="{00000000-0005-0000-0000-00004C1C0000}"/>
    <cellStyle name="Normal 3 2 4 2 4 2" xfId="3628" xr:uid="{00000000-0005-0000-0000-00004D1C0000}"/>
    <cellStyle name="Normal 3 2 4 2 4 2 2" xfId="3629" xr:uid="{00000000-0005-0000-0000-00004E1C0000}"/>
    <cellStyle name="Normal 3 2 4 2 4 2 2 2" xfId="3630" xr:uid="{00000000-0005-0000-0000-00004F1C0000}"/>
    <cellStyle name="Normal 3 2 4 2 4 2 2 2 2" xfId="3631" xr:uid="{00000000-0005-0000-0000-0000501C0000}"/>
    <cellStyle name="Normal 3 2 4 2 4 2 2 2 2 2" xfId="17004" xr:uid="{00000000-0005-0000-0000-0000511C0000}"/>
    <cellStyle name="Normal 3 2 4 2 4 2 2 2 3" xfId="12762" xr:uid="{00000000-0005-0000-0000-0000521C0000}"/>
    <cellStyle name="Normal 3 2 4 2 4 2 2 3" xfId="3632" xr:uid="{00000000-0005-0000-0000-0000531C0000}"/>
    <cellStyle name="Normal 3 2 4 2 4 2 2 3 2" xfId="3633" xr:uid="{00000000-0005-0000-0000-0000541C0000}"/>
    <cellStyle name="Normal 3 2 4 2 4 2 2 3 2 2" xfId="15590" xr:uid="{00000000-0005-0000-0000-0000551C0000}"/>
    <cellStyle name="Normal 3 2 4 2 4 2 2 3 3" xfId="11348" xr:uid="{00000000-0005-0000-0000-0000561C0000}"/>
    <cellStyle name="Normal 3 2 4 2 4 2 2 4" xfId="3634" xr:uid="{00000000-0005-0000-0000-0000571C0000}"/>
    <cellStyle name="Normal 3 2 4 2 4 2 2 4 2" xfId="14178" xr:uid="{00000000-0005-0000-0000-0000581C0000}"/>
    <cellStyle name="Normal 3 2 4 2 4 2 2 5" xfId="9936" xr:uid="{00000000-0005-0000-0000-0000591C0000}"/>
    <cellStyle name="Normal 3 2 4 2 4 2 3" xfId="3635" xr:uid="{00000000-0005-0000-0000-00005A1C0000}"/>
    <cellStyle name="Normal 3 2 4 2 4 2 3 2" xfId="3636" xr:uid="{00000000-0005-0000-0000-00005B1C0000}"/>
    <cellStyle name="Normal 3 2 4 2 4 2 3 2 2" xfId="16298" xr:uid="{00000000-0005-0000-0000-00005C1C0000}"/>
    <cellStyle name="Normal 3 2 4 2 4 2 3 3" xfId="12056" xr:uid="{00000000-0005-0000-0000-00005D1C0000}"/>
    <cellStyle name="Normal 3 2 4 2 4 2 4" xfId="3637" xr:uid="{00000000-0005-0000-0000-00005E1C0000}"/>
    <cellStyle name="Normal 3 2 4 2 4 2 4 2" xfId="3638" xr:uid="{00000000-0005-0000-0000-00005F1C0000}"/>
    <cellStyle name="Normal 3 2 4 2 4 2 4 2 2" xfId="14884" xr:uid="{00000000-0005-0000-0000-0000601C0000}"/>
    <cellStyle name="Normal 3 2 4 2 4 2 4 3" xfId="10642" xr:uid="{00000000-0005-0000-0000-0000611C0000}"/>
    <cellStyle name="Normal 3 2 4 2 4 2 5" xfId="3639" xr:uid="{00000000-0005-0000-0000-0000621C0000}"/>
    <cellStyle name="Normal 3 2 4 2 4 2 5 2" xfId="13472" xr:uid="{00000000-0005-0000-0000-0000631C0000}"/>
    <cellStyle name="Normal 3 2 4 2 4 2 6" xfId="9230" xr:uid="{00000000-0005-0000-0000-0000641C0000}"/>
    <cellStyle name="Normal 3 2 4 2 4 3" xfId="3640" xr:uid="{00000000-0005-0000-0000-0000651C0000}"/>
    <cellStyle name="Normal 3 2 4 2 4 3 2" xfId="3641" xr:uid="{00000000-0005-0000-0000-0000661C0000}"/>
    <cellStyle name="Normal 3 2 4 2 4 3 2 2" xfId="3642" xr:uid="{00000000-0005-0000-0000-0000671C0000}"/>
    <cellStyle name="Normal 3 2 4 2 4 3 2 2 2" xfId="16752" xr:uid="{00000000-0005-0000-0000-0000681C0000}"/>
    <cellStyle name="Normal 3 2 4 2 4 3 2 3" xfId="12510" xr:uid="{00000000-0005-0000-0000-0000691C0000}"/>
    <cellStyle name="Normal 3 2 4 2 4 3 3" xfId="3643" xr:uid="{00000000-0005-0000-0000-00006A1C0000}"/>
    <cellStyle name="Normal 3 2 4 2 4 3 3 2" xfId="3644" xr:uid="{00000000-0005-0000-0000-00006B1C0000}"/>
    <cellStyle name="Normal 3 2 4 2 4 3 3 2 2" xfId="15338" xr:uid="{00000000-0005-0000-0000-00006C1C0000}"/>
    <cellStyle name="Normal 3 2 4 2 4 3 3 3" xfId="11096" xr:uid="{00000000-0005-0000-0000-00006D1C0000}"/>
    <cellStyle name="Normal 3 2 4 2 4 3 4" xfId="3645" xr:uid="{00000000-0005-0000-0000-00006E1C0000}"/>
    <cellStyle name="Normal 3 2 4 2 4 3 4 2" xfId="13926" xr:uid="{00000000-0005-0000-0000-00006F1C0000}"/>
    <cellStyle name="Normal 3 2 4 2 4 3 5" xfId="9684" xr:uid="{00000000-0005-0000-0000-0000701C0000}"/>
    <cellStyle name="Normal 3 2 4 2 4 4" xfId="3646" xr:uid="{00000000-0005-0000-0000-0000711C0000}"/>
    <cellStyle name="Normal 3 2 4 2 4 4 2" xfId="3647" xr:uid="{00000000-0005-0000-0000-0000721C0000}"/>
    <cellStyle name="Normal 3 2 4 2 4 4 2 2" xfId="16046" xr:uid="{00000000-0005-0000-0000-0000731C0000}"/>
    <cellStyle name="Normal 3 2 4 2 4 4 3" xfId="11804" xr:uid="{00000000-0005-0000-0000-0000741C0000}"/>
    <cellStyle name="Normal 3 2 4 2 4 5" xfId="3648" xr:uid="{00000000-0005-0000-0000-0000751C0000}"/>
    <cellStyle name="Normal 3 2 4 2 4 5 2" xfId="3649" xr:uid="{00000000-0005-0000-0000-0000761C0000}"/>
    <cellStyle name="Normal 3 2 4 2 4 5 2 2" xfId="14632" xr:uid="{00000000-0005-0000-0000-0000771C0000}"/>
    <cellStyle name="Normal 3 2 4 2 4 5 3" xfId="10390" xr:uid="{00000000-0005-0000-0000-0000781C0000}"/>
    <cellStyle name="Normal 3 2 4 2 4 6" xfId="3650" xr:uid="{00000000-0005-0000-0000-0000791C0000}"/>
    <cellStyle name="Normal 3 2 4 2 4 6 2" xfId="13220" xr:uid="{00000000-0005-0000-0000-00007A1C0000}"/>
    <cellStyle name="Normal 3 2 4 2 4 7" xfId="8978" xr:uid="{00000000-0005-0000-0000-00007B1C0000}"/>
    <cellStyle name="Normal 3 2 4 2 5" xfId="3651" xr:uid="{00000000-0005-0000-0000-00007C1C0000}"/>
    <cellStyle name="Normal 3 2 4 2 5 2" xfId="3652" xr:uid="{00000000-0005-0000-0000-00007D1C0000}"/>
    <cellStyle name="Normal 3 2 4 2 5 2 2" xfId="3653" xr:uid="{00000000-0005-0000-0000-00007E1C0000}"/>
    <cellStyle name="Normal 3 2 4 2 5 2 2 2" xfId="3654" xr:uid="{00000000-0005-0000-0000-00007F1C0000}"/>
    <cellStyle name="Normal 3 2 4 2 5 2 2 2 2" xfId="16550" xr:uid="{00000000-0005-0000-0000-0000801C0000}"/>
    <cellStyle name="Normal 3 2 4 2 5 2 2 3" xfId="12308" xr:uid="{00000000-0005-0000-0000-0000811C0000}"/>
    <cellStyle name="Normal 3 2 4 2 5 2 3" xfId="3655" xr:uid="{00000000-0005-0000-0000-0000821C0000}"/>
    <cellStyle name="Normal 3 2 4 2 5 2 3 2" xfId="3656" xr:uid="{00000000-0005-0000-0000-0000831C0000}"/>
    <cellStyle name="Normal 3 2 4 2 5 2 3 2 2" xfId="15136" xr:uid="{00000000-0005-0000-0000-0000841C0000}"/>
    <cellStyle name="Normal 3 2 4 2 5 2 3 3" xfId="10894" xr:uid="{00000000-0005-0000-0000-0000851C0000}"/>
    <cellStyle name="Normal 3 2 4 2 5 2 4" xfId="3657" xr:uid="{00000000-0005-0000-0000-0000861C0000}"/>
    <cellStyle name="Normal 3 2 4 2 5 2 4 2" xfId="13724" xr:uid="{00000000-0005-0000-0000-0000871C0000}"/>
    <cellStyle name="Normal 3 2 4 2 5 2 5" xfId="9482" xr:uid="{00000000-0005-0000-0000-0000881C0000}"/>
    <cellStyle name="Normal 3 2 4 2 5 3" xfId="3658" xr:uid="{00000000-0005-0000-0000-0000891C0000}"/>
    <cellStyle name="Normal 3 2 4 2 5 3 2" xfId="3659" xr:uid="{00000000-0005-0000-0000-00008A1C0000}"/>
    <cellStyle name="Normal 3 2 4 2 5 3 2 2" xfId="15844" xr:uid="{00000000-0005-0000-0000-00008B1C0000}"/>
    <cellStyle name="Normal 3 2 4 2 5 3 3" xfId="11602" xr:uid="{00000000-0005-0000-0000-00008C1C0000}"/>
    <cellStyle name="Normal 3 2 4 2 5 4" xfId="3660" xr:uid="{00000000-0005-0000-0000-00008D1C0000}"/>
    <cellStyle name="Normal 3 2 4 2 5 4 2" xfId="3661" xr:uid="{00000000-0005-0000-0000-00008E1C0000}"/>
    <cellStyle name="Normal 3 2 4 2 5 4 2 2" xfId="14430" xr:uid="{00000000-0005-0000-0000-00008F1C0000}"/>
    <cellStyle name="Normal 3 2 4 2 5 4 3" xfId="10188" xr:uid="{00000000-0005-0000-0000-0000901C0000}"/>
    <cellStyle name="Normal 3 2 4 2 5 5" xfId="3662" xr:uid="{00000000-0005-0000-0000-0000911C0000}"/>
    <cellStyle name="Normal 3 2 4 2 5 5 2" xfId="13018" xr:uid="{00000000-0005-0000-0000-0000921C0000}"/>
    <cellStyle name="Normal 3 2 4 2 5 6" xfId="8776" xr:uid="{00000000-0005-0000-0000-0000931C0000}"/>
    <cellStyle name="Normal 3 2 4 2 6" xfId="3663" xr:uid="{00000000-0005-0000-0000-0000941C0000}"/>
    <cellStyle name="Normal 3 2 4 2 6 2" xfId="3664" xr:uid="{00000000-0005-0000-0000-0000951C0000}"/>
    <cellStyle name="Normal 3 2 4 2 6 2 2" xfId="3665" xr:uid="{00000000-0005-0000-0000-0000961C0000}"/>
    <cellStyle name="Normal 3 2 4 2 6 2 2 2" xfId="3666" xr:uid="{00000000-0005-0000-0000-0000971C0000}"/>
    <cellStyle name="Normal 3 2 4 2 6 2 2 2 2" xfId="16802" xr:uid="{00000000-0005-0000-0000-0000981C0000}"/>
    <cellStyle name="Normal 3 2 4 2 6 2 2 3" xfId="12560" xr:uid="{00000000-0005-0000-0000-0000991C0000}"/>
    <cellStyle name="Normal 3 2 4 2 6 2 3" xfId="3667" xr:uid="{00000000-0005-0000-0000-00009A1C0000}"/>
    <cellStyle name="Normal 3 2 4 2 6 2 3 2" xfId="3668" xr:uid="{00000000-0005-0000-0000-00009B1C0000}"/>
    <cellStyle name="Normal 3 2 4 2 6 2 3 2 2" xfId="15388" xr:uid="{00000000-0005-0000-0000-00009C1C0000}"/>
    <cellStyle name="Normal 3 2 4 2 6 2 3 3" xfId="11146" xr:uid="{00000000-0005-0000-0000-00009D1C0000}"/>
    <cellStyle name="Normal 3 2 4 2 6 2 4" xfId="3669" xr:uid="{00000000-0005-0000-0000-00009E1C0000}"/>
    <cellStyle name="Normal 3 2 4 2 6 2 4 2" xfId="13976" xr:uid="{00000000-0005-0000-0000-00009F1C0000}"/>
    <cellStyle name="Normal 3 2 4 2 6 2 5" xfId="9734" xr:uid="{00000000-0005-0000-0000-0000A01C0000}"/>
    <cellStyle name="Normal 3 2 4 2 6 3" xfId="3670" xr:uid="{00000000-0005-0000-0000-0000A11C0000}"/>
    <cellStyle name="Normal 3 2 4 2 6 3 2" xfId="3671" xr:uid="{00000000-0005-0000-0000-0000A21C0000}"/>
    <cellStyle name="Normal 3 2 4 2 6 3 2 2" xfId="16096" xr:uid="{00000000-0005-0000-0000-0000A31C0000}"/>
    <cellStyle name="Normal 3 2 4 2 6 3 3" xfId="11854" xr:uid="{00000000-0005-0000-0000-0000A41C0000}"/>
    <cellStyle name="Normal 3 2 4 2 6 4" xfId="3672" xr:uid="{00000000-0005-0000-0000-0000A51C0000}"/>
    <cellStyle name="Normal 3 2 4 2 6 4 2" xfId="3673" xr:uid="{00000000-0005-0000-0000-0000A61C0000}"/>
    <cellStyle name="Normal 3 2 4 2 6 4 2 2" xfId="14682" xr:uid="{00000000-0005-0000-0000-0000A71C0000}"/>
    <cellStyle name="Normal 3 2 4 2 6 4 3" xfId="10440" xr:uid="{00000000-0005-0000-0000-0000A81C0000}"/>
    <cellStyle name="Normal 3 2 4 2 6 5" xfId="3674" xr:uid="{00000000-0005-0000-0000-0000A91C0000}"/>
    <cellStyle name="Normal 3 2 4 2 6 5 2" xfId="13270" xr:uid="{00000000-0005-0000-0000-0000AA1C0000}"/>
    <cellStyle name="Normal 3 2 4 2 6 6" xfId="9028" xr:uid="{00000000-0005-0000-0000-0000AB1C0000}"/>
    <cellStyle name="Normal 3 2 4 2 7" xfId="3675" xr:uid="{00000000-0005-0000-0000-0000AC1C0000}"/>
    <cellStyle name="Normal 3 2 4 2 7 2" xfId="3676" xr:uid="{00000000-0005-0000-0000-0000AD1C0000}"/>
    <cellStyle name="Normal 3 2 4 2 7 2 2" xfId="3677" xr:uid="{00000000-0005-0000-0000-0000AE1C0000}"/>
    <cellStyle name="Normal 3 2 4 2 7 2 2 2" xfId="16348" xr:uid="{00000000-0005-0000-0000-0000AF1C0000}"/>
    <cellStyle name="Normal 3 2 4 2 7 2 3" xfId="12106" xr:uid="{00000000-0005-0000-0000-0000B01C0000}"/>
    <cellStyle name="Normal 3 2 4 2 7 3" xfId="3678" xr:uid="{00000000-0005-0000-0000-0000B11C0000}"/>
    <cellStyle name="Normal 3 2 4 2 7 3 2" xfId="3679" xr:uid="{00000000-0005-0000-0000-0000B21C0000}"/>
    <cellStyle name="Normal 3 2 4 2 7 3 2 2" xfId="14934" xr:uid="{00000000-0005-0000-0000-0000B31C0000}"/>
    <cellStyle name="Normal 3 2 4 2 7 3 3" xfId="10692" xr:uid="{00000000-0005-0000-0000-0000B41C0000}"/>
    <cellStyle name="Normal 3 2 4 2 7 4" xfId="3680" xr:uid="{00000000-0005-0000-0000-0000B51C0000}"/>
    <cellStyle name="Normal 3 2 4 2 7 4 2" xfId="13522" xr:uid="{00000000-0005-0000-0000-0000B61C0000}"/>
    <cellStyle name="Normal 3 2 4 2 7 5" xfId="9280" xr:uid="{00000000-0005-0000-0000-0000B71C0000}"/>
    <cellStyle name="Normal 3 2 4 2 8" xfId="3681" xr:uid="{00000000-0005-0000-0000-0000B81C0000}"/>
    <cellStyle name="Normal 3 2 4 2 8 2" xfId="3682" xr:uid="{00000000-0005-0000-0000-0000B91C0000}"/>
    <cellStyle name="Normal 3 2 4 2 8 2 2" xfId="15642" xr:uid="{00000000-0005-0000-0000-0000BA1C0000}"/>
    <cellStyle name="Normal 3 2 4 2 8 3" xfId="11400" xr:uid="{00000000-0005-0000-0000-0000BB1C0000}"/>
    <cellStyle name="Normal 3 2 4 2 9" xfId="3683" xr:uid="{00000000-0005-0000-0000-0000BC1C0000}"/>
    <cellStyle name="Normal 3 2 4 2 9 2" xfId="3684" xr:uid="{00000000-0005-0000-0000-0000BD1C0000}"/>
    <cellStyle name="Normal 3 2 4 2 9 2 2" xfId="14228" xr:uid="{00000000-0005-0000-0000-0000BE1C0000}"/>
    <cellStyle name="Normal 3 2 4 2 9 3" xfId="9986" xr:uid="{00000000-0005-0000-0000-0000BF1C0000}"/>
    <cellStyle name="Normal 3 2 4 3" xfId="3685" xr:uid="{00000000-0005-0000-0000-0000C01C0000}"/>
    <cellStyle name="Normal 3 2 4 3 2" xfId="3686" xr:uid="{00000000-0005-0000-0000-0000C11C0000}"/>
    <cellStyle name="Normal 3 2 4 3 2 2" xfId="3687" xr:uid="{00000000-0005-0000-0000-0000C21C0000}"/>
    <cellStyle name="Normal 3 2 4 3 2 2 2" xfId="3688" xr:uid="{00000000-0005-0000-0000-0000C31C0000}"/>
    <cellStyle name="Normal 3 2 4 3 2 2 2 2" xfId="3689" xr:uid="{00000000-0005-0000-0000-0000C41C0000}"/>
    <cellStyle name="Normal 3 2 4 3 2 2 2 2 2" xfId="3690" xr:uid="{00000000-0005-0000-0000-0000C51C0000}"/>
    <cellStyle name="Normal 3 2 4 3 2 2 2 2 2 2" xfId="16677" xr:uid="{00000000-0005-0000-0000-0000C61C0000}"/>
    <cellStyle name="Normal 3 2 4 3 2 2 2 2 3" xfId="12435" xr:uid="{00000000-0005-0000-0000-0000C71C0000}"/>
    <cellStyle name="Normal 3 2 4 3 2 2 2 3" xfId="3691" xr:uid="{00000000-0005-0000-0000-0000C81C0000}"/>
    <cellStyle name="Normal 3 2 4 3 2 2 2 3 2" xfId="3692" xr:uid="{00000000-0005-0000-0000-0000C91C0000}"/>
    <cellStyle name="Normal 3 2 4 3 2 2 2 3 2 2" xfId="15263" xr:uid="{00000000-0005-0000-0000-0000CA1C0000}"/>
    <cellStyle name="Normal 3 2 4 3 2 2 2 3 3" xfId="11021" xr:uid="{00000000-0005-0000-0000-0000CB1C0000}"/>
    <cellStyle name="Normal 3 2 4 3 2 2 2 4" xfId="3693" xr:uid="{00000000-0005-0000-0000-0000CC1C0000}"/>
    <cellStyle name="Normal 3 2 4 3 2 2 2 4 2" xfId="13851" xr:uid="{00000000-0005-0000-0000-0000CD1C0000}"/>
    <cellStyle name="Normal 3 2 4 3 2 2 2 5" xfId="9609" xr:uid="{00000000-0005-0000-0000-0000CE1C0000}"/>
    <cellStyle name="Normal 3 2 4 3 2 2 3" xfId="3694" xr:uid="{00000000-0005-0000-0000-0000CF1C0000}"/>
    <cellStyle name="Normal 3 2 4 3 2 2 3 2" xfId="3695" xr:uid="{00000000-0005-0000-0000-0000D01C0000}"/>
    <cellStyle name="Normal 3 2 4 3 2 2 3 2 2" xfId="15971" xr:uid="{00000000-0005-0000-0000-0000D11C0000}"/>
    <cellStyle name="Normal 3 2 4 3 2 2 3 3" xfId="11729" xr:uid="{00000000-0005-0000-0000-0000D21C0000}"/>
    <cellStyle name="Normal 3 2 4 3 2 2 4" xfId="3696" xr:uid="{00000000-0005-0000-0000-0000D31C0000}"/>
    <cellStyle name="Normal 3 2 4 3 2 2 4 2" xfId="3697" xr:uid="{00000000-0005-0000-0000-0000D41C0000}"/>
    <cellStyle name="Normal 3 2 4 3 2 2 4 2 2" xfId="14557" xr:uid="{00000000-0005-0000-0000-0000D51C0000}"/>
    <cellStyle name="Normal 3 2 4 3 2 2 4 3" xfId="10315" xr:uid="{00000000-0005-0000-0000-0000D61C0000}"/>
    <cellStyle name="Normal 3 2 4 3 2 2 5" xfId="3698" xr:uid="{00000000-0005-0000-0000-0000D71C0000}"/>
    <cellStyle name="Normal 3 2 4 3 2 2 5 2" xfId="13145" xr:uid="{00000000-0005-0000-0000-0000D81C0000}"/>
    <cellStyle name="Normal 3 2 4 3 2 2 6" xfId="8903" xr:uid="{00000000-0005-0000-0000-0000D91C0000}"/>
    <cellStyle name="Normal 3 2 4 3 2 3" xfId="3699" xr:uid="{00000000-0005-0000-0000-0000DA1C0000}"/>
    <cellStyle name="Normal 3 2 4 3 2 3 2" xfId="3700" xr:uid="{00000000-0005-0000-0000-0000DB1C0000}"/>
    <cellStyle name="Normal 3 2 4 3 2 3 2 2" xfId="3701" xr:uid="{00000000-0005-0000-0000-0000DC1C0000}"/>
    <cellStyle name="Normal 3 2 4 3 2 3 2 2 2" xfId="3702" xr:uid="{00000000-0005-0000-0000-0000DD1C0000}"/>
    <cellStyle name="Normal 3 2 4 3 2 3 2 2 2 2" xfId="16929" xr:uid="{00000000-0005-0000-0000-0000DE1C0000}"/>
    <cellStyle name="Normal 3 2 4 3 2 3 2 2 3" xfId="12687" xr:uid="{00000000-0005-0000-0000-0000DF1C0000}"/>
    <cellStyle name="Normal 3 2 4 3 2 3 2 3" xfId="3703" xr:uid="{00000000-0005-0000-0000-0000E01C0000}"/>
    <cellStyle name="Normal 3 2 4 3 2 3 2 3 2" xfId="3704" xr:uid="{00000000-0005-0000-0000-0000E11C0000}"/>
    <cellStyle name="Normal 3 2 4 3 2 3 2 3 2 2" xfId="15515" xr:uid="{00000000-0005-0000-0000-0000E21C0000}"/>
    <cellStyle name="Normal 3 2 4 3 2 3 2 3 3" xfId="11273" xr:uid="{00000000-0005-0000-0000-0000E31C0000}"/>
    <cellStyle name="Normal 3 2 4 3 2 3 2 4" xfId="3705" xr:uid="{00000000-0005-0000-0000-0000E41C0000}"/>
    <cellStyle name="Normal 3 2 4 3 2 3 2 4 2" xfId="14103" xr:uid="{00000000-0005-0000-0000-0000E51C0000}"/>
    <cellStyle name="Normal 3 2 4 3 2 3 2 5" xfId="9861" xr:uid="{00000000-0005-0000-0000-0000E61C0000}"/>
    <cellStyle name="Normal 3 2 4 3 2 3 3" xfId="3706" xr:uid="{00000000-0005-0000-0000-0000E71C0000}"/>
    <cellStyle name="Normal 3 2 4 3 2 3 3 2" xfId="3707" xr:uid="{00000000-0005-0000-0000-0000E81C0000}"/>
    <cellStyle name="Normal 3 2 4 3 2 3 3 2 2" xfId="16223" xr:uid="{00000000-0005-0000-0000-0000E91C0000}"/>
    <cellStyle name="Normal 3 2 4 3 2 3 3 3" xfId="11981" xr:uid="{00000000-0005-0000-0000-0000EA1C0000}"/>
    <cellStyle name="Normal 3 2 4 3 2 3 4" xfId="3708" xr:uid="{00000000-0005-0000-0000-0000EB1C0000}"/>
    <cellStyle name="Normal 3 2 4 3 2 3 4 2" xfId="3709" xr:uid="{00000000-0005-0000-0000-0000EC1C0000}"/>
    <cellStyle name="Normal 3 2 4 3 2 3 4 2 2" xfId="14809" xr:uid="{00000000-0005-0000-0000-0000ED1C0000}"/>
    <cellStyle name="Normal 3 2 4 3 2 3 4 3" xfId="10567" xr:uid="{00000000-0005-0000-0000-0000EE1C0000}"/>
    <cellStyle name="Normal 3 2 4 3 2 3 5" xfId="3710" xr:uid="{00000000-0005-0000-0000-0000EF1C0000}"/>
    <cellStyle name="Normal 3 2 4 3 2 3 5 2" xfId="13397" xr:uid="{00000000-0005-0000-0000-0000F01C0000}"/>
    <cellStyle name="Normal 3 2 4 3 2 3 6" xfId="9155" xr:uid="{00000000-0005-0000-0000-0000F11C0000}"/>
    <cellStyle name="Normal 3 2 4 3 2 4" xfId="3711" xr:uid="{00000000-0005-0000-0000-0000F21C0000}"/>
    <cellStyle name="Normal 3 2 4 3 2 4 2" xfId="3712" xr:uid="{00000000-0005-0000-0000-0000F31C0000}"/>
    <cellStyle name="Normal 3 2 4 3 2 4 2 2" xfId="3713" xr:uid="{00000000-0005-0000-0000-0000F41C0000}"/>
    <cellStyle name="Normal 3 2 4 3 2 4 2 2 2" xfId="16475" xr:uid="{00000000-0005-0000-0000-0000F51C0000}"/>
    <cellStyle name="Normal 3 2 4 3 2 4 2 3" xfId="12233" xr:uid="{00000000-0005-0000-0000-0000F61C0000}"/>
    <cellStyle name="Normal 3 2 4 3 2 4 3" xfId="3714" xr:uid="{00000000-0005-0000-0000-0000F71C0000}"/>
    <cellStyle name="Normal 3 2 4 3 2 4 3 2" xfId="3715" xr:uid="{00000000-0005-0000-0000-0000F81C0000}"/>
    <cellStyle name="Normal 3 2 4 3 2 4 3 2 2" xfId="15061" xr:uid="{00000000-0005-0000-0000-0000F91C0000}"/>
    <cellStyle name="Normal 3 2 4 3 2 4 3 3" xfId="10819" xr:uid="{00000000-0005-0000-0000-0000FA1C0000}"/>
    <cellStyle name="Normal 3 2 4 3 2 4 4" xfId="3716" xr:uid="{00000000-0005-0000-0000-0000FB1C0000}"/>
    <cellStyle name="Normal 3 2 4 3 2 4 4 2" xfId="13649" xr:uid="{00000000-0005-0000-0000-0000FC1C0000}"/>
    <cellStyle name="Normal 3 2 4 3 2 4 5" xfId="9407" xr:uid="{00000000-0005-0000-0000-0000FD1C0000}"/>
    <cellStyle name="Normal 3 2 4 3 2 5" xfId="3717" xr:uid="{00000000-0005-0000-0000-0000FE1C0000}"/>
    <cellStyle name="Normal 3 2 4 3 2 5 2" xfId="3718" xr:uid="{00000000-0005-0000-0000-0000FF1C0000}"/>
    <cellStyle name="Normal 3 2 4 3 2 5 2 2" xfId="15769" xr:uid="{00000000-0005-0000-0000-0000001D0000}"/>
    <cellStyle name="Normal 3 2 4 3 2 5 3" xfId="11527" xr:uid="{00000000-0005-0000-0000-0000011D0000}"/>
    <cellStyle name="Normal 3 2 4 3 2 6" xfId="3719" xr:uid="{00000000-0005-0000-0000-0000021D0000}"/>
    <cellStyle name="Normal 3 2 4 3 2 6 2" xfId="3720" xr:uid="{00000000-0005-0000-0000-0000031D0000}"/>
    <cellStyle name="Normal 3 2 4 3 2 6 2 2" xfId="14355" xr:uid="{00000000-0005-0000-0000-0000041D0000}"/>
    <cellStyle name="Normal 3 2 4 3 2 6 3" xfId="10113" xr:uid="{00000000-0005-0000-0000-0000051D0000}"/>
    <cellStyle name="Normal 3 2 4 3 2 7" xfId="3721" xr:uid="{00000000-0005-0000-0000-0000061D0000}"/>
    <cellStyle name="Normal 3 2 4 3 2 7 2" xfId="12943" xr:uid="{00000000-0005-0000-0000-0000071D0000}"/>
    <cellStyle name="Normal 3 2 4 3 2 8" xfId="8701" xr:uid="{00000000-0005-0000-0000-0000081D0000}"/>
    <cellStyle name="Normal 3 2 4 3 3" xfId="3722" xr:uid="{00000000-0005-0000-0000-0000091D0000}"/>
    <cellStyle name="Normal 3 2 4 3 3 2" xfId="3723" xr:uid="{00000000-0005-0000-0000-00000A1D0000}"/>
    <cellStyle name="Normal 3 2 4 3 3 2 2" xfId="3724" xr:uid="{00000000-0005-0000-0000-00000B1D0000}"/>
    <cellStyle name="Normal 3 2 4 3 3 2 2 2" xfId="3725" xr:uid="{00000000-0005-0000-0000-00000C1D0000}"/>
    <cellStyle name="Normal 3 2 4 3 3 2 2 2 2" xfId="16576" xr:uid="{00000000-0005-0000-0000-00000D1D0000}"/>
    <cellStyle name="Normal 3 2 4 3 3 2 2 3" xfId="12334" xr:uid="{00000000-0005-0000-0000-00000E1D0000}"/>
    <cellStyle name="Normal 3 2 4 3 3 2 3" xfId="3726" xr:uid="{00000000-0005-0000-0000-00000F1D0000}"/>
    <cellStyle name="Normal 3 2 4 3 3 2 3 2" xfId="3727" xr:uid="{00000000-0005-0000-0000-0000101D0000}"/>
    <cellStyle name="Normal 3 2 4 3 3 2 3 2 2" xfId="15162" xr:uid="{00000000-0005-0000-0000-0000111D0000}"/>
    <cellStyle name="Normal 3 2 4 3 3 2 3 3" xfId="10920" xr:uid="{00000000-0005-0000-0000-0000121D0000}"/>
    <cellStyle name="Normal 3 2 4 3 3 2 4" xfId="3728" xr:uid="{00000000-0005-0000-0000-0000131D0000}"/>
    <cellStyle name="Normal 3 2 4 3 3 2 4 2" xfId="13750" xr:uid="{00000000-0005-0000-0000-0000141D0000}"/>
    <cellStyle name="Normal 3 2 4 3 3 2 5" xfId="9508" xr:uid="{00000000-0005-0000-0000-0000151D0000}"/>
    <cellStyle name="Normal 3 2 4 3 3 3" xfId="3729" xr:uid="{00000000-0005-0000-0000-0000161D0000}"/>
    <cellStyle name="Normal 3 2 4 3 3 3 2" xfId="3730" xr:uid="{00000000-0005-0000-0000-0000171D0000}"/>
    <cellStyle name="Normal 3 2 4 3 3 3 2 2" xfId="15870" xr:uid="{00000000-0005-0000-0000-0000181D0000}"/>
    <cellStyle name="Normal 3 2 4 3 3 3 3" xfId="11628" xr:uid="{00000000-0005-0000-0000-0000191D0000}"/>
    <cellStyle name="Normal 3 2 4 3 3 4" xfId="3731" xr:uid="{00000000-0005-0000-0000-00001A1D0000}"/>
    <cellStyle name="Normal 3 2 4 3 3 4 2" xfId="3732" xr:uid="{00000000-0005-0000-0000-00001B1D0000}"/>
    <cellStyle name="Normal 3 2 4 3 3 4 2 2" xfId="14456" xr:uid="{00000000-0005-0000-0000-00001C1D0000}"/>
    <cellStyle name="Normal 3 2 4 3 3 4 3" xfId="10214" xr:uid="{00000000-0005-0000-0000-00001D1D0000}"/>
    <cellStyle name="Normal 3 2 4 3 3 5" xfId="3733" xr:uid="{00000000-0005-0000-0000-00001E1D0000}"/>
    <cellStyle name="Normal 3 2 4 3 3 5 2" xfId="13044" xr:uid="{00000000-0005-0000-0000-00001F1D0000}"/>
    <cellStyle name="Normal 3 2 4 3 3 6" xfId="8802" xr:uid="{00000000-0005-0000-0000-0000201D0000}"/>
    <cellStyle name="Normal 3 2 4 3 4" xfId="3734" xr:uid="{00000000-0005-0000-0000-0000211D0000}"/>
    <cellStyle name="Normal 3 2 4 3 4 2" xfId="3735" xr:uid="{00000000-0005-0000-0000-0000221D0000}"/>
    <cellStyle name="Normal 3 2 4 3 4 2 2" xfId="3736" xr:uid="{00000000-0005-0000-0000-0000231D0000}"/>
    <cellStyle name="Normal 3 2 4 3 4 2 2 2" xfId="3737" xr:uid="{00000000-0005-0000-0000-0000241D0000}"/>
    <cellStyle name="Normal 3 2 4 3 4 2 2 2 2" xfId="16828" xr:uid="{00000000-0005-0000-0000-0000251D0000}"/>
    <cellStyle name="Normal 3 2 4 3 4 2 2 3" xfId="12586" xr:uid="{00000000-0005-0000-0000-0000261D0000}"/>
    <cellStyle name="Normal 3 2 4 3 4 2 3" xfId="3738" xr:uid="{00000000-0005-0000-0000-0000271D0000}"/>
    <cellStyle name="Normal 3 2 4 3 4 2 3 2" xfId="3739" xr:uid="{00000000-0005-0000-0000-0000281D0000}"/>
    <cellStyle name="Normal 3 2 4 3 4 2 3 2 2" xfId="15414" xr:uid="{00000000-0005-0000-0000-0000291D0000}"/>
    <cellStyle name="Normal 3 2 4 3 4 2 3 3" xfId="11172" xr:uid="{00000000-0005-0000-0000-00002A1D0000}"/>
    <cellStyle name="Normal 3 2 4 3 4 2 4" xfId="3740" xr:uid="{00000000-0005-0000-0000-00002B1D0000}"/>
    <cellStyle name="Normal 3 2 4 3 4 2 4 2" xfId="14002" xr:uid="{00000000-0005-0000-0000-00002C1D0000}"/>
    <cellStyle name="Normal 3 2 4 3 4 2 5" xfId="9760" xr:uid="{00000000-0005-0000-0000-00002D1D0000}"/>
    <cellStyle name="Normal 3 2 4 3 4 3" xfId="3741" xr:uid="{00000000-0005-0000-0000-00002E1D0000}"/>
    <cellStyle name="Normal 3 2 4 3 4 3 2" xfId="3742" xr:uid="{00000000-0005-0000-0000-00002F1D0000}"/>
    <cellStyle name="Normal 3 2 4 3 4 3 2 2" xfId="16122" xr:uid="{00000000-0005-0000-0000-0000301D0000}"/>
    <cellStyle name="Normal 3 2 4 3 4 3 3" xfId="11880" xr:uid="{00000000-0005-0000-0000-0000311D0000}"/>
    <cellStyle name="Normal 3 2 4 3 4 4" xfId="3743" xr:uid="{00000000-0005-0000-0000-0000321D0000}"/>
    <cellStyle name="Normal 3 2 4 3 4 4 2" xfId="3744" xr:uid="{00000000-0005-0000-0000-0000331D0000}"/>
    <cellStyle name="Normal 3 2 4 3 4 4 2 2" xfId="14708" xr:uid="{00000000-0005-0000-0000-0000341D0000}"/>
    <cellStyle name="Normal 3 2 4 3 4 4 3" xfId="10466" xr:uid="{00000000-0005-0000-0000-0000351D0000}"/>
    <cellStyle name="Normal 3 2 4 3 4 5" xfId="3745" xr:uid="{00000000-0005-0000-0000-0000361D0000}"/>
    <cellStyle name="Normal 3 2 4 3 4 5 2" xfId="13296" xr:uid="{00000000-0005-0000-0000-0000371D0000}"/>
    <cellStyle name="Normal 3 2 4 3 4 6" xfId="9054" xr:uid="{00000000-0005-0000-0000-0000381D0000}"/>
    <cellStyle name="Normal 3 2 4 3 5" xfId="3746" xr:uid="{00000000-0005-0000-0000-0000391D0000}"/>
    <cellStyle name="Normal 3 2 4 3 5 2" xfId="3747" xr:uid="{00000000-0005-0000-0000-00003A1D0000}"/>
    <cellStyle name="Normal 3 2 4 3 5 2 2" xfId="3748" xr:uid="{00000000-0005-0000-0000-00003B1D0000}"/>
    <cellStyle name="Normal 3 2 4 3 5 2 2 2" xfId="16374" xr:uid="{00000000-0005-0000-0000-00003C1D0000}"/>
    <cellStyle name="Normal 3 2 4 3 5 2 3" xfId="12132" xr:uid="{00000000-0005-0000-0000-00003D1D0000}"/>
    <cellStyle name="Normal 3 2 4 3 5 3" xfId="3749" xr:uid="{00000000-0005-0000-0000-00003E1D0000}"/>
    <cellStyle name="Normal 3 2 4 3 5 3 2" xfId="3750" xr:uid="{00000000-0005-0000-0000-00003F1D0000}"/>
    <cellStyle name="Normal 3 2 4 3 5 3 2 2" xfId="14960" xr:uid="{00000000-0005-0000-0000-0000401D0000}"/>
    <cellStyle name="Normal 3 2 4 3 5 3 3" xfId="10718" xr:uid="{00000000-0005-0000-0000-0000411D0000}"/>
    <cellStyle name="Normal 3 2 4 3 5 4" xfId="3751" xr:uid="{00000000-0005-0000-0000-0000421D0000}"/>
    <cellStyle name="Normal 3 2 4 3 5 4 2" xfId="13548" xr:uid="{00000000-0005-0000-0000-0000431D0000}"/>
    <cellStyle name="Normal 3 2 4 3 5 5" xfId="9306" xr:uid="{00000000-0005-0000-0000-0000441D0000}"/>
    <cellStyle name="Normal 3 2 4 3 6" xfId="3752" xr:uid="{00000000-0005-0000-0000-0000451D0000}"/>
    <cellStyle name="Normal 3 2 4 3 6 2" xfId="3753" xr:uid="{00000000-0005-0000-0000-0000461D0000}"/>
    <cellStyle name="Normal 3 2 4 3 6 2 2" xfId="15668" xr:uid="{00000000-0005-0000-0000-0000471D0000}"/>
    <cellStyle name="Normal 3 2 4 3 6 3" xfId="11426" xr:uid="{00000000-0005-0000-0000-0000481D0000}"/>
    <cellStyle name="Normal 3 2 4 3 7" xfId="3754" xr:uid="{00000000-0005-0000-0000-0000491D0000}"/>
    <cellStyle name="Normal 3 2 4 3 7 2" xfId="3755" xr:uid="{00000000-0005-0000-0000-00004A1D0000}"/>
    <cellStyle name="Normal 3 2 4 3 7 2 2" xfId="14254" xr:uid="{00000000-0005-0000-0000-00004B1D0000}"/>
    <cellStyle name="Normal 3 2 4 3 7 3" xfId="10012" xr:uid="{00000000-0005-0000-0000-00004C1D0000}"/>
    <cellStyle name="Normal 3 2 4 3 8" xfId="3756" xr:uid="{00000000-0005-0000-0000-00004D1D0000}"/>
    <cellStyle name="Normal 3 2 4 3 8 2" xfId="12842" xr:uid="{00000000-0005-0000-0000-00004E1D0000}"/>
    <cellStyle name="Normal 3 2 4 3 9" xfId="8600" xr:uid="{00000000-0005-0000-0000-00004F1D0000}"/>
    <cellStyle name="Normal 3 2 4 4" xfId="3757" xr:uid="{00000000-0005-0000-0000-0000501D0000}"/>
    <cellStyle name="Normal 3 2 4 4 2" xfId="3758" xr:uid="{00000000-0005-0000-0000-0000511D0000}"/>
    <cellStyle name="Normal 3 2 4 4 2 2" xfId="3759" xr:uid="{00000000-0005-0000-0000-0000521D0000}"/>
    <cellStyle name="Normal 3 2 4 4 2 2 2" xfId="3760" xr:uid="{00000000-0005-0000-0000-0000531D0000}"/>
    <cellStyle name="Normal 3 2 4 4 2 2 2 2" xfId="3761" xr:uid="{00000000-0005-0000-0000-0000541D0000}"/>
    <cellStyle name="Normal 3 2 4 4 2 2 2 2 2" xfId="16626" xr:uid="{00000000-0005-0000-0000-0000551D0000}"/>
    <cellStyle name="Normal 3 2 4 4 2 2 2 3" xfId="12384" xr:uid="{00000000-0005-0000-0000-0000561D0000}"/>
    <cellStyle name="Normal 3 2 4 4 2 2 3" xfId="3762" xr:uid="{00000000-0005-0000-0000-0000571D0000}"/>
    <cellStyle name="Normal 3 2 4 4 2 2 3 2" xfId="3763" xr:uid="{00000000-0005-0000-0000-0000581D0000}"/>
    <cellStyle name="Normal 3 2 4 4 2 2 3 2 2" xfId="15212" xr:uid="{00000000-0005-0000-0000-0000591D0000}"/>
    <cellStyle name="Normal 3 2 4 4 2 2 3 3" xfId="10970" xr:uid="{00000000-0005-0000-0000-00005A1D0000}"/>
    <cellStyle name="Normal 3 2 4 4 2 2 4" xfId="3764" xr:uid="{00000000-0005-0000-0000-00005B1D0000}"/>
    <cellStyle name="Normal 3 2 4 4 2 2 4 2" xfId="13800" xr:uid="{00000000-0005-0000-0000-00005C1D0000}"/>
    <cellStyle name="Normal 3 2 4 4 2 2 5" xfId="9558" xr:uid="{00000000-0005-0000-0000-00005D1D0000}"/>
    <cellStyle name="Normal 3 2 4 4 2 3" xfId="3765" xr:uid="{00000000-0005-0000-0000-00005E1D0000}"/>
    <cellStyle name="Normal 3 2 4 4 2 3 2" xfId="3766" xr:uid="{00000000-0005-0000-0000-00005F1D0000}"/>
    <cellStyle name="Normal 3 2 4 4 2 3 2 2" xfId="15920" xr:uid="{00000000-0005-0000-0000-0000601D0000}"/>
    <cellStyle name="Normal 3 2 4 4 2 3 3" xfId="11678" xr:uid="{00000000-0005-0000-0000-0000611D0000}"/>
    <cellStyle name="Normal 3 2 4 4 2 4" xfId="3767" xr:uid="{00000000-0005-0000-0000-0000621D0000}"/>
    <cellStyle name="Normal 3 2 4 4 2 4 2" xfId="3768" xr:uid="{00000000-0005-0000-0000-0000631D0000}"/>
    <cellStyle name="Normal 3 2 4 4 2 4 2 2" xfId="14506" xr:uid="{00000000-0005-0000-0000-0000641D0000}"/>
    <cellStyle name="Normal 3 2 4 4 2 4 3" xfId="10264" xr:uid="{00000000-0005-0000-0000-0000651D0000}"/>
    <cellStyle name="Normal 3 2 4 4 2 5" xfId="3769" xr:uid="{00000000-0005-0000-0000-0000661D0000}"/>
    <cellStyle name="Normal 3 2 4 4 2 5 2" xfId="13094" xr:uid="{00000000-0005-0000-0000-0000671D0000}"/>
    <cellStyle name="Normal 3 2 4 4 2 6" xfId="8852" xr:uid="{00000000-0005-0000-0000-0000681D0000}"/>
    <cellStyle name="Normal 3 2 4 4 3" xfId="3770" xr:uid="{00000000-0005-0000-0000-0000691D0000}"/>
    <cellStyle name="Normal 3 2 4 4 3 2" xfId="3771" xr:uid="{00000000-0005-0000-0000-00006A1D0000}"/>
    <cellStyle name="Normal 3 2 4 4 3 2 2" xfId="3772" xr:uid="{00000000-0005-0000-0000-00006B1D0000}"/>
    <cellStyle name="Normal 3 2 4 4 3 2 2 2" xfId="3773" xr:uid="{00000000-0005-0000-0000-00006C1D0000}"/>
    <cellStyle name="Normal 3 2 4 4 3 2 2 2 2" xfId="16878" xr:uid="{00000000-0005-0000-0000-00006D1D0000}"/>
    <cellStyle name="Normal 3 2 4 4 3 2 2 3" xfId="12636" xr:uid="{00000000-0005-0000-0000-00006E1D0000}"/>
    <cellStyle name="Normal 3 2 4 4 3 2 3" xfId="3774" xr:uid="{00000000-0005-0000-0000-00006F1D0000}"/>
    <cellStyle name="Normal 3 2 4 4 3 2 3 2" xfId="3775" xr:uid="{00000000-0005-0000-0000-0000701D0000}"/>
    <cellStyle name="Normal 3 2 4 4 3 2 3 2 2" xfId="15464" xr:uid="{00000000-0005-0000-0000-0000711D0000}"/>
    <cellStyle name="Normal 3 2 4 4 3 2 3 3" xfId="11222" xr:uid="{00000000-0005-0000-0000-0000721D0000}"/>
    <cellStyle name="Normal 3 2 4 4 3 2 4" xfId="3776" xr:uid="{00000000-0005-0000-0000-0000731D0000}"/>
    <cellStyle name="Normal 3 2 4 4 3 2 4 2" xfId="14052" xr:uid="{00000000-0005-0000-0000-0000741D0000}"/>
    <cellStyle name="Normal 3 2 4 4 3 2 5" xfId="9810" xr:uid="{00000000-0005-0000-0000-0000751D0000}"/>
    <cellStyle name="Normal 3 2 4 4 3 3" xfId="3777" xr:uid="{00000000-0005-0000-0000-0000761D0000}"/>
    <cellStyle name="Normal 3 2 4 4 3 3 2" xfId="3778" xr:uid="{00000000-0005-0000-0000-0000771D0000}"/>
    <cellStyle name="Normal 3 2 4 4 3 3 2 2" xfId="16172" xr:uid="{00000000-0005-0000-0000-0000781D0000}"/>
    <cellStyle name="Normal 3 2 4 4 3 3 3" xfId="11930" xr:uid="{00000000-0005-0000-0000-0000791D0000}"/>
    <cellStyle name="Normal 3 2 4 4 3 4" xfId="3779" xr:uid="{00000000-0005-0000-0000-00007A1D0000}"/>
    <cellStyle name="Normal 3 2 4 4 3 4 2" xfId="3780" xr:uid="{00000000-0005-0000-0000-00007B1D0000}"/>
    <cellStyle name="Normal 3 2 4 4 3 4 2 2" xfId="14758" xr:uid="{00000000-0005-0000-0000-00007C1D0000}"/>
    <cellStyle name="Normal 3 2 4 4 3 4 3" xfId="10516" xr:uid="{00000000-0005-0000-0000-00007D1D0000}"/>
    <cellStyle name="Normal 3 2 4 4 3 5" xfId="3781" xr:uid="{00000000-0005-0000-0000-00007E1D0000}"/>
    <cellStyle name="Normal 3 2 4 4 3 5 2" xfId="13346" xr:uid="{00000000-0005-0000-0000-00007F1D0000}"/>
    <cellStyle name="Normal 3 2 4 4 3 6" xfId="9104" xr:uid="{00000000-0005-0000-0000-0000801D0000}"/>
    <cellStyle name="Normal 3 2 4 4 4" xfId="3782" xr:uid="{00000000-0005-0000-0000-0000811D0000}"/>
    <cellStyle name="Normal 3 2 4 4 4 2" xfId="3783" xr:uid="{00000000-0005-0000-0000-0000821D0000}"/>
    <cellStyle name="Normal 3 2 4 4 4 2 2" xfId="3784" xr:uid="{00000000-0005-0000-0000-0000831D0000}"/>
    <cellStyle name="Normal 3 2 4 4 4 2 2 2" xfId="16424" xr:uid="{00000000-0005-0000-0000-0000841D0000}"/>
    <cellStyle name="Normal 3 2 4 4 4 2 3" xfId="12182" xr:uid="{00000000-0005-0000-0000-0000851D0000}"/>
    <cellStyle name="Normal 3 2 4 4 4 3" xfId="3785" xr:uid="{00000000-0005-0000-0000-0000861D0000}"/>
    <cellStyle name="Normal 3 2 4 4 4 3 2" xfId="3786" xr:uid="{00000000-0005-0000-0000-0000871D0000}"/>
    <cellStyle name="Normal 3 2 4 4 4 3 2 2" xfId="15010" xr:uid="{00000000-0005-0000-0000-0000881D0000}"/>
    <cellStyle name="Normal 3 2 4 4 4 3 3" xfId="10768" xr:uid="{00000000-0005-0000-0000-0000891D0000}"/>
    <cellStyle name="Normal 3 2 4 4 4 4" xfId="3787" xr:uid="{00000000-0005-0000-0000-00008A1D0000}"/>
    <cellStyle name="Normal 3 2 4 4 4 4 2" xfId="13598" xr:uid="{00000000-0005-0000-0000-00008B1D0000}"/>
    <cellStyle name="Normal 3 2 4 4 4 5" xfId="9356" xr:uid="{00000000-0005-0000-0000-00008C1D0000}"/>
    <cellStyle name="Normal 3 2 4 4 5" xfId="3788" xr:uid="{00000000-0005-0000-0000-00008D1D0000}"/>
    <cellStyle name="Normal 3 2 4 4 5 2" xfId="3789" xr:uid="{00000000-0005-0000-0000-00008E1D0000}"/>
    <cellStyle name="Normal 3 2 4 4 5 2 2" xfId="15718" xr:uid="{00000000-0005-0000-0000-00008F1D0000}"/>
    <cellStyle name="Normal 3 2 4 4 5 3" xfId="11476" xr:uid="{00000000-0005-0000-0000-0000901D0000}"/>
    <cellStyle name="Normal 3 2 4 4 6" xfId="3790" xr:uid="{00000000-0005-0000-0000-0000911D0000}"/>
    <cellStyle name="Normal 3 2 4 4 6 2" xfId="3791" xr:uid="{00000000-0005-0000-0000-0000921D0000}"/>
    <cellStyle name="Normal 3 2 4 4 6 2 2" xfId="14304" xr:uid="{00000000-0005-0000-0000-0000931D0000}"/>
    <cellStyle name="Normal 3 2 4 4 6 3" xfId="10062" xr:uid="{00000000-0005-0000-0000-0000941D0000}"/>
    <cellStyle name="Normal 3 2 4 4 7" xfId="3792" xr:uid="{00000000-0005-0000-0000-0000951D0000}"/>
    <cellStyle name="Normal 3 2 4 4 7 2" xfId="12892" xr:uid="{00000000-0005-0000-0000-0000961D0000}"/>
    <cellStyle name="Normal 3 2 4 4 8" xfId="8650" xr:uid="{00000000-0005-0000-0000-0000971D0000}"/>
    <cellStyle name="Normal 3 2 4 5" xfId="3793" xr:uid="{00000000-0005-0000-0000-0000981D0000}"/>
    <cellStyle name="Normal 3 2 4 5 2" xfId="3794" xr:uid="{00000000-0005-0000-0000-0000991D0000}"/>
    <cellStyle name="Normal 3 2 4 5 2 2" xfId="3795" xr:uid="{00000000-0005-0000-0000-00009A1D0000}"/>
    <cellStyle name="Normal 3 2 4 5 2 2 2" xfId="3796" xr:uid="{00000000-0005-0000-0000-00009B1D0000}"/>
    <cellStyle name="Normal 3 2 4 5 2 2 2 2" xfId="3797" xr:uid="{00000000-0005-0000-0000-00009C1D0000}"/>
    <cellStyle name="Normal 3 2 4 5 2 2 2 2 2" xfId="16979" xr:uid="{00000000-0005-0000-0000-00009D1D0000}"/>
    <cellStyle name="Normal 3 2 4 5 2 2 2 3" xfId="12737" xr:uid="{00000000-0005-0000-0000-00009E1D0000}"/>
    <cellStyle name="Normal 3 2 4 5 2 2 3" xfId="3798" xr:uid="{00000000-0005-0000-0000-00009F1D0000}"/>
    <cellStyle name="Normal 3 2 4 5 2 2 3 2" xfId="3799" xr:uid="{00000000-0005-0000-0000-0000A01D0000}"/>
    <cellStyle name="Normal 3 2 4 5 2 2 3 2 2" xfId="15565" xr:uid="{00000000-0005-0000-0000-0000A11D0000}"/>
    <cellStyle name="Normal 3 2 4 5 2 2 3 3" xfId="11323" xr:uid="{00000000-0005-0000-0000-0000A21D0000}"/>
    <cellStyle name="Normal 3 2 4 5 2 2 4" xfId="3800" xr:uid="{00000000-0005-0000-0000-0000A31D0000}"/>
    <cellStyle name="Normal 3 2 4 5 2 2 4 2" xfId="14153" xr:uid="{00000000-0005-0000-0000-0000A41D0000}"/>
    <cellStyle name="Normal 3 2 4 5 2 2 5" xfId="9911" xr:uid="{00000000-0005-0000-0000-0000A51D0000}"/>
    <cellStyle name="Normal 3 2 4 5 2 3" xfId="3801" xr:uid="{00000000-0005-0000-0000-0000A61D0000}"/>
    <cellStyle name="Normal 3 2 4 5 2 3 2" xfId="3802" xr:uid="{00000000-0005-0000-0000-0000A71D0000}"/>
    <cellStyle name="Normal 3 2 4 5 2 3 2 2" xfId="16273" xr:uid="{00000000-0005-0000-0000-0000A81D0000}"/>
    <cellStyle name="Normal 3 2 4 5 2 3 3" xfId="12031" xr:uid="{00000000-0005-0000-0000-0000A91D0000}"/>
    <cellStyle name="Normal 3 2 4 5 2 4" xfId="3803" xr:uid="{00000000-0005-0000-0000-0000AA1D0000}"/>
    <cellStyle name="Normal 3 2 4 5 2 4 2" xfId="3804" xr:uid="{00000000-0005-0000-0000-0000AB1D0000}"/>
    <cellStyle name="Normal 3 2 4 5 2 4 2 2" xfId="14859" xr:uid="{00000000-0005-0000-0000-0000AC1D0000}"/>
    <cellStyle name="Normal 3 2 4 5 2 4 3" xfId="10617" xr:uid="{00000000-0005-0000-0000-0000AD1D0000}"/>
    <cellStyle name="Normal 3 2 4 5 2 5" xfId="3805" xr:uid="{00000000-0005-0000-0000-0000AE1D0000}"/>
    <cellStyle name="Normal 3 2 4 5 2 5 2" xfId="13447" xr:uid="{00000000-0005-0000-0000-0000AF1D0000}"/>
    <cellStyle name="Normal 3 2 4 5 2 6" xfId="9205" xr:uid="{00000000-0005-0000-0000-0000B01D0000}"/>
    <cellStyle name="Normal 3 2 4 5 3" xfId="3806" xr:uid="{00000000-0005-0000-0000-0000B11D0000}"/>
    <cellStyle name="Normal 3 2 4 5 3 2" xfId="3807" xr:uid="{00000000-0005-0000-0000-0000B21D0000}"/>
    <cellStyle name="Normal 3 2 4 5 3 2 2" xfId="3808" xr:uid="{00000000-0005-0000-0000-0000B31D0000}"/>
    <cellStyle name="Normal 3 2 4 5 3 2 2 2" xfId="16727" xr:uid="{00000000-0005-0000-0000-0000B41D0000}"/>
    <cellStyle name="Normal 3 2 4 5 3 2 3" xfId="12485" xr:uid="{00000000-0005-0000-0000-0000B51D0000}"/>
    <cellStyle name="Normal 3 2 4 5 3 3" xfId="3809" xr:uid="{00000000-0005-0000-0000-0000B61D0000}"/>
    <cellStyle name="Normal 3 2 4 5 3 3 2" xfId="3810" xr:uid="{00000000-0005-0000-0000-0000B71D0000}"/>
    <cellStyle name="Normal 3 2 4 5 3 3 2 2" xfId="15313" xr:uid="{00000000-0005-0000-0000-0000B81D0000}"/>
    <cellStyle name="Normal 3 2 4 5 3 3 3" xfId="11071" xr:uid="{00000000-0005-0000-0000-0000B91D0000}"/>
    <cellStyle name="Normal 3 2 4 5 3 4" xfId="3811" xr:uid="{00000000-0005-0000-0000-0000BA1D0000}"/>
    <cellStyle name="Normal 3 2 4 5 3 4 2" xfId="13901" xr:uid="{00000000-0005-0000-0000-0000BB1D0000}"/>
    <cellStyle name="Normal 3 2 4 5 3 5" xfId="9659" xr:uid="{00000000-0005-0000-0000-0000BC1D0000}"/>
    <cellStyle name="Normal 3 2 4 5 4" xfId="3812" xr:uid="{00000000-0005-0000-0000-0000BD1D0000}"/>
    <cellStyle name="Normal 3 2 4 5 4 2" xfId="3813" xr:uid="{00000000-0005-0000-0000-0000BE1D0000}"/>
    <cellStyle name="Normal 3 2 4 5 4 2 2" xfId="16021" xr:uid="{00000000-0005-0000-0000-0000BF1D0000}"/>
    <cellStyle name="Normal 3 2 4 5 4 3" xfId="11779" xr:uid="{00000000-0005-0000-0000-0000C01D0000}"/>
    <cellStyle name="Normal 3 2 4 5 5" xfId="3814" xr:uid="{00000000-0005-0000-0000-0000C11D0000}"/>
    <cellStyle name="Normal 3 2 4 5 5 2" xfId="3815" xr:uid="{00000000-0005-0000-0000-0000C21D0000}"/>
    <cellStyle name="Normal 3 2 4 5 5 2 2" xfId="14607" xr:uid="{00000000-0005-0000-0000-0000C31D0000}"/>
    <cellStyle name="Normal 3 2 4 5 5 3" xfId="10365" xr:uid="{00000000-0005-0000-0000-0000C41D0000}"/>
    <cellStyle name="Normal 3 2 4 5 6" xfId="3816" xr:uid="{00000000-0005-0000-0000-0000C51D0000}"/>
    <cellStyle name="Normal 3 2 4 5 6 2" xfId="13195" xr:uid="{00000000-0005-0000-0000-0000C61D0000}"/>
    <cellStyle name="Normal 3 2 4 5 7" xfId="8953" xr:uid="{00000000-0005-0000-0000-0000C71D0000}"/>
    <cellStyle name="Normal 3 2 4 6" xfId="3817" xr:uid="{00000000-0005-0000-0000-0000C81D0000}"/>
    <cellStyle name="Normal 3 2 4 6 2" xfId="3818" xr:uid="{00000000-0005-0000-0000-0000C91D0000}"/>
    <cellStyle name="Normal 3 2 4 6 2 2" xfId="3819" xr:uid="{00000000-0005-0000-0000-0000CA1D0000}"/>
    <cellStyle name="Normal 3 2 4 6 2 2 2" xfId="3820" xr:uid="{00000000-0005-0000-0000-0000CB1D0000}"/>
    <cellStyle name="Normal 3 2 4 6 2 2 2 2" xfId="16525" xr:uid="{00000000-0005-0000-0000-0000CC1D0000}"/>
    <cellStyle name="Normal 3 2 4 6 2 2 3" xfId="12283" xr:uid="{00000000-0005-0000-0000-0000CD1D0000}"/>
    <cellStyle name="Normal 3 2 4 6 2 3" xfId="3821" xr:uid="{00000000-0005-0000-0000-0000CE1D0000}"/>
    <cellStyle name="Normal 3 2 4 6 2 3 2" xfId="3822" xr:uid="{00000000-0005-0000-0000-0000CF1D0000}"/>
    <cellStyle name="Normal 3 2 4 6 2 3 2 2" xfId="15111" xr:uid="{00000000-0005-0000-0000-0000D01D0000}"/>
    <cellStyle name="Normal 3 2 4 6 2 3 3" xfId="10869" xr:uid="{00000000-0005-0000-0000-0000D11D0000}"/>
    <cellStyle name="Normal 3 2 4 6 2 4" xfId="3823" xr:uid="{00000000-0005-0000-0000-0000D21D0000}"/>
    <cellStyle name="Normal 3 2 4 6 2 4 2" xfId="13699" xr:uid="{00000000-0005-0000-0000-0000D31D0000}"/>
    <cellStyle name="Normal 3 2 4 6 2 5" xfId="9457" xr:uid="{00000000-0005-0000-0000-0000D41D0000}"/>
    <cellStyle name="Normal 3 2 4 6 3" xfId="3824" xr:uid="{00000000-0005-0000-0000-0000D51D0000}"/>
    <cellStyle name="Normal 3 2 4 6 3 2" xfId="3825" xr:uid="{00000000-0005-0000-0000-0000D61D0000}"/>
    <cellStyle name="Normal 3 2 4 6 3 2 2" xfId="15819" xr:uid="{00000000-0005-0000-0000-0000D71D0000}"/>
    <cellStyle name="Normal 3 2 4 6 3 3" xfId="11577" xr:uid="{00000000-0005-0000-0000-0000D81D0000}"/>
    <cellStyle name="Normal 3 2 4 6 4" xfId="3826" xr:uid="{00000000-0005-0000-0000-0000D91D0000}"/>
    <cellStyle name="Normal 3 2 4 6 4 2" xfId="3827" xr:uid="{00000000-0005-0000-0000-0000DA1D0000}"/>
    <cellStyle name="Normal 3 2 4 6 4 2 2" xfId="14405" xr:uid="{00000000-0005-0000-0000-0000DB1D0000}"/>
    <cellStyle name="Normal 3 2 4 6 4 3" xfId="10163" xr:uid="{00000000-0005-0000-0000-0000DC1D0000}"/>
    <cellStyle name="Normal 3 2 4 6 5" xfId="3828" xr:uid="{00000000-0005-0000-0000-0000DD1D0000}"/>
    <cellStyle name="Normal 3 2 4 6 5 2" xfId="12993" xr:uid="{00000000-0005-0000-0000-0000DE1D0000}"/>
    <cellStyle name="Normal 3 2 4 6 6" xfId="8751" xr:uid="{00000000-0005-0000-0000-0000DF1D0000}"/>
    <cellStyle name="Normal 3 2 4 7" xfId="3829" xr:uid="{00000000-0005-0000-0000-0000E01D0000}"/>
    <cellStyle name="Normal 3 2 4 7 2" xfId="3830" xr:uid="{00000000-0005-0000-0000-0000E11D0000}"/>
    <cellStyle name="Normal 3 2 4 7 2 2" xfId="3831" xr:uid="{00000000-0005-0000-0000-0000E21D0000}"/>
    <cellStyle name="Normal 3 2 4 7 2 2 2" xfId="3832" xr:uid="{00000000-0005-0000-0000-0000E31D0000}"/>
    <cellStyle name="Normal 3 2 4 7 2 2 2 2" xfId="16777" xr:uid="{00000000-0005-0000-0000-0000E41D0000}"/>
    <cellStyle name="Normal 3 2 4 7 2 2 3" xfId="12535" xr:uid="{00000000-0005-0000-0000-0000E51D0000}"/>
    <cellStyle name="Normal 3 2 4 7 2 3" xfId="3833" xr:uid="{00000000-0005-0000-0000-0000E61D0000}"/>
    <cellStyle name="Normal 3 2 4 7 2 3 2" xfId="3834" xr:uid="{00000000-0005-0000-0000-0000E71D0000}"/>
    <cellStyle name="Normal 3 2 4 7 2 3 2 2" xfId="15363" xr:uid="{00000000-0005-0000-0000-0000E81D0000}"/>
    <cellStyle name="Normal 3 2 4 7 2 3 3" xfId="11121" xr:uid="{00000000-0005-0000-0000-0000E91D0000}"/>
    <cellStyle name="Normal 3 2 4 7 2 4" xfId="3835" xr:uid="{00000000-0005-0000-0000-0000EA1D0000}"/>
    <cellStyle name="Normal 3 2 4 7 2 4 2" xfId="13951" xr:uid="{00000000-0005-0000-0000-0000EB1D0000}"/>
    <cellStyle name="Normal 3 2 4 7 2 5" xfId="9709" xr:uid="{00000000-0005-0000-0000-0000EC1D0000}"/>
    <cellStyle name="Normal 3 2 4 7 3" xfId="3836" xr:uid="{00000000-0005-0000-0000-0000ED1D0000}"/>
    <cellStyle name="Normal 3 2 4 7 3 2" xfId="3837" xr:uid="{00000000-0005-0000-0000-0000EE1D0000}"/>
    <cellStyle name="Normal 3 2 4 7 3 2 2" xfId="16071" xr:uid="{00000000-0005-0000-0000-0000EF1D0000}"/>
    <cellStyle name="Normal 3 2 4 7 3 3" xfId="11829" xr:uid="{00000000-0005-0000-0000-0000F01D0000}"/>
    <cellStyle name="Normal 3 2 4 7 4" xfId="3838" xr:uid="{00000000-0005-0000-0000-0000F11D0000}"/>
    <cellStyle name="Normal 3 2 4 7 4 2" xfId="3839" xr:uid="{00000000-0005-0000-0000-0000F21D0000}"/>
    <cellStyle name="Normal 3 2 4 7 4 2 2" xfId="14657" xr:uid="{00000000-0005-0000-0000-0000F31D0000}"/>
    <cellStyle name="Normal 3 2 4 7 4 3" xfId="10415" xr:uid="{00000000-0005-0000-0000-0000F41D0000}"/>
    <cellStyle name="Normal 3 2 4 7 5" xfId="3840" xr:uid="{00000000-0005-0000-0000-0000F51D0000}"/>
    <cellStyle name="Normal 3 2 4 7 5 2" xfId="13245" xr:uid="{00000000-0005-0000-0000-0000F61D0000}"/>
    <cellStyle name="Normal 3 2 4 7 6" xfId="9003" xr:uid="{00000000-0005-0000-0000-0000F71D0000}"/>
    <cellStyle name="Normal 3 2 4 8" xfId="3841" xr:uid="{00000000-0005-0000-0000-0000F81D0000}"/>
    <cellStyle name="Normal 3 2 4 8 2" xfId="3842" xr:uid="{00000000-0005-0000-0000-0000F91D0000}"/>
    <cellStyle name="Normal 3 2 4 8 2 2" xfId="3843" xr:uid="{00000000-0005-0000-0000-0000FA1D0000}"/>
    <cellStyle name="Normal 3 2 4 8 2 2 2" xfId="16323" xr:uid="{00000000-0005-0000-0000-0000FB1D0000}"/>
    <cellStyle name="Normal 3 2 4 8 2 3" xfId="12081" xr:uid="{00000000-0005-0000-0000-0000FC1D0000}"/>
    <cellStyle name="Normal 3 2 4 8 3" xfId="3844" xr:uid="{00000000-0005-0000-0000-0000FD1D0000}"/>
    <cellStyle name="Normal 3 2 4 8 3 2" xfId="3845" xr:uid="{00000000-0005-0000-0000-0000FE1D0000}"/>
    <cellStyle name="Normal 3 2 4 8 3 2 2" xfId="14909" xr:uid="{00000000-0005-0000-0000-0000FF1D0000}"/>
    <cellStyle name="Normal 3 2 4 8 3 3" xfId="10667" xr:uid="{00000000-0005-0000-0000-0000001E0000}"/>
    <cellStyle name="Normal 3 2 4 8 4" xfId="3846" xr:uid="{00000000-0005-0000-0000-0000011E0000}"/>
    <cellStyle name="Normal 3 2 4 8 4 2" xfId="13497" xr:uid="{00000000-0005-0000-0000-0000021E0000}"/>
    <cellStyle name="Normal 3 2 4 8 5" xfId="9255" xr:uid="{00000000-0005-0000-0000-0000031E0000}"/>
    <cellStyle name="Normal 3 2 4 9" xfId="3847" xr:uid="{00000000-0005-0000-0000-0000041E0000}"/>
    <cellStyle name="Normal 3 2 4 9 2" xfId="3848" xr:uid="{00000000-0005-0000-0000-0000051E0000}"/>
    <cellStyle name="Normal 3 2 4 9 2 2" xfId="15617" xr:uid="{00000000-0005-0000-0000-0000061E0000}"/>
    <cellStyle name="Normal 3 2 4 9 3" xfId="11375" xr:uid="{00000000-0005-0000-0000-0000071E0000}"/>
    <cellStyle name="Normal 3 2 5" xfId="3849" xr:uid="{00000000-0005-0000-0000-0000081E0000}"/>
    <cellStyle name="Normal 3 2 5 10" xfId="3850" xr:uid="{00000000-0005-0000-0000-0000091E0000}"/>
    <cellStyle name="Normal 3 2 5 10 2" xfId="12803" xr:uid="{00000000-0005-0000-0000-00000A1E0000}"/>
    <cellStyle name="Normal 3 2 5 11" xfId="8560" xr:uid="{00000000-0005-0000-0000-00000B1E0000}"/>
    <cellStyle name="Normal 3 2 5 2" xfId="3851" xr:uid="{00000000-0005-0000-0000-00000C1E0000}"/>
    <cellStyle name="Normal 3 2 5 2 2" xfId="3852" xr:uid="{00000000-0005-0000-0000-00000D1E0000}"/>
    <cellStyle name="Normal 3 2 5 2 2 2" xfId="3853" xr:uid="{00000000-0005-0000-0000-00000E1E0000}"/>
    <cellStyle name="Normal 3 2 5 2 2 2 2" xfId="3854" xr:uid="{00000000-0005-0000-0000-00000F1E0000}"/>
    <cellStyle name="Normal 3 2 5 2 2 2 2 2" xfId="3855" xr:uid="{00000000-0005-0000-0000-0000101E0000}"/>
    <cellStyle name="Normal 3 2 5 2 2 2 2 2 2" xfId="3856" xr:uid="{00000000-0005-0000-0000-0000111E0000}"/>
    <cellStyle name="Normal 3 2 5 2 2 2 2 2 2 2" xfId="16689" xr:uid="{00000000-0005-0000-0000-0000121E0000}"/>
    <cellStyle name="Normal 3 2 5 2 2 2 2 2 3" xfId="12447" xr:uid="{00000000-0005-0000-0000-0000131E0000}"/>
    <cellStyle name="Normal 3 2 5 2 2 2 2 3" xfId="3857" xr:uid="{00000000-0005-0000-0000-0000141E0000}"/>
    <cellStyle name="Normal 3 2 5 2 2 2 2 3 2" xfId="3858" xr:uid="{00000000-0005-0000-0000-0000151E0000}"/>
    <cellStyle name="Normal 3 2 5 2 2 2 2 3 2 2" xfId="15275" xr:uid="{00000000-0005-0000-0000-0000161E0000}"/>
    <cellStyle name="Normal 3 2 5 2 2 2 2 3 3" xfId="11033" xr:uid="{00000000-0005-0000-0000-0000171E0000}"/>
    <cellStyle name="Normal 3 2 5 2 2 2 2 4" xfId="3859" xr:uid="{00000000-0005-0000-0000-0000181E0000}"/>
    <cellStyle name="Normal 3 2 5 2 2 2 2 4 2" xfId="13863" xr:uid="{00000000-0005-0000-0000-0000191E0000}"/>
    <cellStyle name="Normal 3 2 5 2 2 2 2 5" xfId="9621" xr:uid="{00000000-0005-0000-0000-00001A1E0000}"/>
    <cellStyle name="Normal 3 2 5 2 2 2 3" xfId="3860" xr:uid="{00000000-0005-0000-0000-00001B1E0000}"/>
    <cellStyle name="Normal 3 2 5 2 2 2 3 2" xfId="3861" xr:uid="{00000000-0005-0000-0000-00001C1E0000}"/>
    <cellStyle name="Normal 3 2 5 2 2 2 3 2 2" xfId="15983" xr:uid="{00000000-0005-0000-0000-00001D1E0000}"/>
    <cellStyle name="Normal 3 2 5 2 2 2 3 3" xfId="11741" xr:uid="{00000000-0005-0000-0000-00001E1E0000}"/>
    <cellStyle name="Normal 3 2 5 2 2 2 4" xfId="3862" xr:uid="{00000000-0005-0000-0000-00001F1E0000}"/>
    <cellStyle name="Normal 3 2 5 2 2 2 4 2" xfId="3863" xr:uid="{00000000-0005-0000-0000-0000201E0000}"/>
    <cellStyle name="Normal 3 2 5 2 2 2 4 2 2" xfId="14569" xr:uid="{00000000-0005-0000-0000-0000211E0000}"/>
    <cellStyle name="Normal 3 2 5 2 2 2 4 3" xfId="10327" xr:uid="{00000000-0005-0000-0000-0000221E0000}"/>
    <cellStyle name="Normal 3 2 5 2 2 2 5" xfId="3864" xr:uid="{00000000-0005-0000-0000-0000231E0000}"/>
    <cellStyle name="Normal 3 2 5 2 2 2 5 2" xfId="13157" xr:uid="{00000000-0005-0000-0000-0000241E0000}"/>
    <cellStyle name="Normal 3 2 5 2 2 2 6" xfId="8915" xr:uid="{00000000-0005-0000-0000-0000251E0000}"/>
    <cellStyle name="Normal 3 2 5 2 2 3" xfId="3865" xr:uid="{00000000-0005-0000-0000-0000261E0000}"/>
    <cellStyle name="Normal 3 2 5 2 2 3 2" xfId="3866" xr:uid="{00000000-0005-0000-0000-0000271E0000}"/>
    <cellStyle name="Normal 3 2 5 2 2 3 2 2" xfId="3867" xr:uid="{00000000-0005-0000-0000-0000281E0000}"/>
    <cellStyle name="Normal 3 2 5 2 2 3 2 2 2" xfId="3868" xr:uid="{00000000-0005-0000-0000-0000291E0000}"/>
    <cellStyle name="Normal 3 2 5 2 2 3 2 2 2 2" xfId="16941" xr:uid="{00000000-0005-0000-0000-00002A1E0000}"/>
    <cellStyle name="Normal 3 2 5 2 2 3 2 2 3" xfId="12699" xr:uid="{00000000-0005-0000-0000-00002B1E0000}"/>
    <cellStyle name="Normal 3 2 5 2 2 3 2 3" xfId="3869" xr:uid="{00000000-0005-0000-0000-00002C1E0000}"/>
    <cellStyle name="Normal 3 2 5 2 2 3 2 3 2" xfId="3870" xr:uid="{00000000-0005-0000-0000-00002D1E0000}"/>
    <cellStyle name="Normal 3 2 5 2 2 3 2 3 2 2" xfId="15527" xr:uid="{00000000-0005-0000-0000-00002E1E0000}"/>
    <cellStyle name="Normal 3 2 5 2 2 3 2 3 3" xfId="11285" xr:uid="{00000000-0005-0000-0000-00002F1E0000}"/>
    <cellStyle name="Normal 3 2 5 2 2 3 2 4" xfId="3871" xr:uid="{00000000-0005-0000-0000-0000301E0000}"/>
    <cellStyle name="Normal 3 2 5 2 2 3 2 4 2" xfId="14115" xr:uid="{00000000-0005-0000-0000-0000311E0000}"/>
    <cellStyle name="Normal 3 2 5 2 2 3 2 5" xfId="9873" xr:uid="{00000000-0005-0000-0000-0000321E0000}"/>
    <cellStyle name="Normal 3 2 5 2 2 3 3" xfId="3872" xr:uid="{00000000-0005-0000-0000-0000331E0000}"/>
    <cellStyle name="Normal 3 2 5 2 2 3 3 2" xfId="3873" xr:uid="{00000000-0005-0000-0000-0000341E0000}"/>
    <cellStyle name="Normal 3 2 5 2 2 3 3 2 2" xfId="16235" xr:uid="{00000000-0005-0000-0000-0000351E0000}"/>
    <cellStyle name="Normal 3 2 5 2 2 3 3 3" xfId="11993" xr:uid="{00000000-0005-0000-0000-0000361E0000}"/>
    <cellStyle name="Normal 3 2 5 2 2 3 4" xfId="3874" xr:uid="{00000000-0005-0000-0000-0000371E0000}"/>
    <cellStyle name="Normal 3 2 5 2 2 3 4 2" xfId="3875" xr:uid="{00000000-0005-0000-0000-0000381E0000}"/>
    <cellStyle name="Normal 3 2 5 2 2 3 4 2 2" xfId="14821" xr:uid="{00000000-0005-0000-0000-0000391E0000}"/>
    <cellStyle name="Normal 3 2 5 2 2 3 4 3" xfId="10579" xr:uid="{00000000-0005-0000-0000-00003A1E0000}"/>
    <cellStyle name="Normal 3 2 5 2 2 3 5" xfId="3876" xr:uid="{00000000-0005-0000-0000-00003B1E0000}"/>
    <cellStyle name="Normal 3 2 5 2 2 3 5 2" xfId="13409" xr:uid="{00000000-0005-0000-0000-00003C1E0000}"/>
    <cellStyle name="Normal 3 2 5 2 2 3 6" xfId="9167" xr:uid="{00000000-0005-0000-0000-00003D1E0000}"/>
    <cellStyle name="Normal 3 2 5 2 2 4" xfId="3877" xr:uid="{00000000-0005-0000-0000-00003E1E0000}"/>
    <cellStyle name="Normal 3 2 5 2 2 4 2" xfId="3878" xr:uid="{00000000-0005-0000-0000-00003F1E0000}"/>
    <cellStyle name="Normal 3 2 5 2 2 4 2 2" xfId="3879" xr:uid="{00000000-0005-0000-0000-0000401E0000}"/>
    <cellStyle name="Normal 3 2 5 2 2 4 2 2 2" xfId="16487" xr:uid="{00000000-0005-0000-0000-0000411E0000}"/>
    <cellStyle name="Normal 3 2 5 2 2 4 2 3" xfId="12245" xr:uid="{00000000-0005-0000-0000-0000421E0000}"/>
    <cellStyle name="Normal 3 2 5 2 2 4 3" xfId="3880" xr:uid="{00000000-0005-0000-0000-0000431E0000}"/>
    <cellStyle name="Normal 3 2 5 2 2 4 3 2" xfId="3881" xr:uid="{00000000-0005-0000-0000-0000441E0000}"/>
    <cellStyle name="Normal 3 2 5 2 2 4 3 2 2" xfId="15073" xr:uid="{00000000-0005-0000-0000-0000451E0000}"/>
    <cellStyle name="Normal 3 2 5 2 2 4 3 3" xfId="10831" xr:uid="{00000000-0005-0000-0000-0000461E0000}"/>
    <cellStyle name="Normal 3 2 5 2 2 4 4" xfId="3882" xr:uid="{00000000-0005-0000-0000-0000471E0000}"/>
    <cellStyle name="Normal 3 2 5 2 2 4 4 2" xfId="13661" xr:uid="{00000000-0005-0000-0000-0000481E0000}"/>
    <cellStyle name="Normal 3 2 5 2 2 4 5" xfId="9419" xr:uid="{00000000-0005-0000-0000-0000491E0000}"/>
    <cellStyle name="Normal 3 2 5 2 2 5" xfId="3883" xr:uid="{00000000-0005-0000-0000-00004A1E0000}"/>
    <cellStyle name="Normal 3 2 5 2 2 5 2" xfId="3884" xr:uid="{00000000-0005-0000-0000-00004B1E0000}"/>
    <cellStyle name="Normal 3 2 5 2 2 5 2 2" xfId="15781" xr:uid="{00000000-0005-0000-0000-00004C1E0000}"/>
    <cellStyle name="Normal 3 2 5 2 2 5 3" xfId="11539" xr:uid="{00000000-0005-0000-0000-00004D1E0000}"/>
    <cellStyle name="Normal 3 2 5 2 2 6" xfId="3885" xr:uid="{00000000-0005-0000-0000-00004E1E0000}"/>
    <cellStyle name="Normal 3 2 5 2 2 6 2" xfId="3886" xr:uid="{00000000-0005-0000-0000-00004F1E0000}"/>
    <cellStyle name="Normal 3 2 5 2 2 6 2 2" xfId="14367" xr:uid="{00000000-0005-0000-0000-0000501E0000}"/>
    <cellStyle name="Normal 3 2 5 2 2 6 3" xfId="10125" xr:uid="{00000000-0005-0000-0000-0000511E0000}"/>
    <cellStyle name="Normal 3 2 5 2 2 7" xfId="3887" xr:uid="{00000000-0005-0000-0000-0000521E0000}"/>
    <cellStyle name="Normal 3 2 5 2 2 7 2" xfId="12955" xr:uid="{00000000-0005-0000-0000-0000531E0000}"/>
    <cellStyle name="Normal 3 2 5 2 2 8" xfId="8713" xr:uid="{00000000-0005-0000-0000-0000541E0000}"/>
    <cellStyle name="Normal 3 2 5 2 3" xfId="3888" xr:uid="{00000000-0005-0000-0000-0000551E0000}"/>
    <cellStyle name="Normal 3 2 5 2 3 2" xfId="3889" xr:uid="{00000000-0005-0000-0000-0000561E0000}"/>
    <cellStyle name="Normal 3 2 5 2 3 2 2" xfId="3890" xr:uid="{00000000-0005-0000-0000-0000571E0000}"/>
    <cellStyle name="Normal 3 2 5 2 3 2 2 2" xfId="3891" xr:uid="{00000000-0005-0000-0000-0000581E0000}"/>
    <cellStyle name="Normal 3 2 5 2 3 2 2 2 2" xfId="16588" xr:uid="{00000000-0005-0000-0000-0000591E0000}"/>
    <cellStyle name="Normal 3 2 5 2 3 2 2 3" xfId="12346" xr:uid="{00000000-0005-0000-0000-00005A1E0000}"/>
    <cellStyle name="Normal 3 2 5 2 3 2 3" xfId="3892" xr:uid="{00000000-0005-0000-0000-00005B1E0000}"/>
    <cellStyle name="Normal 3 2 5 2 3 2 3 2" xfId="3893" xr:uid="{00000000-0005-0000-0000-00005C1E0000}"/>
    <cellStyle name="Normal 3 2 5 2 3 2 3 2 2" xfId="15174" xr:uid="{00000000-0005-0000-0000-00005D1E0000}"/>
    <cellStyle name="Normal 3 2 5 2 3 2 3 3" xfId="10932" xr:uid="{00000000-0005-0000-0000-00005E1E0000}"/>
    <cellStyle name="Normal 3 2 5 2 3 2 4" xfId="3894" xr:uid="{00000000-0005-0000-0000-00005F1E0000}"/>
    <cellStyle name="Normal 3 2 5 2 3 2 4 2" xfId="13762" xr:uid="{00000000-0005-0000-0000-0000601E0000}"/>
    <cellStyle name="Normal 3 2 5 2 3 2 5" xfId="9520" xr:uid="{00000000-0005-0000-0000-0000611E0000}"/>
    <cellStyle name="Normal 3 2 5 2 3 3" xfId="3895" xr:uid="{00000000-0005-0000-0000-0000621E0000}"/>
    <cellStyle name="Normal 3 2 5 2 3 3 2" xfId="3896" xr:uid="{00000000-0005-0000-0000-0000631E0000}"/>
    <cellStyle name="Normal 3 2 5 2 3 3 2 2" xfId="15882" xr:uid="{00000000-0005-0000-0000-0000641E0000}"/>
    <cellStyle name="Normal 3 2 5 2 3 3 3" xfId="11640" xr:uid="{00000000-0005-0000-0000-0000651E0000}"/>
    <cellStyle name="Normal 3 2 5 2 3 4" xfId="3897" xr:uid="{00000000-0005-0000-0000-0000661E0000}"/>
    <cellStyle name="Normal 3 2 5 2 3 4 2" xfId="3898" xr:uid="{00000000-0005-0000-0000-0000671E0000}"/>
    <cellStyle name="Normal 3 2 5 2 3 4 2 2" xfId="14468" xr:uid="{00000000-0005-0000-0000-0000681E0000}"/>
    <cellStyle name="Normal 3 2 5 2 3 4 3" xfId="10226" xr:uid="{00000000-0005-0000-0000-0000691E0000}"/>
    <cellStyle name="Normal 3 2 5 2 3 5" xfId="3899" xr:uid="{00000000-0005-0000-0000-00006A1E0000}"/>
    <cellStyle name="Normal 3 2 5 2 3 5 2" xfId="13056" xr:uid="{00000000-0005-0000-0000-00006B1E0000}"/>
    <cellStyle name="Normal 3 2 5 2 3 6" xfId="8814" xr:uid="{00000000-0005-0000-0000-00006C1E0000}"/>
    <cellStyle name="Normal 3 2 5 2 4" xfId="3900" xr:uid="{00000000-0005-0000-0000-00006D1E0000}"/>
    <cellStyle name="Normal 3 2 5 2 4 2" xfId="3901" xr:uid="{00000000-0005-0000-0000-00006E1E0000}"/>
    <cellStyle name="Normal 3 2 5 2 4 2 2" xfId="3902" xr:uid="{00000000-0005-0000-0000-00006F1E0000}"/>
    <cellStyle name="Normal 3 2 5 2 4 2 2 2" xfId="3903" xr:uid="{00000000-0005-0000-0000-0000701E0000}"/>
    <cellStyle name="Normal 3 2 5 2 4 2 2 2 2" xfId="16840" xr:uid="{00000000-0005-0000-0000-0000711E0000}"/>
    <cellStyle name="Normal 3 2 5 2 4 2 2 3" xfId="12598" xr:uid="{00000000-0005-0000-0000-0000721E0000}"/>
    <cellStyle name="Normal 3 2 5 2 4 2 3" xfId="3904" xr:uid="{00000000-0005-0000-0000-0000731E0000}"/>
    <cellStyle name="Normal 3 2 5 2 4 2 3 2" xfId="3905" xr:uid="{00000000-0005-0000-0000-0000741E0000}"/>
    <cellStyle name="Normal 3 2 5 2 4 2 3 2 2" xfId="15426" xr:uid="{00000000-0005-0000-0000-0000751E0000}"/>
    <cellStyle name="Normal 3 2 5 2 4 2 3 3" xfId="11184" xr:uid="{00000000-0005-0000-0000-0000761E0000}"/>
    <cellStyle name="Normal 3 2 5 2 4 2 4" xfId="3906" xr:uid="{00000000-0005-0000-0000-0000771E0000}"/>
    <cellStyle name="Normal 3 2 5 2 4 2 4 2" xfId="14014" xr:uid="{00000000-0005-0000-0000-0000781E0000}"/>
    <cellStyle name="Normal 3 2 5 2 4 2 5" xfId="9772" xr:uid="{00000000-0005-0000-0000-0000791E0000}"/>
    <cellStyle name="Normal 3 2 5 2 4 3" xfId="3907" xr:uid="{00000000-0005-0000-0000-00007A1E0000}"/>
    <cellStyle name="Normal 3 2 5 2 4 3 2" xfId="3908" xr:uid="{00000000-0005-0000-0000-00007B1E0000}"/>
    <cellStyle name="Normal 3 2 5 2 4 3 2 2" xfId="16134" xr:uid="{00000000-0005-0000-0000-00007C1E0000}"/>
    <cellStyle name="Normal 3 2 5 2 4 3 3" xfId="11892" xr:uid="{00000000-0005-0000-0000-00007D1E0000}"/>
    <cellStyle name="Normal 3 2 5 2 4 4" xfId="3909" xr:uid="{00000000-0005-0000-0000-00007E1E0000}"/>
    <cellStyle name="Normal 3 2 5 2 4 4 2" xfId="3910" xr:uid="{00000000-0005-0000-0000-00007F1E0000}"/>
    <cellStyle name="Normal 3 2 5 2 4 4 2 2" xfId="14720" xr:uid="{00000000-0005-0000-0000-0000801E0000}"/>
    <cellStyle name="Normal 3 2 5 2 4 4 3" xfId="10478" xr:uid="{00000000-0005-0000-0000-0000811E0000}"/>
    <cellStyle name="Normal 3 2 5 2 4 5" xfId="3911" xr:uid="{00000000-0005-0000-0000-0000821E0000}"/>
    <cellStyle name="Normal 3 2 5 2 4 5 2" xfId="13308" xr:uid="{00000000-0005-0000-0000-0000831E0000}"/>
    <cellStyle name="Normal 3 2 5 2 4 6" xfId="9066" xr:uid="{00000000-0005-0000-0000-0000841E0000}"/>
    <cellStyle name="Normal 3 2 5 2 5" xfId="3912" xr:uid="{00000000-0005-0000-0000-0000851E0000}"/>
    <cellStyle name="Normal 3 2 5 2 5 2" xfId="3913" xr:uid="{00000000-0005-0000-0000-0000861E0000}"/>
    <cellStyle name="Normal 3 2 5 2 5 2 2" xfId="3914" xr:uid="{00000000-0005-0000-0000-0000871E0000}"/>
    <cellStyle name="Normal 3 2 5 2 5 2 2 2" xfId="16386" xr:uid="{00000000-0005-0000-0000-0000881E0000}"/>
    <cellStyle name="Normal 3 2 5 2 5 2 3" xfId="12144" xr:uid="{00000000-0005-0000-0000-0000891E0000}"/>
    <cellStyle name="Normal 3 2 5 2 5 3" xfId="3915" xr:uid="{00000000-0005-0000-0000-00008A1E0000}"/>
    <cellStyle name="Normal 3 2 5 2 5 3 2" xfId="3916" xr:uid="{00000000-0005-0000-0000-00008B1E0000}"/>
    <cellStyle name="Normal 3 2 5 2 5 3 2 2" xfId="14972" xr:uid="{00000000-0005-0000-0000-00008C1E0000}"/>
    <cellStyle name="Normal 3 2 5 2 5 3 3" xfId="10730" xr:uid="{00000000-0005-0000-0000-00008D1E0000}"/>
    <cellStyle name="Normal 3 2 5 2 5 4" xfId="3917" xr:uid="{00000000-0005-0000-0000-00008E1E0000}"/>
    <cellStyle name="Normal 3 2 5 2 5 4 2" xfId="13560" xr:uid="{00000000-0005-0000-0000-00008F1E0000}"/>
    <cellStyle name="Normal 3 2 5 2 5 5" xfId="9318" xr:uid="{00000000-0005-0000-0000-0000901E0000}"/>
    <cellStyle name="Normal 3 2 5 2 6" xfId="3918" xr:uid="{00000000-0005-0000-0000-0000911E0000}"/>
    <cellStyle name="Normal 3 2 5 2 6 2" xfId="3919" xr:uid="{00000000-0005-0000-0000-0000921E0000}"/>
    <cellStyle name="Normal 3 2 5 2 6 2 2" xfId="15680" xr:uid="{00000000-0005-0000-0000-0000931E0000}"/>
    <cellStyle name="Normal 3 2 5 2 6 3" xfId="11438" xr:uid="{00000000-0005-0000-0000-0000941E0000}"/>
    <cellStyle name="Normal 3 2 5 2 7" xfId="3920" xr:uid="{00000000-0005-0000-0000-0000951E0000}"/>
    <cellStyle name="Normal 3 2 5 2 7 2" xfId="3921" xr:uid="{00000000-0005-0000-0000-0000961E0000}"/>
    <cellStyle name="Normal 3 2 5 2 7 2 2" xfId="14266" xr:uid="{00000000-0005-0000-0000-0000971E0000}"/>
    <cellStyle name="Normal 3 2 5 2 7 3" xfId="10024" xr:uid="{00000000-0005-0000-0000-0000981E0000}"/>
    <cellStyle name="Normal 3 2 5 2 8" xfId="3922" xr:uid="{00000000-0005-0000-0000-0000991E0000}"/>
    <cellStyle name="Normal 3 2 5 2 8 2" xfId="12854" xr:uid="{00000000-0005-0000-0000-00009A1E0000}"/>
    <cellStyle name="Normal 3 2 5 2 9" xfId="8612" xr:uid="{00000000-0005-0000-0000-00009B1E0000}"/>
    <cellStyle name="Normal 3 2 5 3" xfId="3923" xr:uid="{00000000-0005-0000-0000-00009C1E0000}"/>
    <cellStyle name="Normal 3 2 5 3 2" xfId="3924" xr:uid="{00000000-0005-0000-0000-00009D1E0000}"/>
    <cellStyle name="Normal 3 2 5 3 2 2" xfId="3925" xr:uid="{00000000-0005-0000-0000-00009E1E0000}"/>
    <cellStyle name="Normal 3 2 5 3 2 2 2" xfId="3926" xr:uid="{00000000-0005-0000-0000-00009F1E0000}"/>
    <cellStyle name="Normal 3 2 5 3 2 2 2 2" xfId="3927" xr:uid="{00000000-0005-0000-0000-0000A01E0000}"/>
    <cellStyle name="Normal 3 2 5 3 2 2 2 2 2" xfId="16638" xr:uid="{00000000-0005-0000-0000-0000A11E0000}"/>
    <cellStyle name="Normal 3 2 5 3 2 2 2 3" xfId="12396" xr:uid="{00000000-0005-0000-0000-0000A21E0000}"/>
    <cellStyle name="Normal 3 2 5 3 2 2 3" xfId="3928" xr:uid="{00000000-0005-0000-0000-0000A31E0000}"/>
    <cellStyle name="Normal 3 2 5 3 2 2 3 2" xfId="3929" xr:uid="{00000000-0005-0000-0000-0000A41E0000}"/>
    <cellStyle name="Normal 3 2 5 3 2 2 3 2 2" xfId="15224" xr:uid="{00000000-0005-0000-0000-0000A51E0000}"/>
    <cellStyle name="Normal 3 2 5 3 2 2 3 3" xfId="10982" xr:uid="{00000000-0005-0000-0000-0000A61E0000}"/>
    <cellStyle name="Normal 3 2 5 3 2 2 4" xfId="3930" xr:uid="{00000000-0005-0000-0000-0000A71E0000}"/>
    <cellStyle name="Normal 3 2 5 3 2 2 4 2" xfId="13812" xr:uid="{00000000-0005-0000-0000-0000A81E0000}"/>
    <cellStyle name="Normal 3 2 5 3 2 2 5" xfId="9570" xr:uid="{00000000-0005-0000-0000-0000A91E0000}"/>
    <cellStyle name="Normal 3 2 5 3 2 3" xfId="3931" xr:uid="{00000000-0005-0000-0000-0000AA1E0000}"/>
    <cellStyle name="Normal 3 2 5 3 2 3 2" xfId="3932" xr:uid="{00000000-0005-0000-0000-0000AB1E0000}"/>
    <cellStyle name="Normal 3 2 5 3 2 3 2 2" xfId="15932" xr:uid="{00000000-0005-0000-0000-0000AC1E0000}"/>
    <cellStyle name="Normal 3 2 5 3 2 3 3" xfId="11690" xr:uid="{00000000-0005-0000-0000-0000AD1E0000}"/>
    <cellStyle name="Normal 3 2 5 3 2 4" xfId="3933" xr:uid="{00000000-0005-0000-0000-0000AE1E0000}"/>
    <cellStyle name="Normal 3 2 5 3 2 4 2" xfId="3934" xr:uid="{00000000-0005-0000-0000-0000AF1E0000}"/>
    <cellStyle name="Normal 3 2 5 3 2 4 2 2" xfId="14518" xr:uid="{00000000-0005-0000-0000-0000B01E0000}"/>
    <cellStyle name="Normal 3 2 5 3 2 4 3" xfId="10276" xr:uid="{00000000-0005-0000-0000-0000B11E0000}"/>
    <cellStyle name="Normal 3 2 5 3 2 5" xfId="3935" xr:uid="{00000000-0005-0000-0000-0000B21E0000}"/>
    <cellStyle name="Normal 3 2 5 3 2 5 2" xfId="13106" xr:uid="{00000000-0005-0000-0000-0000B31E0000}"/>
    <cellStyle name="Normal 3 2 5 3 2 6" xfId="8864" xr:uid="{00000000-0005-0000-0000-0000B41E0000}"/>
    <cellStyle name="Normal 3 2 5 3 3" xfId="3936" xr:uid="{00000000-0005-0000-0000-0000B51E0000}"/>
    <cellStyle name="Normal 3 2 5 3 3 2" xfId="3937" xr:uid="{00000000-0005-0000-0000-0000B61E0000}"/>
    <cellStyle name="Normal 3 2 5 3 3 2 2" xfId="3938" xr:uid="{00000000-0005-0000-0000-0000B71E0000}"/>
    <cellStyle name="Normal 3 2 5 3 3 2 2 2" xfId="3939" xr:uid="{00000000-0005-0000-0000-0000B81E0000}"/>
    <cellStyle name="Normal 3 2 5 3 3 2 2 2 2" xfId="16890" xr:uid="{00000000-0005-0000-0000-0000B91E0000}"/>
    <cellStyle name="Normal 3 2 5 3 3 2 2 3" xfId="12648" xr:uid="{00000000-0005-0000-0000-0000BA1E0000}"/>
    <cellStyle name="Normal 3 2 5 3 3 2 3" xfId="3940" xr:uid="{00000000-0005-0000-0000-0000BB1E0000}"/>
    <cellStyle name="Normal 3 2 5 3 3 2 3 2" xfId="3941" xr:uid="{00000000-0005-0000-0000-0000BC1E0000}"/>
    <cellStyle name="Normal 3 2 5 3 3 2 3 2 2" xfId="15476" xr:uid="{00000000-0005-0000-0000-0000BD1E0000}"/>
    <cellStyle name="Normal 3 2 5 3 3 2 3 3" xfId="11234" xr:uid="{00000000-0005-0000-0000-0000BE1E0000}"/>
    <cellStyle name="Normal 3 2 5 3 3 2 4" xfId="3942" xr:uid="{00000000-0005-0000-0000-0000BF1E0000}"/>
    <cellStyle name="Normal 3 2 5 3 3 2 4 2" xfId="14064" xr:uid="{00000000-0005-0000-0000-0000C01E0000}"/>
    <cellStyle name="Normal 3 2 5 3 3 2 5" xfId="9822" xr:uid="{00000000-0005-0000-0000-0000C11E0000}"/>
    <cellStyle name="Normal 3 2 5 3 3 3" xfId="3943" xr:uid="{00000000-0005-0000-0000-0000C21E0000}"/>
    <cellStyle name="Normal 3 2 5 3 3 3 2" xfId="3944" xr:uid="{00000000-0005-0000-0000-0000C31E0000}"/>
    <cellStyle name="Normal 3 2 5 3 3 3 2 2" xfId="16184" xr:uid="{00000000-0005-0000-0000-0000C41E0000}"/>
    <cellStyle name="Normal 3 2 5 3 3 3 3" xfId="11942" xr:uid="{00000000-0005-0000-0000-0000C51E0000}"/>
    <cellStyle name="Normal 3 2 5 3 3 4" xfId="3945" xr:uid="{00000000-0005-0000-0000-0000C61E0000}"/>
    <cellStyle name="Normal 3 2 5 3 3 4 2" xfId="3946" xr:uid="{00000000-0005-0000-0000-0000C71E0000}"/>
    <cellStyle name="Normal 3 2 5 3 3 4 2 2" xfId="14770" xr:uid="{00000000-0005-0000-0000-0000C81E0000}"/>
    <cellStyle name="Normal 3 2 5 3 3 4 3" xfId="10528" xr:uid="{00000000-0005-0000-0000-0000C91E0000}"/>
    <cellStyle name="Normal 3 2 5 3 3 5" xfId="3947" xr:uid="{00000000-0005-0000-0000-0000CA1E0000}"/>
    <cellStyle name="Normal 3 2 5 3 3 5 2" xfId="13358" xr:uid="{00000000-0005-0000-0000-0000CB1E0000}"/>
    <cellStyle name="Normal 3 2 5 3 3 6" xfId="9116" xr:uid="{00000000-0005-0000-0000-0000CC1E0000}"/>
    <cellStyle name="Normal 3 2 5 3 4" xfId="3948" xr:uid="{00000000-0005-0000-0000-0000CD1E0000}"/>
    <cellStyle name="Normal 3 2 5 3 4 2" xfId="3949" xr:uid="{00000000-0005-0000-0000-0000CE1E0000}"/>
    <cellStyle name="Normal 3 2 5 3 4 2 2" xfId="3950" xr:uid="{00000000-0005-0000-0000-0000CF1E0000}"/>
    <cellStyle name="Normal 3 2 5 3 4 2 2 2" xfId="16436" xr:uid="{00000000-0005-0000-0000-0000D01E0000}"/>
    <cellStyle name="Normal 3 2 5 3 4 2 3" xfId="12194" xr:uid="{00000000-0005-0000-0000-0000D11E0000}"/>
    <cellStyle name="Normal 3 2 5 3 4 3" xfId="3951" xr:uid="{00000000-0005-0000-0000-0000D21E0000}"/>
    <cellStyle name="Normal 3 2 5 3 4 3 2" xfId="3952" xr:uid="{00000000-0005-0000-0000-0000D31E0000}"/>
    <cellStyle name="Normal 3 2 5 3 4 3 2 2" xfId="15022" xr:uid="{00000000-0005-0000-0000-0000D41E0000}"/>
    <cellStyle name="Normal 3 2 5 3 4 3 3" xfId="10780" xr:uid="{00000000-0005-0000-0000-0000D51E0000}"/>
    <cellStyle name="Normal 3 2 5 3 4 4" xfId="3953" xr:uid="{00000000-0005-0000-0000-0000D61E0000}"/>
    <cellStyle name="Normal 3 2 5 3 4 4 2" xfId="13610" xr:uid="{00000000-0005-0000-0000-0000D71E0000}"/>
    <cellStyle name="Normal 3 2 5 3 4 5" xfId="9368" xr:uid="{00000000-0005-0000-0000-0000D81E0000}"/>
    <cellStyle name="Normal 3 2 5 3 5" xfId="3954" xr:uid="{00000000-0005-0000-0000-0000D91E0000}"/>
    <cellStyle name="Normal 3 2 5 3 5 2" xfId="3955" xr:uid="{00000000-0005-0000-0000-0000DA1E0000}"/>
    <cellStyle name="Normal 3 2 5 3 5 2 2" xfId="15730" xr:uid="{00000000-0005-0000-0000-0000DB1E0000}"/>
    <cellStyle name="Normal 3 2 5 3 5 3" xfId="11488" xr:uid="{00000000-0005-0000-0000-0000DC1E0000}"/>
    <cellStyle name="Normal 3 2 5 3 6" xfId="3956" xr:uid="{00000000-0005-0000-0000-0000DD1E0000}"/>
    <cellStyle name="Normal 3 2 5 3 6 2" xfId="3957" xr:uid="{00000000-0005-0000-0000-0000DE1E0000}"/>
    <cellStyle name="Normal 3 2 5 3 6 2 2" xfId="14316" xr:uid="{00000000-0005-0000-0000-0000DF1E0000}"/>
    <cellStyle name="Normal 3 2 5 3 6 3" xfId="10074" xr:uid="{00000000-0005-0000-0000-0000E01E0000}"/>
    <cellStyle name="Normal 3 2 5 3 7" xfId="3958" xr:uid="{00000000-0005-0000-0000-0000E11E0000}"/>
    <cellStyle name="Normal 3 2 5 3 7 2" xfId="12904" xr:uid="{00000000-0005-0000-0000-0000E21E0000}"/>
    <cellStyle name="Normal 3 2 5 3 8" xfId="8662" xr:uid="{00000000-0005-0000-0000-0000E31E0000}"/>
    <cellStyle name="Normal 3 2 5 4" xfId="3959" xr:uid="{00000000-0005-0000-0000-0000E41E0000}"/>
    <cellStyle name="Normal 3 2 5 4 2" xfId="3960" xr:uid="{00000000-0005-0000-0000-0000E51E0000}"/>
    <cellStyle name="Normal 3 2 5 4 2 2" xfId="3961" xr:uid="{00000000-0005-0000-0000-0000E61E0000}"/>
    <cellStyle name="Normal 3 2 5 4 2 2 2" xfId="3962" xr:uid="{00000000-0005-0000-0000-0000E71E0000}"/>
    <cellStyle name="Normal 3 2 5 4 2 2 2 2" xfId="3963" xr:uid="{00000000-0005-0000-0000-0000E81E0000}"/>
    <cellStyle name="Normal 3 2 5 4 2 2 2 2 2" xfId="16991" xr:uid="{00000000-0005-0000-0000-0000E91E0000}"/>
    <cellStyle name="Normal 3 2 5 4 2 2 2 3" xfId="12749" xr:uid="{00000000-0005-0000-0000-0000EA1E0000}"/>
    <cellStyle name="Normal 3 2 5 4 2 2 3" xfId="3964" xr:uid="{00000000-0005-0000-0000-0000EB1E0000}"/>
    <cellStyle name="Normal 3 2 5 4 2 2 3 2" xfId="3965" xr:uid="{00000000-0005-0000-0000-0000EC1E0000}"/>
    <cellStyle name="Normal 3 2 5 4 2 2 3 2 2" xfId="15577" xr:uid="{00000000-0005-0000-0000-0000ED1E0000}"/>
    <cellStyle name="Normal 3 2 5 4 2 2 3 3" xfId="11335" xr:uid="{00000000-0005-0000-0000-0000EE1E0000}"/>
    <cellStyle name="Normal 3 2 5 4 2 2 4" xfId="3966" xr:uid="{00000000-0005-0000-0000-0000EF1E0000}"/>
    <cellStyle name="Normal 3 2 5 4 2 2 4 2" xfId="14165" xr:uid="{00000000-0005-0000-0000-0000F01E0000}"/>
    <cellStyle name="Normal 3 2 5 4 2 2 5" xfId="9923" xr:uid="{00000000-0005-0000-0000-0000F11E0000}"/>
    <cellStyle name="Normal 3 2 5 4 2 3" xfId="3967" xr:uid="{00000000-0005-0000-0000-0000F21E0000}"/>
    <cellStyle name="Normal 3 2 5 4 2 3 2" xfId="3968" xr:uid="{00000000-0005-0000-0000-0000F31E0000}"/>
    <cellStyle name="Normal 3 2 5 4 2 3 2 2" xfId="16285" xr:uid="{00000000-0005-0000-0000-0000F41E0000}"/>
    <cellStyle name="Normal 3 2 5 4 2 3 3" xfId="12043" xr:uid="{00000000-0005-0000-0000-0000F51E0000}"/>
    <cellStyle name="Normal 3 2 5 4 2 4" xfId="3969" xr:uid="{00000000-0005-0000-0000-0000F61E0000}"/>
    <cellStyle name="Normal 3 2 5 4 2 4 2" xfId="3970" xr:uid="{00000000-0005-0000-0000-0000F71E0000}"/>
    <cellStyle name="Normal 3 2 5 4 2 4 2 2" xfId="14871" xr:uid="{00000000-0005-0000-0000-0000F81E0000}"/>
    <cellStyle name="Normal 3 2 5 4 2 4 3" xfId="10629" xr:uid="{00000000-0005-0000-0000-0000F91E0000}"/>
    <cellStyle name="Normal 3 2 5 4 2 5" xfId="3971" xr:uid="{00000000-0005-0000-0000-0000FA1E0000}"/>
    <cellStyle name="Normal 3 2 5 4 2 5 2" xfId="13459" xr:uid="{00000000-0005-0000-0000-0000FB1E0000}"/>
    <cellStyle name="Normal 3 2 5 4 2 6" xfId="9217" xr:uid="{00000000-0005-0000-0000-0000FC1E0000}"/>
    <cellStyle name="Normal 3 2 5 4 3" xfId="3972" xr:uid="{00000000-0005-0000-0000-0000FD1E0000}"/>
    <cellStyle name="Normal 3 2 5 4 3 2" xfId="3973" xr:uid="{00000000-0005-0000-0000-0000FE1E0000}"/>
    <cellStyle name="Normal 3 2 5 4 3 2 2" xfId="3974" xr:uid="{00000000-0005-0000-0000-0000FF1E0000}"/>
    <cellStyle name="Normal 3 2 5 4 3 2 2 2" xfId="16739" xr:uid="{00000000-0005-0000-0000-0000001F0000}"/>
    <cellStyle name="Normal 3 2 5 4 3 2 3" xfId="12497" xr:uid="{00000000-0005-0000-0000-0000011F0000}"/>
    <cellStyle name="Normal 3 2 5 4 3 3" xfId="3975" xr:uid="{00000000-0005-0000-0000-0000021F0000}"/>
    <cellStyle name="Normal 3 2 5 4 3 3 2" xfId="3976" xr:uid="{00000000-0005-0000-0000-0000031F0000}"/>
    <cellStyle name="Normal 3 2 5 4 3 3 2 2" xfId="15325" xr:uid="{00000000-0005-0000-0000-0000041F0000}"/>
    <cellStyle name="Normal 3 2 5 4 3 3 3" xfId="11083" xr:uid="{00000000-0005-0000-0000-0000051F0000}"/>
    <cellStyle name="Normal 3 2 5 4 3 4" xfId="3977" xr:uid="{00000000-0005-0000-0000-0000061F0000}"/>
    <cellStyle name="Normal 3 2 5 4 3 4 2" xfId="13913" xr:uid="{00000000-0005-0000-0000-0000071F0000}"/>
    <cellStyle name="Normal 3 2 5 4 3 5" xfId="9671" xr:uid="{00000000-0005-0000-0000-0000081F0000}"/>
    <cellStyle name="Normal 3 2 5 4 4" xfId="3978" xr:uid="{00000000-0005-0000-0000-0000091F0000}"/>
    <cellStyle name="Normal 3 2 5 4 4 2" xfId="3979" xr:uid="{00000000-0005-0000-0000-00000A1F0000}"/>
    <cellStyle name="Normal 3 2 5 4 4 2 2" xfId="16033" xr:uid="{00000000-0005-0000-0000-00000B1F0000}"/>
    <cellStyle name="Normal 3 2 5 4 4 3" xfId="11791" xr:uid="{00000000-0005-0000-0000-00000C1F0000}"/>
    <cellStyle name="Normal 3 2 5 4 5" xfId="3980" xr:uid="{00000000-0005-0000-0000-00000D1F0000}"/>
    <cellStyle name="Normal 3 2 5 4 5 2" xfId="3981" xr:uid="{00000000-0005-0000-0000-00000E1F0000}"/>
    <cellStyle name="Normal 3 2 5 4 5 2 2" xfId="14619" xr:uid="{00000000-0005-0000-0000-00000F1F0000}"/>
    <cellStyle name="Normal 3 2 5 4 5 3" xfId="10377" xr:uid="{00000000-0005-0000-0000-0000101F0000}"/>
    <cellStyle name="Normal 3 2 5 4 6" xfId="3982" xr:uid="{00000000-0005-0000-0000-0000111F0000}"/>
    <cellStyle name="Normal 3 2 5 4 6 2" xfId="13207" xr:uid="{00000000-0005-0000-0000-0000121F0000}"/>
    <cellStyle name="Normal 3 2 5 4 7" xfId="8965" xr:uid="{00000000-0005-0000-0000-0000131F0000}"/>
    <cellStyle name="Normal 3 2 5 5" xfId="3983" xr:uid="{00000000-0005-0000-0000-0000141F0000}"/>
    <cellStyle name="Normal 3 2 5 5 2" xfId="3984" xr:uid="{00000000-0005-0000-0000-0000151F0000}"/>
    <cellStyle name="Normal 3 2 5 5 2 2" xfId="3985" xr:uid="{00000000-0005-0000-0000-0000161F0000}"/>
    <cellStyle name="Normal 3 2 5 5 2 2 2" xfId="3986" xr:uid="{00000000-0005-0000-0000-0000171F0000}"/>
    <cellStyle name="Normal 3 2 5 5 2 2 2 2" xfId="16537" xr:uid="{00000000-0005-0000-0000-0000181F0000}"/>
    <cellStyle name="Normal 3 2 5 5 2 2 3" xfId="12295" xr:uid="{00000000-0005-0000-0000-0000191F0000}"/>
    <cellStyle name="Normal 3 2 5 5 2 3" xfId="3987" xr:uid="{00000000-0005-0000-0000-00001A1F0000}"/>
    <cellStyle name="Normal 3 2 5 5 2 3 2" xfId="3988" xr:uid="{00000000-0005-0000-0000-00001B1F0000}"/>
    <cellStyle name="Normal 3 2 5 5 2 3 2 2" xfId="15123" xr:uid="{00000000-0005-0000-0000-00001C1F0000}"/>
    <cellStyle name="Normal 3 2 5 5 2 3 3" xfId="10881" xr:uid="{00000000-0005-0000-0000-00001D1F0000}"/>
    <cellStyle name="Normal 3 2 5 5 2 4" xfId="3989" xr:uid="{00000000-0005-0000-0000-00001E1F0000}"/>
    <cellStyle name="Normal 3 2 5 5 2 4 2" xfId="13711" xr:uid="{00000000-0005-0000-0000-00001F1F0000}"/>
    <cellStyle name="Normal 3 2 5 5 2 5" xfId="9469" xr:uid="{00000000-0005-0000-0000-0000201F0000}"/>
    <cellStyle name="Normal 3 2 5 5 3" xfId="3990" xr:uid="{00000000-0005-0000-0000-0000211F0000}"/>
    <cellStyle name="Normal 3 2 5 5 3 2" xfId="3991" xr:uid="{00000000-0005-0000-0000-0000221F0000}"/>
    <cellStyle name="Normal 3 2 5 5 3 2 2" xfId="15831" xr:uid="{00000000-0005-0000-0000-0000231F0000}"/>
    <cellStyle name="Normal 3 2 5 5 3 3" xfId="11589" xr:uid="{00000000-0005-0000-0000-0000241F0000}"/>
    <cellStyle name="Normal 3 2 5 5 4" xfId="3992" xr:uid="{00000000-0005-0000-0000-0000251F0000}"/>
    <cellStyle name="Normal 3 2 5 5 4 2" xfId="3993" xr:uid="{00000000-0005-0000-0000-0000261F0000}"/>
    <cellStyle name="Normal 3 2 5 5 4 2 2" xfId="14417" xr:uid="{00000000-0005-0000-0000-0000271F0000}"/>
    <cellStyle name="Normal 3 2 5 5 4 3" xfId="10175" xr:uid="{00000000-0005-0000-0000-0000281F0000}"/>
    <cellStyle name="Normal 3 2 5 5 5" xfId="3994" xr:uid="{00000000-0005-0000-0000-0000291F0000}"/>
    <cellStyle name="Normal 3 2 5 5 5 2" xfId="13005" xr:uid="{00000000-0005-0000-0000-00002A1F0000}"/>
    <cellStyle name="Normal 3 2 5 5 6" xfId="8763" xr:uid="{00000000-0005-0000-0000-00002B1F0000}"/>
    <cellStyle name="Normal 3 2 5 6" xfId="3995" xr:uid="{00000000-0005-0000-0000-00002C1F0000}"/>
    <cellStyle name="Normal 3 2 5 6 2" xfId="3996" xr:uid="{00000000-0005-0000-0000-00002D1F0000}"/>
    <cellStyle name="Normal 3 2 5 6 2 2" xfId="3997" xr:uid="{00000000-0005-0000-0000-00002E1F0000}"/>
    <cellStyle name="Normal 3 2 5 6 2 2 2" xfId="3998" xr:uid="{00000000-0005-0000-0000-00002F1F0000}"/>
    <cellStyle name="Normal 3 2 5 6 2 2 2 2" xfId="16789" xr:uid="{00000000-0005-0000-0000-0000301F0000}"/>
    <cellStyle name="Normal 3 2 5 6 2 2 3" xfId="12547" xr:uid="{00000000-0005-0000-0000-0000311F0000}"/>
    <cellStyle name="Normal 3 2 5 6 2 3" xfId="3999" xr:uid="{00000000-0005-0000-0000-0000321F0000}"/>
    <cellStyle name="Normal 3 2 5 6 2 3 2" xfId="4000" xr:uid="{00000000-0005-0000-0000-0000331F0000}"/>
    <cellStyle name="Normal 3 2 5 6 2 3 2 2" xfId="15375" xr:uid="{00000000-0005-0000-0000-0000341F0000}"/>
    <cellStyle name="Normal 3 2 5 6 2 3 3" xfId="11133" xr:uid="{00000000-0005-0000-0000-0000351F0000}"/>
    <cellStyle name="Normal 3 2 5 6 2 4" xfId="4001" xr:uid="{00000000-0005-0000-0000-0000361F0000}"/>
    <cellStyle name="Normal 3 2 5 6 2 4 2" xfId="13963" xr:uid="{00000000-0005-0000-0000-0000371F0000}"/>
    <cellStyle name="Normal 3 2 5 6 2 5" xfId="9721" xr:uid="{00000000-0005-0000-0000-0000381F0000}"/>
    <cellStyle name="Normal 3 2 5 6 3" xfId="4002" xr:uid="{00000000-0005-0000-0000-0000391F0000}"/>
    <cellStyle name="Normal 3 2 5 6 3 2" xfId="4003" xr:uid="{00000000-0005-0000-0000-00003A1F0000}"/>
    <cellStyle name="Normal 3 2 5 6 3 2 2" xfId="16083" xr:uid="{00000000-0005-0000-0000-00003B1F0000}"/>
    <cellStyle name="Normal 3 2 5 6 3 3" xfId="11841" xr:uid="{00000000-0005-0000-0000-00003C1F0000}"/>
    <cellStyle name="Normal 3 2 5 6 4" xfId="4004" xr:uid="{00000000-0005-0000-0000-00003D1F0000}"/>
    <cellStyle name="Normal 3 2 5 6 4 2" xfId="4005" xr:uid="{00000000-0005-0000-0000-00003E1F0000}"/>
    <cellStyle name="Normal 3 2 5 6 4 2 2" xfId="14669" xr:uid="{00000000-0005-0000-0000-00003F1F0000}"/>
    <cellStyle name="Normal 3 2 5 6 4 3" xfId="10427" xr:uid="{00000000-0005-0000-0000-0000401F0000}"/>
    <cellStyle name="Normal 3 2 5 6 5" xfId="4006" xr:uid="{00000000-0005-0000-0000-0000411F0000}"/>
    <cellStyle name="Normal 3 2 5 6 5 2" xfId="13257" xr:uid="{00000000-0005-0000-0000-0000421F0000}"/>
    <cellStyle name="Normal 3 2 5 6 6" xfId="9015" xr:uid="{00000000-0005-0000-0000-0000431F0000}"/>
    <cellStyle name="Normal 3 2 5 7" xfId="4007" xr:uid="{00000000-0005-0000-0000-0000441F0000}"/>
    <cellStyle name="Normal 3 2 5 7 2" xfId="4008" xr:uid="{00000000-0005-0000-0000-0000451F0000}"/>
    <cellStyle name="Normal 3 2 5 7 2 2" xfId="4009" xr:uid="{00000000-0005-0000-0000-0000461F0000}"/>
    <cellStyle name="Normal 3 2 5 7 2 2 2" xfId="16335" xr:uid="{00000000-0005-0000-0000-0000471F0000}"/>
    <cellStyle name="Normal 3 2 5 7 2 3" xfId="12093" xr:uid="{00000000-0005-0000-0000-0000481F0000}"/>
    <cellStyle name="Normal 3 2 5 7 3" xfId="4010" xr:uid="{00000000-0005-0000-0000-0000491F0000}"/>
    <cellStyle name="Normal 3 2 5 7 3 2" xfId="4011" xr:uid="{00000000-0005-0000-0000-00004A1F0000}"/>
    <cellStyle name="Normal 3 2 5 7 3 2 2" xfId="14921" xr:uid="{00000000-0005-0000-0000-00004B1F0000}"/>
    <cellStyle name="Normal 3 2 5 7 3 3" xfId="10679" xr:uid="{00000000-0005-0000-0000-00004C1F0000}"/>
    <cellStyle name="Normal 3 2 5 7 4" xfId="4012" xr:uid="{00000000-0005-0000-0000-00004D1F0000}"/>
    <cellStyle name="Normal 3 2 5 7 4 2" xfId="13509" xr:uid="{00000000-0005-0000-0000-00004E1F0000}"/>
    <cellStyle name="Normal 3 2 5 7 5" xfId="9267" xr:uid="{00000000-0005-0000-0000-00004F1F0000}"/>
    <cellStyle name="Normal 3 2 5 8" xfId="4013" xr:uid="{00000000-0005-0000-0000-0000501F0000}"/>
    <cellStyle name="Normal 3 2 5 8 2" xfId="4014" xr:uid="{00000000-0005-0000-0000-0000511F0000}"/>
    <cellStyle name="Normal 3 2 5 8 2 2" xfId="15629" xr:uid="{00000000-0005-0000-0000-0000521F0000}"/>
    <cellStyle name="Normal 3 2 5 8 3" xfId="11387" xr:uid="{00000000-0005-0000-0000-0000531F0000}"/>
    <cellStyle name="Normal 3 2 5 9" xfId="4015" xr:uid="{00000000-0005-0000-0000-0000541F0000}"/>
    <cellStyle name="Normal 3 2 5 9 2" xfId="4016" xr:uid="{00000000-0005-0000-0000-0000551F0000}"/>
    <cellStyle name="Normal 3 2 5 9 2 2" xfId="14215" xr:uid="{00000000-0005-0000-0000-0000561F0000}"/>
    <cellStyle name="Normal 3 2 5 9 3" xfId="9973" xr:uid="{00000000-0005-0000-0000-0000571F0000}"/>
    <cellStyle name="Normal 3 2 6" xfId="4017" xr:uid="{00000000-0005-0000-0000-0000581F0000}"/>
    <cellStyle name="Normal 3 2 6 2" xfId="4018" xr:uid="{00000000-0005-0000-0000-0000591F0000}"/>
    <cellStyle name="Normal 3 2 6 2 2" xfId="4019" xr:uid="{00000000-0005-0000-0000-00005A1F0000}"/>
    <cellStyle name="Normal 3 2 6 2 2 2" xfId="4020" xr:uid="{00000000-0005-0000-0000-00005B1F0000}"/>
    <cellStyle name="Normal 3 2 6 2 2 2 2" xfId="4021" xr:uid="{00000000-0005-0000-0000-00005C1F0000}"/>
    <cellStyle name="Normal 3 2 6 2 2 2 2 2" xfId="4022" xr:uid="{00000000-0005-0000-0000-00005D1F0000}"/>
    <cellStyle name="Normal 3 2 6 2 2 2 2 2 2" xfId="16664" xr:uid="{00000000-0005-0000-0000-00005E1F0000}"/>
    <cellStyle name="Normal 3 2 6 2 2 2 2 3" xfId="12422" xr:uid="{00000000-0005-0000-0000-00005F1F0000}"/>
    <cellStyle name="Normal 3 2 6 2 2 2 3" xfId="4023" xr:uid="{00000000-0005-0000-0000-0000601F0000}"/>
    <cellStyle name="Normal 3 2 6 2 2 2 3 2" xfId="4024" xr:uid="{00000000-0005-0000-0000-0000611F0000}"/>
    <cellStyle name="Normal 3 2 6 2 2 2 3 2 2" xfId="15250" xr:uid="{00000000-0005-0000-0000-0000621F0000}"/>
    <cellStyle name="Normal 3 2 6 2 2 2 3 3" xfId="11008" xr:uid="{00000000-0005-0000-0000-0000631F0000}"/>
    <cellStyle name="Normal 3 2 6 2 2 2 4" xfId="4025" xr:uid="{00000000-0005-0000-0000-0000641F0000}"/>
    <cellStyle name="Normal 3 2 6 2 2 2 4 2" xfId="13838" xr:uid="{00000000-0005-0000-0000-0000651F0000}"/>
    <cellStyle name="Normal 3 2 6 2 2 2 5" xfId="9596" xr:uid="{00000000-0005-0000-0000-0000661F0000}"/>
    <cellStyle name="Normal 3 2 6 2 2 3" xfId="4026" xr:uid="{00000000-0005-0000-0000-0000671F0000}"/>
    <cellStyle name="Normal 3 2 6 2 2 3 2" xfId="4027" xr:uid="{00000000-0005-0000-0000-0000681F0000}"/>
    <cellStyle name="Normal 3 2 6 2 2 3 2 2" xfId="15958" xr:uid="{00000000-0005-0000-0000-0000691F0000}"/>
    <cellStyle name="Normal 3 2 6 2 2 3 3" xfId="11716" xr:uid="{00000000-0005-0000-0000-00006A1F0000}"/>
    <cellStyle name="Normal 3 2 6 2 2 4" xfId="4028" xr:uid="{00000000-0005-0000-0000-00006B1F0000}"/>
    <cellStyle name="Normal 3 2 6 2 2 4 2" xfId="4029" xr:uid="{00000000-0005-0000-0000-00006C1F0000}"/>
    <cellStyle name="Normal 3 2 6 2 2 4 2 2" xfId="14544" xr:uid="{00000000-0005-0000-0000-00006D1F0000}"/>
    <cellStyle name="Normal 3 2 6 2 2 4 3" xfId="10302" xr:uid="{00000000-0005-0000-0000-00006E1F0000}"/>
    <cellStyle name="Normal 3 2 6 2 2 5" xfId="4030" xr:uid="{00000000-0005-0000-0000-00006F1F0000}"/>
    <cellStyle name="Normal 3 2 6 2 2 5 2" xfId="13132" xr:uid="{00000000-0005-0000-0000-0000701F0000}"/>
    <cellStyle name="Normal 3 2 6 2 2 6" xfId="8890" xr:uid="{00000000-0005-0000-0000-0000711F0000}"/>
    <cellStyle name="Normal 3 2 6 2 3" xfId="4031" xr:uid="{00000000-0005-0000-0000-0000721F0000}"/>
    <cellStyle name="Normal 3 2 6 2 3 2" xfId="4032" xr:uid="{00000000-0005-0000-0000-0000731F0000}"/>
    <cellStyle name="Normal 3 2 6 2 3 2 2" xfId="4033" xr:uid="{00000000-0005-0000-0000-0000741F0000}"/>
    <cellStyle name="Normal 3 2 6 2 3 2 2 2" xfId="4034" xr:uid="{00000000-0005-0000-0000-0000751F0000}"/>
    <cellStyle name="Normal 3 2 6 2 3 2 2 2 2" xfId="16916" xr:uid="{00000000-0005-0000-0000-0000761F0000}"/>
    <cellStyle name="Normal 3 2 6 2 3 2 2 3" xfId="12674" xr:uid="{00000000-0005-0000-0000-0000771F0000}"/>
    <cellStyle name="Normal 3 2 6 2 3 2 3" xfId="4035" xr:uid="{00000000-0005-0000-0000-0000781F0000}"/>
    <cellStyle name="Normal 3 2 6 2 3 2 3 2" xfId="4036" xr:uid="{00000000-0005-0000-0000-0000791F0000}"/>
    <cellStyle name="Normal 3 2 6 2 3 2 3 2 2" xfId="15502" xr:uid="{00000000-0005-0000-0000-00007A1F0000}"/>
    <cellStyle name="Normal 3 2 6 2 3 2 3 3" xfId="11260" xr:uid="{00000000-0005-0000-0000-00007B1F0000}"/>
    <cellStyle name="Normal 3 2 6 2 3 2 4" xfId="4037" xr:uid="{00000000-0005-0000-0000-00007C1F0000}"/>
    <cellStyle name="Normal 3 2 6 2 3 2 4 2" xfId="14090" xr:uid="{00000000-0005-0000-0000-00007D1F0000}"/>
    <cellStyle name="Normal 3 2 6 2 3 2 5" xfId="9848" xr:uid="{00000000-0005-0000-0000-00007E1F0000}"/>
    <cellStyle name="Normal 3 2 6 2 3 3" xfId="4038" xr:uid="{00000000-0005-0000-0000-00007F1F0000}"/>
    <cellStyle name="Normal 3 2 6 2 3 3 2" xfId="4039" xr:uid="{00000000-0005-0000-0000-0000801F0000}"/>
    <cellStyle name="Normal 3 2 6 2 3 3 2 2" xfId="16210" xr:uid="{00000000-0005-0000-0000-0000811F0000}"/>
    <cellStyle name="Normal 3 2 6 2 3 3 3" xfId="11968" xr:uid="{00000000-0005-0000-0000-0000821F0000}"/>
    <cellStyle name="Normal 3 2 6 2 3 4" xfId="4040" xr:uid="{00000000-0005-0000-0000-0000831F0000}"/>
    <cellStyle name="Normal 3 2 6 2 3 4 2" xfId="4041" xr:uid="{00000000-0005-0000-0000-0000841F0000}"/>
    <cellStyle name="Normal 3 2 6 2 3 4 2 2" xfId="14796" xr:uid="{00000000-0005-0000-0000-0000851F0000}"/>
    <cellStyle name="Normal 3 2 6 2 3 4 3" xfId="10554" xr:uid="{00000000-0005-0000-0000-0000861F0000}"/>
    <cellStyle name="Normal 3 2 6 2 3 5" xfId="4042" xr:uid="{00000000-0005-0000-0000-0000871F0000}"/>
    <cellStyle name="Normal 3 2 6 2 3 5 2" xfId="13384" xr:uid="{00000000-0005-0000-0000-0000881F0000}"/>
    <cellStyle name="Normal 3 2 6 2 3 6" xfId="9142" xr:uid="{00000000-0005-0000-0000-0000891F0000}"/>
    <cellStyle name="Normal 3 2 6 2 4" xfId="4043" xr:uid="{00000000-0005-0000-0000-00008A1F0000}"/>
    <cellStyle name="Normal 3 2 6 2 4 2" xfId="4044" xr:uid="{00000000-0005-0000-0000-00008B1F0000}"/>
    <cellStyle name="Normal 3 2 6 2 4 2 2" xfId="4045" xr:uid="{00000000-0005-0000-0000-00008C1F0000}"/>
    <cellStyle name="Normal 3 2 6 2 4 2 2 2" xfId="16462" xr:uid="{00000000-0005-0000-0000-00008D1F0000}"/>
    <cellStyle name="Normal 3 2 6 2 4 2 3" xfId="12220" xr:uid="{00000000-0005-0000-0000-00008E1F0000}"/>
    <cellStyle name="Normal 3 2 6 2 4 3" xfId="4046" xr:uid="{00000000-0005-0000-0000-00008F1F0000}"/>
    <cellStyle name="Normal 3 2 6 2 4 3 2" xfId="4047" xr:uid="{00000000-0005-0000-0000-0000901F0000}"/>
    <cellStyle name="Normal 3 2 6 2 4 3 2 2" xfId="15048" xr:uid="{00000000-0005-0000-0000-0000911F0000}"/>
    <cellStyle name="Normal 3 2 6 2 4 3 3" xfId="10806" xr:uid="{00000000-0005-0000-0000-0000921F0000}"/>
    <cellStyle name="Normal 3 2 6 2 4 4" xfId="4048" xr:uid="{00000000-0005-0000-0000-0000931F0000}"/>
    <cellStyle name="Normal 3 2 6 2 4 4 2" xfId="13636" xr:uid="{00000000-0005-0000-0000-0000941F0000}"/>
    <cellStyle name="Normal 3 2 6 2 4 5" xfId="9394" xr:uid="{00000000-0005-0000-0000-0000951F0000}"/>
    <cellStyle name="Normal 3 2 6 2 5" xfId="4049" xr:uid="{00000000-0005-0000-0000-0000961F0000}"/>
    <cellStyle name="Normal 3 2 6 2 5 2" xfId="4050" xr:uid="{00000000-0005-0000-0000-0000971F0000}"/>
    <cellStyle name="Normal 3 2 6 2 5 2 2" xfId="15756" xr:uid="{00000000-0005-0000-0000-0000981F0000}"/>
    <cellStyle name="Normal 3 2 6 2 5 3" xfId="11514" xr:uid="{00000000-0005-0000-0000-0000991F0000}"/>
    <cellStyle name="Normal 3 2 6 2 6" xfId="4051" xr:uid="{00000000-0005-0000-0000-00009A1F0000}"/>
    <cellStyle name="Normal 3 2 6 2 6 2" xfId="4052" xr:uid="{00000000-0005-0000-0000-00009B1F0000}"/>
    <cellStyle name="Normal 3 2 6 2 6 2 2" xfId="14342" xr:uid="{00000000-0005-0000-0000-00009C1F0000}"/>
    <cellStyle name="Normal 3 2 6 2 6 3" xfId="10100" xr:uid="{00000000-0005-0000-0000-00009D1F0000}"/>
    <cellStyle name="Normal 3 2 6 2 7" xfId="4053" xr:uid="{00000000-0005-0000-0000-00009E1F0000}"/>
    <cellStyle name="Normal 3 2 6 2 7 2" xfId="12930" xr:uid="{00000000-0005-0000-0000-00009F1F0000}"/>
    <cellStyle name="Normal 3 2 6 2 8" xfId="8688" xr:uid="{00000000-0005-0000-0000-0000A01F0000}"/>
    <cellStyle name="Normal 3 2 6 3" xfId="4054" xr:uid="{00000000-0005-0000-0000-0000A11F0000}"/>
    <cellStyle name="Normal 3 2 6 3 2" xfId="4055" xr:uid="{00000000-0005-0000-0000-0000A21F0000}"/>
    <cellStyle name="Normal 3 2 6 3 2 2" xfId="4056" xr:uid="{00000000-0005-0000-0000-0000A31F0000}"/>
    <cellStyle name="Normal 3 2 6 3 2 2 2" xfId="4057" xr:uid="{00000000-0005-0000-0000-0000A41F0000}"/>
    <cellStyle name="Normal 3 2 6 3 2 2 2 2" xfId="16563" xr:uid="{00000000-0005-0000-0000-0000A51F0000}"/>
    <cellStyle name="Normal 3 2 6 3 2 2 3" xfId="12321" xr:uid="{00000000-0005-0000-0000-0000A61F0000}"/>
    <cellStyle name="Normal 3 2 6 3 2 3" xfId="4058" xr:uid="{00000000-0005-0000-0000-0000A71F0000}"/>
    <cellStyle name="Normal 3 2 6 3 2 3 2" xfId="4059" xr:uid="{00000000-0005-0000-0000-0000A81F0000}"/>
    <cellStyle name="Normal 3 2 6 3 2 3 2 2" xfId="15149" xr:uid="{00000000-0005-0000-0000-0000A91F0000}"/>
    <cellStyle name="Normal 3 2 6 3 2 3 3" xfId="10907" xr:uid="{00000000-0005-0000-0000-0000AA1F0000}"/>
    <cellStyle name="Normal 3 2 6 3 2 4" xfId="4060" xr:uid="{00000000-0005-0000-0000-0000AB1F0000}"/>
    <cellStyle name="Normal 3 2 6 3 2 4 2" xfId="13737" xr:uid="{00000000-0005-0000-0000-0000AC1F0000}"/>
    <cellStyle name="Normal 3 2 6 3 2 5" xfId="9495" xr:uid="{00000000-0005-0000-0000-0000AD1F0000}"/>
    <cellStyle name="Normal 3 2 6 3 3" xfId="4061" xr:uid="{00000000-0005-0000-0000-0000AE1F0000}"/>
    <cellStyle name="Normal 3 2 6 3 3 2" xfId="4062" xr:uid="{00000000-0005-0000-0000-0000AF1F0000}"/>
    <cellStyle name="Normal 3 2 6 3 3 2 2" xfId="15857" xr:uid="{00000000-0005-0000-0000-0000B01F0000}"/>
    <cellStyle name="Normal 3 2 6 3 3 3" xfId="11615" xr:uid="{00000000-0005-0000-0000-0000B11F0000}"/>
    <cellStyle name="Normal 3 2 6 3 4" xfId="4063" xr:uid="{00000000-0005-0000-0000-0000B21F0000}"/>
    <cellStyle name="Normal 3 2 6 3 4 2" xfId="4064" xr:uid="{00000000-0005-0000-0000-0000B31F0000}"/>
    <cellStyle name="Normal 3 2 6 3 4 2 2" xfId="14443" xr:uid="{00000000-0005-0000-0000-0000B41F0000}"/>
    <cellStyle name="Normal 3 2 6 3 4 3" xfId="10201" xr:uid="{00000000-0005-0000-0000-0000B51F0000}"/>
    <cellStyle name="Normal 3 2 6 3 5" xfId="4065" xr:uid="{00000000-0005-0000-0000-0000B61F0000}"/>
    <cellStyle name="Normal 3 2 6 3 5 2" xfId="13031" xr:uid="{00000000-0005-0000-0000-0000B71F0000}"/>
    <cellStyle name="Normal 3 2 6 3 6" xfId="8789" xr:uid="{00000000-0005-0000-0000-0000B81F0000}"/>
    <cellStyle name="Normal 3 2 6 4" xfId="4066" xr:uid="{00000000-0005-0000-0000-0000B91F0000}"/>
    <cellStyle name="Normal 3 2 6 4 2" xfId="4067" xr:uid="{00000000-0005-0000-0000-0000BA1F0000}"/>
    <cellStyle name="Normal 3 2 6 4 2 2" xfId="4068" xr:uid="{00000000-0005-0000-0000-0000BB1F0000}"/>
    <cellStyle name="Normal 3 2 6 4 2 2 2" xfId="4069" xr:uid="{00000000-0005-0000-0000-0000BC1F0000}"/>
    <cellStyle name="Normal 3 2 6 4 2 2 2 2" xfId="16815" xr:uid="{00000000-0005-0000-0000-0000BD1F0000}"/>
    <cellStyle name="Normal 3 2 6 4 2 2 3" xfId="12573" xr:uid="{00000000-0005-0000-0000-0000BE1F0000}"/>
    <cellStyle name="Normal 3 2 6 4 2 3" xfId="4070" xr:uid="{00000000-0005-0000-0000-0000BF1F0000}"/>
    <cellStyle name="Normal 3 2 6 4 2 3 2" xfId="4071" xr:uid="{00000000-0005-0000-0000-0000C01F0000}"/>
    <cellStyle name="Normal 3 2 6 4 2 3 2 2" xfId="15401" xr:uid="{00000000-0005-0000-0000-0000C11F0000}"/>
    <cellStyle name="Normal 3 2 6 4 2 3 3" xfId="11159" xr:uid="{00000000-0005-0000-0000-0000C21F0000}"/>
    <cellStyle name="Normal 3 2 6 4 2 4" xfId="4072" xr:uid="{00000000-0005-0000-0000-0000C31F0000}"/>
    <cellStyle name="Normal 3 2 6 4 2 4 2" xfId="13989" xr:uid="{00000000-0005-0000-0000-0000C41F0000}"/>
    <cellStyle name="Normal 3 2 6 4 2 5" xfId="9747" xr:uid="{00000000-0005-0000-0000-0000C51F0000}"/>
    <cellStyle name="Normal 3 2 6 4 3" xfId="4073" xr:uid="{00000000-0005-0000-0000-0000C61F0000}"/>
    <cellStyle name="Normal 3 2 6 4 3 2" xfId="4074" xr:uid="{00000000-0005-0000-0000-0000C71F0000}"/>
    <cellStyle name="Normal 3 2 6 4 3 2 2" xfId="16109" xr:uid="{00000000-0005-0000-0000-0000C81F0000}"/>
    <cellStyle name="Normal 3 2 6 4 3 3" xfId="11867" xr:uid="{00000000-0005-0000-0000-0000C91F0000}"/>
    <cellStyle name="Normal 3 2 6 4 4" xfId="4075" xr:uid="{00000000-0005-0000-0000-0000CA1F0000}"/>
    <cellStyle name="Normal 3 2 6 4 4 2" xfId="4076" xr:uid="{00000000-0005-0000-0000-0000CB1F0000}"/>
    <cellStyle name="Normal 3 2 6 4 4 2 2" xfId="14695" xr:uid="{00000000-0005-0000-0000-0000CC1F0000}"/>
    <cellStyle name="Normal 3 2 6 4 4 3" xfId="10453" xr:uid="{00000000-0005-0000-0000-0000CD1F0000}"/>
    <cellStyle name="Normal 3 2 6 4 5" xfId="4077" xr:uid="{00000000-0005-0000-0000-0000CE1F0000}"/>
    <cellStyle name="Normal 3 2 6 4 5 2" xfId="13283" xr:uid="{00000000-0005-0000-0000-0000CF1F0000}"/>
    <cellStyle name="Normal 3 2 6 4 6" xfId="9041" xr:uid="{00000000-0005-0000-0000-0000D01F0000}"/>
    <cellStyle name="Normal 3 2 6 5" xfId="4078" xr:uid="{00000000-0005-0000-0000-0000D11F0000}"/>
    <cellStyle name="Normal 3 2 6 5 2" xfId="4079" xr:uid="{00000000-0005-0000-0000-0000D21F0000}"/>
    <cellStyle name="Normal 3 2 6 5 2 2" xfId="4080" xr:uid="{00000000-0005-0000-0000-0000D31F0000}"/>
    <cellStyle name="Normal 3 2 6 5 2 2 2" xfId="16361" xr:uid="{00000000-0005-0000-0000-0000D41F0000}"/>
    <cellStyle name="Normal 3 2 6 5 2 3" xfId="12119" xr:uid="{00000000-0005-0000-0000-0000D51F0000}"/>
    <cellStyle name="Normal 3 2 6 5 3" xfId="4081" xr:uid="{00000000-0005-0000-0000-0000D61F0000}"/>
    <cellStyle name="Normal 3 2 6 5 3 2" xfId="4082" xr:uid="{00000000-0005-0000-0000-0000D71F0000}"/>
    <cellStyle name="Normal 3 2 6 5 3 2 2" xfId="14947" xr:uid="{00000000-0005-0000-0000-0000D81F0000}"/>
    <cellStyle name="Normal 3 2 6 5 3 3" xfId="10705" xr:uid="{00000000-0005-0000-0000-0000D91F0000}"/>
    <cellStyle name="Normal 3 2 6 5 4" xfId="4083" xr:uid="{00000000-0005-0000-0000-0000DA1F0000}"/>
    <cellStyle name="Normal 3 2 6 5 4 2" xfId="13535" xr:uid="{00000000-0005-0000-0000-0000DB1F0000}"/>
    <cellStyle name="Normal 3 2 6 5 5" xfId="9293" xr:uid="{00000000-0005-0000-0000-0000DC1F0000}"/>
    <cellStyle name="Normal 3 2 6 6" xfId="4084" xr:uid="{00000000-0005-0000-0000-0000DD1F0000}"/>
    <cellStyle name="Normal 3 2 6 6 2" xfId="4085" xr:uid="{00000000-0005-0000-0000-0000DE1F0000}"/>
    <cellStyle name="Normal 3 2 6 6 2 2" xfId="15655" xr:uid="{00000000-0005-0000-0000-0000DF1F0000}"/>
    <cellStyle name="Normal 3 2 6 6 3" xfId="11413" xr:uid="{00000000-0005-0000-0000-0000E01F0000}"/>
    <cellStyle name="Normal 3 2 6 7" xfId="4086" xr:uid="{00000000-0005-0000-0000-0000E11F0000}"/>
    <cellStyle name="Normal 3 2 6 7 2" xfId="4087" xr:uid="{00000000-0005-0000-0000-0000E21F0000}"/>
    <cellStyle name="Normal 3 2 6 7 2 2" xfId="14241" xr:uid="{00000000-0005-0000-0000-0000E31F0000}"/>
    <cellStyle name="Normal 3 2 6 7 3" xfId="9999" xr:uid="{00000000-0005-0000-0000-0000E41F0000}"/>
    <cellStyle name="Normal 3 2 6 8" xfId="4088" xr:uid="{00000000-0005-0000-0000-0000E51F0000}"/>
    <cellStyle name="Normal 3 2 6 8 2" xfId="12829" xr:uid="{00000000-0005-0000-0000-0000E61F0000}"/>
    <cellStyle name="Normal 3 2 6 9" xfId="8587" xr:uid="{00000000-0005-0000-0000-0000E71F0000}"/>
    <cellStyle name="Normal 3 2 7" xfId="4089" xr:uid="{00000000-0005-0000-0000-0000E81F0000}"/>
    <cellStyle name="Normal 3 2 7 2" xfId="4090" xr:uid="{00000000-0005-0000-0000-0000E91F0000}"/>
    <cellStyle name="Normal 3 2 7 2 2" xfId="4091" xr:uid="{00000000-0005-0000-0000-0000EA1F0000}"/>
    <cellStyle name="Normal 3 2 7 2 2 2" xfId="4092" xr:uid="{00000000-0005-0000-0000-0000EB1F0000}"/>
    <cellStyle name="Normal 3 2 7 2 2 2 2" xfId="4093" xr:uid="{00000000-0005-0000-0000-0000EC1F0000}"/>
    <cellStyle name="Normal 3 2 7 2 2 2 2 2" xfId="16613" xr:uid="{00000000-0005-0000-0000-0000ED1F0000}"/>
    <cellStyle name="Normal 3 2 7 2 2 2 3" xfId="12371" xr:uid="{00000000-0005-0000-0000-0000EE1F0000}"/>
    <cellStyle name="Normal 3 2 7 2 2 3" xfId="4094" xr:uid="{00000000-0005-0000-0000-0000EF1F0000}"/>
    <cellStyle name="Normal 3 2 7 2 2 3 2" xfId="4095" xr:uid="{00000000-0005-0000-0000-0000F01F0000}"/>
    <cellStyle name="Normal 3 2 7 2 2 3 2 2" xfId="15199" xr:uid="{00000000-0005-0000-0000-0000F11F0000}"/>
    <cellStyle name="Normal 3 2 7 2 2 3 3" xfId="10957" xr:uid="{00000000-0005-0000-0000-0000F21F0000}"/>
    <cellStyle name="Normal 3 2 7 2 2 4" xfId="4096" xr:uid="{00000000-0005-0000-0000-0000F31F0000}"/>
    <cellStyle name="Normal 3 2 7 2 2 4 2" xfId="13787" xr:uid="{00000000-0005-0000-0000-0000F41F0000}"/>
    <cellStyle name="Normal 3 2 7 2 2 5" xfId="9545" xr:uid="{00000000-0005-0000-0000-0000F51F0000}"/>
    <cellStyle name="Normal 3 2 7 2 3" xfId="4097" xr:uid="{00000000-0005-0000-0000-0000F61F0000}"/>
    <cellStyle name="Normal 3 2 7 2 3 2" xfId="4098" xr:uid="{00000000-0005-0000-0000-0000F71F0000}"/>
    <cellStyle name="Normal 3 2 7 2 3 2 2" xfId="15907" xr:uid="{00000000-0005-0000-0000-0000F81F0000}"/>
    <cellStyle name="Normal 3 2 7 2 3 3" xfId="11665" xr:uid="{00000000-0005-0000-0000-0000F91F0000}"/>
    <cellStyle name="Normal 3 2 7 2 4" xfId="4099" xr:uid="{00000000-0005-0000-0000-0000FA1F0000}"/>
    <cellStyle name="Normal 3 2 7 2 4 2" xfId="4100" xr:uid="{00000000-0005-0000-0000-0000FB1F0000}"/>
    <cellStyle name="Normal 3 2 7 2 4 2 2" xfId="14493" xr:uid="{00000000-0005-0000-0000-0000FC1F0000}"/>
    <cellStyle name="Normal 3 2 7 2 4 3" xfId="10251" xr:uid="{00000000-0005-0000-0000-0000FD1F0000}"/>
    <cellStyle name="Normal 3 2 7 2 5" xfId="4101" xr:uid="{00000000-0005-0000-0000-0000FE1F0000}"/>
    <cellStyle name="Normal 3 2 7 2 5 2" xfId="13081" xr:uid="{00000000-0005-0000-0000-0000FF1F0000}"/>
    <cellStyle name="Normal 3 2 7 2 6" xfId="8839" xr:uid="{00000000-0005-0000-0000-000000200000}"/>
    <cellStyle name="Normal 3 2 7 3" xfId="4102" xr:uid="{00000000-0005-0000-0000-000001200000}"/>
    <cellStyle name="Normal 3 2 7 3 2" xfId="4103" xr:uid="{00000000-0005-0000-0000-000002200000}"/>
    <cellStyle name="Normal 3 2 7 3 2 2" xfId="4104" xr:uid="{00000000-0005-0000-0000-000003200000}"/>
    <cellStyle name="Normal 3 2 7 3 2 2 2" xfId="4105" xr:uid="{00000000-0005-0000-0000-000004200000}"/>
    <cellStyle name="Normal 3 2 7 3 2 2 2 2" xfId="16865" xr:uid="{00000000-0005-0000-0000-000005200000}"/>
    <cellStyle name="Normal 3 2 7 3 2 2 3" xfId="12623" xr:uid="{00000000-0005-0000-0000-000006200000}"/>
    <cellStyle name="Normal 3 2 7 3 2 3" xfId="4106" xr:uid="{00000000-0005-0000-0000-000007200000}"/>
    <cellStyle name="Normal 3 2 7 3 2 3 2" xfId="4107" xr:uid="{00000000-0005-0000-0000-000008200000}"/>
    <cellStyle name="Normal 3 2 7 3 2 3 2 2" xfId="15451" xr:uid="{00000000-0005-0000-0000-000009200000}"/>
    <cellStyle name="Normal 3 2 7 3 2 3 3" xfId="11209" xr:uid="{00000000-0005-0000-0000-00000A200000}"/>
    <cellStyle name="Normal 3 2 7 3 2 4" xfId="4108" xr:uid="{00000000-0005-0000-0000-00000B200000}"/>
    <cellStyle name="Normal 3 2 7 3 2 4 2" xfId="14039" xr:uid="{00000000-0005-0000-0000-00000C200000}"/>
    <cellStyle name="Normal 3 2 7 3 2 5" xfId="9797" xr:uid="{00000000-0005-0000-0000-00000D200000}"/>
    <cellStyle name="Normal 3 2 7 3 3" xfId="4109" xr:uid="{00000000-0005-0000-0000-00000E200000}"/>
    <cellStyle name="Normal 3 2 7 3 3 2" xfId="4110" xr:uid="{00000000-0005-0000-0000-00000F200000}"/>
    <cellStyle name="Normal 3 2 7 3 3 2 2" xfId="16159" xr:uid="{00000000-0005-0000-0000-000010200000}"/>
    <cellStyle name="Normal 3 2 7 3 3 3" xfId="11917" xr:uid="{00000000-0005-0000-0000-000011200000}"/>
    <cellStyle name="Normal 3 2 7 3 4" xfId="4111" xr:uid="{00000000-0005-0000-0000-000012200000}"/>
    <cellStyle name="Normal 3 2 7 3 4 2" xfId="4112" xr:uid="{00000000-0005-0000-0000-000013200000}"/>
    <cellStyle name="Normal 3 2 7 3 4 2 2" xfId="14745" xr:uid="{00000000-0005-0000-0000-000014200000}"/>
    <cellStyle name="Normal 3 2 7 3 4 3" xfId="10503" xr:uid="{00000000-0005-0000-0000-000015200000}"/>
    <cellStyle name="Normal 3 2 7 3 5" xfId="4113" xr:uid="{00000000-0005-0000-0000-000016200000}"/>
    <cellStyle name="Normal 3 2 7 3 5 2" xfId="13333" xr:uid="{00000000-0005-0000-0000-000017200000}"/>
    <cellStyle name="Normal 3 2 7 3 6" xfId="9091" xr:uid="{00000000-0005-0000-0000-000018200000}"/>
    <cellStyle name="Normal 3 2 7 4" xfId="4114" xr:uid="{00000000-0005-0000-0000-000019200000}"/>
    <cellStyle name="Normal 3 2 7 4 2" xfId="4115" xr:uid="{00000000-0005-0000-0000-00001A200000}"/>
    <cellStyle name="Normal 3 2 7 4 2 2" xfId="4116" xr:uid="{00000000-0005-0000-0000-00001B200000}"/>
    <cellStyle name="Normal 3 2 7 4 2 2 2" xfId="16411" xr:uid="{00000000-0005-0000-0000-00001C200000}"/>
    <cellStyle name="Normal 3 2 7 4 2 3" xfId="12169" xr:uid="{00000000-0005-0000-0000-00001D200000}"/>
    <cellStyle name="Normal 3 2 7 4 3" xfId="4117" xr:uid="{00000000-0005-0000-0000-00001E200000}"/>
    <cellStyle name="Normal 3 2 7 4 3 2" xfId="4118" xr:uid="{00000000-0005-0000-0000-00001F200000}"/>
    <cellStyle name="Normal 3 2 7 4 3 2 2" xfId="14997" xr:uid="{00000000-0005-0000-0000-000020200000}"/>
    <cellStyle name="Normal 3 2 7 4 3 3" xfId="10755" xr:uid="{00000000-0005-0000-0000-000021200000}"/>
    <cellStyle name="Normal 3 2 7 4 4" xfId="4119" xr:uid="{00000000-0005-0000-0000-000022200000}"/>
    <cellStyle name="Normal 3 2 7 4 4 2" xfId="13585" xr:uid="{00000000-0005-0000-0000-000023200000}"/>
    <cellStyle name="Normal 3 2 7 4 5" xfId="9343" xr:uid="{00000000-0005-0000-0000-000024200000}"/>
    <cellStyle name="Normal 3 2 7 5" xfId="4120" xr:uid="{00000000-0005-0000-0000-000025200000}"/>
    <cellStyle name="Normal 3 2 7 5 2" xfId="4121" xr:uid="{00000000-0005-0000-0000-000026200000}"/>
    <cellStyle name="Normal 3 2 7 5 2 2" xfId="15705" xr:uid="{00000000-0005-0000-0000-000027200000}"/>
    <cellStyle name="Normal 3 2 7 5 3" xfId="11463" xr:uid="{00000000-0005-0000-0000-000028200000}"/>
    <cellStyle name="Normal 3 2 7 6" xfId="4122" xr:uid="{00000000-0005-0000-0000-000029200000}"/>
    <cellStyle name="Normal 3 2 7 6 2" xfId="4123" xr:uid="{00000000-0005-0000-0000-00002A200000}"/>
    <cellStyle name="Normal 3 2 7 6 2 2" xfId="14291" xr:uid="{00000000-0005-0000-0000-00002B200000}"/>
    <cellStyle name="Normal 3 2 7 6 3" xfId="10049" xr:uid="{00000000-0005-0000-0000-00002C200000}"/>
    <cellStyle name="Normal 3 2 7 7" xfId="4124" xr:uid="{00000000-0005-0000-0000-00002D200000}"/>
    <cellStyle name="Normal 3 2 7 7 2" xfId="12879" xr:uid="{00000000-0005-0000-0000-00002E200000}"/>
    <cellStyle name="Normal 3 2 7 8" xfId="8637" xr:uid="{00000000-0005-0000-0000-00002F200000}"/>
    <cellStyle name="Normal 3 2 8" xfId="4125" xr:uid="{00000000-0005-0000-0000-000030200000}"/>
    <cellStyle name="Normal 3 2 8 2" xfId="4126" xr:uid="{00000000-0005-0000-0000-000031200000}"/>
    <cellStyle name="Normal 3 2 8 2 2" xfId="4127" xr:uid="{00000000-0005-0000-0000-000032200000}"/>
    <cellStyle name="Normal 3 2 8 2 2 2" xfId="4128" xr:uid="{00000000-0005-0000-0000-000033200000}"/>
    <cellStyle name="Normal 3 2 8 2 2 2 2" xfId="4129" xr:uid="{00000000-0005-0000-0000-000034200000}"/>
    <cellStyle name="Normal 3 2 8 2 2 2 2 2" xfId="16966" xr:uid="{00000000-0005-0000-0000-000035200000}"/>
    <cellStyle name="Normal 3 2 8 2 2 2 3" xfId="12724" xr:uid="{00000000-0005-0000-0000-000036200000}"/>
    <cellStyle name="Normal 3 2 8 2 2 3" xfId="4130" xr:uid="{00000000-0005-0000-0000-000037200000}"/>
    <cellStyle name="Normal 3 2 8 2 2 3 2" xfId="4131" xr:uid="{00000000-0005-0000-0000-000038200000}"/>
    <cellStyle name="Normal 3 2 8 2 2 3 2 2" xfId="15552" xr:uid="{00000000-0005-0000-0000-000039200000}"/>
    <cellStyle name="Normal 3 2 8 2 2 3 3" xfId="11310" xr:uid="{00000000-0005-0000-0000-00003A200000}"/>
    <cellStyle name="Normal 3 2 8 2 2 4" xfId="4132" xr:uid="{00000000-0005-0000-0000-00003B200000}"/>
    <cellStyle name="Normal 3 2 8 2 2 4 2" xfId="14140" xr:uid="{00000000-0005-0000-0000-00003C200000}"/>
    <cellStyle name="Normal 3 2 8 2 2 5" xfId="9898" xr:uid="{00000000-0005-0000-0000-00003D200000}"/>
    <cellStyle name="Normal 3 2 8 2 3" xfId="4133" xr:uid="{00000000-0005-0000-0000-00003E200000}"/>
    <cellStyle name="Normal 3 2 8 2 3 2" xfId="4134" xr:uid="{00000000-0005-0000-0000-00003F200000}"/>
    <cellStyle name="Normal 3 2 8 2 3 2 2" xfId="16260" xr:uid="{00000000-0005-0000-0000-000040200000}"/>
    <cellStyle name="Normal 3 2 8 2 3 3" xfId="12018" xr:uid="{00000000-0005-0000-0000-000041200000}"/>
    <cellStyle name="Normal 3 2 8 2 4" xfId="4135" xr:uid="{00000000-0005-0000-0000-000042200000}"/>
    <cellStyle name="Normal 3 2 8 2 4 2" xfId="4136" xr:uid="{00000000-0005-0000-0000-000043200000}"/>
    <cellStyle name="Normal 3 2 8 2 4 2 2" xfId="14846" xr:uid="{00000000-0005-0000-0000-000044200000}"/>
    <cellStyle name="Normal 3 2 8 2 4 3" xfId="10604" xr:uid="{00000000-0005-0000-0000-000045200000}"/>
    <cellStyle name="Normal 3 2 8 2 5" xfId="4137" xr:uid="{00000000-0005-0000-0000-000046200000}"/>
    <cellStyle name="Normal 3 2 8 2 5 2" xfId="13434" xr:uid="{00000000-0005-0000-0000-000047200000}"/>
    <cellStyle name="Normal 3 2 8 2 6" xfId="9192" xr:uid="{00000000-0005-0000-0000-000048200000}"/>
    <cellStyle name="Normal 3 2 8 3" xfId="4138" xr:uid="{00000000-0005-0000-0000-000049200000}"/>
    <cellStyle name="Normal 3 2 8 3 2" xfId="4139" xr:uid="{00000000-0005-0000-0000-00004A200000}"/>
    <cellStyle name="Normal 3 2 8 3 2 2" xfId="4140" xr:uid="{00000000-0005-0000-0000-00004B200000}"/>
    <cellStyle name="Normal 3 2 8 3 2 2 2" xfId="16714" xr:uid="{00000000-0005-0000-0000-00004C200000}"/>
    <cellStyle name="Normal 3 2 8 3 2 3" xfId="12472" xr:uid="{00000000-0005-0000-0000-00004D200000}"/>
    <cellStyle name="Normal 3 2 8 3 3" xfId="4141" xr:uid="{00000000-0005-0000-0000-00004E200000}"/>
    <cellStyle name="Normal 3 2 8 3 3 2" xfId="4142" xr:uid="{00000000-0005-0000-0000-00004F200000}"/>
    <cellStyle name="Normal 3 2 8 3 3 2 2" xfId="15300" xr:uid="{00000000-0005-0000-0000-000050200000}"/>
    <cellStyle name="Normal 3 2 8 3 3 3" xfId="11058" xr:uid="{00000000-0005-0000-0000-000051200000}"/>
    <cellStyle name="Normal 3 2 8 3 4" xfId="4143" xr:uid="{00000000-0005-0000-0000-000052200000}"/>
    <cellStyle name="Normal 3 2 8 3 4 2" xfId="13888" xr:uid="{00000000-0005-0000-0000-000053200000}"/>
    <cellStyle name="Normal 3 2 8 3 5" xfId="9646" xr:uid="{00000000-0005-0000-0000-000054200000}"/>
    <cellStyle name="Normal 3 2 8 4" xfId="4144" xr:uid="{00000000-0005-0000-0000-000055200000}"/>
    <cellStyle name="Normal 3 2 8 4 2" xfId="4145" xr:uid="{00000000-0005-0000-0000-000056200000}"/>
    <cellStyle name="Normal 3 2 8 4 2 2" xfId="16008" xr:uid="{00000000-0005-0000-0000-000057200000}"/>
    <cellStyle name="Normal 3 2 8 4 3" xfId="11766" xr:uid="{00000000-0005-0000-0000-000058200000}"/>
    <cellStyle name="Normal 3 2 8 5" xfId="4146" xr:uid="{00000000-0005-0000-0000-000059200000}"/>
    <cellStyle name="Normal 3 2 8 5 2" xfId="4147" xr:uid="{00000000-0005-0000-0000-00005A200000}"/>
    <cellStyle name="Normal 3 2 8 5 2 2" xfId="14594" xr:uid="{00000000-0005-0000-0000-00005B200000}"/>
    <cellStyle name="Normal 3 2 8 5 3" xfId="10352" xr:uid="{00000000-0005-0000-0000-00005C200000}"/>
    <cellStyle name="Normal 3 2 8 6" xfId="4148" xr:uid="{00000000-0005-0000-0000-00005D200000}"/>
    <cellStyle name="Normal 3 2 8 6 2" xfId="13182" xr:uid="{00000000-0005-0000-0000-00005E200000}"/>
    <cellStyle name="Normal 3 2 8 7" xfId="8940" xr:uid="{00000000-0005-0000-0000-00005F200000}"/>
    <cellStyle name="Normal 3 2 9" xfId="4149" xr:uid="{00000000-0005-0000-0000-000060200000}"/>
    <cellStyle name="Normal 3 2 9 2" xfId="4150" xr:uid="{00000000-0005-0000-0000-000061200000}"/>
    <cellStyle name="Normal 3 2 9 2 2" xfId="4151" xr:uid="{00000000-0005-0000-0000-000062200000}"/>
    <cellStyle name="Normal 3 2 9 2 2 2" xfId="4152" xr:uid="{00000000-0005-0000-0000-000063200000}"/>
    <cellStyle name="Normal 3 2 9 2 2 2 2" xfId="16512" xr:uid="{00000000-0005-0000-0000-000064200000}"/>
    <cellStyle name="Normal 3 2 9 2 2 3" xfId="12270" xr:uid="{00000000-0005-0000-0000-000065200000}"/>
    <cellStyle name="Normal 3 2 9 2 3" xfId="4153" xr:uid="{00000000-0005-0000-0000-000066200000}"/>
    <cellStyle name="Normal 3 2 9 2 3 2" xfId="4154" xr:uid="{00000000-0005-0000-0000-000067200000}"/>
    <cellStyle name="Normal 3 2 9 2 3 2 2" xfId="15098" xr:uid="{00000000-0005-0000-0000-000068200000}"/>
    <cellStyle name="Normal 3 2 9 2 3 3" xfId="10856" xr:uid="{00000000-0005-0000-0000-000069200000}"/>
    <cellStyle name="Normal 3 2 9 2 4" xfId="4155" xr:uid="{00000000-0005-0000-0000-00006A200000}"/>
    <cellStyle name="Normal 3 2 9 2 4 2" xfId="13686" xr:uid="{00000000-0005-0000-0000-00006B200000}"/>
    <cellStyle name="Normal 3 2 9 2 5" xfId="9444" xr:uid="{00000000-0005-0000-0000-00006C200000}"/>
    <cellStyle name="Normal 3 2 9 3" xfId="4156" xr:uid="{00000000-0005-0000-0000-00006D200000}"/>
    <cellStyle name="Normal 3 2 9 3 2" xfId="4157" xr:uid="{00000000-0005-0000-0000-00006E200000}"/>
    <cellStyle name="Normal 3 2 9 3 2 2" xfId="15806" xr:uid="{00000000-0005-0000-0000-00006F200000}"/>
    <cellStyle name="Normal 3 2 9 3 3" xfId="11564" xr:uid="{00000000-0005-0000-0000-000070200000}"/>
    <cellStyle name="Normal 3 2 9 4" xfId="4158" xr:uid="{00000000-0005-0000-0000-000071200000}"/>
    <cellStyle name="Normal 3 2 9 4 2" xfId="4159" xr:uid="{00000000-0005-0000-0000-000072200000}"/>
    <cellStyle name="Normal 3 2 9 4 2 2" xfId="14392" xr:uid="{00000000-0005-0000-0000-000073200000}"/>
    <cellStyle name="Normal 3 2 9 4 3" xfId="10150" xr:uid="{00000000-0005-0000-0000-000074200000}"/>
    <cellStyle name="Normal 3 2 9 5" xfId="4160" xr:uid="{00000000-0005-0000-0000-000075200000}"/>
    <cellStyle name="Normal 3 2 9 5 2" xfId="12980" xr:uid="{00000000-0005-0000-0000-000076200000}"/>
    <cellStyle name="Normal 3 2 9 6" xfId="8738" xr:uid="{00000000-0005-0000-0000-000077200000}"/>
    <cellStyle name="Normal 3 3" xfId="4161" xr:uid="{00000000-0005-0000-0000-000078200000}"/>
    <cellStyle name="Normal 3 3 10" xfId="4162" xr:uid="{00000000-0005-0000-0000-000079200000}"/>
    <cellStyle name="Normal 3 3 10 2" xfId="4163" xr:uid="{00000000-0005-0000-0000-00007A200000}"/>
    <cellStyle name="Normal 3 3 10 2 2" xfId="15606" xr:uid="{00000000-0005-0000-0000-00007B200000}"/>
    <cellStyle name="Normal 3 3 10 3" xfId="11364" xr:uid="{00000000-0005-0000-0000-00007C200000}"/>
    <cellStyle name="Normal 3 3 11" xfId="4164" xr:uid="{00000000-0005-0000-0000-00007D200000}"/>
    <cellStyle name="Normal 3 3 11 2" xfId="4165" xr:uid="{00000000-0005-0000-0000-00007E200000}"/>
    <cellStyle name="Normal 3 3 11 2 2" xfId="14192" xr:uid="{00000000-0005-0000-0000-00007F200000}"/>
    <cellStyle name="Normal 3 3 11 3" xfId="9950" xr:uid="{00000000-0005-0000-0000-000080200000}"/>
    <cellStyle name="Normal 3 3 12" xfId="4166" xr:uid="{00000000-0005-0000-0000-000081200000}"/>
    <cellStyle name="Normal 3 3 12 2" xfId="12780" xr:uid="{00000000-0005-0000-0000-000082200000}"/>
    <cellStyle name="Normal 3 3 13" xfId="8532" xr:uid="{00000000-0005-0000-0000-000083200000}"/>
    <cellStyle name="Normal 3 3 2" xfId="4167" xr:uid="{00000000-0005-0000-0000-000084200000}"/>
    <cellStyle name="Normal 3 3 2 10" xfId="4168" xr:uid="{00000000-0005-0000-0000-000085200000}"/>
    <cellStyle name="Normal 3 3 2 10 2" xfId="4169" xr:uid="{00000000-0005-0000-0000-000086200000}"/>
    <cellStyle name="Normal 3 3 2 10 2 2" xfId="14205" xr:uid="{00000000-0005-0000-0000-000087200000}"/>
    <cellStyle name="Normal 3 3 2 10 3" xfId="9963" xr:uid="{00000000-0005-0000-0000-000088200000}"/>
    <cellStyle name="Normal 3 3 2 11" xfId="4170" xr:uid="{00000000-0005-0000-0000-000089200000}"/>
    <cellStyle name="Normal 3 3 2 11 2" xfId="12793" xr:uid="{00000000-0005-0000-0000-00008A200000}"/>
    <cellStyle name="Normal 3 3 2 12" xfId="8546" xr:uid="{00000000-0005-0000-0000-00008B200000}"/>
    <cellStyle name="Normal 3 3 2 2" xfId="4171" xr:uid="{00000000-0005-0000-0000-00008C200000}"/>
    <cellStyle name="Normal 3 3 2 2 10" xfId="4172" xr:uid="{00000000-0005-0000-0000-00008D200000}"/>
    <cellStyle name="Normal 3 3 2 2 10 2" xfId="12818" xr:uid="{00000000-0005-0000-0000-00008E200000}"/>
    <cellStyle name="Normal 3 3 2 2 11" xfId="8575" xr:uid="{00000000-0005-0000-0000-00008F200000}"/>
    <cellStyle name="Normal 3 3 2 2 2" xfId="4173" xr:uid="{00000000-0005-0000-0000-000090200000}"/>
    <cellStyle name="Normal 3 3 2 2 2 2" xfId="4174" xr:uid="{00000000-0005-0000-0000-000091200000}"/>
    <cellStyle name="Normal 3 3 2 2 2 2 2" xfId="4175" xr:uid="{00000000-0005-0000-0000-000092200000}"/>
    <cellStyle name="Normal 3 3 2 2 2 2 2 2" xfId="4176" xr:uid="{00000000-0005-0000-0000-000093200000}"/>
    <cellStyle name="Normal 3 3 2 2 2 2 2 2 2" xfId="4177" xr:uid="{00000000-0005-0000-0000-000094200000}"/>
    <cellStyle name="Normal 3 3 2 2 2 2 2 2 2 2" xfId="4178" xr:uid="{00000000-0005-0000-0000-000095200000}"/>
    <cellStyle name="Normal 3 3 2 2 2 2 2 2 2 2 2" xfId="16704" xr:uid="{00000000-0005-0000-0000-000096200000}"/>
    <cellStyle name="Normal 3 3 2 2 2 2 2 2 2 3" xfId="12462" xr:uid="{00000000-0005-0000-0000-000097200000}"/>
    <cellStyle name="Normal 3 3 2 2 2 2 2 2 3" xfId="4179" xr:uid="{00000000-0005-0000-0000-000098200000}"/>
    <cellStyle name="Normal 3 3 2 2 2 2 2 2 3 2" xfId="4180" xr:uid="{00000000-0005-0000-0000-000099200000}"/>
    <cellStyle name="Normal 3 3 2 2 2 2 2 2 3 2 2" xfId="15290" xr:uid="{00000000-0005-0000-0000-00009A200000}"/>
    <cellStyle name="Normal 3 3 2 2 2 2 2 2 3 3" xfId="11048" xr:uid="{00000000-0005-0000-0000-00009B200000}"/>
    <cellStyle name="Normal 3 3 2 2 2 2 2 2 4" xfId="4181" xr:uid="{00000000-0005-0000-0000-00009C200000}"/>
    <cellStyle name="Normal 3 3 2 2 2 2 2 2 4 2" xfId="13878" xr:uid="{00000000-0005-0000-0000-00009D200000}"/>
    <cellStyle name="Normal 3 3 2 2 2 2 2 2 5" xfId="9636" xr:uid="{00000000-0005-0000-0000-00009E200000}"/>
    <cellStyle name="Normal 3 3 2 2 2 2 2 3" xfId="4182" xr:uid="{00000000-0005-0000-0000-00009F200000}"/>
    <cellStyle name="Normal 3 3 2 2 2 2 2 3 2" xfId="4183" xr:uid="{00000000-0005-0000-0000-0000A0200000}"/>
    <cellStyle name="Normal 3 3 2 2 2 2 2 3 2 2" xfId="15998" xr:uid="{00000000-0005-0000-0000-0000A1200000}"/>
    <cellStyle name="Normal 3 3 2 2 2 2 2 3 3" xfId="11756" xr:uid="{00000000-0005-0000-0000-0000A2200000}"/>
    <cellStyle name="Normal 3 3 2 2 2 2 2 4" xfId="4184" xr:uid="{00000000-0005-0000-0000-0000A3200000}"/>
    <cellStyle name="Normal 3 3 2 2 2 2 2 4 2" xfId="4185" xr:uid="{00000000-0005-0000-0000-0000A4200000}"/>
    <cellStyle name="Normal 3 3 2 2 2 2 2 4 2 2" xfId="14584" xr:uid="{00000000-0005-0000-0000-0000A5200000}"/>
    <cellStyle name="Normal 3 3 2 2 2 2 2 4 3" xfId="10342" xr:uid="{00000000-0005-0000-0000-0000A6200000}"/>
    <cellStyle name="Normal 3 3 2 2 2 2 2 5" xfId="4186" xr:uid="{00000000-0005-0000-0000-0000A7200000}"/>
    <cellStyle name="Normal 3 3 2 2 2 2 2 5 2" xfId="13172" xr:uid="{00000000-0005-0000-0000-0000A8200000}"/>
    <cellStyle name="Normal 3 3 2 2 2 2 2 6" xfId="8930" xr:uid="{00000000-0005-0000-0000-0000A9200000}"/>
    <cellStyle name="Normal 3 3 2 2 2 2 3" xfId="4187" xr:uid="{00000000-0005-0000-0000-0000AA200000}"/>
    <cellStyle name="Normal 3 3 2 2 2 2 3 2" xfId="4188" xr:uid="{00000000-0005-0000-0000-0000AB200000}"/>
    <cellStyle name="Normal 3 3 2 2 2 2 3 2 2" xfId="4189" xr:uid="{00000000-0005-0000-0000-0000AC200000}"/>
    <cellStyle name="Normal 3 3 2 2 2 2 3 2 2 2" xfId="4190" xr:uid="{00000000-0005-0000-0000-0000AD200000}"/>
    <cellStyle name="Normal 3 3 2 2 2 2 3 2 2 2 2" xfId="16956" xr:uid="{00000000-0005-0000-0000-0000AE200000}"/>
    <cellStyle name="Normal 3 3 2 2 2 2 3 2 2 3" xfId="12714" xr:uid="{00000000-0005-0000-0000-0000AF200000}"/>
    <cellStyle name="Normal 3 3 2 2 2 2 3 2 3" xfId="4191" xr:uid="{00000000-0005-0000-0000-0000B0200000}"/>
    <cellStyle name="Normal 3 3 2 2 2 2 3 2 3 2" xfId="4192" xr:uid="{00000000-0005-0000-0000-0000B1200000}"/>
    <cellStyle name="Normal 3 3 2 2 2 2 3 2 3 2 2" xfId="15542" xr:uid="{00000000-0005-0000-0000-0000B2200000}"/>
    <cellStyle name="Normal 3 3 2 2 2 2 3 2 3 3" xfId="11300" xr:uid="{00000000-0005-0000-0000-0000B3200000}"/>
    <cellStyle name="Normal 3 3 2 2 2 2 3 2 4" xfId="4193" xr:uid="{00000000-0005-0000-0000-0000B4200000}"/>
    <cellStyle name="Normal 3 3 2 2 2 2 3 2 4 2" xfId="14130" xr:uid="{00000000-0005-0000-0000-0000B5200000}"/>
    <cellStyle name="Normal 3 3 2 2 2 2 3 2 5" xfId="9888" xr:uid="{00000000-0005-0000-0000-0000B6200000}"/>
    <cellStyle name="Normal 3 3 2 2 2 2 3 3" xfId="4194" xr:uid="{00000000-0005-0000-0000-0000B7200000}"/>
    <cellStyle name="Normal 3 3 2 2 2 2 3 3 2" xfId="4195" xr:uid="{00000000-0005-0000-0000-0000B8200000}"/>
    <cellStyle name="Normal 3 3 2 2 2 2 3 3 2 2" xfId="16250" xr:uid="{00000000-0005-0000-0000-0000B9200000}"/>
    <cellStyle name="Normal 3 3 2 2 2 2 3 3 3" xfId="12008" xr:uid="{00000000-0005-0000-0000-0000BA200000}"/>
    <cellStyle name="Normal 3 3 2 2 2 2 3 4" xfId="4196" xr:uid="{00000000-0005-0000-0000-0000BB200000}"/>
    <cellStyle name="Normal 3 3 2 2 2 2 3 4 2" xfId="4197" xr:uid="{00000000-0005-0000-0000-0000BC200000}"/>
    <cellStyle name="Normal 3 3 2 2 2 2 3 4 2 2" xfId="14836" xr:uid="{00000000-0005-0000-0000-0000BD200000}"/>
    <cellStyle name="Normal 3 3 2 2 2 2 3 4 3" xfId="10594" xr:uid="{00000000-0005-0000-0000-0000BE200000}"/>
    <cellStyle name="Normal 3 3 2 2 2 2 3 5" xfId="4198" xr:uid="{00000000-0005-0000-0000-0000BF200000}"/>
    <cellStyle name="Normal 3 3 2 2 2 2 3 5 2" xfId="13424" xr:uid="{00000000-0005-0000-0000-0000C0200000}"/>
    <cellStyle name="Normal 3 3 2 2 2 2 3 6" xfId="9182" xr:uid="{00000000-0005-0000-0000-0000C1200000}"/>
    <cellStyle name="Normal 3 3 2 2 2 2 4" xfId="4199" xr:uid="{00000000-0005-0000-0000-0000C2200000}"/>
    <cellStyle name="Normal 3 3 2 2 2 2 4 2" xfId="4200" xr:uid="{00000000-0005-0000-0000-0000C3200000}"/>
    <cellStyle name="Normal 3 3 2 2 2 2 4 2 2" xfId="4201" xr:uid="{00000000-0005-0000-0000-0000C4200000}"/>
    <cellStyle name="Normal 3 3 2 2 2 2 4 2 2 2" xfId="16502" xr:uid="{00000000-0005-0000-0000-0000C5200000}"/>
    <cellStyle name="Normal 3 3 2 2 2 2 4 2 3" xfId="12260" xr:uid="{00000000-0005-0000-0000-0000C6200000}"/>
    <cellStyle name="Normal 3 3 2 2 2 2 4 3" xfId="4202" xr:uid="{00000000-0005-0000-0000-0000C7200000}"/>
    <cellStyle name="Normal 3 3 2 2 2 2 4 3 2" xfId="4203" xr:uid="{00000000-0005-0000-0000-0000C8200000}"/>
    <cellStyle name="Normal 3 3 2 2 2 2 4 3 2 2" xfId="15088" xr:uid="{00000000-0005-0000-0000-0000C9200000}"/>
    <cellStyle name="Normal 3 3 2 2 2 2 4 3 3" xfId="10846" xr:uid="{00000000-0005-0000-0000-0000CA200000}"/>
    <cellStyle name="Normal 3 3 2 2 2 2 4 4" xfId="4204" xr:uid="{00000000-0005-0000-0000-0000CB200000}"/>
    <cellStyle name="Normal 3 3 2 2 2 2 4 4 2" xfId="13676" xr:uid="{00000000-0005-0000-0000-0000CC200000}"/>
    <cellStyle name="Normal 3 3 2 2 2 2 4 5" xfId="9434" xr:uid="{00000000-0005-0000-0000-0000CD200000}"/>
    <cellStyle name="Normal 3 3 2 2 2 2 5" xfId="4205" xr:uid="{00000000-0005-0000-0000-0000CE200000}"/>
    <cellStyle name="Normal 3 3 2 2 2 2 5 2" xfId="4206" xr:uid="{00000000-0005-0000-0000-0000CF200000}"/>
    <cellStyle name="Normal 3 3 2 2 2 2 5 2 2" xfId="15796" xr:uid="{00000000-0005-0000-0000-0000D0200000}"/>
    <cellStyle name="Normal 3 3 2 2 2 2 5 3" xfId="11554" xr:uid="{00000000-0005-0000-0000-0000D1200000}"/>
    <cellStyle name="Normal 3 3 2 2 2 2 6" xfId="4207" xr:uid="{00000000-0005-0000-0000-0000D2200000}"/>
    <cellStyle name="Normal 3 3 2 2 2 2 6 2" xfId="4208" xr:uid="{00000000-0005-0000-0000-0000D3200000}"/>
    <cellStyle name="Normal 3 3 2 2 2 2 6 2 2" xfId="14382" xr:uid="{00000000-0005-0000-0000-0000D4200000}"/>
    <cellStyle name="Normal 3 3 2 2 2 2 6 3" xfId="10140" xr:uid="{00000000-0005-0000-0000-0000D5200000}"/>
    <cellStyle name="Normal 3 3 2 2 2 2 7" xfId="4209" xr:uid="{00000000-0005-0000-0000-0000D6200000}"/>
    <cellStyle name="Normal 3 3 2 2 2 2 7 2" xfId="12970" xr:uid="{00000000-0005-0000-0000-0000D7200000}"/>
    <cellStyle name="Normal 3 3 2 2 2 2 8" xfId="8728" xr:uid="{00000000-0005-0000-0000-0000D8200000}"/>
    <cellStyle name="Normal 3 3 2 2 2 3" xfId="4210" xr:uid="{00000000-0005-0000-0000-0000D9200000}"/>
    <cellStyle name="Normal 3 3 2 2 2 3 2" xfId="4211" xr:uid="{00000000-0005-0000-0000-0000DA200000}"/>
    <cellStyle name="Normal 3 3 2 2 2 3 2 2" xfId="4212" xr:uid="{00000000-0005-0000-0000-0000DB200000}"/>
    <cellStyle name="Normal 3 3 2 2 2 3 2 2 2" xfId="4213" xr:uid="{00000000-0005-0000-0000-0000DC200000}"/>
    <cellStyle name="Normal 3 3 2 2 2 3 2 2 2 2" xfId="16603" xr:uid="{00000000-0005-0000-0000-0000DD200000}"/>
    <cellStyle name="Normal 3 3 2 2 2 3 2 2 3" xfId="12361" xr:uid="{00000000-0005-0000-0000-0000DE200000}"/>
    <cellStyle name="Normal 3 3 2 2 2 3 2 3" xfId="4214" xr:uid="{00000000-0005-0000-0000-0000DF200000}"/>
    <cellStyle name="Normal 3 3 2 2 2 3 2 3 2" xfId="4215" xr:uid="{00000000-0005-0000-0000-0000E0200000}"/>
    <cellStyle name="Normal 3 3 2 2 2 3 2 3 2 2" xfId="15189" xr:uid="{00000000-0005-0000-0000-0000E1200000}"/>
    <cellStyle name="Normal 3 3 2 2 2 3 2 3 3" xfId="10947" xr:uid="{00000000-0005-0000-0000-0000E2200000}"/>
    <cellStyle name="Normal 3 3 2 2 2 3 2 4" xfId="4216" xr:uid="{00000000-0005-0000-0000-0000E3200000}"/>
    <cellStyle name="Normal 3 3 2 2 2 3 2 4 2" xfId="13777" xr:uid="{00000000-0005-0000-0000-0000E4200000}"/>
    <cellStyle name="Normal 3 3 2 2 2 3 2 5" xfId="9535" xr:uid="{00000000-0005-0000-0000-0000E5200000}"/>
    <cellStyle name="Normal 3 3 2 2 2 3 3" xfId="4217" xr:uid="{00000000-0005-0000-0000-0000E6200000}"/>
    <cellStyle name="Normal 3 3 2 2 2 3 3 2" xfId="4218" xr:uid="{00000000-0005-0000-0000-0000E7200000}"/>
    <cellStyle name="Normal 3 3 2 2 2 3 3 2 2" xfId="15897" xr:uid="{00000000-0005-0000-0000-0000E8200000}"/>
    <cellStyle name="Normal 3 3 2 2 2 3 3 3" xfId="11655" xr:uid="{00000000-0005-0000-0000-0000E9200000}"/>
    <cellStyle name="Normal 3 3 2 2 2 3 4" xfId="4219" xr:uid="{00000000-0005-0000-0000-0000EA200000}"/>
    <cellStyle name="Normal 3 3 2 2 2 3 4 2" xfId="4220" xr:uid="{00000000-0005-0000-0000-0000EB200000}"/>
    <cellStyle name="Normal 3 3 2 2 2 3 4 2 2" xfId="14483" xr:uid="{00000000-0005-0000-0000-0000EC200000}"/>
    <cellStyle name="Normal 3 3 2 2 2 3 4 3" xfId="10241" xr:uid="{00000000-0005-0000-0000-0000ED200000}"/>
    <cellStyle name="Normal 3 3 2 2 2 3 5" xfId="4221" xr:uid="{00000000-0005-0000-0000-0000EE200000}"/>
    <cellStyle name="Normal 3 3 2 2 2 3 5 2" xfId="13071" xr:uid="{00000000-0005-0000-0000-0000EF200000}"/>
    <cellStyle name="Normal 3 3 2 2 2 3 6" xfId="8829" xr:uid="{00000000-0005-0000-0000-0000F0200000}"/>
    <cellStyle name="Normal 3 3 2 2 2 4" xfId="4222" xr:uid="{00000000-0005-0000-0000-0000F1200000}"/>
    <cellStyle name="Normal 3 3 2 2 2 4 2" xfId="4223" xr:uid="{00000000-0005-0000-0000-0000F2200000}"/>
    <cellStyle name="Normal 3 3 2 2 2 4 2 2" xfId="4224" xr:uid="{00000000-0005-0000-0000-0000F3200000}"/>
    <cellStyle name="Normal 3 3 2 2 2 4 2 2 2" xfId="4225" xr:uid="{00000000-0005-0000-0000-0000F4200000}"/>
    <cellStyle name="Normal 3 3 2 2 2 4 2 2 2 2" xfId="16855" xr:uid="{00000000-0005-0000-0000-0000F5200000}"/>
    <cellStyle name="Normal 3 3 2 2 2 4 2 2 3" xfId="12613" xr:uid="{00000000-0005-0000-0000-0000F6200000}"/>
    <cellStyle name="Normal 3 3 2 2 2 4 2 3" xfId="4226" xr:uid="{00000000-0005-0000-0000-0000F7200000}"/>
    <cellStyle name="Normal 3 3 2 2 2 4 2 3 2" xfId="4227" xr:uid="{00000000-0005-0000-0000-0000F8200000}"/>
    <cellStyle name="Normal 3 3 2 2 2 4 2 3 2 2" xfId="15441" xr:uid="{00000000-0005-0000-0000-0000F9200000}"/>
    <cellStyle name="Normal 3 3 2 2 2 4 2 3 3" xfId="11199" xr:uid="{00000000-0005-0000-0000-0000FA200000}"/>
    <cellStyle name="Normal 3 3 2 2 2 4 2 4" xfId="4228" xr:uid="{00000000-0005-0000-0000-0000FB200000}"/>
    <cellStyle name="Normal 3 3 2 2 2 4 2 4 2" xfId="14029" xr:uid="{00000000-0005-0000-0000-0000FC200000}"/>
    <cellStyle name="Normal 3 3 2 2 2 4 2 5" xfId="9787" xr:uid="{00000000-0005-0000-0000-0000FD200000}"/>
    <cellStyle name="Normal 3 3 2 2 2 4 3" xfId="4229" xr:uid="{00000000-0005-0000-0000-0000FE200000}"/>
    <cellStyle name="Normal 3 3 2 2 2 4 3 2" xfId="4230" xr:uid="{00000000-0005-0000-0000-0000FF200000}"/>
    <cellStyle name="Normal 3 3 2 2 2 4 3 2 2" xfId="16149" xr:uid="{00000000-0005-0000-0000-000000210000}"/>
    <cellStyle name="Normal 3 3 2 2 2 4 3 3" xfId="11907" xr:uid="{00000000-0005-0000-0000-000001210000}"/>
    <cellStyle name="Normal 3 3 2 2 2 4 4" xfId="4231" xr:uid="{00000000-0005-0000-0000-000002210000}"/>
    <cellStyle name="Normal 3 3 2 2 2 4 4 2" xfId="4232" xr:uid="{00000000-0005-0000-0000-000003210000}"/>
    <cellStyle name="Normal 3 3 2 2 2 4 4 2 2" xfId="14735" xr:uid="{00000000-0005-0000-0000-000004210000}"/>
    <cellStyle name="Normal 3 3 2 2 2 4 4 3" xfId="10493" xr:uid="{00000000-0005-0000-0000-000005210000}"/>
    <cellStyle name="Normal 3 3 2 2 2 4 5" xfId="4233" xr:uid="{00000000-0005-0000-0000-000006210000}"/>
    <cellStyle name="Normal 3 3 2 2 2 4 5 2" xfId="13323" xr:uid="{00000000-0005-0000-0000-000007210000}"/>
    <cellStyle name="Normal 3 3 2 2 2 4 6" xfId="9081" xr:uid="{00000000-0005-0000-0000-000008210000}"/>
    <cellStyle name="Normal 3 3 2 2 2 5" xfId="4234" xr:uid="{00000000-0005-0000-0000-000009210000}"/>
    <cellStyle name="Normal 3 3 2 2 2 5 2" xfId="4235" xr:uid="{00000000-0005-0000-0000-00000A210000}"/>
    <cellStyle name="Normal 3 3 2 2 2 5 2 2" xfId="4236" xr:uid="{00000000-0005-0000-0000-00000B210000}"/>
    <cellStyle name="Normal 3 3 2 2 2 5 2 2 2" xfId="16401" xr:uid="{00000000-0005-0000-0000-00000C210000}"/>
    <cellStyle name="Normal 3 3 2 2 2 5 2 3" xfId="12159" xr:uid="{00000000-0005-0000-0000-00000D210000}"/>
    <cellStyle name="Normal 3 3 2 2 2 5 3" xfId="4237" xr:uid="{00000000-0005-0000-0000-00000E210000}"/>
    <cellStyle name="Normal 3 3 2 2 2 5 3 2" xfId="4238" xr:uid="{00000000-0005-0000-0000-00000F210000}"/>
    <cellStyle name="Normal 3 3 2 2 2 5 3 2 2" xfId="14987" xr:uid="{00000000-0005-0000-0000-000010210000}"/>
    <cellStyle name="Normal 3 3 2 2 2 5 3 3" xfId="10745" xr:uid="{00000000-0005-0000-0000-000011210000}"/>
    <cellStyle name="Normal 3 3 2 2 2 5 4" xfId="4239" xr:uid="{00000000-0005-0000-0000-000012210000}"/>
    <cellStyle name="Normal 3 3 2 2 2 5 4 2" xfId="13575" xr:uid="{00000000-0005-0000-0000-000013210000}"/>
    <cellStyle name="Normal 3 3 2 2 2 5 5" xfId="9333" xr:uid="{00000000-0005-0000-0000-000014210000}"/>
    <cellStyle name="Normal 3 3 2 2 2 6" xfId="4240" xr:uid="{00000000-0005-0000-0000-000015210000}"/>
    <cellStyle name="Normal 3 3 2 2 2 6 2" xfId="4241" xr:uid="{00000000-0005-0000-0000-000016210000}"/>
    <cellStyle name="Normal 3 3 2 2 2 6 2 2" xfId="15695" xr:uid="{00000000-0005-0000-0000-000017210000}"/>
    <cellStyle name="Normal 3 3 2 2 2 6 3" xfId="11453" xr:uid="{00000000-0005-0000-0000-000018210000}"/>
    <cellStyle name="Normal 3 3 2 2 2 7" xfId="4242" xr:uid="{00000000-0005-0000-0000-000019210000}"/>
    <cellStyle name="Normal 3 3 2 2 2 7 2" xfId="4243" xr:uid="{00000000-0005-0000-0000-00001A210000}"/>
    <cellStyle name="Normal 3 3 2 2 2 7 2 2" xfId="14281" xr:uid="{00000000-0005-0000-0000-00001B210000}"/>
    <cellStyle name="Normal 3 3 2 2 2 7 3" xfId="10039" xr:uid="{00000000-0005-0000-0000-00001C210000}"/>
    <cellStyle name="Normal 3 3 2 2 2 8" xfId="4244" xr:uid="{00000000-0005-0000-0000-00001D210000}"/>
    <cellStyle name="Normal 3 3 2 2 2 8 2" xfId="12869" xr:uid="{00000000-0005-0000-0000-00001E210000}"/>
    <cellStyle name="Normal 3 3 2 2 2 9" xfId="8627" xr:uid="{00000000-0005-0000-0000-00001F210000}"/>
    <cellStyle name="Normal 3 3 2 2 3" xfId="4245" xr:uid="{00000000-0005-0000-0000-000020210000}"/>
    <cellStyle name="Normal 3 3 2 2 3 2" xfId="4246" xr:uid="{00000000-0005-0000-0000-000021210000}"/>
    <cellStyle name="Normal 3 3 2 2 3 2 2" xfId="4247" xr:uid="{00000000-0005-0000-0000-000022210000}"/>
    <cellStyle name="Normal 3 3 2 2 3 2 2 2" xfId="4248" xr:uid="{00000000-0005-0000-0000-000023210000}"/>
    <cellStyle name="Normal 3 3 2 2 3 2 2 2 2" xfId="4249" xr:uid="{00000000-0005-0000-0000-000024210000}"/>
    <cellStyle name="Normal 3 3 2 2 3 2 2 2 2 2" xfId="16653" xr:uid="{00000000-0005-0000-0000-000025210000}"/>
    <cellStyle name="Normal 3 3 2 2 3 2 2 2 3" xfId="12411" xr:uid="{00000000-0005-0000-0000-000026210000}"/>
    <cellStyle name="Normal 3 3 2 2 3 2 2 3" xfId="4250" xr:uid="{00000000-0005-0000-0000-000027210000}"/>
    <cellStyle name="Normal 3 3 2 2 3 2 2 3 2" xfId="4251" xr:uid="{00000000-0005-0000-0000-000028210000}"/>
    <cellStyle name="Normal 3 3 2 2 3 2 2 3 2 2" xfId="15239" xr:uid="{00000000-0005-0000-0000-000029210000}"/>
    <cellStyle name="Normal 3 3 2 2 3 2 2 3 3" xfId="10997" xr:uid="{00000000-0005-0000-0000-00002A210000}"/>
    <cellStyle name="Normal 3 3 2 2 3 2 2 4" xfId="4252" xr:uid="{00000000-0005-0000-0000-00002B210000}"/>
    <cellStyle name="Normal 3 3 2 2 3 2 2 4 2" xfId="13827" xr:uid="{00000000-0005-0000-0000-00002C210000}"/>
    <cellStyle name="Normal 3 3 2 2 3 2 2 5" xfId="9585" xr:uid="{00000000-0005-0000-0000-00002D210000}"/>
    <cellStyle name="Normal 3 3 2 2 3 2 3" xfId="4253" xr:uid="{00000000-0005-0000-0000-00002E210000}"/>
    <cellStyle name="Normal 3 3 2 2 3 2 3 2" xfId="4254" xr:uid="{00000000-0005-0000-0000-00002F210000}"/>
    <cellStyle name="Normal 3 3 2 2 3 2 3 2 2" xfId="15947" xr:uid="{00000000-0005-0000-0000-000030210000}"/>
    <cellStyle name="Normal 3 3 2 2 3 2 3 3" xfId="11705" xr:uid="{00000000-0005-0000-0000-000031210000}"/>
    <cellStyle name="Normal 3 3 2 2 3 2 4" xfId="4255" xr:uid="{00000000-0005-0000-0000-000032210000}"/>
    <cellStyle name="Normal 3 3 2 2 3 2 4 2" xfId="4256" xr:uid="{00000000-0005-0000-0000-000033210000}"/>
    <cellStyle name="Normal 3 3 2 2 3 2 4 2 2" xfId="14533" xr:uid="{00000000-0005-0000-0000-000034210000}"/>
    <cellStyle name="Normal 3 3 2 2 3 2 4 3" xfId="10291" xr:uid="{00000000-0005-0000-0000-000035210000}"/>
    <cellStyle name="Normal 3 3 2 2 3 2 5" xfId="4257" xr:uid="{00000000-0005-0000-0000-000036210000}"/>
    <cellStyle name="Normal 3 3 2 2 3 2 5 2" xfId="13121" xr:uid="{00000000-0005-0000-0000-000037210000}"/>
    <cellStyle name="Normal 3 3 2 2 3 2 6" xfId="8879" xr:uid="{00000000-0005-0000-0000-000038210000}"/>
    <cellStyle name="Normal 3 3 2 2 3 3" xfId="4258" xr:uid="{00000000-0005-0000-0000-000039210000}"/>
    <cellStyle name="Normal 3 3 2 2 3 3 2" xfId="4259" xr:uid="{00000000-0005-0000-0000-00003A210000}"/>
    <cellStyle name="Normal 3 3 2 2 3 3 2 2" xfId="4260" xr:uid="{00000000-0005-0000-0000-00003B210000}"/>
    <cellStyle name="Normal 3 3 2 2 3 3 2 2 2" xfId="4261" xr:uid="{00000000-0005-0000-0000-00003C210000}"/>
    <cellStyle name="Normal 3 3 2 2 3 3 2 2 2 2" xfId="16905" xr:uid="{00000000-0005-0000-0000-00003D210000}"/>
    <cellStyle name="Normal 3 3 2 2 3 3 2 2 3" xfId="12663" xr:uid="{00000000-0005-0000-0000-00003E210000}"/>
    <cellStyle name="Normal 3 3 2 2 3 3 2 3" xfId="4262" xr:uid="{00000000-0005-0000-0000-00003F210000}"/>
    <cellStyle name="Normal 3 3 2 2 3 3 2 3 2" xfId="4263" xr:uid="{00000000-0005-0000-0000-000040210000}"/>
    <cellStyle name="Normal 3 3 2 2 3 3 2 3 2 2" xfId="15491" xr:uid="{00000000-0005-0000-0000-000041210000}"/>
    <cellStyle name="Normal 3 3 2 2 3 3 2 3 3" xfId="11249" xr:uid="{00000000-0005-0000-0000-000042210000}"/>
    <cellStyle name="Normal 3 3 2 2 3 3 2 4" xfId="4264" xr:uid="{00000000-0005-0000-0000-000043210000}"/>
    <cellStyle name="Normal 3 3 2 2 3 3 2 4 2" xfId="14079" xr:uid="{00000000-0005-0000-0000-000044210000}"/>
    <cellStyle name="Normal 3 3 2 2 3 3 2 5" xfId="9837" xr:uid="{00000000-0005-0000-0000-000045210000}"/>
    <cellStyle name="Normal 3 3 2 2 3 3 3" xfId="4265" xr:uid="{00000000-0005-0000-0000-000046210000}"/>
    <cellStyle name="Normal 3 3 2 2 3 3 3 2" xfId="4266" xr:uid="{00000000-0005-0000-0000-000047210000}"/>
    <cellStyle name="Normal 3 3 2 2 3 3 3 2 2" xfId="16199" xr:uid="{00000000-0005-0000-0000-000048210000}"/>
    <cellStyle name="Normal 3 3 2 2 3 3 3 3" xfId="11957" xr:uid="{00000000-0005-0000-0000-000049210000}"/>
    <cellStyle name="Normal 3 3 2 2 3 3 4" xfId="4267" xr:uid="{00000000-0005-0000-0000-00004A210000}"/>
    <cellStyle name="Normal 3 3 2 2 3 3 4 2" xfId="4268" xr:uid="{00000000-0005-0000-0000-00004B210000}"/>
    <cellStyle name="Normal 3 3 2 2 3 3 4 2 2" xfId="14785" xr:uid="{00000000-0005-0000-0000-00004C210000}"/>
    <cellStyle name="Normal 3 3 2 2 3 3 4 3" xfId="10543" xr:uid="{00000000-0005-0000-0000-00004D210000}"/>
    <cellStyle name="Normal 3 3 2 2 3 3 5" xfId="4269" xr:uid="{00000000-0005-0000-0000-00004E210000}"/>
    <cellStyle name="Normal 3 3 2 2 3 3 5 2" xfId="13373" xr:uid="{00000000-0005-0000-0000-00004F210000}"/>
    <cellStyle name="Normal 3 3 2 2 3 3 6" xfId="9131" xr:uid="{00000000-0005-0000-0000-000050210000}"/>
    <cellStyle name="Normal 3 3 2 2 3 4" xfId="4270" xr:uid="{00000000-0005-0000-0000-000051210000}"/>
    <cellStyle name="Normal 3 3 2 2 3 4 2" xfId="4271" xr:uid="{00000000-0005-0000-0000-000052210000}"/>
    <cellStyle name="Normal 3 3 2 2 3 4 2 2" xfId="4272" xr:uid="{00000000-0005-0000-0000-000053210000}"/>
    <cellStyle name="Normal 3 3 2 2 3 4 2 2 2" xfId="16451" xr:uid="{00000000-0005-0000-0000-000054210000}"/>
    <cellStyle name="Normal 3 3 2 2 3 4 2 3" xfId="12209" xr:uid="{00000000-0005-0000-0000-000055210000}"/>
    <cellStyle name="Normal 3 3 2 2 3 4 3" xfId="4273" xr:uid="{00000000-0005-0000-0000-000056210000}"/>
    <cellStyle name="Normal 3 3 2 2 3 4 3 2" xfId="4274" xr:uid="{00000000-0005-0000-0000-000057210000}"/>
    <cellStyle name="Normal 3 3 2 2 3 4 3 2 2" xfId="15037" xr:uid="{00000000-0005-0000-0000-000058210000}"/>
    <cellStyle name="Normal 3 3 2 2 3 4 3 3" xfId="10795" xr:uid="{00000000-0005-0000-0000-000059210000}"/>
    <cellStyle name="Normal 3 3 2 2 3 4 4" xfId="4275" xr:uid="{00000000-0005-0000-0000-00005A210000}"/>
    <cellStyle name="Normal 3 3 2 2 3 4 4 2" xfId="13625" xr:uid="{00000000-0005-0000-0000-00005B210000}"/>
    <cellStyle name="Normal 3 3 2 2 3 4 5" xfId="9383" xr:uid="{00000000-0005-0000-0000-00005C210000}"/>
    <cellStyle name="Normal 3 3 2 2 3 5" xfId="4276" xr:uid="{00000000-0005-0000-0000-00005D210000}"/>
    <cellStyle name="Normal 3 3 2 2 3 5 2" xfId="4277" xr:uid="{00000000-0005-0000-0000-00005E210000}"/>
    <cellStyle name="Normal 3 3 2 2 3 5 2 2" xfId="15745" xr:uid="{00000000-0005-0000-0000-00005F210000}"/>
    <cellStyle name="Normal 3 3 2 2 3 5 3" xfId="11503" xr:uid="{00000000-0005-0000-0000-000060210000}"/>
    <cellStyle name="Normal 3 3 2 2 3 6" xfId="4278" xr:uid="{00000000-0005-0000-0000-000061210000}"/>
    <cellStyle name="Normal 3 3 2 2 3 6 2" xfId="4279" xr:uid="{00000000-0005-0000-0000-000062210000}"/>
    <cellStyle name="Normal 3 3 2 2 3 6 2 2" xfId="14331" xr:uid="{00000000-0005-0000-0000-000063210000}"/>
    <cellStyle name="Normal 3 3 2 2 3 6 3" xfId="10089" xr:uid="{00000000-0005-0000-0000-000064210000}"/>
    <cellStyle name="Normal 3 3 2 2 3 7" xfId="4280" xr:uid="{00000000-0005-0000-0000-000065210000}"/>
    <cellStyle name="Normal 3 3 2 2 3 7 2" xfId="12919" xr:uid="{00000000-0005-0000-0000-000066210000}"/>
    <cellStyle name="Normal 3 3 2 2 3 8" xfId="8677" xr:uid="{00000000-0005-0000-0000-000067210000}"/>
    <cellStyle name="Normal 3 3 2 2 4" xfId="4281" xr:uid="{00000000-0005-0000-0000-000068210000}"/>
    <cellStyle name="Normal 3 3 2 2 4 2" xfId="4282" xr:uid="{00000000-0005-0000-0000-000069210000}"/>
    <cellStyle name="Normal 3 3 2 2 4 2 2" xfId="4283" xr:uid="{00000000-0005-0000-0000-00006A210000}"/>
    <cellStyle name="Normal 3 3 2 2 4 2 2 2" xfId="4284" xr:uid="{00000000-0005-0000-0000-00006B210000}"/>
    <cellStyle name="Normal 3 3 2 2 4 2 2 2 2" xfId="4285" xr:uid="{00000000-0005-0000-0000-00006C210000}"/>
    <cellStyle name="Normal 3 3 2 2 4 2 2 2 2 2" xfId="17006" xr:uid="{00000000-0005-0000-0000-00006D210000}"/>
    <cellStyle name="Normal 3 3 2 2 4 2 2 2 3" xfId="12764" xr:uid="{00000000-0005-0000-0000-00006E210000}"/>
    <cellStyle name="Normal 3 3 2 2 4 2 2 3" xfId="4286" xr:uid="{00000000-0005-0000-0000-00006F210000}"/>
    <cellStyle name="Normal 3 3 2 2 4 2 2 3 2" xfId="4287" xr:uid="{00000000-0005-0000-0000-000070210000}"/>
    <cellStyle name="Normal 3 3 2 2 4 2 2 3 2 2" xfId="15592" xr:uid="{00000000-0005-0000-0000-000071210000}"/>
    <cellStyle name="Normal 3 3 2 2 4 2 2 3 3" xfId="11350" xr:uid="{00000000-0005-0000-0000-000072210000}"/>
    <cellStyle name="Normal 3 3 2 2 4 2 2 4" xfId="4288" xr:uid="{00000000-0005-0000-0000-000073210000}"/>
    <cellStyle name="Normal 3 3 2 2 4 2 2 4 2" xfId="14180" xr:uid="{00000000-0005-0000-0000-000074210000}"/>
    <cellStyle name="Normal 3 3 2 2 4 2 2 5" xfId="9938" xr:uid="{00000000-0005-0000-0000-000075210000}"/>
    <cellStyle name="Normal 3 3 2 2 4 2 3" xfId="4289" xr:uid="{00000000-0005-0000-0000-000076210000}"/>
    <cellStyle name="Normal 3 3 2 2 4 2 3 2" xfId="4290" xr:uid="{00000000-0005-0000-0000-000077210000}"/>
    <cellStyle name="Normal 3 3 2 2 4 2 3 2 2" xfId="16300" xr:uid="{00000000-0005-0000-0000-000078210000}"/>
    <cellStyle name="Normal 3 3 2 2 4 2 3 3" xfId="12058" xr:uid="{00000000-0005-0000-0000-000079210000}"/>
    <cellStyle name="Normal 3 3 2 2 4 2 4" xfId="4291" xr:uid="{00000000-0005-0000-0000-00007A210000}"/>
    <cellStyle name="Normal 3 3 2 2 4 2 4 2" xfId="4292" xr:uid="{00000000-0005-0000-0000-00007B210000}"/>
    <cellStyle name="Normal 3 3 2 2 4 2 4 2 2" xfId="14886" xr:uid="{00000000-0005-0000-0000-00007C210000}"/>
    <cellStyle name="Normal 3 3 2 2 4 2 4 3" xfId="10644" xr:uid="{00000000-0005-0000-0000-00007D210000}"/>
    <cellStyle name="Normal 3 3 2 2 4 2 5" xfId="4293" xr:uid="{00000000-0005-0000-0000-00007E210000}"/>
    <cellStyle name="Normal 3 3 2 2 4 2 5 2" xfId="13474" xr:uid="{00000000-0005-0000-0000-00007F210000}"/>
    <cellStyle name="Normal 3 3 2 2 4 2 6" xfId="9232" xr:uid="{00000000-0005-0000-0000-000080210000}"/>
    <cellStyle name="Normal 3 3 2 2 4 3" xfId="4294" xr:uid="{00000000-0005-0000-0000-000081210000}"/>
    <cellStyle name="Normal 3 3 2 2 4 3 2" xfId="4295" xr:uid="{00000000-0005-0000-0000-000082210000}"/>
    <cellStyle name="Normal 3 3 2 2 4 3 2 2" xfId="4296" xr:uid="{00000000-0005-0000-0000-000083210000}"/>
    <cellStyle name="Normal 3 3 2 2 4 3 2 2 2" xfId="16754" xr:uid="{00000000-0005-0000-0000-000084210000}"/>
    <cellStyle name="Normal 3 3 2 2 4 3 2 3" xfId="12512" xr:uid="{00000000-0005-0000-0000-000085210000}"/>
    <cellStyle name="Normal 3 3 2 2 4 3 3" xfId="4297" xr:uid="{00000000-0005-0000-0000-000086210000}"/>
    <cellStyle name="Normal 3 3 2 2 4 3 3 2" xfId="4298" xr:uid="{00000000-0005-0000-0000-000087210000}"/>
    <cellStyle name="Normal 3 3 2 2 4 3 3 2 2" xfId="15340" xr:uid="{00000000-0005-0000-0000-000088210000}"/>
    <cellStyle name="Normal 3 3 2 2 4 3 3 3" xfId="11098" xr:uid="{00000000-0005-0000-0000-000089210000}"/>
    <cellStyle name="Normal 3 3 2 2 4 3 4" xfId="4299" xr:uid="{00000000-0005-0000-0000-00008A210000}"/>
    <cellStyle name="Normal 3 3 2 2 4 3 4 2" xfId="13928" xr:uid="{00000000-0005-0000-0000-00008B210000}"/>
    <cellStyle name="Normal 3 3 2 2 4 3 5" xfId="9686" xr:uid="{00000000-0005-0000-0000-00008C210000}"/>
    <cellStyle name="Normal 3 3 2 2 4 4" xfId="4300" xr:uid="{00000000-0005-0000-0000-00008D210000}"/>
    <cellStyle name="Normal 3 3 2 2 4 4 2" xfId="4301" xr:uid="{00000000-0005-0000-0000-00008E210000}"/>
    <cellStyle name="Normal 3 3 2 2 4 4 2 2" xfId="16048" xr:uid="{00000000-0005-0000-0000-00008F210000}"/>
    <cellStyle name="Normal 3 3 2 2 4 4 3" xfId="11806" xr:uid="{00000000-0005-0000-0000-000090210000}"/>
    <cellStyle name="Normal 3 3 2 2 4 5" xfId="4302" xr:uid="{00000000-0005-0000-0000-000091210000}"/>
    <cellStyle name="Normal 3 3 2 2 4 5 2" xfId="4303" xr:uid="{00000000-0005-0000-0000-000092210000}"/>
    <cellStyle name="Normal 3 3 2 2 4 5 2 2" xfId="14634" xr:uid="{00000000-0005-0000-0000-000093210000}"/>
    <cellStyle name="Normal 3 3 2 2 4 5 3" xfId="10392" xr:uid="{00000000-0005-0000-0000-000094210000}"/>
    <cellStyle name="Normal 3 3 2 2 4 6" xfId="4304" xr:uid="{00000000-0005-0000-0000-000095210000}"/>
    <cellStyle name="Normal 3 3 2 2 4 6 2" xfId="13222" xr:uid="{00000000-0005-0000-0000-000096210000}"/>
    <cellStyle name="Normal 3 3 2 2 4 7" xfId="8980" xr:uid="{00000000-0005-0000-0000-000097210000}"/>
    <cellStyle name="Normal 3 3 2 2 5" xfId="4305" xr:uid="{00000000-0005-0000-0000-000098210000}"/>
    <cellStyle name="Normal 3 3 2 2 5 2" xfId="4306" xr:uid="{00000000-0005-0000-0000-000099210000}"/>
    <cellStyle name="Normal 3 3 2 2 5 2 2" xfId="4307" xr:uid="{00000000-0005-0000-0000-00009A210000}"/>
    <cellStyle name="Normal 3 3 2 2 5 2 2 2" xfId="4308" xr:uid="{00000000-0005-0000-0000-00009B210000}"/>
    <cellStyle name="Normal 3 3 2 2 5 2 2 2 2" xfId="16552" xr:uid="{00000000-0005-0000-0000-00009C210000}"/>
    <cellStyle name="Normal 3 3 2 2 5 2 2 3" xfId="12310" xr:uid="{00000000-0005-0000-0000-00009D210000}"/>
    <cellStyle name="Normal 3 3 2 2 5 2 3" xfId="4309" xr:uid="{00000000-0005-0000-0000-00009E210000}"/>
    <cellStyle name="Normal 3 3 2 2 5 2 3 2" xfId="4310" xr:uid="{00000000-0005-0000-0000-00009F210000}"/>
    <cellStyle name="Normal 3 3 2 2 5 2 3 2 2" xfId="15138" xr:uid="{00000000-0005-0000-0000-0000A0210000}"/>
    <cellStyle name="Normal 3 3 2 2 5 2 3 3" xfId="10896" xr:uid="{00000000-0005-0000-0000-0000A1210000}"/>
    <cellStyle name="Normal 3 3 2 2 5 2 4" xfId="4311" xr:uid="{00000000-0005-0000-0000-0000A2210000}"/>
    <cellStyle name="Normal 3 3 2 2 5 2 4 2" xfId="13726" xr:uid="{00000000-0005-0000-0000-0000A3210000}"/>
    <cellStyle name="Normal 3 3 2 2 5 2 5" xfId="9484" xr:uid="{00000000-0005-0000-0000-0000A4210000}"/>
    <cellStyle name="Normal 3 3 2 2 5 3" xfId="4312" xr:uid="{00000000-0005-0000-0000-0000A5210000}"/>
    <cellStyle name="Normal 3 3 2 2 5 3 2" xfId="4313" xr:uid="{00000000-0005-0000-0000-0000A6210000}"/>
    <cellStyle name="Normal 3 3 2 2 5 3 2 2" xfId="15846" xr:uid="{00000000-0005-0000-0000-0000A7210000}"/>
    <cellStyle name="Normal 3 3 2 2 5 3 3" xfId="11604" xr:uid="{00000000-0005-0000-0000-0000A8210000}"/>
    <cellStyle name="Normal 3 3 2 2 5 4" xfId="4314" xr:uid="{00000000-0005-0000-0000-0000A9210000}"/>
    <cellStyle name="Normal 3 3 2 2 5 4 2" xfId="4315" xr:uid="{00000000-0005-0000-0000-0000AA210000}"/>
    <cellStyle name="Normal 3 3 2 2 5 4 2 2" xfId="14432" xr:uid="{00000000-0005-0000-0000-0000AB210000}"/>
    <cellStyle name="Normal 3 3 2 2 5 4 3" xfId="10190" xr:uid="{00000000-0005-0000-0000-0000AC210000}"/>
    <cellStyle name="Normal 3 3 2 2 5 5" xfId="4316" xr:uid="{00000000-0005-0000-0000-0000AD210000}"/>
    <cellStyle name="Normal 3 3 2 2 5 5 2" xfId="13020" xr:uid="{00000000-0005-0000-0000-0000AE210000}"/>
    <cellStyle name="Normal 3 3 2 2 5 6" xfId="8778" xr:uid="{00000000-0005-0000-0000-0000AF210000}"/>
    <cellStyle name="Normal 3 3 2 2 6" xfId="4317" xr:uid="{00000000-0005-0000-0000-0000B0210000}"/>
    <cellStyle name="Normal 3 3 2 2 6 2" xfId="4318" xr:uid="{00000000-0005-0000-0000-0000B1210000}"/>
    <cellStyle name="Normal 3 3 2 2 6 2 2" xfId="4319" xr:uid="{00000000-0005-0000-0000-0000B2210000}"/>
    <cellStyle name="Normal 3 3 2 2 6 2 2 2" xfId="4320" xr:uid="{00000000-0005-0000-0000-0000B3210000}"/>
    <cellStyle name="Normal 3 3 2 2 6 2 2 2 2" xfId="16804" xr:uid="{00000000-0005-0000-0000-0000B4210000}"/>
    <cellStyle name="Normal 3 3 2 2 6 2 2 3" xfId="12562" xr:uid="{00000000-0005-0000-0000-0000B5210000}"/>
    <cellStyle name="Normal 3 3 2 2 6 2 3" xfId="4321" xr:uid="{00000000-0005-0000-0000-0000B6210000}"/>
    <cellStyle name="Normal 3 3 2 2 6 2 3 2" xfId="4322" xr:uid="{00000000-0005-0000-0000-0000B7210000}"/>
    <cellStyle name="Normal 3 3 2 2 6 2 3 2 2" xfId="15390" xr:uid="{00000000-0005-0000-0000-0000B8210000}"/>
    <cellStyle name="Normal 3 3 2 2 6 2 3 3" xfId="11148" xr:uid="{00000000-0005-0000-0000-0000B9210000}"/>
    <cellStyle name="Normal 3 3 2 2 6 2 4" xfId="4323" xr:uid="{00000000-0005-0000-0000-0000BA210000}"/>
    <cellStyle name="Normal 3 3 2 2 6 2 4 2" xfId="13978" xr:uid="{00000000-0005-0000-0000-0000BB210000}"/>
    <cellStyle name="Normal 3 3 2 2 6 2 5" xfId="9736" xr:uid="{00000000-0005-0000-0000-0000BC210000}"/>
    <cellStyle name="Normal 3 3 2 2 6 3" xfId="4324" xr:uid="{00000000-0005-0000-0000-0000BD210000}"/>
    <cellStyle name="Normal 3 3 2 2 6 3 2" xfId="4325" xr:uid="{00000000-0005-0000-0000-0000BE210000}"/>
    <cellStyle name="Normal 3 3 2 2 6 3 2 2" xfId="16098" xr:uid="{00000000-0005-0000-0000-0000BF210000}"/>
    <cellStyle name="Normal 3 3 2 2 6 3 3" xfId="11856" xr:uid="{00000000-0005-0000-0000-0000C0210000}"/>
    <cellStyle name="Normal 3 3 2 2 6 4" xfId="4326" xr:uid="{00000000-0005-0000-0000-0000C1210000}"/>
    <cellStyle name="Normal 3 3 2 2 6 4 2" xfId="4327" xr:uid="{00000000-0005-0000-0000-0000C2210000}"/>
    <cellStyle name="Normal 3 3 2 2 6 4 2 2" xfId="14684" xr:uid="{00000000-0005-0000-0000-0000C3210000}"/>
    <cellStyle name="Normal 3 3 2 2 6 4 3" xfId="10442" xr:uid="{00000000-0005-0000-0000-0000C4210000}"/>
    <cellStyle name="Normal 3 3 2 2 6 5" xfId="4328" xr:uid="{00000000-0005-0000-0000-0000C5210000}"/>
    <cellStyle name="Normal 3 3 2 2 6 5 2" xfId="13272" xr:uid="{00000000-0005-0000-0000-0000C6210000}"/>
    <cellStyle name="Normal 3 3 2 2 6 6" xfId="9030" xr:uid="{00000000-0005-0000-0000-0000C7210000}"/>
    <cellStyle name="Normal 3 3 2 2 7" xfId="4329" xr:uid="{00000000-0005-0000-0000-0000C8210000}"/>
    <cellStyle name="Normal 3 3 2 2 7 2" xfId="4330" xr:uid="{00000000-0005-0000-0000-0000C9210000}"/>
    <cellStyle name="Normal 3 3 2 2 7 2 2" xfId="4331" xr:uid="{00000000-0005-0000-0000-0000CA210000}"/>
    <cellStyle name="Normal 3 3 2 2 7 2 2 2" xfId="16350" xr:uid="{00000000-0005-0000-0000-0000CB210000}"/>
    <cellStyle name="Normal 3 3 2 2 7 2 3" xfId="12108" xr:uid="{00000000-0005-0000-0000-0000CC210000}"/>
    <cellStyle name="Normal 3 3 2 2 7 3" xfId="4332" xr:uid="{00000000-0005-0000-0000-0000CD210000}"/>
    <cellStyle name="Normal 3 3 2 2 7 3 2" xfId="4333" xr:uid="{00000000-0005-0000-0000-0000CE210000}"/>
    <cellStyle name="Normal 3 3 2 2 7 3 2 2" xfId="14936" xr:uid="{00000000-0005-0000-0000-0000CF210000}"/>
    <cellStyle name="Normal 3 3 2 2 7 3 3" xfId="10694" xr:uid="{00000000-0005-0000-0000-0000D0210000}"/>
    <cellStyle name="Normal 3 3 2 2 7 4" xfId="4334" xr:uid="{00000000-0005-0000-0000-0000D1210000}"/>
    <cellStyle name="Normal 3 3 2 2 7 4 2" xfId="13524" xr:uid="{00000000-0005-0000-0000-0000D2210000}"/>
    <cellStyle name="Normal 3 3 2 2 7 5" xfId="9282" xr:uid="{00000000-0005-0000-0000-0000D3210000}"/>
    <cellStyle name="Normal 3 3 2 2 8" xfId="4335" xr:uid="{00000000-0005-0000-0000-0000D4210000}"/>
    <cellStyle name="Normal 3 3 2 2 8 2" xfId="4336" xr:uid="{00000000-0005-0000-0000-0000D5210000}"/>
    <cellStyle name="Normal 3 3 2 2 8 2 2" xfId="15644" xr:uid="{00000000-0005-0000-0000-0000D6210000}"/>
    <cellStyle name="Normal 3 3 2 2 8 3" xfId="11402" xr:uid="{00000000-0005-0000-0000-0000D7210000}"/>
    <cellStyle name="Normal 3 3 2 2 9" xfId="4337" xr:uid="{00000000-0005-0000-0000-0000D8210000}"/>
    <cellStyle name="Normal 3 3 2 2 9 2" xfId="4338" xr:uid="{00000000-0005-0000-0000-0000D9210000}"/>
    <cellStyle name="Normal 3 3 2 2 9 2 2" xfId="14230" xr:uid="{00000000-0005-0000-0000-0000DA210000}"/>
    <cellStyle name="Normal 3 3 2 2 9 3" xfId="9988" xr:uid="{00000000-0005-0000-0000-0000DB210000}"/>
    <cellStyle name="Normal 3 3 2 3" xfId="4339" xr:uid="{00000000-0005-0000-0000-0000DC210000}"/>
    <cellStyle name="Normal 3 3 2 3 2" xfId="4340" xr:uid="{00000000-0005-0000-0000-0000DD210000}"/>
    <cellStyle name="Normal 3 3 2 3 2 2" xfId="4341" xr:uid="{00000000-0005-0000-0000-0000DE210000}"/>
    <cellStyle name="Normal 3 3 2 3 2 2 2" xfId="4342" xr:uid="{00000000-0005-0000-0000-0000DF210000}"/>
    <cellStyle name="Normal 3 3 2 3 2 2 2 2" xfId="4343" xr:uid="{00000000-0005-0000-0000-0000E0210000}"/>
    <cellStyle name="Normal 3 3 2 3 2 2 2 2 2" xfId="4344" xr:uid="{00000000-0005-0000-0000-0000E1210000}"/>
    <cellStyle name="Normal 3 3 2 3 2 2 2 2 2 2" xfId="16679" xr:uid="{00000000-0005-0000-0000-0000E2210000}"/>
    <cellStyle name="Normal 3 3 2 3 2 2 2 2 3" xfId="12437" xr:uid="{00000000-0005-0000-0000-0000E3210000}"/>
    <cellStyle name="Normal 3 3 2 3 2 2 2 3" xfId="4345" xr:uid="{00000000-0005-0000-0000-0000E4210000}"/>
    <cellStyle name="Normal 3 3 2 3 2 2 2 3 2" xfId="4346" xr:uid="{00000000-0005-0000-0000-0000E5210000}"/>
    <cellStyle name="Normal 3 3 2 3 2 2 2 3 2 2" xfId="15265" xr:uid="{00000000-0005-0000-0000-0000E6210000}"/>
    <cellStyle name="Normal 3 3 2 3 2 2 2 3 3" xfId="11023" xr:uid="{00000000-0005-0000-0000-0000E7210000}"/>
    <cellStyle name="Normal 3 3 2 3 2 2 2 4" xfId="4347" xr:uid="{00000000-0005-0000-0000-0000E8210000}"/>
    <cellStyle name="Normal 3 3 2 3 2 2 2 4 2" xfId="13853" xr:uid="{00000000-0005-0000-0000-0000E9210000}"/>
    <cellStyle name="Normal 3 3 2 3 2 2 2 5" xfId="9611" xr:uid="{00000000-0005-0000-0000-0000EA210000}"/>
    <cellStyle name="Normal 3 3 2 3 2 2 3" xfId="4348" xr:uid="{00000000-0005-0000-0000-0000EB210000}"/>
    <cellStyle name="Normal 3 3 2 3 2 2 3 2" xfId="4349" xr:uid="{00000000-0005-0000-0000-0000EC210000}"/>
    <cellStyle name="Normal 3 3 2 3 2 2 3 2 2" xfId="15973" xr:uid="{00000000-0005-0000-0000-0000ED210000}"/>
    <cellStyle name="Normal 3 3 2 3 2 2 3 3" xfId="11731" xr:uid="{00000000-0005-0000-0000-0000EE210000}"/>
    <cellStyle name="Normal 3 3 2 3 2 2 4" xfId="4350" xr:uid="{00000000-0005-0000-0000-0000EF210000}"/>
    <cellStyle name="Normal 3 3 2 3 2 2 4 2" xfId="4351" xr:uid="{00000000-0005-0000-0000-0000F0210000}"/>
    <cellStyle name="Normal 3 3 2 3 2 2 4 2 2" xfId="14559" xr:uid="{00000000-0005-0000-0000-0000F1210000}"/>
    <cellStyle name="Normal 3 3 2 3 2 2 4 3" xfId="10317" xr:uid="{00000000-0005-0000-0000-0000F2210000}"/>
    <cellStyle name="Normal 3 3 2 3 2 2 5" xfId="4352" xr:uid="{00000000-0005-0000-0000-0000F3210000}"/>
    <cellStyle name="Normal 3 3 2 3 2 2 5 2" xfId="13147" xr:uid="{00000000-0005-0000-0000-0000F4210000}"/>
    <cellStyle name="Normal 3 3 2 3 2 2 6" xfId="8905" xr:uid="{00000000-0005-0000-0000-0000F5210000}"/>
    <cellStyle name="Normal 3 3 2 3 2 3" xfId="4353" xr:uid="{00000000-0005-0000-0000-0000F6210000}"/>
    <cellStyle name="Normal 3 3 2 3 2 3 2" xfId="4354" xr:uid="{00000000-0005-0000-0000-0000F7210000}"/>
    <cellStyle name="Normal 3 3 2 3 2 3 2 2" xfId="4355" xr:uid="{00000000-0005-0000-0000-0000F8210000}"/>
    <cellStyle name="Normal 3 3 2 3 2 3 2 2 2" xfId="4356" xr:uid="{00000000-0005-0000-0000-0000F9210000}"/>
    <cellStyle name="Normal 3 3 2 3 2 3 2 2 2 2" xfId="16931" xr:uid="{00000000-0005-0000-0000-0000FA210000}"/>
    <cellStyle name="Normal 3 3 2 3 2 3 2 2 3" xfId="12689" xr:uid="{00000000-0005-0000-0000-0000FB210000}"/>
    <cellStyle name="Normal 3 3 2 3 2 3 2 3" xfId="4357" xr:uid="{00000000-0005-0000-0000-0000FC210000}"/>
    <cellStyle name="Normal 3 3 2 3 2 3 2 3 2" xfId="4358" xr:uid="{00000000-0005-0000-0000-0000FD210000}"/>
    <cellStyle name="Normal 3 3 2 3 2 3 2 3 2 2" xfId="15517" xr:uid="{00000000-0005-0000-0000-0000FE210000}"/>
    <cellStyle name="Normal 3 3 2 3 2 3 2 3 3" xfId="11275" xr:uid="{00000000-0005-0000-0000-0000FF210000}"/>
    <cellStyle name="Normal 3 3 2 3 2 3 2 4" xfId="4359" xr:uid="{00000000-0005-0000-0000-000000220000}"/>
    <cellStyle name="Normal 3 3 2 3 2 3 2 4 2" xfId="14105" xr:uid="{00000000-0005-0000-0000-000001220000}"/>
    <cellStyle name="Normal 3 3 2 3 2 3 2 5" xfId="9863" xr:uid="{00000000-0005-0000-0000-000002220000}"/>
    <cellStyle name="Normal 3 3 2 3 2 3 3" xfId="4360" xr:uid="{00000000-0005-0000-0000-000003220000}"/>
    <cellStyle name="Normal 3 3 2 3 2 3 3 2" xfId="4361" xr:uid="{00000000-0005-0000-0000-000004220000}"/>
    <cellStyle name="Normal 3 3 2 3 2 3 3 2 2" xfId="16225" xr:uid="{00000000-0005-0000-0000-000005220000}"/>
    <cellStyle name="Normal 3 3 2 3 2 3 3 3" xfId="11983" xr:uid="{00000000-0005-0000-0000-000006220000}"/>
    <cellStyle name="Normal 3 3 2 3 2 3 4" xfId="4362" xr:uid="{00000000-0005-0000-0000-000007220000}"/>
    <cellStyle name="Normal 3 3 2 3 2 3 4 2" xfId="4363" xr:uid="{00000000-0005-0000-0000-000008220000}"/>
    <cellStyle name="Normal 3 3 2 3 2 3 4 2 2" xfId="14811" xr:uid="{00000000-0005-0000-0000-000009220000}"/>
    <cellStyle name="Normal 3 3 2 3 2 3 4 3" xfId="10569" xr:uid="{00000000-0005-0000-0000-00000A220000}"/>
    <cellStyle name="Normal 3 3 2 3 2 3 5" xfId="4364" xr:uid="{00000000-0005-0000-0000-00000B220000}"/>
    <cellStyle name="Normal 3 3 2 3 2 3 5 2" xfId="13399" xr:uid="{00000000-0005-0000-0000-00000C220000}"/>
    <cellStyle name="Normal 3 3 2 3 2 3 6" xfId="9157" xr:uid="{00000000-0005-0000-0000-00000D220000}"/>
    <cellStyle name="Normal 3 3 2 3 2 4" xfId="4365" xr:uid="{00000000-0005-0000-0000-00000E220000}"/>
    <cellStyle name="Normal 3 3 2 3 2 4 2" xfId="4366" xr:uid="{00000000-0005-0000-0000-00000F220000}"/>
    <cellStyle name="Normal 3 3 2 3 2 4 2 2" xfId="4367" xr:uid="{00000000-0005-0000-0000-000010220000}"/>
    <cellStyle name="Normal 3 3 2 3 2 4 2 2 2" xfId="16477" xr:uid="{00000000-0005-0000-0000-000011220000}"/>
    <cellStyle name="Normal 3 3 2 3 2 4 2 3" xfId="12235" xr:uid="{00000000-0005-0000-0000-000012220000}"/>
    <cellStyle name="Normal 3 3 2 3 2 4 3" xfId="4368" xr:uid="{00000000-0005-0000-0000-000013220000}"/>
    <cellStyle name="Normal 3 3 2 3 2 4 3 2" xfId="4369" xr:uid="{00000000-0005-0000-0000-000014220000}"/>
    <cellStyle name="Normal 3 3 2 3 2 4 3 2 2" xfId="15063" xr:uid="{00000000-0005-0000-0000-000015220000}"/>
    <cellStyle name="Normal 3 3 2 3 2 4 3 3" xfId="10821" xr:uid="{00000000-0005-0000-0000-000016220000}"/>
    <cellStyle name="Normal 3 3 2 3 2 4 4" xfId="4370" xr:uid="{00000000-0005-0000-0000-000017220000}"/>
    <cellStyle name="Normal 3 3 2 3 2 4 4 2" xfId="13651" xr:uid="{00000000-0005-0000-0000-000018220000}"/>
    <cellStyle name="Normal 3 3 2 3 2 4 5" xfId="9409" xr:uid="{00000000-0005-0000-0000-000019220000}"/>
    <cellStyle name="Normal 3 3 2 3 2 5" xfId="4371" xr:uid="{00000000-0005-0000-0000-00001A220000}"/>
    <cellStyle name="Normal 3 3 2 3 2 5 2" xfId="4372" xr:uid="{00000000-0005-0000-0000-00001B220000}"/>
    <cellStyle name="Normal 3 3 2 3 2 5 2 2" xfId="15771" xr:uid="{00000000-0005-0000-0000-00001C220000}"/>
    <cellStyle name="Normal 3 3 2 3 2 5 3" xfId="11529" xr:uid="{00000000-0005-0000-0000-00001D220000}"/>
    <cellStyle name="Normal 3 3 2 3 2 6" xfId="4373" xr:uid="{00000000-0005-0000-0000-00001E220000}"/>
    <cellStyle name="Normal 3 3 2 3 2 6 2" xfId="4374" xr:uid="{00000000-0005-0000-0000-00001F220000}"/>
    <cellStyle name="Normal 3 3 2 3 2 6 2 2" xfId="14357" xr:uid="{00000000-0005-0000-0000-000020220000}"/>
    <cellStyle name="Normal 3 3 2 3 2 6 3" xfId="10115" xr:uid="{00000000-0005-0000-0000-000021220000}"/>
    <cellStyle name="Normal 3 3 2 3 2 7" xfId="4375" xr:uid="{00000000-0005-0000-0000-000022220000}"/>
    <cellStyle name="Normal 3 3 2 3 2 7 2" xfId="12945" xr:uid="{00000000-0005-0000-0000-000023220000}"/>
    <cellStyle name="Normal 3 3 2 3 2 8" xfId="8703" xr:uid="{00000000-0005-0000-0000-000024220000}"/>
    <cellStyle name="Normal 3 3 2 3 3" xfId="4376" xr:uid="{00000000-0005-0000-0000-000025220000}"/>
    <cellStyle name="Normal 3 3 2 3 3 2" xfId="4377" xr:uid="{00000000-0005-0000-0000-000026220000}"/>
    <cellStyle name="Normal 3 3 2 3 3 2 2" xfId="4378" xr:uid="{00000000-0005-0000-0000-000027220000}"/>
    <cellStyle name="Normal 3 3 2 3 3 2 2 2" xfId="4379" xr:uid="{00000000-0005-0000-0000-000028220000}"/>
    <cellStyle name="Normal 3 3 2 3 3 2 2 2 2" xfId="16578" xr:uid="{00000000-0005-0000-0000-000029220000}"/>
    <cellStyle name="Normal 3 3 2 3 3 2 2 3" xfId="12336" xr:uid="{00000000-0005-0000-0000-00002A220000}"/>
    <cellStyle name="Normal 3 3 2 3 3 2 3" xfId="4380" xr:uid="{00000000-0005-0000-0000-00002B220000}"/>
    <cellStyle name="Normal 3 3 2 3 3 2 3 2" xfId="4381" xr:uid="{00000000-0005-0000-0000-00002C220000}"/>
    <cellStyle name="Normal 3 3 2 3 3 2 3 2 2" xfId="15164" xr:uid="{00000000-0005-0000-0000-00002D220000}"/>
    <cellStyle name="Normal 3 3 2 3 3 2 3 3" xfId="10922" xr:uid="{00000000-0005-0000-0000-00002E220000}"/>
    <cellStyle name="Normal 3 3 2 3 3 2 4" xfId="4382" xr:uid="{00000000-0005-0000-0000-00002F220000}"/>
    <cellStyle name="Normal 3 3 2 3 3 2 4 2" xfId="13752" xr:uid="{00000000-0005-0000-0000-000030220000}"/>
    <cellStyle name="Normal 3 3 2 3 3 2 5" xfId="9510" xr:uid="{00000000-0005-0000-0000-000031220000}"/>
    <cellStyle name="Normal 3 3 2 3 3 3" xfId="4383" xr:uid="{00000000-0005-0000-0000-000032220000}"/>
    <cellStyle name="Normal 3 3 2 3 3 3 2" xfId="4384" xr:uid="{00000000-0005-0000-0000-000033220000}"/>
    <cellStyle name="Normal 3 3 2 3 3 3 2 2" xfId="15872" xr:uid="{00000000-0005-0000-0000-000034220000}"/>
    <cellStyle name="Normal 3 3 2 3 3 3 3" xfId="11630" xr:uid="{00000000-0005-0000-0000-000035220000}"/>
    <cellStyle name="Normal 3 3 2 3 3 4" xfId="4385" xr:uid="{00000000-0005-0000-0000-000036220000}"/>
    <cellStyle name="Normal 3 3 2 3 3 4 2" xfId="4386" xr:uid="{00000000-0005-0000-0000-000037220000}"/>
    <cellStyle name="Normal 3 3 2 3 3 4 2 2" xfId="14458" xr:uid="{00000000-0005-0000-0000-000038220000}"/>
    <cellStyle name="Normal 3 3 2 3 3 4 3" xfId="10216" xr:uid="{00000000-0005-0000-0000-000039220000}"/>
    <cellStyle name="Normal 3 3 2 3 3 5" xfId="4387" xr:uid="{00000000-0005-0000-0000-00003A220000}"/>
    <cellStyle name="Normal 3 3 2 3 3 5 2" xfId="13046" xr:uid="{00000000-0005-0000-0000-00003B220000}"/>
    <cellStyle name="Normal 3 3 2 3 3 6" xfId="8804" xr:uid="{00000000-0005-0000-0000-00003C220000}"/>
    <cellStyle name="Normal 3 3 2 3 4" xfId="4388" xr:uid="{00000000-0005-0000-0000-00003D220000}"/>
    <cellStyle name="Normal 3 3 2 3 4 2" xfId="4389" xr:uid="{00000000-0005-0000-0000-00003E220000}"/>
    <cellStyle name="Normal 3 3 2 3 4 2 2" xfId="4390" xr:uid="{00000000-0005-0000-0000-00003F220000}"/>
    <cellStyle name="Normal 3 3 2 3 4 2 2 2" xfId="4391" xr:uid="{00000000-0005-0000-0000-000040220000}"/>
    <cellStyle name="Normal 3 3 2 3 4 2 2 2 2" xfId="16830" xr:uid="{00000000-0005-0000-0000-000041220000}"/>
    <cellStyle name="Normal 3 3 2 3 4 2 2 3" xfId="12588" xr:uid="{00000000-0005-0000-0000-000042220000}"/>
    <cellStyle name="Normal 3 3 2 3 4 2 3" xfId="4392" xr:uid="{00000000-0005-0000-0000-000043220000}"/>
    <cellStyle name="Normal 3 3 2 3 4 2 3 2" xfId="4393" xr:uid="{00000000-0005-0000-0000-000044220000}"/>
    <cellStyle name="Normal 3 3 2 3 4 2 3 2 2" xfId="15416" xr:uid="{00000000-0005-0000-0000-000045220000}"/>
    <cellStyle name="Normal 3 3 2 3 4 2 3 3" xfId="11174" xr:uid="{00000000-0005-0000-0000-000046220000}"/>
    <cellStyle name="Normal 3 3 2 3 4 2 4" xfId="4394" xr:uid="{00000000-0005-0000-0000-000047220000}"/>
    <cellStyle name="Normal 3 3 2 3 4 2 4 2" xfId="14004" xr:uid="{00000000-0005-0000-0000-000048220000}"/>
    <cellStyle name="Normal 3 3 2 3 4 2 5" xfId="9762" xr:uid="{00000000-0005-0000-0000-000049220000}"/>
    <cellStyle name="Normal 3 3 2 3 4 3" xfId="4395" xr:uid="{00000000-0005-0000-0000-00004A220000}"/>
    <cellStyle name="Normal 3 3 2 3 4 3 2" xfId="4396" xr:uid="{00000000-0005-0000-0000-00004B220000}"/>
    <cellStyle name="Normal 3 3 2 3 4 3 2 2" xfId="16124" xr:uid="{00000000-0005-0000-0000-00004C220000}"/>
    <cellStyle name="Normal 3 3 2 3 4 3 3" xfId="11882" xr:uid="{00000000-0005-0000-0000-00004D220000}"/>
    <cellStyle name="Normal 3 3 2 3 4 4" xfId="4397" xr:uid="{00000000-0005-0000-0000-00004E220000}"/>
    <cellStyle name="Normal 3 3 2 3 4 4 2" xfId="4398" xr:uid="{00000000-0005-0000-0000-00004F220000}"/>
    <cellStyle name="Normal 3 3 2 3 4 4 2 2" xfId="14710" xr:uid="{00000000-0005-0000-0000-000050220000}"/>
    <cellStyle name="Normal 3 3 2 3 4 4 3" xfId="10468" xr:uid="{00000000-0005-0000-0000-000051220000}"/>
    <cellStyle name="Normal 3 3 2 3 4 5" xfId="4399" xr:uid="{00000000-0005-0000-0000-000052220000}"/>
    <cellStyle name="Normal 3 3 2 3 4 5 2" xfId="13298" xr:uid="{00000000-0005-0000-0000-000053220000}"/>
    <cellStyle name="Normal 3 3 2 3 4 6" xfId="9056" xr:uid="{00000000-0005-0000-0000-000054220000}"/>
    <cellStyle name="Normal 3 3 2 3 5" xfId="4400" xr:uid="{00000000-0005-0000-0000-000055220000}"/>
    <cellStyle name="Normal 3 3 2 3 5 2" xfId="4401" xr:uid="{00000000-0005-0000-0000-000056220000}"/>
    <cellStyle name="Normal 3 3 2 3 5 2 2" xfId="4402" xr:uid="{00000000-0005-0000-0000-000057220000}"/>
    <cellStyle name="Normal 3 3 2 3 5 2 2 2" xfId="16376" xr:uid="{00000000-0005-0000-0000-000058220000}"/>
    <cellStyle name="Normal 3 3 2 3 5 2 3" xfId="12134" xr:uid="{00000000-0005-0000-0000-000059220000}"/>
    <cellStyle name="Normal 3 3 2 3 5 3" xfId="4403" xr:uid="{00000000-0005-0000-0000-00005A220000}"/>
    <cellStyle name="Normal 3 3 2 3 5 3 2" xfId="4404" xr:uid="{00000000-0005-0000-0000-00005B220000}"/>
    <cellStyle name="Normal 3 3 2 3 5 3 2 2" xfId="14962" xr:uid="{00000000-0005-0000-0000-00005C220000}"/>
    <cellStyle name="Normal 3 3 2 3 5 3 3" xfId="10720" xr:uid="{00000000-0005-0000-0000-00005D220000}"/>
    <cellStyle name="Normal 3 3 2 3 5 4" xfId="4405" xr:uid="{00000000-0005-0000-0000-00005E220000}"/>
    <cellStyle name="Normal 3 3 2 3 5 4 2" xfId="13550" xr:uid="{00000000-0005-0000-0000-00005F220000}"/>
    <cellStyle name="Normal 3 3 2 3 5 5" xfId="9308" xr:uid="{00000000-0005-0000-0000-000060220000}"/>
    <cellStyle name="Normal 3 3 2 3 6" xfId="4406" xr:uid="{00000000-0005-0000-0000-000061220000}"/>
    <cellStyle name="Normal 3 3 2 3 6 2" xfId="4407" xr:uid="{00000000-0005-0000-0000-000062220000}"/>
    <cellStyle name="Normal 3 3 2 3 6 2 2" xfId="15670" xr:uid="{00000000-0005-0000-0000-000063220000}"/>
    <cellStyle name="Normal 3 3 2 3 6 3" xfId="11428" xr:uid="{00000000-0005-0000-0000-000064220000}"/>
    <cellStyle name="Normal 3 3 2 3 7" xfId="4408" xr:uid="{00000000-0005-0000-0000-000065220000}"/>
    <cellStyle name="Normal 3 3 2 3 7 2" xfId="4409" xr:uid="{00000000-0005-0000-0000-000066220000}"/>
    <cellStyle name="Normal 3 3 2 3 7 2 2" xfId="14256" xr:uid="{00000000-0005-0000-0000-000067220000}"/>
    <cellStyle name="Normal 3 3 2 3 7 3" xfId="10014" xr:uid="{00000000-0005-0000-0000-000068220000}"/>
    <cellStyle name="Normal 3 3 2 3 8" xfId="4410" xr:uid="{00000000-0005-0000-0000-000069220000}"/>
    <cellStyle name="Normal 3 3 2 3 8 2" xfId="12844" xr:uid="{00000000-0005-0000-0000-00006A220000}"/>
    <cellStyle name="Normal 3 3 2 3 9" xfId="8602" xr:uid="{00000000-0005-0000-0000-00006B220000}"/>
    <cellStyle name="Normal 3 3 2 4" xfId="4411" xr:uid="{00000000-0005-0000-0000-00006C220000}"/>
    <cellStyle name="Normal 3 3 2 4 2" xfId="4412" xr:uid="{00000000-0005-0000-0000-00006D220000}"/>
    <cellStyle name="Normal 3 3 2 4 2 2" xfId="4413" xr:uid="{00000000-0005-0000-0000-00006E220000}"/>
    <cellStyle name="Normal 3 3 2 4 2 2 2" xfId="4414" xr:uid="{00000000-0005-0000-0000-00006F220000}"/>
    <cellStyle name="Normal 3 3 2 4 2 2 2 2" xfId="4415" xr:uid="{00000000-0005-0000-0000-000070220000}"/>
    <cellStyle name="Normal 3 3 2 4 2 2 2 2 2" xfId="16628" xr:uid="{00000000-0005-0000-0000-000071220000}"/>
    <cellStyle name="Normal 3 3 2 4 2 2 2 3" xfId="12386" xr:uid="{00000000-0005-0000-0000-000072220000}"/>
    <cellStyle name="Normal 3 3 2 4 2 2 3" xfId="4416" xr:uid="{00000000-0005-0000-0000-000073220000}"/>
    <cellStyle name="Normal 3 3 2 4 2 2 3 2" xfId="4417" xr:uid="{00000000-0005-0000-0000-000074220000}"/>
    <cellStyle name="Normal 3 3 2 4 2 2 3 2 2" xfId="15214" xr:uid="{00000000-0005-0000-0000-000075220000}"/>
    <cellStyle name="Normal 3 3 2 4 2 2 3 3" xfId="10972" xr:uid="{00000000-0005-0000-0000-000076220000}"/>
    <cellStyle name="Normal 3 3 2 4 2 2 4" xfId="4418" xr:uid="{00000000-0005-0000-0000-000077220000}"/>
    <cellStyle name="Normal 3 3 2 4 2 2 4 2" xfId="13802" xr:uid="{00000000-0005-0000-0000-000078220000}"/>
    <cellStyle name="Normal 3 3 2 4 2 2 5" xfId="9560" xr:uid="{00000000-0005-0000-0000-000079220000}"/>
    <cellStyle name="Normal 3 3 2 4 2 3" xfId="4419" xr:uid="{00000000-0005-0000-0000-00007A220000}"/>
    <cellStyle name="Normal 3 3 2 4 2 3 2" xfId="4420" xr:uid="{00000000-0005-0000-0000-00007B220000}"/>
    <cellStyle name="Normal 3 3 2 4 2 3 2 2" xfId="15922" xr:uid="{00000000-0005-0000-0000-00007C220000}"/>
    <cellStyle name="Normal 3 3 2 4 2 3 3" xfId="11680" xr:uid="{00000000-0005-0000-0000-00007D220000}"/>
    <cellStyle name="Normal 3 3 2 4 2 4" xfId="4421" xr:uid="{00000000-0005-0000-0000-00007E220000}"/>
    <cellStyle name="Normal 3 3 2 4 2 4 2" xfId="4422" xr:uid="{00000000-0005-0000-0000-00007F220000}"/>
    <cellStyle name="Normal 3 3 2 4 2 4 2 2" xfId="14508" xr:uid="{00000000-0005-0000-0000-000080220000}"/>
    <cellStyle name="Normal 3 3 2 4 2 4 3" xfId="10266" xr:uid="{00000000-0005-0000-0000-000081220000}"/>
    <cellStyle name="Normal 3 3 2 4 2 5" xfId="4423" xr:uid="{00000000-0005-0000-0000-000082220000}"/>
    <cellStyle name="Normal 3 3 2 4 2 5 2" xfId="13096" xr:uid="{00000000-0005-0000-0000-000083220000}"/>
    <cellStyle name="Normal 3 3 2 4 2 6" xfId="8854" xr:uid="{00000000-0005-0000-0000-000084220000}"/>
    <cellStyle name="Normal 3 3 2 4 3" xfId="4424" xr:uid="{00000000-0005-0000-0000-000085220000}"/>
    <cellStyle name="Normal 3 3 2 4 3 2" xfId="4425" xr:uid="{00000000-0005-0000-0000-000086220000}"/>
    <cellStyle name="Normal 3 3 2 4 3 2 2" xfId="4426" xr:uid="{00000000-0005-0000-0000-000087220000}"/>
    <cellStyle name="Normal 3 3 2 4 3 2 2 2" xfId="4427" xr:uid="{00000000-0005-0000-0000-000088220000}"/>
    <cellStyle name="Normal 3 3 2 4 3 2 2 2 2" xfId="16880" xr:uid="{00000000-0005-0000-0000-000089220000}"/>
    <cellStyle name="Normal 3 3 2 4 3 2 2 3" xfId="12638" xr:uid="{00000000-0005-0000-0000-00008A220000}"/>
    <cellStyle name="Normal 3 3 2 4 3 2 3" xfId="4428" xr:uid="{00000000-0005-0000-0000-00008B220000}"/>
    <cellStyle name="Normal 3 3 2 4 3 2 3 2" xfId="4429" xr:uid="{00000000-0005-0000-0000-00008C220000}"/>
    <cellStyle name="Normal 3 3 2 4 3 2 3 2 2" xfId="15466" xr:uid="{00000000-0005-0000-0000-00008D220000}"/>
    <cellStyle name="Normal 3 3 2 4 3 2 3 3" xfId="11224" xr:uid="{00000000-0005-0000-0000-00008E220000}"/>
    <cellStyle name="Normal 3 3 2 4 3 2 4" xfId="4430" xr:uid="{00000000-0005-0000-0000-00008F220000}"/>
    <cellStyle name="Normal 3 3 2 4 3 2 4 2" xfId="14054" xr:uid="{00000000-0005-0000-0000-000090220000}"/>
    <cellStyle name="Normal 3 3 2 4 3 2 5" xfId="9812" xr:uid="{00000000-0005-0000-0000-000091220000}"/>
    <cellStyle name="Normal 3 3 2 4 3 3" xfId="4431" xr:uid="{00000000-0005-0000-0000-000092220000}"/>
    <cellStyle name="Normal 3 3 2 4 3 3 2" xfId="4432" xr:uid="{00000000-0005-0000-0000-000093220000}"/>
    <cellStyle name="Normal 3 3 2 4 3 3 2 2" xfId="16174" xr:uid="{00000000-0005-0000-0000-000094220000}"/>
    <cellStyle name="Normal 3 3 2 4 3 3 3" xfId="11932" xr:uid="{00000000-0005-0000-0000-000095220000}"/>
    <cellStyle name="Normal 3 3 2 4 3 4" xfId="4433" xr:uid="{00000000-0005-0000-0000-000096220000}"/>
    <cellStyle name="Normal 3 3 2 4 3 4 2" xfId="4434" xr:uid="{00000000-0005-0000-0000-000097220000}"/>
    <cellStyle name="Normal 3 3 2 4 3 4 2 2" xfId="14760" xr:uid="{00000000-0005-0000-0000-000098220000}"/>
    <cellStyle name="Normal 3 3 2 4 3 4 3" xfId="10518" xr:uid="{00000000-0005-0000-0000-000099220000}"/>
    <cellStyle name="Normal 3 3 2 4 3 5" xfId="4435" xr:uid="{00000000-0005-0000-0000-00009A220000}"/>
    <cellStyle name="Normal 3 3 2 4 3 5 2" xfId="13348" xr:uid="{00000000-0005-0000-0000-00009B220000}"/>
    <cellStyle name="Normal 3 3 2 4 3 6" xfId="9106" xr:uid="{00000000-0005-0000-0000-00009C220000}"/>
    <cellStyle name="Normal 3 3 2 4 4" xfId="4436" xr:uid="{00000000-0005-0000-0000-00009D220000}"/>
    <cellStyle name="Normal 3 3 2 4 4 2" xfId="4437" xr:uid="{00000000-0005-0000-0000-00009E220000}"/>
    <cellStyle name="Normal 3 3 2 4 4 2 2" xfId="4438" xr:uid="{00000000-0005-0000-0000-00009F220000}"/>
    <cellStyle name="Normal 3 3 2 4 4 2 2 2" xfId="16426" xr:uid="{00000000-0005-0000-0000-0000A0220000}"/>
    <cellStyle name="Normal 3 3 2 4 4 2 3" xfId="12184" xr:uid="{00000000-0005-0000-0000-0000A1220000}"/>
    <cellStyle name="Normal 3 3 2 4 4 3" xfId="4439" xr:uid="{00000000-0005-0000-0000-0000A2220000}"/>
    <cellStyle name="Normal 3 3 2 4 4 3 2" xfId="4440" xr:uid="{00000000-0005-0000-0000-0000A3220000}"/>
    <cellStyle name="Normal 3 3 2 4 4 3 2 2" xfId="15012" xr:uid="{00000000-0005-0000-0000-0000A4220000}"/>
    <cellStyle name="Normal 3 3 2 4 4 3 3" xfId="10770" xr:uid="{00000000-0005-0000-0000-0000A5220000}"/>
    <cellStyle name="Normal 3 3 2 4 4 4" xfId="4441" xr:uid="{00000000-0005-0000-0000-0000A6220000}"/>
    <cellStyle name="Normal 3 3 2 4 4 4 2" xfId="13600" xr:uid="{00000000-0005-0000-0000-0000A7220000}"/>
    <cellStyle name="Normal 3 3 2 4 4 5" xfId="9358" xr:uid="{00000000-0005-0000-0000-0000A8220000}"/>
    <cellStyle name="Normal 3 3 2 4 5" xfId="4442" xr:uid="{00000000-0005-0000-0000-0000A9220000}"/>
    <cellStyle name="Normal 3 3 2 4 5 2" xfId="4443" xr:uid="{00000000-0005-0000-0000-0000AA220000}"/>
    <cellStyle name="Normal 3 3 2 4 5 2 2" xfId="15720" xr:uid="{00000000-0005-0000-0000-0000AB220000}"/>
    <cellStyle name="Normal 3 3 2 4 5 3" xfId="11478" xr:uid="{00000000-0005-0000-0000-0000AC220000}"/>
    <cellStyle name="Normal 3 3 2 4 6" xfId="4444" xr:uid="{00000000-0005-0000-0000-0000AD220000}"/>
    <cellStyle name="Normal 3 3 2 4 6 2" xfId="4445" xr:uid="{00000000-0005-0000-0000-0000AE220000}"/>
    <cellStyle name="Normal 3 3 2 4 6 2 2" xfId="14306" xr:uid="{00000000-0005-0000-0000-0000AF220000}"/>
    <cellStyle name="Normal 3 3 2 4 6 3" xfId="10064" xr:uid="{00000000-0005-0000-0000-0000B0220000}"/>
    <cellStyle name="Normal 3 3 2 4 7" xfId="4446" xr:uid="{00000000-0005-0000-0000-0000B1220000}"/>
    <cellStyle name="Normal 3 3 2 4 7 2" xfId="12894" xr:uid="{00000000-0005-0000-0000-0000B2220000}"/>
    <cellStyle name="Normal 3 3 2 4 8" xfId="8652" xr:uid="{00000000-0005-0000-0000-0000B3220000}"/>
    <cellStyle name="Normal 3 3 2 5" xfId="4447" xr:uid="{00000000-0005-0000-0000-0000B4220000}"/>
    <cellStyle name="Normal 3 3 2 5 2" xfId="4448" xr:uid="{00000000-0005-0000-0000-0000B5220000}"/>
    <cellStyle name="Normal 3 3 2 5 2 2" xfId="4449" xr:uid="{00000000-0005-0000-0000-0000B6220000}"/>
    <cellStyle name="Normal 3 3 2 5 2 2 2" xfId="4450" xr:uid="{00000000-0005-0000-0000-0000B7220000}"/>
    <cellStyle name="Normal 3 3 2 5 2 2 2 2" xfId="4451" xr:uid="{00000000-0005-0000-0000-0000B8220000}"/>
    <cellStyle name="Normal 3 3 2 5 2 2 2 2 2" xfId="16981" xr:uid="{00000000-0005-0000-0000-0000B9220000}"/>
    <cellStyle name="Normal 3 3 2 5 2 2 2 3" xfId="12739" xr:uid="{00000000-0005-0000-0000-0000BA220000}"/>
    <cellStyle name="Normal 3 3 2 5 2 2 3" xfId="4452" xr:uid="{00000000-0005-0000-0000-0000BB220000}"/>
    <cellStyle name="Normal 3 3 2 5 2 2 3 2" xfId="4453" xr:uid="{00000000-0005-0000-0000-0000BC220000}"/>
    <cellStyle name="Normal 3 3 2 5 2 2 3 2 2" xfId="15567" xr:uid="{00000000-0005-0000-0000-0000BD220000}"/>
    <cellStyle name="Normal 3 3 2 5 2 2 3 3" xfId="11325" xr:uid="{00000000-0005-0000-0000-0000BE220000}"/>
    <cellStyle name="Normal 3 3 2 5 2 2 4" xfId="4454" xr:uid="{00000000-0005-0000-0000-0000BF220000}"/>
    <cellStyle name="Normal 3 3 2 5 2 2 4 2" xfId="14155" xr:uid="{00000000-0005-0000-0000-0000C0220000}"/>
    <cellStyle name="Normal 3 3 2 5 2 2 5" xfId="9913" xr:uid="{00000000-0005-0000-0000-0000C1220000}"/>
    <cellStyle name="Normal 3 3 2 5 2 3" xfId="4455" xr:uid="{00000000-0005-0000-0000-0000C2220000}"/>
    <cellStyle name="Normal 3 3 2 5 2 3 2" xfId="4456" xr:uid="{00000000-0005-0000-0000-0000C3220000}"/>
    <cellStyle name="Normal 3 3 2 5 2 3 2 2" xfId="16275" xr:uid="{00000000-0005-0000-0000-0000C4220000}"/>
    <cellStyle name="Normal 3 3 2 5 2 3 3" xfId="12033" xr:uid="{00000000-0005-0000-0000-0000C5220000}"/>
    <cellStyle name="Normal 3 3 2 5 2 4" xfId="4457" xr:uid="{00000000-0005-0000-0000-0000C6220000}"/>
    <cellStyle name="Normal 3 3 2 5 2 4 2" xfId="4458" xr:uid="{00000000-0005-0000-0000-0000C7220000}"/>
    <cellStyle name="Normal 3 3 2 5 2 4 2 2" xfId="14861" xr:uid="{00000000-0005-0000-0000-0000C8220000}"/>
    <cellStyle name="Normal 3 3 2 5 2 4 3" xfId="10619" xr:uid="{00000000-0005-0000-0000-0000C9220000}"/>
    <cellStyle name="Normal 3 3 2 5 2 5" xfId="4459" xr:uid="{00000000-0005-0000-0000-0000CA220000}"/>
    <cellStyle name="Normal 3 3 2 5 2 5 2" xfId="13449" xr:uid="{00000000-0005-0000-0000-0000CB220000}"/>
    <cellStyle name="Normal 3 3 2 5 2 6" xfId="9207" xr:uid="{00000000-0005-0000-0000-0000CC220000}"/>
    <cellStyle name="Normal 3 3 2 5 3" xfId="4460" xr:uid="{00000000-0005-0000-0000-0000CD220000}"/>
    <cellStyle name="Normal 3 3 2 5 3 2" xfId="4461" xr:uid="{00000000-0005-0000-0000-0000CE220000}"/>
    <cellStyle name="Normal 3 3 2 5 3 2 2" xfId="4462" xr:uid="{00000000-0005-0000-0000-0000CF220000}"/>
    <cellStyle name="Normal 3 3 2 5 3 2 2 2" xfId="16729" xr:uid="{00000000-0005-0000-0000-0000D0220000}"/>
    <cellStyle name="Normal 3 3 2 5 3 2 3" xfId="12487" xr:uid="{00000000-0005-0000-0000-0000D1220000}"/>
    <cellStyle name="Normal 3 3 2 5 3 3" xfId="4463" xr:uid="{00000000-0005-0000-0000-0000D2220000}"/>
    <cellStyle name="Normal 3 3 2 5 3 3 2" xfId="4464" xr:uid="{00000000-0005-0000-0000-0000D3220000}"/>
    <cellStyle name="Normal 3 3 2 5 3 3 2 2" xfId="15315" xr:uid="{00000000-0005-0000-0000-0000D4220000}"/>
    <cellStyle name="Normal 3 3 2 5 3 3 3" xfId="11073" xr:uid="{00000000-0005-0000-0000-0000D5220000}"/>
    <cellStyle name="Normal 3 3 2 5 3 4" xfId="4465" xr:uid="{00000000-0005-0000-0000-0000D6220000}"/>
    <cellStyle name="Normal 3 3 2 5 3 4 2" xfId="13903" xr:uid="{00000000-0005-0000-0000-0000D7220000}"/>
    <cellStyle name="Normal 3 3 2 5 3 5" xfId="9661" xr:uid="{00000000-0005-0000-0000-0000D8220000}"/>
    <cellStyle name="Normal 3 3 2 5 4" xfId="4466" xr:uid="{00000000-0005-0000-0000-0000D9220000}"/>
    <cellStyle name="Normal 3 3 2 5 4 2" xfId="4467" xr:uid="{00000000-0005-0000-0000-0000DA220000}"/>
    <cellStyle name="Normal 3 3 2 5 4 2 2" xfId="16023" xr:uid="{00000000-0005-0000-0000-0000DB220000}"/>
    <cellStyle name="Normal 3 3 2 5 4 3" xfId="11781" xr:uid="{00000000-0005-0000-0000-0000DC220000}"/>
    <cellStyle name="Normal 3 3 2 5 5" xfId="4468" xr:uid="{00000000-0005-0000-0000-0000DD220000}"/>
    <cellStyle name="Normal 3 3 2 5 5 2" xfId="4469" xr:uid="{00000000-0005-0000-0000-0000DE220000}"/>
    <cellStyle name="Normal 3 3 2 5 5 2 2" xfId="14609" xr:uid="{00000000-0005-0000-0000-0000DF220000}"/>
    <cellStyle name="Normal 3 3 2 5 5 3" xfId="10367" xr:uid="{00000000-0005-0000-0000-0000E0220000}"/>
    <cellStyle name="Normal 3 3 2 5 6" xfId="4470" xr:uid="{00000000-0005-0000-0000-0000E1220000}"/>
    <cellStyle name="Normal 3 3 2 5 6 2" xfId="13197" xr:uid="{00000000-0005-0000-0000-0000E2220000}"/>
    <cellStyle name="Normal 3 3 2 5 7" xfId="8955" xr:uid="{00000000-0005-0000-0000-0000E3220000}"/>
    <cellStyle name="Normal 3 3 2 6" xfId="4471" xr:uid="{00000000-0005-0000-0000-0000E4220000}"/>
    <cellStyle name="Normal 3 3 2 6 2" xfId="4472" xr:uid="{00000000-0005-0000-0000-0000E5220000}"/>
    <cellStyle name="Normal 3 3 2 6 2 2" xfId="4473" xr:uid="{00000000-0005-0000-0000-0000E6220000}"/>
    <cellStyle name="Normal 3 3 2 6 2 2 2" xfId="4474" xr:uid="{00000000-0005-0000-0000-0000E7220000}"/>
    <cellStyle name="Normal 3 3 2 6 2 2 2 2" xfId="16527" xr:uid="{00000000-0005-0000-0000-0000E8220000}"/>
    <cellStyle name="Normal 3 3 2 6 2 2 3" xfId="12285" xr:uid="{00000000-0005-0000-0000-0000E9220000}"/>
    <cellStyle name="Normal 3 3 2 6 2 3" xfId="4475" xr:uid="{00000000-0005-0000-0000-0000EA220000}"/>
    <cellStyle name="Normal 3 3 2 6 2 3 2" xfId="4476" xr:uid="{00000000-0005-0000-0000-0000EB220000}"/>
    <cellStyle name="Normal 3 3 2 6 2 3 2 2" xfId="15113" xr:uid="{00000000-0005-0000-0000-0000EC220000}"/>
    <cellStyle name="Normal 3 3 2 6 2 3 3" xfId="10871" xr:uid="{00000000-0005-0000-0000-0000ED220000}"/>
    <cellStyle name="Normal 3 3 2 6 2 4" xfId="4477" xr:uid="{00000000-0005-0000-0000-0000EE220000}"/>
    <cellStyle name="Normal 3 3 2 6 2 4 2" xfId="13701" xr:uid="{00000000-0005-0000-0000-0000EF220000}"/>
    <cellStyle name="Normal 3 3 2 6 2 5" xfId="9459" xr:uid="{00000000-0005-0000-0000-0000F0220000}"/>
    <cellStyle name="Normal 3 3 2 6 3" xfId="4478" xr:uid="{00000000-0005-0000-0000-0000F1220000}"/>
    <cellStyle name="Normal 3 3 2 6 3 2" xfId="4479" xr:uid="{00000000-0005-0000-0000-0000F2220000}"/>
    <cellStyle name="Normal 3 3 2 6 3 2 2" xfId="15821" xr:uid="{00000000-0005-0000-0000-0000F3220000}"/>
    <cellStyle name="Normal 3 3 2 6 3 3" xfId="11579" xr:uid="{00000000-0005-0000-0000-0000F4220000}"/>
    <cellStyle name="Normal 3 3 2 6 4" xfId="4480" xr:uid="{00000000-0005-0000-0000-0000F5220000}"/>
    <cellStyle name="Normal 3 3 2 6 4 2" xfId="4481" xr:uid="{00000000-0005-0000-0000-0000F6220000}"/>
    <cellStyle name="Normal 3 3 2 6 4 2 2" xfId="14407" xr:uid="{00000000-0005-0000-0000-0000F7220000}"/>
    <cellStyle name="Normal 3 3 2 6 4 3" xfId="10165" xr:uid="{00000000-0005-0000-0000-0000F8220000}"/>
    <cellStyle name="Normal 3 3 2 6 5" xfId="4482" xr:uid="{00000000-0005-0000-0000-0000F9220000}"/>
    <cellStyle name="Normal 3 3 2 6 5 2" xfId="12995" xr:uid="{00000000-0005-0000-0000-0000FA220000}"/>
    <cellStyle name="Normal 3 3 2 6 6" xfId="8753" xr:uid="{00000000-0005-0000-0000-0000FB220000}"/>
    <cellStyle name="Normal 3 3 2 7" xfId="4483" xr:uid="{00000000-0005-0000-0000-0000FC220000}"/>
    <cellStyle name="Normal 3 3 2 7 2" xfId="4484" xr:uid="{00000000-0005-0000-0000-0000FD220000}"/>
    <cellStyle name="Normal 3 3 2 7 2 2" xfId="4485" xr:uid="{00000000-0005-0000-0000-0000FE220000}"/>
    <cellStyle name="Normal 3 3 2 7 2 2 2" xfId="4486" xr:uid="{00000000-0005-0000-0000-0000FF220000}"/>
    <cellStyle name="Normal 3 3 2 7 2 2 2 2" xfId="16779" xr:uid="{00000000-0005-0000-0000-000000230000}"/>
    <cellStyle name="Normal 3 3 2 7 2 2 3" xfId="12537" xr:uid="{00000000-0005-0000-0000-000001230000}"/>
    <cellStyle name="Normal 3 3 2 7 2 3" xfId="4487" xr:uid="{00000000-0005-0000-0000-000002230000}"/>
    <cellStyle name="Normal 3 3 2 7 2 3 2" xfId="4488" xr:uid="{00000000-0005-0000-0000-000003230000}"/>
    <cellStyle name="Normal 3 3 2 7 2 3 2 2" xfId="15365" xr:uid="{00000000-0005-0000-0000-000004230000}"/>
    <cellStyle name="Normal 3 3 2 7 2 3 3" xfId="11123" xr:uid="{00000000-0005-0000-0000-000005230000}"/>
    <cellStyle name="Normal 3 3 2 7 2 4" xfId="4489" xr:uid="{00000000-0005-0000-0000-000006230000}"/>
    <cellStyle name="Normal 3 3 2 7 2 4 2" xfId="13953" xr:uid="{00000000-0005-0000-0000-000007230000}"/>
    <cellStyle name="Normal 3 3 2 7 2 5" xfId="9711" xr:uid="{00000000-0005-0000-0000-000008230000}"/>
    <cellStyle name="Normal 3 3 2 7 3" xfId="4490" xr:uid="{00000000-0005-0000-0000-000009230000}"/>
    <cellStyle name="Normal 3 3 2 7 3 2" xfId="4491" xr:uid="{00000000-0005-0000-0000-00000A230000}"/>
    <cellStyle name="Normal 3 3 2 7 3 2 2" xfId="16073" xr:uid="{00000000-0005-0000-0000-00000B230000}"/>
    <cellStyle name="Normal 3 3 2 7 3 3" xfId="11831" xr:uid="{00000000-0005-0000-0000-00000C230000}"/>
    <cellStyle name="Normal 3 3 2 7 4" xfId="4492" xr:uid="{00000000-0005-0000-0000-00000D230000}"/>
    <cellStyle name="Normal 3 3 2 7 4 2" xfId="4493" xr:uid="{00000000-0005-0000-0000-00000E230000}"/>
    <cellStyle name="Normal 3 3 2 7 4 2 2" xfId="14659" xr:uid="{00000000-0005-0000-0000-00000F230000}"/>
    <cellStyle name="Normal 3 3 2 7 4 3" xfId="10417" xr:uid="{00000000-0005-0000-0000-000010230000}"/>
    <cellStyle name="Normal 3 3 2 7 5" xfId="4494" xr:uid="{00000000-0005-0000-0000-000011230000}"/>
    <cellStyle name="Normal 3 3 2 7 5 2" xfId="13247" xr:uid="{00000000-0005-0000-0000-000012230000}"/>
    <cellStyle name="Normal 3 3 2 7 6" xfId="9005" xr:uid="{00000000-0005-0000-0000-000013230000}"/>
    <cellStyle name="Normal 3 3 2 8" xfId="4495" xr:uid="{00000000-0005-0000-0000-000014230000}"/>
    <cellStyle name="Normal 3 3 2 8 2" xfId="4496" xr:uid="{00000000-0005-0000-0000-000015230000}"/>
    <cellStyle name="Normal 3 3 2 8 2 2" xfId="4497" xr:uid="{00000000-0005-0000-0000-000016230000}"/>
    <cellStyle name="Normal 3 3 2 8 2 2 2" xfId="16325" xr:uid="{00000000-0005-0000-0000-000017230000}"/>
    <cellStyle name="Normal 3 3 2 8 2 3" xfId="12083" xr:uid="{00000000-0005-0000-0000-000018230000}"/>
    <cellStyle name="Normal 3 3 2 8 3" xfId="4498" xr:uid="{00000000-0005-0000-0000-000019230000}"/>
    <cellStyle name="Normal 3 3 2 8 3 2" xfId="4499" xr:uid="{00000000-0005-0000-0000-00001A230000}"/>
    <cellStyle name="Normal 3 3 2 8 3 2 2" xfId="14911" xr:uid="{00000000-0005-0000-0000-00001B230000}"/>
    <cellStyle name="Normal 3 3 2 8 3 3" xfId="10669" xr:uid="{00000000-0005-0000-0000-00001C230000}"/>
    <cellStyle name="Normal 3 3 2 8 4" xfId="4500" xr:uid="{00000000-0005-0000-0000-00001D230000}"/>
    <cellStyle name="Normal 3 3 2 8 4 2" xfId="13499" xr:uid="{00000000-0005-0000-0000-00001E230000}"/>
    <cellStyle name="Normal 3 3 2 8 5" xfId="9257" xr:uid="{00000000-0005-0000-0000-00001F230000}"/>
    <cellStyle name="Normal 3 3 2 9" xfId="4501" xr:uid="{00000000-0005-0000-0000-000020230000}"/>
    <cellStyle name="Normal 3 3 2 9 2" xfId="4502" xr:uid="{00000000-0005-0000-0000-000021230000}"/>
    <cellStyle name="Normal 3 3 2 9 2 2" xfId="15619" xr:uid="{00000000-0005-0000-0000-000022230000}"/>
    <cellStyle name="Normal 3 3 2 9 3" xfId="11377" xr:uid="{00000000-0005-0000-0000-000023230000}"/>
    <cellStyle name="Normal 3 3 3" xfId="4503" xr:uid="{00000000-0005-0000-0000-000024230000}"/>
    <cellStyle name="Normal 3 3 3 10" xfId="4504" xr:uid="{00000000-0005-0000-0000-000025230000}"/>
    <cellStyle name="Normal 3 3 3 10 2" xfId="12805" xr:uid="{00000000-0005-0000-0000-000026230000}"/>
    <cellStyle name="Normal 3 3 3 11" xfId="8562" xr:uid="{00000000-0005-0000-0000-000027230000}"/>
    <cellStyle name="Normal 3 3 3 2" xfId="4505" xr:uid="{00000000-0005-0000-0000-000028230000}"/>
    <cellStyle name="Normal 3 3 3 2 2" xfId="4506" xr:uid="{00000000-0005-0000-0000-000029230000}"/>
    <cellStyle name="Normal 3 3 3 2 2 2" xfId="4507" xr:uid="{00000000-0005-0000-0000-00002A230000}"/>
    <cellStyle name="Normal 3 3 3 2 2 2 2" xfId="4508" xr:uid="{00000000-0005-0000-0000-00002B230000}"/>
    <cellStyle name="Normal 3 3 3 2 2 2 2 2" xfId="4509" xr:uid="{00000000-0005-0000-0000-00002C230000}"/>
    <cellStyle name="Normal 3 3 3 2 2 2 2 2 2" xfId="4510" xr:uid="{00000000-0005-0000-0000-00002D230000}"/>
    <cellStyle name="Normal 3 3 3 2 2 2 2 2 2 2" xfId="16691" xr:uid="{00000000-0005-0000-0000-00002E230000}"/>
    <cellStyle name="Normal 3 3 3 2 2 2 2 2 3" xfId="12449" xr:uid="{00000000-0005-0000-0000-00002F230000}"/>
    <cellStyle name="Normal 3 3 3 2 2 2 2 3" xfId="4511" xr:uid="{00000000-0005-0000-0000-000030230000}"/>
    <cellStyle name="Normal 3 3 3 2 2 2 2 3 2" xfId="4512" xr:uid="{00000000-0005-0000-0000-000031230000}"/>
    <cellStyle name="Normal 3 3 3 2 2 2 2 3 2 2" xfId="15277" xr:uid="{00000000-0005-0000-0000-000032230000}"/>
    <cellStyle name="Normal 3 3 3 2 2 2 2 3 3" xfId="11035" xr:uid="{00000000-0005-0000-0000-000033230000}"/>
    <cellStyle name="Normal 3 3 3 2 2 2 2 4" xfId="4513" xr:uid="{00000000-0005-0000-0000-000034230000}"/>
    <cellStyle name="Normal 3 3 3 2 2 2 2 4 2" xfId="13865" xr:uid="{00000000-0005-0000-0000-000035230000}"/>
    <cellStyle name="Normal 3 3 3 2 2 2 2 5" xfId="9623" xr:uid="{00000000-0005-0000-0000-000036230000}"/>
    <cellStyle name="Normal 3 3 3 2 2 2 3" xfId="4514" xr:uid="{00000000-0005-0000-0000-000037230000}"/>
    <cellStyle name="Normal 3 3 3 2 2 2 3 2" xfId="4515" xr:uid="{00000000-0005-0000-0000-000038230000}"/>
    <cellStyle name="Normal 3 3 3 2 2 2 3 2 2" xfId="15985" xr:uid="{00000000-0005-0000-0000-000039230000}"/>
    <cellStyle name="Normal 3 3 3 2 2 2 3 3" xfId="11743" xr:uid="{00000000-0005-0000-0000-00003A230000}"/>
    <cellStyle name="Normal 3 3 3 2 2 2 4" xfId="4516" xr:uid="{00000000-0005-0000-0000-00003B230000}"/>
    <cellStyle name="Normal 3 3 3 2 2 2 4 2" xfId="4517" xr:uid="{00000000-0005-0000-0000-00003C230000}"/>
    <cellStyle name="Normal 3 3 3 2 2 2 4 2 2" xfId="14571" xr:uid="{00000000-0005-0000-0000-00003D230000}"/>
    <cellStyle name="Normal 3 3 3 2 2 2 4 3" xfId="10329" xr:uid="{00000000-0005-0000-0000-00003E230000}"/>
    <cellStyle name="Normal 3 3 3 2 2 2 5" xfId="4518" xr:uid="{00000000-0005-0000-0000-00003F230000}"/>
    <cellStyle name="Normal 3 3 3 2 2 2 5 2" xfId="13159" xr:uid="{00000000-0005-0000-0000-000040230000}"/>
    <cellStyle name="Normal 3 3 3 2 2 2 6" xfId="8917" xr:uid="{00000000-0005-0000-0000-000041230000}"/>
    <cellStyle name="Normal 3 3 3 2 2 3" xfId="4519" xr:uid="{00000000-0005-0000-0000-000042230000}"/>
    <cellStyle name="Normal 3 3 3 2 2 3 2" xfId="4520" xr:uid="{00000000-0005-0000-0000-000043230000}"/>
    <cellStyle name="Normal 3 3 3 2 2 3 2 2" xfId="4521" xr:uid="{00000000-0005-0000-0000-000044230000}"/>
    <cellStyle name="Normal 3 3 3 2 2 3 2 2 2" xfId="4522" xr:uid="{00000000-0005-0000-0000-000045230000}"/>
    <cellStyle name="Normal 3 3 3 2 2 3 2 2 2 2" xfId="16943" xr:uid="{00000000-0005-0000-0000-000046230000}"/>
    <cellStyle name="Normal 3 3 3 2 2 3 2 2 3" xfId="12701" xr:uid="{00000000-0005-0000-0000-000047230000}"/>
    <cellStyle name="Normal 3 3 3 2 2 3 2 3" xfId="4523" xr:uid="{00000000-0005-0000-0000-000048230000}"/>
    <cellStyle name="Normal 3 3 3 2 2 3 2 3 2" xfId="4524" xr:uid="{00000000-0005-0000-0000-000049230000}"/>
    <cellStyle name="Normal 3 3 3 2 2 3 2 3 2 2" xfId="15529" xr:uid="{00000000-0005-0000-0000-00004A230000}"/>
    <cellStyle name="Normal 3 3 3 2 2 3 2 3 3" xfId="11287" xr:uid="{00000000-0005-0000-0000-00004B230000}"/>
    <cellStyle name="Normal 3 3 3 2 2 3 2 4" xfId="4525" xr:uid="{00000000-0005-0000-0000-00004C230000}"/>
    <cellStyle name="Normal 3 3 3 2 2 3 2 4 2" xfId="14117" xr:uid="{00000000-0005-0000-0000-00004D230000}"/>
    <cellStyle name="Normal 3 3 3 2 2 3 2 5" xfId="9875" xr:uid="{00000000-0005-0000-0000-00004E230000}"/>
    <cellStyle name="Normal 3 3 3 2 2 3 3" xfId="4526" xr:uid="{00000000-0005-0000-0000-00004F230000}"/>
    <cellStyle name="Normal 3 3 3 2 2 3 3 2" xfId="4527" xr:uid="{00000000-0005-0000-0000-000050230000}"/>
    <cellStyle name="Normal 3 3 3 2 2 3 3 2 2" xfId="16237" xr:uid="{00000000-0005-0000-0000-000051230000}"/>
    <cellStyle name="Normal 3 3 3 2 2 3 3 3" xfId="11995" xr:uid="{00000000-0005-0000-0000-000052230000}"/>
    <cellStyle name="Normal 3 3 3 2 2 3 4" xfId="4528" xr:uid="{00000000-0005-0000-0000-000053230000}"/>
    <cellStyle name="Normal 3 3 3 2 2 3 4 2" xfId="4529" xr:uid="{00000000-0005-0000-0000-000054230000}"/>
    <cellStyle name="Normal 3 3 3 2 2 3 4 2 2" xfId="14823" xr:uid="{00000000-0005-0000-0000-000055230000}"/>
    <cellStyle name="Normal 3 3 3 2 2 3 4 3" xfId="10581" xr:uid="{00000000-0005-0000-0000-000056230000}"/>
    <cellStyle name="Normal 3 3 3 2 2 3 5" xfId="4530" xr:uid="{00000000-0005-0000-0000-000057230000}"/>
    <cellStyle name="Normal 3 3 3 2 2 3 5 2" xfId="13411" xr:uid="{00000000-0005-0000-0000-000058230000}"/>
    <cellStyle name="Normal 3 3 3 2 2 3 6" xfId="9169" xr:uid="{00000000-0005-0000-0000-000059230000}"/>
    <cellStyle name="Normal 3 3 3 2 2 4" xfId="4531" xr:uid="{00000000-0005-0000-0000-00005A230000}"/>
    <cellStyle name="Normal 3 3 3 2 2 4 2" xfId="4532" xr:uid="{00000000-0005-0000-0000-00005B230000}"/>
    <cellStyle name="Normal 3 3 3 2 2 4 2 2" xfId="4533" xr:uid="{00000000-0005-0000-0000-00005C230000}"/>
    <cellStyle name="Normal 3 3 3 2 2 4 2 2 2" xfId="16489" xr:uid="{00000000-0005-0000-0000-00005D230000}"/>
    <cellStyle name="Normal 3 3 3 2 2 4 2 3" xfId="12247" xr:uid="{00000000-0005-0000-0000-00005E230000}"/>
    <cellStyle name="Normal 3 3 3 2 2 4 3" xfId="4534" xr:uid="{00000000-0005-0000-0000-00005F230000}"/>
    <cellStyle name="Normal 3 3 3 2 2 4 3 2" xfId="4535" xr:uid="{00000000-0005-0000-0000-000060230000}"/>
    <cellStyle name="Normal 3 3 3 2 2 4 3 2 2" xfId="15075" xr:uid="{00000000-0005-0000-0000-000061230000}"/>
    <cellStyle name="Normal 3 3 3 2 2 4 3 3" xfId="10833" xr:uid="{00000000-0005-0000-0000-000062230000}"/>
    <cellStyle name="Normal 3 3 3 2 2 4 4" xfId="4536" xr:uid="{00000000-0005-0000-0000-000063230000}"/>
    <cellStyle name="Normal 3 3 3 2 2 4 4 2" xfId="13663" xr:uid="{00000000-0005-0000-0000-000064230000}"/>
    <cellStyle name="Normal 3 3 3 2 2 4 5" xfId="9421" xr:uid="{00000000-0005-0000-0000-000065230000}"/>
    <cellStyle name="Normal 3 3 3 2 2 5" xfId="4537" xr:uid="{00000000-0005-0000-0000-000066230000}"/>
    <cellStyle name="Normal 3 3 3 2 2 5 2" xfId="4538" xr:uid="{00000000-0005-0000-0000-000067230000}"/>
    <cellStyle name="Normal 3 3 3 2 2 5 2 2" xfId="15783" xr:uid="{00000000-0005-0000-0000-000068230000}"/>
    <cellStyle name="Normal 3 3 3 2 2 5 3" xfId="11541" xr:uid="{00000000-0005-0000-0000-000069230000}"/>
    <cellStyle name="Normal 3 3 3 2 2 6" xfId="4539" xr:uid="{00000000-0005-0000-0000-00006A230000}"/>
    <cellStyle name="Normal 3 3 3 2 2 6 2" xfId="4540" xr:uid="{00000000-0005-0000-0000-00006B230000}"/>
    <cellStyle name="Normal 3 3 3 2 2 6 2 2" xfId="14369" xr:uid="{00000000-0005-0000-0000-00006C230000}"/>
    <cellStyle name="Normal 3 3 3 2 2 6 3" xfId="10127" xr:uid="{00000000-0005-0000-0000-00006D230000}"/>
    <cellStyle name="Normal 3 3 3 2 2 7" xfId="4541" xr:uid="{00000000-0005-0000-0000-00006E230000}"/>
    <cellStyle name="Normal 3 3 3 2 2 7 2" xfId="12957" xr:uid="{00000000-0005-0000-0000-00006F230000}"/>
    <cellStyle name="Normal 3 3 3 2 2 8" xfId="8715" xr:uid="{00000000-0005-0000-0000-000070230000}"/>
    <cellStyle name="Normal 3 3 3 2 3" xfId="4542" xr:uid="{00000000-0005-0000-0000-000071230000}"/>
    <cellStyle name="Normal 3 3 3 2 3 2" xfId="4543" xr:uid="{00000000-0005-0000-0000-000072230000}"/>
    <cellStyle name="Normal 3 3 3 2 3 2 2" xfId="4544" xr:uid="{00000000-0005-0000-0000-000073230000}"/>
    <cellStyle name="Normal 3 3 3 2 3 2 2 2" xfId="4545" xr:uid="{00000000-0005-0000-0000-000074230000}"/>
    <cellStyle name="Normal 3 3 3 2 3 2 2 2 2" xfId="16590" xr:uid="{00000000-0005-0000-0000-000075230000}"/>
    <cellStyle name="Normal 3 3 3 2 3 2 2 3" xfId="12348" xr:uid="{00000000-0005-0000-0000-000076230000}"/>
    <cellStyle name="Normal 3 3 3 2 3 2 3" xfId="4546" xr:uid="{00000000-0005-0000-0000-000077230000}"/>
    <cellStyle name="Normal 3 3 3 2 3 2 3 2" xfId="4547" xr:uid="{00000000-0005-0000-0000-000078230000}"/>
    <cellStyle name="Normal 3 3 3 2 3 2 3 2 2" xfId="15176" xr:uid="{00000000-0005-0000-0000-000079230000}"/>
    <cellStyle name="Normal 3 3 3 2 3 2 3 3" xfId="10934" xr:uid="{00000000-0005-0000-0000-00007A230000}"/>
    <cellStyle name="Normal 3 3 3 2 3 2 4" xfId="4548" xr:uid="{00000000-0005-0000-0000-00007B230000}"/>
    <cellStyle name="Normal 3 3 3 2 3 2 4 2" xfId="13764" xr:uid="{00000000-0005-0000-0000-00007C230000}"/>
    <cellStyle name="Normal 3 3 3 2 3 2 5" xfId="9522" xr:uid="{00000000-0005-0000-0000-00007D230000}"/>
    <cellStyle name="Normal 3 3 3 2 3 3" xfId="4549" xr:uid="{00000000-0005-0000-0000-00007E230000}"/>
    <cellStyle name="Normal 3 3 3 2 3 3 2" xfId="4550" xr:uid="{00000000-0005-0000-0000-00007F230000}"/>
    <cellStyle name="Normal 3 3 3 2 3 3 2 2" xfId="15884" xr:uid="{00000000-0005-0000-0000-000080230000}"/>
    <cellStyle name="Normal 3 3 3 2 3 3 3" xfId="11642" xr:uid="{00000000-0005-0000-0000-000081230000}"/>
    <cellStyle name="Normal 3 3 3 2 3 4" xfId="4551" xr:uid="{00000000-0005-0000-0000-000082230000}"/>
    <cellStyle name="Normal 3 3 3 2 3 4 2" xfId="4552" xr:uid="{00000000-0005-0000-0000-000083230000}"/>
    <cellStyle name="Normal 3 3 3 2 3 4 2 2" xfId="14470" xr:uid="{00000000-0005-0000-0000-000084230000}"/>
    <cellStyle name="Normal 3 3 3 2 3 4 3" xfId="10228" xr:uid="{00000000-0005-0000-0000-000085230000}"/>
    <cellStyle name="Normal 3 3 3 2 3 5" xfId="4553" xr:uid="{00000000-0005-0000-0000-000086230000}"/>
    <cellStyle name="Normal 3 3 3 2 3 5 2" xfId="13058" xr:uid="{00000000-0005-0000-0000-000087230000}"/>
    <cellStyle name="Normal 3 3 3 2 3 6" xfId="8816" xr:uid="{00000000-0005-0000-0000-000088230000}"/>
    <cellStyle name="Normal 3 3 3 2 4" xfId="4554" xr:uid="{00000000-0005-0000-0000-000089230000}"/>
    <cellStyle name="Normal 3 3 3 2 4 2" xfId="4555" xr:uid="{00000000-0005-0000-0000-00008A230000}"/>
    <cellStyle name="Normal 3 3 3 2 4 2 2" xfId="4556" xr:uid="{00000000-0005-0000-0000-00008B230000}"/>
    <cellStyle name="Normal 3 3 3 2 4 2 2 2" xfId="4557" xr:uid="{00000000-0005-0000-0000-00008C230000}"/>
    <cellStyle name="Normal 3 3 3 2 4 2 2 2 2" xfId="16842" xr:uid="{00000000-0005-0000-0000-00008D230000}"/>
    <cellStyle name="Normal 3 3 3 2 4 2 2 3" xfId="12600" xr:uid="{00000000-0005-0000-0000-00008E230000}"/>
    <cellStyle name="Normal 3 3 3 2 4 2 3" xfId="4558" xr:uid="{00000000-0005-0000-0000-00008F230000}"/>
    <cellStyle name="Normal 3 3 3 2 4 2 3 2" xfId="4559" xr:uid="{00000000-0005-0000-0000-000090230000}"/>
    <cellStyle name="Normal 3 3 3 2 4 2 3 2 2" xfId="15428" xr:uid="{00000000-0005-0000-0000-000091230000}"/>
    <cellStyle name="Normal 3 3 3 2 4 2 3 3" xfId="11186" xr:uid="{00000000-0005-0000-0000-000092230000}"/>
    <cellStyle name="Normal 3 3 3 2 4 2 4" xfId="4560" xr:uid="{00000000-0005-0000-0000-000093230000}"/>
    <cellStyle name="Normal 3 3 3 2 4 2 4 2" xfId="14016" xr:uid="{00000000-0005-0000-0000-000094230000}"/>
    <cellStyle name="Normal 3 3 3 2 4 2 5" xfId="9774" xr:uid="{00000000-0005-0000-0000-000095230000}"/>
    <cellStyle name="Normal 3 3 3 2 4 3" xfId="4561" xr:uid="{00000000-0005-0000-0000-000096230000}"/>
    <cellStyle name="Normal 3 3 3 2 4 3 2" xfId="4562" xr:uid="{00000000-0005-0000-0000-000097230000}"/>
    <cellStyle name="Normal 3 3 3 2 4 3 2 2" xfId="16136" xr:uid="{00000000-0005-0000-0000-000098230000}"/>
    <cellStyle name="Normal 3 3 3 2 4 3 3" xfId="11894" xr:uid="{00000000-0005-0000-0000-000099230000}"/>
    <cellStyle name="Normal 3 3 3 2 4 4" xfId="4563" xr:uid="{00000000-0005-0000-0000-00009A230000}"/>
    <cellStyle name="Normal 3 3 3 2 4 4 2" xfId="4564" xr:uid="{00000000-0005-0000-0000-00009B230000}"/>
    <cellStyle name="Normal 3 3 3 2 4 4 2 2" xfId="14722" xr:uid="{00000000-0005-0000-0000-00009C230000}"/>
    <cellStyle name="Normal 3 3 3 2 4 4 3" xfId="10480" xr:uid="{00000000-0005-0000-0000-00009D230000}"/>
    <cellStyle name="Normal 3 3 3 2 4 5" xfId="4565" xr:uid="{00000000-0005-0000-0000-00009E230000}"/>
    <cellStyle name="Normal 3 3 3 2 4 5 2" xfId="13310" xr:uid="{00000000-0005-0000-0000-00009F230000}"/>
    <cellStyle name="Normal 3 3 3 2 4 6" xfId="9068" xr:uid="{00000000-0005-0000-0000-0000A0230000}"/>
    <cellStyle name="Normal 3 3 3 2 5" xfId="4566" xr:uid="{00000000-0005-0000-0000-0000A1230000}"/>
    <cellStyle name="Normal 3 3 3 2 5 2" xfId="4567" xr:uid="{00000000-0005-0000-0000-0000A2230000}"/>
    <cellStyle name="Normal 3 3 3 2 5 2 2" xfId="4568" xr:uid="{00000000-0005-0000-0000-0000A3230000}"/>
    <cellStyle name="Normal 3 3 3 2 5 2 2 2" xfId="16388" xr:uid="{00000000-0005-0000-0000-0000A4230000}"/>
    <cellStyle name="Normal 3 3 3 2 5 2 3" xfId="12146" xr:uid="{00000000-0005-0000-0000-0000A5230000}"/>
    <cellStyle name="Normal 3 3 3 2 5 3" xfId="4569" xr:uid="{00000000-0005-0000-0000-0000A6230000}"/>
    <cellStyle name="Normal 3 3 3 2 5 3 2" xfId="4570" xr:uid="{00000000-0005-0000-0000-0000A7230000}"/>
    <cellStyle name="Normal 3 3 3 2 5 3 2 2" xfId="14974" xr:uid="{00000000-0005-0000-0000-0000A8230000}"/>
    <cellStyle name="Normal 3 3 3 2 5 3 3" xfId="10732" xr:uid="{00000000-0005-0000-0000-0000A9230000}"/>
    <cellStyle name="Normal 3 3 3 2 5 4" xfId="4571" xr:uid="{00000000-0005-0000-0000-0000AA230000}"/>
    <cellStyle name="Normal 3 3 3 2 5 4 2" xfId="13562" xr:uid="{00000000-0005-0000-0000-0000AB230000}"/>
    <cellStyle name="Normal 3 3 3 2 5 5" xfId="9320" xr:uid="{00000000-0005-0000-0000-0000AC230000}"/>
    <cellStyle name="Normal 3 3 3 2 6" xfId="4572" xr:uid="{00000000-0005-0000-0000-0000AD230000}"/>
    <cellStyle name="Normal 3 3 3 2 6 2" xfId="4573" xr:uid="{00000000-0005-0000-0000-0000AE230000}"/>
    <cellStyle name="Normal 3 3 3 2 6 2 2" xfId="15682" xr:uid="{00000000-0005-0000-0000-0000AF230000}"/>
    <cellStyle name="Normal 3 3 3 2 6 3" xfId="11440" xr:uid="{00000000-0005-0000-0000-0000B0230000}"/>
    <cellStyle name="Normal 3 3 3 2 7" xfId="4574" xr:uid="{00000000-0005-0000-0000-0000B1230000}"/>
    <cellStyle name="Normal 3 3 3 2 7 2" xfId="4575" xr:uid="{00000000-0005-0000-0000-0000B2230000}"/>
    <cellStyle name="Normal 3 3 3 2 7 2 2" xfId="14268" xr:uid="{00000000-0005-0000-0000-0000B3230000}"/>
    <cellStyle name="Normal 3 3 3 2 7 3" xfId="10026" xr:uid="{00000000-0005-0000-0000-0000B4230000}"/>
    <cellStyle name="Normal 3 3 3 2 8" xfId="4576" xr:uid="{00000000-0005-0000-0000-0000B5230000}"/>
    <cellStyle name="Normal 3 3 3 2 8 2" xfId="12856" xr:uid="{00000000-0005-0000-0000-0000B6230000}"/>
    <cellStyle name="Normal 3 3 3 2 9" xfId="8614" xr:uid="{00000000-0005-0000-0000-0000B7230000}"/>
    <cellStyle name="Normal 3 3 3 3" xfId="4577" xr:uid="{00000000-0005-0000-0000-0000B8230000}"/>
    <cellStyle name="Normal 3 3 3 3 2" xfId="4578" xr:uid="{00000000-0005-0000-0000-0000B9230000}"/>
    <cellStyle name="Normal 3 3 3 3 2 2" xfId="4579" xr:uid="{00000000-0005-0000-0000-0000BA230000}"/>
    <cellStyle name="Normal 3 3 3 3 2 2 2" xfId="4580" xr:uid="{00000000-0005-0000-0000-0000BB230000}"/>
    <cellStyle name="Normal 3 3 3 3 2 2 2 2" xfId="4581" xr:uid="{00000000-0005-0000-0000-0000BC230000}"/>
    <cellStyle name="Normal 3 3 3 3 2 2 2 2 2" xfId="16640" xr:uid="{00000000-0005-0000-0000-0000BD230000}"/>
    <cellStyle name="Normal 3 3 3 3 2 2 2 3" xfId="12398" xr:uid="{00000000-0005-0000-0000-0000BE230000}"/>
    <cellStyle name="Normal 3 3 3 3 2 2 3" xfId="4582" xr:uid="{00000000-0005-0000-0000-0000BF230000}"/>
    <cellStyle name="Normal 3 3 3 3 2 2 3 2" xfId="4583" xr:uid="{00000000-0005-0000-0000-0000C0230000}"/>
    <cellStyle name="Normal 3 3 3 3 2 2 3 2 2" xfId="15226" xr:uid="{00000000-0005-0000-0000-0000C1230000}"/>
    <cellStyle name="Normal 3 3 3 3 2 2 3 3" xfId="10984" xr:uid="{00000000-0005-0000-0000-0000C2230000}"/>
    <cellStyle name="Normal 3 3 3 3 2 2 4" xfId="4584" xr:uid="{00000000-0005-0000-0000-0000C3230000}"/>
    <cellStyle name="Normal 3 3 3 3 2 2 4 2" xfId="13814" xr:uid="{00000000-0005-0000-0000-0000C4230000}"/>
    <cellStyle name="Normal 3 3 3 3 2 2 5" xfId="9572" xr:uid="{00000000-0005-0000-0000-0000C5230000}"/>
    <cellStyle name="Normal 3 3 3 3 2 3" xfId="4585" xr:uid="{00000000-0005-0000-0000-0000C6230000}"/>
    <cellStyle name="Normal 3 3 3 3 2 3 2" xfId="4586" xr:uid="{00000000-0005-0000-0000-0000C7230000}"/>
    <cellStyle name="Normal 3 3 3 3 2 3 2 2" xfId="15934" xr:uid="{00000000-0005-0000-0000-0000C8230000}"/>
    <cellStyle name="Normal 3 3 3 3 2 3 3" xfId="11692" xr:uid="{00000000-0005-0000-0000-0000C9230000}"/>
    <cellStyle name="Normal 3 3 3 3 2 4" xfId="4587" xr:uid="{00000000-0005-0000-0000-0000CA230000}"/>
    <cellStyle name="Normal 3 3 3 3 2 4 2" xfId="4588" xr:uid="{00000000-0005-0000-0000-0000CB230000}"/>
    <cellStyle name="Normal 3 3 3 3 2 4 2 2" xfId="14520" xr:uid="{00000000-0005-0000-0000-0000CC230000}"/>
    <cellStyle name="Normal 3 3 3 3 2 4 3" xfId="10278" xr:uid="{00000000-0005-0000-0000-0000CD230000}"/>
    <cellStyle name="Normal 3 3 3 3 2 5" xfId="4589" xr:uid="{00000000-0005-0000-0000-0000CE230000}"/>
    <cellStyle name="Normal 3 3 3 3 2 5 2" xfId="13108" xr:uid="{00000000-0005-0000-0000-0000CF230000}"/>
    <cellStyle name="Normal 3 3 3 3 2 6" xfId="8866" xr:uid="{00000000-0005-0000-0000-0000D0230000}"/>
    <cellStyle name="Normal 3 3 3 3 3" xfId="4590" xr:uid="{00000000-0005-0000-0000-0000D1230000}"/>
    <cellStyle name="Normal 3 3 3 3 3 2" xfId="4591" xr:uid="{00000000-0005-0000-0000-0000D2230000}"/>
    <cellStyle name="Normal 3 3 3 3 3 2 2" xfId="4592" xr:uid="{00000000-0005-0000-0000-0000D3230000}"/>
    <cellStyle name="Normal 3 3 3 3 3 2 2 2" xfId="4593" xr:uid="{00000000-0005-0000-0000-0000D4230000}"/>
    <cellStyle name="Normal 3 3 3 3 3 2 2 2 2" xfId="16892" xr:uid="{00000000-0005-0000-0000-0000D5230000}"/>
    <cellStyle name="Normal 3 3 3 3 3 2 2 3" xfId="12650" xr:uid="{00000000-0005-0000-0000-0000D6230000}"/>
    <cellStyle name="Normal 3 3 3 3 3 2 3" xfId="4594" xr:uid="{00000000-0005-0000-0000-0000D7230000}"/>
    <cellStyle name="Normal 3 3 3 3 3 2 3 2" xfId="4595" xr:uid="{00000000-0005-0000-0000-0000D8230000}"/>
    <cellStyle name="Normal 3 3 3 3 3 2 3 2 2" xfId="15478" xr:uid="{00000000-0005-0000-0000-0000D9230000}"/>
    <cellStyle name="Normal 3 3 3 3 3 2 3 3" xfId="11236" xr:uid="{00000000-0005-0000-0000-0000DA230000}"/>
    <cellStyle name="Normal 3 3 3 3 3 2 4" xfId="4596" xr:uid="{00000000-0005-0000-0000-0000DB230000}"/>
    <cellStyle name="Normal 3 3 3 3 3 2 4 2" xfId="14066" xr:uid="{00000000-0005-0000-0000-0000DC230000}"/>
    <cellStyle name="Normal 3 3 3 3 3 2 5" xfId="9824" xr:uid="{00000000-0005-0000-0000-0000DD230000}"/>
    <cellStyle name="Normal 3 3 3 3 3 3" xfId="4597" xr:uid="{00000000-0005-0000-0000-0000DE230000}"/>
    <cellStyle name="Normal 3 3 3 3 3 3 2" xfId="4598" xr:uid="{00000000-0005-0000-0000-0000DF230000}"/>
    <cellStyle name="Normal 3 3 3 3 3 3 2 2" xfId="16186" xr:uid="{00000000-0005-0000-0000-0000E0230000}"/>
    <cellStyle name="Normal 3 3 3 3 3 3 3" xfId="11944" xr:uid="{00000000-0005-0000-0000-0000E1230000}"/>
    <cellStyle name="Normal 3 3 3 3 3 4" xfId="4599" xr:uid="{00000000-0005-0000-0000-0000E2230000}"/>
    <cellStyle name="Normal 3 3 3 3 3 4 2" xfId="4600" xr:uid="{00000000-0005-0000-0000-0000E3230000}"/>
    <cellStyle name="Normal 3 3 3 3 3 4 2 2" xfId="14772" xr:uid="{00000000-0005-0000-0000-0000E4230000}"/>
    <cellStyle name="Normal 3 3 3 3 3 4 3" xfId="10530" xr:uid="{00000000-0005-0000-0000-0000E5230000}"/>
    <cellStyle name="Normal 3 3 3 3 3 5" xfId="4601" xr:uid="{00000000-0005-0000-0000-0000E6230000}"/>
    <cellStyle name="Normal 3 3 3 3 3 5 2" xfId="13360" xr:uid="{00000000-0005-0000-0000-0000E7230000}"/>
    <cellStyle name="Normal 3 3 3 3 3 6" xfId="9118" xr:uid="{00000000-0005-0000-0000-0000E8230000}"/>
    <cellStyle name="Normal 3 3 3 3 4" xfId="4602" xr:uid="{00000000-0005-0000-0000-0000E9230000}"/>
    <cellStyle name="Normal 3 3 3 3 4 2" xfId="4603" xr:uid="{00000000-0005-0000-0000-0000EA230000}"/>
    <cellStyle name="Normal 3 3 3 3 4 2 2" xfId="4604" xr:uid="{00000000-0005-0000-0000-0000EB230000}"/>
    <cellStyle name="Normal 3 3 3 3 4 2 2 2" xfId="16438" xr:uid="{00000000-0005-0000-0000-0000EC230000}"/>
    <cellStyle name="Normal 3 3 3 3 4 2 3" xfId="12196" xr:uid="{00000000-0005-0000-0000-0000ED230000}"/>
    <cellStyle name="Normal 3 3 3 3 4 3" xfId="4605" xr:uid="{00000000-0005-0000-0000-0000EE230000}"/>
    <cellStyle name="Normal 3 3 3 3 4 3 2" xfId="4606" xr:uid="{00000000-0005-0000-0000-0000EF230000}"/>
    <cellStyle name="Normal 3 3 3 3 4 3 2 2" xfId="15024" xr:uid="{00000000-0005-0000-0000-0000F0230000}"/>
    <cellStyle name="Normal 3 3 3 3 4 3 3" xfId="10782" xr:uid="{00000000-0005-0000-0000-0000F1230000}"/>
    <cellStyle name="Normal 3 3 3 3 4 4" xfId="4607" xr:uid="{00000000-0005-0000-0000-0000F2230000}"/>
    <cellStyle name="Normal 3 3 3 3 4 4 2" xfId="13612" xr:uid="{00000000-0005-0000-0000-0000F3230000}"/>
    <cellStyle name="Normal 3 3 3 3 4 5" xfId="9370" xr:uid="{00000000-0005-0000-0000-0000F4230000}"/>
    <cellStyle name="Normal 3 3 3 3 5" xfId="4608" xr:uid="{00000000-0005-0000-0000-0000F5230000}"/>
    <cellStyle name="Normal 3 3 3 3 5 2" xfId="4609" xr:uid="{00000000-0005-0000-0000-0000F6230000}"/>
    <cellStyle name="Normal 3 3 3 3 5 2 2" xfId="15732" xr:uid="{00000000-0005-0000-0000-0000F7230000}"/>
    <cellStyle name="Normal 3 3 3 3 5 3" xfId="11490" xr:uid="{00000000-0005-0000-0000-0000F8230000}"/>
    <cellStyle name="Normal 3 3 3 3 6" xfId="4610" xr:uid="{00000000-0005-0000-0000-0000F9230000}"/>
    <cellStyle name="Normal 3 3 3 3 6 2" xfId="4611" xr:uid="{00000000-0005-0000-0000-0000FA230000}"/>
    <cellStyle name="Normal 3 3 3 3 6 2 2" xfId="14318" xr:uid="{00000000-0005-0000-0000-0000FB230000}"/>
    <cellStyle name="Normal 3 3 3 3 6 3" xfId="10076" xr:uid="{00000000-0005-0000-0000-0000FC230000}"/>
    <cellStyle name="Normal 3 3 3 3 7" xfId="4612" xr:uid="{00000000-0005-0000-0000-0000FD230000}"/>
    <cellStyle name="Normal 3 3 3 3 7 2" xfId="12906" xr:uid="{00000000-0005-0000-0000-0000FE230000}"/>
    <cellStyle name="Normal 3 3 3 3 8" xfId="8664" xr:uid="{00000000-0005-0000-0000-0000FF230000}"/>
    <cellStyle name="Normal 3 3 3 4" xfId="4613" xr:uid="{00000000-0005-0000-0000-000000240000}"/>
    <cellStyle name="Normal 3 3 3 4 2" xfId="4614" xr:uid="{00000000-0005-0000-0000-000001240000}"/>
    <cellStyle name="Normal 3 3 3 4 2 2" xfId="4615" xr:uid="{00000000-0005-0000-0000-000002240000}"/>
    <cellStyle name="Normal 3 3 3 4 2 2 2" xfId="4616" xr:uid="{00000000-0005-0000-0000-000003240000}"/>
    <cellStyle name="Normal 3 3 3 4 2 2 2 2" xfId="4617" xr:uid="{00000000-0005-0000-0000-000004240000}"/>
    <cellStyle name="Normal 3 3 3 4 2 2 2 2 2" xfId="16993" xr:uid="{00000000-0005-0000-0000-000005240000}"/>
    <cellStyle name="Normal 3 3 3 4 2 2 2 3" xfId="12751" xr:uid="{00000000-0005-0000-0000-000006240000}"/>
    <cellStyle name="Normal 3 3 3 4 2 2 3" xfId="4618" xr:uid="{00000000-0005-0000-0000-000007240000}"/>
    <cellStyle name="Normal 3 3 3 4 2 2 3 2" xfId="4619" xr:uid="{00000000-0005-0000-0000-000008240000}"/>
    <cellStyle name="Normal 3 3 3 4 2 2 3 2 2" xfId="15579" xr:uid="{00000000-0005-0000-0000-000009240000}"/>
    <cellStyle name="Normal 3 3 3 4 2 2 3 3" xfId="11337" xr:uid="{00000000-0005-0000-0000-00000A240000}"/>
    <cellStyle name="Normal 3 3 3 4 2 2 4" xfId="4620" xr:uid="{00000000-0005-0000-0000-00000B240000}"/>
    <cellStyle name="Normal 3 3 3 4 2 2 4 2" xfId="14167" xr:uid="{00000000-0005-0000-0000-00000C240000}"/>
    <cellStyle name="Normal 3 3 3 4 2 2 5" xfId="9925" xr:uid="{00000000-0005-0000-0000-00000D240000}"/>
    <cellStyle name="Normal 3 3 3 4 2 3" xfId="4621" xr:uid="{00000000-0005-0000-0000-00000E240000}"/>
    <cellStyle name="Normal 3 3 3 4 2 3 2" xfId="4622" xr:uid="{00000000-0005-0000-0000-00000F240000}"/>
    <cellStyle name="Normal 3 3 3 4 2 3 2 2" xfId="16287" xr:uid="{00000000-0005-0000-0000-000010240000}"/>
    <cellStyle name="Normal 3 3 3 4 2 3 3" xfId="12045" xr:uid="{00000000-0005-0000-0000-000011240000}"/>
    <cellStyle name="Normal 3 3 3 4 2 4" xfId="4623" xr:uid="{00000000-0005-0000-0000-000012240000}"/>
    <cellStyle name="Normal 3 3 3 4 2 4 2" xfId="4624" xr:uid="{00000000-0005-0000-0000-000013240000}"/>
    <cellStyle name="Normal 3 3 3 4 2 4 2 2" xfId="14873" xr:uid="{00000000-0005-0000-0000-000014240000}"/>
    <cellStyle name="Normal 3 3 3 4 2 4 3" xfId="10631" xr:uid="{00000000-0005-0000-0000-000015240000}"/>
    <cellStyle name="Normal 3 3 3 4 2 5" xfId="4625" xr:uid="{00000000-0005-0000-0000-000016240000}"/>
    <cellStyle name="Normal 3 3 3 4 2 5 2" xfId="13461" xr:uid="{00000000-0005-0000-0000-000017240000}"/>
    <cellStyle name="Normal 3 3 3 4 2 6" xfId="9219" xr:uid="{00000000-0005-0000-0000-000018240000}"/>
    <cellStyle name="Normal 3 3 3 4 3" xfId="4626" xr:uid="{00000000-0005-0000-0000-000019240000}"/>
    <cellStyle name="Normal 3 3 3 4 3 2" xfId="4627" xr:uid="{00000000-0005-0000-0000-00001A240000}"/>
    <cellStyle name="Normal 3 3 3 4 3 2 2" xfId="4628" xr:uid="{00000000-0005-0000-0000-00001B240000}"/>
    <cellStyle name="Normal 3 3 3 4 3 2 2 2" xfId="16741" xr:uid="{00000000-0005-0000-0000-00001C240000}"/>
    <cellStyle name="Normal 3 3 3 4 3 2 3" xfId="12499" xr:uid="{00000000-0005-0000-0000-00001D240000}"/>
    <cellStyle name="Normal 3 3 3 4 3 3" xfId="4629" xr:uid="{00000000-0005-0000-0000-00001E240000}"/>
    <cellStyle name="Normal 3 3 3 4 3 3 2" xfId="4630" xr:uid="{00000000-0005-0000-0000-00001F240000}"/>
    <cellStyle name="Normal 3 3 3 4 3 3 2 2" xfId="15327" xr:uid="{00000000-0005-0000-0000-000020240000}"/>
    <cellStyle name="Normal 3 3 3 4 3 3 3" xfId="11085" xr:uid="{00000000-0005-0000-0000-000021240000}"/>
    <cellStyle name="Normal 3 3 3 4 3 4" xfId="4631" xr:uid="{00000000-0005-0000-0000-000022240000}"/>
    <cellStyle name="Normal 3 3 3 4 3 4 2" xfId="13915" xr:uid="{00000000-0005-0000-0000-000023240000}"/>
    <cellStyle name="Normal 3 3 3 4 3 5" xfId="9673" xr:uid="{00000000-0005-0000-0000-000024240000}"/>
    <cellStyle name="Normal 3 3 3 4 4" xfId="4632" xr:uid="{00000000-0005-0000-0000-000025240000}"/>
    <cellStyle name="Normal 3 3 3 4 4 2" xfId="4633" xr:uid="{00000000-0005-0000-0000-000026240000}"/>
    <cellStyle name="Normal 3 3 3 4 4 2 2" xfId="16035" xr:uid="{00000000-0005-0000-0000-000027240000}"/>
    <cellStyle name="Normal 3 3 3 4 4 3" xfId="11793" xr:uid="{00000000-0005-0000-0000-000028240000}"/>
    <cellStyle name="Normal 3 3 3 4 5" xfId="4634" xr:uid="{00000000-0005-0000-0000-000029240000}"/>
    <cellStyle name="Normal 3 3 3 4 5 2" xfId="4635" xr:uid="{00000000-0005-0000-0000-00002A240000}"/>
    <cellStyle name="Normal 3 3 3 4 5 2 2" xfId="14621" xr:uid="{00000000-0005-0000-0000-00002B240000}"/>
    <cellStyle name="Normal 3 3 3 4 5 3" xfId="10379" xr:uid="{00000000-0005-0000-0000-00002C240000}"/>
    <cellStyle name="Normal 3 3 3 4 6" xfId="4636" xr:uid="{00000000-0005-0000-0000-00002D240000}"/>
    <cellStyle name="Normal 3 3 3 4 6 2" xfId="13209" xr:uid="{00000000-0005-0000-0000-00002E240000}"/>
    <cellStyle name="Normal 3 3 3 4 7" xfId="8967" xr:uid="{00000000-0005-0000-0000-00002F240000}"/>
    <cellStyle name="Normal 3 3 3 5" xfId="4637" xr:uid="{00000000-0005-0000-0000-000030240000}"/>
    <cellStyle name="Normal 3 3 3 5 2" xfId="4638" xr:uid="{00000000-0005-0000-0000-000031240000}"/>
    <cellStyle name="Normal 3 3 3 5 2 2" xfId="4639" xr:uid="{00000000-0005-0000-0000-000032240000}"/>
    <cellStyle name="Normal 3 3 3 5 2 2 2" xfId="4640" xr:uid="{00000000-0005-0000-0000-000033240000}"/>
    <cellStyle name="Normal 3 3 3 5 2 2 2 2" xfId="16539" xr:uid="{00000000-0005-0000-0000-000034240000}"/>
    <cellStyle name="Normal 3 3 3 5 2 2 3" xfId="12297" xr:uid="{00000000-0005-0000-0000-000035240000}"/>
    <cellStyle name="Normal 3 3 3 5 2 3" xfId="4641" xr:uid="{00000000-0005-0000-0000-000036240000}"/>
    <cellStyle name="Normal 3 3 3 5 2 3 2" xfId="4642" xr:uid="{00000000-0005-0000-0000-000037240000}"/>
    <cellStyle name="Normal 3 3 3 5 2 3 2 2" xfId="15125" xr:uid="{00000000-0005-0000-0000-000038240000}"/>
    <cellStyle name="Normal 3 3 3 5 2 3 3" xfId="10883" xr:uid="{00000000-0005-0000-0000-000039240000}"/>
    <cellStyle name="Normal 3 3 3 5 2 4" xfId="4643" xr:uid="{00000000-0005-0000-0000-00003A240000}"/>
    <cellStyle name="Normal 3 3 3 5 2 4 2" xfId="13713" xr:uid="{00000000-0005-0000-0000-00003B240000}"/>
    <cellStyle name="Normal 3 3 3 5 2 5" xfId="9471" xr:uid="{00000000-0005-0000-0000-00003C240000}"/>
    <cellStyle name="Normal 3 3 3 5 3" xfId="4644" xr:uid="{00000000-0005-0000-0000-00003D240000}"/>
    <cellStyle name="Normal 3 3 3 5 3 2" xfId="4645" xr:uid="{00000000-0005-0000-0000-00003E240000}"/>
    <cellStyle name="Normal 3 3 3 5 3 2 2" xfId="15833" xr:uid="{00000000-0005-0000-0000-00003F240000}"/>
    <cellStyle name="Normal 3 3 3 5 3 3" xfId="11591" xr:uid="{00000000-0005-0000-0000-000040240000}"/>
    <cellStyle name="Normal 3 3 3 5 4" xfId="4646" xr:uid="{00000000-0005-0000-0000-000041240000}"/>
    <cellStyle name="Normal 3 3 3 5 4 2" xfId="4647" xr:uid="{00000000-0005-0000-0000-000042240000}"/>
    <cellStyle name="Normal 3 3 3 5 4 2 2" xfId="14419" xr:uid="{00000000-0005-0000-0000-000043240000}"/>
    <cellStyle name="Normal 3 3 3 5 4 3" xfId="10177" xr:uid="{00000000-0005-0000-0000-000044240000}"/>
    <cellStyle name="Normal 3 3 3 5 5" xfId="4648" xr:uid="{00000000-0005-0000-0000-000045240000}"/>
    <cellStyle name="Normal 3 3 3 5 5 2" xfId="13007" xr:uid="{00000000-0005-0000-0000-000046240000}"/>
    <cellStyle name="Normal 3 3 3 5 6" xfId="8765" xr:uid="{00000000-0005-0000-0000-000047240000}"/>
    <cellStyle name="Normal 3 3 3 6" xfId="4649" xr:uid="{00000000-0005-0000-0000-000048240000}"/>
    <cellStyle name="Normal 3 3 3 6 2" xfId="4650" xr:uid="{00000000-0005-0000-0000-000049240000}"/>
    <cellStyle name="Normal 3 3 3 6 2 2" xfId="4651" xr:uid="{00000000-0005-0000-0000-00004A240000}"/>
    <cellStyle name="Normal 3 3 3 6 2 2 2" xfId="4652" xr:uid="{00000000-0005-0000-0000-00004B240000}"/>
    <cellStyle name="Normal 3 3 3 6 2 2 2 2" xfId="16791" xr:uid="{00000000-0005-0000-0000-00004C240000}"/>
    <cellStyle name="Normal 3 3 3 6 2 2 3" xfId="12549" xr:uid="{00000000-0005-0000-0000-00004D240000}"/>
    <cellStyle name="Normal 3 3 3 6 2 3" xfId="4653" xr:uid="{00000000-0005-0000-0000-00004E240000}"/>
    <cellStyle name="Normal 3 3 3 6 2 3 2" xfId="4654" xr:uid="{00000000-0005-0000-0000-00004F240000}"/>
    <cellStyle name="Normal 3 3 3 6 2 3 2 2" xfId="15377" xr:uid="{00000000-0005-0000-0000-000050240000}"/>
    <cellStyle name="Normal 3 3 3 6 2 3 3" xfId="11135" xr:uid="{00000000-0005-0000-0000-000051240000}"/>
    <cellStyle name="Normal 3 3 3 6 2 4" xfId="4655" xr:uid="{00000000-0005-0000-0000-000052240000}"/>
    <cellStyle name="Normal 3 3 3 6 2 4 2" xfId="13965" xr:uid="{00000000-0005-0000-0000-000053240000}"/>
    <cellStyle name="Normal 3 3 3 6 2 5" xfId="9723" xr:uid="{00000000-0005-0000-0000-000054240000}"/>
    <cellStyle name="Normal 3 3 3 6 3" xfId="4656" xr:uid="{00000000-0005-0000-0000-000055240000}"/>
    <cellStyle name="Normal 3 3 3 6 3 2" xfId="4657" xr:uid="{00000000-0005-0000-0000-000056240000}"/>
    <cellStyle name="Normal 3 3 3 6 3 2 2" xfId="16085" xr:uid="{00000000-0005-0000-0000-000057240000}"/>
    <cellStyle name="Normal 3 3 3 6 3 3" xfId="11843" xr:uid="{00000000-0005-0000-0000-000058240000}"/>
    <cellStyle name="Normal 3 3 3 6 4" xfId="4658" xr:uid="{00000000-0005-0000-0000-000059240000}"/>
    <cellStyle name="Normal 3 3 3 6 4 2" xfId="4659" xr:uid="{00000000-0005-0000-0000-00005A240000}"/>
    <cellStyle name="Normal 3 3 3 6 4 2 2" xfId="14671" xr:uid="{00000000-0005-0000-0000-00005B240000}"/>
    <cellStyle name="Normal 3 3 3 6 4 3" xfId="10429" xr:uid="{00000000-0005-0000-0000-00005C240000}"/>
    <cellStyle name="Normal 3 3 3 6 5" xfId="4660" xr:uid="{00000000-0005-0000-0000-00005D240000}"/>
    <cellStyle name="Normal 3 3 3 6 5 2" xfId="13259" xr:uid="{00000000-0005-0000-0000-00005E240000}"/>
    <cellStyle name="Normal 3 3 3 6 6" xfId="9017" xr:uid="{00000000-0005-0000-0000-00005F240000}"/>
    <cellStyle name="Normal 3 3 3 7" xfId="4661" xr:uid="{00000000-0005-0000-0000-000060240000}"/>
    <cellStyle name="Normal 3 3 3 7 2" xfId="4662" xr:uid="{00000000-0005-0000-0000-000061240000}"/>
    <cellStyle name="Normal 3 3 3 7 2 2" xfId="4663" xr:uid="{00000000-0005-0000-0000-000062240000}"/>
    <cellStyle name="Normal 3 3 3 7 2 2 2" xfId="16337" xr:uid="{00000000-0005-0000-0000-000063240000}"/>
    <cellStyle name="Normal 3 3 3 7 2 3" xfId="12095" xr:uid="{00000000-0005-0000-0000-000064240000}"/>
    <cellStyle name="Normal 3 3 3 7 3" xfId="4664" xr:uid="{00000000-0005-0000-0000-000065240000}"/>
    <cellStyle name="Normal 3 3 3 7 3 2" xfId="4665" xr:uid="{00000000-0005-0000-0000-000066240000}"/>
    <cellStyle name="Normal 3 3 3 7 3 2 2" xfId="14923" xr:uid="{00000000-0005-0000-0000-000067240000}"/>
    <cellStyle name="Normal 3 3 3 7 3 3" xfId="10681" xr:uid="{00000000-0005-0000-0000-000068240000}"/>
    <cellStyle name="Normal 3 3 3 7 4" xfId="4666" xr:uid="{00000000-0005-0000-0000-000069240000}"/>
    <cellStyle name="Normal 3 3 3 7 4 2" xfId="13511" xr:uid="{00000000-0005-0000-0000-00006A240000}"/>
    <cellStyle name="Normal 3 3 3 7 5" xfId="9269" xr:uid="{00000000-0005-0000-0000-00006B240000}"/>
    <cellStyle name="Normal 3 3 3 8" xfId="4667" xr:uid="{00000000-0005-0000-0000-00006C240000}"/>
    <cellStyle name="Normal 3 3 3 8 2" xfId="4668" xr:uid="{00000000-0005-0000-0000-00006D240000}"/>
    <cellStyle name="Normal 3 3 3 8 2 2" xfId="15631" xr:uid="{00000000-0005-0000-0000-00006E240000}"/>
    <cellStyle name="Normal 3 3 3 8 3" xfId="11389" xr:uid="{00000000-0005-0000-0000-00006F240000}"/>
    <cellStyle name="Normal 3 3 3 9" xfId="4669" xr:uid="{00000000-0005-0000-0000-000070240000}"/>
    <cellStyle name="Normal 3 3 3 9 2" xfId="4670" xr:uid="{00000000-0005-0000-0000-000071240000}"/>
    <cellStyle name="Normal 3 3 3 9 2 2" xfId="14217" xr:uid="{00000000-0005-0000-0000-000072240000}"/>
    <cellStyle name="Normal 3 3 3 9 3" xfId="9975" xr:uid="{00000000-0005-0000-0000-000073240000}"/>
    <cellStyle name="Normal 3 3 4" xfId="4671" xr:uid="{00000000-0005-0000-0000-000074240000}"/>
    <cellStyle name="Normal 3 3 4 2" xfId="4672" xr:uid="{00000000-0005-0000-0000-000075240000}"/>
    <cellStyle name="Normal 3 3 4 2 2" xfId="4673" xr:uid="{00000000-0005-0000-0000-000076240000}"/>
    <cellStyle name="Normal 3 3 4 2 2 2" xfId="4674" xr:uid="{00000000-0005-0000-0000-000077240000}"/>
    <cellStyle name="Normal 3 3 4 2 2 2 2" xfId="4675" xr:uid="{00000000-0005-0000-0000-000078240000}"/>
    <cellStyle name="Normal 3 3 4 2 2 2 2 2" xfId="4676" xr:uid="{00000000-0005-0000-0000-000079240000}"/>
    <cellStyle name="Normal 3 3 4 2 2 2 2 2 2" xfId="16666" xr:uid="{00000000-0005-0000-0000-00007A240000}"/>
    <cellStyle name="Normal 3 3 4 2 2 2 2 3" xfId="12424" xr:uid="{00000000-0005-0000-0000-00007B240000}"/>
    <cellStyle name="Normal 3 3 4 2 2 2 3" xfId="4677" xr:uid="{00000000-0005-0000-0000-00007C240000}"/>
    <cellStyle name="Normal 3 3 4 2 2 2 3 2" xfId="4678" xr:uid="{00000000-0005-0000-0000-00007D240000}"/>
    <cellStyle name="Normal 3 3 4 2 2 2 3 2 2" xfId="15252" xr:uid="{00000000-0005-0000-0000-00007E240000}"/>
    <cellStyle name="Normal 3 3 4 2 2 2 3 3" xfId="11010" xr:uid="{00000000-0005-0000-0000-00007F240000}"/>
    <cellStyle name="Normal 3 3 4 2 2 2 4" xfId="4679" xr:uid="{00000000-0005-0000-0000-000080240000}"/>
    <cellStyle name="Normal 3 3 4 2 2 2 4 2" xfId="13840" xr:uid="{00000000-0005-0000-0000-000081240000}"/>
    <cellStyle name="Normal 3 3 4 2 2 2 5" xfId="9598" xr:uid="{00000000-0005-0000-0000-000082240000}"/>
    <cellStyle name="Normal 3 3 4 2 2 3" xfId="4680" xr:uid="{00000000-0005-0000-0000-000083240000}"/>
    <cellStyle name="Normal 3 3 4 2 2 3 2" xfId="4681" xr:uid="{00000000-0005-0000-0000-000084240000}"/>
    <cellStyle name="Normal 3 3 4 2 2 3 2 2" xfId="15960" xr:uid="{00000000-0005-0000-0000-000085240000}"/>
    <cellStyle name="Normal 3 3 4 2 2 3 3" xfId="11718" xr:uid="{00000000-0005-0000-0000-000086240000}"/>
    <cellStyle name="Normal 3 3 4 2 2 4" xfId="4682" xr:uid="{00000000-0005-0000-0000-000087240000}"/>
    <cellStyle name="Normal 3 3 4 2 2 4 2" xfId="4683" xr:uid="{00000000-0005-0000-0000-000088240000}"/>
    <cellStyle name="Normal 3 3 4 2 2 4 2 2" xfId="14546" xr:uid="{00000000-0005-0000-0000-000089240000}"/>
    <cellStyle name="Normal 3 3 4 2 2 4 3" xfId="10304" xr:uid="{00000000-0005-0000-0000-00008A240000}"/>
    <cellStyle name="Normal 3 3 4 2 2 5" xfId="4684" xr:uid="{00000000-0005-0000-0000-00008B240000}"/>
    <cellStyle name="Normal 3 3 4 2 2 5 2" xfId="13134" xr:uid="{00000000-0005-0000-0000-00008C240000}"/>
    <cellStyle name="Normal 3 3 4 2 2 6" xfId="8892" xr:uid="{00000000-0005-0000-0000-00008D240000}"/>
    <cellStyle name="Normal 3 3 4 2 3" xfId="4685" xr:uid="{00000000-0005-0000-0000-00008E240000}"/>
    <cellStyle name="Normal 3 3 4 2 3 2" xfId="4686" xr:uid="{00000000-0005-0000-0000-00008F240000}"/>
    <cellStyle name="Normal 3 3 4 2 3 2 2" xfId="4687" xr:uid="{00000000-0005-0000-0000-000090240000}"/>
    <cellStyle name="Normal 3 3 4 2 3 2 2 2" xfId="4688" xr:uid="{00000000-0005-0000-0000-000091240000}"/>
    <cellStyle name="Normal 3 3 4 2 3 2 2 2 2" xfId="16918" xr:uid="{00000000-0005-0000-0000-000092240000}"/>
    <cellStyle name="Normal 3 3 4 2 3 2 2 3" xfId="12676" xr:uid="{00000000-0005-0000-0000-000093240000}"/>
    <cellStyle name="Normal 3 3 4 2 3 2 3" xfId="4689" xr:uid="{00000000-0005-0000-0000-000094240000}"/>
    <cellStyle name="Normal 3 3 4 2 3 2 3 2" xfId="4690" xr:uid="{00000000-0005-0000-0000-000095240000}"/>
    <cellStyle name="Normal 3 3 4 2 3 2 3 2 2" xfId="15504" xr:uid="{00000000-0005-0000-0000-000096240000}"/>
    <cellStyle name="Normal 3 3 4 2 3 2 3 3" xfId="11262" xr:uid="{00000000-0005-0000-0000-000097240000}"/>
    <cellStyle name="Normal 3 3 4 2 3 2 4" xfId="4691" xr:uid="{00000000-0005-0000-0000-000098240000}"/>
    <cellStyle name="Normal 3 3 4 2 3 2 4 2" xfId="14092" xr:uid="{00000000-0005-0000-0000-000099240000}"/>
    <cellStyle name="Normal 3 3 4 2 3 2 5" xfId="9850" xr:uid="{00000000-0005-0000-0000-00009A240000}"/>
    <cellStyle name="Normal 3 3 4 2 3 3" xfId="4692" xr:uid="{00000000-0005-0000-0000-00009B240000}"/>
    <cellStyle name="Normal 3 3 4 2 3 3 2" xfId="4693" xr:uid="{00000000-0005-0000-0000-00009C240000}"/>
    <cellStyle name="Normal 3 3 4 2 3 3 2 2" xfId="16212" xr:uid="{00000000-0005-0000-0000-00009D240000}"/>
    <cellStyle name="Normal 3 3 4 2 3 3 3" xfId="11970" xr:uid="{00000000-0005-0000-0000-00009E240000}"/>
    <cellStyle name="Normal 3 3 4 2 3 4" xfId="4694" xr:uid="{00000000-0005-0000-0000-00009F240000}"/>
    <cellStyle name="Normal 3 3 4 2 3 4 2" xfId="4695" xr:uid="{00000000-0005-0000-0000-0000A0240000}"/>
    <cellStyle name="Normal 3 3 4 2 3 4 2 2" xfId="14798" xr:uid="{00000000-0005-0000-0000-0000A1240000}"/>
    <cellStyle name="Normal 3 3 4 2 3 4 3" xfId="10556" xr:uid="{00000000-0005-0000-0000-0000A2240000}"/>
    <cellStyle name="Normal 3 3 4 2 3 5" xfId="4696" xr:uid="{00000000-0005-0000-0000-0000A3240000}"/>
    <cellStyle name="Normal 3 3 4 2 3 5 2" xfId="13386" xr:uid="{00000000-0005-0000-0000-0000A4240000}"/>
    <cellStyle name="Normal 3 3 4 2 3 6" xfId="9144" xr:uid="{00000000-0005-0000-0000-0000A5240000}"/>
    <cellStyle name="Normal 3 3 4 2 4" xfId="4697" xr:uid="{00000000-0005-0000-0000-0000A6240000}"/>
    <cellStyle name="Normal 3 3 4 2 4 2" xfId="4698" xr:uid="{00000000-0005-0000-0000-0000A7240000}"/>
    <cellStyle name="Normal 3 3 4 2 4 2 2" xfId="4699" xr:uid="{00000000-0005-0000-0000-0000A8240000}"/>
    <cellStyle name="Normal 3 3 4 2 4 2 2 2" xfId="16464" xr:uid="{00000000-0005-0000-0000-0000A9240000}"/>
    <cellStyle name="Normal 3 3 4 2 4 2 3" xfId="12222" xr:uid="{00000000-0005-0000-0000-0000AA240000}"/>
    <cellStyle name="Normal 3 3 4 2 4 3" xfId="4700" xr:uid="{00000000-0005-0000-0000-0000AB240000}"/>
    <cellStyle name="Normal 3 3 4 2 4 3 2" xfId="4701" xr:uid="{00000000-0005-0000-0000-0000AC240000}"/>
    <cellStyle name="Normal 3 3 4 2 4 3 2 2" xfId="15050" xr:uid="{00000000-0005-0000-0000-0000AD240000}"/>
    <cellStyle name="Normal 3 3 4 2 4 3 3" xfId="10808" xr:uid="{00000000-0005-0000-0000-0000AE240000}"/>
    <cellStyle name="Normal 3 3 4 2 4 4" xfId="4702" xr:uid="{00000000-0005-0000-0000-0000AF240000}"/>
    <cellStyle name="Normal 3 3 4 2 4 4 2" xfId="13638" xr:uid="{00000000-0005-0000-0000-0000B0240000}"/>
    <cellStyle name="Normal 3 3 4 2 4 5" xfId="9396" xr:uid="{00000000-0005-0000-0000-0000B1240000}"/>
    <cellStyle name="Normal 3 3 4 2 5" xfId="4703" xr:uid="{00000000-0005-0000-0000-0000B2240000}"/>
    <cellStyle name="Normal 3 3 4 2 5 2" xfId="4704" xr:uid="{00000000-0005-0000-0000-0000B3240000}"/>
    <cellStyle name="Normal 3 3 4 2 5 2 2" xfId="15758" xr:uid="{00000000-0005-0000-0000-0000B4240000}"/>
    <cellStyle name="Normal 3 3 4 2 5 3" xfId="11516" xr:uid="{00000000-0005-0000-0000-0000B5240000}"/>
    <cellStyle name="Normal 3 3 4 2 6" xfId="4705" xr:uid="{00000000-0005-0000-0000-0000B6240000}"/>
    <cellStyle name="Normal 3 3 4 2 6 2" xfId="4706" xr:uid="{00000000-0005-0000-0000-0000B7240000}"/>
    <cellStyle name="Normal 3 3 4 2 6 2 2" xfId="14344" xr:uid="{00000000-0005-0000-0000-0000B8240000}"/>
    <cellStyle name="Normal 3 3 4 2 6 3" xfId="10102" xr:uid="{00000000-0005-0000-0000-0000B9240000}"/>
    <cellStyle name="Normal 3 3 4 2 7" xfId="4707" xr:uid="{00000000-0005-0000-0000-0000BA240000}"/>
    <cellStyle name="Normal 3 3 4 2 7 2" xfId="12932" xr:uid="{00000000-0005-0000-0000-0000BB240000}"/>
    <cellStyle name="Normal 3 3 4 2 8" xfId="8690" xr:uid="{00000000-0005-0000-0000-0000BC240000}"/>
    <cellStyle name="Normal 3 3 4 3" xfId="4708" xr:uid="{00000000-0005-0000-0000-0000BD240000}"/>
    <cellStyle name="Normal 3 3 4 3 2" xfId="4709" xr:uid="{00000000-0005-0000-0000-0000BE240000}"/>
    <cellStyle name="Normal 3 3 4 3 2 2" xfId="4710" xr:uid="{00000000-0005-0000-0000-0000BF240000}"/>
    <cellStyle name="Normal 3 3 4 3 2 2 2" xfId="4711" xr:uid="{00000000-0005-0000-0000-0000C0240000}"/>
    <cellStyle name="Normal 3 3 4 3 2 2 2 2" xfId="16565" xr:uid="{00000000-0005-0000-0000-0000C1240000}"/>
    <cellStyle name="Normal 3 3 4 3 2 2 3" xfId="12323" xr:uid="{00000000-0005-0000-0000-0000C2240000}"/>
    <cellStyle name="Normal 3 3 4 3 2 3" xfId="4712" xr:uid="{00000000-0005-0000-0000-0000C3240000}"/>
    <cellStyle name="Normal 3 3 4 3 2 3 2" xfId="4713" xr:uid="{00000000-0005-0000-0000-0000C4240000}"/>
    <cellStyle name="Normal 3 3 4 3 2 3 2 2" xfId="15151" xr:uid="{00000000-0005-0000-0000-0000C5240000}"/>
    <cellStyle name="Normal 3 3 4 3 2 3 3" xfId="10909" xr:uid="{00000000-0005-0000-0000-0000C6240000}"/>
    <cellStyle name="Normal 3 3 4 3 2 4" xfId="4714" xr:uid="{00000000-0005-0000-0000-0000C7240000}"/>
    <cellStyle name="Normal 3 3 4 3 2 4 2" xfId="13739" xr:uid="{00000000-0005-0000-0000-0000C8240000}"/>
    <cellStyle name="Normal 3 3 4 3 2 5" xfId="9497" xr:uid="{00000000-0005-0000-0000-0000C9240000}"/>
    <cellStyle name="Normal 3 3 4 3 3" xfId="4715" xr:uid="{00000000-0005-0000-0000-0000CA240000}"/>
    <cellStyle name="Normal 3 3 4 3 3 2" xfId="4716" xr:uid="{00000000-0005-0000-0000-0000CB240000}"/>
    <cellStyle name="Normal 3 3 4 3 3 2 2" xfId="15859" xr:uid="{00000000-0005-0000-0000-0000CC240000}"/>
    <cellStyle name="Normal 3 3 4 3 3 3" xfId="11617" xr:uid="{00000000-0005-0000-0000-0000CD240000}"/>
    <cellStyle name="Normal 3 3 4 3 4" xfId="4717" xr:uid="{00000000-0005-0000-0000-0000CE240000}"/>
    <cellStyle name="Normal 3 3 4 3 4 2" xfId="4718" xr:uid="{00000000-0005-0000-0000-0000CF240000}"/>
    <cellStyle name="Normal 3 3 4 3 4 2 2" xfId="14445" xr:uid="{00000000-0005-0000-0000-0000D0240000}"/>
    <cellStyle name="Normal 3 3 4 3 4 3" xfId="10203" xr:uid="{00000000-0005-0000-0000-0000D1240000}"/>
    <cellStyle name="Normal 3 3 4 3 5" xfId="4719" xr:uid="{00000000-0005-0000-0000-0000D2240000}"/>
    <cellStyle name="Normal 3 3 4 3 5 2" xfId="13033" xr:uid="{00000000-0005-0000-0000-0000D3240000}"/>
    <cellStyle name="Normal 3 3 4 3 6" xfId="8791" xr:uid="{00000000-0005-0000-0000-0000D4240000}"/>
    <cellStyle name="Normal 3 3 4 4" xfId="4720" xr:uid="{00000000-0005-0000-0000-0000D5240000}"/>
    <cellStyle name="Normal 3 3 4 4 2" xfId="4721" xr:uid="{00000000-0005-0000-0000-0000D6240000}"/>
    <cellStyle name="Normal 3 3 4 4 2 2" xfId="4722" xr:uid="{00000000-0005-0000-0000-0000D7240000}"/>
    <cellStyle name="Normal 3 3 4 4 2 2 2" xfId="4723" xr:uid="{00000000-0005-0000-0000-0000D8240000}"/>
    <cellStyle name="Normal 3 3 4 4 2 2 2 2" xfId="16817" xr:uid="{00000000-0005-0000-0000-0000D9240000}"/>
    <cellStyle name="Normal 3 3 4 4 2 2 3" xfId="12575" xr:uid="{00000000-0005-0000-0000-0000DA240000}"/>
    <cellStyle name="Normal 3 3 4 4 2 3" xfId="4724" xr:uid="{00000000-0005-0000-0000-0000DB240000}"/>
    <cellStyle name="Normal 3 3 4 4 2 3 2" xfId="4725" xr:uid="{00000000-0005-0000-0000-0000DC240000}"/>
    <cellStyle name="Normal 3 3 4 4 2 3 2 2" xfId="15403" xr:uid="{00000000-0005-0000-0000-0000DD240000}"/>
    <cellStyle name="Normal 3 3 4 4 2 3 3" xfId="11161" xr:uid="{00000000-0005-0000-0000-0000DE240000}"/>
    <cellStyle name="Normal 3 3 4 4 2 4" xfId="4726" xr:uid="{00000000-0005-0000-0000-0000DF240000}"/>
    <cellStyle name="Normal 3 3 4 4 2 4 2" xfId="13991" xr:uid="{00000000-0005-0000-0000-0000E0240000}"/>
    <cellStyle name="Normal 3 3 4 4 2 5" xfId="9749" xr:uid="{00000000-0005-0000-0000-0000E1240000}"/>
    <cellStyle name="Normal 3 3 4 4 3" xfId="4727" xr:uid="{00000000-0005-0000-0000-0000E2240000}"/>
    <cellStyle name="Normal 3 3 4 4 3 2" xfId="4728" xr:uid="{00000000-0005-0000-0000-0000E3240000}"/>
    <cellStyle name="Normal 3 3 4 4 3 2 2" xfId="16111" xr:uid="{00000000-0005-0000-0000-0000E4240000}"/>
    <cellStyle name="Normal 3 3 4 4 3 3" xfId="11869" xr:uid="{00000000-0005-0000-0000-0000E5240000}"/>
    <cellStyle name="Normal 3 3 4 4 4" xfId="4729" xr:uid="{00000000-0005-0000-0000-0000E6240000}"/>
    <cellStyle name="Normal 3 3 4 4 4 2" xfId="4730" xr:uid="{00000000-0005-0000-0000-0000E7240000}"/>
    <cellStyle name="Normal 3 3 4 4 4 2 2" xfId="14697" xr:uid="{00000000-0005-0000-0000-0000E8240000}"/>
    <cellStyle name="Normal 3 3 4 4 4 3" xfId="10455" xr:uid="{00000000-0005-0000-0000-0000E9240000}"/>
    <cellStyle name="Normal 3 3 4 4 5" xfId="4731" xr:uid="{00000000-0005-0000-0000-0000EA240000}"/>
    <cellStyle name="Normal 3 3 4 4 5 2" xfId="13285" xr:uid="{00000000-0005-0000-0000-0000EB240000}"/>
    <cellStyle name="Normal 3 3 4 4 6" xfId="9043" xr:uid="{00000000-0005-0000-0000-0000EC240000}"/>
    <cellStyle name="Normal 3 3 4 5" xfId="4732" xr:uid="{00000000-0005-0000-0000-0000ED240000}"/>
    <cellStyle name="Normal 3 3 4 5 2" xfId="4733" xr:uid="{00000000-0005-0000-0000-0000EE240000}"/>
    <cellStyle name="Normal 3 3 4 5 2 2" xfId="4734" xr:uid="{00000000-0005-0000-0000-0000EF240000}"/>
    <cellStyle name="Normal 3 3 4 5 2 2 2" xfId="16363" xr:uid="{00000000-0005-0000-0000-0000F0240000}"/>
    <cellStyle name="Normal 3 3 4 5 2 3" xfId="12121" xr:uid="{00000000-0005-0000-0000-0000F1240000}"/>
    <cellStyle name="Normal 3 3 4 5 3" xfId="4735" xr:uid="{00000000-0005-0000-0000-0000F2240000}"/>
    <cellStyle name="Normal 3 3 4 5 3 2" xfId="4736" xr:uid="{00000000-0005-0000-0000-0000F3240000}"/>
    <cellStyle name="Normal 3 3 4 5 3 2 2" xfId="14949" xr:uid="{00000000-0005-0000-0000-0000F4240000}"/>
    <cellStyle name="Normal 3 3 4 5 3 3" xfId="10707" xr:uid="{00000000-0005-0000-0000-0000F5240000}"/>
    <cellStyle name="Normal 3 3 4 5 4" xfId="4737" xr:uid="{00000000-0005-0000-0000-0000F6240000}"/>
    <cellStyle name="Normal 3 3 4 5 4 2" xfId="13537" xr:uid="{00000000-0005-0000-0000-0000F7240000}"/>
    <cellStyle name="Normal 3 3 4 5 5" xfId="9295" xr:uid="{00000000-0005-0000-0000-0000F8240000}"/>
    <cellStyle name="Normal 3 3 4 6" xfId="4738" xr:uid="{00000000-0005-0000-0000-0000F9240000}"/>
    <cellStyle name="Normal 3 3 4 6 2" xfId="4739" xr:uid="{00000000-0005-0000-0000-0000FA240000}"/>
    <cellStyle name="Normal 3 3 4 6 2 2" xfId="15657" xr:uid="{00000000-0005-0000-0000-0000FB240000}"/>
    <cellStyle name="Normal 3 3 4 6 3" xfId="11415" xr:uid="{00000000-0005-0000-0000-0000FC240000}"/>
    <cellStyle name="Normal 3 3 4 7" xfId="4740" xr:uid="{00000000-0005-0000-0000-0000FD240000}"/>
    <cellStyle name="Normal 3 3 4 7 2" xfId="4741" xr:uid="{00000000-0005-0000-0000-0000FE240000}"/>
    <cellStyle name="Normal 3 3 4 7 2 2" xfId="14243" xr:uid="{00000000-0005-0000-0000-0000FF240000}"/>
    <cellStyle name="Normal 3 3 4 7 3" xfId="10001" xr:uid="{00000000-0005-0000-0000-000000250000}"/>
    <cellStyle name="Normal 3 3 4 8" xfId="4742" xr:uid="{00000000-0005-0000-0000-000001250000}"/>
    <cellStyle name="Normal 3 3 4 8 2" xfId="12831" xr:uid="{00000000-0005-0000-0000-000002250000}"/>
    <cellStyle name="Normal 3 3 4 9" xfId="8589" xr:uid="{00000000-0005-0000-0000-000003250000}"/>
    <cellStyle name="Normal 3 3 5" xfId="4743" xr:uid="{00000000-0005-0000-0000-000004250000}"/>
    <cellStyle name="Normal 3 3 5 2" xfId="4744" xr:uid="{00000000-0005-0000-0000-000005250000}"/>
    <cellStyle name="Normal 3 3 5 2 2" xfId="4745" xr:uid="{00000000-0005-0000-0000-000006250000}"/>
    <cellStyle name="Normal 3 3 5 2 2 2" xfId="4746" xr:uid="{00000000-0005-0000-0000-000007250000}"/>
    <cellStyle name="Normal 3 3 5 2 2 2 2" xfId="4747" xr:uid="{00000000-0005-0000-0000-000008250000}"/>
    <cellStyle name="Normal 3 3 5 2 2 2 2 2" xfId="16615" xr:uid="{00000000-0005-0000-0000-000009250000}"/>
    <cellStyle name="Normal 3 3 5 2 2 2 3" xfId="12373" xr:uid="{00000000-0005-0000-0000-00000A250000}"/>
    <cellStyle name="Normal 3 3 5 2 2 3" xfId="4748" xr:uid="{00000000-0005-0000-0000-00000B250000}"/>
    <cellStyle name="Normal 3 3 5 2 2 3 2" xfId="4749" xr:uid="{00000000-0005-0000-0000-00000C250000}"/>
    <cellStyle name="Normal 3 3 5 2 2 3 2 2" xfId="15201" xr:uid="{00000000-0005-0000-0000-00000D250000}"/>
    <cellStyle name="Normal 3 3 5 2 2 3 3" xfId="10959" xr:uid="{00000000-0005-0000-0000-00000E250000}"/>
    <cellStyle name="Normal 3 3 5 2 2 4" xfId="4750" xr:uid="{00000000-0005-0000-0000-00000F250000}"/>
    <cellStyle name="Normal 3 3 5 2 2 4 2" xfId="13789" xr:uid="{00000000-0005-0000-0000-000010250000}"/>
    <cellStyle name="Normal 3 3 5 2 2 5" xfId="9547" xr:uid="{00000000-0005-0000-0000-000011250000}"/>
    <cellStyle name="Normal 3 3 5 2 3" xfId="4751" xr:uid="{00000000-0005-0000-0000-000012250000}"/>
    <cellStyle name="Normal 3 3 5 2 3 2" xfId="4752" xr:uid="{00000000-0005-0000-0000-000013250000}"/>
    <cellStyle name="Normal 3 3 5 2 3 2 2" xfId="15909" xr:uid="{00000000-0005-0000-0000-000014250000}"/>
    <cellStyle name="Normal 3 3 5 2 3 3" xfId="11667" xr:uid="{00000000-0005-0000-0000-000015250000}"/>
    <cellStyle name="Normal 3 3 5 2 4" xfId="4753" xr:uid="{00000000-0005-0000-0000-000016250000}"/>
    <cellStyle name="Normal 3 3 5 2 4 2" xfId="4754" xr:uid="{00000000-0005-0000-0000-000017250000}"/>
    <cellStyle name="Normal 3 3 5 2 4 2 2" xfId="14495" xr:uid="{00000000-0005-0000-0000-000018250000}"/>
    <cellStyle name="Normal 3 3 5 2 4 3" xfId="10253" xr:uid="{00000000-0005-0000-0000-000019250000}"/>
    <cellStyle name="Normal 3 3 5 2 5" xfId="4755" xr:uid="{00000000-0005-0000-0000-00001A250000}"/>
    <cellStyle name="Normal 3 3 5 2 5 2" xfId="13083" xr:uid="{00000000-0005-0000-0000-00001B250000}"/>
    <cellStyle name="Normal 3 3 5 2 6" xfId="8841" xr:uid="{00000000-0005-0000-0000-00001C250000}"/>
    <cellStyle name="Normal 3 3 5 3" xfId="4756" xr:uid="{00000000-0005-0000-0000-00001D250000}"/>
    <cellStyle name="Normal 3 3 5 3 2" xfId="4757" xr:uid="{00000000-0005-0000-0000-00001E250000}"/>
    <cellStyle name="Normal 3 3 5 3 2 2" xfId="4758" xr:uid="{00000000-0005-0000-0000-00001F250000}"/>
    <cellStyle name="Normal 3 3 5 3 2 2 2" xfId="4759" xr:uid="{00000000-0005-0000-0000-000020250000}"/>
    <cellStyle name="Normal 3 3 5 3 2 2 2 2" xfId="16867" xr:uid="{00000000-0005-0000-0000-000021250000}"/>
    <cellStyle name="Normal 3 3 5 3 2 2 3" xfId="12625" xr:uid="{00000000-0005-0000-0000-000022250000}"/>
    <cellStyle name="Normal 3 3 5 3 2 3" xfId="4760" xr:uid="{00000000-0005-0000-0000-000023250000}"/>
    <cellStyle name="Normal 3 3 5 3 2 3 2" xfId="4761" xr:uid="{00000000-0005-0000-0000-000024250000}"/>
    <cellStyle name="Normal 3 3 5 3 2 3 2 2" xfId="15453" xr:uid="{00000000-0005-0000-0000-000025250000}"/>
    <cellStyle name="Normal 3 3 5 3 2 3 3" xfId="11211" xr:uid="{00000000-0005-0000-0000-000026250000}"/>
    <cellStyle name="Normal 3 3 5 3 2 4" xfId="4762" xr:uid="{00000000-0005-0000-0000-000027250000}"/>
    <cellStyle name="Normal 3 3 5 3 2 4 2" xfId="14041" xr:uid="{00000000-0005-0000-0000-000028250000}"/>
    <cellStyle name="Normal 3 3 5 3 2 5" xfId="9799" xr:uid="{00000000-0005-0000-0000-000029250000}"/>
    <cellStyle name="Normal 3 3 5 3 3" xfId="4763" xr:uid="{00000000-0005-0000-0000-00002A250000}"/>
    <cellStyle name="Normal 3 3 5 3 3 2" xfId="4764" xr:uid="{00000000-0005-0000-0000-00002B250000}"/>
    <cellStyle name="Normal 3 3 5 3 3 2 2" xfId="16161" xr:uid="{00000000-0005-0000-0000-00002C250000}"/>
    <cellStyle name="Normal 3 3 5 3 3 3" xfId="11919" xr:uid="{00000000-0005-0000-0000-00002D250000}"/>
    <cellStyle name="Normal 3 3 5 3 4" xfId="4765" xr:uid="{00000000-0005-0000-0000-00002E250000}"/>
    <cellStyle name="Normal 3 3 5 3 4 2" xfId="4766" xr:uid="{00000000-0005-0000-0000-00002F250000}"/>
    <cellStyle name="Normal 3 3 5 3 4 2 2" xfId="14747" xr:uid="{00000000-0005-0000-0000-000030250000}"/>
    <cellStyle name="Normal 3 3 5 3 4 3" xfId="10505" xr:uid="{00000000-0005-0000-0000-000031250000}"/>
    <cellStyle name="Normal 3 3 5 3 5" xfId="4767" xr:uid="{00000000-0005-0000-0000-000032250000}"/>
    <cellStyle name="Normal 3 3 5 3 5 2" xfId="13335" xr:uid="{00000000-0005-0000-0000-000033250000}"/>
    <cellStyle name="Normal 3 3 5 3 6" xfId="9093" xr:uid="{00000000-0005-0000-0000-000034250000}"/>
    <cellStyle name="Normal 3 3 5 4" xfId="4768" xr:uid="{00000000-0005-0000-0000-000035250000}"/>
    <cellStyle name="Normal 3 3 5 4 2" xfId="4769" xr:uid="{00000000-0005-0000-0000-000036250000}"/>
    <cellStyle name="Normal 3 3 5 4 2 2" xfId="4770" xr:uid="{00000000-0005-0000-0000-000037250000}"/>
    <cellStyle name="Normal 3 3 5 4 2 2 2" xfId="16413" xr:uid="{00000000-0005-0000-0000-000038250000}"/>
    <cellStyle name="Normal 3 3 5 4 2 3" xfId="12171" xr:uid="{00000000-0005-0000-0000-000039250000}"/>
    <cellStyle name="Normal 3 3 5 4 3" xfId="4771" xr:uid="{00000000-0005-0000-0000-00003A250000}"/>
    <cellStyle name="Normal 3 3 5 4 3 2" xfId="4772" xr:uid="{00000000-0005-0000-0000-00003B250000}"/>
    <cellStyle name="Normal 3 3 5 4 3 2 2" xfId="14999" xr:uid="{00000000-0005-0000-0000-00003C250000}"/>
    <cellStyle name="Normal 3 3 5 4 3 3" xfId="10757" xr:uid="{00000000-0005-0000-0000-00003D250000}"/>
    <cellStyle name="Normal 3 3 5 4 4" xfId="4773" xr:uid="{00000000-0005-0000-0000-00003E250000}"/>
    <cellStyle name="Normal 3 3 5 4 4 2" xfId="13587" xr:uid="{00000000-0005-0000-0000-00003F250000}"/>
    <cellStyle name="Normal 3 3 5 4 5" xfId="9345" xr:uid="{00000000-0005-0000-0000-000040250000}"/>
    <cellStyle name="Normal 3 3 5 5" xfId="4774" xr:uid="{00000000-0005-0000-0000-000041250000}"/>
    <cellStyle name="Normal 3 3 5 5 2" xfId="4775" xr:uid="{00000000-0005-0000-0000-000042250000}"/>
    <cellStyle name="Normal 3 3 5 5 2 2" xfId="15707" xr:uid="{00000000-0005-0000-0000-000043250000}"/>
    <cellStyle name="Normal 3 3 5 5 3" xfId="11465" xr:uid="{00000000-0005-0000-0000-000044250000}"/>
    <cellStyle name="Normal 3 3 5 6" xfId="4776" xr:uid="{00000000-0005-0000-0000-000045250000}"/>
    <cellStyle name="Normal 3 3 5 6 2" xfId="4777" xr:uid="{00000000-0005-0000-0000-000046250000}"/>
    <cellStyle name="Normal 3 3 5 6 2 2" xfId="14293" xr:uid="{00000000-0005-0000-0000-000047250000}"/>
    <cellStyle name="Normal 3 3 5 6 3" xfId="10051" xr:uid="{00000000-0005-0000-0000-000048250000}"/>
    <cellStyle name="Normal 3 3 5 7" xfId="4778" xr:uid="{00000000-0005-0000-0000-000049250000}"/>
    <cellStyle name="Normal 3 3 5 7 2" xfId="12881" xr:uid="{00000000-0005-0000-0000-00004A250000}"/>
    <cellStyle name="Normal 3 3 5 8" xfId="8639" xr:uid="{00000000-0005-0000-0000-00004B250000}"/>
    <cellStyle name="Normal 3 3 6" xfId="4779" xr:uid="{00000000-0005-0000-0000-00004C250000}"/>
    <cellStyle name="Normal 3 3 6 2" xfId="4780" xr:uid="{00000000-0005-0000-0000-00004D250000}"/>
    <cellStyle name="Normal 3 3 6 2 2" xfId="4781" xr:uid="{00000000-0005-0000-0000-00004E250000}"/>
    <cellStyle name="Normal 3 3 6 2 2 2" xfId="4782" xr:uid="{00000000-0005-0000-0000-00004F250000}"/>
    <cellStyle name="Normal 3 3 6 2 2 2 2" xfId="4783" xr:uid="{00000000-0005-0000-0000-000050250000}"/>
    <cellStyle name="Normal 3 3 6 2 2 2 2 2" xfId="16968" xr:uid="{00000000-0005-0000-0000-000051250000}"/>
    <cellStyle name="Normal 3 3 6 2 2 2 3" xfId="12726" xr:uid="{00000000-0005-0000-0000-000052250000}"/>
    <cellStyle name="Normal 3 3 6 2 2 3" xfId="4784" xr:uid="{00000000-0005-0000-0000-000053250000}"/>
    <cellStyle name="Normal 3 3 6 2 2 3 2" xfId="4785" xr:uid="{00000000-0005-0000-0000-000054250000}"/>
    <cellStyle name="Normal 3 3 6 2 2 3 2 2" xfId="15554" xr:uid="{00000000-0005-0000-0000-000055250000}"/>
    <cellStyle name="Normal 3 3 6 2 2 3 3" xfId="11312" xr:uid="{00000000-0005-0000-0000-000056250000}"/>
    <cellStyle name="Normal 3 3 6 2 2 4" xfId="4786" xr:uid="{00000000-0005-0000-0000-000057250000}"/>
    <cellStyle name="Normal 3 3 6 2 2 4 2" xfId="14142" xr:uid="{00000000-0005-0000-0000-000058250000}"/>
    <cellStyle name="Normal 3 3 6 2 2 5" xfId="9900" xr:uid="{00000000-0005-0000-0000-000059250000}"/>
    <cellStyle name="Normal 3 3 6 2 3" xfId="4787" xr:uid="{00000000-0005-0000-0000-00005A250000}"/>
    <cellStyle name="Normal 3 3 6 2 3 2" xfId="4788" xr:uid="{00000000-0005-0000-0000-00005B250000}"/>
    <cellStyle name="Normal 3 3 6 2 3 2 2" xfId="16262" xr:uid="{00000000-0005-0000-0000-00005C250000}"/>
    <cellStyle name="Normal 3 3 6 2 3 3" xfId="12020" xr:uid="{00000000-0005-0000-0000-00005D250000}"/>
    <cellStyle name="Normal 3 3 6 2 4" xfId="4789" xr:uid="{00000000-0005-0000-0000-00005E250000}"/>
    <cellStyle name="Normal 3 3 6 2 4 2" xfId="4790" xr:uid="{00000000-0005-0000-0000-00005F250000}"/>
    <cellStyle name="Normal 3 3 6 2 4 2 2" xfId="14848" xr:uid="{00000000-0005-0000-0000-000060250000}"/>
    <cellStyle name="Normal 3 3 6 2 4 3" xfId="10606" xr:uid="{00000000-0005-0000-0000-000061250000}"/>
    <cellStyle name="Normal 3 3 6 2 5" xfId="4791" xr:uid="{00000000-0005-0000-0000-000062250000}"/>
    <cellStyle name="Normal 3 3 6 2 5 2" xfId="13436" xr:uid="{00000000-0005-0000-0000-000063250000}"/>
    <cellStyle name="Normal 3 3 6 2 6" xfId="9194" xr:uid="{00000000-0005-0000-0000-000064250000}"/>
    <cellStyle name="Normal 3 3 6 3" xfId="4792" xr:uid="{00000000-0005-0000-0000-000065250000}"/>
    <cellStyle name="Normal 3 3 6 3 2" xfId="4793" xr:uid="{00000000-0005-0000-0000-000066250000}"/>
    <cellStyle name="Normal 3 3 6 3 2 2" xfId="4794" xr:uid="{00000000-0005-0000-0000-000067250000}"/>
    <cellStyle name="Normal 3 3 6 3 2 2 2" xfId="16716" xr:uid="{00000000-0005-0000-0000-000068250000}"/>
    <cellStyle name="Normal 3 3 6 3 2 3" xfId="12474" xr:uid="{00000000-0005-0000-0000-000069250000}"/>
    <cellStyle name="Normal 3 3 6 3 3" xfId="4795" xr:uid="{00000000-0005-0000-0000-00006A250000}"/>
    <cellStyle name="Normal 3 3 6 3 3 2" xfId="4796" xr:uid="{00000000-0005-0000-0000-00006B250000}"/>
    <cellStyle name="Normal 3 3 6 3 3 2 2" xfId="15302" xr:uid="{00000000-0005-0000-0000-00006C250000}"/>
    <cellStyle name="Normal 3 3 6 3 3 3" xfId="11060" xr:uid="{00000000-0005-0000-0000-00006D250000}"/>
    <cellStyle name="Normal 3 3 6 3 4" xfId="4797" xr:uid="{00000000-0005-0000-0000-00006E250000}"/>
    <cellStyle name="Normal 3 3 6 3 4 2" xfId="13890" xr:uid="{00000000-0005-0000-0000-00006F250000}"/>
    <cellStyle name="Normal 3 3 6 3 5" xfId="9648" xr:uid="{00000000-0005-0000-0000-000070250000}"/>
    <cellStyle name="Normal 3 3 6 4" xfId="4798" xr:uid="{00000000-0005-0000-0000-000071250000}"/>
    <cellStyle name="Normal 3 3 6 4 2" xfId="4799" xr:uid="{00000000-0005-0000-0000-000072250000}"/>
    <cellStyle name="Normal 3 3 6 4 2 2" xfId="16010" xr:uid="{00000000-0005-0000-0000-000073250000}"/>
    <cellStyle name="Normal 3 3 6 4 3" xfId="11768" xr:uid="{00000000-0005-0000-0000-000074250000}"/>
    <cellStyle name="Normal 3 3 6 5" xfId="4800" xr:uid="{00000000-0005-0000-0000-000075250000}"/>
    <cellStyle name="Normal 3 3 6 5 2" xfId="4801" xr:uid="{00000000-0005-0000-0000-000076250000}"/>
    <cellStyle name="Normal 3 3 6 5 2 2" xfId="14596" xr:uid="{00000000-0005-0000-0000-000077250000}"/>
    <cellStyle name="Normal 3 3 6 5 3" xfId="10354" xr:uid="{00000000-0005-0000-0000-000078250000}"/>
    <cellStyle name="Normal 3 3 6 6" xfId="4802" xr:uid="{00000000-0005-0000-0000-000079250000}"/>
    <cellStyle name="Normal 3 3 6 6 2" xfId="13184" xr:uid="{00000000-0005-0000-0000-00007A250000}"/>
    <cellStyle name="Normal 3 3 6 7" xfId="8942" xr:uid="{00000000-0005-0000-0000-00007B250000}"/>
    <cellStyle name="Normal 3 3 7" xfId="4803" xr:uid="{00000000-0005-0000-0000-00007C250000}"/>
    <cellStyle name="Normal 3 3 7 2" xfId="4804" xr:uid="{00000000-0005-0000-0000-00007D250000}"/>
    <cellStyle name="Normal 3 3 7 2 2" xfId="4805" xr:uid="{00000000-0005-0000-0000-00007E250000}"/>
    <cellStyle name="Normal 3 3 7 2 2 2" xfId="4806" xr:uid="{00000000-0005-0000-0000-00007F250000}"/>
    <cellStyle name="Normal 3 3 7 2 2 2 2" xfId="16514" xr:uid="{00000000-0005-0000-0000-000080250000}"/>
    <cellStyle name="Normal 3 3 7 2 2 3" xfId="12272" xr:uid="{00000000-0005-0000-0000-000081250000}"/>
    <cellStyle name="Normal 3 3 7 2 3" xfId="4807" xr:uid="{00000000-0005-0000-0000-000082250000}"/>
    <cellStyle name="Normal 3 3 7 2 3 2" xfId="4808" xr:uid="{00000000-0005-0000-0000-000083250000}"/>
    <cellStyle name="Normal 3 3 7 2 3 2 2" xfId="15100" xr:uid="{00000000-0005-0000-0000-000084250000}"/>
    <cellStyle name="Normal 3 3 7 2 3 3" xfId="10858" xr:uid="{00000000-0005-0000-0000-000085250000}"/>
    <cellStyle name="Normal 3 3 7 2 4" xfId="4809" xr:uid="{00000000-0005-0000-0000-000086250000}"/>
    <cellStyle name="Normal 3 3 7 2 4 2" xfId="13688" xr:uid="{00000000-0005-0000-0000-000087250000}"/>
    <cellStyle name="Normal 3 3 7 2 5" xfId="9446" xr:uid="{00000000-0005-0000-0000-000088250000}"/>
    <cellStyle name="Normal 3 3 7 3" xfId="4810" xr:uid="{00000000-0005-0000-0000-000089250000}"/>
    <cellStyle name="Normal 3 3 7 3 2" xfId="4811" xr:uid="{00000000-0005-0000-0000-00008A250000}"/>
    <cellStyle name="Normal 3 3 7 3 2 2" xfId="15808" xr:uid="{00000000-0005-0000-0000-00008B250000}"/>
    <cellStyle name="Normal 3 3 7 3 3" xfId="11566" xr:uid="{00000000-0005-0000-0000-00008C250000}"/>
    <cellStyle name="Normal 3 3 7 4" xfId="4812" xr:uid="{00000000-0005-0000-0000-00008D250000}"/>
    <cellStyle name="Normal 3 3 7 4 2" xfId="4813" xr:uid="{00000000-0005-0000-0000-00008E250000}"/>
    <cellStyle name="Normal 3 3 7 4 2 2" xfId="14394" xr:uid="{00000000-0005-0000-0000-00008F250000}"/>
    <cellStyle name="Normal 3 3 7 4 3" xfId="10152" xr:uid="{00000000-0005-0000-0000-000090250000}"/>
    <cellStyle name="Normal 3 3 7 5" xfId="4814" xr:uid="{00000000-0005-0000-0000-000091250000}"/>
    <cellStyle name="Normal 3 3 7 5 2" xfId="12982" xr:uid="{00000000-0005-0000-0000-000092250000}"/>
    <cellStyle name="Normal 3 3 7 6" xfId="8740" xr:uid="{00000000-0005-0000-0000-000093250000}"/>
    <cellStyle name="Normal 3 3 8" xfId="4815" xr:uid="{00000000-0005-0000-0000-000094250000}"/>
    <cellStyle name="Normal 3 3 8 2" xfId="4816" xr:uid="{00000000-0005-0000-0000-000095250000}"/>
    <cellStyle name="Normal 3 3 8 2 2" xfId="4817" xr:uid="{00000000-0005-0000-0000-000096250000}"/>
    <cellStyle name="Normal 3 3 8 2 2 2" xfId="4818" xr:uid="{00000000-0005-0000-0000-000097250000}"/>
    <cellStyle name="Normal 3 3 8 2 2 2 2" xfId="16766" xr:uid="{00000000-0005-0000-0000-000098250000}"/>
    <cellStyle name="Normal 3 3 8 2 2 3" xfId="12524" xr:uid="{00000000-0005-0000-0000-000099250000}"/>
    <cellStyle name="Normal 3 3 8 2 3" xfId="4819" xr:uid="{00000000-0005-0000-0000-00009A250000}"/>
    <cellStyle name="Normal 3 3 8 2 3 2" xfId="4820" xr:uid="{00000000-0005-0000-0000-00009B250000}"/>
    <cellStyle name="Normal 3 3 8 2 3 2 2" xfId="15352" xr:uid="{00000000-0005-0000-0000-00009C250000}"/>
    <cellStyle name="Normal 3 3 8 2 3 3" xfId="11110" xr:uid="{00000000-0005-0000-0000-00009D250000}"/>
    <cellStyle name="Normal 3 3 8 2 4" xfId="4821" xr:uid="{00000000-0005-0000-0000-00009E250000}"/>
    <cellStyle name="Normal 3 3 8 2 4 2" xfId="13940" xr:uid="{00000000-0005-0000-0000-00009F250000}"/>
    <cellStyle name="Normal 3 3 8 2 5" xfId="9698" xr:uid="{00000000-0005-0000-0000-0000A0250000}"/>
    <cellStyle name="Normal 3 3 8 3" xfId="4822" xr:uid="{00000000-0005-0000-0000-0000A1250000}"/>
    <cellStyle name="Normal 3 3 8 3 2" xfId="4823" xr:uid="{00000000-0005-0000-0000-0000A2250000}"/>
    <cellStyle name="Normal 3 3 8 3 2 2" xfId="16060" xr:uid="{00000000-0005-0000-0000-0000A3250000}"/>
    <cellStyle name="Normal 3 3 8 3 3" xfId="11818" xr:uid="{00000000-0005-0000-0000-0000A4250000}"/>
    <cellStyle name="Normal 3 3 8 4" xfId="4824" xr:uid="{00000000-0005-0000-0000-0000A5250000}"/>
    <cellStyle name="Normal 3 3 8 4 2" xfId="4825" xr:uid="{00000000-0005-0000-0000-0000A6250000}"/>
    <cellStyle name="Normal 3 3 8 4 2 2" xfId="14646" xr:uid="{00000000-0005-0000-0000-0000A7250000}"/>
    <cellStyle name="Normal 3 3 8 4 3" xfId="10404" xr:uid="{00000000-0005-0000-0000-0000A8250000}"/>
    <cellStyle name="Normal 3 3 8 5" xfId="4826" xr:uid="{00000000-0005-0000-0000-0000A9250000}"/>
    <cellStyle name="Normal 3 3 8 5 2" xfId="13234" xr:uid="{00000000-0005-0000-0000-0000AA250000}"/>
    <cellStyle name="Normal 3 3 8 6" xfId="8992" xr:uid="{00000000-0005-0000-0000-0000AB250000}"/>
    <cellStyle name="Normal 3 3 9" xfId="4827" xr:uid="{00000000-0005-0000-0000-0000AC250000}"/>
    <cellStyle name="Normal 3 3 9 2" xfId="4828" xr:uid="{00000000-0005-0000-0000-0000AD250000}"/>
    <cellStyle name="Normal 3 3 9 2 2" xfId="4829" xr:uid="{00000000-0005-0000-0000-0000AE250000}"/>
    <cellStyle name="Normal 3 3 9 2 2 2" xfId="16312" xr:uid="{00000000-0005-0000-0000-0000AF250000}"/>
    <cellStyle name="Normal 3 3 9 2 3" xfId="12070" xr:uid="{00000000-0005-0000-0000-0000B0250000}"/>
    <cellStyle name="Normal 3 3 9 3" xfId="4830" xr:uid="{00000000-0005-0000-0000-0000B1250000}"/>
    <cellStyle name="Normal 3 3 9 3 2" xfId="4831" xr:uid="{00000000-0005-0000-0000-0000B2250000}"/>
    <cellStyle name="Normal 3 3 9 3 2 2" xfId="14898" xr:uid="{00000000-0005-0000-0000-0000B3250000}"/>
    <cellStyle name="Normal 3 3 9 3 3" xfId="10656" xr:uid="{00000000-0005-0000-0000-0000B4250000}"/>
    <cellStyle name="Normal 3 3 9 4" xfId="4832" xr:uid="{00000000-0005-0000-0000-0000B5250000}"/>
    <cellStyle name="Normal 3 3 9 4 2" xfId="13486" xr:uid="{00000000-0005-0000-0000-0000B6250000}"/>
    <cellStyle name="Normal 3 3 9 5" xfId="9244" xr:uid="{00000000-0005-0000-0000-0000B7250000}"/>
    <cellStyle name="Normal 3 4" xfId="4833" xr:uid="{00000000-0005-0000-0000-0000B8250000}"/>
    <cellStyle name="Normal 3 4 10" xfId="4834" xr:uid="{00000000-0005-0000-0000-0000B9250000}"/>
    <cellStyle name="Normal 3 4 10 2" xfId="4835" xr:uid="{00000000-0005-0000-0000-0000BA250000}"/>
    <cellStyle name="Normal 3 4 10 2 2" xfId="15610" xr:uid="{00000000-0005-0000-0000-0000BB250000}"/>
    <cellStyle name="Normal 3 4 10 3" xfId="11368" xr:uid="{00000000-0005-0000-0000-0000BC250000}"/>
    <cellStyle name="Normal 3 4 11" xfId="4836" xr:uid="{00000000-0005-0000-0000-0000BD250000}"/>
    <cellStyle name="Normal 3 4 11 2" xfId="4837" xr:uid="{00000000-0005-0000-0000-0000BE250000}"/>
    <cellStyle name="Normal 3 4 11 2 2" xfId="14196" xr:uid="{00000000-0005-0000-0000-0000BF250000}"/>
    <cellStyle name="Normal 3 4 11 3" xfId="9954" xr:uid="{00000000-0005-0000-0000-0000C0250000}"/>
    <cellStyle name="Normal 3 4 12" xfId="4838" xr:uid="{00000000-0005-0000-0000-0000C1250000}"/>
    <cellStyle name="Normal 3 4 12 2" xfId="12784" xr:uid="{00000000-0005-0000-0000-0000C2250000}"/>
    <cellStyle name="Normal 3 4 13" xfId="8536" xr:uid="{00000000-0005-0000-0000-0000C3250000}"/>
    <cellStyle name="Normal 3 4 2" xfId="4839" xr:uid="{00000000-0005-0000-0000-0000C4250000}"/>
    <cellStyle name="Normal 3 4 2 10" xfId="4840" xr:uid="{00000000-0005-0000-0000-0000C5250000}"/>
    <cellStyle name="Normal 3 4 2 10 2" xfId="4841" xr:uid="{00000000-0005-0000-0000-0000C6250000}"/>
    <cellStyle name="Normal 3 4 2 10 2 2" xfId="14209" xr:uid="{00000000-0005-0000-0000-0000C7250000}"/>
    <cellStyle name="Normal 3 4 2 10 3" xfId="9967" xr:uid="{00000000-0005-0000-0000-0000C8250000}"/>
    <cellStyle name="Normal 3 4 2 11" xfId="4842" xr:uid="{00000000-0005-0000-0000-0000C9250000}"/>
    <cellStyle name="Normal 3 4 2 11 2" xfId="12797" xr:uid="{00000000-0005-0000-0000-0000CA250000}"/>
    <cellStyle name="Normal 3 4 2 12" xfId="8550" xr:uid="{00000000-0005-0000-0000-0000CB250000}"/>
    <cellStyle name="Normal 3 4 2 2" xfId="4843" xr:uid="{00000000-0005-0000-0000-0000CC250000}"/>
    <cellStyle name="Normal 3 4 2 2 10" xfId="4844" xr:uid="{00000000-0005-0000-0000-0000CD250000}"/>
    <cellStyle name="Normal 3 4 2 2 10 2" xfId="12822" xr:uid="{00000000-0005-0000-0000-0000CE250000}"/>
    <cellStyle name="Normal 3 4 2 2 11" xfId="8579" xr:uid="{00000000-0005-0000-0000-0000CF250000}"/>
    <cellStyle name="Normal 3 4 2 2 2" xfId="4845" xr:uid="{00000000-0005-0000-0000-0000D0250000}"/>
    <cellStyle name="Normal 3 4 2 2 2 2" xfId="4846" xr:uid="{00000000-0005-0000-0000-0000D1250000}"/>
    <cellStyle name="Normal 3 4 2 2 2 2 2" xfId="4847" xr:uid="{00000000-0005-0000-0000-0000D2250000}"/>
    <cellStyle name="Normal 3 4 2 2 2 2 2 2" xfId="4848" xr:uid="{00000000-0005-0000-0000-0000D3250000}"/>
    <cellStyle name="Normal 3 4 2 2 2 2 2 2 2" xfId="4849" xr:uid="{00000000-0005-0000-0000-0000D4250000}"/>
    <cellStyle name="Normal 3 4 2 2 2 2 2 2 2 2" xfId="4850" xr:uid="{00000000-0005-0000-0000-0000D5250000}"/>
    <cellStyle name="Normal 3 4 2 2 2 2 2 2 2 2 2" xfId="16708" xr:uid="{00000000-0005-0000-0000-0000D6250000}"/>
    <cellStyle name="Normal 3 4 2 2 2 2 2 2 2 3" xfId="12466" xr:uid="{00000000-0005-0000-0000-0000D7250000}"/>
    <cellStyle name="Normal 3 4 2 2 2 2 2 2 3" xfId="4851" xr:uid="{00000000-0005-0000-0000-0000D8250000}"/>
    <cellStyle name="Normal 3 4 2 2 2 2 2 2 3 2" xfId="4852" xr:uid="{00000000-0005-0000-0000-0000D9250000}"/>
    <cellStyle name="Normal 3 4 2 2 2 2 2 2 3 2 2" xfId="15294" xr:uid="{00000000-0005-0000-0000-0000DA250000}"/>
    <cellStyle name="Normal 3 4 2 2 2 2 2 2 3 3" xfId="11052" xr:uid="{00000000-0005-0000-0000-0000DB250000}"/>
    <cellStyle name="Normal 3 4 2 2 2 2 2 2 4" xfId="4853" xr:uid="{00000000-0005-0000-0000-0000DC250000}"/>
    <cellStyle name="Normal 3 4 2 2 2 2 2 2 4 2" xfId="13882" xr:uid="{00000000-0005-0000-0000-0000DD250000}"/>
    <cellStyle name="Normal 3 4 2 2 2 2 2 2 5" xfId="9640" xr:uid="{00000000-0005-0000-0000-0000DE250000}"/>
    <cellStyle name="Normal 3 4 2 2 2 2 2 3" xfId="4854" xr:uid="{00000000-0005-0000-0000-0000DF250000}"/>
    <cellStyle name="Normal 3 4 2 2 2 2 2 3 2" xfId="4855" xr:uid="{00000000-0005-0000-0000-0000E0250000}"/>
    <cellStyle name="Normal 3 4 2 2 2 2 2 3 2 2" xfId="16002" xr:uid="{00000000-0005-0000-0000-0000E1250000}"/>
    <cellStyle name="Normal 3 4 2 2 2 2 2 3 3" xfId="11760" xr:uid="{00000000-0005-0000-0000-0000E2250000}"/>
    <cellStyle name="Normal 3 4 2 2 2 2 2 4" xfId="4856" xr:uid="{00000000-0005-0000-0000-0000E3250000}"/>
    <cellStyle name="Normal 3 4 2 2 2 2 2 4 2" xfId="4857" xr:uid="{00000000-0005-0000-0000-0000E4250000}"/>
    <cellStyle name="Normal 3 4 2 2 2 2 2 4 2 2" xfId="14588" xr:uid="{00000000-0005-0000-0000-0000E5250000}"/>
    <cellStyle name="Normal 3 4 2 2 2 2 2 4 3" xfId="10346" xr:uid="{00000000-0005-0000-0000-0000E6250000}"/>
    <cellStyle name="Normal 3 4 2 2 2 2 2 5" xfId="4858" xr:uid="{00000000-0005-0000-0000-0000E7250000}"/>
    <cellStyle name="Normal 3 4 2 2 2 2 2 5 2" xfId="13176" xr:uid="{00000000-0005-0000-0000-0000E8250000}"/>
    <cellStyle name="Normal 3 4 2 2 2 2 2 6" xfId="8934" xr:uid="{00000000-0005-0000-0000-0000E9250000}"/>
    <cellStyle name="Normal 3 4 2 2 2 2 3" xfId="4859" xr:uid="{00000000-0005-0000-0000-0000EA250000}"/>
    <cellStyle name="Normal 3 4 2 2 2 2 3 2" xfId="4860" xr:uid="{00000000-0005-0000-0000-0000EB250000}"/>
    <cellStyle name="Normal 3 4 2 2 2 2 3 2 2" xfId="4861" xr:uid="{00000000-0005-0000-0000-0000EC250000}"/>
    <cellStyle name="Normal 3 4 2 2 2 2 3 2 2 2" xfId="4862" xr:uid="{00000000-0005-0000-0000-0000ED250000}"/>
    <cellStyle name="Normal 3 4 2 2 2 2 3 2 2 2 2" xfId="16960" xr:uid="{00000000-0005-0000-0000-0000EE250000}"/>
    <cellStyle name="Normal 3 4 2 2 2 2 3 2 2 3" xfId="12718" xr:uid="{00000000-0005-0000-0000-0000EF250000}"/>
    <cellStyle name="Normal 3 4 2 2 2 2 3 2 3" xfId="4863" xr:uid="{00000000-0005-0000-0000-0000F0250000}"/>
    <cellStyle name="Normal 3 4 2 2 2 2 3 2 3 2" xfId="4864" xr:uid="{00000000-0005-0000-0000-0000F1250000}"/>
    <cellStyle name="Normal 3 4 2 2 2 2 3 2 3 2 2" xfId="15546" xr:uid="{00000000-0005-0000-0000-0000F2250000}"/>
    <cellStyle name="Normal 3 4 2 2 2 2 3 2 3 3" xfId="11304" xr:uid="{00000000-0005-0000-0000-0000F3250000}"/>
    <cellStyle name="Normal 3 4 2 2 2 2 3 2 4" xfId="4865" xr:uid="{00000000-0005-0000-0000-0000F4250000}"/>
    <cellStyle name="Normal 3 4 2 2 2 2 3 2 4 2" xfId="14134" xr:uid="{00000000-0005-0000-0000-0000F5250000}"/>
    <cellStyle name="Normal 3 4 2 2 2 2 3 2 5" xfId="9892" xr:uid="{00000000-0005-0000-0000-0000F6250000}"/>
    <cellStyle name="Normal 3 4 2 2 2 2 3 3" xfId="4866" xr:uid="{00000000-0005-0000-0000-0000F7250000}"/>
    <cellStyle name="Normal 3 4 2 2 2 2 3 3 2" xfId="4867" xr:uid="{00000000-0005-0000-0000-0000F8250000}"/>
    <cellStyle name="Normal 3 4 2 2 2 2 3 3 2 2" xfId="16254" xr:uid="{00000000-0005-0000-0000-0000F9250000}"/>
    <cellStyle name="Normal 3 4 2 2 2 2 3 3 3" xfId="12012" xr:uid="{00000000-0005-0000-0000-0000FA250000}"/>
    <cellStyle name="Normal 3 4 2 2 2 2 3 4" xfId="4868" xr:uid="{00000000-0005-0000-0000-0000FB250000}"/>
    <cellStyle name="Normal 3 4 2 2 2 2 3 4 2" xfId="4869" xr:uid="{00000000-0005-0000-0000-0000FC250000}"/>
    <cellStyle name="Normal 3 4 2 2 2 2 3 4 2 2" xfId="14840" xr:uid="{00000000-0005-0000-0000-0000FD250000}"/>
    <cellStyle name="Normal 3 4 2 2 2 2 3 4 3" xfId="10598" xr:uid="{00000000-0005-0000-0000-0000FE250000}"/>
    <cellStyle name="Normal 3 4 2 2 2 2 3 5" xfId="4870" xr:uid="{00000000-0005-0000-0000-0000FF250000}"/>
    <cellStyle name="Normal 3 4 2 2 2 2 3 5 2" xfId="13428" xr:uid="{00000000-0005-0000-0000-000000260000}"/>
    <cellStyle name="Normal 3 4 2 2 2 2 3 6" xfId="9186" xr:uid="{00000000-0005-0000-0000-000001260000}"/>
    <cellStyle name="Normal 3 4 2 2 2 2 4" xfId="4871" xr:uid="{00000000-0005-0000-0000-000002260000}"/>
    <cellStyle name="Normal 3 4 2 2 2 2 4 2" xfId="4872" xr:uid="{00000000-0005-0000-0000-000003260000}"/>
    <cellStyle name="Normal 3 4 2 2 2 2 4 2 2" xfId="4873" xr:uid="{00000000-0005-0000-0000-000004260000}"/>
    <cellStyle name="Normal 3 4 2 2 2 2 4 2 2 2" xfId="16506" xr:uid="{00000000-0005-0000-0000-000005260000}"/>
    <cellStyle name="Normal 3 4 2 2 2 2 4 2 3" xfId="12264" xr:uid="{00000000-0005-0000-0000-000006260000}"/>
    <cellStyle name="Normal 3 4 2 2 2 2 4 3" xfId="4874" xr:uid="{00000000-0005-0000-0000-000007260000}"/>
    <cellStyle name="Normal 3 4 2 2 2 2 4 3 2" xfId="4875" xr:uid="{00000000-0005-0000-0000-000008260000}"/>
    <cellStyle name="Normal 3 4 2 2 2 2 4 3 2 2" xfId="15092" xr:uid="{00000000-0005-0000-0000-000009260000}"/>
    <cellStyle name="Normal 3 4 2 2 2 2 4 3 3" xfId="10850" xr:uid="{00000000-0005-0000-0000-00000A260000}"/>
    <cellStyle name="Normal 3 4 2 2 2 2 4 4" xfId="4876" xr:uid="{00000000-0005-0000-0000-00000B260000}"/>
    <cellStyle name="Normal 3 4 2 2 2 2 4 4 2" xfId="13680" xr:uid="{00000000-0005-0000-0000-00000C260000}"/>
    <cellStyle name="Normal 3 4 2 2 2 2 4 5" xfId="9438" xr:uid="{00000000-0005-0000-0000-00000D260000}"/>
    <cellStyle name="Normal 3 4 2 2 2 2 5" xfId="4877" xr:uid="{00000000-0005-0000-0000-00000E260000}"/>
    <cellStyle name="Normal 3 4 2 2 2 2 5 2" xfId="4878" xr:uid="{00000000-0005-0000-0000-00000F260000}"/>
    <cellStyle name="Normal 3 4 2 2 2 2 5 2 2" xfId="15800" xr:uid="{00000000-0005-0000-0000-000010260000}"/>
    <cellStyle name="Normal 3 4 2 2 2 2 5 3" xfId="11558" xr:uid="{00000000-0005-0000-0000-000011260000}"/>
    <cellStyle name="Normal 3 4 2 2 2 2 6" xfId="4879" xr:uid="{00000000-0005-0000-0000-000012260000}"/>
    <cellStyle name="Normal 3 4 2 2 2 2 6 2" xfId="4880" xr:uid="{00000000-0005-0000-0000-000013260000}"/>
    <cellStyle name="Normal 3 4 2 2 2 2 6 2 2" xfId="14386" xr:uid="{00000000-0005-0000-0000-000014260000}"/>
    <cellStyle name="Normal 3 4 2 2 2 2 6 3" xfId="10144" xr:uid="{00000000-0005-0000-0000-000015260000}"/>
    <cellStyle name="Normal 3 4 2 2 2 2 7" xfId="4881" xr:uid="{00000000-0005-0000-0000-000016260000}"/>
    <cellStyle name="Normal 3 4 2 2 2 2 7 2" xfId="12974" xr:uid="{00000000-0005-0000-0000-000017260000}"/>
    <cellStyle name="Normal 3 4 2 2 2 2 8" xfId="8732" xr:uid="{00000000-0005-0000-0000-000018260000}"/>
    <cellStyle name="Normal 3 4 2 2 2 3" xfId="4882" xr:uid="{00000000-0005-0000-0000-000019260000}"/>
    <cellStyle name="Normal 3 4 2 2 2 3 2" xfId="4883" xr:uid="{00000000-0005-0000-0000-00001A260000}"/>
    <cellStyle name="Normal 3 4 2 2 2 3 2 2" xfId="4884" xr:uid="{00000000-0005-0000-0000-00001B260000}"/>
    <cellStyle name="Normal 3 4 2 2 2 3 2 2 2" xfId="4885" xr:uid="{00000000-0005-0000-0000-00001C260000}"/>
    <cellStyle name="Normal 3 4 2 2 2 3 2 2 2 2" xfId="16607" xr:uid="{00000000-0005-0000-0000-00001D260000}"/>
    <cellStyle name="Normal 3 4 2 2 2 3 2 2 3" xfId="12365" xr:uid="{00000000-0005-0000-0000-00001E260000}"/>
    <cellStyle name="Normal 3 4 2 2 2 3 2 3" xfId="4886" xr:uid="{00000000-0005-0000-0000-00001F260000}"/>
    <cellStyle name="Normal 3 4 2 2 2 3 2 3 2" xfId="4887" xr:uid="{00000000-0005-0000-0000-000020260000}"/>
    <cellStyle name="Normal 3 4 2 2 2 3 2 3 2 2" xfId="15193" xr:uid="{00000000-0005-0000-0000-000021260000}"/>
    <cellStyle name="Normal 3 4 2 2 2 3 2 3 3" xfId="10951" xr:uid="{00000000-0005-0000-0000-000022260000}"/>
    <cellStyle name="Normal 3 4 2 2 2 3 2 4" xfId="4888" xr:uid="{00000000-0005-0000-0000-000023260000}"/>
    <cellStyle name="Normal 3 4 2 2 2 3 2 4 2" xfId="13781" xr:uid="{00000000-0005-0000-0000-000024260000}"/>
    <cellStyle name="Normal 3 4 2 2 2 3 2 5" xfId="9539" xr:uid="{00000000-0005-0000-0000-000025260000}"/>
    <cellStyle name="Normal 3 4 2 2 2 3 3" xfId="4889" xr:uid="{00000000-0005-0000-0000-000026260000}"/>
    <cellStyle name="Normal 3 4 2 2 2 3 3 2" xfId="4890" xr:uid="{00000000-0005-0000-0000-000027260000}"/>
    <cellStyle name="Normal 3 4 2 2 2 3 3 2 2" xfId="15901" xr:uid="{00000000-0005-0000-0000-000028260000}"/>
    <cellStyle name="Normal 3 4 2 2 2 3 3 3" xfId="11659" xr:uid="{00000000-0005-0000-0000-000029260000}"/>
    <cellStyle name="Normal 3 4 2 2 2 3 4" xfId="4891" xr:uid="{00000000-0005-0000-0000-00002A260000}"/>
    <cellStyle name="Normal 3 4 2 2 2 3 4 2" xfId="4892" xr:uid="{00000000-0005-0000-0000-00002B260000}"/>
    <cellStyle name="Normal 3 4 2 2 2 3 4 2 2" xfId="14487" xr:uid="{00000000-0005-0000-0000-00002C260000}"/>
    <cellStyle name="Normal 3 4 2 2 2 3 4 3" xfId="10245" xr:uid="{00000000-0005-0000-0000-00002D260000}"/>
    <cellStyle name="Normal 3 4 2 2 2 3 5" xfId="4893" xr:uid="{00000000-0005-0000-0000-00002E260000}"/>
    <cellStyle name="Normal 3 4 2 2 2 3 5 2" xfId="13075" xr:uid="{00000000-0005-0000-0000-00002F260000}"/>
    <cellStyle name="Normal 3 4 2 2 2 3 6" xfId="8833" xr:uid="{00000000-0005-0000-0000-000030260000}"/>
    <cellStyle name="Normal 3 4 2 2 2 4" xfId="4894" xr:uid="{00000000-0005-0000-0000-000031260000}"/>
    <cellStyle name="Normal 3 4 2 2 2 4 2" xfId="4895" xr:uid="{00000000-0005-0000-0000-000032260000}"/>
    <cellStyle name="Normal 3 4 2 2 2 4 2 2" xfId="4896" xr:uid="{00000000-0005-0000-0000-000033260000}"/>
    <cellStyle name="Normal 3 4 2 2 2 4 2 2 2" xfId="4897" xr:uid="{00000000-0005-0000-0000-000034260000}"/>
    <cellStyle name="Normal 3 4 2 2 2 4 2 2 2 2" xfId="16859" xr:uid="{00000000-0005-0000-0000-000035260000}"/>
    <cellStyle name="Normal 3 4 2 2 2 4 2 2 3" xfId="12617" xr:uid="{00000000-0005-0000-0000-000036260000}"/>
    <cellStyle name="Normal 3 4 2 2 2 4 2 3" xfId="4898" xr:uid="{00000000-0005-0000-0000-000037260000}"/>
    <cellStyle name="Normal 3 4 2 2 2 4 2 3 2" xfId="4899" xr:uid="{00000000-0005-0000-0000-000038260000}"/>
    <cellStyle name="Normal 3 4 2 2 2 4 2 3 2 2" xfId="15445" xr:uid="{00000000-0005-0000-0000-000039260000}"/>
    <cellStyle name="Normal 3 4 2 2 2 4 2 3 3" xfId="11203" xr:uid="{00000000-0005-0000-0000-00003A260000}"/>
    <cellStyle name="Normal 3 4 2 2 2 4 2 4" xfId="4900" xr:uid="{00000000-0005-0000-0000-00003B260000}"/>
    <cellStyle name="Normal 3 4 2 2 2 4 2 4 2" xfId="14033" xr:uid="{00000000-0005-0000-0000-00003C260000}"/>
    <cellStyle name="Normal 3 4 2 2 2 4 2 5" xfId="9791" xr:uid="{00000000-0005-0000-0000-00003D260000}"/>
    <cellStyle name="Normal 3 4 2 2 2 4 3" xfId="4901" xr:uid="{00000000-0005-0000-0000-00003E260000}"/>
    <cellStyle name="Normal 3 4 2 2 2 4 3 2" xfId="4902" xr:uid="{00000000-0005-0000-0000-00003F260000}"/>
    <cellStyle name="Normal 3 4 2 2 2 4 3 2 2" xfId="16153" xr:uid="{00000000-0005-0000-0000-000040260000}"/>
    <cellStyle name="Normal 3 4 2 2 2 4 3 3" xfId="11911" xr:uid="{00000000-0005-0000-0000-000041260000}"/>
    <cellStyle name="Normal 3 4 2 2 2 4 4" xfId="4903" xr:uid="{00000000-0005-0000-0000-000042260000}"/>
    <cellStyle name="Normal 3 4 2 2 2 4 4 2" xfId="4904" xr:uid="{00000000-0005-0000-0000-000043260000}"/>
    <cellStyle name="Normal 3 4 2 2 2 4 4 2 2" xfId="14739" xr:uid="{00000000-0005-0000-0000-000044260000}"/>
    <cellStyle name="Normal 3 4 2 2 2 4 4 3" xfId="10497" xr:uid="{00000000-0005-0000-0000-000045260000}"/>
    <cellStyle name="Normal 3 4 2 2 2 4 5" xfId="4905" xr:uid="{00000000-0005-0000-0000-000046260000}"/>
    <cellStyle name="Normal 3 4 2 2 2 4 5 2" xfId="13327" xr:uid="{00000000-0005-0000-0000-000047260000}"/>
    <cellStyle name="Normal 3 4 2 2 2 4 6" xfId="9085" xr:uid="{00000000-0005-0000-0000-000048260000}"/>
    <cellStyle name="Normal 3 4 2 2 2 5" xfId="4906" xr:uid="{00000000-0005-0000-0000-000049260000}"/>
    <cellStyle name="Normal 3 4 2 2 2 5 2" xfId="4907" xr:uid="{00000000-0005-0000-0000-00004A260000}"/>
    <cellStyle name="Normal 3 4 2 2 2 5 2 2" xfId="4908" xr:uid="{00000000-0005-0000-0000-00004B260000}"/>
    <cellStyle name="Normal 3 4 2 2 2 5 2 2 2" xfId="16405" xr:uid="{00000000-0005-0000-0000-00004C260000}"/>
    <cellStyle name="Normal 3 4 2 2 2 5 2 3" xfId="12163" xr:uid="{00000000-0005-0000-0000-00004D260000}"/>
    <cellStyle name="Normal 3 4 2 2 2 5 3" xfId="4909" xr:uid="{00000000-0005-0000-0000-00004E260000}"/>
    <cellStyle name="Normal 3 4 2 2 2 5 3 2" xfId="4910" xr:uid="{00000000-0005-0000-0000-00004F260000}"/>
    <cellStyle name="Normal 3 4 2 2 2 5 3 2 2" xfId="14991" xr:uid="{00000000-0005-0000-0000-000050260000}"/>
    <cellStyle name="Normal 3 4 2 2 2 5 3 3" xfId="10749" xr:uid="{00000000-0005-0000-0000-000051260000}"/>
    <cellStyle name="Normal 3 4 2 2 2 5 4" xfId="4911" xr:uid="{00000000-0005-0000-0000-000052260000}"/>
    <cellStyle name="Normal 3 4 2 2 2 5 4 2" xfId="13579" xr:uid="{00000000-0005-0000-0000-000053260000}"/>
    <cellStyle name="Normal 3 4 2 2 2 5 5" xfId="9337" xr:uid="{00000000-0005-0000-0000-000054260000}"/>
    <cellStyle name="Normal 3 4 2 2 2 6" xfId="4912" xr:uid="{00000000-0005-0000-0000-000055260000}"/>
    <cellStyle name="Normal 3 4 2 2 2 6 2" xfId="4913" xr:uid="{00000000-0005-0000-0000-000056260000}"/>
    <cellStyle name="Normal 3 4 2 2 2 6 2 2" xfId="15699" xr:uid="{00000000-0005-0000-0000-000057260000}"/>
    <cellStyle name="Normal 3 4 2 2 2 6 3" xfId="11457" xr:uid="{00000000-0005-0000-0000-000058260000}"/>
    <cellStyle name="Normal 3 4 2 2 2 7" xfId="4914" xr:uid="{00000000-0005-0000-0000-000059260000}"/>
    <cellStyle name="Normal 3 4 2 2 2 7 2" xfId="4915" xr:uid="{00000000-0005-0000-0000-00005A260000}"/>
    <cellStyle name="Normal 3 4 2 2 2 7 2 2" xfId="14285" xr:uid="{00000000-0005-0000-0000-00005B260000}"/>
    <cellStyle name="Normal 3 4 2 2 2 7 3" xfId="10043" xr:uid="{00000000-0005-0000-0000-00005C260000}"/>
    <cellStyle name="Normal 3 4 2 2 2 8" xfId="4916" xr:uid="{00000000-0005-0000-0000-00005D260000}"/>
    <cellStyle name="Normal 3 4 2 2 2 8 2" xfId="12873" xr:uid="{00000000-0005-0000-0000-00005E260000}"/>
    <cellStyle name="Normal 3 4 2 2 2 9" xfId="8631" xr:uid="{00000000-0005-0000-0000-00005F260000}"/>
    <cellStyle name="Normal 3 4 2 2 3" xfId="4917" xr:uid="{00000000-0005-0000-0000-000060260000}"/>
    <cellStyle name="Normal 3 4 2 2 3 2" xfId="4918" xr:uid="{00000000-0005-0000-0000-000061260000}"/>
    <cellStyle name="Normal 3 4 2 2 3 2 2" xfId="4919" xr:uid="{00000000-0005-0000-0000-000062260000}"/>
    <cellStyle name="Normal 3 4 2 2 3 2 2 2" xfId="4920" xr:uid="{00000000-0005-0000-0000-000063260000}"/>
    <cellStyle name="Normal 3 4 2 2 3 2 2 2 2" xfId="4921" xr:uid="{00000000-0005-0000-0000-000064260000}"/>
    <cellStyle name="Normal 3 4 2 2 3 2 2 2 2 2" xfId="16657" xr:uid="{00000000-0005-0000-0000-000065260000}"/>
    <cellStyle name="Normal 3 4 2 2 3 2 2 2 3" xfId="12415" xr:uid="{00000000-0005-0000-0000-000066260000}"/>
    <cellStyle name="Normal 3 4 2 2 3 2 2 3" xfId="4922" xr:uid="{00000000-0005-0000-0000-000067260000}"/>
    <cellStyle name="Normal 3 4 2 2 3 2 2 3 2" xfId="4923" xr:uid="{00000000-0005-0000-0000-000068260000}"/>
    <cellStyle name="Normal 3 4 2 2 3 2 2 3 2 2" xfId="15243" xr:uid="{00000000-0005-0000-0000-000069260000}"/>
    <cellStyle name="Normal 3 4 2 2 3 2 2 3 3" xfId="11001" xr:uid="{00000000-0005-0000-0000-00006A260000}"/>
    <cellStyle name="Normal 3 4 2 2 3 2 2 4" xfId="4924" xr:uid="{00000000-0005-0000-0000-00006B260000}"/>
    <cellStyle name="Normal 3 4 2 2 3 2 2 4 2" xfId="13831" xr:uid="{00000000-0005-0000-0000-00006C260000}"/>
    <cellStyle name="Normal 3 4 2 2 3 2 2 5" xfId="9589" xr:uid="{00000000-0005-0000-0000-00006D260000}"/>
    <cellStyle name="Normal 3 4 2 2 3 2 3" xfId="4925" xr:uid="{00000000-0005-0000-0000-00006E260000}"/>
    <cellStyle name="Normal 3 4 2 2 3 2 3 2" xfId="4926" xr:uid="{00000000-0005-0000-0000-00006F260000}"/>
    <cellStyle name="Normal 3 4 2 2 3 2 3 2 2" xfId="15951" xr:uid="{00000000-0005-0000-0000-000070260000}"/>
    <cellStyle name="Normal 3 4 2 2 3 2 3 3" xfId="11709" xr:uid="{00000000-0005-0000-0000-000071260000}"/>
    <cellStyle name="Normal 3 4 2 2 3 2 4" xfId="4927" xr:uid="{00000000-0005-0000-0000-000072260000}"/>
    <cellStyle name="Normal 3 4 2 2 3 2 4 2" xfId="4928" xr:uid="{00000000-0005-0000-0000-000073260000}"/>
    <cellStyle name="Normal 3 4 2 2 3 2 4 2 2" xfId="14537" xr:uid="{00000000-0005-0000-0000-000074260000}"/>
    <cellStyle name="Normal 3 4 2 2 3 2 4 3" xfId="10295" xr:uid="{00000000-0005-0000-0000-000075260000}"/>
    <cellStyle name="Normal 3 4 2 2 3 2 5" xfId="4929" xr:uid="{00000000-0005-0000-0000-000076260000}"/>
    <cellStyle name="Normal 3 4 2 2 3 2 5 2" xfId="13125" xr:uid="{00000000-0005-0000-0000-000077260000}"/>
    <cellStyle name="Normal 3 4 2 2 3 2 6" xfId="8883" xr:uid="{00000000-0005-0000-0000-000078260000}"/>
    <cellStyle name="Normal 3 4 2 2 3 3" xfId="4930" xr:uid="{00000000-0005-0000-0000-000079260000}"/>
    <cellStyle name="Normal 3 4 2 2 3 3 2" xfId="4931" xr:uid="{00000000-0005-0000-0000-00007A260000}"/>
    <cellStyle name="Normal 3 4 2 2 3 3 2 2" xfId="4932" xr:uid="{00000000-0005-0000-0000-00007B260000}"/>
    <cellStyle name="Normal 3 4 2 2 3 3 2 2 2" xfId="4933" xr:uid="{00000000-0005-0000-0000-00007C260000}"/>
    <cellStyle name="Normal 3 4 2 2 3 3 2 2 2 2" xfId="16909" xr:uid="{00000000-0005-0000-0000-00007D260000}"/>
    <cellStyle name="Normal 3 4 2 2 3 3 2 2 3" xfId="12667" xr:uid="{00000000-0005-0000-0000-00007E260000}"/>
    <cellStyle name="Normal 3 4 2 2 3 3 2 3" xfId="4934" xr:uid="{00000000-0005-0000-0000-00007F260000}"/>
    <cellStyle name="Normal 3 4 2 2 3 3 2 3 2" xfId="4935" xr:uid="{00000000-0005-0000-0000-000080260000}"/>
    <cellStyle name="Normal 3 4 2 2 3 3 2 3 2 2" xfId="15495" xr:uid="{00000000-0005-0000-0000-000081260000}"/>
    <cellStyle name="Normal 3 4 2 2 3 3 2 3 3" xfId="11253" xr:uid="{00000000-0005-0000-0000-000082260000}"/>
    <cellStyle name="Normal 3 4 2 2 3 3 2 4" xfId="4936" xr:uid="{00000000-0005-0000-0000-000083260000}"/>
    <cellStyle name="Normal 3 4 2 2 3 3 2 4 2" xfId="14083" xr:uid="{00000000-0005-0000-0000-000084260000}"/>
    <cellStyle name="Normal 3 4 2 2 3 3 2 5" xfId="9841" xr:uid="{00000000-0005-0000-0000-000085260000}"/>
    <cellStyle name="Normal 3 4 2 2 3 3 3" xfId="4937" xr:uid="{00000000-0005-0000-0000-000086260000}"/>
    <cellStyle name="Normal 3 4 2 2 3 3 3 2" xfId="4938" xr:uid="{00000000-0005-0000-0000-000087260000}"/>
    <cellStyle name="Normal 3 4 2 2 3 3 3 2 2" xfId="16203" xr:uid="{00000000-0005-0000-0000-000088260000}"/>
    <cellStyle name="Normal 3 4 2 2 3 3 3 3" xfId="11961" xr:uid="{00000000-0005-0000-0000-000089260000}"/>
    <cellStyle name="Normal 3 4 2 2 3 3 4" xfId="4939" xr:uid="{00000000-0005-0000-0000-00008A260000}"/>
    <cellStyle name="Normal 3 4 2 2 3 3 4 2" xfId="4940" xr:uid="{00000000-0005-0000-0000-00008B260000}"/>
    <cellStyle name="Normal 3 4 2 2 3 3 4 2 2" xfId="14789" xr:uid="{00000000-0005-0000-0000-00008C260000}"/>
    <cellStyle name="Normal 3 4 2 2 3 3 4 3" xfId="10547" xr:uid="{00000000-0005-0000-0000-00008D260000}"/>
    <cellStyle name="Normal 3 4 2 2 3 3 5" xfId="4941" xr:uid="{00000000-0005-0000-0000-00008E260000}"/>
    <cellStyle name="Normal 3 4 2 2 3 3 5 2" xfId="13377" xr:uid="{00000000-0005-0000-0000-00008F260000}"/>
    <cellStyle name="Normal 3 4 2 2 3 3 6" xfId="9135" xr:uid="{00000000-0005-0000-0000-000090260000}"/>
    <cellStyle name="Normal 3 4 2 2 3 4" xfId="4942" xr:uid="{00000000-0005-0000-0000-000091260000}"/>
    <cellStyle name="Normal 3 4 2 2 3 4 2" xfId="4943" xr:uid="{00000000-0005-0000-0000-000092260000}"/>
    <cellStyle name="Normal 3 4 2 2 3 4 2 2" xfId="4944" xr:uid="{00000000-0005-0000-0000-000093260000}"/>
    <cellStyle name="Normal 3 4 2 2 3 4 2 2 2" xfId="16455" xr:uid="{00000000-0005-0000-0000-000094260000}"/>
    <cellStyle name="Normal 3 4 2 2 3 4 2 3" xfId="12213" xr:uid="{00000000-0005-0000-0000-000095260000}"/>
    <cellStyle name="Normal 3 4 2 2 3 4 3" xfId="4945" xr:uid="{00000000-0005-0000-0000-000096260000}"/>
    <cellStyle name="Normal 3 4 2 2 3 4 3 2" xfId="4946" xr:uid="{00000000-0005-0000-0000-000097260000}"/>
    <cellStyle name="Normal 3 4 2 2 3 4 3 2 2" xfId="15041" xr:uid="{00000000-0005-0000-0000-000098260000}"/>
    <cellStyle name="Normal 3 4 2 2 3 4 3 3" xfId="10799" xr:uid="{00000000-0005-0000-0000-000099260000}"/>
    <cellStyle name="Normal 3 4 2 2 3 4 4" xfId="4947" xr:uid="{00000000-0005-0000-0000-00009A260000}"/>
    <cellStyle name="Normal 3 4 2 2 3 4 4 2" xfId="13629" xr:uid="{00000000-0005-0000-0000-00009B260000}"/>
    <cellStyle name="Normal 3 4 2 2 3 4 5" xfId="9387" xr:uid="{00000000-0005-0000-0000-00009C260000}"/>
    <cellStyle name="Normal 3 4 2 2 3 5" xfId="4948" xr:uid="{00000000-0005-0000-0000-00009D260000}"/>
    <cellStyle name="Normal 3 4 2 2 3 5 2" xfId="4949" xr:uid="{00000000-0005-0000-0000-00009E260000}"/>
    <cellStyle name="Normal 3 4 2 2 3 5 2 2" xfId="15749" xr:uid="{00000000-0005-0000-0000-00009F260000}"/>
    <cellStyle name="Normal 3 4 2 2 3 5 3" xfId="11507" xr:uid="{00000000-0005-0000-0000-0000A0260000}"/>
    <cellStyle name="Normal 3 4 2 2 3 6" xfId="4950" xr:uid="{00000000-0005-0000-0000-0000A1260000}"/>
    <cellStyle name="Normal 3 4 2 2 3 6 2" xfId="4951" xr:uid="{00000000-0005-0000-0000-0000A2260000}"/>
    <cellStyle name="Normal 3 4 2 2 3 6 2 2" xfId="14335" xr:uid="{00000000-0005-0000-0000-0000A3260000}"/>
    <cellStyle name="Normal 3 4 2 2 3 6 3" xfId="10093" xr:uid="{00000000-0005-0000-0000-0000A4260000}"/>
    <cellStyle name="Normal 3 4 2 2 3 7" xfId="4952" xr:uid="{00000000-0005-0000-0000-0000A5260000}"/>
    <cellStyle name="Normal 3 4 2 2 3 7 2" xfId="12923" xr:uid="{00000000-0005-0000-0000-0000A6260000}"/>
    <cellStyle name="Normal 3 4 2 2 3 8" xfId="8681" xr:uid="{00000000-0005-0000-0000-0000A7260000}"/>
    <cellStyle name="Normal 3 4 2 2 4" xfId="4953" xr:uid="{00000000-0005-0000-0000-0000A8260000}"/>
    <cellStyle name="Normal 3 4 2 2 4 2" xfId="4954" xr:uid="{00000000-0005-0000-0000-0000A9260000}"/>
    <cellStyle name="Normal 3 4 2 2 4 2 2" xfId="4955" xr:uid="{00000000-0005-0000-0000-0000AA260000}"/>
    <cellStyle name="Normal 3 4 2 2 4 2 2 2" xfId="4956" xr:uid="{00000000-0005-0000-0000-0000AB260000}"/>
    <cellStyle name="Normal 3 4 2 2 4 2 2 2 2" xfId="4957" xr:uid="{00000000-0005-0000-0000-0000AC260000}"/>
    <cellStyle name="Normal 3 4 2 2 4 2 2 2 2 2" xfId="17010" xr:uid="{00000000-0005-0000-0000-0000AD260000}"/>
    <cellStyle name="Normal 3 4 2 2 4 2 2 2 3" xfId="12768" xr:uid="{00000000-0005-0000-0000-0000AE260000}"/>
    <cellStyle name="Normal 3 4 2 2 4 2 2 3" xfId="4958" xr:uid="{00000000-0005-0000-0000-0000AF260000}"/>
    <cellStyle name="Normal 3 4 2 2 4 2 2 3 2" xfId="4959" xr:uid="{00000000-0005-0000-0000-0000B0260000}"/>
    <cellStyle name="Normal 3 4 2 2 4 2 2 3 2 2" xfId="15596" xr:uid="{00000000-0005-0000-0000-0000B1260000}"/>
    <cellStyle name="Normal 3 4 2 2 4 2 2 3 3" xfId="11354" xr:uid="{00000000-0005-0000-0000-0000B2260000}"/>
    <cellStyle name="Normal 3 4 2 2 4 2 2 4" xfId="4960" xr:uid="{00000000-0005-0000-0000-0000B3260000}"/>
    <cellStyle name="Normal 3 4 2 2 4 2 2 4 2" xfId="14184" xr:uid="{00000000-0005-0000-0000-0000B4260000}"/>
    <cellStyle name="Normal 3 4 2 2 4 2 2 5" xfId="9942" xr:uid="{00000000-0005-0000-0000-0000B5260000}"/>
    <cellStyle name="Normal 3 4 2 2 4 2 3" xfId="4961" xr:uid="{00000000-0005-0000-0000-0000B6260000}"/>
    <cellStyle name="Normal 3 4 2 2 4 2 3 2" xfId="4962" xr:uid="{00000000-0005-0000-0000-0000B7260000}"/>
    <cellStyle name="Normal 3 4 2 2 4 2 3 2 2" xfId="16304" xr:uid="{00000000-0005-0000-0000-0000B8260000}"/>
    <cellStyle name="Normal 3 4 2 2 4 2 3 3" xfId="12062" xr:uid="{00000000-0005-0000-0000-0000B9260000}"/>
    <cellStyle name="Normal 3 4 2 2 4 2 4" xfId="4963" xr:uid="{00000000-0005-0000-0000-0000BA260000}"/>
    <cellStyle name="Normal 3 4 2 2 4 2 4 2" xfId="4964" xr:uid="{00000000-0005-0000-0000-0000BB260000}"/>
    <cellStyle name="Normal 3 4 2 2 4 2 4 2 2" xfId="14890" xr:uid="{00000000-0005-0000-0000-0000BC260000}"/>
    <cellStyle name="Normal 3 4 2 2 4 2 4 3" xfId="10648" xr:uid="{00000000-0005-0000-0000-0000BD260000}"/>
    <cellStyle name="Normal 3 4 2 2 4 2 5" xfId="4965" xr:uid="{00000000-0005-0000-0000-0000BE260000}"/>
    <cellStyle name="Normal 3 4 2 2 4 2 5 2" xfId="13478" xr:uid="{00000000-0005-0000-0000-0000BF260000}"/>
    <cellStyle name="Normal 3 4 2 2 4 2 6" xfId="9236" xr:uid="{00000000-0005-0000-0000-0000C0260000}"/>
    <cellStyle name="Normal 3 4 2 2 4 3" xfId="4966" xr:uid="{00000000-0005-0000-0000-0000C1260000}"/>
    <cellStyle name="Normal 3 4 2 2 4 3 2" xfId="4967" xr:uid="{00000000-0005-0000-0000-0000C2260000}"/>
    <cellStyle name="Normal 3 4 2 2 4 3 2 2" xfId="4968" xr:uid="{00000000-0005-0000-0000-0000C3260000}"/>
    <cellStyle name="Normal 3 4 2 2 4 3 2 2 2" xfId="16758" xr:uid="{00000000-0005-0000-0000-0000C4260000}"/>
    <cellStyle name="Normal 3 4 2 2 4 3 2 3" xfId="12516" xr:uid="{00000000-0005-0000-0000-0000C5260000}"/>
    <cellStyle name="Normal 3 4 2 2 4 3 3" xfId="4969" xr:uid="{00000000-0005-0000-0000-0000C6260000}"/>
    <cellStyle name="Normal 3 4 2 2 4 3 3 2" xfId="4970" xr:uid="{00000000-0005-0000-0000-0000C7260000}"/>
    <cellStyle name="Normal 3 4 2 2 4 3 3 2 2" xfId="15344" xr:uid="{00000000-0005-0000-0000-0000C8260000}"/>
    <cellStyle name="Normal 3 4 2 2 4 3 3 3" xfId="11102" xr:uid="{00000000-0005-0000-0000-0000C9260000}"/>
    <cellStyle name="Normal 3 4 2 2 4 3 4" xfId="4971" xr:uid="{00000000-0005-0000-0000-0000CA260000}"/>
    <cellStyle name="Normal 3 4 2 2 4 3 4 2" xfId="13932" xr:uid="{00000000-0005-0000-0000-0000CB260000}"/>
    <cellStyle name="Normal 3 4 2 2 4 3 5" xfId="9690" xr:uid="{00000000-0005-0000-0000-0000CC260000}"/>
    <cellStyle name="Normal 3 4 2 2 4 4" xfId="4972" xr:uid="{00000000-0005-0000-0000-0000CD260000}"/>
    <cellStyle name="Normal 3 4 2 2 4 4 2" xfId="4973" xr:uid="{00000000-0005-0000-0000-0000CE260000}"/>
    <cellStyle name="Normal 3 4 2 2 4 4 2 2" xfId="16052" xr:uid="{00000000-0005-0000-0000-0000CF260000}"/>
    <cellStyle name="Normal 3 4 2 2 4 4 3" xfId="11810" xr:uid="{00000000-0005-0000-0000-0000D0260000}"/>
    <cellStyle name="Normal 3 4 2 2 4 5" xfId="4974" xr:uid="{00000000-0005-0000-0000-0000D1260000}"/>
    <cellStyle name="Normal 3 4 2 2 4 5 2" xfId="4975" xr:uid="{00000000-0005-0000-0000-0000D2260000}"/>
    <cellStyle name="Normal 3 4 2 2 4 5 2 2" xfId="14638" xr:uid="{00000000-0005-0000-0000-0000D3260000}"/>
    <cellStyle name="Normal 3 4 2 2 4 5 3" xfId="10396" xr:uid="{00000000-0005-0000-0000-0000D4260000}"/>
    <cellStyle name="Normal 3 4 2 2 4 6" xfId="4976" xr:uid="{00000000-0005-0000-0000-0000D5260000}"/>
    <cellStyle name="Normal 3 4 2 2 4 6 2" xfId="13226" xr:uid="{00000000-0005-0000-0000-0000D6260000}"/>
    <cellStyle name="Normal 3 4 2 2 4 7" xfId="8984" xr:uid="{00000000-0005-0000-0000-0000D7260000}"/>
    <cellStyle name="Normal 3 4 2 2 5" xfId="4977" xr:uid="{00000000-0005-0000-0000-0000D8260000}"/>
    <cellStyle name="Normal 3 4 2 2 5 2" xfId="4978" xr:uid="{00000000-0005-0000-0000-0000D9260000}"/>
    <cellStyle name="Normal 3 4 2 2 5 2 2" xfId="4979" xr:uid="{00000000-0005-0000-0000-0000DA260000}"/>
    <cellStyle name="Normal 3 4 2 2 5 2 2 2" xfId="4980" xr:uid="{00000000-0005-0000-0000-0000DB260000}"/>
    <cellStyle name="Normal 3 4 2 2 5 2 2 2 2" xfId="16556" xr:uid="{00000000-0005-0000-0000-0000DC260000}"/>
    <cellStyle name="Normal 3 4 2 2 5 2 2 3" xfId="12314" xr:uid="{00000000-0005-0000-0000-0000DD260000}"/>
    <cellStyle name="Normal 3 4 2 2 5 2 3" xfId="4981" xr:uid="{00000000-0005-0000-0000-0000DE260000}"/>
    <cellStyle name="Normal 3 4 2 2 5 2 3 2" xfId="4982" xr:uid="{00000000-0005-0000-0000-0000DF260000}"/>
    <cellStyle name="Normal 3 4 2 2 5 2 3 2 2" xfId="15142" xr:uid="{00000000-0005-0000-0000-0000E0260000}"/>
    <cellStyle name="Normal 3 4 2 2 5 2 3 3" xfId="10900" xr:uid="{00000000-0005-0000-0000-0000E1260000}"/>
    <cellStyle name="Normal 3 4 2 2 5 2 4" xfId="4983" xr:uid="{00000000-0005-0000-0000-0000E2260000}"/>
    <cellStyle name="Normal 3 4 2 2 5 2 4 2" xfId="13730" xr:uid="{00000000-0005-0000-0000-0000E3260000}"/>
    <cellStyle name="Normal 3 4 2 2 5 2 5" xfId="9488" xr:uid="{00000000-0005-0000-0000-0000E4260000}"/>
    <cellStyle name="Normal 3 4 2 2 5 3" xfId="4984" xr:uid="{00000000-0005-0000-0000-0000E5260000}"/>
    <cellStyle name="Normal 3 4 2 2 5 3 2" xfId="4985" xr:uid="{00000000-0005-0000-0000-0000E6260000}"/>
    <cellStyle name="Normal 3 4 2 2 5 3 2 2" xfId="15850" xr:uid="{00000000-0005-0000-0000-0000E7260000}"/>
    <cellStyle name="Normal 3 4 2 2 5 3 3" xfId="11608" xr:uid="{00000000-0005-0000-0000-0000E8260000}"/>
    <cellStyle name="Normal 3 4 2 2 5 4" xfId="4986" xr:uid="{00000000-0005-0000-0000-0000E9260000}"/>
    <cellStyle name="Normal 3 4 2 2 5 4 2" xfId="4987" xr:uid="{00000000-0005-0000-0000-0000EA260000}"/>
    <cellStyle name="Normal 3 4 2 2 5 4 2 2" xfId="14436" xr:uid="{00000000-0005-0000-0000-0000EB260000}"/>
    <cellStyle name="Normal 3 4 2 2 5 4 3" xfId="10194" xr:uid="{00000000-0005-0000-0000-0000EC260000}"/>
    <cellStyle name="Normal 3 4 2 2 5 5" xfId="4988" xr:uid="{00000000-0005-0000-0000-0000ED260000}"/>
    <cellStyle name="Normal 3 4 2 2 5 5 2" xfId="13024" xr:uid="{00000000-0005-0000-0000-0000EE260000}"/>
    <cellStyle name="Normal 3 4 2 2 5 6" xfId="8782" xr:uid="{00000000-0005-0000-0000-0000EF260000}"/>
    <cellStyle name="Normal 3 4 2 2 6" xfId="4989" xr:uid="{00000000-0005-0000-0000-0000F0260000}"/>
    <cellStyle name="Normal 3 4 2 2 6 2" xfId="4990" xr:uid="{00000000-0005-0000-0000-0000F1260000}"/>
    <cellStyle name="Normal 3 4 2 2 6 2 2" xfId="4991" xr:uid="{00000000-0005-0000-0000-0000F2260000}"/>
    <cellStyle name="Normal 3 4 2 2 6 2 2 2" xfId="4992" xr:uid="{00000000-0005-0000-0000-0000F3260000}"/>
    <cellStyle name="Normal 3 4 2 2 6 2 2 2 2" xfId="16808" xr:uid="{00000000-0005-0000-0000-0000F4260000}"/>
    <cellStyle name="Normal 3 4 2 2 6 2 2 3" xfId="12566" xr:uid="{00000000-0005-0000-0000-0000F5260000}"/>
    <cellStyle name="Normal 3 4 2 2 6 2 3" xfId="4993" xr:uid="{00000000-0005-0000-0000-0000F6260000}"/>
    <cellStyle name="Normal 3 4 2 2 6 2 3 2" xfId="4994" xr:uid="{00000000-0005-0000-0000-0000F7260000}"/>
    <cellStyle name="Normal 3 4 2 2 6 2 3 2 2" xfId="15394" xr:uid="{00000000-0005-0000-0000-0000F8260000}"/>
    <cellStyle name="Normal 3 4 2 2 6 2 3 3" xfId="11152" xr:uid="{00000000-0005-0000-0000-0000F9260000}"/>
    <cellStyle name="Normal 3 4 2 2 6 2 4" xfId="4995" xr:uid="{00000000-0005-0000-0000-0000FA260000}"/>
    <cellStyle name="Normal 3 4 2 2 6 2 4 2" xfId="13982" xr:uid="{00000000-0005-0000-0000-0000FB260000}"/>
    <cellStyle name="Normal 3 4 2 2 6 2 5" xfId="9740" xr:uid="{00000000-0005-0000-0000-0000FC260000}"/>
    <cellStyle name="Normal 3 4 2 2 6 3" xfId="4996" xr:uid="{00000000-0005-0000-0000-0000FD260000}"/>
    <cellStyle name="Normal 3 4 2 2 6 3 2" xfId="4997" xr:uid="{00000000-0005-0000-0000-0000FE260000}"/>
    <cellStyle name="Normal 3 4 2 2 6 3 2 2" xfId="16102" xr:uid="{00000000-0005-0000-0000-0000FF260000}"/>
    <cellStyle name="Normal 3 4 2 2 6 3 3" xfId="11860" xr:uid="{00000000-0005-0000-0000-000000270000}"/>
    <cellStyle name="Normal 3 4 2 2 6 4" xfId="4998" xr:uid="{00000000-0005-0000-0000-000001270000}"/>
    <cellStyle name="Normal 3 4 2 2 6 4 2" xfId="4999" xr:uid="{00000000-0005-0000-0000-000002270000}"/>
    <cellStyle name="Normal 3 4 2 2 6 4 2 2" xfId="14688" xr:uid="{00000000-0005-0000-0000-000003270000}"/>
    <cellStyle name="Normal 3 4 2 2 6 4 3" xfId="10446" xr:uid="{00000000-0005-0000-0000-000004270000}"/>
    <cellStyle name="Normal 3 4 2 2 6 5" xfId="5000" xr:uid="{00000000-0005-0000-0000-000005270000}"/>
    <cellStyle name="Normal 3 4 2 2 6 5 2" xfId="13276" xr:uid="{00000000-0005-0000-0000-000006270000}"/>
    <cellStyle name="Normal 3 4 2 2 6 6" xfId="9034" xr:uid="{00000000-0005-0000-0000-000007270000}"/>
    <cellStyle name="Normal 3 4 2 2 7" xfId="5001" xr:uid="{00000000-0005-0000-0000-000008270000}"/>
    <cellStyle name="Normal 3 4 2 2 7 2" xfId="5002" xr:uid="{00000000-0005-0000-0000-000009270000}"/>
    <cellStyle name="Normal 3 4 2 2 7 2 2" xfId="5003" xr:uid="{00000000-0005-0000-0000-00000A270000}"/>
    <cellStyle name="Normal 3 4 2 2 7 2 2 2" xfId="16354" xr:uid="{00000000-0005-0000-0000-00000B270000}"/>
    <cellStyle name="Normal 3 4 2 2 7 2 3" xfId="12112" xr:uid="{00000000-0005-0000-0000-00000C270000}"/>
    <cellStyle name="Normal 3 4 2 2 7 3" xfId="5004" xr:uid="{00000000-0005-0000-0000-00000D270000}"/>
    <cellStyle name="Normal 3 4 2 2 7 3 2" xfId="5005" xr:uid="{00000000-0005-0000-0000-00000E270000}"/>
    <cellStyle name="Normal 3 4 2 2 7 3 2 2" xfId="14940" xr:uid="{00000000-0005-0000-0000-00000F270000}"/>
    <cellStyle name="Normal 3 4 2 2 7 3 3" xfId="10698" xr:uid="{00000000-0005-0000-0000-000010270000}"/>
    <cellStyle name="Normal 3 4 2 2 7 4" xfId="5006" xr:uid="{00000000-0005-0000-0000-000011270000}"/>
    <cellStyle name="Normal 3 4 2 2 7 4 2" xfId="13528" xr:uid="{00000000-0005-0000-0000-000012270000}"/>
    <cellStyle name="Normal 3 4 2 2 7 5" xfId="9286" xr:uid="{00000000-0005-0000-0000-000013270000}"/>
    <cellStyle name="Normal 3 4 2 2 8" xfId="5007" xr:uid="{00000000-0005-0000-0000-000014270000}"/>
    <cellStyle name="Normal 3 4 2 2 8 2" xfId="5008" xr:uid="{00000000-0005-0000-0000-000015270000}"/>
    <cellStyle name="Normal 3 4 2 2 8 2 2" xfId="15648" xr:uid="{00000000-0005-0000-0000-000016270000}"/>
    <cellStyle name="Normal 3 4 2 2 8 3" xfId="11406" xr:uid="{00000000-0005-0000-0000-000017270000}"/>
    <cellStyle name="Normal 3 4 2 2 9" xfId="5009" xr:uid="{00000000-0005-0000-0000-000018270000}"/>
    <cellStyle name="Normal 3 4 2 2 9 2" xfId="5010" xr:uid="{00000000-0005-0000-0000-000019270000}"/>
    <cellStyle name="Normal 3 4 2 2 9 2 2" xfId="14234" xr:uid="{00000000-0005-0000-0000-00001A270000}"/>
    <cellStyle name="Normal 3 4 2 2 9 3" xfId="9992" xr:uid="{00000000-0005-0000-0000-00001B270000}"/>
    <cellStyle name="Normal 3 4 2 3" xfId="5011" xr:uid="{00000000-0005-0000-0000-00001C270000}"/>
    <cellStyle name="Normal 3 4 2 3 2" xfId="5012" xr:uid="{00000000-0005-0000-0000-00001D270000}"/>
    <cellStyle name="Normal 3 4 2 3 2 2" xfId="5013" xr:uid="{00000000-0005-0000-0000-00001E270000}"/>
    <cellStyle name="Normal 3 4 2 3 2 2 2" xfId="5014" xr:uid="{00000000-0005-0000-0000-00001F270000}"/>
    <cellStyle name="Normal 3 4 2 3 2 2 2 2" xfId="5015" xr:uid="{00000000-0005-0000-0000-000020270000}"/>
    <cellStyle name="Normal 3 4 2 3 2 2 2 2 2" xfId="5016" xr:uid="{00000000-0005-0000-0000-000021270000}"/>
    <cellStyle name="Normal 3 4 2 3 2 2 2 2 2 2" xfId="16683" xr:uid="{00000000-0005-0000-0000-000022270000}"/>
    <cellStyle name="Normal 3 4 2 3 2 2 2 2 3" xfId="12441" xr:uid="{00000000-0005-0000-0000-000023270000}"/>
    <cellStyle name="Normal 3 4 2 3 2 2 2 3" xfId="5017" xr:uid="{00000000-0005-0000-0000-000024270000}"/>
    <cellStyle name="Normal 3 4 2 3 2 2 2 3 2" xfId="5018" xr:uid="{00000000-0005-0000-0000-000025270000}"/>
    <cellStyle name="Normal 3 4 2 3 2 2 2 3 2 2" xfId="15269" xr:uid="{00000000-0005-0000-0000-000026270000}"/>
    <cellStyle name="Normal 3 4 2 3 2 2 2 3 3" xfId="11027" xr:uid="{00000000-0005-0000-0000-000027270000}"/>
    <cellStyle name="Normal 3 4 2 3 2 2 2 4" xfId="5019" xr:uid="{00000000-0005-0000-0000-000028270000}"/>
    <cellStyle name="Normal 3 4 2 3 2 2 2 4 2" xfId="13857" xr:uid="{00000000-0005-0000-0000-000029270000}"/>
    <cellStyle name="Normal 3 4 2 3 2 2 2 5" xfId="9615" xr:uid="{00000000-0005-0000-0000-00002A270000}"/>
    <cellStyle name="Normal 3 4 2 3 2 2 3" xfId="5020" xr:uid="{00000000-0005-0000-0000-00002B270000}"/>
    <cellStyle name="Normal 3 4 2 3 2 2 3 2" xfId="5021" xr:uid="{00000000-0005-0000-0000-00002C270000}"/>
    <cellStyle name="Normal 3 4 2 3 2 2 3 2 2" xfId="15977" xr:uid="{00000000-0005-0000-0000-00002D270000}"/>
    <cellStyle name="Normal 3 4 2 3 2 2 3 3" xfId="11735" xr:uid="{00000000-0005-0000-0000-00002E270000}"/>
    <cellStyle name="Normal 3 4 2 3 2 2 4" xfId="5022" xr:uid="{00000000-0005-0000-0000-00002F270000}"/>
    <cellStyle name="Normal 3 4 2 3 2 2 4 2" xfId="5023" xr:uid="{00000000-0005-0000-0000-000030270000}"/>
    <cellStyle name="Normal 3 4 2 3 2 2 4 2 2" xfId="14563" xr:uid="{00000000-0005-0000-0000-000031270000}"/>
    <cellStyle name="Normal 3 4 2 3 2 2 4 3" xfId="10321" xr:uid="{00000000-0005-0000-0000-000032270000}"/>
    <cellStyle name="Normal 3 4 2 3 2 2 5" xfId="5024" xr:uid="{00000000-0005-0000-0000-000033270000}"/>
    <cellStyle name="Normal 3 4 2 3 2 2 5 2" xfId="13151" xr:uid="{00000000-0005-0000-0000-000034270000}"/>
    <cellStyle name="Normal 3 4 2 3 2 2 6" xfId="8909" xr:uid="{00000000-0005-0000-0000-000035270000}"/>
    <cellStyle name="Normal 3 4 2 3 2 3" xfId="5025" xr:uid="{00000000-0005-0000-0000-000036270000}"/>
    <cellStyle name="Normal 3 4 2 3 2 3 2" xfId="5026" xr:uid="{00000000-0005-0000-0000-000037270000}"/>
    <cellStyle name="Normal 3 4 2 3 2 3 2 2" xfId="5027" xr:uid="{00000000-0005-0000-0000-000038270000}"/>
    <cellStyle name="Normal 3 4 2 3 2 3 2 2 2" xfId="5028" xr:uid="{00000000-0005-0000-0000-000039270000}"/>
    <cellStyle name="Normal 3 4 2 3 2 3 2 2 2 2" xfId="16935" xr:uid="{00000000-0005-0000-0000-00003A270000}"/>
    <cellStyle name="Normal 3 4 2 3 2 3 2 2 3" xfId="12693" xr:uid="{00000000-0005-0000-0000-00003B270000}"/>
    <cellStyle name="Normal 3 4 2 3 2 3 2 3" xfId="5029" xr:uid="{00000000-0005-0000-0000-00003C270000}"/>
    <cellStyle name="Normal 3 4 2 3 2 3 2 3 2" xfId="5030" xr:uid="{00000000-0005-0000-0000-00003D270000}"/>
    <cellStyle name="Normal 3 4 2 3 2 3 2 3 2 2" xfId="15521" xr:uid="{00000000-0005-0000-0000-00003E270000}"/>
    <cellStyle name="Normal 3 4 2 3 2 3 2 3 3" xfId="11279" xr:uid="{00000000-0005-0000-0000-00003F270000}"/>
    <cellStyle name="Normal 3 4 2 3 2 3 2 4" xfId="5031" xr:uid="{00000000-0005-0000-0000-000040270000}"/>
    <cellStyle name="Normal 3 4 2 3 2 3 2 4 2" xfId="14109" xr:uid="{00000000-0005-0000-0000-000041270000}"/>
    <cellStyle name="Normal 3 4 2 3 2 3 2 5" xfId="9867" xr:uid="{00000000-0005-0000-0000-000042270000}"/>
    <cellStyle name="Normal 3 4 2 3 2 3 3" xfId="5032" xr:uid="{00000000-0005-0000-0000-000043270000}"/>
    <cellStyle name="Normal 3 4 2 3 2 3 3 2" xfId="5033" xr:uid="{00000000-0005-0000-0000-000044270000}"/>
    <cellStyle name="Normal 3 4 2 3 2 3 3 2 2" xfId="16229" xr:uid="{00000000-0005-0000-0000-000045270000}"/>
    <cellStyle name="Normal 3 4 2 3 2 3 3 3" xfId="11987" xr:uid="{00000000-0005-0000-0000-000046270000}"/>
    <cellStyle name="Normal 3 4 2 3 2 3 4" xfId="5034" xr:uid="{00000000-0005-0000-0000-000047270000}"/>
    <cellStyle name="Normal 3 4 2 3 2 3 4 2" xfId="5035" xr:uid="{00000000-0005-0000-0000-000048270000}"/>
    <cellStyle name="Normal 3 4 2 3 2 3 4 2 2" xfId="14815" xr:uid="{00000000-0005-0000-0000-000049270000}"/>
    <cellStyle name="Normal 3 4 2 3 2 3 4 3" xfId="10573" xr:uid="{00000000-0005-0000-0000-00004A270000}"/>
    <cellStyle name="Normal 3 4 2 3 2 3 5" xfId="5036" xr:uid="{00000000-0005-0000-0000-00004B270000}"/>
    <cellStyle name="Normal 3 4 2 3 2 3 5 2" xfId="13403" xr:uid="{00000000-0005-0000-0000-00004C270000}"/>
    <cellStyle name="Normal 3 4 2 3 2 3 6" xfId="9161" xr:uid="{00000000-0005-0000-0000-00004D270000}"/>
    <cellStyle name="Normal 3 4 2 3 2 4" xfId="5037" xr:uid="{00000000-0005-0000-0000-00004E270000}"/>
    <cellStyle name="Normal 3 4 2 3 2 4 2" xfId="5038" xr:uid="{00000000-0005-0000-0000-00004F270000}"/>
    <cellStyle name="Normal 3 4 2 3 2 4 2 2" xfId="5039" xr:uid="{00000000-0005-0000-0000-000050270000}"/>
    <cellStyle name="Normal 3 4 2 3 2 4 2 2 2" xfId="16481" xr:uid="{00000000-0005-0000-0000-000051270000}"/>
    <cellStyle name="Normal 3 4 2 3 2 4 2 3" xfId="12239" xr:uid="{00000000-0005-0000-0000-000052270000}"/>
    <cellStyle name="Normal 3 4 2 3 2 4 3" xfId="5040" xr:uid="{00000000-0005-0000-0000-000053270000}"/>
    <cellStyle name="Normal 3 4 2 3 2 4 3 2" xfId="5041" xr:uid="{00000000-0005-0000-0000-000054270000}"/>
    <cellStyle name="Normal 3 4 2 3 2 4 3 2 2" xfId="15067" xr:uid="{00000000-0005-0000-0000-000055270000}"/>
    <cellStyle name="Normal 3 4 2 3 2 4 3 3" xfId="10825" xr:uid="{00000000-0005-0000-0000-000056270000}"/>
    <cellStyle name="Normal 3 4 2 3 2 4 4" xfId="5042" xr:uid="{00000000-0005-0000-0000-000057270000}"/>
    <cellStyle name="Normal 3 4 2 3 2 4 4 2" xfId="13655" xr:uid="{00000000-0005-0000-0000-000058270000}"/>
    <cellStyle name="Normal 3 4 2 3 2 4 5" xfId="9413" xr:uid="{00000000-0005-0000-0000-000059270000}"/>
    <cellStyle name="Normal 3 4 2 3 2 5" xfId="5043" xr:uid="{00000000-0005-0000-0000-00005A270000}"/>
    <cellStyle name="Normal 3 4 2 3 2 5 2" xfId="5044" xr:uid="{00000000-0005-0000-0000-00005B270000}"/>
    <cellStyle name="Normal 3 4 2 3 2 5 2 2" xfId="15775" xr:uid="{00000000-0005-0000-0000-00005C270000}"/>
    <cellStyle name="Normal 3 4 2 3 2 5 3" xfId="11533" xr:uid="{00000000-0005-0000-0000-00005D270000}"/>
    <cellStyle name="Normal 3 4 2 3 2 6" xfId="5045" xr:uid="{00000000-0005-0000-0000-00005E270000}"/>
    <cellStyle name="Normal 3 4 2 3 2 6 2" xfId="5046" xr:uid="{00000000-0005-0000-0000-00005F270000}"/>
    <cellStyle name="Normal 3 4 2 3 2 6 2 2" xfId="14361" xr:uid="{00000000-0005-0000-0000-000060270000}"/>
    <cellStyle name="Normal 3 4 2 3 2 6 3" xfId="10119" xr:uid="{00000000-0005-0000-0000-000061270000}"/>
    <cellStyle name="Normal 3 4 2 3 2 7" xfId="5047" xr:uid="{00000000-0005-0000-0000-000062270000}"/>
    <cellStyle name="Normal 3 4 2 3 2 7 2" xfId="12949" xr:uid="{00000000-0005-0000-0000-000063270000}"/>
    <cellStyle name="Normal 3 4 2 3 2 8" xfId="8707" xr:uid="{00000000-0005-0000-0000-000064270000}"/>
    <cellStyle name="Normal 3 4 2 3 3" xfId="5048" xr:uid="{00000000-0005-0000-0000-000065270000}"/>
    <cellStyle name="Normal 3 4 2 3 3 2" xfId="5049" xr:uid="{00000000-0005-0000-0000-000066270000}"/>
    <cellStyle name="Normal 3 4 2 3 3 2 2" xfId="5050" xr:uid="{00000000-0005-0000-0000-000067270000}"/>
    <cellStyle name="Normal 3 4 2 3 3 2 2 2" xfId="5051" xr:uid="{00000000-0005-0000-0000-000068270000}"/>
    <cellStyle name="Normal 3 4 2 3 3 2 2 2 2" xfId="16582" xr:uid="{00000000-0005-0000-0000-000069270000}"/>
    <cellStyle name="Normal 3 4 2 3 3 2 2 3" xfId="12340" xr:uid="{00000000-0005-0000-0000-00006A270000}"/>
    <cellStyle name="Normal 3 4 2 3 3 2 3" xfId="5052" xr:uid="{00000000-0005-0000-0000-00006B270000}"/>
    <cellStyle name="Normal 3 4 2 3 3 2 3 2" xfId="5053" xr:uid="{00000000-0005-0000-0000-00006C270000}"/>
    <cellStyle name="Normal 3 4 2 3 3 2 3 2 2" xfId="15168" xr:uid="{00000000-0005-0000-0000-00006D270000}"/>
    <cellStyle name="Normal 3 4 2 3 3 2 3 3" xfId="10926" xr:uid="{00000000-0005-0000-0000-00006E270000}"/>
    <cellStyle name="Normal 3 4 2 3 3 2 4" xfId="5054" xr:uid="{00000000-0005-0000-0000-00006F270000}"/>
    <cellStyle name="Normal 3 4 2 3 3 2 4 2" xfId="13756" xr:uid="{00000000-0005-0000-0000-000070270000}"/>
    <cellStyle name="Normal 3 4 2 3 3 2 5" xfId="9514" xr:uid="{00000000-0005-0000-0000-000071270000}"/>
    <cellStyle name="Normal 3 4 2 3 3 3" xfId="5055" xr:uid="{00000000-0005-0000-0000-000072270000}"/>
    <cellStyle name="Normal 3 4 2 3 3 3 2" xfId="5056" xr:uid="{00000000-0005-0000-0000-000073270000}"/>
    <cellStyle name="Normal 3 4 2 3 3 3 2 2" xfId="15876" xr:uid="{00000000-0005-0000-0000-000074270000}"/>
    <cellStyle name="Normal 3 4 2 3 3 3 3" xfId="11634" xr:uid="{00000000-0005-0000-0000-000075270000}"/>
    <cellStyle name="Normal 3 4 2 3 3 4" xfId="5057" xr:uid="{00000000-0005-0000-0000-000076270000}"/>
    <cellStyle name="Normal 3 4 2 3 3 4 2" xfId="5058" xr:uid="{00000000-0005-0000-0000-000077270000}"/>
    <cellStyle name="Normal 3 4 2 3 3 4 2 2" xfId="14462" xr:uid="{00000000-0005-0000-0000-000078270000}"/>
    <cellStyle name="Normal 3 4 2 3 3 4 3" xfId="10220" xr:uid="{00000000-0005-0000-0000-000079270000}"/>
    <cellStyle name="Normal 3 4 2 3 3 5" xfId="5059" xr:uid="{00000000-0005-0000-0000-00007A270000}"/>
    <cellStyle name="Normal 3 4 2 3 3 5 2" xfId="13050" xr:uid="{00000000-0005-0000-0000-00007B270000}"/>
    <cellStyle name="Normal 3 4 2 3 3 6" xfId="8808" xr:uid="{00000000-0005-0000-0000-00007C270000}"/>
    <cellStyle name="Normal 3 4 2 3 4" xfId="5060" xr:uid="{00000000-0005-0000-0000-00007D270000}"/>
    <cellStyle name="Normal 3 4 2 3 4 2" xfId="5061" xr:uid="{00000000-0005-0000-0000-00007E270000}"/>
    <cellStyle name="Normal 3 4 2 3 4 2 2" xfId="5062" xr:uid="{00000000-0005-0000-0000-00007F270000}"/>
    <cellStyle name="Normal 3 4 2 3 4 2 2 2" xfId="5063" xr:uid="{00000000-0005-0000-0000-000080270000}"/>
    <cellStyle name="Normal 3 4 2 3 4 2 2 2 2" xfId="16834" xr:uid="{00000000-0005-0000-0000-000081270000}"/>
    <cellStyle name="Normal 3 4 2 3 4 2 2 3" xfId="12592" xr:uid="{00000000-0005-0000-0000-000082270000}"/>
    <cellStyle name="Normal 3 4 2 3 4 2 3" xfId="5064" xr:uid="{00000000-0005-0000-0000-000083270000}"/>
    <cellStyle name="Normal 3 4 2 3 4 2 3 2" xfId="5065" xr:uid="{00000000-0005-0000-0000-000084270000}"/>
    <cellStyle name="Normal 3 4 2 3 4 2 3 2 2" xfId="15420" xr:uid="{00000000-0005-0000-0000-000085270000}"/>
    <cellStyle name="Normal 3 4 2 3 4 2 3 3" xfId="11178" xr:uid="{00000000-0005-0000-0000-000086270000}"/>
    <cellStyle name="Normal 3 4 2 3 4 2 4" xfId="5066" xr:uid="{00000000-0005-0000-0000-000087270000}"/>
    <cellStyle name="Normal 3 4 2 3 4 2 4 2" xfId="14008" xr:uid="{00000000-0005-0000-0000-000088270000}"/>
    <cellStyle name="Normal 3 4 2 3 4 2 5" xfId="9766" xr:uid="{00000000-0005-0000-0000-000089270000}"/>
    <cellStyle name="Normal 3 4 2 3 4 3" xfId="5067" xr:uid="{00000000-0005-0000-0000-00008A270000}"/>
    <cellStyle name="Normal 3 4 2 3 4 3 2" xfId="5068" xr:uid="{00000000-0005-0000-0000-00008B270000}"/>
    <cellStyle name="Normal 3 4 2 3 4 3 2 2" xfId="16128" xr:uid="{00000000-0005-0000-0000-00008C270000}"/>
    <cellStyle name="Normal 3 4 2 3 4 3 3" xfId="11886" xr:uid="{00000000-0005-0000-0000-00008D270000}"/>
    <cellStyle name="Normal 3 4 2 3 4 4" xfId="5069" xr:uid="{00000000-0005-0000-0000-00008E270000}"/>
    <cellStyle name="Normal 3 4 2 3 4 4 2" xfId="5070" xr:uid="{00000000-0005-0000-0000-00008F270000}"/>
    <cellStyle name="Normal 3 4 2 3 4 4 2 2" xfId="14714" xr:uid="{00000000-0005-0000-0000-000090270000}"/>
    <cellStyle name="Normal 3 4 2 3 4 4 3" xfId="10472" xr:uid="{00000000-0005-0000-0000-000091270000}"/>
    <cellStyle name="Normal 3 4 2 3 4 5" xfId="5071" xr:uid="{00000000-0005-0000-0000-000092270000}"/>
    <cellStyle name="Normal 3 4 2 3 4 5 2" xfId="13302" xr:uid="{00000000-0005-0000-0000-000093270000}"/>
    <cellStyle name="Normal 3 4 2 3 4 6" xfId="9060" xr:uid="{00000000-0005-0000-0000-000094270000}"/>
    <cellStyle name="Normal 3 4 2 3 5" xfId="5072" xr:uid="{00000000-0005-0000-0000-000095270000}"/>
    <cellStyle name="Normal 3 4 2 3 5 2" xfId="5073" xr:uid="{00000000-0005-0000-0000-000096270000}"/>
    <cellStyle name="Normal 3 4 2 3 5 2 2" xfId="5074" xr:uid="{00000000-0005-0000-0000-000097270000}"/>
    <cellStyle name="Normal 3 4 2 3 5 2 2 2" xfId="16380" xr:uid="{00000000-0005-0000-0000-000098270000}"/>
    <cellStyle name="Normal 3 4 2 3 5 2 3" xfId="12138" xr:uid="{00000000-0005-0000-0000-000099270000}"/>
    <cellStyle name="Normal 3 4 2 3 5 3" xfId="5075" xr:uid="{00000000-0005-0000-0000-00009A270000}"/>
    <cellStyle name="Normal 3 4 2 3 5 3 2" xfId="5076" xr:uid="{00000000-0005-0000-0000-00009B270000}"/>
    <cellStyle name="Normal 3 4 2 3 5 3 2 2" xfId="14966" xr:uid="{00000000-0005-0000-0000-00009C270000}"/>
    <cellStyle name="Normal 3 4 2 3 5 3 3" xfId="10724" xr:uid="{00000000-0005-0000-0000-00009D270000}"/>
    <cellStyle name="Normal 3 4 2 3 5 4" xfId="5077" xr:uid="{00000000-0005-0000-0000-00009E270000}"/>
    <cellStyle name="Normal 3 4 2 3 5 4 2" xfId="13554" xr:uid="{00000000-0005-0000-0000-00009F270000}"/>
    <cellStyle name="Normal 3 4 2 3 5 5" xfId="9312" xr:uid="{00000000-0005-0000-0000-0000A0270000}"/>
    <cellStyle name="Normal 3 4 2 3 6" xfId="5078" xr:uid="{00000000-0005-0000-0000-0000A1270000}"/>
    <cellStyle name="Normal 3 4 2 3 6 2" xfId="5079" xr:uid="{00000000-0005-0000-0000-0000A2270000}"/>
    <cellStyle name="Normal 3 4 2 3 6 2 2" xfId="15674" xr:uid="{00000000-0005-0000-0000-0000A3270000}"/>
    <cellStyle name="Normal 3 4 2 3 6 3" xfId="11432" xr:uid="{00000000-0005-0000-0000-0000A4270000}"/>
    <cellStyle name="Normal 3 4 2 3 7" xfId="5080" xr:uid="{00000000-0005-0000-0000-0000A5270000}"/>
    <cellStyle name="Normal 3 4 2 3 7 2" xfId="5081" xr:uid="{00000000-0005-0000-0000-0000A6270000}"/>
    <cellStyle name="Normal 3 4 2 3 7 2 2" xfId="14260" xr:uid="{00000000-0005-0000-0000-0000A7270000}"/>
    <cellStyle name="Normal 3 4 2 3 7 3" xfId="10018" xr:uid="{00000000-0005-0000-0000-0000A8270000}"/>
    <cellStyle name="Normal 3 4 2 3 8" xfId="5082" xr:uid="{00000000-0005-0000-0000-0000A9270000}"/>
    <cellStyle name="Normal 3 4 2 3 8 2" xfId="12848" xr:uid="{00000000-0005-0000-0000-0000AA270000}"/>
    <cellStyle name="Normal 3 4 2 3 9" xfId="8606" xr:uid="{00000000-0005-0000-0000-0000AB270000}"/>
    <cellStyle name="Normal 3 4 2 4" xfId="5083" xr:uid="{00000000-0005-0000-0000-0000AC270000}"/>
    <cellStyle name="Normal 3 4 2 4 2" xfId="5084" xr:uid="{00000000-0005-0000-0000-0000AD270000}"/>
    <cellStyle name="Normal 3 4 2 4 2 2" xfId="5085" xr:uid="{00000000-0005-0000-0000-0000AE270000}"/>
    <cellStyle name="Normal 3 4 2 4 2 2 2" xfId="5086" xr:uid="{00000000-0005-0000-0000-0000AF270000}"/>
    <cellStyle name="Normal 3 4 2 4 2 2 2 2" xfId="5087" xr:uid="{00000000-0005-0000-0000-0000B0270000}"/>
    <cellStyle name="Normal 3 4 2 4 2 2 2 2 2" xfId="16632" xr:uid="{00000000-0005-0000-0000-0000B1270000}"/>
    <cellStyle name="Normal 3 4 2 4 2 2 2 3" xfId="12390" xr:uid="{00000000-0005-0000-0000-0000B2270000}"/>
    <cellStyle name="Normal 3 4 2 4 2 2 3" xfId="5088" xr:uid="{00000000-0005-0000-0000-0000B3270000}"/>
    <cellStyle name="Normal 3 4 2 4 2 2 3 2" xfId="5089" xr:uid="{00000000-0005-0000-0000-0000B4270000}"/>
    <cellStyle name="Normal 3 4 2 4 2 2 3 2 2" xfId="15218" xr:uid="{00000000-0005-0000-0000-0000B5270000}"/>
    <cellStyle name="Normal 3 4 2 4 2 2 3 3" xfId="10976" xr:uid="{00000000-0005-0000-0000-0000B6270000}"/>
    <cellStyle name="Normal 3 4 2 4 2 2 4" xfId="5090" xr:uid="{00000000-0005-0000-0000-0000B7270000}"/>
    <cellStyle name="Normal 3 4 2 4 2 2 4 2" xfId="13806" xr:uid="{00000000-0005-0000-0000-0000B8270000}"/>
    <cellStyle name="Normal 3 4 2 4 2 2 5" xfId="9564" xr:uid="{00000000-0005-0000-0000-0000B9270000}"/>
    <cellStyle name="Normal 3 4 2 4 2 3" xfId="5091" xr:uid="{00000000-0005-0000-0000-0000BA270000}"/>
    <cellStyle name="Normal 3 4 2 4 2 3 2" xfId="5092" xr:uid="{00000000-0005-0000-0000-0000BB270000}"/>
    <cellStyle name="Normal 3 4 2 4 2 3 2 2" xfId="15926" xr:uid="{00000000-0005-0000-0000-0000BC270000}"/>
    <cellStyle name="Normal 3 4 2 4 2 3 3" xfId="11684" xr:uid="{00000000-0005-0000-0000-0000BD270000}"/>
    <cellStyle name="Normal 3 4 2 4 2 4" xfId="5093" xr:uid="{00000000-0005-0000-0000-0000BE270000}"/>
    <cellStyle name="Normal 3 4 2 4 2 4 2" xfId="5094" xr:uid="{00000000-0005-0000-0000-0000BF270000}"/>
    <cellStyle name="Normal 3 4 2 4 2 4 2 2" xfId="14512" xr:uid="{00000000-0005-0000-0000-0000C0270000}"/>
    <cellStyle name="Normal 3 4 2 4 2 4 3" xfId="10270" xr:uid="{00000000-0005-0000-0000-0000C1270000}"/>
    <cellStyle name="Normal 3 4 2 4 2 5" xfId="5095" xr:uid="{00000000-0005-0000-0000-0000C2270000}"/>
    <cellStyle name="Normal 3 4 2 4 2 5 2" xfId="13100" xr:uid="{00000000-0005-0000-0000-0000C3270000}"/>
    <cellStyle name="Normal 3 4 2 4 2 6" xfId="8858" xr:uid="{00000000-0005-0000-0000-0000C4270000}"/>
    <cellStyle name="Normal 3 4 2 4 3" xfId="5096" xr:uid="{00000000-0005-0000-0000-0000C5270000}"/>
    <cellStyle name="Normal 3 4 2 4 3 2" xfId="5097" xr:uid="{00000000-0005-0000-0000-0000C6270000}"/>
    <cellStyle name="Normal 3 4 2 4 3 2 2" xfId="5098" xr:uid="{00000000-0005-0000-0000-0000C7270000}"/>
    <cellStyle name="Normal 3 4 2 4 3 2 2 2" xfId="5099" xr:uid="{00000000-0005-0000-0000-0000C8270000}"/>
    <cellStyle name="Normal 3 4 2 4 3 2 2 2 2" xfId="16884" xr:uid="{00000000-0005-0000-0000-0000C9270000}"/>
    <cellStyle name="Normal 3 4 2 4 3 2 2 3" xfId="12642" xr:uid="{00000000-0005-0000-0000-0000CA270000}"/>
    <cellStyle name="Normal 3 4 2 4 3 2 3" xfId="5100" xr:uid="{00000000-0005-0000-0000-0000CB270000}"/>
    <cellStyle name="Normal 3 4 2 4 3 2 3 2" xfId="5101" xr:uid="{00000000-0005-0000-0000-0000CC270000}"/>
    <cellStyle name="Normal 3 4 2 4 3 2 3 2 2" xfId="15470" xr:uid="{00000000-0005-0000-0000-0000CD270000}"/>
    <cellStyle name="Normal 3 4 2 4 3 2 3 3" xfId="11228" xr:uid="{00000000-0005-0000-0000-0000CE270000}"/>
    <cellStyle name="Normal 3 4 2 4 3 2 4" xfId="5102" xr:uid="{00000000-0005-0000-0000-0000CF270000}"/>
    <cellStyle name="Normal 3 4 2 4 3 2 4 2" xfId="14058" xr:uid="{00000000-0005-0000-0000-0000D0270000}"/>
    <cellStyle name="Normal 3 4 2 4 3 2 5" xfId="9816" xr:uid="{00000000-0005-0000-0000-0000D1270000}"/>
    <cellStyle name="Normal 3 4 2 4 3 3" xfId="5103" xr:uid="{00000000-0005-0000-0000-0000D2270000}"/>
    <cellStyle name="Normal 3 4 2 4 3 3 2" xfId="5104" xr:uid="{00000000-0005-0000-0000-0000D3270000}"/>
    <cellStyle name="Normal 3 4 2 4 3 3 2 2" xfId="16178" xr:uid="{00000000-0005-0000-0000-0000D4270000}"/>
    <cellStyle name="Normal 3 4 2 4 3 3 3" xfId="11936" xr:uid="{00000000-0005-0000-0000-0000D5270000}"/>
    <cellStyle name="Normal 3 4 2 4 3 4" xfId="5105" xr:uid="{00000000-0005-0000-0000-0000D6270000}"/>
    <cellStyle name="Normal 3 4 2 4 3 4 2" xfId="5106" xr:uid="{00000000-0005-0000-0000-0000D7270000}"/>
    <cellStyle name="Normal 3 4 2 4 3 4 2 2" xfId="14764" xr:uid="{00000000-0005-0000-0000-0000D8270000}"/>
    <cellStyle name="Normal 3 4 2 4 3 4 3" xfId="10522" xr:uid="{00000000-0005-0000-0000-0000D9270000}"/>
    <cellStyle name="Normal 3 4 2 4 3 5" xfId="5107" xr:uid="{00000000-0005-0000-0000-0000DA270000}"/>
    <cellStyle name="Normal 3 4 2 4 3 5 2" xfId="13352" xr:uid="{00000000-0005-0000-0000-0000DB270000}"/>
    <cellStyle name="Normal 3 4 2 4 3 6" xfId="9110" xr:uid="{00000000-0005-0000-0000-0000DC270000}"/>
    <cellStyle name="Normal 3 4 2 4 4" xfId="5108" xr:uid="{00000000-0005-0000-0000-0000DD270000}"/>
    <cellStyle name="Normal 3 4 2 4 4 2" xfId="5109" xr:uid="{00000000-0005-0000-0000-0000DE270000}"/>
    <cellStyle name="Normal 3 4 2 4 4 2 2" xfId="5110" xr:uid="{00000000-0005-0000-0000-0000DF270000}"/>
    <cellStyle name="Normal 3 4 2 4 4 2 2 2" xfId="16430" xr:uid="{00000000-0005-0000-0000-0000E0270000}"/>
    <cellStyle name="Normal 3 4 2 4 4 2 3" xfId="12188" xr:uid="{00000000-0005-0000-0000-0000E1270000}"/>
    <cellStyle name="Normal 3 4 2 4 4 3" xfId="5111" xr:uid="{00000000-0005-0000-0000-0000E2270000}"/>
    <cellStyle name="Normal 3 4 2 4 4 3 2" xfId="5112" xr:uid="{00000000-0005-0000-0000-0000E3270000}"/>
    <cellStyle name="Normal 3 4 2 4 4 3 2 2" xfId="15016" xr:uid="{00000000-0005-0000-0000-0000E4270000}"/>
    <cellStyle name="Normal 3 4 2 4 4 3 3" xfId="10774" xr:uid="{00000000-0005-0000-0000-0000E5270000}"/>
    <cellStyle name="Normal 3 4 2 4 4 4" xfId="5113" xr:uid="{00000000-0005-0000-0000-0000E6270000}"/>
    <cellStyle name="Normal 3 4 2 4 4 4 2" xfId="13604" xr:uid="{00000000-0005-0000-0000-0000E7270000}"/>
    <cellStyle name="Normal 3 4 2 4 4 5" xfId="9362" xr:uid="{00000000-0005-0000-0000-0000E8270000}"/>
    <cellStyle name="Normal 3 4 2 4 5" xfId="5114" xr:uid="{00000000-0005-0000-0000-0000E9270000}"/>
    <cellStyle name="Normal 3 4 2 4 5 2" xfId="5115" xr:uid="{00000000-0005-0000-0000-0000EA270000}"/>
    <cellStyle name="Normal 3 4 2 4 5 2 2" xfId="15724" xr:uid="{00000000-0005-0000-0000-0000EB270000}"/>
    <cellStyle name="Normal 3 4 2 4 5 3" xfId="11482" xr:uid="{00000000-0005-0000-0000-0000EC270000}"/>
    <cellStyle name="Normal 3 4 2 4 6" xfId="5116" xr:uid="{00000000-0005-0000-0000-0000ED270000}"/>
    <cellStyle name="Normal 3 4 2 4 6 2" xfId="5117" xr:uid="{00000000-0005-0000-0000-0000EE270000}"/>
    <cellStyle name="Normal 3 4 2 4 6 2 2" xfId="14310" xr:uid="{00000000-0005-0000-0000-0000EF270000}"/>
    <cellStyle name="Normal 3 4 2 4 6 3" xfId="10068" xr:uid="{00000000-0005-0000-0000-0000F0270000}"/>
    <cellStyle name="Normal 3 4 2 4 7" xfId="5118" xr:uid="{00000000-0005-0000-0000-0000F1270000}"/>
    <cellStyle name="Normal 3 4 2 4 7 2" xfId="12898" xr:uid="{00000000-0005-0000-0000-0000F2270000}"/>
    <cellStyle name="Normal 3 4 2 4 8" xfId="8656" xr:uid="{00000000-0005-0000-0000-0000F3270000}"/>
    <cellStyle name="Normal 3 4 2 5" xfId="5119" xr:uid="{00000000-0005-0000-0000-0000F4270000}"/>
    <cellStyle name="Normal 3 4 2 5 2" xfId="5120" xr:uid="{00000000-0005-0000-0000-0000F5270000}"/>
    <cellStyle name="Normal 3 4 2 5 2 2" xfId="5121" xr:uid="{00000000-0005-0000-0000-0000F6270000}"/>
    <cellStyle name="Normal 3 4 2 5 2 2 2" xfId="5122" xr:uid="{00000000-0005-0000-0000-0000F7270000}"/>
    <cellStyle name="Normal 3 4 2 5 2 2 2 2" xfId="5123" xr:uid="{00000000-0005-0000-0000-0000F8270000}"/>
    <cellStyle name="Normal 3 4 2 5 2 2 2 2 2" xfId="16985" xr:uid="{00000000-0005-0000-0000-0000F9270000}"/>
    <cellStyle name="Normal 3 4 2 5 2 2 2 3" xfId="12743" xr:uid="{00000000-0005-0000-0000-0000FA270000}"/>
    <cellStyle name="Normal 3 4 2 5 2 2 3" xfId="5124" xr:uid="{00000000-0005-0000-0000-0000FB270000}"/>
    <cellStyle name="Normal 3 4 2 5 2 2 3 2" xfId="5125" xr:uid="{00000000-0005-0000-0000-0000FC270000}"/>
    <cellStyle name="Normal 3 4 2 5 2 2 3 2 2" xfId="15571" xr:uid="{00000000-0005-0000-0000-0000FD270000}"/>
    <cellStyle name="Normal 3 4 2 5 2 2 3 3" xfId="11329" xr:uid="{00000000-0005-0000-0000-0000FE270000}"/>
    <cellStyle name="Normal 3 4 2 5 2 2 4" xfId="5126" xr:uid="{00000000-0005-0000-0000-0000FF270000}"/>
    <cellStyle name="Normal 3 4 2 5 2 2 4 2" xfId="14159" xr:uid="{00000000-0005-0000-0000-000000280000}"/>
    <cellStyle name="Normal 3 4 2 5 2 2 5" xfId="9917" xr:uid="{00000000-0005-0000-0000-000001280000}"/>
    <cellStyle name="Normal 3 4 2 5 2 3" xfId="5127" xr:uid="{00000000-0005-0000-0000-000002280000}"/>
    <cellStyle name="Normal 3 4 2 5 2 3 2" xfId="5128" xr:uid="{00000000-0005-0000-0000-000003280000}"/>
    <cellStyle name="Normal 3 4 2 5 2 3 2 2" xfId="16279" xr:uid="{00000000-0005-0000-0000-000004280000}"/>
    <cellStyle name="Normal 3 4 2 5 2 3 3" xfId="12037" xr:uid="{00000000-0005-0000-0000-000005280000}"/>
    <cellStyle name="Normal 3 4 2 5 2 4" xfId="5129" xr:uid="{00000000-0005-0000-0000-000006280000}"/>
    <cellStyle name="Normal 3 4 2 5 2 4 2" xfId="5130" xr:uid="{00000000-0005-0000-0000-000007280000}"/>
    <cellStyle name="Normal 3 4 2 5 2 4 2 2" xfId="14865" xr:uid="{00000000-0005-0000-0000-000008280000}"/>
    <cellStyle name="Normal 3 4 2 5 2 4 3" xfId="10623" xr:uid="{00000000-0005-0000-0000-000009280000}"/>
    <cellStyle name="Normal 3 4 2 5 2 5" xfId="5131" xr:uid="{00000000-0005-0000-0000-00000A280000}"/>
    <cellStyle name="Normal 3 4 2 5 2 5 2" xfId="13453" xr:uid="{00000000-0005-0000-0000-00000B280000}"/>
    <cellStyle name="Normal 3 4 2 5 2 6" xfId="9211" xr:uid="{00000000-0005-0000-0000-00000C280000}"/>
    <cellStyle name="Normal 3 4 2 5 3" xfId="5132" xr:uid="{00000000-0005-0000-0000-00000D280000}"/>
    <cellStyle name="Normal 3 4 2 5 3 2" xfId="5133" xr:uid="{00000000-0005-0000-0000-00000E280000}"/>
    <cellStyle name="Normal 3 4 2 5 3 2 2" xfId="5134" xr:uid="{00000000-0005-0000-0000-00000F280000}"/>
    <cellStyle name="Normal 3 4 2 5 3 2 2 2" xfId="16733" xr:uid="{00000000-0005-0000-0000-000010280000}"/>
    <cellStyle name="Normal 3 4 2 5 3 2 3" xfId="12491" xr:uid="{00000000-0005-0000-0000-000011280000}"/>
    <cellStyle name="Normal 3 4 2 5 3 3" xfId="5135" xr:uid="{00000000-0005-0000-0000-000012280000}"/>
    <cellStyle name="Normal 3 4 2 5 3 3 2" xfId="5136" xr:uid="{00000000-0005-0000-0000-000013280000}"/>
    <cellStyle name="Normal 3 4 2 5 3 3 2 2" xfId="15319" xr:uid="{00000000-0005-0000-0000-000014280000}"/>
    <cellStyle name="Normal 3 4 2 5 3 3 3" xfId="11077" xr:uid="{00000000-0005-0000-0000-000015280000}"/>
    <cellStyle name="Normal 3 4 2 5 3 4" xfId="5137" xr:uid="{00000000-0005-0000-0000-000016280000}"/>
    <cellStyle name="Normal 3 4 2 5 3 4 2" xfId="13907" xr:uid="{00000000-0005-0000-0000-000017280000}"/>
    <cellStyle name="Normal 3 4 2 5 3 5" xfId="9665" xr:uid="{00000000-0005-0000-0000-000018280000}"/>
    <cellStyle name="Normal 3 4 2 5 4" xfId="5138" xr:uid="{00000000-0005-0000-0000-000019280000}"/>
    <cellStyle name="Normal 3 4 2 5 4 2" xfId="5139" xr:uid="{00000000-0005-0000-0000-00001A280000}"/>
    <cellStyle name="Normal 3 4 2 5 4 2 2" xfId="16027" xr:uid="{00000000-0005-0000-0000-00001B280000}"/>
    <cellStyle name="Normal 3 4 2 5 4 3" xfId="11785" xr:uid="{00000000-0005-0000-0000-00001C280000}"/>
    <cellStyle name="Normal 3 4 2 5 5" xfId="5140" xr:uid="{00000000-0005-0000-0000-00001D280000}"/>
    <cellStyle name="Normal 3 4 2 5 5 2" xfId="5141" xr:uid="{00000000-0005-0000-0000-00001E280000}"/>
    <cellStyle name="Normal 3 4 2 5 5 2 2" xfId="14613" xr:uid="{00000000-0005-0000-0000-00001F280000}"/>
    <cellStyle name="Normal 3 4 2 5 5 3" xfId="10371" xr:uid="{00000000-0005-0000-0000-000020280000}"/>
    <cellStyle name="Normal 3 4 2 5 6" xfId="5142" xr:uid="{00000000-0005-0000-0000-000021280000}"/>
    <cellStyle name="Normal 3 4 2 5 6 2" xfId="13201" xr:uid="{00000000-0005-0000-0000-000022280000}"/>
    <cellStyle name="Normal 3 4 2 5 7" xfId="8959" xr:uid="{00000000-0005-0000-0000-000023280000}"/>
    <cellStyle name="Normal 3 4 2 6" xfId="5143" xr:uid="{00000000-0005-0000-0000-000024280000}"/>
    <cellStyle name="Normal 3 4 2 6 2" xfId="5144" xr:uid="{00000000-0005-0000-0000-000025280000}"/>
    <cellStyle name="Normal 3 4 2 6 2 2" xfId="5145" xr:uid="{00000000-0005-0000-0000-000026280000}"/>
    <cellStyle name="Normal 3 4 2 6 2 2 2" xfId="5146" xr:uid="{00000000-0005-0000-0000-000027280000}"/>
    <cellStyle name="Normal 3 4 2 6 2 2 2 2" xfId="16531" xr:uid="{00000000-0005-0000-0000-000028280000}"/>
    <cellStyle name="Normal 3 4 2 6 2 2 3" xfId="12289" xr:uid="{00000000-0005-0000-0000-000029280000}"/>
    <cellStyle name="Normal 3 4 2 6 2 3" xfId="5147" xr:uid="{00000000-0005-0000-0000-00002A280000}"/>
    <cellStyle name="Normal 3 4 2 6 2 3 2" xfId="5148" xr:uid="{00000000-0005-0000-0000-00002B280000}"/>
    <cellStyle name="Normal 3 4 2 6 2 3 2 2" xfId="15117" xr:uid="{00000000-0005-0000-0000-00002C280000}"/>
    <cellStyle name="Normal 3 4 2 6 2 3 3" xfId="10875" xr:uid="{00000000-0005-0000-0000-00002D280000}"/>
    <cellStyle name="Normal 3 4 2 6 2 4" xfId="5149" xr:uid="{00000000-0005-0000-0000-00002E280000}"/>
    <cellStyle name="Normal 3 4 2 6 2 4 2" xfId="13705" xr:uid="{00000000-0005-0000-0000-00002F280000}"/>
    <cellStyle name="Normal 3 4 2 6 2 5" xfId="9463" xr:uid="{00000000-0005-0000-0000-000030280000}"/>
    <cellStyle name="Normal 3 4 2 6 3" xfId="5150" xr:uid="{00000000-0005-0000-0000-000031280000}"/>
    <cellStyle name="Normal 3 4 2 6 3 2" xfId="5151" xr:uid="{00000000-0005-0000-0000-000032280000}"/>
    <cellStyle name="Normal 3 4 2 6 3 2 2" xfId="15825" xr:uid="{00000000-0005-0000-0000-000033280000}"/>
    <cellStyle name="Normal 3 4 2 6 3 3" xfId="11583" xr:uid="{00000000-0005-0000-0000-000034280000}"/>
    <cellStyle name="Normal 3 4 2 6 4" xfId="5152" xr:uid="{00000000-0005-0000-0000-000035280000}"/>
    <cellStyle name="Normal 3 4 2 6 4 2" xfId="5153" xr:uid="{00000000-0005-0000-0000-000036280000}"/>
    <cellStyle name="Normal 3 4 2 6 4 2 2" xfId="14411" xr:uid="{00000000-0005-0000-0000-000037280000}"/>
    <cellStyle name="Normal 3 4 2 6 4 3" xfId="10169" xr:uid="{00000000-0005-0000-0000-000038280000}"/>
    <cellStyle name="Normal 3 4 2 6 5" xfId="5154" xr:uid="{00000000-0005-0000-0000-000039280000}"/>
    <cellStyle name="Normal 3 4 2 6 5 2" xfId="12999" xr:uid="{00000000-0005-0000-0000-00003A280000}"/>
    <cellStyle name="Normal 3 4 2 6 6" xfId="8757" xr:uid="{00000000-0005-0000-0000-00003B280000}"/>
    <cellStyle name="Normal 3 4 2 7" xfId="5155" xr:uid="{00000000-0005-0000-0000-00003C280000}"/>
    <cellStyle name="Normal 3 4 2 7 2" xfId="5156" xr:uid="{00000000-0005-0000-0000-00003D280000}"/>
    <cellStyle name="Normal 3 4 2 7 2 2" xfId="5157" xr:uid="{00000000-0005-0000-0000-00003E280000}"/>
    <cellStyle name="Normal 3 4 2 7 2 2 2" xfId="5158" xr:uid="{00000000-0005-0000-0000-00003F280000}"/>
    <cellStyle name="Normal 3 4 2 7 2 2 2 2" xfId="16783" xr:uid="{00000000-0005-0000-0000-000040280000}"/>
    <cellStyle name="Normal 3 4 2 7 2 2 3" xfId="12541" xr:uid="{00000000-0005-0000-0000-000041280000}"/>
    <cellStyle name="Normal 3 4 2 7 2 3" xfId="5159" xr:uid="{00000000-0005-0000-0000-000042280000}"/>
    <cellStyle name="Normal 3 4 2 7 2 3 2" xfId="5160" xr:uid="{00000000-0005-0000-0000-000043280000}"/>
    <cellStyle name="Normal 3 4 2 7 2 3 2 2" xfId="15369" xr:uid="{00000000-0005-0000-0000-000044280000}"/>
    <cellStyle name="Normal 3 4 2 7 2 3 3" xfId="11127" xr:uid="{00000000-0005-0000-0000-000045280000}"/>
    <cellStyle name="Normal 3 4 2 7 2 4" xfId="5161" xr:uid="{00000000-0005-0000-0000-000046280000}"/>
    <cellStyle name="Normal 3 4 2 7 2 4 2" xfId="13957" xr:uid="{00000000-0005-0000-0000-000047280000}"/>
    <cellStyle name="Normal 3 4 2 7 2 5" xfId="9715" xr:uid="{00000000-0005-0000-0000-000048280000}"/>
    <cellStyle name="Normal 3 4 2 7 3" xfId="5162" xr:uid="{00000000-0005-0000-0000-000049280000}"/>
    <cellStyle name="Normal 3 4 2 7 3 2" xfId="5163" xr:uid="{00000000-0005-0000-0000-00004A280000}"/>
    <cellStyle name="Normal 3 4 2 7 3 2 2" xfId="16077" xr:uid="{00000000-0005-0000-0000-00004B280000}"/>
    <cellStyle name="Normal 3 4 2 7 3 3" xfId="11835" xr:uid="{00000000-0005-0000-0000-00004C280000}"/>
    <cellStyle name="Normal 3 4 2 7 4" xfId="5164" xr:uid="{00000000-0005-0000-0000-00004D280000}"/>
    <cellStyle name="Normal 3 4 2 7 4 2" xfId="5165" xr:uid="{00000000-0005-0000-0000-00004E280000}"/>
    <cellStyle name="Normal 3 4 2 7 4 2 2" xfId="14663" xr:uid="{00000000-0005-0000-0000-00004F280000}"/>
    <cellStyle name="Normal 3 4 2 7 4 3" xfId="10421" xr:uid="{00000000-0005-0000-0000-000050280000}"/>
    <cellStyle name="Normal 3 4 2 7 5" xfId="5166" xr:uid="{00000000-0005-0000-0000-000051280000}"/>
    <cellStyle name="Normal 3 4 2 7 5 2" xfId="13251" xr:uid="{00000000-0005-0000-0000-000052280000}"/>
    <cellStyle name="Normal 3 4 2 7 6" xfId="9009" xr:uid="{00000000-0005-0000-0000-000053280000}"/>
    <cellStyle name="Normal 3 4 2 8" xfId="5167" xr:uid="{00000000-0005-0000-0000-000054280000}"/>
    <cellStyle name="Normal 3 4 2 8 2" xfId="5168" xr:uid="{00000000-0005-0000-0000-000055280000}"/>
    <cellStyle name="Normal 3 4 2 8 2 2" xfId="5169" xr:uid="{00000000-0005-0000-0000-000056280000}"/>
    <cellStyle name="Normal 3 4 2 8 2 2 2" xfId="16329" xr:uid="{00000000-0005-0000-0000-000057280000}"/>
    <cellStyle name="Normal 3 4 2 8 2 3" xfId="12087" xr:uid="{00000000-0005-0000-0000-000058280000}"/>
    <cellStyle name="Normal 3 4 2 8 3" xfId="5170" xr:uid="{00000000-0005-0000-0000-000059280000}"/>
    <cellStyle name="Normal 3 4 2 8 3 2" xfId="5171" xr:uid="{00000000-0005-0000-0000-00005A280000}"/>
    <cellStyle name="Normal 3 4 2 8 3 2 2" xfId="14915" xr:uid="{00000000-0005-0000-0000-00005B280000}"/>
    <cellStyle name="Normal 3 4 2 8 3 3" xfId="10673" xr:uid="{00000000-0005-0000-0000-00005C280000}"/>
    <cellStyle name="Normal 3 4 2 8 4" xfId="5172" xr:uid="{00000000-0005-0000-0000-00005D280000}"/>
    <cellStyle name="Normal 3 4 2 8 4 2" xfId="13503" xr:uid="{00000000-0005-0000-0000-00005E280000}"/>
    <cellStyle name="Normal 3 4 2 8 5" xfId="9261" xr:uid="{00000000-0005-0000-0000-00005F280000}"/>
    <cellStyle name="Normal 3 4 2 9" xfId="5173" xr:uid="{00000000-0005-0000-0000-000060280000}"/>
    <cellStyle name="Normal 3 4 2 9 2" xfId="5174" xr:uid="{00000000-0005-0000-0000-000061280000}"/>
    <cellStyle name="Normal 3 4 2 9 2 2" xfId="15623" xr:uid="{00000000-0005-0000-0000-000062280000}"/>
    <cellStyle name="Normal 3 4 2 9 3" xfId="11381" xr:uid="{00000000-0005-0000-0000-000063280000}"/>
    <cellStyle name="Normal 3 4 3" xfId="5175" xr:uid="{00000000-0005-0000-0000-000064280000}"/>
    <cellStyle name="Normal 3 4 3 10" xfId="5176" xr:uid="{00000000-0005-0000-0000-000065280000}"/>
    <cellStyle name="Normal 3 4 3 10 2" xfId="12809" xr:uid="{00000000-0005-0000-0000-000066280000}"/>
    <cellStyle name="Normal 3 4 3 11" xfId="8566" xr:uid="{00000000-0005-0000-0000-000067280000}"/>
    <cellStyle name="Normal 3 4 3 2" xfId="5177" xr:uid="{00000000-0005-0000-0000-000068280000}"/>
    <cellStyle name="Normal 3 4 3 2 2" xfId="5178" xr:uid="{00000000-0005-0000-0000-000069280000}"/>
    <cellStyle name="Normal 3 4 3 2 2 2" xfId="5179" xr:uid="{00000000-0005-0000-0000-00006A280000}"/>
    <cellStyle name="Normal 3 4 3 2 2 2 2" xfId="5180" xr:uid="{00000000-0005-0000-0000-00006B280000}"/>
    <cellStyle name="Normal 3 4 3 2 2 2 2 2" xfId="5181" xr:uid="{00000000-0005-0000-0000-00006C280000}"/>
    <cellStyle name="Normal 3 4 3 2 2 2 2 2 2" xfId="5182" xr:uid="{00000000-0005-0000-0000-00006D280000}"/>
    <cellStyle name="Normal 3 4 3 2 2 2 2 2 2 2" xfId="16695" xr:uid="{00000000-0005-0000-0000-00006E280000}"/>
    <cellStyle name="Normal 3 4 3 2 2 2 2 2 3" xfId="12453" xr:uid="{00000000-0005-0000-0000-00006F280000}"/>
    <cellStyle name="Normal 3 4 3 2 2 2 2 3" xfId="5183" xr:uid="{00000000-0005-0000-0000-000070280000}"/>
    <cellStyle name="Normal 3 4 3 2 2 2 2 3 2" xfId="5184" xr:uid="{00000000-0005-0000-0000-000071280000}"/>
    <cellStyle name="Normal 3 4 3 2 2 2 2 3 2 2" xfId="15281" xr:uid="{00000000-0005-0000-0000-000072280000}"/>
    <cellStyle name="Normal 3 4 3 2 2 2 2 3 3" xfId="11039" xr:uid="{00000000-0005-0000-0000-000073280000}"/>
    <cellStyle name="Normal 3 4 3 2 2 2 2 4" xfId="5185" xr:uid="{00000000-0005-0000-0000-000074280000}"/>
    <cellStyle name="Normal 3 4 3 2 2 2 2 4 2" xfId="13869" xr:uid="{00000000-0005-0000-0000-000075280000}"/>
    <cellStyle name="Normal 3 4 3 2 2 2 2 5" xfId="9627" xr:uid="{00000000-0005-0000-0000-000076280000}"/>
    <cellStyle name="Normal 3 4 3 2 2 2 3" xfId="5186" xr:uid="{00000000-0005-0000-0000-000077280000}"/>
    <cellStyle name="Normal 3 4 3 2 2 2 3 2" xfId="5187" xr:uid="{00000000-0005-0000-0000-000078280000}"/>
    <cellStyle name="Normal 3 4 3 2 2 2 3 2 2" xfId="15989" xr:uid="{00000000-0005-0000-0000-000079280000}"/>
    <cellStyle name="Normal 3 4 3 2 2 2 3 3" xfId="11747" xr:uid="{00000000-0005-0000-0000-00007A280000}"/>
    <cellStyle name="Normal 3 4 3 2 2 2 4" xfId="5188" xr:uid="{00000000-0005-0000-0000-00007B280000}"/>
    <cellStyle name="Normal 3 4 3 2 2 2 4 2" xfId="5189" xr:uid="{00000000-0005-0000-0000-00007C280000}"/>
    <cellStyle name="Normal 3 4 3 2 2 2 4 2 2" xfId="14575" xr:uid="{00000000-0005-0000-0000-00007D280000}"/>
    <cellStyle name="Normal 3 4 3 2 2 2 4 3" xfId="10333" xr:uid="{00000000-0005-0000-0000-00007E280000}"/>
    <cellStyle name="Normal 3 4 3 2 2 2 5" xfId="5190" xr:uid="{00000000-0005-0000-0000-00007F280000}"/>
    <cellStyle name="Normal 3 4 3 2 2 2 5 2" xfId="13163" xr:uid="{00000000-0005-0000-0000-000080280000}"/>
    <cellStyle name="Normal 3 4 3 2 2 2 6" xfId="8921" xr:uid="{00000000-0005-0000-0000-000081280000}"/>
    <cellStyle name="Normal 3 4 3 2 2 3" xfId="5191" xr:uid="{00000000-0005-0000-0000-000082280000}"/>
    <cellStyle name="Normal 3 4 3 2 2 3 2" xfId="5192" xr:uid="{00000000-0005-0000-0000-000083280000}"/>
    <cellStyle name="Normal 3 4 3 2 2 3 2 2" xfId="5193" xr:uid="{00000000-0005-0000-0000-000084280000}"/>
    <cellStyle name="Normal 3 4 3 2 2 3 2 2 2" xfId="5194" xr:uid="{00000000-0005-0000-0000-000085280000}"/>
    <cellStyle name="Normal 3 4 3 2 2 3 2 2 2 2" xfId="16947" xr:uid="{00000000-0005-0000-0000-000086280000}"/>
    <cellStyle name="Normal 3 4 3 2 2 3 2 2 3" xfId="12705" xr:uid="{00000000-0005-0000-0000-000087280000}"/>
    <cellStyle name="Normal 3 4 3 2 2 3 2 3" xfId="5195" xr:uid="{00000000-0005-0000-0000-000088280000}"/>
    <cellStyle name="Normal 3 4 3 2 2 3 2 3 2" xfId="5196" xr:uid="{00000000-0005-0000-0000-000089280000}"/>
    <cellStyle name="Normal 3 4 3 2 2 3 2 3 2 2" xfId="15533" xr:uid="{00000000-0005-0000-0000-00008A280000}"/>
    <cellStyle name="Normal 3 4 3 2 2 3 2 3 3" xfId="11291" xr:uid="{00000000-0005-0000-0000-00008B280000}"/>
    <cellStyle name="Normal 3 4 3 2 2 3 2 4" xfId="5197" xr:uid="{00000000-0005-0000-0000-00008C280000}"/>
    <cellStyle name="Normal 3 4 3 2 2 3 2 4 2" xfId="14121" xr:uid="{00000000-0005-0000-0000-00008D280000}"/>
    <cellStyle name="Normal 3 4 3 2 2 3 2 5" xfId="9879" xr:uid="{00000000-0005-0000-0000-00008E280000}"/>
    <cellStyle name="Normal 3 4 3 2 2 3 3" xfId="5198" xr:uid="{00000000-0005-0000-0000-00008F280000}"/>
    <cellStyle name="Normal 3 4 3 2 2 3 3 2" xfId="5199" xr:uid="{00000000-0005-0000-0000-000090280000}"/>
    <cellStyle name="Normal 3 4 3 2 2 3 3 2 2" xfId="16241" xr:uid="{00000000-0005-0000-0000-000091280000}"/>
    <cellStyle name="Normal 3 4 3 2 2 3 3 3" xfId="11999" xr:uid="{00000000-0005-0000-0000-000092280000}"/>
    <cellStyle name="Normal 3 4 3 2 2 3 4" xfId="5200" xr:uid="{00000000-0005-0000-0000-000093280000}"/>
    <cellStyle name="Normal 3 4 3 2 2 3 4 2" xfId="5201" xr:uid="{00000000-0005-0000-0000-000094280000}"/>
    <cellStyle name="Normal 3 4 3 2 2 3 4 2 2" xfId="14827" xr:uid="{00000000-0005-0000-0000-000095280000}"/>
    <cellStyle name="Normal 3 4 3 2 2 3 4 3" xfId="10585" xr:uid="{00000000-0005-0000-0000-000096280000}"/>
    <cellStyle name="Normal 3 4 3 2 2 3 5" xfId="5202" xr:uid="{00000000-0005-0000-0000-000097280000}"/>
    <cellStyle name="Normal 3 4 3 2 2 3 5 2" xfId="13415" xr:uid="{00000000-0005-0000-0000-000098280000}"/>
    <cellStyle name="Normal 3 4 3 2 2 3 6" xfId="9173" xr:uid="{00000000-0005-0000-0000-000099280000}"/>
    <cellStyle name="Normal 3 4 3 2 2 4" xfId="5203" xr:uid="{00000000-0005-0000-0000-00009A280000}"/>
    <cellStyle name="Normal 3 4 3 2 2 4 2" xfId="5204" xr:uid="{00000000-0005-0000-0000-00009B280000}"/>
    <cellStyle name="Normal 3 4 3 2 2 4 2 2" xfId="5205" xr:uid="{00000000-0005-0000-0000-00009C280000}"/>
    <cellStyle name="Normal 3 4 3 2 2 4 2 2 2" xfId="16493" xr:uid="{00000000-0005-0000-0000-00009D280000}"/>
    <cellStyle name="Normal 3 4 3 2 2 4 2 3" xfId="12251" xr:uid="{00000000-0005-0000-0000-00009E280000}"/>
    <cellStyle name="Normal 3 4 3 2 2 4 3" xfId="5206" xr:uid="{00000000-0005-0000-0000-00009F280000}"/>
    <cellStyle name="Normal 3 4 3 2 2 4 3 2" xfId="5207" xr:uid="{00000000-0005-0000-0000-0000A0280000}"/>
    <cellStyle name="Normal 3 4 3 2 2 4 3 2 2" xfId="15079" xr:uid="{00000000-0005-0000-0000-0000A1280000}"/>
    <cellStyle name="Normal 3 4 3 2 2 4 3 3" xfId="10837" xr:uid="{00000000-0005-0000-0000-0000A2280000}"/>
    <cellStyle name="Normal 3 4 3 2 2 4 4" xfId="5208" xr:uid="{00000000-0005-0000-0000-0000A3280000}"/>
    <cellStyle name="Normal 3 4 3 2 2 4 4 2" xfId="13667" xr:uid="{00000000-0005-0000-0000-0000A4280000}"/>
    <cellStyle name="Normal 3 4 3 2 2 4 5" xfId="9425" xr:uid="{00000000-0005-0000-0000-0000A5280000}"/>
    <cellStyle name="Normal 3 4 3 2 2 5" xfId="5209" xr:uid="{00000000-0005-0000-0000-0000A6280000}"/>
    <cellStyle name="Normal 3 4 3 2 2 5 2" xfId="5210" xr:uid="{00000000-0005-0000-0000-0000A7280000}"/>
    <cellStyle name="Normal 3 4 3 2 2 5 2 2" xfId="15787" xr:uid="{00000000-0005-0000-0000-0000A8280000}"/>
    <cellStyle name="Normal 3 4 3 2 2 5 3" xfId="11545" xr:uid="{00000000-0005-0000-0000-0000A9280000}"/>
    <cellStyle name="Normal 3 4 3 2 2 6" xfId="5211" xr:uid="{00000000-0005-0000-0000-0000AA280000}"/>
    <cellStyle name="Normal 3 4 3 2 2 6 2" xfId="5212" xr:uid="{00000000-0005-0000-0000-0000AB280000}"/>
    <cellStyle name="Normal 3 4 3 2 2 6 2 2" xfId="14373" xr:uid="{00000000-0005-0000-0000-0000AC280000}"/>
    <cellStyle name="Normal 3 4 3 2 2 6 3" xfId="10131" xr:uid="{00000000-0005-0000-0000-0000AD280000}"/>
    <cellStyle name="Normal 3 4 3 2 2 7" xfId="5213" xr:uid="{00000000-0005-0000-0000-0000AE280000}"/>
    <cellStyle name="Normal 3 4 3 2 2 7 2" xfId="12961" xr:uid="{00000000-0005-0000-0000-0000AF280000}"/>
    <cellStyle name="Normal 3 4 3 2 2 8" xfId="8719" xr:uid="{00000000-0005-0000-0000-0000B0280000}"/>
    <cellStyle name="Normal 3 4 3 2 3" xfId="5214" xr:uid="{00000000-0005-0000-0000-0000B1280000}"/>
    <cellStyle name="Normal 3 4 3 2 3 2" xfId="5215" xr:uid="{00000000-0005-0000-0000-0000B2280000}"/>
    <cellStyle name="Normal 3 4 3 2 3 2 2" xfId="5216" xr:uid="{00000000-0005-0000-0000-0000B3280000}"/>
    <cellStyle name="Normal 3 4 3 2 3 2 2 2" xfId="5217" xr:uid="{00000000-0005-0000-0000-0000B4280000}"/>
    <cellStyle name="Normal 3 4 3 2 3 2 2 2 2" xfId="16594" xr:uid="{00000000-0005-0000-0000-0000B5280000}"/>
    <cellStyle name="Normal 3 4 3 2 3 2 2 3" xfId="12352" xr:uid="{00000000-0005-0000-0000-0000B6280000}"/>
    <cellStyle name="Normal 3 4 3 2 3 2 3" xfId="5218" xr:uid="{00000000-0005-0000-0000-0000B7280000}"/>
    <cellStyle name="Normal 3 4 3 2 3 2 3 2" xfId="5219" xr:uid="{00000000-0005-0000-0000-0000B8280000}"/>
    <cellStyle name="Normal 3 4 3 2 3 2 3 2 2" xfId="15180" xr:uid="{00000000-0005-0000-0000-0000B9280000}"/>
    <cellStyle name="Normal 3 4 3 2 3 2 3 3" xfId="10938" xr:uid="{00000000-0005-0000-0000-0000BA280000}"/>
    <cellStyle name="Normal 3 4 3 2 3 2 4" xfId="5220" xr:uid="{00000000-0005-0000-0000-0000BB280000}"/>
    <cellStyle name="Normal 3 4 3 2 3 2 4 2" xfId="13768" xr:uid="{00000000-0005-0000-0000-0000BC280000}"/>
    <cellStyle name="Normal 3 4 3 2 3 2 5" xfId="9526" xr:uid="{00000000-0005-0000-0000-0000BD280000}"/>
    <cellStyle name="Normal 3 4 3 2 3 3" xfId="5221" xr:uid="{00000000-0005-0000-0000-0000BE280000}"/>
    <cellStyle name="Normal 3 4 3 2 3 3 2" xfId="5222" xr:uid="{00000000-0005-0000-0000-0000BF280000}"/>
    <cellStyle name="Normal 3 4 3 2 3 3 2 2" xfId="15888" xr:uid="{00000000-0005-0000-0000-0000C0280000}"/>
    <cellStyle name="Normal 3 4 3 2 3 3 3" xfId="11646" xr:uid="{00000000-0005-0000-0000-0000C1280000}"/>
    <cellStyle name="Normal 3 4 3 2 3 4" xfId="5223" xr:uid="{00000000-0005-0000-0000-0000C2280000}"/>
    <cellStyle name="Normal 3 4 3 2 3 4 2" xfId="5224" xr:uid="{00000000-0005-0000-0000-0000C3280000}"/>
    <cellStyle name="Normal 3 4 3 2 3 4 2 2" xfId="14474" xr:uid="{00000000-0005-0000-0000-0000C4280000}"/>
    <cellStyle name="Normal 3 4 3 2 3 4 3" xfId="10232" xr:uid="{00000000-0005-0000-0000-0000C5280000}"/>
    <cellStyle name="Normal 3 4 3 2 3 5" xfId="5225" xr:uid="{00000000-0005-0000-0000-0000C6280000}"/>
    <cellStyle name="Normal 3 4 3 2 3 5 2" xfId="13062" xr:uid="{00000000-0005-0000-0000-0000C7280000}"/>
    <cellStyle name="Normal 3 4 3 2 3 6" xfId="8820" xr:uid="{00000000-0005-0000-0000-0000C8280000}"/>
    <cellStyle name="Normal 3 4 3 2 4" xfId="5226" xr:uid="{00000000-0005-0000-0000-0000C9280000}"/>
    <cellStyle name="Normal 3 4 3 2 4 2" xfId="5227" xr:uid="{00000000-0005-0000-0000-0000CA280000}"/>
    <cellStyle name="Normal 3 4 3 2 4 2 2" xfId="5228" xr:uid="{00000000-0005-0000-0000-0000CB280000}"/>
    <cellStyle name="Normal 3 4 3 2 4 2 2 2" xfId="5229" xr:uid="{00000000-0005-0000-0000-0000CC280000}"/>
    <cellStyle name="Normal 3 4 3 2 4 2 2 2 2" xfId="16846" xr:uid="{00000000-0005-0000-0000-0000CD280000}"/>
    <cellStyle name="Normal 3 4 3 2 4 2 2 3" xfId="12604" xr:uid="{00000000-0005-0000-0000-0000CE280000}"/>
    <cellStyle name="Normal 3 4 3 2 4 2 3" xfId="5230" xr:uid="{00000000-0005-0000-0000-0000CF280000}"/>
    <cellStyle name="Normal 3 4 3 2 4 2 3 2" xfId="5231" xr:uid="{00000000-0005-0000-0000-0000D0280000}"/>
    <cellStyle name="Normal 3 4 3 2 4 2 3 2 2" xfId="15432" xr:uid="{00000000-0005-0000-0000-0000D1280000}"/>
    <cellStyle name="Normal 3 4 3 2 4 2 3 3" xfId="11190" xr:uid="{00000000-0005-0000-0000-0000D2280000}"/>
    <cellStyle name="Normal 3 4 3 2 4 2 4" xfId="5232" xr:uid="{00000000-0005-0000-0000-0000D3280000}"/>
    <cellStyle name="Normal 3 4 3 2 4 2 4 2" xfId="14020" xr:uid="{00000000-0005-0000-0000-0000D4280000}"/>
    <cellStyle name="Normal 3 4 3 2 4 2 5" xfId="9778" xr:uid="{00000000-0005-0000-0000-0000D5280000}"/>
    <cellStyle name="Normal 3 4 3 2 4 3" xfId="5233" xr:uid="{00000000-0005-0000-0000-0000D6280000}"/>
    <cellStyle name="Normal 3 4 3 2 4 3 2" xfId="5234" xr:uid="{00000000-0005-0000-0000-0000D7280000}"/>
    <cellStyle name="Normal 3 4 3 2 4 3 2 2" xfId="16140" xr:uid="{00000000-0005-0000-0000-0000D8280000}"/>
    <cellStyle name="Normal 3 4 3 2 4 3 3" xfId="11898" xr:uid="{00000000-0005-0000-0000-0000D9280000}"/>
    <cellStyle name="Normal 3 4 3 2 4 4" xfId="5235" xr:uid="{00000000-0005-0000-0000-0000DA280000}"/>
    <cellStyle name="Normal 3 4 3 2 4 4 2" xfId="5236" xr:uid="{00000000-0005-0000-0000-0000DB280000}"/>
    <cellStyle name="Normal 3 4 3 2 4 4 2 2" xfId="14726" xr:uid="{00000000-0005-0000-0000-0000DC280000}"/>
    <cellStyle name="Normal 3 4 3 2 4 4 3" xfId="10484" xr:uid="{00000000-0005-0000-0000-0000DD280000}"/>
    <cellStyle name="Normal 3 4 3 2 4 5" xfId="5237" xr:uid="{00000000-0005-0000-0000-0000DE280000}"/>
    <cellStyle name="Normal 3 4 3 2 4 5 2" xfId="13314" xr:uid="{00000000-0005-0000-0000-0000DF280000}"/>
    <cellStyle name="Normal 3 4 3 2 4 6" xfId="9072" xr:uid="{00000000-0005-0000-0000-0000E0280000}"/>
    <cellStyle name="Normal 3 4 3 2 5" xfId="5238" xr:uid="{00000000-0005-0000-0000-0000E1280000}"/>
    <cellStyle name="Normal 3 4 3 2 5 2" xfId="5239" xr:uid="{00000000-0005-0000-0000-0000E2280000}"/>
    <cellStyle name="Normal 3 4 3 2 5 2 2" xfId="5240" xr:uid="{00000000-0005-0000-0000-0000E3280000}"/>
    <cellStyle name="Normal 3 4 3 2 5 2 2 2" xfId="16392" xr:uid="{00000000-0005-0000-0000-0000E4280000}"/>
    <cellStyle name="Normal 3 4 3 2 5 2 3" xfId="12150" xr:uid="{00000000-0005-0000-0000-0000E5280000}"/>
    <cellStyle name="Normal 3 4 3 2 5 3" xfId="5241" xr:uid="{00000000-0005-0000-0000-0000E6280000}"/>
    <cellStyle name="Normal 3 4 3 2 5 3 2" xfId="5242" xr:uid="{00000000-0005-0000-0000-0000E7280000}"/>
    <cellStyle name="Normal 3 4 3 2 5 3 2 2" xfId="14978" xr:uid="{00000000-0005-0000-0000-0000E8280000}"/>
    <cellStyle name="Normal 3 4 3 2 5 3 3" xfId="10736" xr:uid="{00000000-0005-0000-0000-0000E9280000}"/>
    <cellStyle name="Normal 3 4 3 2 5 4" xfId="5243" xr:uid="{00000000-0005-0000-0000-0000EA280000}"/>
    <cellStyle name="Normal 3 4 3 2 5 4 2" xfId="13566" xr:uid="{00000000-0005-0000-0000-0000EB280000}"/>
    <cellStyle name="Normal 3 4 3 2 5 5" xfId="9324" xr:uid="{00000000-0005-0000-0000-0000EC280000}"/>
    <cellStyle name="Normal 3 4 3 2 6" xfId="5244" xr:uid="{00000000-0005-0000-0000-0000ED280000}"/>
    <cellStyle name="Normal 3 4 3 2 6 2" xfId="5245" xr:uid="{00000000-0005-0000-0000-0000EE280000}"/>
    <cellStyle name="Normal 3 4 3 2 6 2 2" xfId="15686" xr:uid="{00000000-0005-0000-0000-0000EF280000}"/>
    <cellStyle name="Normal 3 4 3 2 6 3" xfId="11444" xr:uid="{00000000-0005-0000-0000-0000F0280000}"/>
    <cellStyle name="Normal 3 4 3 2 7" xfId="5246" xr:uid="{00000000-0005-0000-0000-0000F1280000}"/>
    <cellStyle name="Normal 3 4 3 2 7 2" xfId="5247" xr:uid="{00000000-0005-0000-0000-0000F2280000}"/>
    <cellStyle name="Normal 3 4 3 2 7 2 2" xfId="14272" xr:uid="{00000000-0005-0000-0000-0000F3280000}"/>
    <cellStyle name="Normal 3 4 3 2 7 3" xfId="10030" xr:uid="{00000000-0005-0000-0000-0000F4280000}"/>
    <cellStyle name="Normal 3 4 3 2 8" xfId="5248" xr:uid="{00000000-0005-0000-0000-0000F5280000}"/>
    <cellStyle name="Normal 3 4 3 2 8 2" xfId="12860" xr:uid="{00000000-0005-0000-0000-0000F6280000}"/>
    <cellStyle name="Normal 3 4 3 2 9" xfId="8618" xr:uid="{00000000-0005-0000-0000-0000F7280000}"/>
    <cellStyle name="Normal 3 4 3 3" xfId="5249" xr:uid="{00000000-0005-0000-0000-0000F8280000}"/>
    <cellStyle name="Normal 3 4 3 3 2" xfId="5250" xr:uid="{00000000-0005-0000-0000-0000F9280000}"/>
    <cellStyle name="Normal 3 4 3 3 2 2" xfId="5251" xr:uid="{00000000-0005-0000-0000-0000FA280000}"/>
    <cellStyle name="Normal 3 4 3 3 2 2 2" xfId="5252" xr:uid="{00000000-0005-0000-0000-0000FB280000}"/>
    <cellStyle name="Normal 3 4 3 3 2 2 2 2" xfId="5253" xr:uid="{00000000-0005-0000-0000-0000FC280000}"/>
    <cellStyle name="Normal 3 4 3 3 2 2 2 2 2" xfId="16644" xr:uid="{00000000-0005-0000-0000-0000FD280000}"/>
    <cellStyle name="Normal 3 4 3 3 2 2 2 3" xfId="12402" xr:uid="{00000000-0005-0000-0000-0000FE280000}"/>
    <cellStyle name="Normal 3 4 3 3 2 2 3" xfId="5254" xr:uid="{00000000-0005-0000-0000-0000FF280000}"/>
    <cellStyle name="Normal 3 4 3 3 2 2 3 2" xfId="5255" xr:uid="{00000000-0005-0000-0000-000000290000}"/>
    <cellStyle name="Normal 3 4 3 3 2 2 3 2 2" xfId="15230" xr:uid="{00000000-0005-0000-0000-000001290000}"/>
    <cellStyle name="Normal 3 4 3 3 2 2 3 3" xfId="10988" xr:uid="{00000000-0005-0000-0000-000002290000}"/>
    <cellStyle name="Normal 3 4 3 3 2 2 4" xfId="5256" xr:uid="{00000000-0005-0000-0000-000003290000}"/>
    <cellStyle name="Normal 3 4 3 3 2 2 4 2" xfId="13818" xr:uid="{00000000-0005-0000-0000-000004290000}"/>
    <cellStyle name="Normal 3 4 3 3 2 2 5" xfId="9576" xr:uid="{00000000-0005-0000-0000-000005290000}"/>
    <cellStyle name="Normal 3 4 3 3 2 3" xfId="5257" xr:uid="{00000000-0005-0000-0000-000006290000}"/>
    <cellStyle name="Normal 3 4 3 3 2 3 2" xfId="5258" xr:uid="{00000000-0005-0000-0000-000007290000}"/>
    <cellStyle name="Normal 3 4 3 3 2 3 2 2" xfId="15938" xr:uid="{00000000-0005-0000-0000-000008290000}"/>
    <cellStyle name="Normal 3 4 3 3 2 3 3" xfId="11696" xr:uid="{00000000-0005-0000-0000-000009290000}"/>
    <cellStyle name="Normal 3 4 3 3 2 4" xfId="5259" xr:uid="{00000000-0005-0000-0000-00000A290000}"/>
    <cellStyle name="Normal 3 4 3 3 2 4 2" xfId="5260" xr:uid="{00000000-0005-0000-0000-00000B290000}"/>
    <cellStyle name="Normal 3 4 3 3 2 4 2 2" xfId="14524" xr:uid="{00000000-0005-0000-0000-00000C290000}"/>
    <cellStyle name="Normal 3 4 3 3 2 4 3" xfId="10282" xr:uid="{00000000-0005-0000-0000-00000D290000}"/>
    <cellStyle name="Normal 3 4 3 3 2 5" xfId="5261" xr:uid="{00000000-0005-0000-0000-00000E290000}"/>
    <cellStyle name="Normal 3 4 3 3 2 5 2" xfId="13112" xr:uid="{00000000-0005-0000-0000-00000F290000}"/>
    <cellStyle name="Normal 3 4 3 3 2 6" xfId="8870" xr:uid="{00000000-0005-0000-0000-000010290000}"/>
    <cellStyle name="Normal 3 4 3 3 3" xfId="5262" xr:uid="{00000000-0005-0000-0000-000011290000}"/>
    <cellStyle name="Normal 3 4 3 3 3 2" xfId="5263" xr:uid="{00000000-0005-0000-0000-000012290000}"/>
    <cellStyle name="Normal 3 4 3 3 3 2 2" xfId="5264" xr:uid="{00000000-0005-0000-0000-000013290000}"/>
    <cellStyle name="Normal 3 4 3 3 3 2 2 2" xfId="5265" xr:uid="{00000000-0005-0000-0000-000014290000}"/>
    <cellStyle name="Normal 3 4 3 3 3 2 2 2 2" xfId="16896" xr:uid="{00000000-0005-0000-0000-000015290000}"/>
    <cellStyle name="Normal 3 4 3 3 3 2 2 3" xfId="12654" xr:uid="{00000000-0005-0000-0000-000016290000}"/>
    <cellStyle name="Normal 3 4 3 3 3 2 3" xfId="5266" xr:uid="{00000000-0005-0000-0000-000017290000}"/>
    <cellStyle name="Normal 3 4 3 3 3 2 3 2" xfId="5267" xr:uid="{00000000-0005-0000-0000-000018290000}"/>
    <cellStyle name="Normal 3 4 3 3 3 2 3 2 2" xfId="15482" xr:uid="{00000000-0005-0000-0000-000019290000}"/>
    <cellStyle name="Normal 3 4 3 3 3 2 3 3" xfId="11240" xr:uid="{00000000-0005-0000-0000-00001A290000}"/>
    <cellStyle name="Normal 3 4 3 3 3 2 4" xfId="5268" xr:uid="{00000000-0005-0000-0000-00001B290000}"/>
    <cellStyle name="Normal 3 4 3 3 3 2 4 2" xfId="14070" xr:uid="{00000000-0005-0000-0000-00001C290000}"/>
    <cellStyle name="Normal 3 4 3 3 3 2 5" xfId="9828" xr:uid="{00000000-0005-0000-0000-00001D290000}"/>
    <cellStyle name="Normal 3 4 3 3 3 3" xfId="5269" xr:uid="{00000000-0005-0000-0000-00001E290000}"/>
    <cellStyle name="Normal 3 4 3 3 3 3 2" xfId="5270" xr:uid="{00000000-0005-0000-0000-00001F290000}"/>
    <cellStyle name="Normal 3 4 3 3 3 3 2 2" xfId="16190" xr:uid="{00000000-0005-0000-0000-000020290000}"/>
    <cellStyle name="Normal 3 4 3 3 3 3 3" xfId="11948" xr:uid="{00000000-0005-0000-0000-000021290000}"/>
    <cellStyle name="Normal 3 4 3 3 3 4" xfId="5271" xr:uid="{00000000-0005-0000-0000-000022290000}"/>
    <cellStyle name="Normal 3 4 3 3 3 4 2" xfId="5272" xr:uid="{00000000-0005-0000-0000-000023290000}"/>
    <cellStyle name="Normal 3 4 3 3 3 4 2 2" xfId="14776" xr:uid="{00000000-0005-0000-0000-000024290000}"/>
    <cellStyle name="Normal 3 4 3 3 3 4 3" xfId="10534" xr:uid="{00000000-0005-0000-0000-000025290000}"/>
    <cellStyle name="Normal 3 4 3 3 3 5" xfId="5273" xr:uid="{00000000-0005-0000-0000-000026290000}"/>
    <cellStyle name="Normal 3 4 3 3 3 5 2" xfId="13364" xr:uid="{00000000-0005-0000-0000-000027290000}"/>
    <cellStyle name="Normal 3 4 3 3 3 6" xfId="9122" xr:uid="{00000000-0005-0000-0000-000028290000}"/>
    <cellStyle name="Normal 3 4 3 3 4" xfId="5274" xr:uid="{00000000-0005-0000-0000-000029290000}"/>
    <cellStyle name="Normal 3 4 3 3 4 2" xfId="5275" xr:uid="{00000000-0005-0000-0000-00002A290000}"/>
    <cellStyle name="Normal 3 4 3 3 4 2 2" xfId="5276" xr:uid="{00000000-0005-0000-0000-00002B290000}"/>
    <cellStyle name="Normal 3 4 3 3 4 2 2 2" xfId="16442" xr:uid="{00000000-0005-0000-0000-00002C290000}"/>
    <cellStyle name="Normal 3 4 3 3 4 2 3" xfId="12200" xr:uid="{00000000-0005-0000-0000-00002D290000}"/>
    <cellStyle name="Normal 3 4 3 3 4 3" xfId="5277" xr:uid="{00000000-0005-0000-0000-00002E290000}"/>
    <cellStyle name="Normal 3 4 3 3 4 3 2" xfId="5278" xr:uid="{00000000-0005-0000-0000-00002F290000}"/>
    <cellStyle name="Normal 3 4 3 3 4 3 2 2" xfId="15028" xr:uid="{00000000-0005-0000-0000-000030290000}"/>
    <cellStyle name="Normal 3 4 3 3 4 3 3" xfId="10786" xr:uid="{00000000-0005-0000-0000-000031290000}"/>
    <cellStyle name="Normal 3 4 3 3 4 4" xfId="5279" xr:uid="{00000000-0005-0000-0000-000032290000}"/>
    <cellStyle name="Normal 3 4 3 3 4 4 2" xfId="13616" xr:uid="{00000000-0005-0000-0000-000033290000}"/>
    <cellStyle name="Normal 3 4 3 3 4 5" xfId="9374" xr:uid="{00000000-0005-0000-0000-000034290000}"/>
    <cellStyle name="Normal 3 4 3 3 5" xfId="5280" xr:uid="{00000000-0005-0000-0000-000035290000}"/>
    <cellStyle name="Normal 3 4 3 3 5 2" xfId="5281" xr:uid="{00000000-0005-0000-0000-000036290000}"/>
    <cellStyle name="Normal 3 4 3 3 5 2 2" xfId="15736" xr:uid="{00000000-0005-0000-0000-000037290000}"/>
    <cellStyle name="Normal 3 4 3 3 5 3" xfId="11494" xr:uid="{00000000-0005-0000-0000-000038290000}"/>
    <cellStyle name="Normal 3 4 3 3 6" xfId="5282" xr:uid="{00000000-0005-0000-0000-000039290000}"/>
    <cellStyle name="Normal 3 4 3 3 6 2" xfId="5283" xr:uid="{00000000-0005-0000-0000-00003A290000}"/>
    <cellStyle name="Normal 3 4 3 3 6 2 2" xfId="14322" xr:uid="{00000000-0005-0000-0000-00003B290000}"/>
    <cellStyle name="Normal 3 4 3 3 6 3" xfId="10080" xr:uid="{00000000-0005-0000-0000-00003C290000}"/>
    <cellStyle name="Normal 3 4 3 3 7" xfId="5284" xr:uid="{00000000-0005-0000-0000-00003D290000}"/>
    <cellStyle name="Normal 3 4 3 3 7 2" xfId="12910" xr:uid="{00000000-0005-0000-0000-00003E290000}"/>
    <cellStyle name="Normal 3 4 3 3 8" xfId="8668" xr:uid="{00000000-0005-0000-0000-00003F290000}"/>
    <cellStyle name="Normal 3 4 3 4" xfId="5285" xr:uid="{00000000-0005-0000-0000-000040290000}"/>
    <cellStyle name="Normal 3 4 3 4 2" xfId="5286" xr:uid="{00000000-0005-0000-0000-000041290000}"/>
    <cellStyle name="Normal 3 4 3 4 2 2" xfId="5287" xr:uid="{00000000-0005-0000-0000-000042290000}"/>
    <cellStyle name="Normal 3 4 3 4 2 2 2" xfId="5288" xr:uid="{00000000-0005-0000-0000-000043290000}"/>
    <cellStyle name="Normal 3 4 3 4 2 2 2 2" xfId="5289" xr:uid="{00000000-0005-0000-0000-000044290000}"/>
    <cellStyle name="Normal 3 4 3 4 2 2 2 2 2" xfId="16997" xr:uid="{00000000-0005-0000-0000-000045290000}"/>
    <cellStyle name="Normal 3 4 3 4 2 2 2 3" xfId="12755" xr:uid="{00000000-0005-0000-0000-000046290000}"/>
    <cellStyle name="Normal 3 4 3 4 2 2 3" xfId="5290" xr:uid="{00000000-0005-0000-0000-000047290000}"/>
    <cellStyle name="Normal 3 4 3 4 2 2 3 2" xfId="5291" xr:uid="{00000000-0005-0000-0000-000048290000}"/>
    <cellStyle name="Normal 3 4 3 4 2 2 3 2 2" xfId="15583" xr:uid="{00000000-0005-0000-0000-000049290000}"/>
    <cellStyle name="Normal 3 4 3 4 2 2 3 3" xfId="11341" xr:uid="{00000000-0005-0000-0000-00004A290000}"/>
    <cellStyle name="Normal 3 4 3 4 2 2 4" xfId="5292" xr:uid="{00000000-0005-0000-0000-00004B290000}"/>
    <cellStyle name="Normal 3 4 3 4 2 2 4 2" xfId="14171" xr:uid="{00000000-0005-0000-0000-00004C290000}"/>
    <cellStyle name="Normal 3 4 3 4 2 2 5" xfId="9929" xr:uid="{00000000-0005-0000-0000-00004D290000}"/>
    <cellStyle name="Normal 3 4 3 4 2 3" xfId="5293" xr:uid="{00000000-0005-0000-0000-00004E290000}"/>
    <cellStyle name="Normal 3 4 3 4 2 3 2" xfId="5294" xr:uid="{00000000-0005-0000-0000-00004F290000}"/>
    <cellStyle name="Normal 3 4 3 4 2 3 2 2" xfId="16291" xr:uid="{00000000-0005-0000-0000-000050290000}"/>
    <cellStyle name="Normal 3 4 3 4 2 3 3" xfId="12049" xr:uid="{00000000-0005-0000-0000-000051290000}"/>
    <cellStyle name="Normal 3 4 3 4 2 4" xfId="5295" xr:uid="{00000000-0005-0000-0000-000052290000}"/>
    <cellStyle name="Normal 3 4 3 4 2 4 2" xfId="5296" xr:uid="{00000000-0005-0000-0000-000053290000}"/>
    <cellStyle name="Normal 3 4 3 4 2 4 2 2" xfId="14877" xr:uid="{00000000-0005-0000-0000-000054290000}"/>
    <cellStyle name="Normal 3 4 3 4 2 4 3" xfId="10635" xr:uid="{00000000-0005-0000-0000-000055290000}"/>
    <cellStyle name="Normal 3 4 3 4 2 5" xfId="5297" xr:uid="{00000000-0005-0000-0000-000056290000}"/>
    <cellStyle name="Normal 3 4 3 4 2 5 2" xfId="13465" xr:uid="{00000000-0005-0000-0000-000057290000}"/>
    <cellStyle name="Normal 3 4 3 4 2 6" xfId="9223" xr:uid="{00000000-0005-0000-0000-000058290000}"/>
    <cellStyle name="Normal 3 4 3 4 3" xfId="5298" xr:uid="{00000000-0005-0000-0000-000059290000}"/>
    <cellStyle name="Normal 3 4 3 4 3 2" xfId="5299" xr:uid="{00000000-0005-0000-0000-00005A290000}"/>
    <cellStyle name="Normal 3 4 3 4 3 2 2" xfId="5300" xr:uid="{00000000-0005-0000-0000-00005B290000}"/>
    <cellStyle name="Normal 3 4 3 4 3 2 2 2" xfId="16745" xr:uid="{00000000-0005-0000-0000-00005C290000}"/>
    <cellStyle name="Normal 3 4 3 4 3 2 3" xfId="12503" xr:uid="{00000000-0005-0000-0000-00005D290000}"/>
    <cellStyle name="Normal 3 4 3 4 3 3" xfId="5301" xr:uid="{00000000-0005-0000-0000-00005E290000}"/>
    <cellStyle name="Normal 3 4 3 4 3 3 2" xfId="5302" xr:uid="{00000000-0005-0000-0000-00005F290000}"/>
    <cellStyle name="Normal 3 4 3 4 3 3 2 2" xfId="15331" xr:uid="{00000000-0005-0000-0000-000060290000}"/>
    <cellStyle name="Normal 3 4 3 4 3 3 3" xfId="11089" xr:uid="{00000000-0005-0000-0000-000061290000}"/>
    <cellStyle name="Normal 3 4 3 4 3 4" xfId="5303" xr:uid="{00000000-0005-0000-0000-000062290000}"/>
    <cellStyle name="Normal 3 4 3 4 3 4 2" xfId="13919" xr:uid="{00000000-0005-0000-0000-000063290000}"/>
    <cellStyle name="Normal 3 4 3 4 3 5" xfId="9677" xr:uid="{00000000-0005-0000-0000-000064290000}"/>
    <cellStyle name="Normal 3 4 3 4 4" xfId="5304" xr:uid="{00000000-0005-0000-0000-000065290000}"/>
    <cellStyle name="Normal 3 4 3 4 4 2" xfId="5305" xr:uid="{00000000-0005-0000-0000-000066290000}"/>
    <cellStyle name="Normal 3 4 3 4 4 2 2" xfId="16039" xr:uid="{00000000-0005-0000-0000-000067290000}"/>
    <cellStyle name="Normal 3 4 3 4 4 3" xfId="11797" xr:uid="{00000000-0005-0000-0000-000068290000}"/>
    <cellStyle name="Normal 3 4 3 4 5" xfId="5306" xr:uid="{00000000-0005-0000-0000-000069290000}"/>
    <cellStyle name="Normal 3 4 3 4 5 2" xfId="5307" xr:uid="{00000000-0005-0000-0000-00006A290000}"/>
    <cellStyle name="Normal 3 4 3 4 5 2 2" xfId="14625" xr:uid="{00000000-0005-0000-0000-00006B290000}"/>
    <cellStyle name="Normal 3 4 3 4 5 3" xfId="10383" xr:uid="{00000000-0005-0000-0000-00006C290000}"/>
    <cellStyle name="Normal 3 4 3 4 6" xfId="5308" xr:uid="{00000000-0005-0000-0000-00006D290000}"/>
    <cellStyle name="Normal 3 4 3 4 6 2" xfId="13213" xr:uid="{00000000-0005-0000-0000-00006E290000}"/>
    <cellStyle name="Normal 3 4 3 4 7" xfId="8971" xr:uid="{00000000-0005-0000-0000-00006F290000}"/>
    <cellStyle name="Normal 3 4 3 5" xfId="5309" xr:uid="{00000000-0005-0000-0000-000070290000}"/>
    <cellStyle name="Normal 3 4 3 5 2" xfId="5310" xr:uid="{00000000-0005-0000-0000-000071290000}"/>
    <cellStyle name="Normal 3 4 3 5 2 2" xfId="5311" xr:uid="{00000000-0005-0000-0000-000072290000}"/>
    <cellStyle name="Normal 3 4 3 5 2 2 2" xfId="5312" xr:uid="{00000000-0005-0000-0000-000073290000}"/>
    <cellStyle name="Normal 3 4 3 5 2 2 2 2" xfId="16543" xr:uid="{00000000-0005-0000-0000-000074290000}"/>
    <cellStyle name="Normal 3 4 3 5 2 2 3" xfId="12301" xr:uid="{00000000-0005-0000-0000-000075290000}"/>
    <cellStyle name="Normal 3 4 3 5 2 3" xfId="5313" xr:uid="{00000000-0005-0000-0000-000076290000}"/>
    <cellStyle name="Normal 3 4 3 5 2 3 2" xfId="5314" xr:uid="{00000000-0005-0000-0000-000077290000}"/>
    <cellStyle name="Normal 3 4 3 5 2 3 2 2" xfId="15129" xr:uid="{00000000-0005-0000-0000-000078290000}"/>
    <cellStyle name="Normal 3 4 3 5 2 3 3" xfId="10887" xr:uid="{00000000-0005-0000-0000-000079290000}"/>
    <cellStyle name="Normal 3 4 3 5 2 4" xfId="5315" xr:uid="{00000000-0005-0000-0000-00007A290000}"/>
    <cellStyle name="Normal 3 4 3 5 2 4 2" xfId="13717" xr:uid="{00000000-0005-0000-0000-00007B290000}"/>
    <cellStyle name="Normal 3 4 3 5 2 5" xfId="9475" xr:uid="{00000000-0005-0000-0000-00007C290000}"/>
    <cellStyle name="Normal 3 4 3 5 3" xfId="5316" xr:uid="{00000000-0005-0000-0000-00007D290000}"/>
    <cellStyle name="Normal 3 4 3 5 3 2" xfId="5317" xr:uid="{00000000-0005-0000-0000-00007E290000}"/>
    <cellStyle name="Normal 3 4 3 5 3 2 2" xfId="15837" xr:uid="{00000000-0005-0000-0000-00007F290000}"/>
    <cellStyle name="Normal 3 4 3 5 3 3" xfId="11595" xr:uid="{00000000-0005-0000-0000-000080290000}"/>
    <cellStyle name="Normal 3 4 3 5 4" xfId="5318" xr:uid="{00000000-0005-0000-0000-000081290000}"/>
    <cellStyle name="Normal 3 4 3 5 4 2" xfId="5319" xr:uid="{00000000-0005-0000-0000-000082290000}"/>
    <cellStyle name="Normal 3 4 3 5 4 2 2" xfId="14423" xr:uid="{00000000-0005-0000-0000-000083290000}"/>
    <cellStyle name="Normal 3 4 3 5 4 3" xfId="10181" xr:uid="{00000000-0005-0000-0000-000084290000}"/>
    <cellStyle name="Normal 3 4 3 5 5" xfId="5320" xr:uid="{00000000-0005-0000-0000-000085290000}"/>
    <cellStyle name="Normal 3 4 3 5 5 2" xfId="13011" xr:uid="{00000000-0005-0000-0000-000086290000}"/>
    <cellStyle name="Normal 3 4 3 5 6" xfId="8769" xr:uid="{00000000-0005-0000-0000-000087290000}"/>
    <cellStyle name="Normal 3 4 3 6" xfId="5321" xr:uid="{00000000-0005-0000-0000-000088290000}"/>
    <cellStyle name="Normal 3 4 3 6 2" xfId="5322" xr:uid="{00000000-0005-0000-0000-000089290000}"/>
    <cellStyle name="Normal 3 4 3 6 2 2" xfId="5323" xr:uid="{00000000-0005-0000-0000-00008A290000}"/>
    <cellStyle name="Normal 3 4 3 6 2 2 2" xfId="5324" xr:uid="{00000000-0005-0000-0000-00008B290000}"/>
    <cellStyle name="Normal 3 4 3 6 2 2 2 2" xfId="16795" xr:uid="{00000000-0005-0000-0000-00008C290000}"/>
    <cellStyle name="Normal 3 4 3 6 2 2 3" xfId="12553" xr:uid="{00000000-0005-0000-0000-00008D290000}"/>
    <cellStyle name="Normal 3 4 3 6 2 3" xfId="5325" xr:uid="{00000000-0005-0000-0000-00008E290000}"/>
    <cellStyle name="Normal 3 4 3 6 2 3 2" xfId="5326" xr:uid="{00000000-0005-0000-0000-00008F290000}"/>
    <cellStyle name="Normal 3 4 3 6 2 3 2 2" xfId="15381" xr:uid="{00000000-0005-0000-0000-000090290000}"/>
    <cellStyle name="Normal 3 4 3 6 2 3 3" xfId="11139" xr:uid="{00000000-0005-0000-0000-000091290000}"/>
    <cellStyle name="Normal 3 4 3 6 2 4" xfId="5327" xr:uid="{00000000-0005-0000-0000-000092290000}"/>
    <cellStyle name="Normal 3 4 3 6 2 4 2" xfId="13969" xr:uid="{00000000-0005-0000-0000-000093290000}"/>
    <cellStyle name="Normal 3 4 3 6 2 5" xfId="9727" xr:uid="{00000000-0005-0000-0000-000094290000}"/>
    <cellStyle name="Normal 3 4 3 6 3" xfId="5328" xr:uid="{00000000-0005-0000-0000-000095290000}"/>
    <cellStyle name="Normal 3 4 3 6 3 2" xfId="5329" xr:uid="{00000000-0005-0000-0000-000096290000}"/>
    <cellStyle name="Normal 3 4 3 6 3 2 2" xfId="16089" xr:uid="{00000000-0005-0000-0000-000097290000}"/>
    <cellStyle name="Normal 3 4 3 6 3 3" xfId="11847" xr:uid="{00000000-0005-0000-0000-000098290000}"/>
    <cellStyle name="Normal 3 4 3 6 4" xfId="5330" xr:uid="{00000000-0005-0000-0000-000099290000}"/>
    <cellStyle name="Normal 3 4 3 6 4 2" xfId="5331" xr:uid="{00000000-0005-0000-0000-00009A290000}"/>
    <cellStyle name="Normal 3 4 3 6 4 2 2" xfId="14675" xr:uid="{00000000-0005-0000-0000-00009B290000}"/>
    <cellStyle name="Normal 3 4 3 6 4 3" xfId="10433" xr:uid="{00000000-0005-0000-0000-00009C290000}"/>
    <cellStyle name="Normal 3 4 3 6 5" xfId="5332" xr:uid="{00000000-0005-0000-0000-00009D290000}"/>
    <cellStyle name="Normal 3 4 3 6 5 2" xfId="13263" xr:uid="{00000000-0005-0000-0000-00009E290000}"/>
    <cellStyle name="Normal 3 4 3 6 6" xfId="9021" xr:uid="{00000000-0005-0000-0000-00009F290000}"/>
    <cellStyle name="Normal 3 4 3 7" xfId="5333" xr:uid="{00000000-0005-0000-0000-0000A0290000}"/>
    <cellStyle name="Normal 3 4 3 7 2" xfId="5334" xr:uid="{00000000-0005-0000-0000-0000A1290000}"/>
    <cellStyle name="Normal 3 4 3 7 2 2" xfId="5335" xr:uid="{00000000-0005-0000-0000-0000A2290000}"/>
    <cellStyle name="Normal 3 4 3 7 2 2 2" xfId="16341" xr:uid="{00000000-0005-0000-0000-0000A3290000}"/>
    <cellStyle name="Normal 3 4 3 7 2 3" xfId="12099" xr:uid="{00000000-0005-0000-0000-0000A4290000}"/>
    <cellStyle name="Normal 3 4 3 7 3" xfId="5336" xr:uid="{00000000-0005-0000-0000-0000A5290000}"/>
    <cellStyle name="Normal 3 4 3 7 3 2" xfId="5337" xr:uid="{00000000-0005-0000-0000-0000A6290000}"/>
    <cellStyle name="Normal 3 4 3 7 3 2 2" xfId="14927" xr:uid="{00000000-0005-0000-0000-0000A7290000}"/>
    <cellStyle name="Normal 3 4 3 7 3 3" xfId="10685" xr:uid="{00000000-0005-0000-0000-0000A8290000}"/>
    <cellStyle name="Normal 3 4 3 7 4" xfId="5338" xr:uid="{00000000-0005-0000-0000-0000A9290000}"/>
    <cellStyle name="Normal 3 4 3 7 4 2" xfId="13515" xr:uid="{00000000-0005-0000-0000-0000AA290000}"/>
    <cellStyle name="Normal 3 4 3 7 5" xfId="9273" xr:uid="{00000000-0005-0000-0000-0000AB290000}"/>
    <cellStyle name="Normal 3 4 3 8" xfId="5339" xr:uid="{00000000-0005-0000-0000-0000AC290000}"/>
    <cellStyle name="Normal 3 4 3 8 2" xfId="5340" xr:uid="{00000000-0005-0000-0000-0000AD290000}"/>
    <cellStyle name="Normal 3 4 3 8 2 2" xfId="15635" xr:uid="{00000000-0005-0000-0000-0000AE290000}"/>
    <cellStyle name="Normal 3 4 3 8 3" xfId="11393" xr:uid="{00000000-0005-0000-0000-0000AF290000}"/>
    <cellStyle name="Normal 3 4 3 9" xfId="5341" xr:uid="{00000000-0005-0000-0000-0000B0290000}"/>
    <cellStyle name="Normal 3 4 3 9 2" xfId="5342" xr:uid="{00000000-0005-0000-0000-0000B1290000}"/>
    <cellStyle name="Normal 3 4 3 9 2 2" xfId="14221" xr:uid="{00000000-0005-0000-0000-0000B2290000}"/>
    <cellStyle name="Normal 3 4 3 9 3" xfId="9979" xr:uid="{00000000-0005-0000-0000-0000B3290000}"/>
    <cellStyle name="Normal 3 4 4" xfId="5343" xr:uid="{00000000-0005-0000-0000-0000B4290000}"/>
    <cellStyle name="Normal 3 4 4 2" xfId="5344" xr:uid="{00000000-0005-0000-0000-0000B5290000}"/>
    <cellStyle name="Normal 3 4 4 2 2" xfId="5345" xr:uid="{00000000-0005-0000-0000-0000B6290000}"/>
    <cellStyle name="Normal 3 4 4 2 2 2" xfId="5346" xr:uid="{00000000-0005-0000-0000-0000B7290000}"/>
    <cellStyle name="Normal 3 4 4 2 2 2 2" xfId="5347" xr:uid="{00000000-0005-0000-0000-0000B8290000}"/>
    <cellStyle name="Normal 3 4 4 2 2 2 2 2" xfId="5348" xr:uid="{00000000-0005-0000-0000-0000B9290000}"/>
    <cellStyle name="Normal 3 4 4 2 2 2 2 2 2" xfId="16670" xr:uid="{00000000-0005-0000-0000-0000BA290000}"/>
    <cellStyle name="Normal 3 4 4 2 2 2 2 3" xfId="12428" xr:uid="{00000000-0005-0000-0000-0000BB290000}"/>
    <cellStyle name="Normal 3 4 4 2 2 2 3" xfId="5349" xr:uid="{00000000-0005-0000-0000-0000BC290000}"/>
    <cellStyle name="Normal 3 4 4 2 2 2 3 2" xfId="5350" xr:uid="{00000000-0005-0000-0000-0000BD290000}"/>
    <cellStyle name="Normal 3 4 4 2 2 2 3 2 2" xfId="15256" xr:uid="{00000000-0005-0000-0000-0000BE290000}"/>
    <cellStyle name="Normal 3 4 4 2 2 2 3 3" xfId="11014" xr:uid="{00000000-0005-0000-0000-0000BF290000}"/>
    <cellStyle name="Normal 3 4 4 2 2 2 4" xfId="5351" xr:uid="{00000000-0005-0000-0000-0000C0290000}"/>
    <cellStyle name="Normal 3 4 4 2 2 2 4 2" xfId="13844" xr:uid="{00000000-0005-0000-0000-0000C1290000}"/>
    <cellStyle name="Normal 3 4 4 2 2 2 5" xfId="9602" xr:uid="{00000000-0005-0000-0000-0000C2290000}"/>
    <cellStyle name="Normal 3 4 4 2 2 3" xfId="5352" xr:uid="{00000000-0005-0000-0000-0000C3290000}"/>
    <cellStyle name="Normal 3 4 4 2 2 3 2" xfId="5353" xr:uid="{00000000-0005-0000-0000-0000C4290000}"/>
    <cellStyle name="Normal 3 4 4 2 2 3 2 2" xfId="15964" xr:uid="{00000000-0005-0000-0000-0000C5290000}"/>
    <cellStyle name="Normal 3 4 4 2 2 3 3" xfId="11722" xr:uid="{00000000-0005-0000-0000-0000C6290000}"/>
    <cellStyle name="Normal 3 4 4 2 2 4" xfId="5354" xr:uid="{00000000-0005-0000-0000-0000C7290000}"/>
    <cellStyle name="Normal 3 4 4 2 2 4 2" xfId="5355" xr:uid="{00000000-0005-0000-0000-0000C8290000}"/>
    <cellStyle name="Normal 3 4 4 2 2 4 2 2" xfId="14550" xr:uid="{00000000-0005-0000-0000-0000C9290000}"/>
    <cellStyle name="Normal 3 4 4 2 2 4 3" xfId="10308" xr:uid="{00000000-0005-0000-0000-0000CA290000}"/>
    <cellStyle name="Normal 3 4 4 2 2 5" xfId="5356" xr:uid="{00000000-0005-0000-0000-0000CB290000}"/>
    <cellStyle name="Normal 3 4 4 2 2 5 2" xfId="13138" xr:uid="{00000000-0005-0000-0000-0000CC290000}"/>
    <cellStyle name="Normal 3 4 4 2 2 6" xfId="8896" xr:uid="{00000000-0005-0000-0000-0000CD290000}"/>
    <cellStyle name="Normal 3 4 4 2 3" xfId="5357" xr:uid="{00000000-0005-0000-0000-0000CE290000}"/>
    <cellStyle name="Normal 3 4 4 2 3 2" xfId="5358" xr:uid="{00000000-0005-0000-0000-0000CF290000}"/>
    <cellStyle name="Normal 3 4 4 2 3 2 2" xfId="5359" xr:uid="{00000000-0005-0000-0000-0000D0290000}"/>
    <cellStyle name="Normal 3 4 4 2 3 2 2 2" xfId="5360" xr:uid="{00000000-0005-0000-0000-0000D1290000}"/>
    <cellStyle name="Normal 3 4 4 2 3 2 2 2 2" xfId="16922" xr:uid="{00000000-0005-0000-0000-0000D2290000}"/>
    <cellStyle name="Normal 3 4 4 2 3 2 2 3" xfId="12680" xr:uid="{00000000-0005-0000-0000-0000D3290000}"/>
    <cellStyle name="Normal 3 4 4 2 3 2 3" xfId="5361" xr:uid="{00000000-0005-0000-0000-0000D4290000}"/>
    <cellStyle name="Normal 3 4 4 2 3 2 3 2" xfId="5362" xr:uid="{00000000-0005-0000-0000-0000D5290000}"/>
    <cellStyle name="Normal 3 4 4 2 3 2 3 2 2" xfId="15508" xr:uid="{00000000-0005-0000-0000-0000D6290000}"/>
    <cellStyle name="Normal 3 4 4 2 3 2 3 3" xfId="11266" xr:uid="{00000000-0005-0000-0000-0000D7290000}"/>
    <cellStyle name="Normal 3 4 4 2 3 2 4" xfId="5363" xr:uid="{00000000-0005-0000-0000-0000D8290000}"/>
    <cellStyle name="Normal 3 4 4 2 3 2 4 2" xfId="14096" xr:uid="{00000000-0005-0000-0000-0000D9290000}"/>
    <cellStyle name="Normal 3 4 4 2 3 2 5" xfId="9854" xr:uid="{00000000-0005-0000-0000-0000DA290000}"/>
    <cellStyle name="Normal 3 4 4 2 3 3" xfId="5364" xr:uid="{00000000-0005-0000-0000-0000DB290000}"/>
    <cellStyle name="Normal 3 4 4 2 3 3 2" xfId="5365" xr:uid="{00000000-0005-0000-0000-0000DC290000}"/>
    <cellStyle name="Normal 3 4 4 2 3 3 2 2" xfId="16216" xr:uid="{00000000-0005-0000-0000-0000DD290000}"/>
    <cellStyle name="Normal 3 4 4 2 3 3 3" xfId="11974" xr:uid="{00000000-0005-0000-0000-0000DE290000}"/>
    <cellStyle name="Normal 3 4 4 2 3 4" xfId="5366" xr:uid="{00000000-0005-0000-0000-0000DF290000}"/>
    <cellStyle name="Normal 3 4 4 2 3 4 2" xfId="5367" xr:uid="{00000000-0005-0000-0000-0000E0290000}"/>
    <cellStyle name="Normal 3 4 4 2 3 4 2 2" xfId="14802" xr:uid="{00000000-0005-0000-0000-0000E1290000}"/>
    <cellStyle name="Normal 3 4 4 2 3 4 3" xfId="10560" xr:uid="{00000000-0005-0000-0000-0000E2290000}"/>
    <cellStyle name="Normal 3 4 4 2 3 5" xfId="5368" xr:uid="{00000000-0005-0000-0000-0000E3290000}"/>
    <cellStyle name="Normal 3 4 4 2 3 5 2" xfId="13390" xr:uid="{00000000-0005-0000-0000-0000E4290000}"/>
    <cellStyle name="Normal 3 4 4 2 3 6" xfId="9148" xr:uid="{00000000-0005-0000-0000-0000E5290000}"/>
    <cellStyle name="Normal 3 4 4 2 4" xfId="5369" xr:uid="{00000000-0005-0000-0000-0000E6290000}"/>
    <cellStyle name="Normal 3 4 4 2 4 2" xfId="5370" xr:uid="{00000000-0005-0000-0000-0000E7290000}"/>
    <cellStyle name="Normal 3 4 4 2 4 2 2" xfId="5371" xr:uid="{00000000-0005-0000-0000-0000E8290000}"/>
    <cellStyle name="Normal 3 4 4 2 4 2 2 2" xfId="16468" xr:uid="{00000000-0005-0000-0000-0000E9290000}"/>
    <cellStyle name="Normal 3 4 4 2 4 2 3" xfId="12226" xr:uid="{00000000-0005-0000-0000-0000EA290000}"/>
    <cellStyle name="Normal 3 4 4 2 4 3" xfId="5372" xr:uid="{00000000-0005-0000-0000-0000EB290000}"/>
    <cellStyle name="Normal 3 4 4 2 4 3 2" xfId="5373" xr:uid="{00000000-0005-0000-0000-0000EC290000}"/>
    <cellStyle name="Normal 3 4 4 2 4 3 2 2" xfId="15054" xr:uid="{00000000-0005-0000-0000-0000ED290000}"/>
    <cellStyle name="Normal 3 4 4 2 4 3 3" xfId="10812" xr:uid="{00000000-0005-0000-0000-0000EE290000}"/>
    <cellStyle name="Normal 3 4 4 2 4 4" xfId="5374" xr:uid="{00000000-0005-0000-0000-0000EF290000}"/>
    <cellStyle name="Normal 3 4 4 2 4 4 2" xfId="13642" xr:uid="{00000000-0005-0000-0000-0000F0290000}"/>
    <cellStyle name="Normal 3 4 4 2 4 5" xfId="9400" xr:uid="{00000000-0005-0000-0000-0000F1290000}"/>
    <cellStyle name="Normal 3 4 4 2 5" xfId="5375" xr:uid="{00000000-0005-0000-0000-0000F2290000}"/>
    <cellStyle name="Normal 3 4 4 2 5 2" xfId="5376" xr:uid="{00000000-0005-0000-0000-0000F3290000}"/>
    <cellStyle name="Normal 3 4 4 2 5 2 2" xfId="15762" xr:uid="{00000000-0005-0000-0000-0000F4290000}"/>
    <cellStyle name="Normal 3 4 4 2 5 3" xfId="11520" xr:uid="{00000000-0005-0000-0000-0000F5290000}"/>
    <cellStyle name="Normal 3 4 4 2 6" xfId="5377" xr:uid="{00000000-0005-0000-0000-0000F6290000}"/>
    <cellStyle name="Normal 3 4 4 2 6 2" xfId="5378" xr:uid="{00000000-0005-0000-0000-0000F7290000}"/>
    <cellStyle name="Normal 3 4 4 2 6 2 2" xfId="14348" xr:uid="{00000000-0005-0000-0000-0000F8290000}"/>
    <cellStyle name="Normal 3 4 4 2 6 3" xfId="10106" xr:uid="{00000000-0005-0000-0000-0000F9290000}"/>
    <cellStyle name="Normal 3 4 4 2 7" xfId="5379" xr:uid="{00000000-0005-0000-0000-0000FA290000}"/>
    <cellStyle name="Normal 3 4 4 2 7 2" xfId="12936" xr:uid="{00000000-0005-0000-0000-0000FB290000}"/>
    <cellStyle name="Normal 3 4 4 2 8" xfId="8694" xr:uid="{00000000-0005-0000-0000-0000FC290000}"/>
    <cellStyle name="Normal 3 4 4 3" xfId="5380" xr:uid="{00000000-0005-0000-0000-0000FD290000}"/>
    <cellStyle name="Normal 3 4 4 3 2" xfId="5381" xr:uid="{00000000-0005-0000-0000-0000FE290000}"/>
    <cellStyle name="Normal 3 4 4 3 2 2" xfId="5382" xr:uid="{00000000-0005-0000-0000-0000FF290000}"/>
    <cellStyle name="Normal 3 4 4 3 2 2 2" xfId="5383" xr:uid="{00000000-0005-0000-0000-0000002A0000}"/>
    <cellStyle name="Normal 3 4 4 3 2 2 2 2" xfId="16569" xr:uid="{00000000-0005-0000-0000-0000012A0000}"/>
    <cellStyle name="Normal 3 4 4 3 2 2 3" xfId="12327" xr:uid="{00000000-0005-0000-0000-0000022A0000}"/>
    <cellStyle name="Normal 3 4 4 3 2 3" xfId="5384" xr:uid="{00000000-0005-0000-0000-0000032A0000}"/>
    <cellStyle name="Normal 3 4 4 3 2 3 2" xfId="5385" xr:uid="{00000000-0005-0000-0000-0000042A0000}"/>
    <cellStyle name="Normal 3 4 4 3 2 3 2 2" xfId="15155" xr:uid="{00000000-0005-0000-0000-0000052A0000}"/>
    <cellStyle name="Normal 3 4 4 3 2 3 3" xfId="10913" xr:uid="{00000000-0005-0000-0000-0000062A0000}"/>
    <cellStyle name="Normal 3 4 4 3 2 4" xfId="5386" xr:uid="{00000000-0005-0000-0000-0000072A0000}"/>
    <cellStyle name="Normal 3 4 4 3 2 4 2" xfId="13743" xr:uid="{00000000-0005-0000-0000-0000082A0000}"/>
    <cellStyle name="Normal 3 4 4 3 2 5" xfId="9501" xr:uid="{00000000-0005-0000-0000-0000092A0000}"/>
    <cellStyle name="Normal 3 4 4 3 3" xfId="5387" xr:uid="{00000000-0005-0000-0000-00000A2A0000}"/>
    <cellStyle name="Normal 3 4 4 3 3 2" xfId="5388" xr:uid="{00000000-0005-0000-0000-00000B2A0000}"/>
    <cellStyle name="Normal 3 4 4 3 3 2 2" xfId="15863" xr:uid="{00000000-0005-0000-0000-00000C2A0000}"/>
    <cellStyle name="Normal 3 4 4 3 3 3" xfId="11621" xr:uid="{00000000-0005-0000-0000-00000D2A0000}"/>
    <cellStyle name="Normal 3 4 4 3 4" xfId="5389" xr:uid="{00000000-0005-0000-0000-00000E2A0000}"/>
    <cellStyle name="Normal 3 4 4 3 4 2" xfId="5390" xr:uid="{00000000-0005-0000-0000-00000F2A0000}"/>
    <cellStyle name="Normal 3 4 4 3 4 2 2" xfId="14449" xr:uid="{00000000-0005-0000-0000-0000102A0000}"/>
    <cellStyle name="Normal 3 4 4 3 4 3" xfId="10207" xr:uid="{00000000-0005-0000-0000-0000112A0000}"/>
    <cellStyle name="Normal 3 4 4 3 5" xfId="5391" xr:uid="{00000000-0005-0000-0000-0000122A0000}"/>
    <cellStyle name="Normal 3 4 4 3 5 2" xfId="13037" xr:uid="{00000000-0005-0000-0000-0000132A0000}"/>
    <cellStyle name="Normal 3 4 4 3 6" xfId="8795" xr:uid="{00000000-0005-0000-0000-0000142A0000}"/>
    <cellStyle name="Normal 3 4 4 4" xfId="5392" xr:uid="{00000000-0005-0000-0000-0000152A0000}"/>
    <cellStyle name="Normal 3 4 4 4 2" xfId="5393" xr:uid="{00000000-0005-0000-0000-0000162A0000}"/>
    <cellStyle name="Normal 3 4 4 4 2 2" xfId="5394" xr:uid="{00000000-0005-0000-0000-0000172A0000}"/>
    <cellStyle name="Normal 3 4 4 4 2 2 2" xfId="5395" xr:uid="{00000000-0005-0000-0000-0000182A0000}"/>
    <cellStyle name="Normal 3 4 4 4 2 2 2 2" xfId="16821" xr:uid="{00000000-0005-0000-0000-0000192A0000}"/>
    <cellStyle name="Normal 3 4 4 4 2 2 3" xfId="12579" xr:uid="{00000000-0005-0000-0000-00001A2A0000}"/>
    <cellStyle name="Normal 3 4 4 4 2 3" xfId="5396" xr:uid="{00000000-0005-0000-0000-00001B2A0000}"/>
    <cellStyle name="Normal 3 4 4 4 2 3 2" xfId="5397" xr:uid="{00000000-0005-0000-0000-00001C2A0000}"/>
    <cellStyle name="Normal 3 4 4 4 2 3 2 2" xfId="15407" xr:uid="{00000000-0005-0000-0000-00001D2A0000}"/>
    <cellStyle name="Normal 3 4 4 4 2 3 3" xfId="11165" xr:uid="{00000000-0005-0000-0000-00001E2A0000}"/>
    <cellStyle name="Normal 3 4 4 4 2 4" xfId="5398" xr:uid="{00000000-0005-0000-0000-00001F2A0000}"/>
    <cellStyle name="Normal 3 4 4 4 2 4 2" xfId="13995" xr:uid="{00000000-0005-0000-0000-0000202A0000}"/>
    <cellStyle name="Normal 3 4 4 4 2 5" xfId="9753" xr:uid="{00000000-0005-0000-0000-0000212A0000}"/>
    <cellStyle name="Normal 3 4 4 4 3" xfId="5399" xr:uid="{00000000-0005-0000-0000-0000222A0000}"/>
    <cellStyle name="Normal 3 4 4 4 3 2" xfId="5400" xr:uid="{00000000-0005-0000-0000-0000232A0000}"/>
    <cellStyle name="Normal 3 4 4 4 3 2 2" xfId="16115" xr:uid="{00000000-0005-0000-0000-0000242A0000}"/>
    <cellStyle name="Normal 3 4 4 4 3 3" xfId="11873" xr:uid="{00000000-0005-0000-0000-0000252A0000}"/>
    <cellStyle name="Normal 3 4 4 4 4" xfId="5401" xr:uid="{00000000-0005-0000-0000-0000262A0000}"/>
    <cellStyle name="Normal 3 4 4 4 4 2" xfId="5402" xr:uid="{00000000-0005-0000-0000-0000272A0000}"/>
    <cellStyle name="Normal 3 4 4 4 4 2 2" xfId="14701" xr:uid="{00000000-0005-0000-0000-0000282A0000}"/>
    <cellStyle name="Normal 3 4 4 4 4 3" xfId="10459" xr:uid="{00000000-0005-0000-0000-0000292A0000}"/>
    <cellStyle name="Normal 3 4 4 4 5" xfId="5403" xr:uid="{00000000-0005-0000-0000-00002A2A0000}"/>
    <cellStyle name="Normal 3 4 4 4 5 2" xfId="13289" xr:uid="{00000000-0005-0000-0000-00002B2A0000}"/>
    <cellStyle name="Normal 3 4 4 4 6" xfId="9047" xr:uid="{00000000-0005-0000-0000-00002C2A0000}"/>
    <cellStyle name="Normal 3 4 4 5" xfId="5404" xr:uid="{00000000-0005-0000-0000-00002D2A0000}"/>
    <cellStyle name="Normal 3 4 4 5 2" xfId="5405" xr:uid="{00000000-0005-0000-0000-00002E2A0000}"/>
    <cellStyle name="Normal 3 4 4 5 2 2" xfId="5406" xr:uid="{00000000-0005-0000-0000-00002F2A0000}"/>
    <cellStyle name="Normal 3 4 4 5 2 2 2" xfId="16367" xr:uid="{00000000-0005-0000-0000-0000302A0000}"/>
    <cellStyle name="Normal 3 4 4 5 2 3" xfId="12125" xr:uid="{00000000-0005-0000-0000-0000312A0000}"/>
    <cellStyle name="Normal 3 4 4 5 3" xfId="5407" xr:uid="{00000000-0005-0000-0000-0000322A0000}"/>
    <cellStyle name="Normal 3 4 4 5 3 2" xfId="5408" xr:uid="{00000000-0005-0000-0000-0000332A0000}"/>
    <cellStyle name="Normal 3 4 4 5 3 2 2" xfId="14953" xr:uid="{00000000-0005-0000-0000-0000342A0000}"/>
    <cellStyle name="Normal 3 4 4 5 3 3" xfId="10711" xr:uid="{00000000-0005-0000-0000-0000352A0000}"/>
    <cellStyle name="Normal 3 4 4 5 4" xfId="5409" xr:uid="{00000000-0005-0000-0000-0000362A0000}"/>
    <cellStyle name="Normal 3 4 4 5 4 2" xfId="13541" xr:uid="{00000000-0005-0000-0000-0000372A0000}"/>
    <cellStyle name="Normal 3 4 4 5 5" xfId="9299" xr:uid="{00000000-0005-0000-0000-0000382A0000}"/>
    <cellStyle name="Normal 3 4 4 6" xfId="5410" xr:uid="{00000000-0005-0000-0000-0000392A0000}"/>
    <cellStyle name="Normal 3 4 4 6 2" xfId="5411" xr:uid="{00000000-0005-0000-0000-00003A2A0000}"/>
    <cellStyle name="Normal 3 4 4 6 2 2" xfId="15661" xr:uid="{00000000-0005-0000-0000-00003B2A0000}"/>
    <cellStyle name="Normal 3 4 4 6 3" xfId="11419" xr:uid="{00000000-0005-0000-0000-00003C2A0000}"/>
    <cellStyle name="Normal 3 4 4 7" xfId="5412" xr:uid="{00000000-0005-0000-0000-00003D2A0000}"/>
    <cellStyle name="Normal 3 4 4 7 2" xfId="5413" xr:uid="{00000000-0005-0000-0000-00003E2A0000}"/>
    <cellStyle name="Normal 3 4 4 7 2 2" xfId="14247" xr:uid="{00000000-0005-0000-0000-00003F2A0000}"/>
    <cellStyle name="Normal 3 4 4 7 3" xfId="10005" xr:uid="{00000000-0005-0000-0000-0000402A0000}"/>
    <cellStyle name="Normal 3 4 4 8" xfId="5414" xr:uid="{00000000-0005-0000-0000-0000412A0000}"/>
    <cellStyle name="Normal 3 4 4 8 2" xfId="12835" xr:uid="{00000000-0005-0000-0000-0000422A0000}"/>
    <cellStyle name="Normal 3 4 4 9" xfId="8593" xr:uid="{00000000-0005-0000-0000-0000432A0000}"/>
    <cellStyle name="Normal 3 4 5" xfId="5415" xr:uid="{00000000-0005-0000-0000-0000442A0000}"/>
    <cellStyle name="Normal 3 4 5 2" xfId="5416" xr:uid="{00000000-0005-0000-0000-0000452A0000}"/>
    <cellStyle name="Normal 3 4 5 2 2" xfId="5417" xr:uid="{00000000-0005-0000-0000-0000462A0000}"/>
    <cellStyle name="Normal 3 4 5 2 2 2" xfId="5418" xr:uid="{00000000-0005-0000-0000-0000472A0000}"/>
    <cellStyle name="Normal 3 4 5 2 2 2 2" xfId="5419" xr:uid="{00000000-0005-0000-0000-0000482A0000}"/>
    <cellStyle name="Normal 3 4 5 2 2 2 2 2" xfId="16619" xr:uid="{00000000-0005-0000-0000-0000492A0000}"/>
    <cellStyle name="Normal 3 4 5 2 2 2 3" xfId="12377" xr:uid="{00000000-0005-0000-0000-00004A2A0000}"/>
    <cellStyle name="Normal 3 4 5 2 2 3" xfId="5420" xr:uid="{00000000-0005-0000-0000-00004B2A0000}"/>
    <cellStyle name="Normal 3 4 5 2 2 3 2" xfId="5421" xr:uid="{00000000-0005-0000-0000-00004C2A0000}"/>
    <cellStyle name="Normal 3 4 5 2 2 3 2 2" xfId="15205" xr:uid="{00000000-0005-0000-0000-00004D2A0000}"/>
    <cellStyle name="Normal 3 4 5 2 2 3 3" xfId="10963" xr:uid="{00000000-0005-0000-0000-00004E2A0000}"/>
    <cellStyle name="Normal 3 4 5 2 2 4" xfId="5422" xr:uid="{00000000-0005-0000-0000-00004F2A0000}"/>
    <cellStyle name="Normal 3 4 5 2 2 4 2" xfId="13793" xr:uid="{00000000-0005-0000-0000-0000502A0000}"/>
    <cellStyle name="Normal 3 4 5 2 2 5" xfId="9551" xr:uid="{00000000-0005-0000-0000-0000512A0000}"/>
    <cellStyle name="Normal 3 4 5 2 3" xfId="5423" xr:uid="{00000000-0005-0000-0000-0000522A0000}"/>
    <cellStyle name="Normal 3 4 5 2 3 2" xfId="5424" xr:uid="{00000000-0005-0000-0000-0000532A0000}"/>
    <cellStyle name="Normal 3 4 5 2 3 2 2" xfId="15913" xr:uid="{00000000-0005-0000-0000-0000542A0000}"/>
    <cellStyle name="Normal 3 4 5 2 3 3" xfId="11671" xr:uid="{00000000-0005-0000-0000-0000552A0000}"/>
    <cellStyle name="Normal 3 4 5 2 4" xfId="5425" xr:uid="{00000000-0005-0000-0000-0000562A0000}"/>
    <cellStyle name="Normal 3 4 5 2 4 2" xfId="5426" xr:uid="{00000000-0005-0000-0000-0000572A0000}"/>
    <cellStyle name="Normal 3 4 5 2 4 2 2" xfId="14499" xr:uid="{00000000-0005-0000-0000-0000582A0000}"/>
    <cellStyle name="Normal 3 4 5 2 4 3" xfId="10257" xr:uid="{00000000-0005-0000-0000-0000592A0000}"/>
    <cellStyle name="Normal 3 4 5 2 5" xfId="5427" xr:uid="{00000000-0005-0000-0000-00005A2A0000}"/>
    <cellStyle name="Normal 3 4 5 2 5 2" xfId="13087" xr:uid="{00000000-0005-0000-0000-00005B2A0000}"/>
    <cellStyle name="Normal 3 4 5 2 6" xfId="8845" xr:uid="{00000000-0005-0000-0000-00005C2A0000}"/>
    <cellStyle name="Normal 3 4 5 3" xfId="5428" xr:uid="{00000000-0005-0000-0000-00005D2A0000}"/>
    <cellStyle name="Normal 3 4 5 3 2" xfId="5429" xr:uid="{00000000-0005-0000-0000-00005E2A0000}"/>
    <cellStyle name="Normal 3 4 5 3 2 2" xfId="5430" xr:uid="{00000000-0005-0000-0000-00005F2A0000}"/>
    <cellStyle name="Normal 3 4 5 3 2 2 2" xfId="5431" xr:uid="{00000000-0005-0000-0000-0000602A0000}"/>
    <cellStyle name="Normal 3 4 5 3 2 2 2 2" xfId="16871" xr:uid="{00000000-0005-0000-0000-0000612A0000}"/>
    <cellStyle name="Normal 3 4 5 3 2 2 3" xfId="12629" xr:uid="{00000000-0005-0000-0000-0000622A0000}"/>
    <cellStyle name="Normal 3 4 5 3 2 3" xfId="5432" xr:uid="{00000000-0005-0000-0000-0000632A0000}"/>
    <cellStyle name="Normal 3 4 5 3 2 3 2" xfId="5433" xr:uid="{00000000-0005-0000-0000-0000642A0000}"/>
    <cellStyle name="Normal 3 4 5 3 2 3 2 2" xfId="15457" xr:uid="{00000000-0005-0000-0000-0000652A0000}"/>
    <cellStyle name="Normal 3 4 5 3 2 3 3" xfId="11215" xr:uid="{00000000-0005-0000-0000-0000662A0000}"/>
    <cellStyle name="Normal 3 4 5 3 2 4" xfId="5434" xr:uid="{00000000-0005-0000-0000-0000672A0000}"/>
    <cellStyle name="Normal 3 4 5 3 2 4 2" xfId="14045" xr:uid="{00000000-0005-0000-0000-0000682A0000}"/>
    <cellStyle name="Normal 3 4 5 3 2 5" xfId="9803" xr:uid="{00000000-0005-0000-0000-0000692A0000}"/>
    <cellStyle name="Normal 3 4 5 3 3" xfId="5435" xr:uid="{00000000-0005-0000-0000-00006A2A0000}"/>
    <cellStyle name="Normal 3 4 5 3 3 2" xfId="5436" xr:uid="{00000000-0005-0000-0000-00006B2A0000}"/>
    <cellStyle name="Normal 3 4 5 3 3 2 2" xfId="16165" xr:uid="{00000000-0005-0000-0000-00006C2A0000}"/>
    <cellStyle name="Normal 3 4 5 3 3 3" xfId="11923" xr:uid="{00000000-0005-0000-0000-00006D2A0000}"/>
    <cellStyle name="Normal 3 4 5 3 4" xfId="5437" xr:uid="{00000000-0005-0000-0000-00006E2A0000}"/>
    <cellStyle name="Normal 3 4 5 3 4 2" xfId="5438" xr:uid="{00000000-0005-0000-0000-00006F2A0000}"/>
    <cellStyle name="Normal 3 4 5 3 4 2 2" xfId="14751" xr:uid="{00000000-0005-0000-0000-0000702A0000}"/>
    <cellStyle name="Normal 3 4 5 3 4 3" xfId="10509" xr:uid="{00000000-0005-0000-0000-0000712A0000}"/>
    <cellStyle name="Normal 3 4 5 3 5" xfId="5439" xr:uid="{00000000-0005-0000-0000-0000722A0000}"/>
    <cellStyle name="Normal 3 4 5 3 5 2" xfId="13339" xr:uid="{00000000-0005-0000-0000-0000732A0000}"/>
    <cellStyle name="Normal 3 4 5 3 6" xfId="9097" xr:uid="{00000000-0005-0000-0000-0000742A0000}"/>
    <cellStyle name="Normal 3 4 5 4" xfId="5440" xr:uid="{00000000-0005-0000-0000-0000752A0000}"/>
    <cellStyle name="Normal 3 4 5 4 2" xfId="5441" xr:uid="{00000000-0005-0000-0000-0000762A0000}"/>
    <cellStyle name="Normal 3 4 5 4 2 2" xfId="5442" xr:uid="{00000000-0005-0000-0000-0000772A0000}"/>
    <cellStyle name="Normal 3 4 5 4 2 2 2" xfId="16417" xr:uid="{00000000-0005-0000-0000-0000782A0000}"/>
    <cellStyle name="Normal 3 4 5 4 2 3" xfId="12175" xr:uid="{00000000-0005-0000-0000-0000792A0000}"/>
    <cellStyle name="Normal 3 4 5 4 3" xfId="5443" xr:uid="{00000000-0005-0000-0000-00007A2A0000}"/>
    <cellStyle name="Normal 3 4 5 4 3 2" xfId="5444" xr:uid="{00000000-0005-0000-0000-00007B2A0000}"/>
    <cellStyle name="Normal 3 4 5 4 3 2 2" xfId="15003" xr:uid="{00000000-0005-0000-0000-00007C2A0000}"/>
    <cellStyle name="Normal 3 4 5 4 3 3" xfId="10761" xr:uid="{00000000-0005-0000-0000-00007D2A0000}"/>
    <cellStyle name="Normal 3 4 5 4 4" xfId="5445" xr:uid="{00000000-0005-0000-0000-00007E2A0000}"/>
    <cellStyle name="Normal 3 4 5 4 4 2" xfId="13591" xr:uid="{00000000-0005-0000-0000-00007F2A0000}"/>
    <cellStyle name="Normal 3 4 5 4 5" xfId="9349" xr:uid="{00000000-0005-0000-0000-0000802A0000}"/>
    <cellStyle name="Normal 3 4 5 5" xfId="5446" xr:uid="{00000000-0005-0000-0000-0000812A0000}"/>
    <cellStyle name="Normal 3 4 5 5 2" xfId="5447" xr:uid="{00000000-0005-0000-0000-0000822A0000}"/>
    <cellStyle name="Normal 3 4 5 5 2 2" xfId="15711" xr:uid="{00000000-0005-0000-0000-0000832A0000}"/>
    <cellStyle name="Normal 3 4 5 5 3" xfId="11469" xr:uid="{00000000-0005-0000-0000-0000842A0000}"/>
    <cellStyle name="Normal 3 4 5 6" xfId="5448" xr:uid="{00000000-0005-0000-0000-0000852A0000}"/>
    <cellStyle name="Normal 3 4 5 6 2" xfId="5449" xr:uid="{00000000-0005-0000-0000-0000862A0000}"/>
    <cellStyle name="Normal 3 4 5 6 2 2" xfId="14297" xr:uid="{00000000-0005-0000-0000-0000872A0000}"/>
    <cellStyle name="Normal 3 4 5 6 3" xfId="10055" xr:uid="{00000000-0005-0000-0000-0000882A0000}"/>
    <cellStyle name="Normal 3 4 5 7" xfId="5450" xr:uid="{00000000-0005-0000-0000-0000892A0000}"/>
    <cellStyle name="Normal 3 4 5 7 2" xfId="12885" xr:uid="{00000000-0005-0000-0000-00008A2A0000}"/>
    <cellStyle name="Normal 3 4 5 8" xfId="8643" xr:uid="{00000000-0005-0000-0000-00008B2A0000}"/>
    <cellStyle name="Normal 3 4 6" xfId="5451" xr:uid="{00000000-0005-0000-0000-00008C2A0000}"/>
    <cellStyle name="Normal 3 4 6 2" xfId="5452" xr:uid="{00000000-0005-0000-0000-00008D2A0000}"/>
    <cellStyle name="Normal 3 4 6 2 2" xfId="5453" xr:uid="{00000000-0005-0000-0000-00008E2A0000}"/>
    <cellStyle name="Normal 3 4 6 2 2 2" xfId="5454" xr:uid="{00000000-0005-0000-0000-00008F2A0000}"/>
    <cellStyle name="Normal 3 4 6 2 2 2 2" xfId="5455" xr:uid="{00000000-0005-0000-0000-0000902A0000}"/>
    <cellStyle name="Normal 3 4 6 2 2 2 2 2" xfId="16972" xr:uid="{00000000-0005-0000-0000-0000912A0000}"/>
    <cellStyle name="Normal 3 4 6 2 2 2 3" xfId="12730" xr:uid="{00000000-0005-0000-0000-0000922A0000}"/>
    <cellStyle name="Normal 3 4 6 2 2 3" xfId="5456" xr:uid="{00000000-0005-0000-0000-0000932A0000}"/>
    <cellStyle name="Normal 3 4 6 2 2 3 2" xfId="5457" xr:uid="{00000000-0005-0000-0000-0000942A0000}"/>
    <cellStyle name="Normal 3 4 6 2 2 3 2 2" xfId="15558" xr:uid="{00000000-0005-0000-0000-0000952A0000}"/>
    <cellStyle name="Normal 3 4 6 2 2 3 3" xfId="11316" xr:uid="{00000000-0005-0000-0000-0000962A0000}"/>
    <cellStyle name="Normal 3 4 6 2 2 4" xfId="5458" xr:uid="{00000000-0005-0000-0000-0000972A0000}"/>
    <cellStyle name="Normal 3 4 6 2 2 4 2" xfId="14146" xr:uid="{00000000-0005-0000-0000-0000982A0000}"/>
    <cellStyle name="Normal 3 4 6 2 2 5" xfId="9904" xr:uid="{00000000-0005-0000-0000-0000992A0000}"/>
    <cellStyle name="Normal 3 4 6 2 3" xfId="5459" xr:uid="{00000000-0005-0000-0000-00009A2A0000}"/>
    <cellStyle name="Normal 3 4 6 2 3 2" xfId="5460" xr:uid="{00000000-0005-0000-0000-00009B2A0000}"/>
    <cellStyle name="Normal 3 4 6 2 3 2 2" xfId="16266" xr:uid="{00000000-0005-0000-0000-00009C2A0000}"/>
    <cellStyle name="Normal 3 4 6 2 3 3" xfId="12024" xr:uid="{00000000-0005-0000-0000-00009D2A0000}"/>
    <cellStyle name="Normal 3 4 6 2 4" xfId="5461" xr:uid="{00000000-0005-0000-0000-00009E2A0000}"/>
    <cellStyle name="Normal 3 4 6 2 4 2" xfId="5462" xr:uid="{00000000-0005-0000-0000-00009F2A0000}"/>
    <cellStyle name="Normal 3 4 6 2 4 2 2" xfId="14852" xr:uid="{00000000-0005-0000-0000-0000A02A0000}"/>
    <cellStyle name="Normal 3 4 6 2 4 3" xfId="10610" xr:uid="{00000000-0005-0000-0000-0000A12A0000}"/>
    <cellStyle name="Normal 3 4 6 2 5" xfId="5463" xr:uid="{00000000-0005-0000-0000-0000A22A0000}"/>
    <cellStyle name="Normal 3 4 6 2 5 2" xfId="13440" xr:uid="{00000000-0005-0000-0000-0000A32A0000}"/>
    <cellStyle name="Normal 3 4 6 2 6" xfId="9198" xr:uid="{00000000-0005-0000-0000-0000A42A0000}"/>
    <cellStyle name="Normal 3 4 6 3" xfId="5464" xr:uid="{00000000-0005-0000-0000-0000A52A0000}"/>
    <cellStyle name="Normal 3 4 6 3 2" xfId="5465" xr:uid="{00000000-0005-0000-0000-0000A62A0000}"/>
    <cellStyle name="Normal 3 4 6 3 2 2" xfId="5466" xr:uid="{00000000-0005-0000-0000-0000A72A0000}"/>
    <cellStyle name="Normal 3 4 6 3 2 2 2" xfId="16720" xr:uid="{00000000-0005-0000-0000-0000A82A0000}"/>
    <cellStyle name="Normal 3 4 6 3 2 3" xfId="12478" xr:uid="{00000000-0005-0000-0000-0000A92A0000}"/>
    <cellStyle name="Normal 3 4 6 3 3" xfId="5467" xr:uid="{00000000-0005-0000-0000-0000AA2A0000}"/>
    <cellStyle name="Normal 3 4 6 3 3 2" xfId="5468" xr:uid="{00000000-0005-0000-0000-0000AB2A0000}"/>
    <cellStyle name="Normal 3 4 6 3 3 2 2" xfId="15306" xr:uid="{00000000-0005-0000-0000-0000AC2A0000}"/>
    <cellStyle name="Normal 3 4 6 3 3 3" xfId="11064" xr:uid="{00000000-0005-0000-0000-0000AD2A0000}"/>
    <cellStyle name="Normal 3 4 6 3 4" xfId="5469" xr:uid="{00000000-0005-0000-0000-0000AE2A0000}"/>
    <cellStyle name="Normal 3 4 6 3 4 2" xfId="13894" xr:uid="{00000000-0005-0000-0000-0000AF2A0000}"/>
    <cellStyle name="Normal 3 4 6 3 5" xfId="9652" xr:uid="{00000000-0005-0000-0000-0000B02A0000}"/>
    <cellStyle name="Normal 3 4 6 4" xfId="5470" xr:uid="{00000000-0005-0000-0000-0000B12A0000}"/>
    <cellStyle name="Normal 3 4 6 4 2" xfId="5471" xr:uid="{00000000-0005-0000-0000-0000B22A0000}"/>
    <cellStyle name="Normal 3 4 6 4 2 2" xfId="16014" xr:uid="{00000000-0005-0000-0000-0000B32A0000}"/>
    <cellStyle name="Normal 3 4 6 4 3" xfId="11772" xr:uid="{00000000-0005-0000-0000-0000B42A0000}"/>
    <cellStyle name="Normal 3 4 6 5" xfId="5472" xr:uid="{00000000-0005-0000-0000-0000B52A0000}"/>
    <cellStyle name="Normal 3 4 6 5 2" xfId="5473" xr:uid="{00000000-0005-0000-0000-0000B62A0000}"/>
    <cellStyle name="Normal 3 4 6 5 2 2" xfId="14600" xr:uid="{00000000-0005-0000-0000-0000B72A0000}"/>
    <cellStyle name="Normal 3 4 6 5 3" xfId="10358" xr:uid="{00000000-0005-0000-0000-0000B82A0000}"/>
    <cellStyle name="Normal 3 4 6 6" xfId="5474" xr:uid="{00000000-0005-0000-0000-0000B92A0000}"/>
    <cellStyle name="Normal 3 4 6 6 2" xfId="13188" xr:uid="{00000000-0005-0000-0000-0000BA2A0000}"/>
    <cellStyle name="Normal 3 4 6 7" xfId="8946" xr:uid="{00000000-0005-0000-0000-0000BB2A0000}"/>
    <cellStyle name="Normal 3 4 7" xfId="5475" xr:uid="{00000000-0005-0000-0000-0000BC2A0000}"/>
    <cellStyle name="Normal 3 4 7 2" xfId="5476" xr:uid="{00000000-0005-0000-0000-0000BD2A0000}"/>
    <cellStyle name="Normal 3 4 7 2 2" xfId="5477" xr:uid="{00000000-0005-0000-0000-0000BE2A0000}"/>
    <cellStyle name="Normal 3 4 7 2 2 2" xfId="5478" xr:uid="{00000000-0005-0000-0000-0000BF2A0000}"/>
    <cellStyle name="Normal 3 4 7 2 2 2 2" xfId="16518" xr:uid="{00000000-0005-0000-0000-0000C02A0000}"/>
    <cellStyle name="Normal 3 4 7 2 2 3" xfId="12276" xr:uid="{00000000-0005-0000-0000-0000C12A0000}"/>
    <cellStyle name="Normal 3 4 7 2 3" xfId="5479" xr:uid="{00000000-0005-0000-0000-0000C22A0000}"/>
    <cellStyle name="Normal 3 4 7 2 3 2" xfId="5480" xr:uid="{00000000-0005-0000-0000-0000C32A0000}"/>
    <cellStyle name="Normal 3 4 7 2 3 2 2" xfId="15104" xr:uid="{00000000-0005-0000-0000-0000C42A0000}"/>
    <cellStyle name="Normal 3 4 7 2 3 3" xfId="10862" xr:uid="{00000000-0005-0000-0000-0000C52A0000}"/>
    <cellStyle name="Normal 3 4 7 2 4" xfId="5481" xr:uid="{00000000-0005-0000-0000-0000C62A0000}"/>
    <cellStyle name="Normal 3 4 7 2 4 2" xfId="13692" xr:uid="{00000000-0005-0000-0000-0000C72A0000}"/>
    <cellStyle name="Normal 3 4 7 2 5" xfId="9450" xr:uid="{00000000-0005-0000-0000-0000C82A0000}"/>
    <cellStyle name="Normal 3 4 7 3" xfId="5482" xr:uid="{00000000-0005-0000-0000-0000C92A0000}"/>
    <cellStyle name="Normal 3 4 7 3 2" xfId="5483" xr:uid="{00000000-0005-0000-0000-0000CA2A0000}"/>
    <cellStyle name="Normal 3 4 7 3 2 2" xfId="15812" xr:uid="{00000000-0005-0000-0000-0000CB2A0000}"/>
    <cellStyle name="Normal 3 4 7 3 3" xfId="11570" xr:uid="{00000000-0005-0000-0000-0000CC2A0000}"/>
    <cellStyle name="Normal 3 4 7 4" xfId="5484" xr:uid="{00000000-0005-0000-0000-0000CD2A0000}"/>
    <cellStyle name="Normal 3 4 7 4 2" xfId="5485" xr:uid="{00000000-0005-0000-0000-0000CE2A0000}"/>
    <cellStyle name="Normal 3 4 7 4 2 2" xfId="14398" xr:uid="{00000000-0005-0000-0000-0000CF2A0000}"/>
    <cellStyle name="Normal 3 4 7 4 3" xfId="10156" xr:uid="{00000000-0005-0000-0000-0000D02A0000}"/>
    <cellStyle name="Normal 3 4 7 5" xfId="5486" xr:uid="{00000000-0005-0000-0000-0000D12A0000}"/>
    <cellStyle name="Normal 3 4 7 5 2" xfId="12986" xr:uid="{00000000-0005-0000-0000-0000D22A0000}"/>
    <cellStyle name="Normal 3 4 7 6" xfId="8744" xr:uid="{00000000-0005-0000-0000-0000D32A0000}"/>
    <cellStyle name="Normal 3 4 8" xfId="5487" xr:uid="{00000000-0005-0000-0000-0000D42A0000}"/>
    <cellStyle name="Normal 3 4 8 2" xfId="5488" xr:uid="{00000000-0005-0000-0000-0000D52A0000}"/>
    <cellStyle name="Normal 3 4 8 2 2" xfId="5489" xr:uid="{00000000-0005-0000-0000-0000D62A0000}"/>
    <cellStyle name="Normal 3 4 8 2 2 2" xfId="5490" xr:uid="{00000000-0005-0000-0000-0000D72A0000}"/>
    <cellStyle name="Normal 3 4 8 2 2 2 2" xfId="16770" xr:uid="{00000000-0005-0000-0000-0000D82A0000}"/>
    <cellStyle name="Normal 3 4 8 2 2 3" xfId="12528" xr:uid="{00000000-0005-0000-0000-0000D92A0000}"/>
    <cellStyle name="Normal 3 4 8 2 3" xfId="5491" xr:uid="{00000000-0005-0000-0000-0000DA2A0000}"/>
    <cellStyle name="Normal 3 4 8 2 3 2" xfId="5492" xr:uid="{00000000-0005-0000-0000-0000DB2A0000}"/>
    <cellStyle name="Normal 3 4 8 2 3 2 2" xfId="15356" xr:uid="{00000000-0005-0000-0000-0000DC2A0000}"/>
    <cellStyle name="Normal 3 4 8 2 3 3" xfId="11114" xr:uid="{00000000-0005-0000-0000-0000DD2A0000}"/>
    <cellStyle name="Normal 3 4 8 2 4" xfId="5493" xr:uid="{00000000-0005-0000-0000-0000DE2A0000}"/>
    <cellStyle name="Normal 3 4 8 2 4 2" xfId="13944" xr:uid="{00000000-0005-0000-0000-0000DF2A0000}"/>
    <cellStyle name="Normal 3 4 8 2 5" xfId="9702" xr:uid="{00000000-0005-0000-0000-0000E02A0000}"/>
    <cellStyle name="Normal 3 4 8 3" xfId="5494" xr:uid="{00000000-0005-0000-0000-0000E12A0000}"/>
    <cellStyle name="Normal 3 4 8 3 2" xfId="5495" xr:uid="{00000000-0005-0000-0000-0000E22A0000}"/>
    <cellStyle name="Normal 3 4 8 3 2 2" xfId="16064" xr:uid="{00000000-0005-0000-0000-0000E32A0000}"/>
    <cellStyle name="Normal 3 4 8 3 3" xfId="11822" xr:uid="{00000000-0005-0000-0000-0000E42A0000}"/>
    <cellStyle name="Normal 3 4 8 4" xfId="5496" xr:uid="{00000000-0005-0000-0000-0000E52A0000}"/>
    <cellStyle name="Normal 3 4 8 4 2" xfId="5497" xr:uid="{00000000-0005-0000-0000-0000E62A0000}"/>
    <cellStyle name="Normal 3 4 8 4 2 2" xfId="14650" xr:uid="{00000000-0005-0000-0000-0000E72A0000}"/>
    <cellStyle name="Normal 3 4 8 4 3" xfId="10408" xr:uid="{00000000-0005-0000-0000-0000E82A0000}"/>
    <cellStyle name="Normal 3 4 8 5" xfId="5498" xr:uid="{00000000-0005-0000-0000-0000E92A0000}"/>
    <cellStyle name="Normal 3 4 8 5 2" xfId="13238" xr:uid="{00000000-0005-0000-0000-0000EA2A0000}"/>
    <cellStyle name="Normal 3 4 8 6" xfId="8996" xr:uid="{00000000-0005-0000-0000-0000EB2A0000}"/>
    <cellStyle name="Normal 3 4 9" xfId="5499" xr:uid="{00000000-0005-0000-0000-0000EC2A0000}"/>
    <cellStyle name="Normal 3 4 9 2" xfId="5500" xr:uid="{00000000-0005-0000-0000-0000ED2A0000}"/>
    <cellStyle name="Normal 3 4 9 2 2" xfId="5501" xr:uid="{00000000-0005-0000-0000-0000EE2A0000}"/>
    <cellStyle name="Normal 3 4 9 2 2 2" xfId="16316" xr:uid="{00000000-0005-0000-0000-0000EF2A0000}"/>
    <cellStyle name="Normal 3 4 9 2 3" xfId="12074" xr:uid="{00000000-0005-0000-0000-0000F02A0000}"/>
    <cellStyle name="Normal 3 4 9 3" xfId="5502" xr:uid="{00000000-0005-0000-0000-0000F12A0000}"/>
    <cellStyle name="Normal 3 4 9 3 2" xfId="5503" xr:uid="{00000000-0005-0000-0000-0000F22A0000}"/>
    <cellStyle name="Normal 3 4 9 3 2 2" xfId="14902" xr:uid="{00000000-0005-0000-0000-0000F32A0000}"/>
    <cellStyle name="Normal 3 4 9 3 3" xfId="10660" xr:uid="{00000000-0005-0000-0000-0000F42A0000}"/>
    <cellStyle name="Normal 3 4 9 4" xfId="5504" xr:uid="{00000000-0005-0000-0000-0000F52A0000}"/>
    <cellStyle name="Normal 3 4 9 4 2" xfId="13490" xr:uid="{00000000-0005-0000-0000-0000F62A0000}"/>
    <cellStyle name="Normal 3 4 9 5" xfId="9248" xr:uid="{00000000-0005-0000-0000-0000F72A0000}"/>
    <cellStyle name="Normal 3 5" xfId="5505" xr:uid="{00000000-0005-0000-0000-0000F82A0000}"/>
    <cellStyle name="Normal 3 5 10" xfId="5506" xr:uid="{00000000-0005-0000-0000-0000F92A0000}"/>
    <cellStyle name="Normal 3 5 10 2" xfId="5507" xr:uid="{00000000-0005-0000-0000-0000FA2A0000}"/>
    <cellStyle name="Normal 3 5 10 2 2" xfId="14201" xr:uid="{00000000-0005-0000-0000-0000FB2A0000}"/>
    <cellStyle name="Normal 3 5 10 3" xfId="9959" xr:uid="{00000000-0005-0000-0000-0000FC2A0000}"/>
    <cellStyle name="Normal 3 5 11" xfId="5508" xr:uid="{00000000-0005-0000-0000-0000FD2A0000}"/>
    <cellStyle name="Normal 3 5 11 2" xfId="12789" xr:uid="{00000000-0005-0000-0000-0000FE2A0000}"/>
    <cellStyle name="Normal 3 5 12" xfId="8541" xr:uid="{00000000-0005-0000-0000-0000FF2A0000}"/>
    <cellStyle name="Normal 3 5 2" xfId="5509" xr:uid="{00000000-0005-0000-0000-0000002B0000}"/>
    <cellStyle name="Normal 3 5 2 10" xfId="5510" xr:uid="{00000000-0005-0000-0000-0000012B0000}"/>
    <cellStyle name="Normal 3 5 2 10 2" xfId="12814" xr:uid="{00000000-0005-0000-0000-0000022B0000}"/>
    <cellStyle name="Normal 3 5 2 11" xfId="8571" xr:uid="{00000000-0005-0000-0000-0000032B0000}"/>
    <cellStyle name="Normal 3 5 2 2" xfId="5511" xr:uid="{00000000-0005-0000-0000-0000042B0000}"/>
    <cellStyle name="Normal 3 5 2 2 2" xfId="5512" xr:uid="{00000000-0005-0000-0000-0000052B0000}"/>
    <cellStyle name="Normal 3 5 2 2 2 2" xfId="5513" xr:uid="{00000000-0005-0000-0000-0000062B0000}"/>
    <cellStyle name="Normal 3 5 2 2 2 2 2" xfId="5514" xr:uid="{00000000-0005-0000-0000-0000072B0000}"/>
    <cellStyle name="Normal 3 5 2 2 2 2 2 2" xfId="5515" xr:uid="{00000000-0005-0000-0000-0000082B0000}"/>
    <cellStyle name="Normal 3 5 2 2 2 2 2 2 2" xfId="5516" xr:uid="{00000000-0005-0000-0000-0000092B0000}"/>
    <cellStyle name="Normal 3 5 2 2 2 2 2 2 2 2" xfId="16700" xr:uid="{00000000-0005-0000-0000-00000A2B0000}"/>
    <cellStyle name="Normal 3 5 2 2 2 2 2 2 3" xfId="12458" xr:uid="{00000000-0005-0000-0000-00000B2B0000}"/>
    <cellStyle name="Normal 3 5 2 2 2 2 2 3" xfId="5517" xr:uid="{00000000-0005-0000-0000-00000C2B0000}"/>
    <cellStyle name="Normal 3 5 2 2 2 2 2 3 2" xfId="5518" xr:uid="{00000000-0005-0000-0000-00000D2B0000}"/>
    <cellStyle name="Normal 3 5 2 2 2 2 2 3 2 2" xfId="15286" xr:uid="{00000000-0005-0000-0000-00000E2B0000}"/>
    <cellStyle name="Normal 3 5 2 2 2 2 2 3 3" xfId="11044" xr:uid="{00000000-0005-0000-0000-00000F2B0000}"/>
    <cellStyle name="Normal 3 5 2 2 2 2 2 4" xfId="5519" xr:uid="{00000000-0005-0000-0000-0000102B0000}"/>
    <cellStyle name="Normal 3 5 2 2 2 2 2 4 2" xfId="13874" xr:uid="{00000000-0005-0000-0000-0000112B0000}"/>
    <cellStyle name="Normal 3 5 2 2 2 2 2 5" xfId="9632" xr:uid="{00000000-0005-0000-0000-0000122B0000}"/>
    <cellStyle name="Normal 3 5 2 2 2 2 3" xfId="5520" xr:uid="{00000000-0005-0000-0000-0000132B0000}"/>
    <cellStyle name="Normal 3 5 2 2 2 2 3 2" xfId="5521" xr:uid="{00000000-0005-0000-0000-0000142B0000}"/>
    <cellStyle name="Normal 3 5 2 2 2 2 3 2 2" xfId="15994" xr:uid="{00000000-0005-0000-0000-0000152B0000}"/>
    <cellStyle name="Normal 3 5 2 2 2 2 3 3" xfId="11752" xr:uid="{00000000-0005-0000-0000-0000162B0000}"/>
    <cellStyle name="Normal 3 5 2 2 2 2 4" xfId="5522" xr:uid="{00000000-0005-0000-0000-0000172B0000}"/>
    <cellStyle name="Normal 3 5 2 2 2 2 4 2" xfId="5523" xr:uid="{00000000-0005-0000-0000-0000182B0000}"/>
    <cellStyle name="Normal 3 5 2 2 2 2 4 2 2" xfId="14580" xr:uid="{00000000-0005-0000-0000-0000192B0000}"/>
    <cellStyle name="Normal 3 5 2 2 2 2 4 3" xfId="10338" xr:uid="{00000000-0005-0000-0000-00001A2B0000}"/>
    <cellStyle name="Normal 3 5 2 2 2 2 5" xfId="5524" xr:uid="{00000000-0005-0000-0000-00001B2B0000}"/>
    <cellStyle name="Normal 3 5 2 2 2 2 5 2" xfId="13168" xr:uid="{00000000-0005-0000-0000-00001C2B0000}"/>
    <cellStyle name="Normal 3 5 2 2 2 2 6" xfId="8926" xr:uid="{00000000-0005-0000-0000-00001D2B0000}"/>
    <cellStyle name="Normal 3 5 2 2 2 3" xfId="5525" xr:uid="{00000000-0005-0000-0000-00001E2B0000}"/>
    <cellStyle name="Normal 3 5 2 2 2 3 2" xfId="5526" xr:uid="{00000000-0005-0000-0000-00001F2B0000}"/>
    <cellStyle name="Normal 3 5 2 2 2 3 2 2" xfId="5527" xr:uid="{00000000-0005-0000-0000-0000202B0000}"/>
    <cellStyle name="Normal 3 5 2 2 2 3 2 2 2" xfId="5528" xr:uid="{00000000-0005-0000-0000-0000212B0000}"/>
    <cellStyle name="Normal 3 5 2 2 2 3 2 2 2 2" xfId="16952" xr:uid="{00000000-0005-0000-0000-0000222B0000}"/>
    <cellStyle name="Normal 3 5 2 2 2 3 2 2 3" xfId="12710" xr:uid="{00000000-0005-0000-0000-0000232B0000}"/>
    <cellStyle name="Normal 3 5 2 2 2 3 2 3" xfId="5529" xr:uid="{00000000-0005-0000-0000-0000242B0000}"/>
    <cellStyle name="Normal 3 5 2 2 2 3 2 3 2" xfId="5530" xr:uid="{00000000-0005-0000-0000-0000252B0000}"/>
    <cellStyle name="Normal 3 5 2 2 2 3 2 3 2 2" xfId="15538" xr:uid="{00000000-0005-0000-0000-0000262B0000}"/>
    <cellStyle name="Normal 3 5 2 2 2 3 2 3 3" xfId="11296" xr:uid="{00000000-0005-0000-0000-0000272B0000}"/>
    <cellStyle name="Normal 3 5 2 2 2 3 2 4" xfId="5531" xr:uid="{00000000-0005-0000-0000-0000282B0000}"/>
    <cellStyle name="Normal 3 5 2 2 2 3 2 4 2" xfId="14126" xr:uid="{00000000-0005-0000-0000-0000292B0000}"/>
    <cellStyle name="Normal 3 5 2 2 2 3 2 5" xfId="9884" xr:uid="{00000000-0005-0000-0000-00002A2B0000}"/>
    <cellStyle name="Normal 3 5 2 2 2 3 3" xfId="5532" xr:uid="{00000000-0005-0000-0000-00002B2B0000}"/>
    <cellStyle name="Normal 3 5 2 2 2 3 3 2" xfId="5533" xr:uid="{00000000-0005-0000-0000-00002C2B0000}"/>
    <cellStyle name="Normal 3 5 2 2 2 3 3 2 2" xfId="16246" xr:uid="{00000000-0005-0000-0000-00002D2B0000}"/>
    <cellStyle name="Normal 3 5 2 2 2 3 3 3" xfId="12004" xr:uid="{00000000-0005-0000-0000-00002E2B0000}"/>
    <cellStyle name="Normal 3 5 2 2 2 3 4" xfId="5534" xr:uid="{00000000-0005-0000-0000-00002F2B0000}"/>
    <cellStyle name="Normal 3 5 2 2 2 3 4 2" xfId="5535" xr:uid="{00000000-0005-0000-0000-0000302B0000}"/>
    <cellStyle name="Normal 3 5 2 2 2 3 4 2 2" xfId="14832" xr:uid="{00000000-0005-0000-0000-0000312B0000}"/>
    <cellStyle name="Normal 3 5 2 2 2 3 4 3" xfId="10590" xr:uid="{00000000-0005-0000-0000-0000322B0000}"/>
    <cellStyle name="Normal 3 5 2 2 2 3 5" xfId="5536" xr:uid="{00000000-0005-0000-0000-0000332B0000}"/>
    <cellStyle name="Normal 3 5 2 2 2 3 5 2" xfId="13420" xr:uid="{00000000-0005-0000-0000-0000342B0000}"/>
    <cellStyle name="Normal 3 5 2 2 2 3 6" xfId="9178" xr:uid="{00000000-0005-0000-0000-0000352B0000}"/>
    <cellStyle name="Normal 3 5 2 2 2 4" xfId="5537" xr:uid="{00000000-0005-0000-0000-0000362B0000}"/>
    <cellStyle name="Normal 3 5 2 2 2 4 2" xfId="5538" xr:uid="{00000000-0005-0000-0000-0000372B0000}"/>
    <cellStyle name="Normal 3 5 2 2 2 4 2 2" xfId="5539" xr:uid="{00000000-0005-0000-0000-0000382B0000}"/>
    <cellStyle name="Normal 3 5 2 2 2 4 2 2 2" xfId="16498" xr:uid="{00000000-0005-0000-0000-0000392B0000}"/>
    <cellStyle name="Normal 3 5 2 2 2 4 2 3" xfId="12256" xr:uid="{00000000-0005-0000-0000-00003A2B0000}"/>
    <cellStyle name="Normal 3 5 2 2 2 4 3" xfId="5540" xr:uid="{00000000-0005-0000-0000-00003B2B0000}"/>
    <cellStyle name="Normal 3 5 2 2 2 4 3 2" xfId="5541" xr:uid="{00000000-0005-0000-0000-00003C2B0000}"/>
    <cellStyle name="Normal 3 5 2 2 2 4 3 2 2" xfId="15084" xr:uid="{00000000-0005-0000-0000-00003D2B0000}"/>
    <cellStyle name="Normal 3 5 2 2 2 4 3 3" xfId="10842" xr:uid="{00000000-0005-0000-0000-00003E2B0000}"/>
    <cellStyle name="Normal 3 5 2 2 2 4 4" xfId="5542" xr:uid="{00000000-0005-0000-0000-00003F2B0000}"/>
    <cellStyle name="Normal 3 5 2 2 2 4 4 2" xfId="13672" xr:uid="{00000000-0005-0000-0000-0000402B0000}"/>
    <cellStyle name="Normal 3 5 2 2 2 4 5" xfId="9430" xr:uid="{00000000-0005-0000-0000-0000412B0000}"/>
    <cellStyle name="Normal 3 5 2 2 2 5" xfId="5543" xr:uid="{00000000-0005-0000-0000-0000422B0000}"/>
    <cellStyle name="Normal 3 5 2 2 2 5 2" xfId="5544" xr:uid="{00000000-0005-0000-0000-0000432B0000}"/>
    <cellStyle name="Normal 3 5 2 2 2 5 2 2" xfId="15792" xr:uid="{00000000-0005-0000-0000-0000442B0000}"/>
    <cellStyle name="Normal 3 5 2 2 2 5 3" xfId="11550" xr:uid="{00000000-0005-0000-0000-0000452B0000}"/>
    <cellStyle name="Normal 3 5 2 2 2 6" xfId="5545" xr:uid="{00000000-0005-0000-0000-0000462B0000}"/>
    <cellStyle name="Normal 3 5 2 2 2 6 2" xfId="5546" xr:uid="{00000000-0005-0000-0000-0000472B0000}"/>
    <cellStyle name="Normal 3 5 2 2 2 6 2 2" xfId="14378" xr:uid="{00000000-0005-0000-0000-0000482B0000}"/>
    <cellStyle name="Normal 3 5 2 2 2 6 3" xfId="10136" xr:uid="{00000000-0005-0000-0000-0000492B0000}"/>
    <cellStyle name="Normal 3 5 2 2 2 7" xfId="5547" xr:uid="{00000000-0005-0000-0000-00004A2B0000}"/>
    <cellStyle name="Normal 3 5 2 2 2 7 2" xfId="12966" xr:uid="{00000000-0005-0000-0000-00004B2B0000}"/>
    <cellStyle name="Normal 3 5 2 2 2 8" xfId="8724" xr:uid="{00000000-0005-0000-0000-00004C2B0000}"/>
    <cellStyle name="Normal 3 5 2 2 3" xfId="5548" xr:uid="{00000000-0005-0000-0000-00004D2B0000}"/>
    <cellStyle name="Normal 3 5 2 2 3 2" xfId="5549" xr:uid="{00000000-0005-0000-0000-00004E2B0000}"/>
    <cellStyle name="Normal 3 5 2 2 3 2 2" xfId="5550" xr:uid="{00000000-0005-0000-0000-00004F2B0000}"/>
    <cellStyle name="Normal 3 5 2 2 3 2 2 2" xfId="5551" xr:uid="{00000000-0005-0000-0000-0000502B0000}"/>
    <cellStyle name="Normal 3 5 2 2 3 2 2 2 2" xfId="16599" xr:uid="{00000000-0005-0000-0000-0000512B0000}"/>
    <cellStyle name="Normal 3 5 2 2 3 2 2 3" xfId="12357" xr:uid="{00000000-0005-0000-0000-0000522B0000}"/>
    <cellStyle name="Normal 3 5 2 2 3 2 3" xfId="5552" xr:uid="{00000000-0005-0000-0000-0000532B0000}"/>
    <cellStyle name="Normal 3 5 2 2 3 2 3 2" xfId="5553" xr:uid="{00000000-0005-0000-0000-0000542B0000}"/>
    <cellStyle name="Normal 3 5 2 2 3 2 3 2 2" xfId="15185" xr:uid="{00000000-0005-0000-0000-0000552B0000}"/>
    <cellStyle name="Normal 3 5 2 2 3 2 3 3" xfId="10943" xr:uid="{00000000-0005-0000-0000-0000562B0000}"/>
    <cellStyle name="Normal 3 5 2 2 3 2 4" xfId="5554" xr:uid="{00000000-0005-0000-0000-0000572B0000}"/>
    <cellStyle name="Normal 3 5 2 2 3 2 4 2" xfId="13773" xr:uid="{00000000-0005-0000-0000-0000582B0000}"/>
    <cellStyle name="Normal 3 5 2 2 3 2 5" xfId="9531" xr:uid="{00000000-0005-0000-0000-0000592B0000}"/>
    <cellStyle name="Normal 3 5 2 2 3 3" xfId="5555" xr:uid="{00000000-0005-0000-0000-00005A2B0000}"/>
    <cellStyle name="Normal 3 5 2 2 3 3 2" xfId="5556" xr:uid="{00000000-0005-0000-0000-00005B2B0000}"/>
    <cellStyle name="Normal 3 5 2 2 3 3 2 2" xfId="15893" xr:uid="{00000000-0005-0000-0000-00005C2B0000}"/>
    <cellStyle name="Normal 3 5 2 2 3 3 3" xfId="11651" xr:uid="{00000000-0005-0000-0000-00005D2B0000}"/>
    <cellStyle name="Normal 3 5 2 2 3 4" xfId="5557" xr:uid="{00000000-0005-0000-0000-00005E2B0000}"/>
    <cellStyle name="Normal 3 5 2 2 3 4 2" xfId="5558" xr:uid="{00000000-0005-0000-0000-00005F2B0000}"/>
    <cellStyle name="Normal 3 5 2 2 3 4 2 2" xfId="14479" xr:uid="{00000000-0005-0000-0000-0000602B0000}"/>
    <cellStyle name="Normal 3 5 2 2 3 4 3" xfId="10237" xr:uid="{00000000-0005-0000-0000-0000612B0000}"/>
    <cellStyle name="Normal 3 5 2 2 3 5" xfId="5559" xr:uid="{00000000-0005-0000-0000-0000622B0000}"/>
    <cellStyle name="Normal 3 5 2 2 3 5 2" xfId="13067" xr:uid="{00000000-0005-0000-0000-0000632B0000}"/>
    <cellStyle name="Normal 3 5 2 2 3 6" xfId="8825" xr:uid="{00000000-0005-0000-0000-0000642B0000}"/>
    <cellStyle name="Normal 3 5 2 2 4" xfId="5560" xr:uid="{00000000-0005-0000-0000-0000652B0000}"/>
    <cellStyle name="Normal 3 5 2 2 4 2" xfId="5561" xr:uid="{00000000-0005-0000-0000-0000662B0000}"/>
    <cellStyle name="Normal 3 5 2 2 4 2 2" xfId="5562" xr:uid="{00000000-0005-0000-0000-0000672B0000}"/>
    <cellStyle name="Normal 3 5 2 2 4 2 2 2" xfId="5563" xr:uid="{00000000-0005-0000-0000-0000682B0000}"/>
    <cellStyle name="Normal 3 5 2 2 4 2 2 2 2" xfId="16851" xr:uid="{00000000-0005-0000-0000-0000692B0000}"/>
    <cellStyle name="Normal 3 5 2 2 4 2 2 3" xfId="12609" xr:uid="{00000000-0005-0000-0000-00006A2B0000}"/>
    <cellStyle name="Normal 3 5 2 2 4 2 3" xfId="5564" xr:uid="{00000000-0005-0000-0000-00006B2B0000}"/>
    <cellStyle name="Normal 3 5 2 2 4 2 3 2" xfId="5565" xr:uid="{00000000-0005-0000-0000-00006C2B0000}"/>
    <cellStyle name="Normal 3 5 2 2 4 2 3 2 2" xfId="15437" xr:uid="{00000000-0005-0000-0000-00006D2B0000}"/>
    <cellStyle name="Normal 3 5 2 2 4 2 3 3" xfId="11195" xr:uid="{00000000-0005-0000-0000-00006E2B0000}"/>
    <cellStyle name="Normal 3 5 2 2 4 2 4" xfId="5566" xr:uid="{00000000-0005-0000-0000-00006F2B0000}"/>
    <cellStyle name="Normal 3 5 2 2 4 2 4 2" xfId="14025" xr:uid="{00000000-0005-0000-0000-0000702B0000}"/>
    <cellStyle name="Normal 3 5 2 2 4 2 5" xfId="9783" xr:uid="{00000000-0005-0000-0000-0000712B0000}"/>
    <cellStyle name="Normal 3 5 2 2 4 3" xfId="5567" xr:uid="{00000000-0005-0000-0000-0000722B0000}"/>
    <cellStyle name="Normal 3 5 2 2 4 3 2" xfId="5568" xr:uid="{00000000-0005-0000-0000-0000732B0000}"/>
    <cellStyle name="Normal 3 5 2 2 4 3 2 2" xfId="16145" xr:uid="{00000000-0005-0000-0000-0000742B0000}"/>
    <cellStyle name="Normal 3 5 2 2 4 3 3" xfId="11903" xr:uid="{00000000-0005-0000-0000-0000752B0000}"/>
    <cellStyle name="Normal 3 5 2 2 4 4" xfId="5569" xr:uid="{00000000-0005-0000-0000-0000762B0000}"/>
    <cellStyle name="Normal 3 5 2 2 4 4 2" xfId="5570" xr:uid="{00000000-0005-0000-0000-0000772B0000}"/>
    <cellStyle name="Normal 3 5 2 2 4 4 2 2" xfId="14731" xr:uid="{00000000-0005-0000-0000-0000782B0000}"/>
    <cellStyle name="Normal 3 5 2 2 4 4 3" xfId="10489" xr:uid="{00000000-0005-0000-0000-0000792B0000}"/>
    <cellStyle name="Normal 3 5 2 2 4 5" xfId="5571" xr:uid="{00000000-0005-0000-0000-00007A2B0000}"/>
    <cellStyle name="Normal 3 5 2 2 4 5 2" xfId="13319" xr:uid="{00000000-0005-0000-0000-00007B2B0000}"/>
    <cellStyle name="Normal 3 5 2 2 4 6" xfId="9077" xr:uid="{00000000-0005-0000-0000-00007C2B0000}"/>
    <cellStyle name="Normal 3 5 2 2 5" xfId="5572" xr:uid="{00000000-0005-0000-0000-00007D2B0000}"/>
    <cellStyle name="Normal 3 5 2 2 5 2" xfId="5573" xr:uid="{00000000-0005-0000-0000-00007E2B0000}"/>
    <cellStyle name="Normal 3 5 2 2 5 2 2" xfId="5574" xr:uid="{00000000-0005-0000-0000-00007F2B0000}"/>
    <cellStyle name="Normal 3 5 2 2 5 2 2 2" xfId="16397" xr:uid="{00000000-0005-0000-0000-0000802B0000}"/>
    <cellStyle name="Normal 3 5 2 2 5 2 3" xfId="12155" xr:uid="{00000000-0005-0000-0000-0000812B0000}"/>
    <cellStyle name="Normal 3 5 2 2 5 3" xfId="5575" xr:uid="{00000000-0005-0000-0000-0000822B0000}"/>
    <cellStyle name="Normal 3 5 2 2 5 3 2" xfId="5576" xr:uid="{00000000-0005-0000-0000-0000832B0000}"/>
    <cellStyle name="Normal 3 5 2 2 5 3 2 2" xfId="14983" xr:uid="{00000000-0005-0000-0000-0000842B0000}"/>
    <cellStyle name="Normal 3 5 2 2 5 3 3" xfId="10741" xr:uid="{00000000-0005-0000-0000-0000852B0000}"/>
    <cellStyle name="Normal 3 5 2 2 5 4" xfId="5577" xr:uid="{00000000-0005-0000-0000-0000862B0000}"/>
    <cellStyle name="Normal 3 5 2 2 5 4 2" xfId="13571" xr:uid="{00000000-0005-0000-0000-0000872B0000}"/>
    <cellStyle name="Normal 3 5 2 2 5 5" xfId="9329" xr:uid="{00000000-0005-0000-0000-0000882B0000}"/>
    <cellStyle name="Normal 3 5 2 2 6" xfId="5578" xr:uid="{00000000-0005-0000-0000-0000892B0000}"/>
    <cellStyle name="Normal 3 5 2 2 6 2" xfId="5579" xr:uid="{00000000-0005-0000-0000-00008A2B0000}"/>
    <cellStyle name="Normal 3 5 2 2 6 2 2" xfId="15691" xr:uid="{00000000-0005-0000-0000-00008B2B0000}"/>
    <cellStyle name="Normal 3 5 2 2 6 3" xfId="11449" xr:uid="{00000000-0005-0000-0000-00008C2B0000}"/>
    <cellStyle name="Normal 3 5 2 2 7" xfId="5580" xr:uid="{00000000-0005-0000-0000-00008D2B0000}"/>
    <cellStyle name="Normal 3 5 2 2 7 2" xfId="5581" xr:uid="{00000000-0005-0000-0000-00008E2B0000}"/>
    <cellStyle name="Normal 3 5 2 2 7 2 2" xfId="14277" xr:uid="{00000000-0005-0000-0000-00008F2B0000}"/>
    <cellStyle name="Normal 3 5 2 2 7 3" xfId="10035" xr:uid="{00000000-0005-0000-0000-0000902B0000}"/>
    <cellStyle name="Normal 3 5 2 2 8" xfId="5582" xr:uid="{00000000-0005-0000-0000-0000912B0000}"/>
    <cellStyle name="Normal 3 5 2 2 8 2" xfId="12865" xr:uid="{00000000-0005-0000-0000-0000922B0000}"/>
    <cellStyle name="Normal 3 5 2 2 9" xfId="8623" xr:uid="{00000000-0005-0000-0000-0000932B0000}"/>
    <cellStyle name="Normal 3 5 2 3" xfId="5583" xr:uid="{00000000-0005-0000-0000-0000942B0000}"/>
    <cellStyle name="Normal 3 5 2 3 2" xfId="5584" xr:uid="{00000000-0005-0000-0000-0000952B0000}"/>
    <cellStyle name="Normal 3 5 2 3 2 2" xfId="5585" xr:uid="{00000000-0005-0000-0000-0000962B0000}"/>
    <cellStyle name="Normal 3 5 2 3 2 2 2" xfId="5586" xr:uid="{00000000-0005-0000-0000-0000972B0000}"/>
    <cellStyle name="Normal 3 5 2 3 2 2 2 2" xfId="5587" xr:uid="{00000000-0005-0000-0000-0000982B0000}"/>
    <cellStyle name="Normal 3 5 2 3 2 2 2 2 2" xfId="16649" xr:uid="{00000000-0005-0000-0000-0000992B0000}"/>
    <cellStyle name="Normal 3 5 2 3 2 2 2 3" xfId="12407" xr:uid="{00000000-0005-0000-0000-00009A2B0000}"/>
    <cellStyle name="Normal 3 5 2 3 2 2 3" xfId="5588" xr:uid="{00000000-0005-0000-0000-00009B2B0000}"/>
    <cellStyle name="Normal 3 5 2 3 2 2 3 2" xfId="5589" xr:uid="{00000000-0005-0000-0000-00009C2B0000}"/>
    <cellStyle name="Normal 3 5 2 3 2 2 3 2 2" xfId="15235" xr:uid="{00000000-0005-0000-0000-00009D2B0000}"/>
    <cellStyle name="Normal 3 5 2 3 2 2 3 3" xfId="10993" xr:uid="{00000000-0005-0000-0000-00009E2B0000}"/>
    <cellStyle name="Normal 3 5 2 3 2 2 4" xfId="5590" xr:uid="{00000000-0005-0000-0000-00009F2B0000}"/>
    <cellStyle name="Normal 3 5 2 3 2 2 4 2" xfId="13823" xr:uid="{00000000-0005-0000-0000-0000A02B0000}"/>
    <cellStyle name="Normal 3 5 2 3 2 2 5" xfId="9581" xr:uid="{00000000-0005-0000-0000-0000A12B0000}"/>
    <cellStyle name="Normal 3 5 2 3 2 3" xfId="5591" xr:uid="{00000000-0005-0000-0000-0000A22B0000}"/>
    <cellStyle name="Normal 3 5 2 3 2 3 2" xfId="5592" xr:uid="{00000000-0005-0000-0000-0000A32B0000}"/>
    <cellStyle name="Normal 3 5 2 3 2 3 2 2" xfId="15943" xr:uid="{00000000-0005-0000-0000-0000A42B0000}"/>
    <cellStyle name="Normal 3 5 2 3 2 3 3" xfId="11701" xr:uid="{00000000-0005-0000-0000-0000A52B0000}"/>
    <cellStyle name="Normal 3 5 2 3 2 4" xfId="5593" xr:uid="{00000000-0005-0000-0000-0000A62B0000}"/>
    <cellStyle name="Normal 3 5 2 3 2 4 2" xfId="5594" xr:uid="{00000000-0005-0000-0000-0000A72B0000}"/>
    <cellStyle name="Normal 3 5 2 3 2 4 2 2" xfId="14529" xr:uid="{00000000-0005-0000-0000-0000A82B0000}"/>
    <cellStyle name="Normal 3 5 2 3 2 4 3" xfId="10287" xr:uid="{00000000-0005-0000-0000-0000A92B0000}"/>
    <cellStyle name="Normal 3 5 2 3 2 5" xfId="5595" xr:uid="{00000000-0005-0000-0000-0000AA2B0000}"/>
    <cellStyle name="Normal 3 5 2 3 2 5 2" xfId="13117" xr:uid="{00000000-0005-0000-0000-0000AB2B0000}"/>
    <cellStyle name="Normal 3 5 2 3 2 6" xfId="8875" xr:uid="{00000000-0005-0000-0000-0000AC2B0000}"/>
    <cellStyle name="Normal 3 5 2 3 3" xfId="5596" xr:uid="{00000000-0005-0000-0000-0000AD2B0000}"/>
    <cellStyle name="Normal 3 5 2 3 3 2" xfId="5597" xr:uid="{00000000-0005-0000-0000-0000AE2B0000}"/>
    <cellStyle name="Normal 3 5 2 3 3 2 2" xfId="5598" xr:uid="{00000000-0005-0000-0000-0000AF2B0000}"/>
    <cellStyle name="Normal 3 5 2 3 3 2 2 2" xfId="5599" xr:uid="{00000000-0005-0000-0000-0000B02B0000}"/>
    <cellStyle name="Normal 3 5 2 3 3 2 2 2 2" xfId="16901" xr:uid="{00000000-0005-0000-0000-0000B12B0000}"/>
    <cellStyle name="Normal 3 5 2 3 3 2 2 3" xfId="12659" xr:uid="{00000000-0005-0000-0000-0000B22B0000}"/>
    <cellStyle name="Normal 3 5 2 3 3 2 3" xfId="5600" xr:uid="{00000000-0005-0000-0000-0000B32B0000}"/>
    <cellStyle name="Normal 3 5 2 3 3 2 3 2" xfId="5601" xr:uid="{00000000-0005-0000-0000-0000B42B0000}"/>
    <cellStyle name="Normal 3 5 2 3 3 2 3 2 2" xfId="15487" xr:uid="{00000000-0005-0000-0000-0000B52B0000}"/>
    <cellStyle name="Normal 3 5 2 3 3 2 3 3" xfId="11245" xr:uid="{00000000-0005-0000-0000-0000B62B0000}"/>
    <cellStyle name="Normal 3 5 2 3 3 2 4" xfId="5602" xr:uid="{00000000-0005-0000-0000-0000B72B0000}"/>
    <cellStyle name="Normal 3 5 2 3 3 2 4 2" xfId="14075" xr:uid="{00000000-0005-0000-0000-0000B82B0000}"/>
    <cellStyle name="Normal 3 5 2 3 3 2 5" xfId="9833" xr:uid="{00000000-0005-0000-0000-0000B92B0000}"/>
    <cellStyle name="Normal 3 5 2 3 3 3" xfId="5603" xr:uid="{00000000-0005-0000-0000-0000BA2B0000}"/>
    <cellStyle name="Normal 3 5 2 3 3 3 2" xfId="5604" xr:uid="{00000000-0005-0000-0000-0000BB2B0000}"/>
    <cellStyle name="Normal 3 5 2 3 3 3 2 2" xfId="16195" xr:uid="{00000000-0005-0000-0000-0000BC2B0000}"/>
    <cellStyle name="Normal 3 5 2 3 3 3 3" xfId="11953" xr:uid="{00000000-0005-0000-0000-0000BD2B0000}"/>
    <cellStyle name="Normal 3 5 2 3 3 4" xfId="5605" xr:uid="{00000000-0005-0000-0000-0000BE2B0000}"/>
    <cellStyle name="Normal 3 5 2 3 3 4 2" xfId="5606" xr:uid="{00000000-0005-0000-0000-0000BF2B0000}"/>
    <cellStyle name="Normal 3 5 2 3 3 4 2 2" xfId="14781" xr:uid="{00000000-0005-0000-0000-0000C02B0000}"/>
    <cellStyle name="Normal 3 5 2 3 3 4 3" xfId="10539" xr:uid="{00000000-0005-0000-0000-0000C12B0000}"/>
    <cellStyle name="Normal 3 5 2 3 3 5" xfId="5607" xr:uid="{00000000-0005-0000-0000-0000C22B0000}"/>
    <cellStyle name="Normal 3 5 2 3 3 5 2" xfId="13369" xr:uid="{00000000-0005-0000-0000-0000C32B0000}"/>
    <cellStyle name="Normal 3 5 2 3 3 6" xfId="9127" xr:uid="{00000000-0005-0000-0000-0000C42B0000}"/>
    <cellStyle name="Normal 3 5 2 3 4" xfId="5608" xr:uid="{00000000-0005-0000-0000-0000C52B0000}"/>
    <cellStyle name="Normal 3 5 2 3 4 2" xfId="5609" xr:uid="{00000000-0005-0000-0000-0000C62B0000}"/>
    <cellStyle name="Normal 3 5 2 3 4 2 2" xfId="5610" xr:uid="{00000000-0005-0000-0000-0000C72B0000}"/>
    <cellStyle name="Normal 3 5 2 3 4 2 2 2" xfId="16447" xr:uid="{00000000-0005-0000-0000-0000C82B0000}"/>
    <cellStyle name="Normal 3 5 2 3 4 2 3" xfId="12205" xr:uid="{00000000-0005-0000-0000-0000C92B0000}"/>
    <cellStyle name="Normal 3 5 2 3 4 3" xfId="5611" xr:uid="{00000000-0005-0000-0000-0000CA2B0000}"/>
    <cellStyle name="Normal 3 5 2 3 4 3 2" xfId="5612" xr:uid="{00000000-0005-0000-0000-0000CB2B0000}"/>
    <cellStyle name="Normal 3 5 2 3 4 3 2 2" xfId="15033" xr:uid="{00000000-0005-0000-0000-0000CC2B0000}"/>
    <cellStyle name="Normal 3 5 2 3 4 3 3" xfId="10791" xr:uid="{00000000-0005-0000-0000-0000CD2B0000}"/>
    <cellStyle name="Normal 3 5 2 3 4 4" xfId="5613" xr:uid="{00000000-0005-0000-0000-0000CE2B0000}"/>
    <cellStyle name="Normal 3 5 2 3 4 4 2" xfId="13621" xr:uid="{00000000-0005-0000-0000-0000CF2B0000}"/>
    <cellStyle name="Normal 3 5 2 3 4 5" xfId="9379" xr:uid="{00000000-0005-0000-0000-0000D02B0000}"/>
    <cellStyle name="Normal 3 5 2 3 5" xfId="5614" xr:uid="{00000000-0005-0000-0000-0000D12B0000}"/>
    <cellStyle name="Normal 3 5 2 3 5 2" xfId="5615" xr:uid="{00000000-0005-0000-0000-0000D22B0000}"/>
    <cellStyle name="Normal 3 5 2 3 5 2 2" xfId="15741" xr:uid="{00000000-0005-0000-0000-0000D32B0000}"/>
    <cellStyle name="Normal 3 5 2 3 5 3" xfId="11499" xr:uid="{00000000-0005-0000-0000-0000D42B0000}"/>
    <cellStyle name="Normal 3 5 2 3 6" xfId="5616" xr:uid="{00000000-0005-0000-0000-0000D52B0000}"/>
    <cellStyle name="Normal 3 5 2 3 6 2" xfId="5617" xr:uid="{00000000-0005-0000-0000-0000D62B0000}"/>
    <cellStyle name="Normal 3 5 2 3 6 2 2" xfId="14327" xr:uid="{00000000-0005-0000-0000-0000D72B0000}"/>
    <cellStyle name="Normal 3 5 2 3 6 3" xfId="10085" xr:uid="{00000000-0005-0000-0000-0000D82B0000}"/>
    <cellStyle name="Normal 3 5 2 3 7" xfId="5618" xr:uid="{00000000-0005-0000-0000-0000D92B0000}"/>
    <cellStyle name="Normal 3 5 2 3 7 2" xfId="12915" xr:uid="{00000000-0005-0000-0000-0000DA2B0000}"/>
    <cellStyle name="Normal 3 5 2 3 8" xfId="8673" xr:uid="{00000000-0005-0000-0000-0000DB2B0000}"/>
    <cellStyle name="Normal 3 5 2 4" xfId="5619" xr:uid="{00000000-0005-0000-0000-0000DC2B0000}"/>
    <cellStyle name="Normal 3 5 2 4 2" xfId="5620" xr:uid="{00000000-0005-0000-0000-0000DD2B0000}"/>
    <cellStyle name="Normal 3 5 2 4 2 2" xfId="5621" xr:uid="{00000000-0005-0000-0000-0000DE2B0000}"/>
    <cellStyle name="Normal 3 5 2 4 2 2 2" xfId="5622" xr:uid="{00000000-0005-0000-0000-0000DF2B0000}"/>
    <cellStyle name="Normal 3 5 2 4 2 2 2 2" xfId="5623" xr:uid="{00000000-0005-0000-0000-0000E02B0000}"/>
    <cellStyle name="Normal 3 5 2 4 2 2 2 2 2" xfId="17002" xr:uid="{00000000-0005-0000-0000-0000E12B0000}"/>
    <cellStyle name="Normal 3 5 2 4 2 2 2 3" xfId="12760" xr:uid="{00000000-0005-0000-0000-0000E22B0000}"/>
    <cellStyle name="Normal 3 5 2 4 2 2 3" xfId="5624" xr:uid="{00000000-0005-0000-0000-0000E32B0000}"/>
    <cellStyle name="Normal 3 5 2 4 2 2 3 2" xfId="5625" xr:uid="{00000000-0005-0000-0000-0000E42B0000}"/>
    <cellStyle name="Normal 3 5 2 4 2 2 3 2 2" xfId="15588" xr:uid="{00000000-0005-0000-0000-0000E52B0000}"/>
    <cellStyle name="Normal 3 5 2 4 2 2 3 3" xfId="11346" xr:uid="{00000000-0005-0000-0000-0000E62B0000}"/>
    <cellStyle name="Normal 3 5 2 4 2 2 4" xfId="5626" xr:uid="{00000000-0005-0000-0000-0000E72B0000}"/>
    <cellStyle name="Normal 3 5 2 4 2 2 4 2" xfId="14176" xr:uid="{00000000-0005-0000-0000-0000E82B0000}"/>
    <cellStyle name="Normal 3 5 2 4 2 2 5" xfId="9934" xr:uid="{00000000-0005-0000-0000-0000E92B0000}"/>
    <cellStyle name="Normal 3 5 2 4 2 3" xfId="5627" xr:uid="{00000000-0005-0000-0000-0000EA2B0000}"/>
    <cellStyle name="Normal 3 5 2 4 2 3 2" xfId="5628" xr:uid="{00000000-0005-0000-0000-0000EB2B0000}"/>
    <cellStyle name="Normal 3 5 2 4 2 3 2 2" xfId="16296" xr:uid="{00000000-0005-0000-0000-0000EC2B0000}"/>
    <cellStyle name="Normal 3 5 2 4 2 3 3" xfId="12054" xr:uid="{00000000-0005-0000-0000-0000ED2B0000}"/>
    <cellStyle name="Normal 3 5 2 4 2 4" xfId="5629" xr:uid="{00000000-0005-0000-0000-0000EE2B0000}"/>
    <cellStyle name="Normal 3 5 2 4 2 4 2" xfId="5630" xr:uid="{00000000-0005-0000-0000-0000EF2B0000}"/>
    <cellStyle name="Normal 3 5 2 4 2 4 2 2" xfId="14882" xr:uid="{00000000-0005-0000-0000-0000F02B0000}"/>
    <cellStyle name="Normal 3 5 2 4 2 4 3" xfId="10640" xr:uid="{00000000-0005-0000-0000-0000F12B0000}"/>
    <cellStyle name="Normal 3 5 2 4 2 5" xfId="5631" xr:uid="{00000000-0005-0000-0000-0000F22B0000}"/>
    <cellStyle name="Normal 3 5 2 4 2 5 2" xfId="13470" xr:uid="{00000000-0005-0000-0000-0000F32B0000}"/>
    <cellStyle name="Normal 3 5 2 4 2 6" xfId="9228" xr:uid="{00000000-0005-0000-0000-0000F42B0000}"/>
    <cellStyle name="Normal 3 5 2 4 3" xfId="5632" xr:uid="{00000000-0005-0000-0000-0000F52B0000}"/>
    <cellStyle name="Normal 3 5 2 4 3 2" xfId="5633" xr:uid="{00000000-0005-0000-0000-0000F62B0000}"/>
    <cellStyle name="Normal 3 5 2 4 3 2 2" xfId="5634" xr:uid="{00000000-0005-0000-0000-0000F72B0000}"/>
    <cellStyle name="Normal 3 5 2 4 3 2 2 2" xfId="16750" xr:uid="{00000000-0005-0000-0000-0000F82B0000}"/>
    <cellStyle name="Normal 3 5 2 4 3 2 3" xfId="12508" xr:uid="{00000000-0005-0000-0000-0000F92B0000}"/>
    <cellStyle name="Normal 3 5 2 4 3 3" xfId="5635" xr:uid="{00000000-0005-0000-0000-0000FA2B0000}"/>
    <cellStyle name="Normal 3 5 2 4 3 3 2" xfId="5636" xr:uid="{00000000-0005-0000-0000-0000FB2B0000}"/>
    <cellStyle name="Normal 3 5 2 4 3 3 2 2" xfId="15336" xr:uid="{00000000-0005-0000-0000-0000FC2B0000}"/>
    <cellStyle name="Normal 3 5 2 4 3 3 3" xfId="11094" xr:uid="{00000000-0005-0000-0000-0000FD2B0000}"/>
    <cellStyle name="Normal 3 5 2 4 3 4" xfId="5637" xr:uid="{00000000-0005-0000-0000-0000FE2B0000}"/>
    <cellStyle name="Normal 3 5 2 4 3 4 2" xfId="13924" xr:uid="{00000000-0005-0000-0000-0000FF2B0000}"/>
    <cellStyle name="Normal 3 5 2 4 3 5" xfId="9682" xr:uid="{00000000-0005-0000-0000-0000002C0000}"/>
    <cellStyle name="Normal 3 5 2 4 4" xfId="5638" xr:uid="{00000000-0005-0000-0000-0000012C0000}"/>
    <cellStyle name="Normal 3 5 2 4 4 2" xfId="5639" xr:uid="{00000000-0005-0000-0000-0000022C0000}"/>
    <cellStyle name="Normal 3 5 2 4 4 2 2" xfId="16044" xr:uid="{00000000-0005-0000-0000-0000032C0000}"/>
    <cellStyle name="Normal 3 5 2 4 4 3" xfId="11802" xr:uid="{00000000-0005-0000-0000-0000042C0000}"/>
    <cellStyle name="Normal 3 5 2 4 5" xfId="5640" xr:uid="{00000000-0005-0000-0000-0000052C0000}"/>
    <cellStyle name="Normal 3 5 2 4 5 2" xfId="5641" xr:uid="{00000000-0005-0000-0000-0000062C0000}"/>
    <cellStyle name="Normal 3 5 2 4 5 2 2" xfId="14630" xr:uid="{00000000-0005-0000-0000-0000072C0000}"/>
    <cellStyle name="Normal 3 5 2 4 5 3" xfId="10388" xr:uid="{00000000-0005-0000-0000-0000082C0000}"/>
    <cellStyle name="Normal 3 5 2 4 6" xfId="5642" xr:uid="{00000000-0005-0000-0000-0000092C0000}"/>
    <cellStyle name="Normal 3 5 2 4 6 2" xfId="13218" xr:uid="{00000000-0005-0000-0000-00000A2C0000}"/>
    <cellStyle name="Normal 3 5 2 4 7" xfId="8976" xr:uid="{00000000-0005-0000-0000-00000B2C0000}"/>
    <cellStyle name="Normal 3 5 2 5" xfId="5643" xr:uid="{00000000-0005-0000-0000-00000C2C0000}"/>
    <cellStyle name="Normal 3 5 2 5 2" xfId="5644" xr:uid="{00000000-0005-0000-0000-00000D2C0000}"/>
    <cellStyle name="Normal 3 5 2 5 2 2" xfId="5645" xr:uid="{00000000-0005-0000-0000-00000E2C0000}"/>
    <cellStyle name="Normal 3 5 2 5 2 2 2" xfId="5646" xr:uid="{00000000-0005-0000-0000-00000F2C0000}"/>
    <cellStyle name="Normal 3 5 2 5 2 2 2 2" xfId="16548" xr:uid="{00000000-0005-0000-0000-0000102C0000}"/>
    <cellStyle name="Normal 3 5 2 5 2 2 3" xfId="12306" xr:uid="{00000000-0005-0000-0000-0000112C0000}"/>
    <cellStyle name="Normal 3 5 2 5 2 3" xfId="5647" xr:uid="{00000000-0005-0000-0000-0000122C0000}"/>
    <cellStyle name="Normal 3 5 2 5 2 3 2" xfId="5648" xr:uid="{00000000-0005-0000-0000-0000132C0000}"/>
    <cellStyle name="Normal 3 5 2 5 2 3 2 2" xfId="15134" xr:uid="{00000000-0005-0000-0000-0000142C0000}"/>
    <cellStyle name="Normal 3 5 2 5 2 3 3" xfId="10892" xr:uid="{00000000-0005-0000-0000-0000152C0000}"/>
    <cellStyle name="Normal 3 5 2 5 2 4" xfId="5649" xr:uid="{00000000-0005-0000-0000-0000162C0000}"/>
    <cellStyle name="Normal 3 5 2 5 2 4 2" xfId="13722" xr:uid="{00000000-0005-0000-0000-0000172C0000}"/>
    <cellStyle name="Normal 3 5 2 5 2 5" xfId="9480" xr:uid="{00000000-0005-0000-0000-0000182C0000}"/>
    <cellStyle name="Normal 3 5 2 5 3" xfId="5650" xr:uid="{00000000-0005-0000-0000-0000192C0000}"/>
    <cellStyle name="Normal 3 5 2 5 3 2" xfId="5651" xr:uid="{00000000-0005-0000-0000-00001A2C0000}"/>
    <cellStyle name="Normal 3 5 2 5 3 2 2" xfId="15842" xr:uid="{00000000-0005-0000-0000-00001B2C0000}"/>
    <cellStyle name="Normal 3 5 2 5 3 3" xfId="11600" xr:uid="{00000000-0005-0000-0000-00001C2C0000}"/>
    <cellStyle name="Normal 3 5 2 5 4" xfId="5652" xr:uid="{00000000-0005-0000-0000-00001D2C0000}"/>
    <cellStyle name="Normal 3 5 2 5 4 2" xfId="5653" xr:uid="{00000000-0005-0000-0000-00001E2C0000}"/>
    <cellStyle name="Normal 3 5 2 5 4 2 2" xfId="14428" xr:uid="{00000000-0005-0000-0000-00001F2C0000}"/>
    <cellStyle name="Normal 3 5 2 5 4 3" xfId="10186" xr:uid="{00000000-0005-0000-0000-0000202C0000}"/>
    <cellStyle name="Normal 3 5 2 5 5" xfId="5654" xr:uid="{00000000-0005-0000-0000-0000212C0000}"/>
    <cellStyle name="Normal 3 5 2 5 5 2" xfId="13016" xr:uid="{00000000-0005-0000-0000-0000222C0000}"/>
    <cellStyle name="Normal 3 5 2 5 6" xfId="8774" xr:uid="{00000000-0005-0000-0000-0000232C0000}"/>
    <cellStyle name="Normal 3 5 2 6" xfId="5655" xr:uid="{00000000-0005-0000-0000-0000242C0000}"/>
    <cellStyle name="Normal 3 5 2 6 2" xfId="5656" xr:uid="{00000000-0005-0000-0000-0000252C0000}"/>
    <cellStyle name="Normal 3 5 2 6 2 2" xfId="5657" xr:uid="{00000000-0005-0000-0000-0000262C0000}"/>
    <cellStyle name="Normal 3 5 2 6 2 2 2" xfId="5658" xr:uid="{00000000-0005-0000-0000-0000272C0000}"/>
    <cellStyle name="Normal 3 5 2 6 2 2 2 2" xfId="16800" xr:uid="{00000000-0005-0000-0000-0000282C0000}"/>
    <cellStyle name="Normal 3 5 2 6 2 2 3" xfId="12558" xr:uid="{00000000-0005-0000-0000-0000292C0000}"/>
    <cellStyle name="Normal 3 5 2 6 2 3" xfId="5659" xr:uid="{00000000-0005-0000-0000-00002A2C0000}"/>
    <cellStyle name="Normal 3 5 2 6 2 3 2" xfId="5660" xr:uid="{00000000-0005-0000-0000-00002B2C0000}"/>
    <cellStyle name="Normal 3 5 2 6 2 3 2 2" xfId="15386" xr:uid="{00000000-0005-0000-0000-00002C2C0000}"/>
    <cellStyle name="Normal 3 5 2 6 2 3 3" xfId="11144" xr:uid="{00000000-0005-0000-0000-00002D2C0000}"/>
    <cellStyle name="Normal 3 5 2 6 2 4" xfId="5661" xr:uid="{00000000-0005-0000-0000-00002E2C0000}"/>
    <cellStyle name="Normal 3 5 2 6 2 4 2" xfId="13974" xr:uid="{00000000-0005-0000-0000-00002F2C0000}"/>
    <cellStyle name="Normal 3 5 2 6 2 5" xfId="9732" xr:uid="{00000000-0005-0000-0000-0000302C0000}"/>
    <cellStyle name="Normal 3 5 2 6 3" xfId="5662" xr:uid="{00000000-0005-0000-0000-0000312C0000}"/>
    <cellStyle name="Normal 3 5 2 6 3 2" xfId="5663" xr:uid="{00000000-0005-0000-0000-0000322C0000}"/>
    <cellStyle name="Normal 3 5 2 6 3 2 2" xfId="16094" xr:uid="{00000000-0005-0000-0000-0000332C0000}"/>
    <cellStyle name="Normal 3 5 2 6 3 3" xfId="11852" xr:uid="{00000000-0005-0000-0000-0000342C0000}"/>
    <cellStyle name="Normal 3 5 2 6 4" xfId="5664" xr:uid="{00000000-0005-0000-0000-0000352C0000}"/>
    <cellStyle name="Normal 3 5 2 6 4 2" xfId="5665" xr:uid="{00000000-0005-0000-0000-0000362C0000}"/>
    <cellStyle name="Normal 3 5 2 6 4 2 2" xfId="14680" xr:uid="{00000000-0005-0000-0000-0000372C0000}"/>
    <cellStyle name="Normal 3 5 2 6 4 3" xfId="10438" xr:uid="{00000000-0005-0000-0000-0000382C0000}"/>
    <cellStyle name="Normal 3 5 2 6 5" xfId="5666" xr:uid="{00000000-0005-0000-0000-0000392C0000}"/>
    <cellStyle name="Normal 3 5 2 6 5 2" xfId="13268" xr:uid="{00000000-0005-0000-0000-00003A2C0000}"/>
    <cellStyle name="Normal 3 5 2 6 6" xfId="9026" xr:uid="{00000000-0005-0000-0000-00003B2C0000}"/>
    <cellStyle name="Normal 3 5 2 7" xfId="5667" xr:uid="{00000000-0005-0000-0000-00003C2C0000}"/>
    <cellStyle name="Normal 3 5 2 7 2" xfId="5668" xr:uid="{00000000-0005-0000-0000-00003D2C0000}"/>
    <cellStyle name="Normal 3 5 2 7 2 2" xfId="5669" xr:uid="{00000000-0005-0000-0000-00003E2C0000}"/>
    <cellStyle name="Normal 3 5 2 7 2 2 2" xfId="16346" xr:uid="{00000000-0005-0000-0000-00003F2C0000}"/>
    <cellStyle name="Normal 3 5 2 7 2 3" xfId="12104" xr:uid="{00000000-0005-0000-0000-0000402C0000}"/>
    <cellStyle name="Normal 3 5 2 7 3" xfId="5670" xr:uid="{00000000-0005-0000-0000-0000412C0000}"/>
    <cellStyle name="Normal 3 5 2 7 3 2" xfId="5671" xr:uid="{00000000-0005-0000-0000-0000422C0000}"/>
    <cellStyle name="Normal 3 5 2 7 3 2 2" xfId="14932" xr:uid="{00000000-0005-0000-0000-0000432C0000}"/>
    <cellStyle name="Normal 3 5 2 7 3 3" xfId="10690" xr:uid="{00000000-0005-0000-0000-0000442C0000}"/>
    <cellStyle name="Normal 3 5 2 7 4" xfId="5672" xr:uid="{00000000-0005-0000-0000-0000452C0000}"/>
    <cellStyle name="Normal 3 5 2 7 4 2" xfId="13520" xr:uid="{00000000-0005-0000-0000-0000462C0000}"/>
    <cellStyle name="Normal 3 5 2 7 5" xfId="9278" xr:uid="{00000000-0005-0000-0000-0000472C0000}"/>
    <cellStyle name="Normal 3 5 2 8" xfId="5673" xr:uid="{00000000-0005-0000-0000-0000482C0000}"/>
    <cellStyle name="Normal 3 5 2 8 2" xfId="5674" xr:uid="{00000000-0005-0000-0000-0000492C0000}"/>
    <cellStyle name="Normal 3 5 2 8 2 2" xfId="15640" xr:uid="{00000000-0005-0000-0000-00004A2C0000}"/>
    <cellStyle name="Normal 3 5 2 8 3" xfId="11398" xr:uid="{00000000-0005-0000-0000-00004B2C0000}"/>
    <cellStyle name="Normal 3 5 2 9" xfId="5675" xr:uid="{00000000-0005-0000-0000-00004C2C0000}"/>
    <cellStyle name="Normal 3 5 2 9 2" xfId="5676" xr:uid="{00000000-0005-0000-0000-00004D2C0000}"/>
    <cellStyle name="Normal 3 5 2 9 2 2" xfId="14226" xr:uid="{00000000-0005-0000-0000-00004E2C0000}"/>
    <cellStyle name="Normal 3 5 2 9 3" xfId="9984" xr:uid="{00000000-0005-0000-0000-00004F2C0000}"/>
    <cellStyle name="Normal 3 5 3" xfId="5677" xr:uid="{00000000-0005-0000-0000-0000502C0000}"/>
    <cellStyle name="Normal 3 5 3 2" xfId="5678" xr:uid="{00000000-0005-0000-0000-0000512C0000}"/>
    <cellStyle name="Normal 3 5 3 2 2" xfId="5679" xr:uid="{00000000-0005-0000-0000-0000522C0000}"/>
    <cellStyle name="Normal 3 5 3 2 2 2" xfId="5680" xr:uid="{00000000-0005-0000-0000-0000532C0000}"/>
    <cellStyle name="Normal 3 5 3 2 2 2 2" xfId="5681" xr:uid="{00000000-0005-0000-0000-0000542C0000}"/>
    <cellStyle name="Normal 3 5 3 2 2 2 2 2" xfId="5682" xr:uid="{00000000-0005-0000-0000-0000552C0000}"/>
    <cellStyle name="Normal 3 5 3 2 2 2 2 2 2" xfId="16675" xr:uid="{00000000-0005-0000-0000-0000562C0000}"/>
    <cellStyle name="Normal 3 5 3 2 2 2 2 3" xfId="12433" xr:uid="{00000000-0005-0000-0000-0000572C0000}"/>
    <cellStyle name="Normal 3 5 3 2 2 2 3" xfId="5683" xr:uid="{00000000-0005-0000-0000-0000582C0000}"/>
    <cellStyle name="Normal 3 5 3 2 2 2 3 2" xfId="5684" xr:uid="{00000000-0005-0000-0000-0000592C0000}"/>
    <cellStyle name="Normal 3 5 3 2 2 2 3 2 2" xfId="15261" xr:uid="{00000000-0005-0000-0000-00005A2C0000}"/>
    <cellStyle name="Normal 3 5 3 2 2 2 3 3" xfId="11019" xr:uid="{00000000-0005-0000-0000-00005B2C0000}"/>
    <cellStyle name="Normal 3 5 3 2 2 2 4" xfId="5685" xr:uid="{00000000-0005-0000-0000-00005C2C0000}"/>
    <cellStyle name="Normal 3 5 3 2 2 2 4 2" xfId="13849" xr:uid="{00000000-0005-0000-0000-00005D2C0000}"/>
    <cellStyle name="Normal 3 5 3 2 2 2 5" xfId="9607" xr:uid="{00000000-0005-0000-0000-00005E2C0000}"/>
    <cellStyle name="Normal 3 5 3 2 2 3" xfId="5686" xr:uid="{00000000-0005-0000-0000-00005F2C0000}"/>
    <cellStyle name="Normal 3 5 3 2 2 3 2" xfId="5687" xr:uid="{00000000-0005-0000-0000-0000602C0000}"/>
    <cellStyle name="Normal 3 5 3 2 2 3 2 2" xfId="15969" xr:uid="{00000000-0005-0000-0000-0000612C0000}"/>
    <cellStyle name="Normal 3 5 3 2 2 3 3" xfId="11727" xr:uid="{00000000-0005-0000-0000-0000622C0000}"/>
    <cellStyle name="Normal 3 5 3 2 2 4" xfId="5688" xr:uid="{00000000-0005-0000-0000-0000632C0000}"/>
    <cellStyle name="Normal 3 5 3 2 2 4 2" xfId="5689" xr:uid="{00000000-0005-0000-0000-0000642C0000}"/>
    <cellStyle name="Normal 3 5 3 2 2 4 2 2" xfId="14555" xr:uid="{00000000-0005-0000-0000-0000652C0000}"/>
    <cellStyle name="Normal 3 5 3 2 2 4 3" xfId="10313" xr:uid="{00000000-0005-0000-0000-0000662C0000}"/>
    <cellStyle name="Normal 3 5 3 2 2 5" xfId="5690" xr:uid="{00000000-0005-0000-0000-0000672C0000}"/>
    <cellStyle name="Normal 3 5 3 2 2 5 2" xfId="13143" xr:uid="{00000000-0005-0000-0000-0000682C0000}"/>
    <cellStyle name="Normal 3 5 3 2 2 6" xfId="8901" xr:uid="{00000000-0005-0000-0000-0000692C0000}"/>
    <cellStyle name="Normal 3 5 3 2 3" xfId="5691" xr:uid="{00000000-0005-0000-0000-00006A2C0000}"/>
    <cellStyle name="Normal 3 5 3 2 3 2" xfId="5692" xr:uid="{00000000-0005-0000-0000-00006B2C0000}"/>
    <cellStyle name="Normal 3 5 3 2 3 2 2" xfId="5693" xr:uid="{00000000-0005-0000-0000-00006C2C0000}"/>
    <cellStyle name="Normal 3 5 3 2 3 2 2 2" xfId="5694" xr:uid="{00000000-0005-0000-0000-00006D2C0000}"/>
    <cellStyle name="Normal 3 5 3 2 3 2 2 2 2" xfId="16927" xr:uid="{00000000-0005-0000-0000-00006E2C0000}"/>
    <cellStyle name="Normal 3 5 3 2 3 2 2 3" xfId="12685" xr:uid="{00000000-0005-0000-0000-00006F2C0000}"/>
    <cellStyle name="Normal 3 5 3 2 3 2 3" xfId="5695" xr:uid="{00000000-0005-0000-0000-0000702C0000}"/>
    <cellStyle name="Normal 3 5 3 2 3 2 3 2" xfId="5696" xr:uid="{00000000-0005-0000-0000-0000712C0000}"/>
    <cellStyle name="Normal 3 5 3 2 3 2 3 2 2" xfId="15513" xr:uid="{00000000-0005-0000-0000-0000722C0000}"/>
    <cellStyle name="Normal 3 5 3 2 3 2 3 3" xfId="11271" xr:uid="{00000000-0005-0000-0000-0000732C0000}"/>
    <cellStyle name="Normal 3 5 3 2 3 2 4" xfId="5697" xr:uid="{00000000-0005-0000-0000-0000742C0000}"/>
    <cellStyle name="Normal 3 5 3 2 3 2 4 2" xfId="14101" xr:uid="{00000000-0005-0000-0000-0000752C0000}"/>
    <cellStyle name="Normal 3 5 3 2 3 2 5" xfId="9859" xr:uid="{00000000-0005-0000-0000-0000762C0000}"/>
    <cellStyle name="Normal 3 5 3 2 3 3" xfId="5698" xr:uid="{00000000-0005-0000-0000-0000772C0000}"/>
    <cellStyle name="Normal 3 5 3 2 3 3 2" xfId="5699" xr:uid="{00000000-0005-0000-0000-0000782C0000}"/>
    <cellStyle name="Normal 3 5 3 2 3 3 2 2" xfId="16221" xr:uid="{00000000-0005-0000-0000-0000792C0000}"/>
    <cellStyle name="Normal 3 5 3 2 3 3 3" xfId="11979" xr:uid="{00000000-0005-0000-0000-00007A2C0000}"/>
    <cellStyle name="Normal 3 5 3 2 3 4" xfId="5700" xr:uid="{00000000-0005-0000-0000-00007B2C0000}"/>
    <cellStyle name="Normal 3 5 3 2 3 4 2" xfId="5701" xr:uid="{00000000-0005-0000-0000-00007C2C0000}"/>
    <cellStyle name="Normal 3 5 3 2 3 4 2 2" xfId="14807" xr:uid="{00000000-0005-0000-0000-00007D2C0000}"/>
    <cellStyle name="Normal 3 5 3 2 3 4 3" xfId="10565" xr:uid="{00000000-0005-0000-0000-00007E2C0000}"/>
    <cellStyle name="Normal 3 5 3 2 3 5" xfId="5702" xr:uid="{00000000-0005-0000-0000-00007F2C0000}"/>
    <cellStyle name="Normal 3 5 3 2 3 5 2" xfId="13395" xr:uid="{00000000-0005-0000-0000-0000802C0000}"/>
    <cellStyle name="Normal 3 5 3 2 3 6" xfId="9153" xr:uid="{00000000-0005-0000-0000-0000812C0000}"/>
    <cellStyle name="Normal 3 5 3 2 4" xfId="5703" xr:uid="{00000000-0005-0000-0000-0000822C0000}"/>
    <cellStyle name="Normal 3 5 3 2 4 2" xfId="5704" xr:uid="{00000000-0005-0000-0000-0000832C0000}"/>
    <cellStyle name="Normal 3 5 3 2 4 2 2" xfId="5705" xr:uid="{00000000-0005-0000-0000-0000842C0000}"/>
    <cellStyle name="Normal 3 5 3 2 4 2 2 2" xfId="16473" xr:uid="{00000000-0005-0000-0000-0000852C0000}"/>
    <cellStyle name="Normal 3 5 3 2 4 2 3" xfId="12231" xr:uid="{00000000-0005-0000-0000-0000862C0000}"/>
    <cellStyle name="Normal 3 5 3 2 4 3" xfId="5706" xr:uid="{00000000-0005-0000-0000-0000872C0000}"/>
    <cellStyle name="Normal 3 5 3 2 4 3 2" xfId="5707" xr:uid="{00000000-0005-0000-0000-0000882C0000}"/>
    <cellStyle name="Normal 3 5 3 2 4 3 2 2" xfId="15059" xr:uid="{00000000-0005-0000-0000-0000892C0000}"/>
    <cellStyle name="Normal 3 5 3 2 4 3 3" xfId="10817" xr:uid="{00000000-0005-0000-0000-00008A2C0000}"/>
    <cellStyle name="Normal 3 5 3 2 4 4" xfId="5708" xr:uid="{00000000-0005-0000-0000-00008B2C0000}"/>
    <cellStyle name="Normal 3 5 3 2 4 4 2" xfId="13647" xr:uid="{00000000-0005-0000-0000-00008C2C0000}"/>
    <cellStyle name="Normal 3 5 3 2 4 5" xfId="9405" xr:uid="{00000000-0005-0000-0000-00008D2C0000}"/>
    <cellStyle name="Normal 3 5 3 2 5" xfId="5709" xr:uid="{00000000-0005-0000-0000-00008E2C0000}"/>
    <cellStyle name="Normal 3 5 3 2 5 2" xfId="5710" xr:uid="{00000000-0005-0000-0000-00008F2C0000}"/>
    <cellStyle name="Normal 3 5 3 2 5 2 2" xfId="15767" xr:uid="{00000000-0005-0000-0000-0000902C0000}"/>
    <cellStyle name="Normal 3 5 3 2 5 3" xfId="11525" xr:uid="{00000000-0005-0000-0000-0000912C0000}"/>
    <cellStyle name="Normal 3 5 3 2 6" xfId="5711" xr:uid="{00000000-0005-0000-0000-0000922C0000}"/>
    <cellStyle name="Normal 3 5 3 2 6 2" xfId="5712" xr:uid="{00000000-0005-0000-0000-0000932C0000}"/>
    <cellStyle name="Normal 3 5 3 2 6 2 2" xfId="14353" xr:uid="{00000000-0005-0000-0000-0000942C0000}"/>
    <cellStyle name="Normal 3 5 3 2 6 3" xfId="10111" xr:uid="{00000000-0005-0000-0000-0000952C0000}"/>
    <cellStyle name="Normal 3 5 3 2 7" xfId="5713" xr:uid="{00000000-0005-0000-0000-0000962C0000}"/>
    <cellStyle name="Normal 3 5 3 2 7 2" xfId="12941" xr:uid="{00000000-0005-0000-0000-0000972C0000}"/>
    <cellStyle name="Normal 3 5 3 2 8" xfId="8699" xr:uid="{00000000-0005-0000-0000-0000982C0000}"/>
    <cellStyle name="Normal 3 5 3 3" xfId="5714" xr:uid="{00000000-0005-0000-0000-0000992C0000}"/>
    <cellStyle name="Normal 3 5 3 3 2" xfId="5715" xr:uid="{00000000-0005-0000-0000-00009A2C0000}"/>
    <cellStyle name="Normal 3 5 3 3 2 2" xfId="5716" xr:uid="{00000000-0005-0000-0000-00009B2C0000}"/>
    <cellStyle name="Normal 3 5 3 3 2 2 2" xfId="5717" xr:uid="{00000000-0005-0000-0000-00009C2C0000}"/>
    <cellStyle name="Normal 3 5 3 3 2 2 2 2" xfId="16574" xr:uid="{00000000-0005-0000-0000-00009D2C0000}"/>
    <cellStyle name="Normal 3 5 3 3 2 2 3" xfId="12332" xr:uid="{00000000-0005-0000-0000-00009E2C0000}"/>
    <cellStyle name="Normal 3 5 3 3 2 3" xfId="5718" xr:uid="{00000000-0005-0000-0000-00009F2C0000}"/>
    <cellStyle name="Normal 3 5 3 3 2 3 2" xfId="5719" xr:uid="{00000000-0005-0000-0000-0000A02C0000}"/>
    <cellStyle name="Normal 3 5 3 3 2 3 2 2" xfId="15160" xr:uid="{00000000-0005-0000-0000-0000A12C0000}"/>
    <cellStyle name="Normal 3 5 3 3 2 3 3" xfId="10918" xr:uid="{00000000-0005-0000-0000-0000A22C0000}"/>
    <cellStyle name="Normal 3 5 3 3 2 4" xfId="5720" xr:uid="{00000000-0005-0000-0000-0000A32C0000}"/>
    <cellStyle name="Normal 3 5 3 3 2 4 2" xfId="13748" xr:uid="{00000000-0005-0000-0000-0000A42C0000}"/>
    <cellStyle name="Normal 3 5 3 3 2 5" xfId="9506" xr:uid="{00000000-0005-0000-0000-0000A52C0000}"/>
    <cellStyle name="Normal 3 5 3 3 3" xfId="5721" xr:uid="{00000000-0005-0000-0000-0000A62C0000}"/>
    <cellStyle name="Normal 3 5 3 3 3 2" xfId="5722" xr:uid="{00000000-0005-0000-0000-0000A72C0000}"/>
    <cellStyle name="Normal 3 5 3 3 3 2 2" xfId="15868" xr:uid="{00000000-0005-0000-0000-0000A82C0000}"/>
    <cellStyle name="Normal 3 5 3 3 3 3" xfId="11626" xr:uid="{00000000-0005-0000-0000-0000A92C0000}"/>
    <cellStyle name="Normal 3 5 3 3 4" xfId="5723" xr:uid="{00000000-0005-0000-0000-0000AA2C0000}"/>
    <cellStyle name="Normal 3 5 3 3 4 2" xfId="5724" xr:uid="{00000000-0005-0000-0000-0000AB2C0000}"/>
    <cellStyle name="Normal 3 5 3 3 4 2 2" xfId="14454" xr:uid="{00000000-0005-0000-0000-0000AC2C0000}"/>
    <cellStyle name="Normal 3 5 3 3 4 3" xfId="10212" xr:uid="{00000000-0005-0000-0000-0000AD2C0000}"/>
    <cellStyle name="Normal 3 5 3 3 5" xfId="5725" xr:uid="{00000000-0005-0000-0000-0000AE2C0000}"/>
    <cellStyle name="Normal 3 5 3 3 5 2" xfId="13042" xr:uid="{00000000-0005-0000-0000-0000AF2C0000}"/>
    <cellStyle name="Normal 3 5 3 3 6" xfId="8800" xr:uid="{00000000-0005-0000-0000-0000B02C0000}"/>
    <cellStyle name="Normal 3 5 3 4" xfId="5726" xr:uid="{00000000-0005-0000-0000-0000B12C0000}"/>
    <cellStyle name="Normal 3 5 3 4 2" xfId="5727" xr:uid="{00000000-0005-0000-0000-0000B22C0000}"/>
    <cellStyle name="Normal 3 5 3 4 2 2" xfId="5728" xr:uid="{00000000-0005-0000-0000-0000B32C0000}"/>
    <cellStyle name="Normal 3 5 3 4 2 2 2" xfId="5729" xr:uid="{00000000-0005-0000-0000-0000B42C0000}"/>
    <cellStyle name="Normal 3 5 3 4 2 2 2 2" xfId="16826" xr:uid="{00000000-0005-0000-0000-0000B52C0000}"/>
    <cellStyle name="Normal 3 5 3 4 2 2 3" xfId="12584" xr:uid="{00000000-0005-0000-0000-0000B62C0000}"/>
    <cellStyle name="Normal 3 5 3 4 2 3" xfId="5730" xr:uid="{00000000-0005-0000-0000-0000B72C0000}"/>
    <cellStyle name="Normal 3 5 3 4 2 3 2" xfId="5731" xr:uid="{00000000-0005-0000-0000-0000B82C0000}"/>
    <cellStyle name="Normal 3 5 3 4 2 3 2 2" xfId="15412" xr:uid="{00000000-0005-0000-0000-0000B92C0000}"/>
    <cellStyle name="Normal 3 5 3 4 2 3 3" xfId="11170" xr:uid="{00000000-0005-0000-0000-0000BA2C0000}"/>
    <cellStyle name="Normal 3 5 3 4 2 4" xfId="5732" xr:uid="{00000000-0005-0000-0000-0000BB2C0000}"/>
    <cellStyle name="Normal 3 5 3 4 2 4 2" xfId="14000" xr:uid="{00000000-0005-0000-0000-0000BC2C0000}"/>
    <cellStyle name="Normal 3 5 3 4 2 5" xfId="9758" xr:uid="{00000000-0005-0000-0000-0000BD2C0000}"/>
    <cellStyle name="Normal 3 5 3 4 3" xfId="5733" xr:uid="{00000000-0005-0000-0000-0000BE2C0000}"/>
    <cellStyle name="Normal 3 5 3 4 3 2" xfId="5734" xr:uid="{00000000-0005-0000-0000-0000BF2C0000}"/>
    <cellStyle name="Normal 3 5 3 4 3 2 2" xfId="16120" xr:uid="{00000000-0005-0000-0000-0000C02C0000}"/>
    <cellStyle name="Normal 3 5 3 4 3 3" xfId="11878" xr:uid="{00000000-0005-0000-0000-0000C12C0000}"/>
    <cellStyle name="Normal 3 5 3 4 4" xfId="5735" xr:uid="{00000000-0005-0000-0000-0000C22C0000}"/>
    <cellStyle name="Normal 3 5 3 4 4 2" xfId="5736" xr:uid="{00000000-0005-0000-0000-0000C32C0000}"/>
    <cellStyle name="Normal 3 5 3 4 4 2 2" xfId="14706" xr:uid="{00000000-0005-0000-0000-0000C42C0000}"/>
    <cellStyle name="Normal 3 5 3 4 4 3" xfId="10464" xr:uid="{00000000-0005-0000-0000-0000C52C0000}"/>
    <cellStyle name="Normal 3 5 3 4 5" xfId="5737" xr:uid="{00000000-0005-0000-0000-0000C62C0000}"/>
    <cellStyle name="Normal 3 5 3 4 5 2" xfId="13294" xr:uid="{00000000-0005-0000-0000-0000C72C0000}"/>
    <cellStyle name="Normal 3 5 3 4 6" xfId="9052" xr:uid="{00000000-0005-0000-0000-0000C82C0000}"/>
    <cellStyle name="Normal 3 5 3 5" xfId="5738" xr:uid="{00000000-0005-0000-0000-0000C92C0000}"/>
    <cellStyle name="Normal 3 5 3 5 2" xfId="5739" xr:uid="{00000000-0005-0000-0000-0000CA2C0000}"/>
    <cellStyle name="Normal 3 5 3 5 2 2" xfId="5740" xr:uid="{00000000-0005-0000-0000-0000CB2C0000}"/>
    <cellStyle name="Normal 3 5 3 5 2 2 2" xfId="16372" xr:uid="{00000000-0005-0000-0000-0000CC2C0000}"/>
    <cellStyle name="Normal 3 5 3 5 2 3" xfId="12130" xr:uid="{00000000-0005-0000-0000-0000CD2C0000}"/>
    <cellStyle name="Normal 3 5 3 5 3" xfId="5741" xr:uid="{00000000-0005-0000-0000-0000CE2C0000}"/>
    <cellStyle name="Normal 3 5 3 5 3 2" xfId="5742" xr:uid="{00000000-0005-0000-0000-0000CF2C0000}"/>
    <cellStyle name="Normal 3 5 3 5 3 2 2" xfId="14958" xr:uid="{00000000-0005-0000-0000-0000D02C0000}"/>
    <cellStyle name="Normal 3 5 3 5 3 3" xfId="10716" xr:uid="{00000000-0005-0000-0000-0000D12C0000}"/>
    <cellStyle name="Normal 3 5 3 5 4" xfId="5743" xr:uid="{00000000-0005-0000-0000-0000D22C0000}"/>
    <cellStyle name="Normal 3 5 3 5 4 2" xfId="13546" xr:uid="{00000000-0005-0000-0000-0000D32C0000}"/>
    <cellStyle name="Normal 3 5 3 5 5" xfId="9304" xr:uid="{00000000-0005-0000-0000-0000D42C0000}"/>
    <cellStyle name="Normal 3 5 3 6" xfId="5744" xr:uid="{00000000-0005-0000-0000-0000D52C0000}"/>
    <cellStyle name="Normal 3 5 3 6 2" xfId="5745" xr:uid="{00000000-0005-0000-0000-0000D62C0000}"/>
    <cellStyle name="Normal 3 5 3 6 2 2" xfId="15666" xr:uid="{00000000-0005-0000-0000-0000D72C0000}"/>
    <cellStyle name="Normal 3 5 3 6 3" xfId="11424" xr:uid="{00000000-0005-0000-0000-0000D82C0000}"/>
    <cellStyle name="Normal 3 5 3 7" xfId="5746" xr:uid="{00000000-0005-0000-0000-0000D92C0000}"/>
    <cellStyle name="Normal 3 5 3 7 2" xfId="5747" xr:uid="{00000000-0005-0000-0000-0000DA2C0000}"/>
    <cellStyle name="Normal 3 5 3 7 2 2" xfId="14252" xr:uid="{00000000-0005-0000-0000-0000DB2C0000}"/>
    <cellStyle name="Normal 3 5 3 7 3" xfId="10010" xr:uid="{00000000-0005-0000-0000-0000DC2C0000}"/>
    <cellStyle name="Normal 3 5 3 8" xfId="5748" xr:uid="{00000000-0005-0000-0000-0000DD2C0000}"/>
    <cellStyle name="Normal 3 5 3 8 2" xfId="12840" xr:uid="{00000000-0005-0000-0000-0000DE2C0000}"/>
    <cellStyle name="Normal 3 5 3 9" xfId="8598" xr:uid="{00000000-0005-0000-0000-0000DF2C0000}"/>
    <cellStyle name="Normal 3 5 4" xfId="5749" xr:uid="{00000000-0005-0000-0000-0000E02C0000}"/>
    <cellStyle name="Normal 3 5 4 2" xfId="5750" xr:uid="{00000000-0005-0000-0000-0000E12C0000}"/>
    <cellStyle name="Normal 3 5 4 2 2" xfId="5751" xr:uid="{00000000-0005-0000-0000-0000E22C0000}"/>
    <cellStyle name="Normal 3 5 4 2 2 2" xfId="5752" xr:uid="{00000000-0005-0000-0000-0000E32C0000}"/>
    <cellStyle name="Normal 3 5 4 2 2 2 2" xfId="5753" xr:uid="{00000000-0005-0000-0000-0000E42C0000}"/>
    <cellStyle name="Normal 3 5 4 2 2 2 2 2" xfId="16624" xr:uid="{00000000-0005-0000-0000-0000E52C0000}"/>
    <cellStyle name="Normal 3 5 4 2 2 2 3" xfId="12382" xr:uid="{00000000-0005-0000-0000-0000E62C0000}"/>
    <cellStyle name="Normal 3 5 4 2 2 3" xfId="5754" xr:uid="{00000000-0005-0000-0000-0000E72C0000}"/>
    <cellStyle name="Normal 3 5 4 2 2 3 2" xfId="5755" xr:uid="{00000000-0005-0000-0000-0000E82C0000}"/>
    <cellStyle name="Normal 3 5 4 2 2 3 2 2" xfId="15210" xr:uid="{00000000-0005-0000-0000-0000E92C0000}"/>
    <cellStyle name="Normal 3 5 4 2 2 3 3" xfId="10968" xr:uid="{00000000-0005-0000-0000-0000EA2C0000}"/>
    <cellStyle name="Normal 3 5 4 2 2 4" xfId="5756" xr:uid="{00000000-0005-0000-0000-0000EB2C0000}"/>
    <cellStyle name="Normal 3 5 4 2 2 4 2" xfId="13798" xr:uid="{00000000-0005-0000-0000-0000EC2C0000}"/>
    <cellStyle name="Normal 3 5 4 2 2 5" xfId="9556" xr:uid="{00000000-0005-0000-0000-0000ED2C0000}"/>
    <cellStyle name="Normal 3 5 4 2 3" xfId="5757" xr:uid="{00000000-0005-0000-0000-0000EE2C0000}"/>
    <cellStyle name="Normal 3 5 4 2 3 2" xfId="5758" xr:uid="{00000000-0005-0000-0000-0000EF2C0000}"/>
    <cellStyle name="Normal 3 5 4 2 3 2 2" xfId="15918" xr:uid="{00000000-0005-0000-0000-0000F02C0000}"/>
    <cellStyle name="Normal 3 5 4 2 3 3" xfId="11676" xr:uid="{00000000-0005-0000-0000-0000F12C0000}"/>
    <cellStyle name="Normal 3 5 4 2 4" xfId="5759" xr:uid="{00000000-0005-0000-0000-0000F22C0000}"/>
    <cellStyle name="Normal 3 5 4 2 4 2" xfId="5760" xr:uid="{00000000-0005-0000-0000-0000F32C0000}"/>
    <cellStyle name="Normal 3 5 4 2 4 2 2" xfId="14504" xr:uid="{00000000-0005-0000-0000-0000F42C0000}"/>
    <cellStyle name="Normal 3 5 4 2 4 3" xfId="10262" xr:uid="{00000000-0005-0000-0000-0000F52C0000}"/>
    <cellStyle name="Normal 3 5 4 2 5" xfId="5761" xr:uid="{00000000-0005-0000-0000-0000F62C0000}"/>
    <cellStyle name="Normal 3 5 4 2 5 2" xfId="13092" xr:uid="{00000000-0005-0000-0000-0000F72C0000}"/>
    <cellStyle name="Normal 3 5 4 2 6" xfId="8850" xr:uid="{00000000-0005-0000-0000-0000F82C0000}"/>
    <cellStyle name="Normal 3 5 4 3" xfId="5762" xr:uid="{00000000-0005-0000-0000-0000F92C0000}"/>
    <cellStyle name="Normal 3 5 4 3 2" xfId="5763" xr:uid="{00000000-0005-0000-0000-0000FA2C0000}"/>
    <cellStyle name="Normal 3 5 4 3 2 2" xfId="5764" xr:uid="{00000000-0005-0000-0000-0000FB2C0000}"/>
    <cellStyle name="Normal 3 5 4 3 2 2 2" xfId="5765" xr:uid="{00000000-0005-0000-0000-0000FC2C0000}"/>
    <cellStyle name="Normal 3 5 4 3 2 2 2 2" xfId="16876" xr:uid="{00000000-0005-0000-0000-0000FD2C0000}"/>
    <cellStyle name="Normal 3 5 4 3 2 2 3" xfId="12634" xr:uid="{00000000-0005-0000-0000-0000FE2C0000}"/>
    <cellStyle name="Normal 3 5 4 3 2 3" xfId="5766" xr:uid="{00000000-0005-0000-0000-0000FF2C0000}"/>
    <cellStyle name="Normal 3 5 4 3 2 3 2" xfId="5767" xr:uid="{00000000-0005-0000-0000-0000002D0000}"/>
    <cellStyle name="Normal 3 5 4 3 2 3 2 2" xfId="15462" xr:uid="{00000000-0005-0000-0000-0000012D0000}"/>
    <cellStyle name="Normal 3 5 4 3 2 3 3" xfId="11220" xr:uid="{00000000-0005-0000-0000-0000022D0000}"/>
    <cellStyle name="Normal 3 5 4 3 2 4" xfId="5768" xr:uid="{00000000-0005-0000-0000-0000032D0000}"/>
    <cellStyle name="Normal 3 5 4 3 2 4 2" xfId="14050" xr:uid="{00000000-0005-0000-0000-0000042D0000}"/>
    <cellStyle name="Normal 3 5 4 3 2 5" xfId="9808" xr:uid="{00000000-0005-0000-0000-0000052D0000}"/>
    <cellStyle name="Normal 3 5 4 3 3" xfId="5769" xr:uid="{00000000-0005-0000-0000-0000062D0000}"/>
    <cellStyle name="Normal 3 5 4 3 3 2" xfId="5770" xr:uid="{00000000-0005-0000-0000-0000072D0000}"/>
    <cellStyle name="Normal 3 5 4 3 3 2 2" xfId="16170" xr:uid="{00000000-0005-0000-0000-0000082D0000}"/>
    <cellStyle name="Normal 3 5 4 3 3 3" xfId="11928" xr:uid="{00000000-0005-0000-0000-0000092D0000}"/>
    <cellStyle name="Normal 3 5 4 3 4" xfId="5771" xr:uid="{00000000-0005-0000-0000-00000A2D0000}"/>
    <cellStyle name="Normal 3 5 4 3 4 2" xfId="5772" xr:uid="{00000000-0005-0000-0000-00000B2D0000}"/>
    <cellStyle name="Normal 3 5 4 3 4 2 2" xfId="14756" xr:uid="{00000000-0005-0000-0000-00000C2D0000}"/>
    <cellStyle name="Normal 3 5 4 3 4 3" xfId="10514" xr:uid="{00000000-0005-0000-0000-00000D2D0000}"/>
    <cellStyle name="Normal 3 5 4 3 5" xfId="5773" xr:uid="{00000000-0005-0000-0000-00000E2D0000}"/>
    <cellStyle name="Normal 3 5 4 3 5 2" xfId="13344" xr:uid="{00000000-0005-0000-0000-00000F2D0000}"/>
    <cellStyle name="Normal 3 5 4 3 6" xfId="9102" xr:uid="{00000000-0005-0000-0000-0000102D0000}"/>
    <cellStyle name="Normal 3 5 4 4" xfId="5774" xr:uid="{00000000-0005-0000-0000-0000112D0000}"/>
    <cellStyle name="Normal 3 5 4 4 2" xfId="5775" xr:uid="{00000000-0005-0000-0000-0000122D0000}"/>
    <cellStyle name="Normal 3 5 4 4 2 2" xfId="5776" xr:uid="{00000000-0005-0000-0000-0000132D0000}"/>
    <cellStyle name="Normal 3 5 4 4 2 2 2" xfId="16422" xr:uid="{00000000-0005-0000-0000-0000142D0000}"/>
    <cellStyle name="Normal 3 5 4 4 2 3" xfId="12180" xr:uid="{00000000-0005-0000-0000-0000152D0000}"/>
    <cellStyle name="Normal 3 5 4 4 3" xfId="5777" xr:uid="{00000000-0005-0000-0000-0000162D0000}"/>
    <cellStyle name="Normal 3 5 4 4 3 2" xfId="5778" xr:uid="{00000000-0005-0000-0000-0000172D0000}"/>
    <cellStyle name="Normal 3 5 4 4 3 2 2" xfId="15008" xr:uid="{00000000-0005-0000-0000-0000182D0000}"/>
    <cellStyle name="Normal 3 5 4 4 3 3" xfId="10766" xr:uid="{00000000-0005-0000-0000-0000192D0000}"/>
    <cellStyle name="Normal 3 5 4 4 4" xfId="5779" xr:uid="{00000000-0005-0000-0000-00001A2D0000}"/>
    <cellStyle name="Normal 3 5 4 4 4 2" xfId="13596" xr:uid="{00000000-0005-0000-0000-00001B2D0000}"/>
    <cellStyle name="Normal 3 5 4 4 5" xfId="9354" xr:uid="{00000000-0005-0000-0000-00001C2D0000}"/>
    <cellStyle name="Normal 3 5 4 5" xfId="5780" xr:uid="{00000000-0005-0000-0000-00001D2D0000}"/>
    <cellStyle name="Normal 3 5 4 5 2" xfId="5781" xr:uid="{00000000-0005-0000-0000-00001E2D0000}"/>
    <cellStyle name="Normal 3 5 4 5 2 2" xfId="15716" xr:uid="{00000000-0005-0000-0000-00001F2D0000}"/>
    <cellStyle name="Normal 3 5 4 5 3" xfId="11474" xr:uid="{00000000-0005-0000-0000-0000202D0000}"/>
    <cellStyle name="Normal 3 5 4 6" xfId="5782" xr:uid="{00000000-0005-0000-0000-0000212D0000}"/>
    <cellStyle name="Normal 3 5 4 6 2" xfId="5783" xr:uid="{00000000-0005-0000-0000-0000222D0000}"/>
    <cellStyle name="Normal 3 5 4 6 2 2" xfId="14302" xr:uid="{00000000-0005-0000-0000-0000232D0000}"/>
    <cellStyle name="Normal 3 5 4 6 3" xfId="10060" xr:uid="{00000000-0005-0000-0000-0000242D0000}"/>
    <cellStyle name="Normal 3 5 4 7" xfId="5784" xr:uid="{00000000-0005-0000-0000-0000252D0000}"/>
    <cellStyle name="Normal 3 5 4 7 2" xfId="12890" xr:uid="{00000000-0005-0000-0000-0000262D0000}"/>
    <cellStyle name="Normal 3 5 4 8" xfId="8648" xr:uid="{00000000-0005-0000-0000-0000272D0000}"/>
    <cellStyle name="Normal 3 5 5" xfId="5785" xr:uid="{00000000-0005-0000-0000-0000282D0000}"/>
    <cellStyle name="Normal 3 5 5 2" xfId="5786" xr:uid="{00000000-0005-0000-0000-0000292D0000}"/>
    <cellStyle name="Normal 3 5 5 2 2" xfId="5787" xr:uid="{00000000-0005-0000-0000-00002A2D0000}"/>
    <cellStyle name="Normal 3 5 5 2 2 2" xfId="5788" xr:uid="{00000000-0005-0000-0000-00002B2D0000}"/>
    <cellStyle name="Normal 3 5 5 2 2 2 2" xfId="5789" xr:uid="{00000000-0005-0000-0000-00002C2D0000}"/>
    <cellStyle name="Normal 3 5 5 2 2 2 2 2" xfId="16977" xr:uid="{00000000-0005-0000-0000-00002D2D0000}"/>
    <cellStyle name="Normal 3 5 5 2 2 2 3" xfId="12735" xr:uid="{00000000-0005-0000-0000-00002E2D0000}"/>
    <cellStyle name="Normal 3 5 5 2 2 3" xfId="5790" xr:uid="{00000000-0005-0000-0000-00002F2D0000}"/>
    <cellStyle name="Normal 3 5 5 2 2 3 2" xfId="5791" xr:uid="{00000000-0005-0000-0000-0000302D0000}"/>
    <cellStyle name="Normal 3 5 5 2 2 3 2 2" xfId="15563" xr:uid="{00000000-0005-0000-0000-0000312D0000}"/>
    <cellStyle name="Normal 3 5 5 2 2 3 3" xfId="11321" xr:uid="{00000000-0005-0000-0000-0000322D0000}"/>
    <cellStyle name="Normal 3 5 5 2 2 4" xfId="5792" xr:uid="{00000000-0005-0000-0000-0000332D0000}"/>
    <cellStyle name="Normal 3 5 5 2 2 4 2" xfId="14151" xr:uid="{00000000-0005-0000-0000-0000342D0000}"/>
    <cellStyle name="Normal 3 5 5 2 2 5" xfId="9909" xr:uid="{00000000-0005-0000-0000-0000352D0000}"/>
    <cellStyle name="Normal 3 5 5 2 3" xfId="5793" xr:uid="{00000000-0005-0000-0000-0000362D0000}"/>
    <cellStyle name="Normal 3 5 5 2 3 2" xfId="5794" xr:uid="{00000000-0005-0000-0000-0000372D0000}"/>
    <cellStyle name="Normal 3 5 5 2 3 2 2" xfId="16271" xr:uid="{00000000-0005-0000-0000-0000382D0000}"/>
    <cellStyle name="Normal 3 5 5 2 3 3" xfId="12029" xr:uid="{00000000-0005-0000-0000-0000392D0000}"/>
    <cellStyle name="Normal 3 5 5 2 4" xfId="5795" xr:uid="{00000000-0005-0000-0000-00003A2D0000}"/>
    <cellStyle name="Normal 3 5 5 2 4 2" xfId="5796" xr:uid="{00000000-0005-0000-0000-00003B2D0000}"/>
    <cellStyle name="Normal 3 5 5 2 4 2 2" xfId="14857" xr:uid="{00000000-0005-0000-0000-00003C2D0000}"/>
    <cellStyle name="Normal 3 5 5 2 4 3" xfId="10615" xr:uid="{00000000-0005-0000-0000-00003D2D0000}"/>
    <cellStyle name="Normal 3 5 5 2 5" xfId="5797" xr:uid="{00000000-0005-0000-0000-00003E2D0000}"/>
    <cellStyle name="Normal 3 5 5 2 5 2" xfId="13445" xr:uid="{00000000-0005-0000-0000-00003F2D0000}"/>
    <cellStyle name="Normal 3 5 5 2 6" xfId="9203" xr:uid="{00000000-0005-0000-0000-0000402D0000}"/>
    <cellStyle name="Normal 3 5 5 3" xfId="5798" xr:uid="{00000000-0005-0000-0000-0000412D0000}"/>
    <cellStyle name="Normal 3 5 5 3 2" xfId="5799" xr:uid="{00000000-0005-0000-0000-0000422D0000}"/>
    <cellStyle name="Normal 3 5 5 3 2 2" xfId="5800" xr:uid="{00000000-0005-0000-0000-0000432D0000}"/>
    <cellStyle name="Normal 3 5 5 3 2 2 2" xfId="16725" xr:uid="{00000000-0005-0000-0000-0000442D0000}"/>
    <cellStyle name="Normal 3 5 5 3 2 3" xfId="12483" xr:uid="{00000000-0005-0000-0000-0000452D0000}"/>
    <cellStyle name="Normal 3 5 5 3 3" xfId="5801" xr:uid="{00000000-0005-0000-0000-0000462D0000}"/>
    <cellStyle name="Normal 3 5 5 3 3 2" xfId="5802" xr:uid="{00000000-0005-0000-0000-0000472D0000}"/>
    <cellStyle name="Normal 3 5 5 3 3 2 2" xfId="15311" xr:uid="{00000000-0005-0000-0000-0000482D0000}"/>
    <cellStyle name="Normal 3 5 5 3 3 3" xfId="11069" xr:uid="{00000000-0005-0000-0000-0000492D0000}"/>
    <cellStyle name="Normal 3 5 5 3 4" xfId="5803" xr:uid="{00000000-0005-0000-0000-00004A2D0000}"/>
    <cellStyle name="Normal 3 5 5 3 4 2" xfId="13899" xr:uid="{00000000-0005-0000-0000-00004B2D0000}"/>
    <cellStyle name="Normal 3 5 5 3 5" xfId="9657" xr:uid="{00000000-0005-0000-0000-00004C2D0000}"/>
    <cellStyle name="Normal 3 5 5 4" xfId="5804" xr:uid="{00000000-0005-0000-0000-00004D2D0000}"/>
    <cellStyle name="Normal 3 5 5 4 2" xfId="5805" xr:uid="{00000000-0005-0000-0000-00004E2D0000}"/>
    <cellStyle name="Normal 3 5 5 4 2 2" xfId="16019" xr:uid="{00000000-0005-0000-0000-00004F2D0000}"/>
    <cellStyle name="Normal 3 5 5 4 3" xfId="11777" xr:uid="{00000000-0005-0000-0000-0000502D0000}"/>
    <cellStyle name="Normal 3 5 5 5" xfId="5806" xr:uid="{00000000-0005-0000-0000-0000512D0000}"/>
    <cellStyle name="Normal 3 5 5 5 2" xfId="5807" xr:uid="{00000000-0005-0000-0000-0000522D0000}"/>
    <cellStyle name="Normal 3 5 5 5 2 2" xfId="14605" xr:uid="{00000000-0005-0000-0000-0000532D0000}"/>
    <cellStyle name="Normal 3 5 5 5 3" xfId="10363" xr:uid="{00000000-0005-0000-0000-0000542D0000}"/>
    <cellStyle name="Normal 3 5 5 6" xfId="5808" xr:uid="{00000000-0005-0000-0000-0000552D0000}"/>
    <cellStyle name="Normal 3 5 5 6 2" xfId="13193" xr:uid="{00000000-0005-0000-0000-0000562D0000}"/>
    <cellStyle name="Normal 3 5 5 7" xfId="8951" xr:uid="{00000000-0005-0000-0000-0000572D0000}"/>
    <cellStyle name="Normal 3 5 6" xfId="5809" xr:uid="{00000000-0005-0000-0000-0000582D0000}"/>
    <cellStyle name="Normal 3 5 6 2" xfId="5810" xr:uid="{00000000-0005-0000-0000-0000592D0000}"/>
    <cellStyle name="Normal 3 5 6 2 2" xfId="5811" xr:uid="{00000000-0005-0000-0000-00005A2D0000}"/>
    <cellStyle name="Normal 3 5 6 2 2 2" xfId="5812" xr:uid="{00000000-0005-0000-0000-00005B2D0000}"/>
    <cellStyle name="Normal 3 5 6 2 2 2 2" xfId="16523" xr:uid="{00000000-0005-0000-0000-00005C2D0000}"/>
    <cellStyle name="Normal 3 5 6 2 2 3" xfId="12281" xr:uid="{00000000-0005-0000-0000-00005D2D0000}"/>
    <cellStyle name="Normal 3 5 6 2 3" xfId="5813" xr:uid="{00000000-0005-0000-0000-00005E2D0000}"/>
    <cellStyle name="Normal 3 5 6 2 3 2" xfId="5814" xr:uid="{00000000-0005-0000-0000-00005F2D0000}"/>
    <cellStyle name="Normal 3 5 6 2 3 2 2" xfId="15109" xr:uid="{00000000-0005-0000-0000-0000602D0000}"/>
    <cellStyle name="Normal 3 5 6 2 3 3" xfId="10867" xr:uid="{00000000-0005-0000-0000-0000612D0000}"/>
    <cellStyle name="Normal 3 5 6 2 4" xfId="5815" xr:uid="{00000000-0005-0000-0000-0000622D0000}"/>
    <cellStyle name="Normal 3 5 6 2 4 2" xfId="13697" xr:uid="{00000000-0005-0000-0000-0000632D0000}"/>
    <cellStyle name="Normal 3 5 6 2 5" xfId="9455" xr:uid="{00000000-0005-0000-0000-0000642D0000}"/>
    <cellStyle name="Normal 3 5 6 3" xfId="5816" xr:uid="{00000000-0005-0000-0000-0000652D0000}"/>
    <cellStyle name="Normal 3 5 6 3 2" xfId="5817" xr:uid="{00000000-0005-0000-0000-0000662D0000}"/>
    <cellStyle name="Normal 3 5 6 3 2 2" xfId="15817" xr:uid="{00000000-0005-0000-0000-0000672D0000}"/>
    <cellStyle name="Normal 3 5 6 3 3" xfId="11575" xr:uid="{00000000-0005-0000-0000-0000682D0000}"/>
    <cellStyle name="Normal 3 5 6 4" xfId="5818" xr:uid="{00000000-0005-0000-0000-0000692D0000}"/>
    <cellStyle name="Normal 3 5 6 4 2" xfId="5819" xr:uid="{00000000-0005-0000-0000-00006A2D0000}"/>
    <cellStyle name="Normal 3 5 6 4 2 2" xfId="14403" xr:uid="{00000000-0005-0000-0000-00006B2D0000}"/>
    <cellStyle name="Normal 3 5 6 4 3" xfId="10161" xr:uid="{00000000-0005-0000-0000-00006C2D0000}"/>
    <cellStyle name="Normal 3 5 6 5" xfId="5820" xr:uid="{00000000-0005-0000-0000-00006D2D0000}"/>
    <cellStyle name="Normal 3 5 6 5 2" xfId="12991" xr:uid="{00000000-0005-0000-0000-00006E2D0000}"/>
    <cellStyle name="Normal 3 5 6 6" xfId="8749" xr:uid="{00000000-0005-0000-0000-00006F2D0000}"/>
    <cellStyle name="Normal 3 5 7" xfId="5821" xr:uid="{00000000-0005-0000-0000-0000702D0000}"/>
    <cellStyle name="Normal 3 5 7 2" xfId="5822" xr:uid="{00000000-0005-0000-0000-0000712D0000}"/>
    <cellStyle name="Normal 3 5 7 2 2" xfId="5823" xr:uid="{00000000-0005-0000-0000-0000722D0000}"/>
    <cellStyle name="Normal 3 5 7 2 2 2" xfId="5824" xr:uid="{00000000-0005-0000-0000-0000732D0000}"/>
    <cellStyle name="Normal 3 5 7 2 2 2 2" xfId="16775" xr:uid="{00000000-0005-0000-0000-0000742D0000}"/>
    <cellStyle name="Normal 3 5 7 2 2 3" xfId="12533" xr:uid="{00000000-0005-0000-0000-0000752D0000}"/>
    <cellStyle name="Normal 3 5 7 2 3" xfId="5825" xr:uid="{00000000-0005-0000-0000-0000762D0000}"/>
    <cellStyle name="Normal 3 5 7 2 3 2" xfId="5826" xr:uid="{00000000-0005-0000-0000-0000772D0000}"/>
    <cellStyle name="Normal 3 5 7 2 3 2 2" xfId="15361" xr:uid="{00000000-0005-0000-0000-0000782D0000}"/>
    <cellStyle name="Normal 3 5 7 2 3 3" xfId="11119" xr:uid="{00000000-0005-0000-0000-0000792D0000}"/>
    <cellStyle name="Normal 3 5 7 2 4" xfId="5827" xr:uid="{00000000-0005-0000-0000-00007A2D0000}"/>
    <cellStyle name="Normal 3 5 7 2 4 2" xfId="13949" xr:uid="{00000000-0005-0000-0000-00007B2D0000}"/>
    <cellStyle name="Normal 3 5 7 2 5" xfId="9707" xr:uid="{00000000-0005-0000-0000-00007C2D0000}"/>
    <cellStyle name="Normal 3 5 7 3" xfId="5828" xr:uid="{00000000-0005-0000-0000-00007D2D0000}"/>
    <cellStyle name="Normal 3 5 7 3 2" xfId="5829" xr:uid="{00000000-0005-0000-0000-00007E2D0000}"/>
    <cellStyle name="Normal 3 5 7 3 2 2" xfId="16069" xr:uid="{00000000-0005-0000-0000-00007F2D0000}"/>
    <cellStyle name="Normal 3 5 7 3 3" xfId="11827" xr:uid="{00000000-0005-0000-0000-0000802D0000}"/>
    <cellStyle name="Normal 3 5 7 4" xfId="5830" xr:uid="{00000000-0005-0000-0000-0000812D0000}"/>
    <cellStyle name="Normal 3 5 7 4 2" xfId="5831" xr:uid="{00000000-0005-0000-0000-0000822D0000}"/>
    <cellStyle name="Normal 3 5 7 4 2 2" xfId="14655" xr:uid="{00000000-0005-0000-0000-0000832D0000}"/>
    <cellStyle name="Normal 3 5 7 4 3" xfId="10413" xr:uid="{00000000-0005-0000-0000-0000842D0000}"/>
    <cellStyle name="Normal 3 5 7 5" xfId="5832" xr:uid="{00000000-0005-0000-0000-0000852D0000}"/>
    <cellStyle name="Normal 3 5 7 5 2" xfId="13243" xr:uid="{00000000-0005-0000-0000-0000862D0000}"/>
    <cellStyle name="Normal 3 5 7 6" xfId="9001" xr:uid="{00000000-0005-0000-0000-0000872D0000}"/>
    <cellStyle name="Normal 3 5 8" xfId="5833" xr:uid="{00000000-0005-0000-0000-0000882D0000}"/>
    <cellStyle name="Normal 3 5 8 2" xfId="5834" xr:uid="{00000000-0005-0000-0000-0000892D0000}"/>
    <cellStyle name="Normal 3 5 8 2 2" xfId="5835" xr:uid="{00000000-0005-0000-0000-00008A2D0000}"/>
    <cellStyle name="Normal 3 5 8 2 2 2" xfId="16321" xr:uid="{00000000-0005-0000-0000-00008B2D0000}"/>
    <cellStyle name="Normal 3 5 8 2 3" xfId="12079" xr:uid="{00000000-0005-0000-0000-00008C2D0000}"/>
    <cellStyle name="Normal 3 5 8 3" xfId="5836" xr:uid="{00000000-0005-0000-0000-00008D2D0000}"/>
    <cellStyle name="Normal 3 5 8 3 2" xfId="5837" xr:uid="{00000000-0005-0000-0000-00008E2D0000}"/>
    <cellStyle name="Normal 3 5 8 3 2 2" xfId="14907" xr:uid="{00000000-0005-0000-0000-00008F2D0000}"/>
    <cellStyle name="Normal 3 5 8 3 3" xfId="10665" xr:uid="{00000000-0005-0000-0000-0000902D0000}"/>
    <cellStyle name="Normal 3 5 8 4" xfId="5838" xr:uid="{00000000-0005-0000-0000-0000912D0000}"/>
    <cellStyle name="Normal 3 5 8 4 2" xfId="13495" xr:uid="{00000000-0005-0000-0000-0000922D0000}"/>
    <cellStyle name="Normal 3 5 8 5" xfId="9253" xr:uid="{00000000-0005-0000-0000-0000932D0000}"/>
    <cellStyle name="Normal 3 5 9" xfId="5839" xr:uid="{00000000-0005-0000-0000-0000942D0000}"/>
    <cellStyle name="Normal 3 5 9 2" xfId="5840" xr:uid="{00000000-0005-0000-0000-0000952D0000}"/>
    <cellStyle name="Normal 3 5 9 2 2" xfId="15615" xr:uid="{00000000-0005-0000-0000-0000962D0000}"/>
    <cellStyle name="Normal 3 5 9 3" xfId="11373" xr:uid="{00000000-0005-0000-0000-0000972D0000}"/>
    <cellStyle name="Normal 3 6" xfId="5841" xr:uid="{00000000-0005-0000-0000-0000982D0000}"/>
    <cellStyle name="Normal 3 6 10" xfId="5842" xr:uid="{00000000-0005-0000-0000-0000992D0000}"/>
    <cellStyle name="Normal 3 6 10 2" xfId="12801" xr:uid="{00000000-0005-0000-0000-00009A2D0000}"/>
    <cellStyle name="Normal 3 6 11" xfId="8558" xr:uid="{00000000-0005-0000-0000-00009B2D0000}"/>
    <cellStyle name="Normal 3 6 2" xfId="5843" xr:uid="{00000000-0005-0000-0000-00009C2D0000}"/>
    <cellStyle name="Normal 3 6 2 2" xfId="5844" xr:uid="{00000000-0005-0000-0000-00009D2D0000}"/>
    <cellStyle name="Normal 3 6 2 2 2" xfId="5845" xr:uid="{00000000-0005-0000-0000-00009E2D0000}"/>
    <cellStyle name="Normal 3 6 2 2 2 2" xfId="5846" xr:uid="{00000000-0005-0000-0000-00009F2D0000}"/>
    <cellStyle name="Normal 3 6 2 2 2 2 2" xfId="5847" xr:uid="{00000000-0005-0000-0000-0000A02D0000}"/>
    <cellStyle name="Normal 3 6 2 2 2 2 2 2" xfId="5848" xr:uid="{00000000-0005-0000-0000-0000A12D0000}"/>
    <cellStyle name="Normal 3 6 2 2 2 2 2 2 2" xfId="16687" xr:uid="{00000000-0005-0000-0000-0000A22D0000}"/>
    <cellStyle name="Normal 3 6 2 2 2 2 2 3" xfId="12445" xr:uid="{00000000-0005-0000-0000-0000A32D0000}"/>
    <cellStyle name="Normal 3 6 2 2 2 2 3" xfId="5849" xr:uid="{00000000-0005-0000-0000-0000A42D0000}"/>
    <cellStyle name="Normal 3 6 2 2 2 2 3 2" xfId="5850" xr:uid="{00000000-0005-0000-0000-0000A52D0000}"/>
    <cellStyle name="Normal 3 6 2 2 2 2 3 2 2" xfId="15273" xr:uid="{00000000-0005-0000-0000-0000A62D0000}"/>
    <cellStyle name="Normal 3 6 2 2 2 2 3 3" xfId="11031" xr:uid="{00000000-0005-0000-0000-0000A72D0000}"/>
    <cellStyle name="Normal 3 6 2 2 2 2 4" xfId="5851" xr:uid="{00000000-0005-0000-0000-0000A82D0000}"/>
    <cellStyle name="Normal 3 6 2 2 2 2 4 2" xfId="13861" xr:uid="{00000000-0005-0000-0000-0000A92D0000}"/>
    <cellStyle name="Normal 3 6 2 2 2 2 5" xfId="9619" xr:uid="{00000000-0005-0000-0000-0000AA2D0000}"/>
    <cellStyle name="Normal 3 6 2 2 2 3" xfId="5852" xr:uid="{00000000-0005-0000-0000-0000AB2D0000}"/>
    <cellStyle name="Normal 3 6 2 2 2 3 2" xfId="5853" xr:uid="{00000000-0005-0000-0000-0000AC2D0000}"/>
    <cellStyle name="Normal 3 6 2 2 2 3 2 2" xfId="15981" xr:uid="{00000000-0005-0000-0000-0000AD2D0000}"/>
    <cellStyle name="Normal 3 6 2 2 2 3 3" xfId="11739" xr:uid="{00000000-0005-0000-0000-0000AE2D0000}"/>
    <cellStyle name="Normal 3 6 2 2 2 4" xfId="5854" xr:uid="{00000000-0005-0000-0000-0000AF2D0000}"/>
    <cellStyle name="Normal 3 6 2 2 2 4 2" xfId="5855" xr:uid="{00000000-0005-0000-0000-0000B02D0000}"/>
    <cellStyle name="Normal 3 6 2 2 2 4 2 2" xfId="14567" xr:uid="{00000000-0005-0000-0000-0000B12D0000}"/>
    <cellStyle name="Normal 3 6 2 2 2 4 3" xfId="10325" xr:uid="{00000000-0005-0000-0000-0000B22D0000}"/>
    <cellStyle name="Normal 3 6 2 2 2 5" xfId="5856" xr:uid="{00000000-0005-0000-0000-0000B32D0000}"/>
    <cellStyle name="Normal 3 6 2 2 2 5 2" xfId="13155" xr:uid="{00000000-0005-0000-0000-0000B42D0000}"/>
    <cellStyle name="Normal 3 6 2 2 2 6" xfId="8913" xr:uid="{00000000-0005-0000-0000-0000B52D0000}"/>
    <cellStyle name="Normal 3 6 2 2 3" xfId="5857" xr:uid="{00000000-0005-0000-0000-0000B62D0000}"/>
    <cellStyle name="Normal 3 6 2 2 3 2" xfId="5858" xr:uid="{00000000-0005-0000-0000-0000B72D0000}"/>
    <cellStyle name="Normal 3 6 2 2 3 2 2" xfId="5859" xr:uid="{00000000-0005-0000-0000-0000B82D0000}"/>
    <cellStyle name="Normal 3 6 2 2 3 2 2 2" xfId="5860" xr:uid="{00000000-0005-0000-0000-0000B92D0000}"/>
    <cellStyle name="Normal 3 6 2 2 3 2 2 2 2" xfId="16939" xr:uid="{00000000-0005-0000-0000-0000BA2D0000}"/>
    <cellStyle name="Normal 3 6 2 2 3 2 2 3" xfId="12697" xr:uid="{00000000-0005-0000-0000-0000BB2D0000}"/>
    <cellStyle name="Normal 3 6 2 2 3 2 3" xfId="5861" xr:uid="{00000000-0005-0000-0000-0000BC2D0000}"/>
    <cellStyle name="Normal 3 6 2 2 3 2 3 2" xfId="5862" xr:uid="{00000000-0005-0000-0000-0000BD2D0000}"/>
    <cellStyle name="Normal 3 6 2 2 3 2 3 2 2" xfId="15525" xr:uid="{00000000-0005-0000-0000-0000BE2D0000}"/>
    <cellStyle name="Normal 3 6 2 2 3 2 3 3" xfId="11283" xr:uid="{00000000-0005-0000-0000-0000BF2D0000}"/>
    <cellStyle name="Normal 3 6 2 2 3 2 4" xfId="5863" xr:uid="{00000000-0005-0000-0000-0000C02D0000}"/>
    <cellStyle name="Normal 3 6 2 2 3 2 4 2" xfId="14113" xr:uid="{00000000-0005-0000-0000-0000C12D0000}"/>
    <cellStyle name="Normal 3 6 2 2 3 2 5" xfId="9871" xr:uid="{00000000-0005-0000-0000-0000C22D0000}"/>
    <cellStyle name="Normal 3 6 2 2 3 3" xfId="5864" xr:uid="{00000000-0005-0000-0000-0000C32D0000}"/>
    <cellStyle name="Normal 3 6 2 2 3 3 2" xfId="5865" xr:uid="{00000000-0005-0000-0000-0000C42D0000}"/>
    <cellStyle name="Normal 3 6 2 2 3 3 2 2" xfId="16233" xr:uid="{00000000-0005-0000-0000-0000C52D0000}"/>
    <cellStyle name="Normal 3 6 2 2 3 3 3" xfId="11991" xr:uid="{00000000-0005-0000-0000-0000C62D0000}"/>
    <cellStyle name="Normal 3 6 2 2 3 4" xfId="5866" xr:uid="{00000000-0005-0000-0000-0000C72D0000}"/>
    <cellStyle name="Normal 3 6 2 2 3 4 2" xfId="5867" xr:uid="{00000000-0005-0000-0000-0000C82D0000}"/>
    <cellStyle name="Normal 3 6 2 2 3 4 2 2" xfId="14819" xr:uid="{00000000-0005-0000-0000-0000C92D0000}"/>
    <cellStyle name="Normal 3 6 2 2 3 4 3" xfId="10577" xr:uid="{00000000-0005-0000-0000-0000CA2D0000}"/>
    <cellStyle name="Normal 3 6 2 2 3 5" xfId="5868" xr:uid="{00000000-0005-0000-0000-0000CB2D0000}"/>
    <cellStyle name="Normal 3 6 2 2 3 5 2" xfId="13407" xr:uid="{00000000-0005-0000-0000-0000CC2D0000}"/>
    <cellStyle name="Normal 3 6 2 2 3 6" xfId="9165" xr:uid="{00000000-0005-0000-0000-0000CD2D0000}"/>
    <cellStyle name="Normal 3 6 2 2 4" xfId="5869" xr:uid="{00000000-0005-0000-0000-0000CE2D0000}"/>
    <cellStyle name="Normal 3 6 2 2 4 2" xfId="5870" xr:uid="{00000000-0005-0000-0000-0000CF2D0000}"/>
    <cellStyle name="Normal 3 6 2 2 4 2 2" xfId="5871" xr:uid="{00000000-0005-0000-0000-0000D02D0000}"/>
    <cellStyle name="Normal 3 6 2 2 4 2 2 2" xfId="16485" xr:uid="{00000000-0005-0000-0000-0000D12D0000}"/>
    <cellStyle name="Normal 3 6 2 2 4 2 3" xfId="12243" xr:uid="{00000000-0005-0000-0000-0000D22D0000}"/>
    <cellStyle name="Normal 3 6 2 2 4 3" xfId="5872" xr:uid="{00000000-0005-0000-0000-0000D32D0000}"/>
    <cellStyle name="Normal 3 6 2 2 4 3 2" xfId="5873" xr:uid="{00000000-0005-0000-0000-0000D42D0000}"/>
    <cellStyle name="Normal 3 6 2 2 4 3 2 2" xfId="15071" xr:uid="{00000000-0005-0000-0000-0000D52D0000}"/>
    <cellStyle name="Normal 3 6 2 2 4 3 3" xfId="10829" xr:uid="{00000000-0005-0000-0000-0000D62D0000}"/>
    <cellStyle name="Normal 3 6 2 2 4 4" xfId="5874" xr:uid="{00000000-0005-0000-0000-0000D72D0000}"/>
    <cellStyle name="Normal 3 6 2 2 4 4 2" xfId="13659" xr:uid="{00000000-0005-0000-0000-0000D82D0000}"/>
    <cellStyle name="Normal 3 6 2 2 4 5" xfId="9417" xr:uid="{00000000-0005-0000-0000-0000D92D0000}"/>
    <cellStyle name="Normal 3 6 2 2 5" xfId="5875" xr:uid="{00000000-0005-0000-0000-0000DA2D0000}"/>
    <cellStyle name="Normal 3 6 2 2 5 2" xfId="5876" xr:uid="{00000000-0005-0000-0000-0000DB2D0000}"/>
    <cellStyle name="Normal 3 6 2 2 5 2 2" xfId="15779" xr:uid="{00000000-0005-0000-0000-0000DC2D0000}"/>
    <cellStyle name="Normal 3 6 2 2 5 3" xfId="11537" xr:uid="{00000000-0005-0000-0000-0000DD2D0000}"/>
    <cellStyle name="Normal 3 6 2 2 6" xfId="5877" xr:uid="{00000000-0005-0000-0000-0000DE2D0000}"/>
    <cellStyle name="Normal 3 6 2 2 6 2" xfId="5878" xr:uid="{00000000-0005-0000-0000-0000DF2D0000}"/>
    <cellStyle name="Normal 3 6 2 2 6 2 2" xfId="14365" xr:uid="{00000000-0005-0000-0000-0000E02D0000}"/>
    <cellStyle name="Normal 3 6 2 2 6 3" xfId="10123" xr:uid="{00000000-0005-0000-0000-0000E12D0000}"/>
    <cellStyle name="Normal 3 6 2 2 7" xfId="5879" xr:uid="{00000000-0005-0000-0000-0000E22D0000}"/>
    <cellStyle name="Normal 3 6 2 2 7 2" xfId="12953" xr:uid="{00000000-0005-0000-0000-0000E32D0000}"/>
    <cellStyle name="Normal 3 6 2 2 8" xfId="8711" xr:uid="{00000000-0005-0000-0000-0000E42D0000}"/>
    <cellStyle name="Normal 3 6 2 3" xfId="5880" xr:uid="{00000000-0005-0000-0000-0000E52D0000}"/>
    <cellStyle name="Normal 3 6 2 3 2" xfId="5881" xr:uid="{00000000-0005-0000-0000-0000E62D0000}"/>
    <cellStyle name="Normal 3 6 2 3 2 2" xfId="5882" xr:uid="{00000000-0005-0000-0000-0000E72D0000}"/>
    <cellStyle name="Normal 3 6 2 3 2 2 2" xfId="5883" xr:uid="{00000000-0005-0000-0000-0000E82D0000}"/>
    <cellStyle name="Normal 3 6 2 3 2 2 2 2" xfId="16586" xr:uid="{00000000-0005-0000-0000-0000E92D0000}"/>
    <cellStyle name="Normal 3 6 2 3 2 2 3" xfId="12344" xr:uid="{00000000-0005-0000-0000-0000EA2D0000}"/>
    <cellStyle name="Normal 3 6 2 3 2 3" xfId="5884" xr:uid="{00000000-0005-0000-0000-0000EB2D0000}"/>
    <cellStyle name="Normal 3 6 2 3 2 3 2" xfId="5885" xr:uid="{00000000-0005-0000-0000-0000EC2D0000}"/>
    <cellStyle name="Normal 3 6 2 3 2 3 2 2" xfId="15172" xr:uid="{00000000-0005-0000-0000-0000ED2D0000}"/>
    <cellStyle name="Normal 3 6 2 3 2 3 3" xfId="10930" xr:uid="{00000000-0005-0000-0000-0000EE2D0000}"/>
    <cellStyle name="Normal 3 6 2 3 2 4" xfId="5886" xr:uid="{00000000-0005-0000-0000-0000EF2D0000}"/>
    <cellStyle name="Normal 3 6 2 3 2 4 2" xfId="13760" xr:uid="{00000000-0005-0000-0000-0000F02D0000}"/>
    <cellStyle name="Normal 3 6 2 3 2 5" xfId="9518" xr:uid="{00000000-0005-0000-0000-0000F12D0000}"/>
    <cellStyle name="Normal 3 6 2 3 3" xfId="5887" xr:uid="{00000000-0005-0000-0000-0000F22D0000}"/>
    <cellStyle name="Normal 3 6 2 3 3 2" xfId="5888" xr:uid="{00000000-0005-0000-0000-0000F32D0000}"/>
    <cellStyle name="Normal 3 6 2 3 3 2 2" xfId="15880" xr:uid="{00000000-0005-0000-0000-0000F42D0000}"/>
    <cellStyle name="Normal 3 6 2 3 3 3" xfId="11638" xr:uid="{00000000-0005-0000-0000-0000F52D0000}"/>
    <cellStyle name="Normal 3 6 2 3 4" xfId="5889" xr:uid="{00000000-0005-0000-0000-0000F62D0000}"/>
    <cellStyle name="Normal 3 6 2 3 4 2" xfId="5890" xr:uid="{00000000-0005-0000-0000-0000F72D0000}"/>
    <cellStyle name="Normal 3 6 2 3 4 2 2" xfId="14466" xr:uid="{00000000-0005-0000-0000-0000F82D0000}"/>
    <cellStyle name="Normal 3 6 2 3 4 3" xfId="10224" xr:uid="{00000000-0005-0000-0000-0000F92D0000}"/>
    <cellStyle name="Normal 3 6 2 3 5" xfId="5891" xr:uid="{00000000-0005-0000-0000-0000FA2D0000}"/>
    <cellStyle name="Normal 3 6 2 3 5 2" xfId="13054" xr:uid="{00000000-0005-0000-0000-0000FB2D0000}"/>
    <cellStyle name="Normal 3 6 2 3 6" xfId="8812" xr:uid="{00000000-0005-0000-0000-0000FC2D0000}"/>
    <cellStyle name="Normal 3 6 2 4" xfId="5892" xr:uid="{00000000-0005-0000-0000-0000FD2D0000}"/>
    <cellStyle name="Normal 3 6 2 4 2" xfId="5893" xr:uid="{00000000-0005-0000-0000-0000FE2D0000}"/>
    <cellStyle name="Normal 3 6 2 4 2 2" xfId="5894" xr:uid="{00000000-0005-0000-0000-0000FF2D0000}"/>
    <cellStyle name="Normal 3 6 2 4 2 2 2" xfId="5895" xr:uid="{00000000-0005-0000-0000-0000002E0000}"/>
    <cellStyle name="Normal 3 6 2 4 2 2 2 2" xfId="16838" xr:uid="{00000000-0005-0000-0000-0000012E0000}"/>
    <cellStyle name="Normal 3 6 2 4 2 2 3" xfId="12596" xr:uid="{00000000-0005-0000-0000-0000022E0000}"/>
    <cellStyle name="Normal 3 6 2 4 2 3" xfId="5896" xr:uid="{00000000-0005-0000-0000-0000032E0000}"/>
    <cellStyle name="Normal 3 6 2 4 2 3 2" xfId="5897" xr:uid="{00000000-0005-0000-0000-0000042E0000}"/>
    <cellStyle name="Normal 3 6 2 4 2 3 2 2" xfId="15424" xr:uid="{00000000-0005-0000-0000-0000052E0000}"/>
    <cellStyle name="Normal 3 6 2 4 2 3 3" xfId="11182" xr:uid="{00000000-0005-0000-0000-0000062E0000}"/>
    <cellStyle name="Normal 3 6 2 4 2 4" xfId="5898" xr:uid="{00000000-0005-0000-0000-0000072E0000}"/>
    <cellStyle name="Normal 3 6 2 4 2 4 2" xfId="14012" xr:uid="{00000000-0005-0000-0000-0000082E0000}"/>
    <cellStyle name="Normal 3 6 2 4 2 5" xfId="9770" xr:uid="{00000000-0005-0000-0000-0000092E0000}"/>
    <cellStyle name="Normal 3 6 2 4 3" xfId="5899" xr:uid="{00000000-0005-0000-0000-00000A2E0000}"/>
    <cellStyle name="Normal 3 6 2 4 3 2" xfId="5900" xr:uid="{00000000-0005-0000-0000-00000B2E0000}"/>
    <cellStyle name="Normal 3 6 2 4 3 2 2" xfId="16132" xr:uid="{00000000-0005-0000-0000-00000C2E0000}"/>
    <cellStyle name="Normal 3 6 2 4 3 3" xfId="11890" xr:uid="{00000000-0005-0000-0000-00000D2E0000}"/>
    <cellStyle name="Normal 3 6 2 4 4" xfId="5901" xr:uid="{00000000-0005-0000-0000-00000E2E0000}"/>
    <cellStyle name="Normal 3 6 2 4 4 2" xfId="5902" xr:uid="{00000000-0005-0000-0000-00000F2E0000}"/>
    <cellStyle name="Normal 3 6 2 4 4 2 2" xfId="14718" xr:uid="{00000000-0005-0000-0000-0000102E0000}"/>
    <cellStyle name="Normal 3 6 2 4 4 3" xfId="10476" xr:uid="{00000000-0005-0000-0000-0000112E0000}"/>
    <cellStyle name="Normal 3 6 2 4 5" xfId="5903" xr:uid="{00000000-0005-0000-0000-0000122E0000}"/>
    <cellStyle name="Normal 3 6 2 4 5 2" xfId="13306" xr:uid="{00000000-0005-0000-0000-0000132E0000}"/>
    <cellStyle name="Normal 3 6 2 4 6" xfId="9064" xr:uid="{00000000-0005-0000-0000-0000142E0000}"/>
    <cellStyle name="Normal 3 6 2 5" xfId="5904" xr:uid="{00000000-0005-0000-0000-0000152E0000}"/>
    <cellStyle name="Normal 3 6 2 5 2" xfId="5905" xr:uid="{00000000-0005-0000-0000-0000162E0000}"/>
    <cellStyle name="Normal 3 6 2 5 2 2" xfId="5906" xr:uid="{00000000-0005-0000-0000-0000172E0000}"/>
    <cellStyle name="Normal 3 6 2 5 2 2 2" xfId="16384" xr:uid="{00000000-0005-0000-0000-0000182E0000}"/>
    <cellStyle name="Normal 3 6 2 5 2 3" xfId="12142" xr:uid="{00000000-0005-0000-0000-0000192E0000}"/>
    <cellStyle name="Normal 3 6 2 5 3" xfId="5907" xr:uid="{00000000-0005-0000-0000-00001A2E0000}"/>
    <cellStyle name="Normal 3 6 2 5 3 2" xfId="5908" xr:uid="{00000000-0005-0000-0000-00001B2E0000}"/>
    <cellStyle name="Normal 3 6 2 5 3 2 2" xfId="14970" xr:uid="{00000000-0005-0000-0000-00001C2E0000}"/>
    <cellStyle name="Normal 3 6 2 5 3 3" xfId="10728" xr:uid="{00000000-0005-0000-0000-00001D2E0000}"/>
    <cellStyle name="Normal 3 6 2 5 4" xfId="5909" xr:uid="{00000000-0005-0000-0000-00001E2E0000}"/>
    <cellStyle name="Normal 3 6 2 5 4 2" xfId="13558" xr:uid="{00000000-0005-0000-0000-00001F2E0000}"/>
    <cellStyle name="Normal 3 6 2 5 5" xfId="9316" xr:uid="{00000000-0005-0000-0000-0000202E0000}"/>
    <cellStyle name="Normal 3 6 2 6" xfId="5910" xr:uid="{00000000-0005-0000-0000-0000212E0000}"/>
    <cellStyle name="Normal 3 6 2 6 2" xfId="5911" xr:uid="{00000000-0005-0000-0000-0000222E0000}"/>
    <cellStyle name="Normal 3 6 2 6 2 2" xfId="15678" xr:uid="{00000000-0005-0000-0000-0000232E0000}"/>
    <cellStyle name="Normal 3 6 2 6 3" xfId="11436" xr:uid="{00000000-0005-0000-0000-0000242E0000}"/>
    <cellStyle name="Normal 3 6 2 7" xfId="5912" xr:uid="{00000000-0005-0000-0000-0000252E0000}"/>
    <cellStyle name="Normal 3 6 2 7 2" xfId="5913" xr:uid="{00000000-0005-0000-0000-0000262E0000}"/>
    <cellStyle name="Normal 3 6 2 7 2 2" xfId="14264" xr:uid="{00000000-0005-0000-0000-0000272E0000}"/>
    <cellStyle name="Normal 3 6 2 7 3" xfId="10022" xr:uid="{00000000-0005-0000-0000-0000282E0000}"/>
    <cellStyle name="Normal 3 6 2 8" xfId="5914" xr:uid="{00000000-0005-0000-0000-0000292E0000}"/>
    <cellStyle name="Normal 3 6 2 8 2" xfId="12852" xr:uid="{00000000-0005-0000-0000-00002A2E0000}"/>
    <cellStyle name="Normal 3 6 2 9" xfId="8610" xr:uid="{00000000-0005-0000-0000-00002B2E0000}"/>
    <cellStyle name="Normal 3 6 3" xfId="5915" xr:uid="{00000000-0005-0000-0000-00002C2E0000}"/>
    <cellStyle name="Normal 3 6 3 2" xfId="5916" xr:uid="{00000000-0005-0000-0000-00002D2E0000}"/>
    <cellStyle name="Normal 3 6 3 2 2" xfId="5917" xr:uid="{00000000-0005-0000-0000-00002E2E0000}"/>
    <cellStyle name="Normal 3 6 3 2 2 2" xfId="5918" xr:uid="{00000000-0005-0000-0000-00002F2E0000}"/>
    <cellStyle name="Normal 3 6 3 2 2 2 2" xfId="5919" xr:uid="{00000000-0005-0000-0000-0000302E0000}"/>
    <cellStyle name="Normal 3 6 3 2 2 2 2 2" xfId="16636" xr:uid="{00000000-0005-0000-0000-0000312E0000}"/>
    <cellStyle name="Normal 3 6 3 2 2 2 3" xfId="12394" xr:uid="{00000000-0005-0000-0000-0000322E0000}"/>
    <cellStyle name="Normal 3 6 3 2 2 3" xfId="5920" xr:uid="{00000000-0005-0000-0000-0000332E0000}"/>
    <cellStyle name="Normal 3 6 3 2 2 3 2" xfId="5921" xr:uid="{00000000-0005-0000-0000-0000342E0000}"/>
    <cellStyle name="Normal 3 6 3 2 2 3 2 2" xfId="15222" xr:uid="{00000000-0005-0000-0000-0000352E0000}"/>
    <cellStyle name="Normal 3 6 3 2 2 3 3" xfId="10980" xr:uid="{00000000-0005-0000-0000-0000362E0000}"/>
    <cellStyle name="Normal 3 6 3 2 2 4" xfId="5922" xr:uid="{00000000-0005-0000-0000-0000372E0000}"/>
    <cellStyle name="Normal 3 6 3 2 2 4 2" xfId="13810" xr:uid="{00000000-0005-0000-0000-0000382E0000}"/>
    <cellStyle name="Normal 3 6 3 2 2 5" xfId="9568" xr:uid="{00000000-0005-0000-0000-0000392E0000}"/>
    <cellStyle name="Normal 3 6 3 2 3" xfId="5923" xr:uid="{00000000-0005-0000-0000-00003A2E0000}"/>
    <cellStyle name="Normal 3 6 3 2 3 2" xfId="5924" xr:uid="{00000000-0005-0000-0000-00003B2E0000}"/>
    <cellStyle name="Normal 3 6 3 2 3 2 2" xfId="15930" xr:uid="{00000000-0005-0000-0000-00003C2E0000}"/>
    <cellStyle name="Normal 3 6 3 2 3 3" xfId="11688" xr:uid="{00000000-0005-0000-0000-00003D2E0000}"/>
    <cellStyle name="Normal 3 6 3 2 4" xfId="5925" xr:uid="{00000000-0005-0000-0000-00003E2E0000}"/>
    <cellStyle name="Normal 3 6 3 2 4 2" xfId="5926" xr:uid="{00000000-0005-0000-0000-00003F2E0000}"/>
    <cellStyle name="Normal 3 6 3 2 4 2 2" xfId="14516" xr:uid="{00000000-0005-0000-0000-0000402E0000}"/>
    <cellStyle name="Normal 3 6 3 2 4 3" xfId="10274" xr:uid="{00000000-0005-0000-0000-0000412E0000}"/>
    <cellStyle name="Normal 3 6 3 2 5" xfId="5927" xr:uid="{00000000-0005-0000-0000-0000422E0000}"/>
    <cellStyle name="Normal 3 6 3 2 5 2" xfId="13104" xr:uid="{00000000-0005-0000-0000-0000432E0000}"/>
    <cellStyle name="Normal 3 6 3 2 6" xfId="8862" xr:uid="{00000000-0005-0000-0000-0000442E0000}"/>
    <cellStyle name="Normal 3 6 3 3" xfId="5928" xr:uid="{00000000-0005-0000-0000-0000452E0000}"/>
    <cellStyle name="Normal 3 6 3 3 2" xfId="5929" xr:uid="{00000000-0005-0000-0000-0000462E0000}"/>
    <cellStyle name="Normal 3 6 3 3 2 2" xfId="5930" xr:uid="{00000000-0005-0000-0000-0000472E0000}"/>
    <cellStyle name="Normal 3 6 3 3 2 2 2" xfId="5931" xr:uid="{00000000-0005-0000-0000-0000482E0000}"/>
    <cellStyle name="Normal 3 6 3 3 2 2 2 2" xfId="16888" xr:uid="{00000000-0005-0000-0000-0000492E0000}"/>
    <cellStyle name="Normal 3 6 3 3 2 2 3" xfId="12646" xr:uid="{00000000-0005-0000-0000-00004A2E0000}"/>
    <cellStyle name="Normal 3 6 3 3 2 3" xfId="5932" xr:uid="{00000000-0005-0000-0000-00004B2E0000}"/>
    <cellStyle name="Normal 3 6 3 3 2 3 2" xfId="5933" xr:uid="{00000000-0005-0000-0000-00004C2E0000}"/>
    <cellStyle name="Normal 3 6 3 3 2 3 2 2" xfId="15474" xr:uid="{00000000-0005-0000-0000-00004D2E0000}"/>
    <cellStyle name="Normal 3 6 3 3 2 3 3" xfId="11232" xr:uid="{00000000-0005-0000-0000-00004E2E0000}"/>
    <cellStyle name="Normal 3 6 3 3 2 4" xfId="5934" xr:uid="{00000000-0005-0000-0000-00004F2E0000}"/>
    <cellStyle name="Normal 3 6 3 3 2 4 2" xfId="14062" xr:uid="{00000000-0005-0000-0000-0000502E0000}"/>
    <cellStyle name="Normal 3 6 3 3 2 5" xfId="9820" xr:uid="{00000000-0005-0000-0000-0000512E0000}"/>
    <cellStyle name="Normal 3 6 3 3 3" xfId="5935" xr:uid="{00000000-0005-0000-0000-0000522E0000}"/>
    <cellStyle name="Normal 3 6 3 3 3 2" xfId="5936" xr:uid="{00000000-0005-0000-0000-0000532E0000}"/>
    <cellStyle name="Normal 3 6 3 3 3 2 2" xfId="16182" xr:uid="{00000000-0005-0000-0000-0000542E0000}"/>
    <cellStyle name="Normal 3 6 3 3 3 3" xfId="11940" xr:uid="{00000000-0005-0000-0000-0000552E0000}"/>
    <cellStyle name="Normal 3 6 3 3 4" xfId="5937" xr:uid="{00000000-0005-0000-0000-0000562E0000}"/>
    <cellStyle name="Normal 3 6 3 3 4 2" xfId="5938" xr:uid="{00000000-0005-0000-0000-0000572E0000}"/>
    <cellStyle name="Normal 3 6 3 3 4 2 2" xfId="14768" xr:uid="{00000000-0005-0000-0000-0000582E0000}"/>
    <cellStyle name="Normal 3 6 3 3 4 3" xfId="10526" xr:uid="{00000000-0005-0000-0000-0000592E0000}"/>
    <cellStyle name="Normal 3 6 3 3 5" xfId="5939" xr:uid="{00000000-0005-0000-0000-00005A2E0000}"/>
    <cellStyle name="Normal 3 6 3 3 5 2" xfId="13356" xr:uid="{00000000-0005-0000-0000-00005B2E0000}"/>
    <cellStyle name="Normal 3 6 3 3 6" xfId="9114" xr:uid="{00000000-0005-0000-0000-00005C2E0000}"/>
    <cellStyle name="Normal 3 6 3 4" xfId="5940" xr:uid="{00000000-0005-0000-0000-00005D2E0000}"/>
    <cellStyle name="Normal 3 6 3 4 2" xfId="5941" xr:uid="{00000000-0005-0000-0000-00005E2E0000}"/>
    <cellStyle name="Normal 3 6 3 4 2 2" xfId="5942" xr:uid="{00000000-0005-0000-0000-00005F2E0000}"/>
    <cellStyle name="Normal 3 6 3 4 2 2 2" xfId="16434" xr:uid="{00000000-0005-0000-0000-0000602E0000}"/>
    <cellStyle name="Normal 3 6 3 4 2 3" xfId="12192" xr:uid="{00000000-0005-0000-0000-0000612E0000}"/>
    <cellStyle name="Normal 3 6 3 4 3" xfId="5943" xr:uid="{00000000-0005-0000-0000-0000622E0000}"/>
    <cellStyle name="Normal 3 6 3 4 3 2" xfId="5944" xr:uid="{00000000-0005-0000-0000-0000632E0000}"/>
    <cellStyle name="Normal 3 6 3 4 3 2 2" xfId="15020" xr:uid="{00000000-0005-0000-0000-0000642E0000}"/>
    <cellStyle name="Normal 3 6 3 4 3 3" xfId="10778" xr:uid="{00000000-0005-0000-0000-0000652E0000}"/>
    <cellStyle name="Normal 3 6 3 4 4" xfId="5945" xr:uid="{00000000-0005-0000-0000-0000662E0000}"/>
    <cellStyle name="Normal 3 6 3 4 4 2" xfId="13608" xr:uid="{00000000-0005-0000-0000-0000672E0000}"/>
    <cellStyle name="Normal 3 6 3 4 5" xfId="9366" xr:uid="{00000000-0005-0000-0000-0000682E0000}"/>
    <cellStyle name="Normal 3 6 3 5" xfId="5946" xr:uid="{00000000-0005-0000-0000-0000692E0000}"/>
    <cellStyle name="Normal 3 6 3 5 2" xfId="5947" xr:uid="{00000000-0005-0000-0000-00006A2E0000}"/>
    <cellStyle name="Normal 3 6 3 5 2 2" xfId="15728" xr:uid="{00000000-0005-0000-0000-00006B2E0000}"/>
    <cellStyle name="Normal 3 6 3 5 3" xfId="11486" xr:uid="{00000000-0005-0000-0000-00006C2E0000}"/>
    <cellStyle name="Normal 3 6 3 6" xfId="5948" xr:uid="{00000000-0005-0000-0000-00006D2E0000}"/>
    <cellStyle name="Normal 3 6 3 6 2" xfId="5949" xr:uid="{00000000-0005-0000-0000-00006E2E0000}"/>
    <cellStyle name="Normal 3 6 3 6 2 2" xfId="14314" xr:uid="{00000000-0005-0000-0000-00006F2E0000}"/>
    <cellStyle name="Normal 3 6 3 6 3" xfId="10072" xr:uid="{00000000-0005-0000-0000-0000702E0000}"/>
    <cellStyle name="Normal 3 6 3 7" xfId="5950" xr:uid="{00000000-0005-0000-0000-0000712E0000}"/>
    <cellStyle name="Normal 3 6 3 7 2" xfId="12902" xr:uid="{00000000-0005-0000-0000-0000722E0000}"/>
    <cellStyle name="Normal 3 6 3 8" xfId="8660" xr:uid="{00000000-0005-0000-0000-0000732E0000}"/>
    <cellStyle name="Normal 3 6 4" xfId="5951" xr:uid="{00000000-0005-0000-0000-0000742E0000}"/>
    <cellStyle name="Normal 3 6 4 2" xfId="5952" xr:uid="{00000000-0005-0000-0000-0000752E0000}"/>
    <cellStyle name="Normal 3 6 4 2 2" xfId="5953" xr:uid="{00000000-0005-0000-0000-0000762E0000}"/>
    <cellStyle name="Normal 3 6 4 2 2 2" xfId="5954" xr:uid="{00000000-0005-0000-0000-0000772E0000}"/>
    <cellStyle name="Normal 3 6 4 2 2 2 2" xfId="5955" xr:uid="{00000000-0005-0000-0000-0000782E0000}"/>
    <cellStyle name="Normal 3 6 4 2 2 2 2 2" xfId="16989" xr:uid="{00000000-0005-0000-0000-0000792E0000}"/>
    <cellStyle name="Normal 3 6 4 2 2 2 3" xfId="12747" xr:uid="{00000000-0005-0000-0000-00007A2E0000}"/>
    <cellStyle name="Normal 3 6 4 2 2 3" xfId="5956" xr:uid="{00000000-0005-0000-0000-00007B2E0000}"/>
    <cellStyle name="Normal 3 6 4 2 2 3 2" xfId="5957" xr:uid="{00000000-0005-0000-0000-00007C2E0000}"/>
    <cellStyle name="Normal 3 6 4 2 2 3 2 2" xfId="15575" xr:uid="{00000000-0005-0000-0000-00007D2E0000}"/>
    <cellStyle name="Normal 3 6 4 2 2 3 3" xfId="11333" xr:uid="{00000000-0005-0000-0000-00007E2E0000}"/>
    <cellStyle name="Normal 3 6 4 2 2 4" xfId="5958" xr:uid="{00000000-0005-0000-0000-00007F2E0000}"/>
    <cellStyle name="Normal 3 6 4 2 2 4 2" xfId="14163" xr:uid="{00000000-0005-0000-0000-0000802E0000}"/>
    <cellStyle name="Normal 3 6 4 2 2 5" xfId="9921" xr:uid="{00000000-0005-0000-0000-0000812E0000}"/>
    <cellStyle name="Normal 3 6 4 2 3" xfId="5959" xr:uid="{00000000-0005-0000-0000-0000822E0000}"/>
    <cellStyle name="Normal 3 6 4 2 3 2" xfId="5960" xr:uid="{00000000-0005-0000-0000-0000832E0000}"/>
    <cellStyle name="Normal 3 6 4 2 3 2 2" xfId="16283" xr:uid="{00000000-0005-0000-0000-0000842E0000}"/>
    <cellStyle name="Normal 3 6 4 2 3 3" xfId="12041" xr:uid="{00000000-0005-0000-0000-0000852E0000}"/>
    <cellStyle name="Normal 3 6 4 2 4" xfId="5961" xr:uid="{00000000-0005-0000-0000-0000862E0000}"/>
    <cellStyle name="Normal 3 6 4 2 4 2" xfId="5962" xr:uid="{00000000-0005-0000-0000-0000872E0000}"/>
    <cellStyle name="Normal 3 6 4 2 4 2 2" xfId="14869" xr:uid="{00000000-0005-0000-0000-0000882E0000}"/>
    <cellStyle name="Normal 3 6 4 2 4 3" xfId="10627" xr:uid="{00000000-0005-0000-0000-0000892E0000}"/>
    <cellStyle name="Normal 3 6 4 2 5" xfId="5963" xr:uid="{00000000-0005-0000-0000-00008A2E0000}"/>
    <cellStyle name="Normal 3 6 4 2 5 2" xfId="13457" xr:uid="{00000000-0005-0000-0000-00008B2E0000}"/>
    <cellStyle name="Normal 3 6 4 2 6" xfId="9215" xr:uid="{00000000-0005-0000-0000-00008C2E0000}"/>
    <cellStyle name="Normal 3 6 4 3" xfId="5964" xr:uid="{00000000-0005-0000-0000-00008D2E0000}"/>
    <cellStyle name="Normal 3 6 4 3 2" xfId="5965" xr:uid="{00000000-0005-0000-0000-00008E2E0000}"/>
    <cellStyle name="Normal 3 6 4 3 2 2" xfId="5966" xr:uid="{00000000-0005-0000-0000-00008F2E0000}"/>
    <cellStyle name="Normal 3 6 4 3 2 2 2" xfId="16737" xr:uid="{00000000-0005-0000-0000-0000902E0000}"/>
    <cellStyle name="Normal 3 6 4 3 2 3" xfId="12495" xr:uid="{00000000-0005-0000-0000-0000912E0000}"/>
    <cellStyle name="Normal 3 6 4 3 3" xfId="5967" xr:uid="{00000000-0005-0000-0000-0000922E0000}"/>
    <cellStyle name="Normal 3 6 4 3 3 2" xfId="5968" xr:uid="{00000000-0005-0000-0000-0000932E0000}"/>
    <cellStyle name="Normal 3 6 4 3 3 2 2" xfId="15323" xr:uid="{00000000-0005-0000-0000-0000942E0000}"/>
    <cellStyle name="Normal 3 6 4 3 3 3" xfId="11081" xr:uid="{00000000-0005-0000-0000-0000952E0000}"/>
    <cellStyle name="Normal 3 6 4 3 4" xfId="5969" xr:uid="{00000000-0005-0000-0000-0000962E0000}"/>
    <cellStyle name="Normal 3 6 4 3 4 2" xfId="13911" xr:uid="{00000000-0005-0000-0000-0000972E0000}"/>
    <cellStyle name="Normal 3 6 4 3 5" xfId="9669" xr:uid="{00000000-0005-0000-0000-0000982E0000}"/>
    <cellStyle name="Normal 3 6 4 4" xfId="5970" xr:uid="{00000000-0005-0000-0000-0000992E0000}"/>
    <cellStyle name="Normal 3 6 4 4 2" xfId="5971" xr:uid="{00000000-0005-0000-0000-00009A2E0000}"/>
    <cellStyle name="Normal 3 6 4 4 2 2" xfId="16031" xr:uid="{00000000-0005-0000-0000-00009B2E0000}"/>
    <cellStyle name="Normal 3 6 4 4 3" xfId="11789" xr:uid="{00000000-0005-0000-0000-00009C2E0000}"/>
    <cellStyle name="Normal 3 6 4 5" xfId="5972" xr:uid="{00000000-0005-0000-0000-00009D2E0000}"/>
    <cellStyle name="Normal 3 6 4 5 2" xfId="5973" xr:uid="{00000000-0005-0000-0000-00009E2E0000}"/>
    <cellStyle name="Normal 3 6 4 5 2 2" xfId="14617" xr:uid="{00000000-0005-0000-0000-00009F2E0000}"/>
    <cellStyle name="Normal 3 6 4 5 3" xfId="10375" xr:uid="{00000000-0005-0000-0000-0000A02E0000}"/>
    <cellStyle name="Normal 3 6 4 6" xfId="5974" xr:uid="{00000000-0005-0000-0000-0000A12E0000}"/>
    <cellStyle name="Normal 3 6 4 6 2" xfId="13205" xr:uid="{00000000-0005-0000-0000-0000A22E0000}"/>
    <cellStyle name="Normal 3 6 4 7" xfId="8963" xr:uid="{00000000-0005-0000-0000-0000A32E0000}"/>
    <cellStyle name="Normal 3 6 5" xfId="5975" xr:uid="{00000000-0005-0000-0000-0000A42E0000}"/>
    <cellStyle name="Normal 3 6 5 2" xfId="5976" xr:uid="{00000000-0005-0000-0000-0000A52E0000}"/>
    <cellStyle name="Normal 3 6 5 2 2" xfId="5977" xr:uid="{00000000-0005-0000-0000-0000A62E0000}"/>
    <cellStyle name="Normal 3 6 5 2 2 2" xfId="5978" xr:uid="{00000000-0005-0000-0000-0000A72E0000}"/>
    <cellStyle name="Normal 3 6 5 2 2 2 2" xfId="16535" xr:uid="{00000000-0005-0000-0000-0000A82E0000}"/>
    <cellStyle name="Normal 3 6 5 2 2 3" xfId="12293" xr:uid="{00000000-0005-0000-0000-0000A92E0000}"/>
    <cellStyle name="Normal 3 6 5 2 3" xfId="5979" xr:uid="{00000000-0005-0000-0000-0000AA2E0000}"/>
    <cellStyle name="Normal 3 6 5 2 3 2" xfId="5980" xr:uid="{00000000-0005-0000-0000-0000AB2E0000}"/>
    <cellStyle name="Normal 3 6 5 2 3 2 2" xfId="15121" xr:uid="{00000000-0005-0000-0000-0000AC2E0000}"/>
    <cellStyle name="Normal 3 6 5 2 3 3" xfId="10879" xr:uid="{00000000-0005-0000-0000-0000AD2E0000}"/>
    <cellStyle name="Normal 3 6 5 2 4" xfId="5981" xr:uid="{00000000-0005-0000-0000-0000AE2E0000}"/>
    <cellStyle name="Normal 3 6 5 2 4 2" xfId="13709" xr:uid="{00000000-0005-0000-0000-0000AF2E0000}"/>
    <cellStyle name="Normal 3 6 5 2 5" xfId="9467" xr:uid="{00000000-0005-0000-0000-0000B02E0000}"/>
    <cellStyle name="Normal 3 6 5 3" xfId="5982" xr:uid="{00000000-0005-0000-0000-0000B12E0000}"/>
    <cellStyle name="Normal 3 6 5 3 2" xfId="5983" xr:uid="{00000000-0005-0000-0000-0000B22E0000}"/>
    <cellStyle name="Normal 3 6 5 3 2 2" xfId="15829" xr:uid="{00000000-0005-0000-0000-0000B32E0000}"/>
    <cellStyle name="Normal 3 6 5 3 3" xfId="11587" xr:uid="{00000000-0005-0000-0000-0000B42E0000}"/>
    <cellStyle name="Normal 3 6 5 4" xfId="5984" xr:uid="{00000000-0005-0000-0000-0000B52E0000}"/>
    <cellStyle name="Normal 3 6 5 4 2" xfId="5985" xr:uid="{00000000-0005-0000-0000-0000B62E0000}"/>
    <cellStyle name="Normal 3 6 5 4 2 2" xfId="14415" xr:uid="{00000000-0005-0000-0000-0000B72E0000}"/>
    <cellStyle name="Normal 3 6 5 4 3" xfId="10173" xr:uid="{00000000-0005-0000-0000-0000B82E0000}"/>
    <cellStyle name="Normal 3 6 5 5" xfId="5986" xr:uid="{00000000-0005-0000-0000-0000B92E0000}"/>
    <cellStyle name="Normal 3 6 5 5 2" xfId="13003" xr:uid="{00000000-0005-0000-0000-0000BA2E0000}"/>
    <cellStyle name="Normal 3 6 5 6" xfId="8761" xr:uid="{00000000-0005-0000-0000-0000BB2E0000}"/>
    <cellStyle name="Normal 3 6 6" xfId="5987" xr:uid="{00000000-0005-0000-0000-0000BC2E0000}"/>
    <cellStyle name="Normal 3 6 6 2" xfId="5988" xr:uid="{00000000-0005-0000-0000-0000BD2E0000}"/>
    <cellStyle name="Normal 3 6 6 2 2" xfId="5989" xr:uid="{00000000-0005-0000-0000-0000BE2E0000}"/>
    <cellStyle name="Normal 3 6 6 2 2 2" xfId="5990" xr:uid="{00000000-0005-0000-0000-0000BF2E0000}"/>
    <cellStyle name="Normal 3 6 6 2 2 2 2" xfId="16787" xr:uid="{00000000-0005-0000-0000-0000C02E0000}"/>
    <cellStyle name="Normal 3 6 6 2 2 3" xfId="12545" xr:uid="{00000000-0005-0000-0000-0000C12E0000}"/>
    <cellStyle name="Normal 3 6 6 2 3" xfId="5991" xr:uid="{00000000-0005-0000-0000-0000C22E0000}"/>
    <cellStyle name="Normal 3 6 6 2 3 2" xfId="5992" xr:uid="{00000000-0005-0000-0000-0000C32E0000}"/>
    <cellStyle name="Normal 3 6 6 2 3 2 2" xfId="15373" xr:uid="{00000000-0005-0000-0000-0000C42E0000}"/>
    <cellStyle name="Normal 3 6 6 2 3 3" xfId="11131" xr:uid="{00000000-0005-0000-0000-0000C52E0000}"/>
    <cellStyle name="Normal 3 6 6 2 4" xfId="5993" xr:uid="{00000000-0005-0000-0000-0000C62E0000}"/>
    <cellStyle name="Normal 3 6 6 2 4 2" xfId="13961" xr:uid="{00000000-0005-0000-0000-0000C72E0000}"/>
    <cellStyle name="Normal 3 6 6 2 5" xfId="9719" xr:uid="{00000000-0005-0000-0000-0000C82E0000}"/>
    <cellStyle name="Normal 3 6 6 3" xfId="5994" xr:uid="{00000000-0005-0000-0000-0000C92E0000}"/>
    <cellStyle name="Normal 3 6 6 3 2" xfId="5995" xr:uid="{00000000-0005-0000-0000-0000CA2E0000}"/>
    <cellStyle name="Normal 3 6 6 3 2 2" xfId="16081" xr:uid="{00000000-0005-0000-0000-0000CB2E0000}"/>
    <cellStyle name="Normal 3 6 6 3 3" xfId="11839" xr:uid="{00000000-0005-0000-0000-0000CC2E0000}"/>
    <cellStyle name="Normal 3 6 6 4" xfId="5996" xr:uid="{00000000-0005-0000-0000-0000CD2E0000}"/>
    <cellStyle name="Normal 3 6 6 4 2" xfId="5997" xr:uid="{00000000-0005-0000-0000-0000CE2E0000}"/>
    <cellStyle name="Normal 3 6 6 4 2 2" xfId="14667" xr:uid="{00000000-0005-0000-0000-0000CF2E0000}"/>
    <cellStyle name="Normal 3 6 6 4 3" xfId="10425" xr:uid="{00000000-0005-0000-0000-0000D02E0000}"/>
    <cellStyle name="Normal 3 6 6 5" xfId="5998" xr:uid="{00000000-0005-0000-0000-0000D12E0000}"/>
    <cellStyle name="Normal 3 6 6 5 2" xfId="13255" xr:uid="{00000000-0005-0000-0000-0000D22E0000}"/>
    <cellStyle name="Normal 3 6 6 6" xfId="9013" xr:uid="{00000000-0005-0000-0000-0000D32E0000}"/>
    <cellStyle name="Normal 3 6 7" xfId="5999" xr:uid="{00000000-0005-0000-0000-0000D42E0000}"/>
    <cellStyle name="Normal 3 6 7 2" xfId="6000" xr:uid="{00000000-0005-0000-0000-0000D52E0000}"/>
    <cellStyle name="Normal 3 6 7 2 2" xfId="6001" xr:uid="{00000000-0005-0000-0000-0000D62E0000}"/>
    <cellStyle name="Normal 3 6 7 2 2 2" xfId="16333" xr:uid="{00000000-0005-0000-0000-0000D72E0000}"/>
    <cellStyle name="Normal 3 6 7 2 3" xfId="12091" xr:uid="{00000000-0005-0000-0000-0000D82E0000}"/>
    <cellStyle name="Normal 3 6 7 3" xfId="6002" xr:uid="{00000000-0005-0000-0000-0000D92E0000}"/>
    <cellStyle name="Normal 3 6 7 3 2" xfId="6003" xr:uid="{00000000-0005-0000-0000-0000DA2E0000}"/>
    <cellStyle name="Normal 3 6 7 3 2 2" xfId="14919" xr:uid="{00000000-0005-0000-0000-0000DB2E0000}"/>
    <cellStyle name="Normal 3 6 7 3 3" xfId="10677" xr:uid="{00000000-0005-0000-0000-0000DC2E0000}"/>
    <cellStyle name="Normal 3 6 7 4" xfId="6004" xr:uid="{00000000-0005-0000-0000-0000DD2E0000}"/>
    <cellStyle name="Normal 3 6 7 4 2" xfId="13507" xr:uid="{00000000-0005-0000-0000-0000DE2E0000}"/>
    <cellStyle name="Normal 3 6 7 5" xfId="9265" xr:uid="{00000000-0005-0000-0000-0000DF2E0000}"/>
    <cellStyle name="Normal 3 6 8" xfId="6005" xr:uid="{00000000-0005-0000-0000-0000E02E0000}"/>
    <cellStyle name="Normal 3 6 8 2" xfId="6006" xr:uid="{00000000-0005-0000-0000-0000E12E0000}"/>
    <cellStyle name="Normal 3 6 8 2 2" xfId="15627" xr:uid="{00000000-0005-0000-0000-0000E22E0000}"/>
    <cellStyle name="Normal 3 6 8 3" xfId="11385" xr:uid="{00000000-0005-0000-0000-0000E32E0000}"/>
    <cellStyle name="Normal 3 6 9" xfId="6007" xr:uid="{00000000-0005-0000-0000-0000E42E0000}"/>
    <cellStyle name="Normal 3 6 9 2" xfId="6008" xr:uid="{00000000-0005-0000-0000-0000E52E0000}"/>
    <cellStyle name="Normal 3 6 9 2 2" xfId="14213" xr:uid="{00000000-0005-0000-0000-0000E62E0000}"/>
    <cellStyle name="Normal 3 6 9 3" xfId="9971" xr:uid="{00000000-0005-0000-0000-0000E72E0000}"/>
    <cellStyle name="Normal 3 7" xfId="6009" xr:uid="{00000000-0005-0000-0000-0000E82E0000}"/>
    <cellStyle name="Normal 3 7 2" xfId="6010" xr:uid="{00000000-0005-0000-0000-0000E92E0000}"/>
    <cellStyle name="Normal 3 7 2 2" xfId="6011" xr:uid="{00000000-0005-0000-0000-0000EA2E0000}"/>
    <cellStyle name="Normal 3 7 2 2 2" xfId="6012" xr:uid="{00000000-0005-0000-0000-0000EB2E0000}"/>
    <cellStyle name="Normal 3 7 2 2 2 2" xfId="6013" xr:uid="{00000000-0005-0000-0000-0000EC2E0000}"/>
    <cellStyle name="Normal 3 7 2 2 2 2 2" xfId="6014" xr:uid="{00000000-0005-0000-0000-0000ED2E0000}"/>
    <cellStyle name="Normal 3 7 2 2 2 2 2 2" xfId="16662" xr:uid="{00000000-0005-0000-0000-0000EE2E0000}"/>
    <cellStyle name="Normal 3 7 2 2 2 2 3" xfId="12420" xr:uid="{00000000-0005-0000-0000-0000EF2E0000}"/>
    <cellStyle name="Normal 3 7 2 2 2 3" xfId="6015" xr:uid="{00000000-0005-0000-0000-0000F02E0000}"/>
    <cellStyle name="Normal 3 7 2 2 2 3 2" xfId="6016" xr:uid="{00000000-0005-0000-0000-0000F12E0000}"/>
    <cellStyle name="Normal 3 7 2 2 2 3 2 2" xfId="15248" xr:uid="{00000000-0005-0000-0000-0000F22E0000}"/>
    <cellStyle name="Normal 3 7 2 2 2 3 3" xfId="11006" xr:uid="{00000000-0005-0000-0000-0000F32E0000}"/>
    <cellStyle name="Normal 3 7 2 2 2 4" xfId="6017" xr:uid="{00000000-0005-0000-0000-0000F42E0000}"/>
    <cellStyle name="Normal 3 7 2 2 2 4 2" xfId="13836" xr:uid="{00000000-0005-0000-0000-0000F52E0000}"/>
    <cellStyle name="Normal 3 7 2 2 2 5" xfId="9594" xr:uid="{00000000-0005-0000-0000-0000F62E0000}"/>
    <cellStyle name="Normal 3 7 2 2 3" xfId="6018" xr:uid="{00000000-0005-0000-0000-0000F72E0000}"/>
    <cellStyle name="Normal 3 7 2 2 3 2" xfId="6019" xr:uid="{00000000-0005-0000-0000-0000F82E0000}"/>
    <cellStyle name="Normal 3 7 2 2 3 2 2" xfId="15956" xr:uid="{00000000-0005-0000-0000-0000F92E0000}"/>
    <cellStyle name="Normal 3 7 2 2 3 3" xfId="11714" xr:uid="{00000000-0005-0000-0000-0000FA2E0000}"/>
    <cellStyle name="Normal 3 7 2 2 4" xfId="6020" xr:uid="{00000000-0005-0000-0000-0000FB2E0000}"/>
    <cellStyle name="Normal 3 7 2 2 4 2" xfId="6021" xr:uid="{00000000-0005-0000-0000-0000FC2E0000}"/>
    <cellStyle name="Normal 3 7 2 2 4 2 2" xfId="14542" xr:uid="{00000000-0005-0000-0000-0000FD2E0000}"/>
    <cellStyle name="Normal 3 7 2 2 4 3" xfId="10300" xr:uid="{00000000-0005-0000-0000-0000FE2E0000}"/>
    <cellStyle name="Normal 3 7 2 2 5" xfId="6022" xr:uid="{00000000-0005-0000-0000-0000FF2E0000}"/>
    <cellStyle name="Normal 3 7 2 2 5 2" xfId="13130" xr:uid="{00000000-0005-0000-0000-0000002F0000}"/>
    <cellStyle name="Normal 3 7 2 2 6" xfId="8888" xr:uid="{00000000-0005-0000-0000-0000012F0000}"/>
    <cellStyle name="Normal 3 7 2 3" xfId="6023" xr:uid="{00000000-0005-0000-0000-0000022F0000}"/>
    <cellStyle name="Normal 3 7 2 3 2" xfId="6024" xr:uid="{00000000-0005-0000-0000-0000032F0000}"/>
    <cellStyle name="Normal 3 7 2 3 2 2" xfId="6025" xr:uid="{00000000-0005-0000-0000-0000042F0000}"/>
    <cellStyle name="Normal 3 7 2 3 2 2 2" xfId="6026" xr:uid="{00000000-0005-0000-0000-0000052F0000}"/>
    <cellStyle name="Normal 3 7 2 3 2 2 2 2" xfId="16914" xr:uid="{00000000-0005-0000-0000-0000062F0000}"/>
    <cellStyle name="Normal 3 7 2 3 2 2 3" xfId="12672" xr:uid="{00000000-0005-0000-0000-0000072F0000}"/>
    <cellStyle name="Normal 3 7 2 3 2 3" xfId="6027" xr:uid="{00000000-0005-0000-0000-0000082F0000}"/>
    <cellStyle name="Normal 3 7 2 3 2 3 2" xfId="6028" xr:uid="{00000000-0005-0000-0000-0000092F0000}"/>
    <cellStyle name="Normal 3 7 2 3 2 3 2 2" xfId="15500" xr:uid="{00000000-0005-0000-0000-00000A2F0000}"/>
    <cellStyle name="Normal 3 7 2 3 2 3 3" xfId="11258" xr:uid="{00000000-0005-0000-0000-00000B2F0000}"/>
    <cellStyle name="Normal 3 7 2 3 2 4" xfId="6029" xr:uid="{00000000-0005-0000-0000-00000C2F0000}"/>
    <cellStyle name="Normal 3 7 2 3 2 4 2" xfId="14088" xr:uid="{00000000-0005-0000-0000-00000D2F0000}"/>
    <cellStyle name="Normal 3 7 2 3 2 5" xfId="9846" xr:uid="{00000000-0005-0000-0000-00000E2F0000}"/>
    <cellStyle name="Normal 3 7 2 3 3" xfId="6030" xr:uid="{00000000-0005-0000-0000-00000F2F0000}"/>
    <cellStyle name="Normal 3 7 2 3 3 2" xfId="6031" xr:uid="{00000000-0005-0000-0000-0000102F0000}"/>
    <cellStyle name="Normal 3 7 2 3 3 2 2" xfId="16208" xr:uid="{00000000-0005-0000-0000-0000112F0000}"/>
    <cellStyle name="Normal 3 7 2 3 3 3" xfId="11966" xr:uid="{00000000-0005-0000-0000-0000122F0000}"/>
    <cellStyle name="Normal 3 7 2 3 4" xfId="6032" xr:uid="{00000000-0005-0000-0000-0000132F0000}"/>
    <cellStyle name="Normal 3 7 2 3 4 2" xfId="6033" xr:uid="{00000000-0005-0000-0000-0000142F0000}"/>
    <cellStyle name="Normal 3 7 2 3 4 2 2" xfId="14794" xr:uid="{00000000-0005-0000-0000-0000152F0000}"/>
    <cellStyle name="Normal 3 7 2 3 4 3" xfId="10552" xr:uid="{00000000-0005-0000-0000-0000162F0000}"/>
    <cellStyle name="Normal 3 7 2 3 5" xfId="6034" xr:uid="{00000000-0005-0000-0000-0000172F0000}"/>
    <cellStyle name="Normal 3 7 2 3 5 2" xfId="13382" xr:uid="{00000000-0005-0000-0000-0000182F0000}"/>
    <cellStyle name="Normal 3 7 2 3 6" xfId="9140" xr:uid="{00000000-0005-0000-0000-0000192F0000}"/>
    <cellStyle name="Normal 3 7 2 4" xfId="6035" xr:uid="{00000000-0005-0000-0000-00001A2F0000}"/>
    <cellStyle name="Normal 3 7 2 4 2" xfId="6036" xr:uid="{00000000-0005-0000-0000-00001B2F0000}"/>
    <cellStyle name="Normal 3 7 2 4 2 2" xfId="6037" xr:uid="{00000000-0005-0000-0000-00001C2F0000}"/>
    <cellStyle name="Normal 3 7 2 4 2 2 2" xfId="16460" xr:uid="{00000000-0005-0000-0000-00001D2F0000}"/>
    <cellStyle name="Normal 3 7 2 4 2 3" xfId="12218" xr:uid="{00000000-0005-0000-0000-00001E2F0000}"/>
    <cellStyle name="Normal 3 7 2 4 3" xfId="6038" xr:uid="{00000000-0005-0000-0000-00001F2F0000}"/>
    <cellStyle name="Normal 3 7 2 4 3 2" xfId="6039" xr:uid="{00000000-0005-0000-0000-0000202F0000}"/>
    <cellStyle name="Normal 3 7 2 4 3 2 2" xfId="15046" xr:uid="{00000000-0005-0000-0000-0000212F0000}"/>
    <cellStyle name="Normal 3 7 2 4 3 3" xfId="10804" xr:uid="{00000000-0005-0000-0000-0000222F0000}"/>
    <cellStyle name="Normal 3 7 2 4 4" xfId="6040" xr:uid="{00000000-0005-0000-0000-0000232F0000}"/>
    <cellStyle name="Normal 3 7 2 4 4 2" xfId="13634" xr:uid="{00000000-0005-0000-0000-0000242F0000}"/>
    <cellStyle name="Normal 3 7 2 4 5" xfId="9392" xr:uid="{00000000-0005-0000-0000-0000252F0000}"/>
    <cellStyle name="Normal 3 7 2 5" xfId="6041" xr:uid="{00000000-0005-0000-0000-0000262F0000}"/>
    <cellStyle name="Normal 3 7 2 5 2" xfId="6042" xr:uid="{00000000-0005-0000-0000-0000272F0000}"/>
    <cellStyle name="Normal 3 7 2 5 2 2" xfId="15754" xr:uid="{00000000-0005-0000-0000-0000282F0000}"/>
    <cellStyle name="Normal 3 7 2 5 3" xfId="11512" xr:uid="{00000000-0005-0000-0000-0000292F0000}"/>
    <cellStyle name="Normal 3 7 2 6" xfId="6043" xr:uid="{00000000-0005-0000-0000-00002A2F0000}"/>
    <cellStyle name="Normal 3 7 2 6 2" xfId="6044" xr:uid="{00000000-0005-0000-0000-00002B2F0000}"/>
    <cellStyle name="Normal 3 7 2 6 2 2" xfId="14340" xr:uid="{00000000-0005-0000-0000-00002C2F0000}"/>
    <cellStyle name="Normal 3 7 2 6 3" xfId="10098" xr:uid="{00000000-0005-0000-0000-00002D2F0000}"/>
    <cellStyle name="Normal 3 7 2 7" xfId="6045" xr:uid="{00000000-0005-0000-0000-00002E2F0000}"/>
    <cellStyle name="Normal 3 7 2 7 2" xfId="12928" xr:uid="{00000000-0005-0000-0000-00002F2F0000}"/>
    <cellStyle name="Normal 3 7 2 8" xfId="8686" xr:uid="{00000000-0005-0000-0000-0000302F0000}"/>
    <cellStyle name="Normal 3 7 3" xfId="6046" xr:uid="{00000000-0005-0000-0000-0000312F0000}"/>
    <cellStyle name="Normal 3 7 3 2" xfId="6047" xr:uid="{00000000-0005-0000-0000-0000322F0000}"/>
    <cellStyle name="Normal 3 7 3 2 2" xfId="6048" xr:uid="{00000000-0005-0000-0000-0000332F0000}"/>
    <cellStyle name="Normal 3 7 3 2 2 2" xfId="6049" xr:uid="{00000000-0005-0000-0000-0000342F0000}"/>
    <cellStyle name="Normal 3 7 3 2 2 2 2" xfId="16561" xr:uid="{00000000-0005-0000-0000-0000352F0000}"/>
    <cellStyle name="Normal 3 7 3 2 2 3" xfId="12319" xr:uid="{00000000-0005-0000-0000-0000362F0000}"/>
    <cellStyle name="Normal 3 7 3 2 3" xfId="6050" xr:uid="{00000000-0005-0000-0000-0000372F0000}"/>
    <cellStyle name="Normal 3 7 3 2 3 2" xfId="6051" xr:uid="{00000000-0005-0000-0000-0000382F0000}"/>
    <cellStyle name="Normal 3 7 3 2 3 2 2" xfId="15147" xr:uid="{00000000-0005-0000-0000-0000392F0000}"/>
    <cellStyle name="Normal 3 7 3 2 3 3" xfId="10905" xr:uid="{00000000-0005-0000-0000-00003A2F0000}"/>
    <cellStyle name="Normal 3 7 3 2 4" xfId="6052" xr:uid="{00000000-0005-0000-0000-00003B2F0000}"/>
    <cellStyle name="Normal 3 7 3 2 4 2" xfId="13735" xr:uid="{00000000-0005-0000-0000-00003C2F0000}"/>
    <cellStyle name="Normal 3 7 3 2 5" xfId="9493" xr:uid="{00000000-0005-0000-0000-00003D2F0000}"/>
    <cellStyle name="Normal 3 7 3 3" xfId="6053" xr:uid="{00000000-0005-0000-0000-00003E2F0000}"/>
    <cellStyle name="Normal 3 7 3 3 2" xfId="6054" xr:uid="{00000000-0005-0000-0000-00003F2F0000}"/>
    <cellStyle name="Normal 3 7 3 3 2 2" xfId="15855" xr:uid="{00000000-0005-0000-0000-0000402F0000}"/>
    <cellStyle name="Normal 3 7 3 3 3" xfId="11613" xr:uid="{00000000-0005-0000-0000-0000412F0000}"/>
    <cellStyle name="Normal 3 7 3 4" xfId="6055" xr:uid="{00000000-0005-0000-0000-0000422F0000}"/>
    <cellStyle name="Normal 3 7 3 4 2" xfId="6056" xr:uid="{00000000-0005-0000-0000-0000432F0000}"/>
    <cellStyle name="Normal 3 7 3 4 2 2" xfId="14441" xr:uid="{00000000-0005-0000-0000-0000442F0000}"/>
    <cellStyle name="Normal 3 7 3 4 3" xfId="10199" xr:uid="{00000000-0005-0000-0000-0000452F0000}"/>
    <cellStyle name="Normal 3 7 3 5" xfId="6057" xr:uid="{00000000-0005-0000-0000-0000462F0000}"/>
    <cellStyle name="Normal 3 7 3 5 2" xfId="13029" xr:uid="{00000000-0005-0000-0000-0000472F0000}"/>
    <cellStyle name="Normal 3 7 3 6" xfId="8787" xr:uid="{00000000-0005-0000-0000-0000482F0000}"/>
    <cellStyle name="Normal 3 7 4" xfId="6058" xr:uid="{00000000-0005-0000-0000-0000492F0000}"/>
    <cellStyle name="Normal 3 7 4 2" xfId="6059" xr:uid="{00000000-0005-0000-0000-00004A2F0000}"/>
    <cellStyle name="Normal 3 7 4 2 2" xfId="6060" xr:uid="{00000000-0005-0000-0000-00004B2F0000}"/>
    <cellStyle name="Normal 3 7 4 2 2 2" xfId="6061" xr:uid="{00000000-0005-0000-0000-00004C2F0000}"/>
    <cellStyle name="Normal 3 7 4 2 2 2 2" xfId="16813" xr:uid="{00000000-0005-0000-0000-00004D2F0000}"/>
    <cellStyle name="Normal 3 7 4 2 2 3" xfId="12571" xr:uid="{00000000-0005-0000-0000-00004E2F0000}"/>
    <cellStyle name="Normal 3 7 4 2 3" xfId="6062" xr:uid="{00000000-0005-0000-0000-00004F2F0000}"/>
    <cellStyle name="Normal 3 7 4 2 3 2" xfId="6063" xr:uid="{00000000-0005-0000-0000-0000502F0000}"/>
    <cellStyle name="Normal 3 7 4 2 3 2 2" xfId="15399" xr:uid="{00000000-0005-0000-0000-0000512F0000}"/>
    <cellStyle name="Normal 3 7 4 2 3 3" xfId="11157" xr:uid="{00000000-0005-0000-0000-0000522F0000}"/>
    <cellStyle name="Normal 3 7 4 2 4" xfId="6064" xr:uid="{00000000-0005-0000-0000-0000532F0000}"/>
    <cellStyle name="Normal 3 7 4 2 4 2" xfId="13987" xr:uid="{00000000-0005-0000-0000-0000542F0000}"/>
    <cellStyle name="Normal 3 7 4 2 5" xfId="9745" xr:uid="{00000000-0005-0000-0000-0000552F0000}"/>
    <cellStyle name="Normal 3 7 4 3" xfId="6065" xr:uid="{00000000-0005-0000-0000-0000562F0000}"/>
    <cellStyle name="Normal 3 7 4 3 2" xfId="6066" xr:uid="{00000000-0005-0000-0000-0000572F0000}"/>
    <cellStyle name="Normal 3 7 4 3 2 2" xfId="16107" xr:uid="{00000000-0005-0000-0000-0000582F0000}"/>
    <cellStyle name="Normal 3 7 4 3 3" xfId="11865" xr:uid="{00000000-0005-0000-0000-0000592F0000}"/>
    <cellStyle name="Normal 3 7 4 4" xfId="6067" xr:uid="{00000000-0005-0000-0000-00005A2F0000}"/>
    <cellStyle name="Normal 3 7 4 4 2" xfId="6068" xr:uid="{00000000-0005-0000-0000-00005B2F0000}"/>
    <cellStyle name="Normal 3 7 4 4 2 2" xfId="14693" xr:uid="{00000000-0005-0000-0000-00005C2F0000}"/>
    <cellStyle name="Normal 3 7 4 4 3" xfId="10451" xr:uid="{00000000-0005-0000-0000-00005D2F0000}"/>
    <cellStyle name="Normal 3 7 4 5" xfId="6069" xr:uid="{00000000-0005-0000-0000-00005E2F0000}"/>
    <cellStyle name="Normal 3 7 4 5 2" xfId="13281" xr:uid="{00000000-0005-0000-0000-00005F2F0000}"/>
    <cellStyle name="Normal 3 7 4 6" xfId="9039" xr:uid="{00000000-0005-0000-0000-0000602F0000}"/>
    <cellStyle name="Normal 3 7 5" xfId="6070" xr:uid="{00000000-0005-0000-0000-0000612F0000}"/>
    <cellStyle name="Normal 3 7 5 2" xfId="6071" xr:uid="{00000000-0005-0000-0000-0000622F0000}"/>
    <cellStyle name="Normal 3 7 5 2 2" xfId="6072" xr:uid="{00000000-0005-0000-0000-0000632F0000}"/>
    <cellStyle name="Normal 3 7 5 2 2 2" xfId="16359" xr:uid="{00000000-0005-0000-0000-0000642F0000}"/>
    <cellStyle name="Normal 3 7 5 2 3" xfId="12117" xr:uid="{00000000-0005-0000-0000-0000652F0000}"/>
    <cellStyle name="Normal 3 7 5 3" xfId="6073" xr:uid="{00000000-0005-0000-0000-0000662F0000}"/>
    <cellStyle name="Normal 3 7 5 3 2" xfId="6074" xr:uid="{00000000-0005-0000-0000-0000672F0000}"/>
    <cellStyle name="Normal 3 7 5 3 2 2" xfId="14945" xr:uid="{00000000-0005-0000-0000-0000682F0000}"/>
    <cellStyle name="Normal 3 7 5 3 3" xfId="10703" xr:uid="{00000000-0005-0000-0000-0000692F0000}"/>
    <cellStyle name="Normal 3 7 5 4" xfId="6075" xr:uid="{00000000-0005-0000-0000-00006A2F0000}"/>
    <cellStyle name="Normal 3 7 5 4 2" xfId="13533" xr:uid="{00000000-0005-0000-0000-00006B2F0000}"/>
    <cellStyle name="Normal 3 7 5 5" xfId="9291" xr:uid="{00000000-0005-0000-0000-00006C2F0000}"/>
    <cellStyle name="Normal 3 7 6" xfId="6076" xr:uid="{00000000-0005-0000-0000-00006D2F0000}"/>
    <cellStyle name="Normal 3 7 6 2" xfId="6077" xr:uid="{00000000-0005-0000-0000-00006E2F0000}"/>
    <cellStyle name="Normal 3 7 6 2 2" xfId="15653" xr:uid="{00000000-0005-0000-0000-00006F2F0000}"/>
    <cellStyle name="Normal 3 7 6 3" xfId="11411" xr:uid="{00000000-0005-0000-0000-0000702F0000}"/>
    <cellStyle name="Normal 3 7 7" xfId="6078" xr:uid="{00000000-0005-0000-0000-0000712F0000}"/>
    <cellStyle name="Normal 3 7 7 2" xfId="6079" xr:uid="{00000000-0005-0000-0000-0000722F0000}"/>
    <cellStyle name="Normal 3 7 7 2 2" xfId="14239" xr:uid="{00000000-0005-0000-0000-0000732F0000}"/>
    <cellStyle name="Normal 3 7 7 3" xfId="9997" xr:uid="{00000000-0005-0000-0000-0000742F0000}"/>
    <cellStyle name="Normal 3 7 8" xfId="6080" xr:uid="{00000000-0005-0000-0000-0000752F0000}"/>
    <cellStyle name="Normal 3 7 8 2" xfId="12827" xr:uid="{00000000-0005-0000-0000-0000762F0000}"/>
    <cellStyle name="Normal 3 7 9" xfId="8584" xr:uid="{00000000-0005-0000-0000-0000772F0000}"/>
    <cellStyle name="Normal 3 8" xfId="6081" xr:uid="{00000000-0005-0000-0000-0000782F0000}"/>
    <cellStyle name="Normal 3 8 2" xfId="6082" xr:uid="{00000000-0005-0000-0000-0000792F0000}"/>
    <cellStyle name="Normal 3 8 2 2" xfId="6083" xr:uid="{00000000-0005-0000-0000-00007A2F0000}"/>
    <cellStyle name="Normal 3 8 2 2 2" xfId="6084" xr:uid="{00000000-0005-0000-0000-00007B2F0000}"/>
    <cellStyle name="Normal 3 8 2 2 2 2" xfId="6085" xr:uid="{00000000-0005-0000-0000-00007C2F0000}"/>
    <cellStyle name="Normal 3 8 2 2 2 2 2" xfId="16611" xr:uid="{00000000-0005-0000-0000-00007D2F0000}"/>
    <cellStyle name="Normal 3 8 2 2 2 3" xfId="12369" xr:uid="{00000000-0005-0000-0000-00007E2F0000}"/>
    <cellStyle name="Normal 3 8 2 2 3" xfId="6086" xr:uid="{00000000-0005-0000-0000-00007F2F0000}"/>
    <cellStyle name="Normal 3 8 2 2 3 2" xfId="6087" xr:uid="{00000000-0005-0000-0000-0000802F0000}"/>
    <cellStyle name="Normal 3 8 2 2 3 2 2" xfId="15197" xr:uid="{00000000-0005-0000-0000-0000812F0000}"/>
    <cellStyle name="Normal 3 8 2 2 3 3" xfId="10955" xr:uid="{00000000-0005-0000-0000-0000822F0000}"/>
    <cellStyle name="Normal 3 8 2 2 4" xfId="6088" xr:uid="{00000000-0005-0000-0000-0000832F0000}"/>
    <cellStyle name="Normal 3 8 2 2 4 2" xfId="13785" xr:uid="{00000000-0005-0000-0000-0000842F0000}"/>
    <cellStyle name="Normal 3 8 2 2 5" xfId="9543" xr:uid="{00000000-0005-0000-0000-0000852F0000}"/>
    <cellStyle name="Normal 3 8 2 3" xfId="6089" xr:uid="{00000000-0005-0000-0000-0000862F0000}"/>
    <cellStyle name="Normal 3 8 2 3 2" xfId="6090" xr:uid="{00000000-0005-0000-0000-0000872F0000}"/>
    <cellStyle name="Normal 3 8 2 3 2 2" xfId="15905" xr:uid="{00000000-0005-0000-0000-0000882F0000}"/>
    <cellStyle name="Normal 3 8 2 3 3" xfId="11663" xr:uid="{00000000-0005-0000-0000-0000892F0000}"/>
    <cellStyle name="Normal 3 8 2 4" xfId="6091" xr:uid="{00000000-0005-0000-0000-00008A2F0000}"/>
    <cellStyle name="Normal 3 8 2 4 2" xfId="6092" xr:uid="{00000000-0005-0000-0000-00008B2F0000}"/>
    <cellStyle name="Normal 3 8 2 4 2 2" xfId="14491" xr:uid="{00000000-0005-0000-0000-00008C2F0000}"/>
    <cellStyle name="Normal 3 8 2 4 3" xfId="10249" xr:uid="{00000000-0005-0000-0000-00008D2F0000}"/>
    <cellStyle name="Normal 3 8 2 5" xfId="6093" xr:uid="{00000000-0005-0000-0000-00008E2F0000}"/>
    <cellStyle name="Normal 3 8 2 5 2" xfId="13079" xr:uid="{00000000-0005-0000-0000-00008F2F0000}"/>
    <cellStyle name="Normal 3 8 2 6" xfId="8837" xr:uid="{00000000-0005-0000-0000-0000902F0000}"/>
    <cellStyle name="Normal 3 8 3" xfId="6094" xr:uid="{00000000-0005-0000-0000-0000912F0000}"/>
    <cellStyle name="Normal 3 8 3 2" xfId="6095" xr:uid="{00000000-0005-0000-0000-0000922F0000}"/>
    <cellStyle name="Normal 3 8 3 2 2" xfId="6096" xr:uid="{00000000-0005-0000-0000-0000932F0000}"/>
    <cellStyle name="Normal 3 8 3 2 2 2" xfId="6097" xr:uid="{00000000-0005-0000-0000-0000942F0000}"/>
    <cellStyle name="Normal 3 8 3 2 2 2 2" xfId="16863" xr:uid="{00000000-0005-0000-0000-0000952F0000}"/>
    <cellStyle name="Normal 3 8 3 2 2 3" xfId="12621" xr:uid="{00000000-0005-0000-0000-0000962F0000}"/>
    <cellStyle name="Normal 3 8 3 2 3" xfId="6098" xr:uid="{00000000-0005-0000-0000-0000972F0000}"/>
    <cellStyle name="Normal 3 8 3 2 3 2" xfId="6099" xr:uid="{00000000-0005-0000-0000-0000982F0000}"/>
    <cellStyle name="Normal 3 8 3 2 3 2 2" xfId="15449" xr:uid="{00000000-0005-0000-0000-0000992F0000}"/>
    <cellStyle name="Normal 3 8 3 2 3 3" xfId="11207" xr:uid="{00000000-0005-0000-0000-00009A2F0000}"/>
    <cellStyle name="Normal 3 8 3 2 4" xfId="6100" xr:uid="{00000000-0005-0000-0000-00009B2F0000}"/>
    <cellStyle name="Normal 3 8 3 2 4 2" xfId="14037" xr:uid="{00000000-0005-0000-0000-00009C2F0000}"/>
    <cellStyle name="Normal 3 8 3 2 5" xfId="9795" xr:uid="{00000000-0005-0000-0000-00009D2F0000}"/>
    <cellStyle name="Normal 3 8 3 3" xfId="6101" xr:uid="{00000000-0005-0000-0000-00009E2F0000}"/>
    <cellStyle name="Normal 3 8 3 3 2" xfId="6102" xr:uid="{00000000-0005-0000-0000-00009F2F0000}"/>
    <cellStyle name="Normal 3 8 3 3 2 2" xfId="16157" xr:uid="{00000000-0005-0000-0000-0000A02F0000}"/>
    <cellStyle name="Normal 3 8 3 3 3" xfId="11915" xr:uid="{00000000-0005-0000-0000-0000A12F0000}"/>
    <cellStyle name="Normal 3 8 3 4" xfId="6103" xr:uid="{00000000-0005-0000-0000-0000A22F0000}"/>
    <cellStyle name="Normal 3 8 3 4 2" xfId="6104" xr:uid="{00000000-0005-0000-0000-0000A32F0000}"/>
    <cellStyle name="Normal 3 8 3 4 2 2" xfId="14743" xr:uid="{00000000-0005-0000-0000-0000A42F0000}"/>
    <cellStyle name="Normal 3 8 3 4 3" xfId="10501" xr:uid="{00000000-0005-0000-0000-0000A52F0000}"/>
    <cellStyle name="Normal 3 8 3 5" xfId="6105" xr:uid="{00000000-0005-0000-0000-0000A62F0000}"/>
    <cellStyle name="Normal 3 8 3 5 2" xfId="13331" xr:uid="{00000000-0005-0000-0000-0000A72F0000}"/>
    <cellStyle name="Normal 3 8 3 6" xfId="9089" xr:uid="{00000000-0005-0000-0000-0000A82F0000}"/>
    <cellStyle name="Normal 3 8 4" xfId="6106" xr:uid="{00000000-0005-0000-0000-0000A92F0000}"/>
    <cellStyle name="Normal 3 8 4 2" xfId="6107" xr:uid="{00000000-0005-0000-0000-0000AA2F0000}"/>
    <cellStyle name="Normal 3 8 4 2 2" xfId="6108" xr:uid="{00000000-0005-0000-0000-0000AB2F0000}"/>
    <cellStyle name="Normal 3 8 4 2 2 2" xfId="16409" xr:uid="{00000000-0005-0000-0000-0000AC2F0000}"/>
    <cellStyle name="Normal 3 8 4 2 3" xfId="12167" xr:uid="{00000000-0005-0000-0000-0000AD2F0000}"/>
    <cellStyle name="Normal 3 8 4 3" xfId="6109" xr:uid="{00000000-0005-0000-0000-0000AE2F0000}"/>
    <cellStyle name="Normal 3 8 4 3 2" xfId="6110" xr:uid="{00000000-0005-0000-0000-0000AF2F0000}"/>
    <cellStyle name="Normal 3 8 4 3 2 2" xfId="14995" xr:uid="{00000000-0005-0000-0000-0000B02F0000}"/>
    <cellStyle name="Normal 3 8 4 3 3" xfId="10753" xr:uid="{00000000-0005-0000-0000-0000B12F0000}"/>
    <cellStyle name="Normal 3 8 4 4" xfId="6111" xr:uid="{00000000-0005-0000-0000-0000B22F0000}"/>
    <cellStyle name="Normal 3 8 4 4 2" xfId="13583" xr:uid="{00000000-0005-0000-0000-0000B32F0000}"/>
    <cellStyle name="Normal 3 8 4 5" xfId="9341" xr:uid="{00000000-0005-0000-0000-0000B42F0000}"/>
    <cellStyle name="Normal 3 8 5" xfId="6112" xr:uid="{00000000-0005-0000-0000-0000B52F0000}"/>
    <cellStyle name="Normal 3 8 5 2" xfId="6113" xr:uid="{00000000-0005-0000-0000-0000B62F0000}"/>
    <cellStyle name="Normal 3 8 5 2 2" xfId="15703" xr:uid="{00000000-0005-0000-0000-0000B72F0000}"/>
    <cellStyle name="Normal 3 8 5 3" xfId="11461" xr:uid="{00000000-0005-0000-0000-0000B82F0000}"/>
    <cellStyle name="Normal 3 8 6" xfId="6114" xr:uid="{00000000-0005-0000-0000-0000B92F0000}"/>
    <cellStyle name="Normal 3 8 6 2" xfId="6115" xr:uid="{00000000-0005-0000-0000-0000BA2F0000}"/>
    <cellStyle name="Normal 3 8 6 2 2" xfId="14289" xr:uid="{00000000-0005-0000-0000-0000BB2F0000}"/>
    <cellStyle name="Normal 3 8 6 3" xfId="10047" xr:uid="{00000000-0005-0000-0000-0000BC2F0000}"/>
    <cellStyle name="Normal 3 8 7" xfId="6116" xr:uid="{00000000-0005-0000-0000-0000BD2F0000}"/>
    <cellStyle name="Normal 3 8 7 2" xfId="12877" xr:uid="{00000000-0005-0000-0000-0000BE2F0000}"/>
    <cellStyle name="Normal 3 8 8" xfId="8635" xr:uid="{00000000-0005-0000-0000-0000BF2F0000}"/>
    <cellStyle name="Normal 3 9" xfId="6117" xr:uid="{00000000-0005-0000-0000-0000C02F0000}"/>
    <cellStyle name="Normal 3 9 2" xfId="6118" xr:uid="{00000000-0005-0000-0000-0000C12F0000}"/>
    <cellStyle name="Normal 3 9 2 2" xfId="6119" xr:uid="{00000000-0005-0000-0000-0000C22F0000}"/>
    <cellStyle name="Normal 3 9 2 2 2" xfId="6120" xr:uid="{00000000-0005-0000-0000-0000C32F0000}"/>
    <cellStyle name="Normal 3 9 2 2 2 2" xfId="6121" xr:uid="{00000000-0005-0000-0000-0000C42F0000}"/>
    <cellStyle name="Normal 3 9 2 2 2 2 2" xfId="16964" xr:uid="{00000000-0005-0000-0000-0000C52F0000}"/>
    <cellStyle name="Normal 3 9 2 2 2 3" xfId="12722" xr:uid="{00000000-0005-0000-0000-0000C62F0000}"/>
    <cellStyle name="Normal 3 9 2 2 3" xfId="6122" xr:uid="{00000000-0005-0000-0000-0000C72F0000}"/>
    <cellStyle name="Normal 3 9 2 2 3 2" xfId="6123" xr:uid="{00000000-0005-0000-0000-0000C82F0000}"/>
    <cellStyle name="Normal 3 9 2 2 3 2 2" xfId="15550" xr:uid="{00000000-0005-0000-0000-0000C92F0000}"/>
    <cellStyle name="Normal 3 9 2 2 3 3" xfId="11308" xr:uid="{00000000-0005-0000-0000-0000CA2F0000}"/>
    <cellStyle name="Normal 3 9 2 2 4" xfId="6124" xr:uid="{00000000-0005-0000-0000-0000CB2F0000}"/>
    <cellStyle name="Normal 3 9 2 2 4 2" xfId="14138" xr:uid="{00000000-0005-0000-0000-0000CC2F0000}"/>
    <cellStyle name="Normal 3 9 2 2 5" xfId="9896" xr:uid="{00000000-0005-0000-0000-0000CD2F0000}"/>
    <cellStyle name="Normal 3 9 2 3" xfId="6125" xr:uid="{00000000-0005-0000-0000-0000CE2F0000}"/>
    <cellStyle name="Normal 3 9 2 3 2" xfId="6126" xr:uid="{00000000-0005-0000-0000-0000CF2F0000}"/>
    <cellStyle name="Normal 3 9 2 3 2 2" xfId="16258" xr:uid="{00000000-0005-0000-0000-0000D02F0000}"/>
    <cellStyle name="Normal 3 9 2 3 3" xfId="12016" xr:uid="{00000000-0005-0000-0000-0000D12F0000}"/>
    <cellStyle name="Normal 3 9 2 4" xfId="6127" xr:uid="{00000000-0005-0000-0000-0000D22F0000}"/>
    <cellStyle name="Normal 3 9 2 4 2" xfId="6128" xr:uid="{00000000-0005-0000-0000-0000D32F0000}"/>
    <cellStyle name="Normal 3 9 2 4 2 2" xfId="14844" xr:uid="{00000000-0005-0000-0000-0000D42F0000}"/>
    <cellStyle name="Normal 3 9 2 4 3" xfId="10602" xr:uid="{00000000-0005-0000-0000-0000D52F0000}"/>
    <cellStyle name="Normal 3 9 2 5" xfId="6129" xr:uid="{00000000-0005-0000-0000-0000D62F0000}"/>
    <cellStyle name="Normal 3 9 2 5 2" xfId="13432" xr:uid="{00000000-0005-0000-0000-0000D72F0000}"/>
    <cellStyle name="Normal 3 9 2 6" xfId="9190" xr:uid="{00000000-0005-0000-0000-0000D82F0000}"/>
    <cellStyle name="Normal 3 9 3" xfId="6130" xr:uid="{00000000-0005-0000-0000-0000D92F0000}"/>
    <cellStyle name="Normal 3 9 3 2" xfId="6131" xr:uid="{00000000-0005-0000-0000-0000DA2F0000}"/>
    <cellStyle name="Normal 3 9 3 2 2" xfId="6132" xr:uid="{00000000-0005-0000-0000-0000DB2F0000}"/>
    <cellStyle name="Normal 3 9 3 2 2 2" xfId="16712" xr:uid="{00000000-0005-0000-0000-0000DC2F0000}"/>
    <cellStyle name="Normal 3 9 3 2 3" xfId="12470" xr:uid="{00000000-0005-0000-0000-0000DD2F0000}"/>
    <cellStyle name="Normal 3 9 3 3" xfId="6133" xr:uid="{00000000-0005-0000-0000-0000DE2F0000}"/>
    <cellStyle name="Normal 3 9 3 3 2" xfId="6134" xr:uid="{00000000-0005-0000-0000-0000DF2F0000}"/>
    <cellStyle name="Normal 3 9 3 3 2 2" xfId="15298" xr:uid="{00000000-0005-0000-0000-0000E02F0000}"/>
    <cellStyle name="Normal 3 9 3 3 3" xfId="11056" xr:uid="{00000000-0005-0000-0000-0000E12F0000}"/>
    <cellStyle name="Normal 3 9 3 4" xfId="6135" xr:uid="{00000000-0005-0000-0000-0000E22F0000}"/>
    <cellStyle name="Normal 3 9 3 4 2" xfId="13886" xr:uid="{00000000-0005-0000-0000-0000E32F0000}"/>
    <cellStyle name="Normal 3 9 3 5" xfId="9644" xr:uid="{00000000-0005-0000-0000-0000E42F0000}"/>
    <cellStyle name="Normal 3 9 4" xfId="6136" xr:uid="{00000000-0005-0000-0000-0000E52F0000}"/>
    <cellStyle name="Normal 3 9 4 2" xfId="6137" xr:uid="{00000000-0005-0000-0000-0000E62F0000}"/>
    <cellStyle name="Normal 3 9 4 2 2" xfId="16006" xr:uid="{00000000-0005-0000-0000-0000E72F0000}"/>
    <cellStyle name="Normal 3 9 4 3" xfId="11764" xr:uid="{00000000-0005-0000-0000-0000E82F0000}"/>
    <cellStyle name="Normal 3 9 5" xfId="6138" xr:uid="{00000000-0005-0000-0000-0000E92F0000}"/>
    <cellStyle name="Normal 3 9 5 2" xfId="6139" xr:uid="{00000000-0005-0000-0000-0000EA2F0000}"/>
    <cellStyle name="Normal 3 9 5 2 2" xfId="14592" xr:uid="{00000000-0005-0000-0000-0000EB2F0000}"/>
    <cellStyle name="Normal 3 9 5 3" xfId="10350" xr:uid="{00000000-0005-0000-0000-0000EC2F0000}"/>
    <cellStyle name="Normal 3 9 6" xfId="6140" xr:uid="{00000000-0005-0000-0000-0000ED2F0000}"/>
    <cellStyle name="Normal 3 9 6 2" xfId="13180" xr:uid="{00000000-0005-0000-0000-0000EE2F0000}"/>
    <cellStyle name="Normal 3 9 7" xfId="8938" xr:uid="{00000000-0005-0000-0000-0000EF2F0000}"/>
    <cellStyle name="Normal 4" xfId="6141" xr:uid="{00000000-0005-0000-0000-0000F02F0000}"/>
    <cellStyle name="Normal 4 2" xfId="6142" xr:uid="{00000000-0005-0000-0000-0000F12F0000}"/>
    <cellStyle name="Normal 5" xfId="6143" xr:uid="{00000000-0005-0000-0000-0000F22F0000}"/>
    <cellStyle name="Normal 5 2" xfId="6144" xr:uid="{00000000-0005-0000-0000-0000F32F0000}"/>
    <cellStyle name="Normal 5 2 2" xfId="6145" xr:uid="{00000000-0005-0000-0000-0000F42F0000}"/>
    <cellStyle name="Normal 5 3" xfId="6146" xr:uid="{00000000-0005-0000-0000-0000F52F0000}"/>
    <cellStyle name="Normal 5 3 2" xfId="6147" xr:uid="{00000000-0005-0000-0000-0000F62F0000}"/>
    <cellStyle name="Normal 5 3 2 2" xfId="6148" xr:uid="{00000000-0005-0000-0000-0000F72F0000}"/>
    <cellStyle name="Normal 5 3 3" xfId="6149" xr:uid="{00000000-0005-0000-0000-0000F82F0000}"/>
    <cellStyle name="Normal 5 3 4" xfId="6150" xr:uid="{00000000-0005-0000-0000-0000F92F0000}"/>
    <cellStyle name="Normal 5 3 4 2" xfId="6151" xr:uid="{00000000-0005-0000-0000-0000FA2F0000}"/>
    <cellStyle name="Normal 6" xfId="6152" xr:uid="{00000000-0005-0000-0000-0000FB2F0000}"/>
    <cellStyle name="Normal 6 10" xfId="6153" xr:uid="{00000000-0005-0000-0000-0000FC2F0000}"/>
    <cellStyle name="Normal 6 10 2" xfId="6154" xr:uid="{00000000-0005-0000-0000-0000FD2F0000}"/>
    <cellStyle name="Normal 6 10 2 2" xfId="6155" xr:uid="{00000000-0005-0000-0000-0000FE2F0000}"/>
    <cellStyle name="Normal 6 10 2 2 2" xfId="6156" xr:uid="{00000000-0005-0000-0000-0000FF2F0000}"/>
    <cellStyle name="Normal 6 10 2 2 2 2" xfId="16763" xr:uid="{00000000-0005-0000-0000-000000300000}"/>
    <cellStyle name="Normal 6 10 2 2 3" xfId="12521" xr:uid="{00000000-0005-0000-0000-000001300000}"/>
    <cellStyle name="Normal 6 10 2 3" xfId="6157" xr:uid="{00000000-0005-0000-0000-000002300000}"/>
    <cellStyle name="Normal 6 10 2 3 2" xfId="6158" xr:uid="{00000000-0005-0000-0000-000003300000}"/>
    <cellStyle name="Normal 6 10 2 3 2 2" xfId="15349" xr:uid="{00000000-0005-0000-0000-000004300000}"/>
    <cellStyle name="Normal 6 10 2 3 3" xfId="11107" xr:uid="{00000000-0005-0000-0000-000005300000}"/>
    <cellStyle name="Normal 6 10 2 4" xfId="6159" xr:uid="{00000000-0005-0000-0000-000006300000}"/>
    <cellStyle name="Normal 6 10 2 4 2" xfId="13937" xr:uid="{00000000-0005-0000-0000-000007300000}"/>
    <cellStyle name="Normal 6 10 2 5" xfId="9695" xr:uid="{00000000-0005-0000-0000-000008300000}"/>
    <cellStyle name="Normal 6 10 3" xfId="6160" xr:uid="{00000000-0005-0000-0000-000009300000}"/>
    <cellStyle name="Normal 6 10 3 2" xfId="6161" xr:uid="{00000000-0005-0000-0000-00000A300000}"/>
    <cellStyle name="Normal 6 10 3 2 2" xfId="16057" xr:uid="{00000000-0005-0000-0000-00000B300000}"/>
    <cellStyle name="Normal 6 10 3 3" xfId="11815" xr:uid="{00000000-0005-0000-0000-00000C300000}"/>
    <cellStyle name="Normal 6 10 4" xfId="6162" xr:uid="{00000000-0005-0000-0000-00000D300000}"/>
    <cellStyle name="Normal 6 10 4 2" xfId="6163" xr:uid="{00000000-0005-0000-0000-00000E300000}"/>
    <cellStyle name="Normal 6 10 4 2 2" xfId="14643" xr:uid="{00000000-0005-0000-0000-00000F300000}"/>
    <cellStyle name="Normal 6 10 4 3" xfId="10401" xr:uid="{00000000-0005-0000-0000-000010300000}"/>
    <cellStyle name="Normal 6 10 5" xfId="6164" xr:uid="{00000000-0005-0000-0000-000011300000}"/>
    <cellStyle name="Normal 6 10 5 2" xfId="13231" xr:uid="{00000000-0005-0000-0000-000012300000}"/>
    <cellStyle name="Normal 6 10 6" xfId="8989" xr:uid="{00000000-0005-0000-0000-000013300000}"/>
    <cellStyle name="Normal 6 11" xfId="6165" xr:uid="{00000000-0005-0000-0000-000014300000}"/>
    <cellStyle name="Normal 6 11 2" xfId="6166" xr:uid="{00000000-0005-0000-0000-000015300000}"/>
    <cellStyle name="Normal 6 11 2 2" xfId="6167" xr:uid="{00000000-0005-0000-0000-000016300000}"/>
    <cellStyle name="Normal 6 11 2 2 2" xfId="16309" xr:uid="{00000000-0005-0000-0000-000017300000}"/>
    <cellStyle name="Normal 6 11 2 3" xfId="12067" xr:uid="{00000000-0005-0000-0000-000018300000}"/>
    <cellStyle name="Normal 6 11 3" xfId="6168" xr:uid="{00000000-0005-0000-0000-000019300000}"/>
    <cellStyle name="Normal 6 11 3 2" xfId="6169" xr:uid="{00000000-0005-0000-0000-00001A300000}"/>
    <cellStyle name="Normal 6 11 3 2 2" xfId="14895" xr:uid="{00000000-0005-0000-0000-00001B300000}"/>
    <cellStyle name="Normal 6 11 3 3" xfId="10653" xr:uid="{00000000-0005-0000-0000-00001C300000}"/>
    <cellStyle name="Normal 6 11 4" xfId="6170" xr:uid="{00000000-0005-0000-0000-00001D300000}"/>
    <cellStyle name="Normal 6 11 4 2" xfId="13483" xr:uid="{00000000-0005-0000-0000-00001E300000}"/>
    <cellStyle name="Normal 6 11 5" xfId="9241" xr:uid="{00000000-0005-0000-0000-00001F300000}"/>
    <cellStyle name="Normal 6 12" xfId="6171" xr:uid="{00000000-0005-0000-0000-000020300000}"/>
    <cellStyle name="Normal 6 12 2" xfId="6172" xr:uid="{00000000-0005-0000-0000-000021300000}"/>
    <cellStyle name="Normal 6 12 2 2" xfId="15603" xr:uid="{00000000-0005-0000-0000-000022300000}"/>
    <cellStyle name="Normal 6 12 3" xfId="11361" xr:uid="{00000000-0005-0000-0000-000023300000}"/>
    <cellStyle name="Normal 6 13" xfId="6173" xr:uid="{00000000-0005-0000-0000-000024300000}"/>
    <cellStyle name="Normal 6 13 2" xfId="6174" xr:uid="{00000000-0005-0000-0000-000025300000}"/>
    <cellStyle name="Normal 6 13 2 2" xfId="14189" xr:uid="{00000000-0005-0000-0000-000026300000}"/>
    <cellStyle name="Normal 6 13 3" xfId="9947" xr:uid="{00000000-0005-0000-0000-000027300000}"/>
    <cellStyle name="Normal 6 14" xfId="6175" xr:uid="{00000000-0005-0000-0000-000028300000}"/>
    <cellStyle name="Normal 6 14 2" xfId="12777" xr:uid="{00000000-0005-0000-0000-000029300000}"/>
    <cellStyle name="Normal 6 15" xfId="8528" xr:uid="{00000000-0005-0000-0000-00002A300000}"/>
    <cellStyle name="Normal 6 2" xfId="6176" xr:uid="{00000000-0005-0000-0000-00002B300000}"/>
    <cellStyle name="Normal 6 2 10" xfId="6177" xr:uid="{00000000-0005-0000-0000-00002C300000}"/>
    <cellStyle name="Normal 6 2 10 2" xfId="6178" xr:uid="{00000000-0005-0000-0000-00002D300000}"/>
    <cellStyle name="Normal 6 2 10 2 2" xfId="15607" xr:uid="{00000000-0005-0000-0000-00002E300000}"/>
    <cellStyle name="Normal 6 2 10 3" xfId="11365" xr:uid="{00000000-0005-0000-0000-00002F300000}"/>
    <cellStyle name="Normal 6 2 11" xfId="6179" xr:uid="{00000000-0005-0000-0000-000030300000}"/>
    <cellStyle name="Normal 6 2 11 2" xfId="6180" xr:uid="{00000000-0005-0000-0000-000031300000}"/>
    <cellStyle name="Normal 6 2 11 2 2" xfId="14193" xr:uid="{00000000-0005-0000-0000-000032300000}"/>
    <cellStyle name="Normal 6 2 11 3" xfId="9951" xr:uid="{00000000-0005-0000-0000-000033300000}"/>
    <cellStyle name="Normal 6 2 12" xfId="6181" xr:uid="{00000000-0005-0000-0000-000034300000}"/>
    <cellStyle name="Normal 6 2 12 2" xfId="12781" xr:uid="{00000000-0005-0000-0000-000035300000}"/>
    <cellStyle name="Normal 6 2 13" xfId="8533" xr:uid="{00000000-0005-0000-0000-000036300000}"/>
    <cellStyle name="Normal 6 2 2" xfId="6182" xr:uid="{00000000-0005-0000-0000-000037300000}"/>
    <cellStyle name="Normal 6 2 2 10" xfId="6183" xr:uid="{00000000-0005-0000-0000-000038300000}"/>
    <cellStyle name="Normal 6 2 2 10 2" xfId="6184" xr:uid="{00000000-0005-0000-0000-000039300000}"/>
    <cellStyle name="Normal 6 2 2 10 2 2" xfId="14206" xr:uid="{00000000-0005-0000-0000-00003A300000}"/>
    <cellStyle name="Normal 6 2 2 10 3" xfId="9964" xr:uid="{00000000-0005-0000-0000-00003B300000}"/>
    <cellStyle name="Normal 6 2 2 11" xfId="6185" xr:uid="{00000000-0005-0000-0000-00003C300000}"/>
    <cellStyle name="Normal 6 2 2 11 2" xfId="12794" xr:uid="{00000000-0005-0000-0000-00003D300000}"/>
    <cellStyle name="Normal 6 2 2 12" xfId="8547" xr:uid="{00000000-0005-0000-0000-00003E300000}"/>
    <cellStyle name="Normal 6 2 2 2" xfId="6186" xr:uid="{00000000-0005-0000-0000-00003F300000}"/>
    <cellStyle name="Normal 6 2 2 2 10" xfId="6187" xr:uid="{00000000-0005-0000-0000-000040300000}"/>
    <cellStyle name="Normal 6 2 2 2 10 2" xfId="12819" xr:uid="{00000000-0005-0000-0000-000041300000}"/>
    <cellStyle name="Normal 6 2 2 2 11" xfId="8576" xr:uid="{00000000-0005-0000-0000-000042300000}"/>
    <cellStyle name="Normal 6 2 2 2 2" xfId="6188" xr:uid="{00000000-0005-0000-0000-000043300000}"/>
    <cellStyle name="Normal 6 2 2 2 2 2" xfId="6189" xr:uid="{00000000-0005-0000-0000-000044300000}"/>
    <cellStyle name="Normal 6 2 2 2 2 2 2" xfId="6190" xr:uid="{00000000-0005-0000-0000-000045300000}"/>
    <cellStyle name="Normal 6 2 2 2 2 2 2 2" xfId="6191" xr:uid="{00000000-0005-0000-0000-000046300000}"/>
    <cellStyle name="Normal 6 2 2 2 2 2 2 2 2" xfId="6192" xr:uid="{00000000-0005-0000-0000-000047300000}"/>
    <cellStyle name="Normal 6 2 2 2 2 2 2 2 2 2" xfId="6193" xr:uid="{00000000-0005-0000-0000-000048300000}"/>
    <cellStyle name="Normal 6 2 2 2 2 2 2 2 2 2 2" xfId="16705" xr:uid="{00000000-0005-0000-0000-000049300000}"/>
    <cellStyle name="Normal 6 2 2 2 2 2 2 2 2 3" xfId="12463" xr:uid="{00000000-0005-0000-0000-00004A300000}"/>
    <cellStyle name="Normal 6 2 2 2 2 2 2 2 3" xfId="6194" xr:uid="{00000000-0005-0000-0000-00004B300000}"/>
    <cellStyle name="Normal 6 2 2 2 2 2 2 2 3 2" xfId="6195" xr:uid="{00000000-0005-0000-0000-00004C300000}"/>
    <cellStyle name="Normal 6 2 2 2 2 2 2 2 3 2 2" xfId="15291" xr:uid="{00000000-0005-0000-0000-00004D300000}"/>
    <cellStyle name="Normal 6 2 2 2 2 2 2 2 3 3" xfId="11049" xr:uid="{00000000-0005-0000-0000-00004E300000}"/>
    <cellStyle name="Normal 6 2 2 2 2 2 2 2 4" xfId="6196" xr:uid="{00000000-0005-0000-0000-00004F300000}"/>
    <cellStyle name="Normal 6 2 2 2 2 2 2 2 4 2" xfId="13879" xr:uid="{00000000-0005-0000-0000-000050300000}"/>
    <cellStyle name="Normal 6 2 2 2 2 2 2 2 5" xfId="9637" xr:uid="{00000000-0005-0000-0000-000051300000}"/>
    <cellStyle name="Normal 6 2 2 2 2 2 2 3" xfId="6197" xr:uid="{00000000-0005-0000-0000-000052300000}"/>
    <cellStyle name="Normal 6 2 2 2 2 2 2 3 2" xfId="6198" xr:uid="{00000000-0005-0000-0000-000053300000}"/>
    <cellStyle name="Normal 6 2 2 2 2 2 2 3 2 2" xfId="15999" xr:uid="{00000000-0005-0000-0000-000054300000}"/>
    <cellStyle name="Normal 6 2 2 2 2 2 2 3 3" xfId="11757" xr:uid="{00000000-0005-0000-0000-000055300000}"/>
    <cellStyle name="Normal 6 2 2 2 2 2 2 4" xfId="6199" xr:uid="{00000000-0005-0000-0000-000056300000}"/>
    <cellStyle name="Normal 6 2 2 2 2 2 2 4 2" xfId="6200" xr:uid="{00000000-0005-0000-0000-000057300000}"/>
    <cellStyle name="Normal 6 2 2 2 2 2 2 4 2 2" xfId="14585" xr:uid="{00000000-0005-0000-0000-000058300000}"/>
    <cellStyle name="Normal 6 2 2 2 2 2 2 4 3" xfId="10343" xr:uid="{00000000-0005-0000-0000-000059300000}"/>
    <cellStyle name="Normal 6 2 2 2 2 2 2 5" xfId="6201" xr:uid="{00000000-0005-0000-0000-00005A300000}"/>
    <cellStyle name="Normal 6 2 2 2 2 2 2 5 2" xfId="13173" xr:uid="{00000000-0005-0000-0000-00005B300000}"/>
    <cellStyle name="Normal 6 2 2 2 2 2 2 6" xfId="8931" xr:uid="{00000000-0005-0000-0000-00005C300000}"/>
    <cellStyle name="Normal 6 2 2 2 2 2 3" xfId="6202" xr:uid="{00000000-0005-0000-0000-00005D300000}"/>
    <cellStyle name="Normal 6 2 2 2 2 2 3 2" xfId="6203" xr:uid="{00000000-0005-0000-0000-00005E300000}"/>
    <cellStyle name="Normal 6 2 2 2 2 2 3 2 2" xfId="6204" xr:uid="{00000000-0005-0000-0000-00005F300000}"/>
    <cellStyle name="Normal 6 2 2 2 2 2 3 2 2 2" xfId="6205" xr:uid="{00000000-0005-0000-0000-000060300000}"/>
    <cellStyle name="Normal 6 2 2 2 2 2 3 2 2 2 2" xfId="16957" xr:uid="{00000000-0005-0000-0000-000061300000}"/>
    <cellStyle name="Normal 6 2 2 2 2 2 3 2 2 3" xfId="12715" xr:uid="{00000000-0005-0000-0000-000062300000}"/>
    <cellStyle name="Normal 6 2 2 2 2 2 3 2 3" xfId="6206" xr:uid="{00000000-0005-0000-0000-000063300000}"/>
    <cellStyle name="Normal 6 2 2 2 2 2 3 2 3 2" xfId="6207" xr:uid="{00000000-0005-0000-0000-000064300000}"/>
    <cellStyle name="Normal 6 2 2 2 2 2 3 2 3 2 2" xfId="15543" xr:uid="{00000000-0005-0000-0000-000065300000}"/>
    <cellStyle name="Normal 6 2 2 2 2 2 3 2 3 3" xfId="11301" xr:uid="{00000000-0005-0000-0000-000066300000}"/>
    <cellStyle name="Normal 6 2 2 2 2 2 3 2 4" xfId="6208" xr:uid="{00000000-0005-0000-0000-000067300000}"/>
    <cellStyle name="Normal 6 2 2 2 2 2 3 2 4 2" xfId="14131" xr:uid="{00000000-0005-0000-0000-000068300000}"/>
    <cellStyle name="Normal 6 2 2 2 2 2 3 2 5" xfId="9889" xr:uid="{00000000-0005-0000-0000-000069300000}"/>
    <cellStyle name="Normal 6 2 2 2 2 2 3 3" xfId="6209" xr:uid="{00000000-0005-0000-0000-00006A300000}"/>
    <cellStyle name="Normal 6 2 2 2 2 2 3 3 2" xfId="6210" xr:uid="{00000000-0005-0000-0000-00006B300000}"/>
    <cellStyle name="Normal 6 2 2 2 2 2 3 3 2 2" xfId="16251" xr:uid="{00000000-0005-0000-0000-00006C300000}"/>
    <cellStyle name="Normal 6 2 2 2 2 2 3 3 3" xfId="12009" xr:uid="{00000000-0005-0000-0000-00006D300000}"/>
    <cellStyle name="Normal 6 2 2 2 2 2 3 4" xfId="6211" xr:uid="{00000000-0005-0000-0000-00006E300000}"/>
    <cellStyle name="Normal 6 2 2 2 2 2 3 4 2" xfId="6212" xr:uid="{00000000-0005-0000-0000-00006F300000}"/>
    <cellStyle name="Normal 6 2 2 2 2 2 3 4 2 2" xfId="14837" xr:uid="{00000000-0005-0000-0000-000070300000}"/>
    <cellStyle name="Normal 6 2 2 2 2 2 3 4 3" xfId="10595" xr:uid="{00000000-0005-0000-0000-000071300000}"/>
    <cellStyle name="Normal 6 2 2 2 2 2 3 5" xfId="6213" xr:uid="{00000000-0005-0000-0000-000072300000}"/>
    <cellStyle name="Normal 6 2 2 2 2 2 3 5 2" xfId="13425" xr:uid="{00000000-0005-0000-0000-000073300000}"/>
    <cellStyle name="Normal 6 2 2 2 2 2 3 6" xfId="9183" xr:uid="{00000000-0005-0000-0000-000074300000}"/>
    <cellStyle name="Normal 6 2 2 2 2 2 4" xfId="6214" xr:uid="{00000000-0005-0000-0000-000075300000}"/>
    <cellStyle name="Normal 6 2 2 2 2 2 4 2" xfId="6215" xr:uid="{00000000-0005-0000-0000-000076300000}"/>
    <cellStyle name="Normal 6 2 2 2 2 2 4 2 2" xfId="6216" xr:uid="{00000000-0005-0000-0000-000077300000}"/>
    <cellStyle name="Normal 6 2 2 2 2 2 4 2 2 2" xfId="16503" xr:uid="{00000000-0005-0000-0000-000078300000}"/>
    <cellStyle name="Normal 6 2 2 2 2 2 4 2 3" xfId="12261" xr:uid="{00000000-0005-0000-0000-000079300000}"/>
    <cellStyle name="Normal 6 2 2 2 2 2 4 3" xfId="6217" xr:uid="{00000000-0005-0000-0000-00007A300000}"/>
    <cellStyle name="Normal 6 2 2 2 2 2 4 3 2" xfId="6218" xr:uid="{00000000-0005-0000-0000-00007B300000}"/>
    <cellStyle name="Normal 6 2 2 2 2 2 4 3 2 2" xfId="15089" xr:uid="{00000000-0005-0000-0000-00007C300000}"/>
    <cellStyle name="Normal 6 2 2 2 2 2 4 3 3" xfId="10847" xr:uid="{00000000-0005-0000-0000-00007D300000}"/>
    <cellStyle name="Normal 6 2 2 2 2 2 4 4" xfId="6219" xr:uid="{00000000-0005-0000-0000-00007E300000}"/>
    <cellStyle name="Normal 6 2 2 2 2 2 4 4 2" xfId="13677" xr:uid="{00000000-0005-0000-0000-00007F300000}"/>
    <cellStyle name="Normal 6 2 2 2 2 2 4 5" xfId="9435" xr:uid="{00000000-0005-0000-0000-000080300000}"/>
    <cellStyle name="Normal 6 2 2 2 2 2 5" xfId="6220" xr:uid="{00000000-0005-0000-0000-000081300000}"/>
    <cellStyle name="Normal 6 2 2 2 2 2 5 2" xfId="6221" xr:uid="{00000000-0005-0000-0000-000082300000}"/>
    <cellStyle name="Normal 6 2 2 2 2 2 5 2 2" xfId="15797" xr:uid="{00000000-0005-0000-0000-000083300000}"/>
    <cellStyle name="Normal 6 2 2 2 2 2 5 3" xfId="11555" xr:uid="{00000000-0005-0000-0000-000084300000}"/>
    <cellStyle name="Normal 6 2 2 2 2 2 6" xfId="6222" xr:uid="{00000000-0005-0000-0000-000085300000}"/>
    <cellStyle name="Normal 6 2 2 2 2 2 6 2" xfId="6223" xr:uid="{00000000-0005-0000-0000-000086300000}"/>
    <cellStyle name="Normal 6 2 2 2 2 2 6 2 2" xfId="14383" xr:uid="{00000000-0005-0000-0000-000087300000}"/>
    <cellStyle name="Normal 6 2 2 2 2 2 6 3" xfId="10141" xr:uid="{00000000-0005-0000-0000-000088300000}"/>
    <cellStyle name="Normal 6 2 2 2 2 2 7" xfId="6224" xr:uid="{00000000-0005-0000-0000-000089300000}"/>
    <cellStyle name="Normal 6 2 2 2 2 2 7 2" xfId="12971" xr:uid="{00000000-0005-0000-0000-00008A300000}"/>
    <cellStyle name="Normal 6 2 2 2 2 2 8" xfId="8729" xr:uid="{00000000-0005-0000-0000-00008B300000}"/>
    <cellStyle name="Normal 6 2 2 2 2 3" xfId="6225" xr:uid="{00000000-0005-0000-0000-00008C300000}"/>
    <cellStyle name="Normal 6 2 2 2 2 3 2" xfId="6226" xr:uid="{00000000-0005-0000-0000-00008D300000}"/>
    <cellStyle name="Normal 6 2 2 2 2 3 2 2" xfId="6227" xr:uid="{00000000-0005-0000-0000-00008E300000}"/>
    <cellStyle name="Normal 6 2 2 2 2 3 2 2 2" xfId="6228" xr:uid="{00000000-0005-0000-0000-00008F300000}"/>
    <cellStyle name="Normal 6 2 2 2 2 3 2 2 2 2" xfId="16604" xr:uid="{00000000-0005-0000-0000-000090300000}"/>
    <cellStyle name="Normal 6 2 2 2 2 3 2 2 3" xfId="12362" xr:uid="{00000000-0005-0000-0000-000091300000}"/>
    <cellStyle name="Normal 6 2 2 2 2 3 2 3" xfId="6229" xr:uid="{00000000-0005-0000-0000-000092300000}"/>
    <cellStyle name="Normal 6 2 2 2 2 3 2 3 2" xfId="6230" xr:uid="{00000000-0005-0000-0000-000093300000}"/>
    <cellStyle name="Normal 6 2 2 2 2 3 2 3 2 2" xfId="15190" xr:uid="{00000000-0005-0000-0000-000094300000}"/>
    <cellStyle name="Normal 6 2 2 2 2 3 2 3 3" xfId="10948" xr:uid="{00000000-0005-0000-0000-000095300000}"/>
    <cellStyle name="Normal 6 2 2 2 2 3 2 4" xfId="6231" xr:uid="{00000000-0005-0000-0000-000096300000}"/>
    <cellStyle name="Normal 6 2 2 2 2 3 2 4 2" xfId="13778" xr:uid="{00000000-0005-0000-0000-000097300000}"/>
    <cellStyle name="Normal 6 2 2 2 2 3 2 5" xfId="9536" xr:uid="{00000000-0005-0000-0000-000098300000}"/>
    <cellStyle name="Normal 6 2 2 2 2 3 3" xfId="6232" xr:uid="{00000000-0005-0000-0000-000099300000}"/>
    <cellStyle name="Normal 6 2 2 2 2 3 3 2" xfId="6233" xr:uid="{00000000-0005-0000-0000-00009A300000}"/>
    <cellStyle name="Normal 6 2 2 2 2 3 3 2 2" xfId="15898" xr:uid="{00000000-0005-0000-0000-00009B300000}"/>
    <cellStyle name="Normal 6 2 2 2 2 3 3 3" xfId="11656" xr:uid="{00000000-0005-0000-0000-00009C300000}"/>
    <cellStyle name="Normal 6 2 2 2 2 3 4" xfId="6234" xr:uid="{00000000-0005-0000-0000-00009D300000}"/>
    <cellStyle name="Normal 6 2 2 2 2 3 4 2" xfId="6235" xr:uid="{00000000-0005-0000-0000-00009E300000}"/>
    <cellStyle name="Normal 6 2 2 2 2 3 4 2 2" xfId="14484" xr:uid="{00000000-0005-0000-0000-00009F300000}"/>
    <cellStyle name="Normal 6 2 2 2 2 3 4 3" xfId="10242" xr:uid="{00000000-0005-0000-0000-0000A0300000}"/>
    <cellStyle name="Normal 6 2 2 2 2 3 5" xfId="6236" xr:uid="{00000000-0005-0000-0000-0000A1300000}"/>
    <cellStyle name="Normal 6 2 2 2 2 3 5 2" xfId="13072" xr:uid="{00000000-0005-0000-0000-0000A2300000}"/>
    <cellStyle name="Normal 6 2 2 2 2 3 6" xfId="8830" xr:uid="{00000000-0005-0000-0000-0000A3300000}"/>
    <cellStyle name="Normal 6 2 2 2 2 4" xfId="6237" xr:uid="{00000000-0005-0000-0000-0000A4300000}"/>
    <cellStyle name="Normal 6 2 2 2 2 4 2" xfId="6238" xr:uid="{00000000-0005-0000-0000-0000A5300000}"/>
    <cellStyle name="Normal 6 2 2 2 2 4 2 2" xfId="6239" xr:uid="{00000000-0005-0000-0000-0000A6300000}"/>
    <cellStyle name="Normal 6 2 2 2 2 4 2 2 2" xfId="6240" xr:uid="{00000000-0005-0000-0000-0000A7300000}"/>
    <cellStyle name="Normal 6 2 2 2 2 4 2 2 2 2" xfId="16856" xr:uid="{00000000-0005-0000-0000-0000A8300000}"/>
    <cellStyle name="Normal 6 2 2 2 2 4 2 2 3" xfId="12614" xr:uid="{00000000-0005-0000-0000-0000A9300000}"/>
    <cellStyle name="Normal 6 2 2 2 2 4 2 3" xfId="6241" xr:uid="{00000000-0005-0000-0000-0000AA300000}"/>
    <cellStyle name="Normal 6 2 2 2 2 4 2 3 2" xfId="6242" xr:uid="{00000000-0005-0000-0000-0000AB300000}"/>
    <cellStyle name="Normal 6 2 2 2 2 4 2 3 2 2" xfId="15442" xr:uid="{00000000-0005-0000-0000-0000AC300000}"/>
    <cellStyle name="Normal 6 2 2 2 2 4 2 3 3" xfId="11200" xr:uid="{00000000-0005-0000-0000-0000AD300000}"/>
    <cellStyle name="Normal 6 2 2 2 2 4 2 4" xfId="6243" xr:uid="{00000000-0005-0000-0000-0000AE300000}"/>
    <cellStyle name="Normal 6 2 2 2 2 4 2 4 2" xfId="14030" xr:uid="{00000000-0005-0000-0000-0000AF300000}"/>
    <cellStyle name="Normal 6 2 2 2 2 4 2 5" xfId="9788" xr:uid="{00000000-0005-0000-0000-0000B0300000}"/>
    <cellStyle name="Normal 6 2 2 2 2 4 3" xfId="6244" xr:uid="{00000000-0005-0000-0000-0000B1300000}"/>
    <cellStyle name="Normal 6 2 2 2 2 4 3 2" xfId="6245" xr:uid="{00000000-0005-0000-0000-0000B2300000}"/>
    <cellStyle name="Normal 6 2 2 2 2 4 3 2 2" xfId="16150" xr:uid="{00000000-0005-0000-0000-0000B3300000}"/>
    <cellStyle name="Normal 6 2 2 2 2 4 3 3" xfId="11908" xr:uid="{00000000-0005-0000-0000-0000B4300000}"/>
    <cellStyle name="Normal 6 2 2 2 2 4 4" xfId="6246" xr:uid="{00000000-0005-0000-0000-0000B5300000}"/>
    <cellStyle name="Normal 6 2 2 2 2 4 4 2" xfId="6247" xr:uid="{00000000-0005-0000-0000-0000B6300000}"/>
    <cellStyle name="Normal 6 2 2 2 2 4 4 2 2" xfId="14736" xr:uid="{00000000-0005-0000-0000-0000B7300000}"/>
    <cellStyle name="Normal 6 2 2 2 2 4 4 3" xfId="10494" xr:uid="{00000000-0005-0000-0000-0000B8300000}"/>
    <cellStyle name="Normal 6 2 2 2 2 4 5" xfId="6248" xr:uid="{00000000-0005-0000-0000-0000B9300000}"/>
    <cellStyle name="Normal 6 2 2 2 2 4 5 2" xfId="13324" xr:uid="{00000000-0005-0000-0000-0000BA300000}"/>
    <cellStyle name="Normal 6 2 2 2 2 4 6" xfId="9082" xr:uid="{00000000-0005-0000-0000-0000BB300000}"/>
    <cellStyle name="Normal 6 2 2 2 2 5" xfId="6249" xr:uid="{00000000-0005-0000-0000-0000BC300000}"/>
    <cellStyle name="Normal 6 2 2 2 2 5 2" xfId="6250" xr:uid="{00000000-0005-0000-0000-0000BD300000}"/>
    <cellStyle name="Normal 6 2 2 2 2 5 2 2" xfId="6251" xr:uid="{00000000-0005-0000-0000-0000BE300000}"/>
    <cellStyle name="Normal 6 2 2 2 2 5 2 2 2" xfId="16402" xr:uid="{00000000-0005-0000-0000-0000BF300000}"/>
    <cellStyle name="Normal 6 2 2 2 2 5 2 3" xfId="12160" xr:uid="{00000000-0005-0000-0000-0000C0300000}"/>
    <cellStyle name="Normal 6 2 2 2 2 5 3" xfId="6252" xr:uid="{00000000-0005-0000-0000-0000C1300000}"/>
    <cellStyle name="Normal 6 2 2 2 2 5 3 2" xfId="6253" xr:uid="{00000000-0005-0000-0000-0000C2300000}"/>
    <cellStyle name="Normal 6 2 2 2 2 5 3 2 2" xfId="14988" xr:uid="{00000000-0005-0000-0000-0000C3300000}"/>
    <cellStyle name="Normal 6 2 2 2 2 5 3 3" xfId="10746" xr:uid="{00000000-0005-0000-0000-0000C4300000}"/>
    <cellStyle name="Normal 6 2 2 2 2 5 4" xfId="6254" xr:uid="{00000000-0005-0000-0000-0000C5300000}"/>
    <cellStyle name="Normal 6 2 2 2 2 5 4 2" xfId="13576" xr:uid="{00000000-0005-0000-0000-0000C6300000}"/>
    <cellStyle name="Normal 6 2 2 2 2 5 5" xfId="9334" xr:uid="{00000000-0005-0000-0000-0000C7300000}"/>
    <cellStyle name="Normal 6 2 2 2 2 6" xfId="6255" xr:uid="{00000000-0005-0000-0000-0000C8300000}"/>
    <cellStyle name="Normal 6 2 2 2 2 6 2" xfId="6256" xr:uid="{00000000-0005-0000-0000-0000C9300000}"/>
    <cellStyle name="Normal 6 2 2 2 2 6 2 2" xfId="15696" xr:uid="{00000000-0005-0000-0000-0000CA300000}"/>
    <cellStyle name="Normal 6 2 2 2 2 6 3" xfId="11454" xr:uid="{00000000-0005-0000-0000-0000CB300000}"/>
    <cellStyle name="Normal 6 2 2 2 2 7" xfId="6257" xr:uid="{00000000-0005-0000-0000-0000CC300000}"/>
    <cellStyle name="Normal 6 2 2 2 2 7 2" xfId="6258" xr:uid="{00000000-0005-0000-0000-0000CD300000}"/>
    <cellStyle name="Normal 6 2 2 2 2 7 2 2" xfId="14282" xr:uid="{00000000-0005-0000-0000-0000CE300000}"/>
    <cellStyle name="Normal 6 2 2 2 2 7 3" xfId="10040" xr:uid="{00000000-0005-0000-0000-0000CF300000}"/>
    <cellStyle name="Normal 6 2 2 2 2 8" xfId="6259" xr:uid="{00000000-0005-0000-0000-0000D0300000}"/>
    <cellStyle name="Normal 6 2 2 2 2 8 2" xfId="12870" xr:uid="{00000000-0005-0000-0000-0000D1300000}"/>
    <cellStyle name="Normal 6 2 2 2 2 9" xfId="8628" xr:uid="{00000000-0005-0000-0000-0000D2300000}"/>
    <cellStyle name="Normal 6 2 2 2 3" xfId="6260" xr:uid="{00000000-0005-0000-0000-0000D3300000}"/>
    <cellStyle name="Normal 6 2 2 2 3 2" xfId="6261" xr:uid="{00000000-0005-0000-0000-0000D4300000}"/>
    <cellStyle name="Normal 6 2 2 2 3 2 2" xfId="6262" xr:uid="{00000000-0005-0000-0000-0000D5300000}"/>
    <cellStyle name="Normal 6 2 2 2 3 2 2 2" xfId="6263" xr:uid="{00000000-0005-0000-0000-0000D6300000}"/>
    <cellStyle name="Normal 6 2 2 2 3 2 2 2 2" xfId="6264" xr:uid="{00000000-0005-0000-0000-0000D7300000}"/>
    <cellStyle name="Normal 6 2 2 2 3 2 2 2 2 2" xfId="16654" xr:uid="{00000000-0005-0000-0000-0000D8300000}"/>
    <cellStyle name="Normal 6 2 2 2 3 2 2 2 3" xfId="12412" xr:uid="{00000000-0005-0000-0000-0000D9300000}"/>
    <cellStyle name="Normal 6 2 2 2 3 2 2 3" xfId="6265" xr:uid="{00000000-0005-0000-0000-0000DA300000}"/>
    <cellStyle name="Normal 6 2 2 2 3 2 2 3 2" xfId="6266" xr:uid="{00000000-0005-0000-0000-0000DB300000}"/>
    <cellStyle name="Normal 6 2 2 2 3 2 2 3 2 2" xfId="15240" xr:uid="{00000000-0005-0000-0000-0000DC300000}"/>
    <cellStyle name="Normal 6 2 2 2 3 2 2 3 3" xfId="10998" xr:uid="{00000000-0005-0000-0000-0000DD300000}"/>
    <cellStyle name="Normal 6 2 2 2 3 2 2 4" xfId="6267" xr:uid="{00000000-0005-0000-0000-0000DE300000}"/>
    <cellStyle name="Normal 6 2 2 2 3 2 2 4 2" xfId="13828" xr:uid="{00000000-0005-0000-0000-0000DF300000}"/>
    <cellStyle name="Normal 6 2 2 2 3 2 2 5" xfId="9586" xr:uid="{00000000-0005-0000-0000-0000E0300000}"/>
    <cellStyle name="Normal 6 2 2 2 3 2 3" xfId="6268" xr:uid="{00000000-0005-0000-0000-0000E1300000}"/>
    <cellStyle name="Normal 6 2 2 2 3 2 3 2" xfId="6269" xr:uid="{00000000-0005-0000-0000-0000E2300000}"/>
    <cellStyle name="Normal 6 2 2 2 3 2 3 2 2" xfId="15948" xr:uid="{00000000-0005-0000-0000-0000E3300000}"/>
    <cellStyle name="Normal 6 2 2 2 3 2 3 3" xfId="11706" xr:uid="{00000000-0005-0000-0000-0000E4300000}"/>
    <cellStyle name="Normal 6 2 2 2 3 2 4" xfId="6270" xr:uid="{00000000-0005-0000-0000-0000E5300000}"/>
    <cellStyle name="Normal 6 2 2 2 3 2 4 2" xfId="6271" xr:uid="{00000000-0005-0000-0000-0000E6300000}"/>
    <cellStyle name="Normal 6 2 2 2 3 2 4 2 2" xfId="14534" xr:uid="{00000000-0005-0000-0000-0000E7300000}"/>
    <cellStyle name="Normal 6 2 2 2 3 2 4 3" xfId="10292" xr:uid="{00000000-0005-0000-0000-0000E8300000}"/>
    <cellStyle name="Normal 6 2 2 2 3 2 5" xfId="6272" xr:uid="{00000000-0005-0000-0000-0000E9300000}"/>
    <cellStyle name="Normal 6 2 2 2 3 2 5 2" xfId="13122" xr:uid="{00000000-0005-0000-0000-0000EA300000}"/>
    <cellStyle name="Normal 6 2 2 2 3 2 6" xfId="8880" xr:uid="{00000000-0005-0000-0000-0000EB300000}"/>
    <cellStyle name="Normal 6 2 2 2 3 3" xfId="6273" xr:uid="{00000000-0005-0000-0000-0000EC300000}"/>
    <cellStyle name="Normal 6 2 2 2 3 3 2" xfId="6274" xr:uid="{00000000-0005-0000-0000-0000ED300000}"/>
    <cellStyle name="Normal 6 2 2 2 3 3 2 2" xfId="6275" xr:uid="{00000000-0005-0000-0000-0000EE300000}"/>
    <cellStyle name="Normal 6 2 2 2 3 3 2 2 2" xfId="6276" xr:uid="{00000000-0005-0000-0000-0000EF300000}"/>
    <cellStyle name="Normal 6 2 2 2 3 3 2 2 2 2" xfId="16906" xr:uid="{00000000-0005-0000-0000-0000F0300000}"/>
    <cellStyle name="Normal 6 2 2 2 3 3 2 2 3" xfId="12664" xr:uid="{00000000-0005-0000-0000-0000F1300000}"/>
    <cellStyle name="Normal 6 2 2 2 3 3 2 3" xfId="6277" xr:uid="{00000000-0005-0000-0000-0000F2300000}"/>
    <cellStyle name="Normal 6 2 2 2 3 3 2 3 2" xfId="6278" xr:uid="{00000000-0005-0000-0000-0000F3300000}"/>
    <cellStyle name="Normal 6 2 2 2 3 3 2 3 2 2" xfId="15492" xr:uid="{00000000-0005-0000-0000-0000F4300000}"/>
    <cellStyle name="Normal 6 2 2 2 3 3 2 3 3" xfId="11250" xr:uid="{00000000-0005-0000-0000-0000F5300000}"/>
    <cellStyle name="Normal 6 2 2 2 3 3 2 4" xfId="6279" xr:uid="{00000000-0005-0000-0000-0000F6300000}"/>
    <cellStyle name="Normal 6 2 2 2 3 3 2 4 2" xfId="14080" xr:uid="{00000000-0005-0000-0000-0000F7300000}"/>
    <cellStyle name="Normal 6 2 2 2 3 3 2 5" xfId="9838" xr:uid="{00000000-0005-0000-0000-0000F8300000}"/>
    <cellStyle name="Normal 6 2 2 2 3 3 3" xfId="6280" xr:uid="{00000000-0005-0000-0000-0000F9300000}"/>
    <cellStyle name="Normal 6 2 2 2 3 3 3 2" xfId="6281" xr:uid="{00000000-0005-0000-0000-0000FA300000}"/>
    <cellStyle name="Normal 6 2 2 2 3 3 3 2 2" xfId="16200" xr:uid="{00000000-0005-0000-0000-0000FB300000}"/>
    <cellStyle name="Normal 6 2 2 2 3 3 3 3" xfId="11958" xr:uid="{00000000-0005-0000-0000-0000FC300000}"/>
    <cellStyle name="Normal 6 2 2 2 3 3 4" xfId="6282" xr:uid="{00000000-0005-0000-0000-0000FD300000}"/>
    <cellStyle name="Normal 6 2 2 2 3 3 4 2" xfId="6283" xr:uid="{00000000-0005-0000-0000-0000FE300000}"/>
    <cellStyle name="Normal 6 2 2 2 3 3 4 2 2" xfId="14786" xr:uid="{00000000-0005-0000-0000-0000FF300000}"/>
    <cellStyle name="Normal 6 2 2 2 3 3 4 3" xfId="10544" xr:uid="{00000000-0005-0000-0000-000000310000}"/>
    <cellStyle name="Normal 6 2 2 2 3 3 5" xfId="6284" xr:uid="{00000000-0005-0000-0000-000001310000}"/>
    <cellStyle name="Normal 6 2 2 2 3 3 5 2" xfId="13374" xr:uid="{00000000-0005-0000-0000-000002310000}"/>
    <cellStyle name="Normal 6 2 2 2 3 3 6" xfId="9132" xr:uid="{00000000-0005-0000-0000-000003310000}"/>
    <cellStyle name="Normal 6 2 2 2 3 4" xfId="6285" xr:uid="{00000000-0005-0000-0000-000004310000}"/>
    <cellStyle name="Normal 6 2 2 2 3 4 2" xfId="6286" xr:uid="{00000000-0005-0000-0000-000005310000}"/>
    <cellStyle name="Normal 6 2 2 2 3 4 2 2" xfId="6287" xr:uid="{00000000-0005-0000-0000-000006310000}"/>
    <cellStyle name="Normal 6 2 2 2 3 4 2 2 2" xfId="16452" xr:uid="{00000000-0005-0000-0000-000007310000}"/>
    <cellStyle name="Normal 6 2 2 2 3 4 2 3" xfId="12210" xr:uid="{00000000-0005-0000-0000-000008310000}"/>
    <cellStyle name="Normal 6 2 2 2 3 4 3" xfId="6288" xr:uid="{00000000-0005-0000-0000-000009310000}"/>
    <cellStyle name="Normal 6 2 2 2 3 4 3 2" xfId="6289" xr:uid="{00000000-0005-0000-0000-00000A310000}"/>
    <cellStyle name="Normal 6 2 2 2 3 4 3 2 2" xfId="15038" xr:uid="{00000000-0005-0000-0000-00000B310000}"/>
    <cellStyle name="Normal 6 2 2 2 3 4 3 3" xfId="10796" xr:uid="{00000000-0005-0000-0000-00000C310000}"/>
    <cellStyle name="Normal 6 2 2 2 3 4 4" xfId="6290" xr:uid="{00000000-0005-0000-0000-00000D310000}"/>
    <cellStyle name="Normal 6 2 2 2 3 4 4 2" xfId="13626" xr:uid="{00000000-0005-0000-0000-00000E310000}"/>
    <cellStyle name="Normal 6 2 2 2 3 4 5" xfId="9384" xr:uid="{00000000-0005-0000-0000-00000F310000}"/>
    <cellStyle name="Normal 6 2 2 2 3 5" xfId="6291" xr:uid="{00000000-0005-0000-0000-000010310000}"/>
    <cellStyle name="Normal 6 2 2 2 3 5 2" xfId="6292" xr:uid="{00000000-0005-0000-0000-000011310000}"/>
    <cellStyle name="Normal 6 2 2 2 3 5 2 2" xfId="15746" xr:uid="{00000000-0005-0000-0000-000012310000}"/>
    <cellStyle name="Normal 6 2 2 2 3 5 3" xfId="11504" xr:uid="{00000000-0005-0000-0000-000013310000}"/>
    <cellStyle name="Normal 6 2 2 2 3 6" xfId="6293" xr:uid="{00000000-0005-0000-0000-000014310000}"/>
    <cellStyle name="Normal 6 2 2 2 3 6 2" xfId="6294" xr:uid="{00000000-0005-0000-0000-000015310000}"/>
    <cellStyle name="Normal 6 2 2 2 3 6 2 2" xfId="14332" xr:uid="{00000000-0005-0000-0000-000016310000}"/>
    <cellStyle name="Normal 6 2 2 2 3 6 3" xfId="10090" xr:uid="{00000000-0005-0000-0000-000017310000}"/>
    <cellStyle name="Normal 6 2 2 2 3 7" xfId="6295" xr:uid="{00000000-0005-0000-0000-000018310000}"/>
    <cellStyle name="Normal 6 2 2 2 3 7 2" xfId="12920" xr:uid="{00000000-0005-0000-0000-000019310000}"/>
    <cellStyle name="Normal 6 2 2 2 3 8" xfId="8678" xr:uid="{00000000-0005-0000-0000-00001A310000}"/>
    <cellStyle name="Normal 6 2 2 2 4" xfId="6296" xr:uid="{00000000-0005-0000-0000-00001B310000}"/>
    <cellStyle name="Normal 6 2 2 2 4 2" xfId="6297" xr:uid="{00000000-0005-0000-0000-00001C310000}"/>
    <cellStyle name="Normal 6 2 2 2 4 2 2" xfId="6298" xr:uid="{00000000-0005-0000-0000-00001D310000}"/>
    <cellStyle name="Normal 6 2 2 2 4 2 2 2" xfId="6299" xr:uid="{00000000-0005-0000-0000-00001E310000}"/>
    <cellStyle name="Normal 6 2 2 2 4 2 2 2 2" xfId="6300" xr:uid="{00000000-0005-0000-0000-00001F310000}"/>
    <cellStyle name="Normal 6 2 2 2 4 2 2 2 2 2" xfId="17007" xr:uid="{00000000-0005-0000-0000-000020310000}"/>
    <cellStyle name="Normal 6 2 2 2 4 2 2 2 3" xfId="12765" xr:uid="{00000000-0005-0000-0000-000021310000}"/>
    <cellStyle name="Normal 6 2 2 2 4 2 2 3" xfId="6301" xr:uid="{00000000-0005-0000-0000-000022310000}"/>
    <cellStyle name="Normal 6 2 2 2 4 2 2 3 2" xfId="6302" xr:uid="{00000000-0005-0000-0000-000023310000}"/>
    <cellStyle name="Normal 6 2 2 2 4 2 2 3 2 2" xfId="15593" xr:uid="{00000000-0005-0000-0000-000024310000}"/>
    <cellStyle name="Normal 6 2 2 2 4 2 2 3 3" xfId="11351" xr:uid="{00000000-0005-0000-0000-000025310000}"/>
    <cellStyle name="Normal 6 2 2 2 4 2 2 4" xfId="6303" xr:uid="{00000000-0005-0000-0000-000026310000}"/>
    <cellStyle name="Normal 6 2 2 2 4 2 2 4 2" xfId="14181" xr:uid="{00000000-0005-0000-0000-000027310000}"/>
    <cellStyle name="Normal 6 2 2 2 4 2 2 5" xfId="9939" xr:uid="{00000000-0005-0000-0000-000028310000}"/>
    <cellStyle name="Normal 6 2 2 2 4 2 3" xfId="6304" xr:uid="{00000000-0005-0000-0000-000029310000}"/>
    <cellStyle name="Normal 6 2 2 2 4 2 3 2" xfId="6305" xr:uid="{00000000-0005-0000-0000-00002A310000}"/>
    <cellStyle name="Normal 6 2 2 2 4 2 3 2 2" xfId="16301" xr:uid="{00000000-0005-0000-0000-00002B310000}"/>
    <cellStyle name="Normal 6 2 2 2 4 2 3 3" xfId="12059" xr:uid="{00000000-0005-0000-0000-00002C310000}"/>
    <cellStyle name="Normal 6 2 2 2 4 2 4" xfId="6306" xr:uid="{00000000-0005-0000-0000-00002D310000}"/>
    <cellStyle name="Normal 6 2 2 2 4 2 4 2" xfId="6307" xr:uid="{00000000-0005-0000-0000-00002E310000}"/>
    <cellStyle name="Normal 6 2 2 2 4 2 4 2 2" xfId="14887" xr:uid="{00000000-0005-0000-0000-00002F310000}"/>
    <cellStyle name="Normal 6 2 2 2 4 2 4 3" xfId="10645" xr:uid="{00000000-0005-0000-0000-000030310000}"/>
    <cellStyle name="Normal 6 2 2 2 4 2 5" xfId="6308" xr:uid="{00000000-0005-0000-0000-000031310000}"/>
    <cellStyle name="Normal 6 2 2 2 4 2 5 2" xfId="13475" xr:uid="{00000000-0005-0000-0000-000032310000}"/>
    <cellStyle name="Normal 6 2 2 2 4 2 6" xfId="9233" xr:uid="{00000000-0005-0000-0000-000033310000}"/>
    <cellStyle name="Normal 6 2 2 2 4 3" xfId="6309" xr:uid="{00000000-0005-0000-0000-000034310000}"/>
    <cellStyle name="Normal 6 2 2 2 4 3 2" xfId="6310" xr:uid="{00000000-0005-0000-0000-000035310000}"/>
    <cellStyle name="Normal 6 2 2 2 4 3 2 2" xfId="6311" xr:uid="{00000000-0005-0000-0000-000036310000}"/>
    <cellStyle name="Normal 6 2 2 2 4 3 2 2 2" xfId="16755" xr:uid="{00000000-0005-0000-0000-000037310000}"/>
    <cellStyle name="Normal 6 2 2 2 4 3 2 3" xfId="12513" xr:uid="{00000000-0005-0000-0000-000038310000}"/>
    <cellStyle name="Normal 6 2 2 2 4 3 3" xfId="6312" xr:uid="{00000000-0005-0000-0000-000039310000}"/>
    <cellStyle name="Normal 6 2 2 2 4 3 3 2" xfId="6313" xr:uid="{00000000-0005-0000-0000-00003A310000}"/>
    <cellStyle name="Normal 6 2 2 2 4 3 3 2 2" xfId="15341" xr:uid="{00000000-0005-0000-0000-00003B310000}"/>
    <cellStyle name="Normal 6 2 2 2 4 3 3 3" xfId="11099" xr:uid="{00000000-0005-0000-0000-00003C310000}"/>
    <cellStyle name="Normal 6 2 2 2 4 3 4" xfId="6314" xr:uid="{00000000-0005-0000-0000-00003D310000}"/>
    <cellStyle name="Normal 6 2 2 2 4 3 4 2" xfId="13929" xr:uid="{00000000-0005-0000-0000-00003E310000}"/>
    <cellStyle name="Normal 6 2 2 2 4 3 5" xfId="9687" xr:uid="{00000000-0005-0000-0000-00003F310000}"/>
    <cellStyle name="Normal 6 2 2 2 4 4" xfId="6315" xr:uid="{00000000-0005-0000-0000-000040310000}"/>
    <cellStyle name="Normal 6 2 2 2 4 4 2" xfId="6316" xr:uid="{00000000-0005-0000-0000-000041310000}"/>
    <cellStyle name="Normal 6 2 2 2 4 4 2 2" xfId="16049" xr:uid="{00000000-0005-0000-0000-000042310000}"/>
    <cellStyle name="Normal 6 2 2 2 4 4 3" xfId="11807" xr:uid="{00000000-0005-0000-0000-000043310000}"/>
    <cellStyle name="Normal 6 2 2 2 4 5" xfId="6317" xr:uid="{00000000-0005-0000-0000-000044310000}"/>
    <cellStyle name="Normal 6 2 2 2 4 5 2" xfId="6318" xr:uid="{00000000-0005-0000-0000-000045310000}"/>
    <cellStyle name="Normal 6 2 2 2 4 5 2 2" xfId="14635" xr:uid="{00000000-0005-0000-0000-000046310000}"/>
    <cellStyle name="Normal 6 2 2 2 4 5 3" xfId="10393" xr:uid="{00000000-0005-0000-0000-000047310000}"/>
    <cellStyle name="Normal 6 2 2 2 4 6" xfId="6319" xr:uid="{00000000-0005-0000-0000-000048310000}"/>
    <cellStyle name="Normal 6 2 2 2 4 6 2" xfId="13223" xr:uid="{00000000-0005-0000-0000-000049310000}"/>
    <cellStyle name="Normal 6 2 2 2 4 7" xfId="8981" xr:uid="{00000000-0005-0000-0000-00004A310000}"/>
    <cellStyle name="Normal 6 2 2 2 5" xfId="6320" xr:uid="{00000000-0005-0000-0000-00004B310000}"/>
    <cellStyle name="Normal 6 2 2 2 5 2" xfId="6321" xr:uid="{00000000-0005-0000-0000-00004C310000}"/>
    <cellStyle name="Normal 6 2 2 2 5 2 2" xfId="6322" xr:uid="{00000000-0005-0000-0000-00004D310000}"/>
    <cellStyle name="Normal 6 2 2 2 5 2 2 2" xfId="6323" xr:uid="{00000000-0005-0000-0000-00004E310000}"/>
    <cellStyle name="Normal 6 2 2 2 5 2 2 2 2" xfId="16553" xr:uid="{00000000-0005-0000-0000-00004F310000}"/>
    <cellStyle name="Normal 6 2 2 2 5 2 2 3" xfId="12311" xr:uid="{00000000-0005-0000-0000-000050310000}"/>
    <cellStyle name="Normal 6 2 2 2 5 2 3" xfId="6324" xr:uid="{00000000-0005-0000-0000-000051310000}"/>
    <cellStyle name="Normal 6 2 2 2 5 2 3 2" xfId="6325" xr:uid="{00000000-0005-0000-0000-000052310000}"/>
    <cellStyle name="Normal 6 2 2 2 5 2 3 2 2" xfId="15139" xr:uid="{00000000-0005-0000-0000-000053310000}"/>
    <cellStyle name="Normal 6 2 2 2 5 2 3 3" xfId="10897" xr:uid="{00000000-0005-0000-0000-000054310000}"/>
    <cellStyle name="Normal 6 2 2 2 5 2 4" xfId="6326" xr:uid="{00000000-0005-0000-0000-000055310000}"/>
    <cellStyle name="Normal 6 2 2 2 5 2 4 2" xfId="13727" xr:uid="{00000000-0005-0000-0000-000056310000}"/>
    <cellStyle name="Normal 6 2 2 2 5 2 5" xfId="9485" xr:uid="{00000000-0005-0000-0000-000057310000}"/>
    <cellStyle name="Normal 6 2 2 2 5 3" xfId="6327" xr:uid="{00000000-0005-0000-0000-000058310000}"/>
    <cellStyle name="Normal 6 2 2 2 5 3 2" xfId="6328" xr:uid="{00000000-0005-0000-0000-000059310000}"/>
    <cellStyle name="Normal 6 2 2 2 5 3 2 2" xfId="15847" xr:uid="{00000000-0005-0000-0000-00005A310000}"/>
    <cellStyle name="Normal 6 2 2 2 5 3 3" xfId="11605" xr:uid="{00000000-0005-0000-0000-00005B310000}"/>
    <cellStyle name="Normal 6 2 2 2 5 4" xfId="6329" xr:uid="{00000000-0005-0000-0000-00005C310000}"/>
    <cellStyle name="Normal 6 2 2 2 5 4 2" xfId="6330" xr:uid="{00000000-0005-0000-0000-00005D310000}"/>
    <cellStyle name="Normal 6 2 2 2 5 4 2 2" xfId="14433" xr:uid="{00000000-0005-0000-0000-00005E310000}"/>
    <cellStyle name="Normal 6 2 2 2 5 4 3" xfId="10191" xr:uid="{00000000-0005-0000-0000-00005F310000}"/>
    <cellStyle name="Normal 6 2 2 2 5 5" xfId="6331" xr:uid="{00000000-0005-0000-0000-000060310000}"/>
    <cellStyle name="Normal 6 2 2 2 5 5 2" xfId="13021" xr:uid="{00000000-0005-0000-0000-000061310000}"/>
    <cellStyle name="Normal 6 2 2 2 5 6" xfId="8779" xr:uid="{00000000-0005-0000-0000-000062310000}"/>
    <cellStyle name="Normal 6 2 2 2 6" xfId="6332" xr:uid="{00000000-0005-0000-0000-000063310000}"/>
    <cellStyle name="Normal 6 2 2 2 6 2" xfId="6333" xr:uid="{00000000-0005-0000-0000-000064310000}"/>
    <cellStyle name="Normal 6 2 2 2 6 2 2" xfId="6334" xr:uid="{00000000-0005-0000-0000-000065310000}"/>
    <cellStyle name="Normal 6 2 2 2 6 2 2 2" xfId="6335" xr:uid="{00000000-0005-0000-0000-000066310000}"/>
    <cellStyle name="Normal 6 2 2 2 6 2 2 2 2" xfId="16805" xr:uid="{00000000-0005-0000-0000-000067310000}"/>
    <cellStyle name="Normal 6 2 2 2 6 2 2 3" xfId="12563" xr:uid="{00000000-0005-0000-0000-000068310000}"/>
    <cellStyle name="Normal 6 2 2 2 6 2 3" xfId="6336" xr:uid="{00000000-0005-0000-0000-000069310000}"/>
    <cellStyle name="Normal 6 2 2 2 6 2 3 2" xfId="6337" xr:uid="{00000000-0005-0000-0000-00006A310000}"/>
    <cellStyle name="Normal 6 2 2 2 6 2 3 2 2" xfId="15391" xr:uid="{00000000-0005-0000-0000-00006B310000}"/>
    <cellStyle name="Normal 6 2 2 2 6 2 3 3" xfId="11149" xr:uid="{00000000-0005-0000-0000-00006C310000}"/>
    <cellStyle name="Normal 6 2 2 2 6 2 4" xfId="6338" xr:uid="{00000000-0005-0000-0000-00006D310000}"/>
    <cellStyle name="Normal 6 2 2 2 6 2 4 2" xfId="13979" xr:uid="{00000000-0005-0000-0000-00006E310000}"/>
    <cellStyle name="Normal 6 2 2 2 6 2 5" xfId="9737" xr:uid="{00000000-0005-0000-0000-00006F310000}"/>
    <cellStyle name="Normal 6 2 2 2 6 3" xfId="6339" xr:uid="{00000000-0005-0000-0000-000070310000}"/>
    <cellStyle name="Normal 6 2 2 2 6 3 2" xfId="6340" xr:uid="{00000000-0005-0000-0000-000071310000}"/>
    <cellStyle name="Normal 6 2 2 2 6 3 2 2" xfId="16099" xr:uid="{00000000-0005-0000-0000-000072310000}"/>
    <cellStyle name="Normal 6 2 2 2 6 3 3" xfId="11857" xr:uid="{00000000-0005-0000-0000-000073310000}"/>
    <cellStyle name="Normal 6 2 2 2 6 4" xfId="6341" xr:uid="{00000000-0005-0000-0000-000074310000}"/>
    <cellStyle name="Normal 6 2 2 2 6 4 2" xfId="6342" xr:uid="{00000000-0005-0000-0000-000075310000}"/>
    <cellStyle name="Normal 6 2 2 2 6 4 2 2" xfId="14685" xr:uid="{00000000-0005-0000-0000-000076310000}"/>
    <cellStyle name="Normal 6 2 2 2 6 4 3" xfId="10443" xr:uid="{00000000-0005-0000-0000-000077310000}"/>
    <cellStyle name="Normal 6 2 2 2 6 5" xfId="6343" xr:uid="{00000000-0005-0000-0000-000078310000}"/>
    <cellStyle name="Normal 6 2 2 2 6 5 2" xfId="13273" xr:uid="{00000000-0005-0000-0000-000079310000}"/>
    <cellStyle name="Normal 6 2 2 2 6 6" xfId="9031" xr:uid="{00000000-0005-0000-0000-00007A310000}"/>
    <cellStyle name="Normal 6 2 2 2 7" xfId="6344" xr:uid="{00000000-0005-0000-0000-00007B310000}"/>
    <cellStyle name="Normal 6 2 2 2 7 2" xfId="6345" xr:uid="{00000000-0005-0000-0000-00007C310000}"/>
    <cellStyle name="Normal 6 2 2 2 7 2 2" xfId="6346" xr:uid="{00000000-0005-0000-0000-00007D310000}"/>
    <cellStyle name="Normal 6 2 2 2 7 2 2 2" xfId="16351" xr:uid="{00000000-0005-0000-0000-00007E310000}"/>
    <cellStyle name="Normal 6 2 2 2 7 2 3" xfId="12109" xr:uid="{00000000-0005-0000-0000-00007F310000}"/>
    <cellStyle name="Normal 6 2 2 2 7 3" xfId="6347" xr:uid="{00000000-0005-0000-0000-000080310000}"/>
    <cellStyle name="Normal 6 2 2 2 7 3 2" xfId="6348" xr:uid="{00000000-0005-0000-0000-000081310000}"/>
    <cellStyle name="Normal 6 2 2 2 7 3 2 2" xfId="14937" xr:uid="{00000000-0005-0000-0000-000082310000}"/>
    <cellStyle name="Normal 6 2 2 2 7 3 3" xfId="10695" xr:uid="{00000000-0005-0000-0000-000083310000}"/>
    <cellStyle name="Normal 6 2 2 2 7 4" xfId="6349" xr:uid="{00000000-0005-0000-0000-000084310000}"/>
    <cellStyle name="Normal 6 2 2 2 7 4 2" xfId="13525" xr:uid="{00000000-0005-0000-0000-000085310000}"/>
    <cellStyle name="Normal 6 2 2 2 7 5" xfId="9283" xr:uid="{00000000-0005-0000-0000-000086310000}"/>
    <cellStyle name="Normal 6 2 2 2 8" xfId="6350" xr:uid="{00000000-0005-0000-0000-000087310000}"/>
    <cellStyle name="Normal 6 2 2 2 8 2" xfId="6351" xr:uid="{00000000-0005-0000-0000-000088310000}"/>
    <cellStyle name="Normal 6 2 2 2 8 2 2" xfId="15645" xr:uid="{00000000-0005-0000-0000-000089310000}"/>
    <cellStyle name="Normal 6 2 2 2 8 3" xfId="11403" xr:uid="{00000000-0005-0000-0000-00008A310000}"/>
    <cellStyle name="Normal 6 2 2 2 9" xfId="6352" xr:uid="{00000000-0005-0000-0000-00008B310000}"/>
    <cellStyle name="Normal 6 2 2 2 9 2" xfId="6353" xr:uid="{00000000-0005-0000-0000-00008C310000}"/>
    <cellStyle name="Normal 6 2 2 2 9 2 2" xfId="14231" xr:uid="{00000000-0005-0000-0000-00008D310000}"/>
    <cellStyle name="Normal 6 2 2 2 9 3" xfId="9989" xr:uid="{00000000-0005-0000-0000-00008E310000}"/>
    <cellStyle name="Normal 6 2 2 3" xfId="6354" xr:uid="{00000000-0005-0000-0000-00008F310000}"/>
    <cellStyle name="Normal 6 2 2 3 2" xfId="6355" xr:uid="{00000000-0005-0000-0000-000090310000}"/>
    <cellStyle name="Normal 6 2 2 3 2 2" xfId="6356" xr:uid="{00000000-0005-0000-0000-000091310000}"/>
    <cellStyle name="Normal 6 2 2 3 2 2 2" xfId="6357" xr:uid="{00000000-0005-0000-0000-000092310000}"/>
    <cellStyle name="Normal 6 2 2 3 2 2 2 2" xfId="6358" xr:uid="{00000000-0005-0000-0000-000093310000}"/>
    <cellStyle name="Normal 6 2 2 3 2 2 2 2 2" xfId="6359" xr:uid="{00000000-0005-0000-0000-000094310000}"/>
    <cellStyle name="Normal 6 2 2 3 2 2 2 2 2 2" xfId="16680" xr:uid="{00000000-0005-0000-0000-000095310000}"/>
    <cellStyle name="Normal 6 2 2 3 2 2 2 2 3" xfId="12438" xr:uid="{00000000-0005-0000-0000-000096310000}"/>
    <cellStyle name="Normal 6 2 2 3 2 2 2 3" xfId="6360" xr:uid="{00000000-0005-0000-0000-000097310000}"/>
    <cellStyle name="Normal 6 2 2 3 2 2 2 3 2" xfId="6361" xr:uid="{00000000-0005-0000-0000-000098310000}"/>
    <cellStyle name="Normal 6 2 2 3 2 2 2 3 2 2" xfId="15266" xr:uid="{00000000-0005-0000-0000-000099310000}"/>
    <cellStyle name="Normal 6 2 2 3 2 2 2 3 3" xfId="11024" xr:uid="{00000000-0005-0000-0000-00009A310000}"/>
    <cellStyle name="Normal 6 2 2 3 2 2 2 4" xfId="6362" xr:uid="{00000000-0005-0000-0000-00009B310000}"/>
    <cellStyle name="Normal 6 2 2 3 2 2 2 4 2" xfId="13854" xr:uid="{00000000-0005-0000-0000-00009C310000}"/>
    <cellStyle name="Normal 6 2 2 3 2 2 2 5" xfId="9612" xr:uid="{00000000-0005-0000-0000-00009D310000}"/>
    <cellStyle name="Normal 6 2 2 3 2 2 3" xfId="6363" xr:uid="{00000000-0005-0000-0000-00009E310000}"/>
    <cellStyle name="Normal 6 2 2 3 2 2 3 2" xfId="6364" xr:uid="{00000000-0005-0000-0000-00009F310000}"/>
    <cellStyle name="Normal 6 2 2 3 2 2 3 2 2" xfId="15974" xr:uid="{00000000-0005-0000-0000-0000A0310000}"/>
    <cellStyle name="Normal 6 2 2 3 2 2 3 3" xfId="11732" xr:uid="{00000000-0005-0000-0000-0000A1310000}"/>
    <cellStyle name="Normal 6 2 2 3 2 2 4" xfId="6365" xr:uid="{00000000-0005-0000-0000-0000A2310000}"/>
    <cellStyle name="Normal 6 2 2 3 2 2 4 2" xfId="6366" xr:uid="{00000000-0005-0000-0000-0000A3310000}"/>
    <cellStyle name="Normal 6 2 2 3 2 2 4 2 2" xfId="14560" xr:uid="{00000000-0005-0000-0000-0000A4310000}"/>
    <cellStyle name="Normal 6 2 2 3 2 2 4 3" xfId="10318" xr:uid="{00000000-0005-0000-0000-0000A5310000}"/>
    <cellStyle name="Normal 6 2 2 3 2 2 5" xfId="6367" xr:uid="{00000000-0005-0000-0000-0000A6310000}"/>
    <cellStyle name="Normal 6 2 2 3 2 2 5 2" xfId="13148" xr:uid="{00000000-0005-0000-0000-0000A7310000}"/>
    <cellStyle name="Normal 6 2 2 3 2 2 6" xfId="8906" xr:uid="{00000000-0005-0000-0000-0000A8310000}"/>
    <cellStyle name="Normal 6 2 2 3 2 3" xfId="6368" xr:uid="{00000000-0005-0000-0000-0000A9310000}"/>
    <cellStyle name="Normal 6 2 2 3 2 3 2" xfId="6369" xr:uid="{00000000-0005-0000-0000-0000AA310000}"/>
    <cellStyle name="Normal 6 2 2 3 2 3 2 2" xfId="6370" xr:uid="{00000000-0005-0000-0000-0000AB310000}"/>
    <cellStyle name="Normal 6 2 2 3 2 3 2 2 2" xfId="6371" xr:uid="{00000000-0005-0000-0000-0000AC310000}"/>
    <cellStyle name="Normal 6 2 2 3 2 3 2 2 2 2" xfId="16932" xr:uid="{00000000-0005-0000-0000-0000AD310000}"/>
    <cellStyle name="Normal 6 2 2 3 2 3 2 2 3" xfId="12690" xr:uid="{00000000-0005-0000-0000-0000AE310000}"/>
    <cellStyle name="Normal 6 2 2 3 2 3 2 3" xfId="6372" xr:uid="{00000000-0005-0000-0000-0000AF310000}"/>
    <cellStyle name="Normal 6 2 2 3 2 3 2 3 2" xfId="6373" xr:uid="{00000000-0005-0000-0000-0000B0310000}"/>
    <cellStyle name="Normal 6 2 2 3 2 3 2 3 2 2" xfId="15518" xr:uid="{00000000-0005-0000-0000-0000B1310000}"/>
    <cellStyle name="Normal 6 2 2 3 2 3 2 3 3" xfId="11276" xr:uid="{00000000-0005-0000-0000-0000B2310000}"/>
    <cellStyle name="Normal 6 2 2 3 2 3 2 4" xfId="6374" xr:uid="{00000000-0005-0000-0000-0000B3310000}"/>
    <cellStyle name="Normal 6 2 2 3 2 3 2 4 2" xfId="14106" xr:uid="{00000000-0005-0000-0000-0000B4310000}"/>
    <cellStyle name="Normal 6 2 2 3 2 3 2 5" xfId="9864" xr:uid="{00000000-0005-0000-0000-0000B5310000}"/>
    <cellStyle name="Normal 6 2 2 3 2 3 3" xfId="6375" xr:uid="{00000000-0005-0000-0000-0000B6310000}"/>
    <cellStyle name="Normal 6 2 2 3 2 3 3 2" xfId="6376" xr:uid="{00000000-0005-0000-0000-0000B7310000}"/>
    <cellStyle name="Normal 6 2 2 3 2 3 3 2 2" xfId="16226" xr:uid="{00000000-0005-0000-0000-0000B8310000}"/>
    <cellStyle name="Normal 6 2 2 3 2 3 3 3" xfId="11984" xr:uid="{00000000-0005-0000-0000-0000B9310000}"/>
    <cellStyle name="Normal 6 2 2 3 2 3 4" xfId="6377" xr:uid="{00000000-0005-0000-0000-0000BA310000}"/>
    <cellStyle name="Normal 6 2 2 3 2 3 4 2" xfId="6378" xr:uid="{00000000-0005-0000-0000-0000BB310000}"/>
    <cellStyle name="Normal 6 2 2 3 2 3 4 2 2" xfId="14812" xr:uid="{00000000-0005-0000-0000-0000BC310000}"/>
    <cellStyle name="Normal 6 2 2 3 2 3 4 3" xfId="10570" xr:uid="{00000000-0005-0000-0000-0000BD310000}"/>
    <cellStyle name="Normal 6 2 2 3 2 3 5" xfId="6379" xr:uid="{00000000-0005-0000-0000-0000BE310000}"/>
    <cellStyle name="Normal 6 2 2 3 2 3 5 2" xfId="13400" xr:uid="{00000000-0005-0000-0000-0000BF310000}"/>
    <cellStyle name="Normal 6 2 2 3 2 3 6" xfId="9158" xr:uid="{00000000-0005-0000-0000-0000C0310000}"/>
    <cellStyle name="Normal 6 2 2 3 2 4" xfId="6380" xr:uid="{00000000-0005-0000-0000-0000C1310000}"/>
    <cellStyle name="Normal 6 2 2 3 2 4 2" xfId="6381" xr:uid="{00000000-0005-0000-0000-0000C2310000}"/>
    <cellStyle name="Normal 6 2 2 3 2 4 2 2" xfId="6382" xr:uid="{00000000-0005-0000-0000-0000C3310000}"/>
    <cellStyle name="Normal 6 2 2 3 2 4 2 2 2" xfId="16478" xr:uid="{00000000-0005-0000-0000-0000C4310000}"/>
    <cellStyle name="Normal 6 2 2 3 2 4 2 3" xfId="12236" xr:uid="{00000000-0005-0000-0000-0000C5310000}"/>
    <cellStyle name="Normal 6 2 2 3 2 4 3" xfId="6383" xr:uid="{00000000-0005-0000-0000-0000C6310000}"/>
    <cellStyle name="Normal 6 2 2 3 2 4 3 2" xfId="6384" xr:uid="{00000000-0005-0000-0000-0000C7310000}"/>
    <cellStyle name="Normal 6 2 2 3 2 4 3 2 2" xfId="15064" xr:uid="{00000000-0005-0000-0000-0000C8310000}"/>
    <cellStyle name="Normal 6 2 2 3 2 4 3 3" xfId="10822" xr:uid="{00000000-0005-0000-0000-0000C9310000}"/>
    <cellStyle name="Normal 6 2 2 3 2 4 4" xfId="6385" xr:uid="{00000000-0005-0000-0000-0000CA310000}"/>
    <cellStyle name="Normal 6 2 2 3 2 4 4 2" xfId="13652" xr:uid="{00000000-0005-0000-0000-0000CB310000}"/>
    <cellStyle name="Normal 6 2 2 3 2 4 5" xfId="9410" xr:uid="{00000000-0005-0000-0000-0000CC310000}"/>
    <cellStyle name="Normal 6 2 2 3 2 5" xfId="6386" xr:uid="{00000000-0005-0000-0000-0000CD310000}"/>
    <cellStyle name="Normal 6 2 2 3 2 5 2" xfId="6387" xr:uid="{00000000-0005-0000-0000-0000CE310000}"/>
    <cellStyle name="Normal 6 2 2 3 2 5 2 2" xfId="15772" xr:uid="{00000000-0005-0000-0000-0000CF310000}"/>
    <cellStyle name="Normal 6 2 2 3 2 5 3" xfId="11530" xr:uid="{00000000-0005-0000-0000-0000D0310000}"/>
    <cellStyle name="Normal 6 2 2 3 2 6" xfId="6388" xr:uid="{00000000-0005-0000-0000-0000D1310000}"/>
    <cellStyle name="Normal 6 2 2 3 2 6 2" xfId="6389" xr:uid="{00000000-0005-0000-0000-0000D2310000}"/>
    <cellStyle name="Normal 6 2 2 3 2 6 2 2" xfId="14358" xr:uid="{00000000-0005-0000-0000-0000D3310000}"/>
    <cellStyle name="Normal 6 2 2 3 2 6 3" xfId="10116" xr:uid="{00000000-0005-0000-0000-0000D4310000}"/>
    <cellStyle name="Normal 6 2 2 3 2 7" xfId="6390" xr:uid="{00000000-0005-0000-0000-0000D5310000}"/>
    <cellStyle name="Normal 6 2 2 3 2 7 2" xfId="12946" xr:uid="{00000000-0005-0000-0000-0000D6310000}"/>
    <cellStyle name="Normal 6 2 2 3 2 8" xfId="8704" xr:uid="{00000000-0005-0000-0000-0000D7310000}"/>
    <cellStyle name="Normal 6 2 2 3 3" xfId="6391" xr:uid="{00000000-0005-0000-0000-0000D8310000}"/>
    <cellStyle name="Normal 6 2 2 3 3 2" xfId="6392" xr:uid="{00000000-0005-0000-0000-0000D9310000}"/>
    <cellStyle name="Normal 6 2 2 3 3 2 2" xfId="6393" xr:uid="{00000000-0005-0000-0000-0000DA310000}"/>
    <cellStyle name="Normal 6 2 2 3 3 2 2 2" xfId="6394" xr:uid="{00000000-0005-0000-0000-0000DB310000}"/>
    <cellStyle name="Normal 6 2 2 3 3 2 2 2 2" xfId="16579" xr:uid="{00000000-0005-0000-0000-0000DC310000}"/>
    <cellStyle name="Normal 6 2 2 3 3 2 2 3" xfId="12337" xr:uid="{00000000-0005-0000-0000-0000DD310000}"/>
    <cellStyle name="Normal 6 2 2 3 3 2 3" xfId="6395" xr:uid="{00000000-0005-0000-0000-0000DE310000}"/>
    <cellStyle name="Normal 6 2 2 3 3 2 3 2" xfId="6396" xr:uid="{00000000-0005-0000-0000-0000DF310000}"/>
    <cellStyle name="Normal 6 2 2 3 3 2 3 2 2" xfId="15165" xr:uid="{00000000-0005-0000-0000-0000E0310000}"/>
    <cellStyle name="Normal 6 2 2 3 3 2 3 3" xfId="10923" xr:uid="{00000000-0005-0000-0000-0000E1310000}"/>
    <cellStyle name="Normal 6 2 2 3 3 2 4" xfId="6397" xr:uid="{00000000-0005-0000-0000-0000E2310000}"/>
    <cellStyle name="Normal 6 2 2 3 3 2 4 2" xfId="13753" xr:uid="{00000000-0005-0000-0000-0000E3310000}"/>
    <cellStyle name="Normal 6 2 2 3 3 2 5" xfId="9511" xr:uid="{00000000-0005-0000-0000-0000E4310000}"/>
    <cellStyle name="Normal 6 2 2 3 3 3" xfId="6398" xr:uid="{00000000-0005-0000-0000-0000E5310000}"/>
    <cellStyle name="Normal 6 2 2 3 3 3 2" xfId="6399" xr:uid="{00000000-0005-0000-0000-0000E6310000}"/>
    <cellStyle name="Normal 6 2 2 3 3 3 2 2" xfId="15873" xr:uid="{00000000-0005-0000-0000-0000E7310000}"/>
    <cellStyle name="Normal 6 2 2 3 3 3 3" xfId="11631" xr:uid="{00000000-0005-0000-0000-0000E8310000}"/>
    <cellStyle name="Normal 6 2 2 3 3 4" xfId="6400" xr:uid="{00000000-0005-0000-0000-0000E9310000}"/>
    <cellStyle name="Normal 6 2 2 3 3 4 2" xfId="6401" xr:uid="{00000000-0005-0000-0000-0000EA310000}"/>
    <cellStyle name="Normal 6 2 2 3 3 4 2 2" xfId="14459" xr:uid="{00000000-0005-0000-0000-0000EB310000}"/>
    <cellStyle name="Normal 6 2 2 3 3 4 3" xfId="10217" xr:uid="{00000000-0005-0000-0000-0000EC310000}"/>
    <cellStyle name="Normal 6 2 2 3 3 5" xfId="6402" xr:uid="{00000000-0005-0000-0000-0000ED310000}"/>
    <cellStyle name="Normal 6 2 2 3 3 5 2" xfId="13047" xr:uid="{00000000-0005-0000-0000-0000EE310000}"/>
    <cellStyle name="Normal 6 2 2 3 3 6" xfId="8805" xr:uid="{00000000-0005-0000-0000-0000EF310000}"/>
    <cellStyle name="Normal 6 2 2 3 4" xfId="6403" xr:uid="{00000000-0005-0000-0000-0000F0310000}"/>
    <cellStyle name="Normal 6 2 2 3 4 2" xfId="6404" xr:uid="{00000000-0005-0000-0000-0000F1310000}"/>
    <cellStyle name="Normal 6 2 2 3 4 2 2" xfId="6405" xr:uid="{00000000-0005-0000-0000-0000F2310000}"/>
    <cellStyle name="Normal 6 2 2 3 4 2 2 2" xfId="6406" xr:uid="{00000000-0005-0000-0000-0000F3310000}"/>
    <cellStyle name="Normal 6 2 2 3 4 2 2 2 2" xfId="16831" xr:uid="{00000000-0005-0000-0000-0000F4310000}"/>
    <cellStyle name="Normal 6 2 2 3 4 2 2 3" xfId="12589" xr:uid="{00000000-0005-0000-0000-0000F5310000}"/>
    <cellStyle name="Normal 6 2 2 3 4 2 3" xfId="6407" xr:uid="{00000000-0005-0000-0000-0000F6310000}"/>
    <cellStyle name="Normal 6 2 2 3 4 2 3 2" xfId="6408" xr:uid="{00000000-0005-0000-0000-0000F7310000}"/>
    <cellStyle name="Normal 6 2 2 3 4 2 3 2 2" xfId="15417" xr:uid="{00000000-0005-0000-0000-0000F8310000}"/>
    <cellStyle name="Normal 6 2 2 3 4 2 3 3" xfId="11175" xr:uid="{00000000-0005-0000-0000-0000F9310000}"/>
    <cellStyle name="Normal 6 2 2 3 4 2 4" xfId="6409" xr:uid="{00000000-0005-0000-0000-0000FA310000}"/>
    <cellStyle name="Normal 6 2 2 3 4 2 4 2" xfId="14005" xr:uid="{00000000-0005-0000-0000-0000FB310000}"/>
    <cellStyle name="Normal 6 2 2 3 4 2 5" xfId="9763" xr:uid="{00000000-0005-0000-0000-0000FC310000}"/>
    <cellStyle name="Normal 6 2 2 3 4 3" xfId="6410" xr:uid="{00000000-0005-0000-0000-0000FD310000}"/>
    <cellStyle name="Normal 6 2 2 3 4 3 2" xfId="6411" xr:uid="{00000000-0005-0000-0000-0000FE310000}"/>
    <cellStyle name="Normal 6 2 2 3 4 3 2 2" xfId="16125" xr:uid="{00000000-0005-0000-0000-0000FF310000}"/>
    <cellStyle name="Normal 6 2 2 3 4 3 3" xfId="11883" xr:uid="{00000000-0005-0000-0000-000000320000}"/>
    <cellStyle name="Normal 6 2 2 3 4 4" xfId="6412" xr:uid="{00000000-0005-0000-0000-000001320000}"/>
    <cellStyle name="Normal 6 2 2 3 4 4 2" xfId="6413" xr:uid="{00000000-0005-0000-0000-000002320000}"/>
    <cellStyle name="Normal 6 2 2 3 4 4 2 2" xfId="14711" xr:uid="{00000000-0005-0000-0000-000003320000}"/>
    <cellStyle name="Normal 6 2 2 3 4 4 3" xfId="10469" xr:uid="{00000000-0005-0000-0000-000004320000}"/>
    <cellStyle name="Normal 6 2 2 3 4 5" xfId="6414" xr:uid="{00000000-0005-0000-0000-000005320000}"/>
    <cellStyle name="Normal 6 2 2 3 4 5 2" xfId="13299" xr:uid="{00000000-0005-0000-0000-000006320000}"/>
    <cellStyle name="Normal 6 2 2 3 4 6" xfId="9057" xr:uid="{00000000-0005-0000-0000-000007320000}"/>
    <cellStyle name="Normal 6 2 2 3 5" xfId="6415" xr:uid="{00000000-0005-0000-0000-000008320000}"/>
    <cellStyle name="Normal 6 2 2 3 5 2" xfId="6416" xr:uid="{00000000-0005-0000-0000-000009320000}"/>
    <cellStyle name="Normal 6 2 2 3 5 2 2" xfId="6417" xr:uid="{00000000-0005-0000-0000-00000A320000}"/>
    <cellStyle name="Normal 6 2 2 3 5 2 2 2" xfId="16377" xr:uid="{00000000-0005-0000-0000-00000B320000}"/>
    <cellStyle name="Normal 6 2 2 3 5 2 3" xfId="12135" xr:uid="{00000000-0005-0000-0000-00000C320000}"/>
    <cellStyle name="Normal 6 2 2 3 5 3" xfId="6418" xr:uid="{00000000-0005-0000-0000-00000D320000}"/>
    <cellStyle name="Normal 6 2 2 3 5 3 2" xfId="6419" xr:uid="{00000000-0005-0000-0000-00000E320000}"/>
    <cellStyle name="Normal 6 2 2 3 5 3 2 2" xfId="14963" xr:uid="{00000000-0005-0000-0000-00000F320000}"/>
    <cellStyle name="Normal 6 2 2 3 5 3 3" xfId="10721" xr:uid="{00000000-0005-0000-0000-000010320000}"/>
    <cellStyle name="Normal 6 2 2 3 5 4" xfId="6420" xr:uid="{00000000-0005-0000-0000-000011320000}"/>
    <cellStyle name="Normal 6 2 2 3 5 4 2" xfId="13551" xr:uid="{00000000-0005-0000-0000-000012320000}"/>
    <cellStyle name="Normal 6 2 2 3 5 5" xfId="9309" xr:uid="{00000000-0005-0000-0000-000013320000}"/>
    <cellStyle name="Normal 6 2 2 3 6" xfId="6421" xr:uid="{00000000-0005-0000-0000-000014320000}"/>
    <cellStyle name="Normal 6 2 2 3 6 2" xfId="6422" xr:uid="{00000000-0005-0000-0000-000015320000}"/>
    <cellStyle name="Normal 6 2 2 3 6 2 2" xfId="15671" xr:uid="{00000000-0005-0000-0000-000016320000}"/>
    <cellStyle name="Normal 6 2 2 3 6 3" xfId="11429" xr:uid="{00000000-0005-0000-0000-000017320000}"/>
    <cellStyle name="Normal 6 2 2 3 7" xfId="6423" xr:uid="{00000000-0005-0000-0000-000018320000}"/>
    <cellStyle name="Normal 6 2 2 3 7 2" xfId="6424" xr:uid="{00000000-0005-0000-0000-000019320000}"/>
    <cellStyle name="Normal 6 2 2 3 7 2 2" xfId="14257" xr:uid="{00000000-0005-0000-0000-00001A320000}"/>
    <cellStyle name="Normal 6 2 2 3 7 3" xfId="10015" xr:uid="{00000000-0005-0000-0000-00001B320000}"/>
    <cellStyle name="Normal 6 2 2 3 8" xfId="6425" xr:uid="{00000000-0005-0000-0000-00001C320000}"/>
    <cellStyle name="Normal 6 2 2 3 8 2" xfId="12845" xr:uid="{00000000-0005-0000-0000-00001D320000}"/>
    <cellStyle name="Normal 6 2 2 3 9" xfId="8603" xr:uid="{00000000-0005-0000-0000-00001E320000}"/>
    <cellStyle name="Normal 6 2 2 4" xfId="6426" xr:uid="{00000000-0005-0000-0000-00001F320000}"/>
    <cellStyle name="Normal 6 2 2 4 2" xfId="6427" xr:uid="{00000000-0005-0000-0000-000020320000}"/>
    <cellStyle name="Normal 6 2 2 4 2 2" xfId="6428" xr:uid="{00000000-0005-0000-0000-000021320000}"/>
    <cellStyle name="Normal 6 2 2 4 2 2 2" xfId="6429" xr:uid="{00000000-0005-0000-0000-000022320000}"/>
    <cellStyle name="Normal 6 2 2 4 2 2 2 2" xfId="6430" xr:uid="{00000000-0005-0000-0000-000023320000}"/>
    <cellStyle name="Normal 6 2 2 4 2 2 2 2 2" xfId="16629" xr:uid="{00000000-0005-0000-0000-000024320000}"/>
    <cellStyle name="Normal 6 2 2 4 2 2 2 3" xfId="12387" xr:uid="{00000000-0005-0000-0000-000025320000}"/>
    <cellStyle name="Normal 6 2 2 4 2 2 3" xfId="6431" xr:uid="{00000000-0005-0000-0000-000026320000}"/>
    <cellStyle name="Normal 6 2 2 4 2 2 3 2" xfId="6432" xr:uid="{00000000-0005-0000-0000-000027320000}"/>
    <cellStyle name="Normal 6 2 2 4 2 2 3 2 2" xfId="15215" xr:uid="{00000000-0005-0000-0000-000028320000}"/>
    <cellStyle name="Normal 6 2 2 4 2 2 3 3" xfId="10973" xr:uid="{00000000-0005-0000-0000-000029320000}"/>
    <cellStyle name="Normal 6 2 2 4 2 2 4" xfId="6433" xr:uid="{00000000-0005-0000-0000-00002A320000}"/>
    <cellStyle name="Normal 6 2 2 4 2 2 4 2" xfId="13803" xr:uid="{00000000-0005-0000-0000-00002B320000}"/>
    <cellStyle name="Normal 6 2 2 4 2 2 5" xfId="9561" xr:uid="{00000000-0005-0000-0000-00002C320000}"/>
    <cellStyle name="Normal 6 2 2 4 2 3" xfId="6434" xr:uid="{00000000-0005-0000-0000-00002D320000}"/>
    <cellStyle name="Normal 6 2 2 4 2 3 2" xfId="6435" xr:uid="{00000000-0005-0000-0000-00002E320000}"/>
    <cellStyle name="Normal 6 2 2 4 2 3 2 2" xfId="15923" xr:uid="{00000000-0005-0000-0000-00002F320000}"/>
    <cellStyle name="Normal 6 2 2 4 2 3 3" xfId="11681" xr:uid="{00000000-0005-0000-0000-000030320000}"/>
    <cellStyle name="Normal 6 2 2 4 2 4" xfId="6436" xr:uid="{00000000-0005-0000-0000-000031320000}"/>
    <cellStyle name="Normal 6 2 2 4 2 4 2" xfId="6437" xr:uid="{00000000-0005-0000-0000-000032320000}"/>
    <cellStyle name="Normal 6 2 2 4 2 4 2 2" xfId="14509" xr:uid="{00000000-0005-0000-0000-000033320000}"/>
    <cellStyle name="Normal 6 2 2 4 2 4 3" xfId="10267" xr:uid="{00000000-0005-0000-0000-000034320000}"/>
    <cellStyle name="Normal 6 2 2 4 2 5" xfId="6438" xr:uid="{00000000-0005-0000-0000-000035320000}"/>
    <cellStyle name="Normal 6 2 2 4 2 5 2" xfId="13097" xr:uid="{00000000-0005-0000-0000-000036320000}"/>
    <cellStyle name="Normal 6 2 2 4 2 6" xfId="8855" xr:uid="{00000000-0005-0000-0000-000037320000}"/>
    <cellStyle name="Normal 6 2 2 4 3" xfId="6439" xr:uid="{00000000-0005-0000-0000-000038320000}"/>
    <cellStyle name="Normal 6 2 2 4 3 2" xfId="6440" xr:uid="{00000000-0005-0000-0000-000039320000}"/>
    <cellStyle name="Normal 6 2 2 4 3 2 2" xfId="6441" xr:uid="{00000000-0005-0000-0000-00003A320000}"/>
    <cellStyle name="Normal 6 2 2 4 3 2 2 2" xfId="6442" xr:uid="{00000000-0005-0000-0000-00003B320000}"/>
    <cellStyle name="Normal 6 2 2 4 3 2 2 2 2" xfId="16881" xr:uid="{00000000-0005-0000-0000-00003C320000}"/>
    <cellStyle name="Normal 6 2 2 4 3 2 2 3" xfId="12639" xr:uid="{00000000-0005-0000-0000-00003D320000}"/>
    <cellStyle name="Normal 6 2 2 4 3 2 3" xfId="6443" xr:uid="{00000000-0005-0000-0000-00003E320000}"/>
    <cellStyle name="Normal 6 2 2 4 3 2 3 2" xfId="6444" xr:uid="{00000000-0005-0000-0000-00003F320000}"/>
    <cellStyle name="Normal 6 2 2 4 3 2 3 2 2" xfId="15467" xr:uid="{00000000-0005-0000-0000-000040320000}"/>
    <cellStyle name="Normal 6 2 2 4 3 2 3 3" xfId="11225" xr:uid="{00000000-0005-0000-0000-000041320000}"/>
    <cellStyle name="Normal 6 2 2 4 3 2 4" xfId="6445" xr:uid="{00000000-0005-0000-0000-000042320000}"/>
    <cellStyle name="Normal 6 2 2 4 3 2 4 2" xfId="14055" xr:uid="{00000000-0005-0000-0000-000043320000}"/>
    <cellStyle name="Normal 6 2 2 4 3 2 5" xfId="9813" xr:uid="{00000000-0005-0000-0000-000044320000}"/>
    <cellStyle name="Normal 6 2 2 4 3 3" xfId="6446" xr:uid="{00000000-0005-0000-0000-000045320000}"/>
    <cellStyle name="Normal 6 2 2 4 3 3 2" xfId="6447" xr:uid="{00000000-0005-0000-0000-000046320000}"/>
    <cellStyle name="Normal 6 2 2 4 3 3 2 2" xfId="16175" xr:uid="{00000000-0005-0000-0000-000047320000}"/>
    <cellStyle name="Normal 6 2 2 4 3 3 3" xfId="11933" xr:uid="{00000000-0005-0000-0000-000048320000}"/>
    <cellStyle name="Normal 6 2 2 4 3 4" xfId="6448" xr:uid="{00000000-0005-0000-0000-000049320000}"/>
    <cellStyle name="Normal 6 2 2 4 3 4 2" xfId="6449" xr:uid="{00000000-0005-0000-0000-00004A320000}"/>
    <cellStyle name="Normal 6 2 2 4 3 4 2 2" xfId="14761" xr:uid="{00000000-0005-0000-0000-00004B320000}"/>
    <cellStyle name="Normal 6 2 2 4 3 4 3" xfId="10519" xr:uid="{00000000-0005-0000-0000-00004C320000}"/>
    <cellStyle name="Normal 6 2 2 4 3 5" xfId="6450" xr:uid="{00000000-0005-0000-0000-00004D320000}"/>
    <cellStyle name="Normal 6 2 2 4 3 5 2" xfId="13349" xr:uid="{00000000-0005-0000-0000-00004E320000}"/>
    <cellStyle name="Normal 6 2 2 4 3 6" xfId="9107" xr:uid="{00000000-0005-0000-0000-00004F320000}"/>
    <cellStyle name="Normal 6 2 2 4 4" xfId="6451" xr:uid="{00000000-0005-0000-0000-000050320000}"/>
    <cellStyle name="Normal 6 2 2 4 4 2" xfId="6452" xr:uid="{00000000-0005-0000-0000-000051320000}"/>
    <cellStyle name="Normal 6 2 2 4 4 2 2" xfId="6453" xr:uid="{00000000-0005-0000-0000-000052320000}"/>
    <cellStyle name="Normal 6 2 2 4 4 2 2 2" xfId="16427" xr:uid="{00000000-0005-0000-0000-000053320000}"/>
    <cellStyle name="Normal 6 2 2 4 4 2 3" xfId="12185" xr:uid="{00000000-0005-0000-0000-000054320000}"/>
    <cellStyle name="Normal 6 2 2 4 4 3" xfId="6454" xr:uid="{00000000-0005-0000-0000-000055320000}"/>
    <cellStyle name="Normal 6 2 2 4 4 3 2" xfId="6455" xr:uid="{00000000-0005-0000-0000-000056320000}"/>
    <cellStyle name="Normal 6 2 2 4 4 3 2 2" xfId="15013" xr:uid="{00000000-0005-0000-0000-000057320000}"/>
    <cellStyle name="Normal 6 2 2 4 4 3 3" xfId="10771" xr:uid="{00000000-0005-0000-0000-000058320000}"/>
    <cellStyle name="Normal 6 2 2 4 4 4" xfId="6456" xr:uid="{00000000-0005-0000-0000-000059320000}"/>
    <cellStyle name="Normal 6 2 2 4 4 4 2" xfId="13601" xr:uid="{00000000-0005-0000-0000-00005A320000}"/>
    <cellStyle name="Normal 6 2 2 4 4 5" xfId="9359" xr:uid="{00000000-0005-0000-0000-00005B320000}"/>
    <cellStyle name="Normal 6 2 2 4 5" xfId="6457" xr:uid="{00000000-0005-0000-0000-00005C320000}"/>
    <cellStyle name="Normal 6 2 2 4 5 2" xfId="6458" xr:uid="{00000000-0005-0000-0000-00005D320000}"/>
    <cellStyle name="Normal 6 2 2 4 5 2 2" xfId="15721" xr:uid="{00000000-0005-0000-0000-00005E320000}"/>
    <cellStyle name="Normal 6 2 2 4 5 3" xfId="11479" xr:uid="{00000000-0005-0000-0000-00005F320000}"/>
    <cellStyle name="Normal 6 2 2 4 6" xfId="6459" xr:uid="{00000000-0005-0000-0000-000060320000}"/>
    <cellStyle name="Normal 6 2 2 4 6 2" xfId="6460" xr:uid="{00000000-0005-0000-0000-000061320000}"/>
    <cellStyle name="Normal 6 2 2 4 6 2 2" xfId="14307" xr:uid="{00000000-0005-0000-0000-000062320000}"/>
    <cellStyle name="Normal 6 2 2 4 6 3" xfId="10065" xr:uid="{00000000-0005-0000-0000-000063320000}"/>
    <cellStyle name="Normal 6 2 2 4 7" xfId="6461" xr:uid="{00000000-0005-0000-0000-000064320000}"/>
    <cellStyle name="Normal 6 2 2 4 7 2" xfId="12895" xr:uid="{00000000-0005-0000-0000-000065320000}"/>
    <cellStyle name="Normal 6 2 2 4 8" xfId="8653" xr:uid="{00000000-0005-0000-0000-000066320000}"/>
    <cellStyle name="Normal 6 2 2 5" xfId="6462" xr:uid="{00000000-0005-0000-0000-000067320000}"/>
    <cellStyle name="Normal 6 2 2 5 2" xfId="6463" xr:uid="{00000000-0005-0000-0000-000068320000}"/>
    <cellStyle name="Normal 6 2 2 5 2 2" xfId="6464" xr:uid="{00000000-0005-0000-0000-000069320000}"/>
    <cellStyle name="Normal 6 2 2 5 2 2 2" xfId="6465" xr:uid="{00000000-0005-0000-0000-00006A320000}"/>
    <cellStyle name="Normal 6 2 2 5 2 2 2 2" xfId="6466" xr:uid="{00000000-0005-0000-0000-00006B320000}"/>
    <cellStyle name="Normal 6 2 2 5 2 2 2 2 2" xfId="16982" xr:uid="{00000000-0005-0000-0000-00006C320000}"/>
    <cellStyle name="Normal 6 2 2 5 2 2 2 3" xfId="12740" xr:uid="{00000000-0005-0000-0000-00006D320000}"/>
    <cellStyle name="Normal 6 2 2 5 2 2 3" xfId="6467" xr:uid="{00000000-0005-0000-0000-00006E320000}"/>
    <cellStyle name="Normal 6 2 2 5 2 2 3 2" xfId="6468" xr:uid="{00000000-0005-0000-0000-00006F320000}"/>
    <cellStyle name="Normal 6 2 2 5 2 2 3 2 2" xfId="15568" xr:uid="{00000000-0005-0000-0000-000070320000}"/>
    <cellStyle name="Normal 6 2 2 5 2 2 3 3" xfId="11326" xr:uid="{00000000-0005-0000-0000-000071320000}"/>
    <cellStyle name="Normal 6 2 2 5 2 2 4" xfId="6469" xr:uid="{00000000-0005-0000-0000-000072320000}"/>
    <cellStyle name="Normal 6 2 2 5 2 2 4 2" xfId="14156" xr:uid="{00000000-0005-0000-0000-000073320000}"/>
    <cellStyle name="Normal 6 2 2 5 2 2 5" xfId="9914" xr:uid="{00000000-0005-0000-0000-000074320000}"/>
    <cellStyle name="Normal 6 2 2 5 2 3" xfId="6470" xr:uid="{00000000-0005-0000-0000-000075320000}"/>
    <cellStyle name="Normal 6 2 2 5 2 3 2" xfId="6471" xr:uid="{00000000-0005-0000-0000-000076320000}"/>
    <cellStyle name="Normal 6 2 2 5 2 3 2 2" xfId="16276" xr:uid="{00000000-0005-0000-0000-000077320000}"/>
    <cellStyle name="Normal 6 2 2 5 2 3 3" xfId="12034" xr:uid="{00000000-0005-0000-0000-000078320000}"/>
    <cellStyle name="Normal 6 2 2 5 2 4" xfId="6472" xr:uid="{00000000-0005-0000-0000-000079320000}"/>
    <cellStyle name="Normal 6 2 2 5 2 4 2" xfId="6473" xr:uid="{00000000-0005-0000-0000-00007A320000}"/>
    <cellStyle name="Normal 6 2 2 5 2 4 2 2" xfId="14862" xr:uid="{00000000-0005-0000-0000-00007B320000}"/>
    <cellStyle name="Normal 6 2 2 5 2 4 3" xfId="10620" xr:uid="{00000000-0005-0000-0000-00007C320000}"/>
    <cellStyle name="Normal 6 2 2 5 2 5" xfId="6474" xr:uid="{00000000-0005-0000-0000-00007D320000}"/>
    <cellStyle name="Normal 6 2 2 5 2 5 2" xfId="13450" xr:uid="{00000000-0005-0000-0000-00007E320000}"/>
    <cellStyle name="Normal 6 2 2 5 2 6" xfId="9208" xr:uid="{00000000-0005-0000-0000-00007F320000}"/>
    <cellStyle name="Normal 6 2 2 5 3" xfId="6475" xr:uid="{00000000-0005-0000-0000-000080320000}"/>
    <cellStyle name="Normal 6 2 2 5 3 2" xfId="6476" xr:uid="{00000000-0005-0000-0000-000081320000}"/>
    <cellStyle name="Normal 6 2 2 5 3 2 2" xfId="6477" xr:uid="{00000000-0005-0000-0000-000082320000}"/>
    <cellStyle name="Normal 6 2 2 5 3 2 2 2" xfId="16730" xr:uid="{00000000-0005-0000-0000-000083320000}"/>
    <cellStyle name="Normal 6 2 2 5 3 2 3" xfId="12488" xr:uid="{00000000-0005-0000-0000-000084320000}"/>
    <cellStyle name="Normal 6 2 2 5 3 3" xfId="6478" xr:uid="{00000000-0005-0000-0000-000085320000}"/>
    <cellStyle name="Normal 6 2 2 5 3 3 2" xfId="6479" xr:uid="{00000000-0005-0000-0000-000086320000}"/>
    <cellStyle name="Normal 6 2 2 5 3 3 2 2" xfId="15316" xr:uid="{00000000-0005-0000-0000-000087320000}"/>
    <cellStyle name="Normal 6 2 2 5 3 3 3" xfId="11074" xr:uid="{00000000-0005-0000-0000-000088320000}"/>
    <cellStyle name="Normal 6 2 2 5 3 4" xfId="6480" xr:uid="{00000000-0005-0000-0000-000089320000}"/>
    <cellStyle name="Normal 6 2 2 5 3 4 2" xfId="13904" xr:uid="{00000000-0005-0000-0000-00008A320000}"/>
    <cellStyle name="Normal 6 2 2 5 3 5" xfId="9662" xr:uid="{00000000-0005-0000-0000-00008B320000}"/>
    <cellStyle name="Normal 6 2 2 5 4" xfId="6481" xr:uid="{00000000-0005-0000-0000-00008C320000}"/>
    <cellStyle name="Normal 6 2 2 5 4 2" xfId="6482" xr:uid="{00000000-0005-0000-0000-00008D320000}"/>
    <cellStyle name="Normal 6 2 2 5 4 2 2" xfId="16024" xr:uid="{00000000-0005-0000-0000-00008E320000}"/>
    <cellStyle name="Normal 6 2 2 5 4 3" xfId="11782" xr:uid="{00000000-0005-0000-0000-00008F320000}"/>
    <cellStyle name="Normal 6 2 2 5 5" xfId="6483" xr:uid="{00000000-0005-0000-0000-000090320000}"/>
    <cellStyle name="Normal 6 2 2 5 5 2" xfId="6484" xr:uid="{00000000-0005-0000-0000-000091320000}"/>
    <cellStyle name="Normal 6 2 2 5 5 2 2" xfId="14610" xr:uid="{00000000-0005-0000-0000-000092320000}"/>
    <cellStyle name="Normal 6 2 2 5 5 3" xfId="10368" xr:uid="{00000000-0005-0000-0000-000093320000}"/>
    <cellStyle name="Normal 6 2 2 5 6" xfId="6485" xr:uid="{00000000-0005-0000-0000-000094320000}"/>
    <cellStyle name="Normal 6 2 2 5 6 2" xfId="13198" xr:uid="{00000000-0005-0000-0000-000095320000}"/>
    <cellStyle name="Normal 6 2 2 5 7" xfId="8956" xr:uid="{00000000-0005-0000-0000-000096320000}"/>
    <cellStyle name="Normal 6 2 2 6" xfId="6486" xr:uid="{00000000-0005-0000-0000-000097320000}"/>
    <cellStyle name="Normal 6 2 2 6 2" xfId="6487" xr:uid="{00000000-0005-0000-0000-000098320000}"/>
    <cellStyle name="Normal 6 2 2 6 2 2" xfId="6488" xr:uid="{00000000-0005-0000-0000-000099320000}"/>
    <cellStyle name="Normal 6 2 2 6 2 2 2" xfId="6489" xr:uid="{00000000-0005-0000-0000-00009A320000}"/>
    <cellStyle name="Normal 6 2 2 6 2 2 2 2" xfId="16528" xr:uid="{00000000-0005-0000-0000-00009B320000}"/>
    <cellStyle name="Normal 6 2 2 6 2 2 3" xfId="12286" xr:uid="{00000000-0005-0000-0000-00009C320000}"/>
    <cellStyle name="Normal 6 2 2 6 2 3" xfId="6490" xr:uid="{00000000-0005-0000-0000-00009D320000}"/>
    <cellStyle name="Normal 6 2 2 6 2 3 2" xfId="6491" xr:uid="{00000000-0005-0000-0000-00009E320000}"/>
    <cellStyle name="Normal 6 2 2 6 2 3 2 2" xfId="15114" xr:uid="{00000000-0005-0000-0000-00009F320000}"/>
    <cellStyle name="Normal 6 2 2 6 2 3 3" xfId="10872" xr:uid="{00000000-0005-0000-0000-0000A0320000}"/>
    <cellStyle name="Normal 6 2 2 6 2 4" xfId="6492" xr:uid="{00000000-0005-0000-0000-0000A1320000}"/>
    <cellStyle name="Normal 6 2 2 6 2 4 2" xfId="13702" xr:uid="{00000000-0005-0000-0000-0000A2320000}"/>
    <cellStyle name="Normal 6 2 2 6 2 5" xfId="9460" xr:uid="{00000000-0005-0000-0000-0000A3320000}"/>
    <cellStyle name="Normal 6 2 2 6 3" xfId="6493" xr:uid="{00000000-0005-0000-0000-0000A4320000}"/>
    <cellStyle name="Normal 6 2 2 6 3 2" xfId="6494" xr:uid="{00000000-0005-0000-0000-0000A5320000}"/>
    <cellStyle name="Normal 6 2 2 6 3 2 2" xfId="15822" xr:uid="{00000000-0005-0000-0000-0000A6320000}"/>
    <cellStyle name="Normal 6 2 2 6 3 3" xfId="11580" xr:uid="{00000000-0005-0000-0000-0000A7320000}"/>
    <cellStyle name="Normal 6 2 2 6 4" xfId="6495" xr:uid="{00000000-0005-0000-0000-0000A8320000}"/>
    <cellStyle name="Normal 6 2 2 6 4 2" xfId="6496" xr:uid="{00000000-0005-0000-0000-0000A9320000}"/>
    <cellStyle name="Normal 6 2 2 6 4 2 2" xfId="14408" xr:uid="{00000000-0005-0000-0000-0000AA320000}"/>
    <cellStyle name="Normal 6 2 2 6 4 3" xfId="10166" xr:uid="{00000000-0005-0000-0000-0000AB320000}"/>
    <cellStyle name="Normal 6 2 2 6 5" xfId="6497" xr:uid="{00000000-0005-0000-0000-0000AC320000}"/>
    <cellStyle name="Normal 6 2 2 6 5 2" xfId="12996" xr:uid="{00000000-0005-0000-0000-0000AD320000}"/>
    <cellStyle name="Normal 6 2 2 6 6" xfId="8754" xr:uid="{00000000-0005-0000-0000-0000AE320000}"/>
    <cellStyle name="Normal 6 2 2 7" xfId="6498" xr:uid="{00000000-0005-0000-0000-0000AF320000}"/>
    <cellStyle name="Normal 6 2 2 7 2" xfId="6499" xr:uid="{00000000-0005-0000-0000-0000B0320000}"/>
    <cellStyle name="Normal 6 2 2 7 2 2" xfId="6500" xr:uid="{00000000-0005-0000-0000-0000B1320000}"/>
    <cellStyle name="Normal 6 2 2 7 2 2 2" xfId="6501" xr:uid="{00000000-0005-0000-0000-0000B2320000}"/>
    <cellStyle name="Normal 6 2 2 7 2 2 2 2" xfId="16780" xr:uid="{00000000-0005-0000-0000-0000B3320000}"/>
    <cellStyle name="Normal 6 2 2 7 2 2 3" xfId="12538" xr:uid="{00000000-0005-0000-0000-0000B4320000}"/>
    <cellStyle name="Normal 6 2 2 7 2 3" xfId="6502" xr:uid="{00000000-0005-0000-0000-0000B5320000}"/>
    <cellStyle name="Normal 6 2 2 7 2 3 2" xfId="6503" xr:uid="{00000000-0005-0000-0000-0000B6320000}"/>
    <cellStyle name="Normal 6 2 2 7 2 3 2 2" xfId="15366" xr:uid="{00000000-0005-0000-0000-0000B7320000}"/>
    <cellStyle name="Normal 6 2 2 7 2 3 3" xfId="11124" xr:uid="{00000000-0005-0000-0000-0000B8320000}"/>
    <cellStyle name="Normal 6 2 2 7 2 4" xfId="6504" xr:uid="{00000000-0005-0000-0000-0000B9320000}"/>
    <cellStyle name="Normal 6 2 2 7 2 4 2" xfId="13954" xr:uid="{00000000-0005-0000-0000-0000BA320000}"/>
    <cellStyle name="Normal 6 2 2 7 2 5" xfId="9712" xr:uid="{00000000-0005-0000-0000-0000BB320000}"/>
    <cellStyle name="Normal 6 2 2 7 3" xfId="6505" xr:uid="{00000000-0005-0000-0000-0000BC320000}"/>
    <cellStyle name="Normal 6 2 2 7 3 2" xfId="6506" xr:uid="{00000000-0005-0000-0000-0000BD320000}"/>
    <cellStyle name="Normal 6 2 2 7 3 2 2" xfId="16074" xr:uid="{00000000-0005-0000-0000-0000BE320000}"/>
    <cellStyle name="Normal 6 2 2 7 3 3" xfId="11832" xr:uid="{00000000-0005-0000-0000-0000BF320000}"/>
    <cellStyle name="Normal 6 2 2 7 4" xfId="6507" xr:uid="{00000000-0005-0000-0000-0000C0320000}"/>
    <cellStyle name="Normal 6 2 2 7 4 2" xfId="6508" xr:uid="{00000000-0005-0000-0000-0000C1320000}"/>
    <cellStyle name="Normal 6 2 2 7 4 2 2" xfId="14660" xr:uid="{00000000-0005-0000-0000-0000C2320000}"/>
    <cellStyle name="Normal 6 2 2 7 4 3" xfId="10418" xr:uid="{00000000-0005-0000-0000-0000C3320000}"/>
    <cellStyle name="Normal 6 2 2 7 5" xfId="6509" xr:uid="{00000000-0005-0000-0000-0000C4320000}"/>
    <cellStyle name="Normal 6 2 2 7 5 2" xfId="13248" xr:uid="{00000000-0005-0000-0000-0000C5320000}"/>
    <cellStyle name="Normal 6 2 2 7 6" xfId="9006" xr:uid="{00000000-0005-0000-0000-0000C6320000}"/>
    <cellStyle name="Normal 6 2 2 8" xfId="6510" xr:uid="{00000000-0005-0000-0000-0000C7320000}"/>
    <cellStyle name="Normal 6 2 2 8 2" xfId="6511" xr:uid="{00000000-0005-0000-0000-0000C8320000}"/>
    <cellStyle name="Normal 6 2 2 8 2 2" xfId="6512" xr:uid="{00000000-0005-0000-0000-0000C9320000}"/>
    <cellStyle name="Normal 6 2 2 8 2 2 2" xfId="16326" xr:uid="{00000000-0005-0000-0000-0000CA320000}"/>
    <cellStyle name="Normal 6 2 2 8 2 3" xfId="12084" xr:uid="{00000000-0005-0000-0000-0000CB320000}"/>
    <cellStyle name="Normal 6 2 2 8 3" xfId="6513" xr:uid="{00000000-0005-0000-0000-0000CC320000}"/>
    <cellStyle name="Normal 6 2 2 8 3 2" xfId="6514" xr:uid="{00000000-0005-0000-0000-0000CD320000}"/>
    <cellStyle name="Normal 6 2 2 8 3 2 2" xfId="14912" xr:uid="{00000000-0005-0000-0000-0000CE320000}"/>
    <cellStyle name="Normal 6 2 2 8 3 3" xfId="10670" xr:uid="{00000000-0005-0000-0000-0000CF320000}"/>
    <cellStyle name="Normal 6 2 2 8 4" xfId="6515" xr:uid="{00000000-0005-0000-0000-0000D0320000}"/>
    <cellStyle name="Normal 6 2 2 8 4 2" xfId="13500" xr:uid="{00000000-0005-0000-0000-0000D1320000}"/>
    <cellStyle name="Normal 6 2 2 8 5" xfId="9258" xr:uid="{00000000-0005-0000-0000-0000D2320000}"/>
    <cellStyle name="Normal 6 2 2 9" xfId="6516" xr:uid="{00000000-0005-0000-0000-0000D3320000}"/>
    <cellStyle name="Normal 6 2 2 9 2" xfId="6517" xr:uid="{00000000-0005-0000-0000-0000D4320000}"/>
    <cellStyle name="Normal 6 2 2 9 2 2" xfId="15620" xr:uid="{00000000-0005-0000-0000-0000D5320000}"/>
    <cellStyle name="Normal 6 2 2 9 3" xfId="11378" xr:uid="{00000000-0005-0000-0000-0000D6320000}"/>
    <cellStyle name="Normal 6 2 3" xfId="6518" xr:uid="{00000000-0005-0000-0000-0000D7320000}"/>
    <cellStyle name="Normal 6 2 3 10" xfId="6519" xr:uid="{00000000-0005-0000-0000-0000D8320000}"/>
    <cellStyle name="Normal 6 2 3 10 2" xfId="12806" xr:uid="{00000000-0005-0000-0000-0000D9320000}"/>
    <cellStyle name="Normal 6 2 3 11" xfId="8563" xr:uid="{00000000-0005-0000-0000-0000DA320000}"/>
    <cellStyle name="Normal 6 2 3 2" xfId="6520" xr:uid="{00000000-0005-0000-0000-0000DB320000}"/>
    <cellStyle name="Normal 6 2 3 2 2" xfId="6521" xr:uid="{00000000-0005-0000-0000-0000DC320000}"/>
    <cellStyle name="Normal 6 2 3 2 2 2" xfId="6522" xr:uid="{00000000-0005-0000-0000-0000DD320000}"/>
    <cellStyle name="Normal 6 2 3 2 2 2 2" xfId="6523" xr:uid="{00000000-0005-0000-0000-0000DE320000}"/>
    <cellStyle name="Normal 6 2 3 2 2 2 2 2" xfId="6524" xr:uid="{00000000-0005-0000-0000-0000DF320000}"/>
    <cellStyle name="Normal 6 2 3 2 2 2 2 2 2" xfId="6525" xr:uid="{00000000-0005-0000-0000-0000E0320000}"/>
    <cellStyle name="Normal 6 2 3 2 2 2 2 2 2 2" xfId="16692" xr:uid="{00000000-0005-0000-0000-0000E1320000}"/>
    <cellStyle name="Normal 6 2 3 2 2 2 2 2 3" xfId="12450" xr:uid="{00000000-0005-0000-0000-0000E2320000}"/>
    <cellStyle name="Normal 6 2 3 2 2 2 2 3" xfId="6526" xr:uid="{00000000-0005-0000-0000-0000E3320000}"/>
    <cellStyle name="Normal 6 2 3 2 2 2 2 3 2" xfId="6527" xr:uid="{00000000-0005-0000-0000-0000E4320000}"/>
    <cellStyle name="Normal 6 2 3 2 2 2 2 3 2 2" xfId="15278" xr:uid="{00000000-0005-0000-0000-0000E5320000}"/>
    <cellStyle name="Normal 6 2 3 2 2 2 2 3 3" xfId="11036" xr:uid="{00000000-0005-0000-0000-0000E6320000}"/>
    <cellStyle name="Normal 6 2 3 2 2 2 2 4" xfId="6528" xr:uid="{00000000-0005-0000-0000-0000E7320000}"/>
    <cellStyle name="Normal 6 2 3 2 2 2 2 4 2" xfId="13866" xr:uid="{00000000-0005-0000-0000-0000E8320000}"/>
    <cellStyle name="Normal 6 2 3 2 2 2 2 5" xfId="9624" xr:uid="{00000000-0005-0000-0000-0000E9320000}"/>
    <cellStyle name="Normal 6 2 3 2 2 2 3" xfId="6529" xr:uid="{00000000-0005-0000-0000-0000EA320000}"/>
    <cellStyle name="Normal 6 2 3 2 2 2 3 2" xfId="6530" xr:uid="{00000000-0005-0000-0000-0000EB320000}"/>
    <cellStyle name="Normal 6 2 3 2 2 2 3 2 2" xfId="15986" xr:uid="{00000000-0005-0000-0000-0000EC320000}"/>
    <cellStyle name="Normal 6 2 3 2 2 2 3 3" xfId="11744" xr:uid="{00000000-0005-0000-0000-0000ED320000}"/>
    <cellStyle name="Normal 6 2 3 2 2 2 4" xfId="6531" xr:uid="{00000000-0005-0000-0000-0000EE320000}"/>
    <cellStyle name="Normal 6 2 3 2 2 2 4 2" xfId="6532" xr:uid="{00000000-0005-0000-0000-0000EF320000}"/>
    <cellStyle name="Normal 6 2 3 2 2 2 4 2 2" xfId="14572" xr:uid="{00000000-0005-0000-0000-0000F0320000}"/>
    <cellStyle name="Normal 6 2 3 2 2 2 4 3" xfId="10330" xr:uid="{00000000-0005-0000-0000-0000F1320000}"/>
    <cellStyle name="Normal 6 2 3 2 2 2 5" xfId="6533" xr:uid="{00000000-0005-0000-0000-0000F2320000}"/>
    <cellStyle name="Normal 6 2 3 2 2 2 5 2" xfId="13160" xr:uid="{00000000-0005-0000-0000-0000F3320000}"/>
    <cellStyle name="Normal 6 2 3 2 2 2 6" xfId="8918" xr:uid="{00000000-0005-0000-0000-0000F4320000}"/>
    <cellStyle name="Normal 6 2 3 2 2 3" xfId="6534" xr:uid="{00000000-0005-0000-0000-0000F5320000}"/>
    <cellStyle name="Normal 6 2 3 2 2 3 2" xfId="6535" xr:uid="{00000000-0005-0000-0000-0000F6320000}"/>
    <cellStyle name="Normal 6 2 3 2 2 3 2 2" xfId="6536" xr:uid="{00000000-0005-0000-0000-0000F7320000}"/>
    <cellStyle name="Normal 6 2 3 2 2 3 2 2 2" xfId="6537" xr:uid="{00000000-0005-0000-0000-0000F8320000}"/>
    <cellStyle name="Normal 6 2 3 2 2 3 2 2 2 2" xfId="16944" xr:uid="{00000000-0005-0000-0000-0000F9320000}"/>
    <cellStyle name="Normal 6 2 3 2 2 3 2 2 3" xfId="12702" xr:uid="{00000000-0005-0000-0000-0000FA320000}"/>
    <cellStyle name="Normal 6 2 3 2 2 3 2 3" xfId="6538" xr:uid="{00000000-0005-0000-0000-0000FB320000}"/>
    <cellStyle name="Normal 6 2 3 2 2 3 2 3 2" xfId="6539" xr:uid="{00000000-0005-0000-0000-0000FC320000}"/>
    <cellStyle name="Normal 6 2 3 2 2 3 2 3 2 2" xfId="15530" xr:uid="{00000000-0005-0000-0000-0000FD320000}"/>
    <cellStyle name="Normal 6 2 3 2 2 3 2 3 3" xfId="11288" xr:uid="{00000000-0005-0000-0000-0000FE320000}"/>
    <cellStyle name="Normal 6 2 3 2 2 3 2 4" xfId="6540" xr:uid="{00000000-0005-0000-0000-0000FF320000}"/>
    <cellStyle name="Normal 6 2 3 2 2 3 2 4 2" xfId="14118" xr:uid="{00000000-0005-0000-0000-000000330000}"/>
    <cellStyle name="Normal 6 2 3 2 2 3 2 5" xfId="9876" xr:uid="{00000000-0005-0000-0000-000001330000}"/>
    <cellStyle name="Normal 6 2 3 2 2 3 3" xfId="6541" xr:uid="{00000000-0005-0000-0000-000002330000}"/>
    <cellStyle name="Normal 6 2 3 2 2 3 3 2" xfId="6542" xr:uid="{00000000-0005-0000-0000-000003330000}"/>
    <cellStyle name="Normal 6 2 3 2 2 3 3 2 2" xfId="16238" xr:uid="{00000000-0005-0000-0000-000004330000}"/>
    <cellStyle name="Normal 6 2 3 2 2 3 3 3" xfId="11996" xr:uid="{00000000-0005-0000-0000-000005330000}"/>
    <cellStyle name="Normal 6 2 3 2 2 3 4" xfId="6543" xr:uid="{00000000-0005-0000-0000-000006330000}"/>
    <cellStyle name="Normal 6 2 3 2 2 3 4 2" xfId="6544" xr:uid="{00000000-0005-0000-0000-000007330000}"/>
    <cellStyle name="Normal 6 2 3 2 2 3 4 2 2" xfId="14824" xr:uid="{00000000-0005-0000-0000-000008330000}"/>
    <cellStyle name="Normal 6 2 3 2 2 3 4 3" xfId="10582" xr:uid="{00000000-0005-0000-0000-000009330000}"/>
    <cellStyle name="Normal 6 2 3 2 2 3 5" xfId="6545" xr:uid="{00000000-0005-0000-0000-00000A330000}"/>
    <cellStyle name="Normal 6 2 3 2 2 3 5 2" xfId="13412" xr:uid="{00000000-0005-0000-0000-00000B330000}"/>
    <cellStyle name="Normal 6 2 3 2 2 3 6" xfId="9170" xr:uid="{00000000-0005-0000-0000-00000C330000}"/>
    <cellStyle name="Normal 6 2 3 2 2 4" xfId="6546" xr:uid="{00000000-0005-0000-0000-00000D330000}"/>
    <cellStyle name="Normal 6 2 3 2 2 4 2" xfId="6547" xr:uid="{00000000-0005-0000-0000-00000E330000}"/>
    <cellStyle name="Normal 6 2 3 2 2 4 2 2" xfId="6548" xr:uid="{00000000-0005-0000-0000-00000F330000}"/>
    <cellStyle name="Normal 6 2 3 2 2 4 2 2 2" xfId="16490" xr:uid="{00000000-0005-0000-0000-000010330000}"/>
    <cellStyle name="Normal 6 2 3 2 2 4 2 3" xfId="12248" xr:uid="{00000000-0005-0000-0000-000011330000}"/>
    <cellStyle name="Normal 6 2 3 2 2 4 3" xfId="6549" xr:uid="{00000000-0005-0000-0000-000012330000}"/>
    <cellStyle name="Normal 6 2 3 2 2 4 3 2" xfId="6550" xr:uid="{00000000-0005-0000-0000-000013330000}"/>
    <cellStyle name="Normal 6 2 3 2 2 4 3 2 2" xfId="15076" xr:uid="{00000000-0005-0000-0000-000014330000}"/>
    <cellStyle name="Normal 6 2 3 2 2 4 3 3" xfId="10834" xr:uid="{00000000-0005-0000-0000-000015330000}"/>
    <cellStyle name="Normal 6 2 3 2 2 4 4" xfId="6551" xr:uid="{00000000-0005-0000-0000-000016330000}"/>
    <cellStyle name="Normal 6 2 3 2 2 4 4 2" xfId="13664" xr:uid="{00000000-0005-0000-0000-000017330000}"/>
    <cellStyle name="Normal 6 2 3 2 2 4 5" xfId="9422" xr:uid="{00000000-0005-0000-0000-000018330000}"/>
    <cellStyle name="Normal 6 2 3 2 2 5" xfId="6552" xr:uid="{00000000-0005-0000-0000-000019330000}"/>
    <cellStyle name="Normal 6 2 3 2 2 5 2" xfId="6553" xr:uid="{00000000-0005-0000-0000-00001A330000}"/>
    <cellStyle name="Normal 6 2 3 2 2 5 2 2" xfId="15784" xr:uid="{00000000-0005-0000-0000-00001B330000}"/>
    <cellStyle name="Normal 6 2 3 2 2 5 3" xfId="11542" xr:uid="{00000000-0005-0000-0000-00001C330000}"/>
    <cellStyle name="Normal 6 2 3 2 2 6" xfId="6554" xr:uid="{00000000-0005-0000-0000-00001D330000}"/>
    <cellStyle name="Normal 6 2 3 2 2 6 2" xfId="6555" xr:uid="{00000000-0005-0000-0000-00001E330000}"/>
    <cellStyle name="Normal 6 2 3 2 2 6 2 2" xfId="14370" xr:uid="{00000000-0005-0000-0000-00001F330000}"/>
    <cellStyle name="Normal 6 2 3 2 2 6 3" xfId="10128" xr:uid="{00000000-0005-0000-0000-000020330000}"/>
    <cellStyle name="Normal 6 2 3 2 2 7" xfId="6556" xr:uid="{00000000-0005-0000-0000-000021330000}"/>
    <cellStyle name="Normal 6 2 3 2 2 7 2" xfId="12958" xr:uid="{00000000-0005-0000-0000-000022330000}"/>
    <cellStyle name="Normal 6 2 3 2 2 8" xfId="8716" xr:uid="{00000000-0005-0000-0000-000023330000}"/>
    <cellStyle name="Normal 6 2 3 2 3" xfId="6557" xr:uid="{00000000-0005-0000-0000-000024330000}"/>
    <cellStyle name="Normal 6 2 3 2 3 2" xfId="6558" xr:uid="{00000000-0005-0000-0000-000025330000}"/>
    <cellStyle name="Normal 6 2 3 2 3 2 2" xfId="6559" xr:uid="{00000000-0005-0000-0000-000026330000}"/>
    <cellStyle name="Normal 6 2 3 2 3 2 2 2" xfId="6560" xr:uid="{00000000-0005-0000-0000-000027330000}"/>
    <cellStyle name="Normal 6 2 3 2 3 2 2 2 2" xfId="16591" xr:uid="{00000000-0005-0000-0000-000028330000}"/>
    <cellStyle name="Normal 6 2 3 2 3 2 2 3" xfId="12349" xr:uid="{00000000-0005-0000-0000-000029330000}"/>
    <cellStyle name="Normal 6 2 3 2 3 2 3" xfId="6561" xr:uid="{00000000-0005-0000-0000-00002A330000}"/>
    <cellStyle name="Normal 6 2 3 2 3 2 3 2" xfId="6562" xr:uid="{00000000-0005-0000-0000-00002B330000}"/>
    <cellStyle name="Normal 6 2 3 2 3 2 3 2 2" xfId="15177" xr:uid="{00000000-0005-0000-0000-00002C330000}"/>
    <cellStyle name="Normal 6 2 3 2 3 2 3 3" xfId="10935" xr:uid="{00000000-0005-0000-0000-00002D330000}"/>
    <cellStyle name="Normal 6 2 3 2 3 2 4" xfId="6563" xr:uid="{00000000-0005-0000-0000-00002E330000}"/>
    <cellStyle name="Normal 6 2 3 2 3 2 4 2" xfId="13765" xr:uid="{00000000-0005-0000-0000-00002F330000}"/>
    <cellStyle name="Normal 6 2 3 2 3 2 5" xfId="9523" xr:uid="{00000000-0005-0000-0000-000030330000}"/>
    <cellStyle name="Normal 6 2 3 2 3 3" xfId="6564" xr:uid="{00000000-0005-0000-0000-000031330000}"/>
    <cellStyle name="Normal 6 2 3 2 3 3 2" xfId="6565" xr:uid="{00000000-0005-0000-0000-000032330000}"/>
    <cellStyle name="Normal 6 2 3 2 3 3 2 2" xfId="15885" xr:uid="{00000000-0005-0000-0000-000033330000}"/>
    <cellStyle name="Normal 6 2 3 2 3 3 3" xfId="11643" xr:uid="{00000000-0005-0000-0000-000034330000}"/>
    <cellStyle name="Normal 6 2 3 2 3 4" xfId="6566" xr:uid="{00000000-0005-0000-0000-000035330000}"/>
    <cellStyle name="Normal 6 2 3 2 3 4 2" xfId="6567" xr:uid="{00000000-0005-0000-0000-000036330000}"/>
    <cellStyle name="Normal 6 2 3 2 3 4 2 2" xfId="14471" xr:uid="{00000000-0005-0000-0000-000037330000}"/>
    <cellStyle name="Normal 6 2 3 2 3 4 3" xfId="10229" xr:uid="{00000000-0005-0000-0000-000038330000}"/>
    <cellStyle name="Normal 6 2 3 2 3 5" xfId="6568" xr:uid="{00000000-0005-0000-0000-000039330000}"/>
    <cellStyle name="Normal 6 2 3 2 3 5 2" xfId="13059" xr:uid="{00000000-0005-0000-0000-00003A330000}"/>
    <cellStyle name="Normal 6 2 3 2 3 6" xfId="8817" xr:uid="{00000000-0005-0000-0000-00003B330000}"/>
    <cellStyle name="Normal 6 2 3 2 4" xfId="6569" xr:uid="{00000000-0005-0000-0000-00003C330000}"/>
    <cellStyle name="Normal 6 2 3 2 4 2" xfId="6570" xr:uid="{00000000-0005-0000-0000-00003D330000}"/>
    <cellStyle name="Normal 6 2 3 2 4 2 2" xfId="6571" xr:uid="{00000000-0005-0000-0000-00003E330000}"/>
    <cellStyle name="Normal 6 2 3 2 4 2 2 2" xfId="6572" xr:uid="{00000000-0005-0000-0000-00003F330000}"/>
    <cellStyle name="Normal 6 2 3 2 4 2 2 2 2" xfId="16843" xr:uid="{00000000-0005-0000-0000-000040330000}"/>
    <cellStyle name="Normal 6 2 3 2 4 2 2 3" xfId="12601" xr:uid="{00000000-0005-0000-0000-000041330000}"/>
    <cellStyle name="Normal 6 2 3 2 4 2 3" xfId="6573" xr:uid="{00000000-0005-0000-0000-000042330000}"/>
    <cellStyle name="Normal 6 2 3 2 4 2 3 2" xfId="6574" xr:uid="{00000000-0005-0000-0000-000043330000}"/>
    <cellStyle name="Normal 6 2 3 2 4 2 3 2 2" xfId="15429" xr:uid="{00000000-0005-0000-0000-000044330000}"/>
    <cellStyle name="Normal 6 2 3 2 4 2 3 3" xfId="11187" xr:uid="{00000000-0005-0000-0000-000045330000}"/>
    <cellStyle name="Normal 6 2 3 2 4 2 4" xfId="6575" xr:uid="{00000000-0005-0000-0000-000046330000}"/>
    <cellStyle name="Normal 6 2 3 2 4 2 4 2" xfId="14017" xr:uid="{00000000-0005-0000-0000-000047330000}"/>
    <cellStyle name="Normal 6 2 3 2 4 2 5" xfId="9775" xr:uid="{00000000-0005-0000-0000-000048330000}"/>
    <cellStyle name="Normal 6 2 3 2 4 3" xfId="6576" xr:uid="{00000000-0005-0000-0000-000049330000}"/>
    <cellStyle name="Normal 6 2 3 2 4 3 2" xfId="6577" xr:uid="{00000000-0005-0000-0000-00004A330000}"/>
    <cellStyle name="Normal 6 2 3 2 4 3 2 2" xfId="16137" xr:uid="{00000000-0005-0000-0000-00004B330000}"/>
    <cellStyle name="Normal 6 2 3 2 4 3 3" xfId="11895" xr:uid="{00000000-0005-0000-0000-00004C330000}"/>
    <cellStyle name="Normal 6 2 3 2 4 4" xfId="6578" xr:uid="{00000000-0005-0000-0000-00004D330000}"/>
    <cellStyle name="Normal 6 2 3 2 4 4 2" xfId="6579" xr:uid="{00000000-0005-0000-0000-00004E330000}"/>
    <cellStyle name="Normal 6 2 3 2 4 4 2 2" xfId="14723" xr:uid="{00000000-0005-0000-0000-00004F330000}"/>
    <cellStyle name="Normal 6 2 3 2 4 4 3" xfId="10481" xr:uid="{00000000-0005-0000-0000-000050330000}"/>
    <cellStyle name="Normal 6 2 3 2 4 5" xfId="6580" xr:uid="{00000000-0005-0000-0000-000051330000}"/>
    <cellStyle name="Normal 6 2 3 2 4 5 2" xfId="13311" xr:uid="{00000000-0005-0000-0000-000052330000}"/>
    <cellStyle name="Normal 6 2 3 2 4 6" xfId="9069" xr:uid="{00000000-0005-0000-0000-000053330000}"/>
    <cellStyle name="Normal 6 2 3 2 5" xfId="6581" xr:uid="{00000000-0005-0000-0000-000054330000}"/>
    <cellStyle name="Normal 6 2 3 2 5 2" xfId="6582" xr:uid="{00000000-0005-0000-0000-000055330000}"/>
    <cellStyle name="Normal 6 2 3 2 5 2 2" xfId="6583" xr:uid="{00000000-0005-0000-0000-000056330000}"/>
    <cellStyle name="Normal 6 2 3 2 5 2 2 2" xfId="16389" xr:uid="{00000000-0005-0000-0000-000057330000}"/>
    <cellStyle name="Normal 6 2 3 2 5 2 3" xfId="12147" xr:uid="{00000000-0005-0000-0000-000058330000}"/>
    <cellStyle name="Normal 6 2 3 2 5 3" xfId="6584" xr:uid="{00000000-0005-0000-0000-000059330000}"/>
    <cellStyle name="Normal 6 2 3 2 5 3 2" xfId="6585" xr:uid="{00000000-0005-0000-0000-00005A330000}"/>
    <cellStyle name="Normal 6 2 3 2 5 3 2 2" xfId="14975" xr:uid="{00000000-0005-0000-0000-00005B330000}"/>
    <cellStyle name="Normal 6 2 3 2 5 3 3" xfId="10733" xr:uid="{00000000-0005-0000-0000-00005C330000}"/>
    <cellStyle name="Normal 6 2 3 2 5 4" xfId="6586" xr:uid="{00000000-0005-0000-0000-00005D330000}"/>
    <cellStyle name="Normal 6 2 3 2 5 4 2" xfId="13563" xr:uid="{00000000-0005-0000-0000-00005E330000}"/>
    <cellStyle name="Normal 6 2 3 2 5 5" xfId="9321" xr:uid="{00000000-0005-0000-0000-00005F330000}"/>
    <cellStyle name="Normal 6 2 3 2 6" xfId="6587" xr:uid="{00000000-0005-0000-0000-000060330000}"/>
    <cellStyle name="Normal 6 2 3 2 6 2" xfId="6588" xr:uid="{00000000-0005-0000-0000-000061330000}"/>
    <cellStyle name="Normal 6 2 3 2 6 2 2" xfId="15683" xr:uid="{00000000-0005-0000-0000-000062330000}"/>
    <cellStyle name="Normal 6 2 3 2 6 3" xfId="11441" xr:uid="{00000000-0005-0000-0000-000063330000}"/>
    <cellStyle name="Normal 6 2 3 2 7" xfId="6589" xr:uid="{00000000-0005-0000-0000-000064330000}"/>
    <cellStyle name="Normal 6 2 3 2 7 2" xfId="6590" xr:uid="{00000000-0005-0000-0000-000065330000}"/>
    <cellStyle name="Normal 6 2 3 2 7 2 2" xfId="14269" xr:uid="{00000000-0005-0000-0000-000066330000}"/>
    <cellStyle name="Normal 6 2 3 2 7 3" xfId="10027" xr:uid="{00000000-0005-0000-0000-000067330000}"/>
    <cellStyle name="Normal 6 2 3 2 8" xfId="6591" xr:uid="{00000000-0005-0000-0000-000068330000}"/>
    <cellStyle name="Normal 6 2 3 2 8 2" xfId="12857" xr:uid="{00000000-0005-0000-0000-000069330000}"/>
    <cellStyle name="Normal 6 2 3 2 9" xfId="8615" xr:uid="{00000000-0005-0000-0000-00006A330000}"/>
    <cellStyle name="Normal 6 2 3 3" xfId="6592" xr:uid="{00000000-0005-0000-0000-00006B330000}"/>
    <cellStyle name="Normal 6 2 3 3 2" xfId="6593" xr:uid="{00000000-0005-0000-0000-00006C330000}"/>
    <cellStyle name="Normal 6 2 3 3 2 2" xfId="6594" xr:uid="{00000000-0005-0000-0000-00006D330000}"/>
    <cellStyle name="Normal 6 2 3 3 2 2 2" xfId="6595" xr:uid="{00000000-0005-0000-0000-00006E330000}"/>
    <cellStyle name="Normal 6 2 3 3 2 2 2 2" xfId="6596" xr:uid="{00000000-0005-0000-0000-00006F330000}"/>
    <cellStyle name="Normal 6 2 3 3 2 2 2 2 2" xfId="16641" xr:uid="{00000000-0005-0000-0000-000070330000}"/>
    <cellStyle name="Normal 6 2 3 3 2 2 2 3" xfId="12399" xr:uid="{00000000-0005-0000-0000-000071330000}"/>
    <cellStyle name="Normal 6 2 3 3 2 2 3" xfId="6597" xr:uid="{00000000-0005-0000-0000-000072330000}"/>
    <cellStyle name="Normal 6 2 3 3 2 2 3 2" xfId="6598" xr:uid="{00000000-0005-0000-0000-000073330000}"/>
    <cellStyle name="Normal 6 2 3 3 2 2 3 2 2" xfId="15227" xr:uid="{00000000-0005-0000-0000-000074330000}"/>
    <cellStyle name="Normal 6 2 3 3 2 2 3 3" xfId="10985" xr:uid="{00000000-0005-0000-0000-000075330000}"/>
    <cellStyle name="Normal 6 2 3 3 2 2 4" xfId="6599" xr:uid="{00000000-0005-0000-0000-000076330000}"/>
    <cellStyle name="Normal 6 2 3 3 2 2 4 2" xfId="13815" xr:uid="{00000000-0005-0000-0000-000077330000}"/>
    <cellStyle name="Normal 6 2 3 3 2 2 5" xfId="9573" xr:uid="{00000000-0005-0000-0000-000078330000}"/>
    <cellStyle name="Normal 6 2 3 3 2 3" xfId="6600" xr:uid="{00000000-0005-0000-0000-000079330000}"/>
    <cellStyle name="Normal 6 2 3 3 2 3 2" xfId="6601" xr:uid="{00000000-0005-0000-0000-00007A330000}"/>
    <cellStyle name="Normal 6 2 3 3 2 3 2 2" xfId="15935" xr:uid="{00000000-0005-0000-0000-00007B330000}"/>
    <cellStyle name="Normal 6 2 3 3 2 3 3" xfId="11693" xr:uid="{00000000-0005-0000-0000-00007C330000}"/>
    <cellStyle name="Normal 6 2 3 3 2 4" xfId="6602" xr:uid="{00000000-0005-0000-0000-00007D330000}"/>
    <cellStyle name="Normal 6 2 3 3 2 4 2" xfId="6603" xr:uid="{00000000-0005-0000-0000-00007E330000}"/>
    <cellStyle name="Normal 6 2 3 3 2 4 2 2" xfId="14521" xr:uid="{00000000-0005-0000-0000-00007F330000}"/>
    <cellStyle name="Normal 6 2 3 3 2 4 3" xfId="10279" xr:uid="{00000000-0005-0000-0000-000080330000}"/>
    <cellStyle name="Normal 6 2 3 3 2 5" xfId="6604" xr:uid="{00000000-0005-0000-0000-000081330000}"/>
    <cellStyle name="Normal 6 2 3 3 2 5 2" xfId="13109" xr:uid="{00000000-0005-0000-0000-000082330000}"/>
    <cellStyle name="Normal 6 2 3 3 2 6" xfId="8867" xr:uid="{00000000-0005-0000-0000-000083330000}"/>
    <cellStyle name="Normal 6 2 3 3 3" xfId="6605" xr:uid="{00000000-0005-0000-0000-000084330000}"/>
    <cellStyle name="Normal 6 2 3 3 3 2" xfId="6606" xr:uid="{00000000-0005-0000-0000-000085330000}"/>
    <cellStyle name="Normal 6 2 3 3 3 2 2" xfId="6607" xr:uid="{00000000-0005-0000-0000-000086330000}"/>
    <cellStyle name="Normal 6 2 3 3 3 2 2 2" xfId="6608" xr:uid="{00000000-0005-0000-0000-000087330000}"/>
    <cellStyle name="Normal 6 2 3 3 3 2 2 2 2" xfId="16893" xr:uid="{00000000-0005-0000-0000-000088330000}"/>
    <cellStyle name="Normal 6 2 3 3 3 2 2 3" xfId="12651" xr:uid="{00000000-0005-0000-0000-000089330000}"/>
    <cellStyle name="Normal 6 2 3 3 3 2 3" xfId="6609" xr:uid="{00000000-0005-0000-0000-00008A330000}"/>
    <cellStyle name="Normal 6 2 3 3 3 2 3 2" xfId="6610" xr:uid="{00000000-0005-0000-0000-00008B330000}"/>
    <cellStyle name="Normal 6 2 3 3 3 2 3 2 2" xfId="15479" xr:uid="{00000000-0005-0000-0000-00008C330000}"/>
    <cellStyle name="Normal 6 2 3 3 3 2 3 3" xfId="11237" xr:uid="{00000000-0005-0000-0000-00008D330000}"/>
    <cellStyle name="Normal 6 2 3 3 3 2 4" xfId="6611" xr:uid="{00000000-0005-0000-0000-00008E330000}"/>
    <cellStyle name="Normal 6 2 3 3 3 2 4 2" xfId="14067" xr:uid="{00000000-0005-0000-0000-00008F330000}"/>
    <cellStyle name="Normal 6 2 3 3 3 2 5" xfId="9825" xr:uid="{00000000-0005-0000-0000-000090330000}"/>
    <cellStyle name="Normal 6 2 3 3 3 3" xfId="6612" xr:uid="{00000000-0005-0000-0000-000091330000}"/>
    <cellStyle name="Normal 6 2 3 3 3 3 2" xfId="6613" xr:uid="{00000000-0005-0000-0000-000092330000}"/>
    <cellStyle name="Normal 6 2 3 3 3 3 2 2" xfId="16187" xr:uid="{00000000-0005-0000-0000-000093330000}"/>
    <cellStyle name="Normal 6 2 3 3 3 3 3" xfId="11945" xr:uid="{00000000-0005-0000-0000-000094330000}"/>
    <cellStyle name="Normal 6 2 3 3 3 4" xfId="6614" xr:uid="{00000000-0005-0000-0000-000095330000}"/>
    <cellStyle name="Normal 6 2 3 3 3 4 2" xfId="6615" xr:uid="{00000000-0005-0000-0000-000096330000}"/>
    <cellStyle name="Normal 6 2 3 3 3 4 2 2" xfId="14773" xr:uid="{00000000-0005-0000-0000-000097330000}"/>
    <cellStyle name="Normal 6 2 3 3 3 4 3" xfId="10531" xr:uid="{00000000-0005-0000-0000-000098330000}"/>
    <cellStyle name="Normal 6 2 3 3 3 5" xfId="6616" xr:uid="{00000000-0005-0000-0000-000099330000}"/>
    <cellStyle name="Normal 6 2 3 3 3 5 2" xfId="13361" xr:uid="{00000000-0005-0000-0000-00009A330000}"/>
    <cellStyle name="Normal 6 2 3 3 3 6" xfId="9119" xr:uid="{00000000-0005-0000-0000-00009B330000}"/>
    <cellStyle name="Normal 6 2 3 3 4" xfId="6617" xr:uid="{00000000-0005-0000-0000-00009C330000}"/>
    <cellStyle name="Normal 6 2 3 3 4 2" xfId="6618" xr:uid="{00000000-0005-0000-0000-00009D330000}"/>
    <cellStyle name="Normal 6 2 3 3 4 2 2" xfId="6619" xr:uid="{00000000-0005-0000-0000-00009E330000}"/>
    <cellStyle name="Normal 6 2 3 3 4 2 2 2" xfId="16439" xr:uid="{00000000-0005-0000-0000-00009F330000}"/>
    <cellStyle name="Normal 6 2 3 3 4 2 3" xfId="12197" xr:uid="{00000000-0005-0000-0000-0000A0330000}"/>
    <cellStyle name="Normal 6 2 3 3 4 3" xfId="6620" xr:uid="{00000000-0005-0000-0000-0000A1330000}"/>
    <cellStyle name="Normal 6 2 3 3 4 3 2" xfId="6621" xr:uid="{00000000-0005-0000-0000-0000A2330000}"/>
    <cellStyle name="Normal 6 2 3 3 4 3 2 2" xfId="15025" xr:uid="{00000000-0005-0000-0000-0000A3330000}"/>
    <cellStyle name="Normal 6 2 3 3 4 3 3" xfId="10783" xr:uid="{00000000-0005-0000-0000-0000A4330000}"/>
    <cellStyle name="Normal 6 2 3 3 4 4" xfId="6622" xr:uid="{00000000-0005-0000-0000-0000A5330000}"/>
    <cellStyle name="Normal 6 2 3 3 4 4 2" xfId="13613" xr:uid="{00000000-0005-0000-0000-0000A6330000}"/>
    <cellStyle name="Normal 6 2 3 3 4 5" xfId="9371" xr:uid="{00000000-0005-0000-0000-0000A7330000}"/>
    <cellStyle name="Normal 6 2 3 3 5" xfId="6623" xr:uid="{00000000-0005-0000-0000-0000A8330000}"/>
    <cellStyle name="Normal 6 2 3 3 5 2" xfId="6624" xr:uid="{00000000-0005-0000-0000-0000A9330000}"/>
    <cellStyle name="Normal 6 2 3 3 5 2 2" xfId="15733" xr:uid="{00000000-0005-0000-0000-0000AA330000}"/>
    <cellStyle name="Normal 6 2 3 3 5 3" xfId="11491" xr:uid="{00000000-0005-0000-0000-0000AB330000}"/>
    <cellStyle name="Normal 6 2 3 3 6" xfId="6625" xr:uid="{00000000-0005-0000-0000-0000AC330000}"/>
    <cellStyle name="Normal 6 2 3 3 6 2" xfId="6626" xr:uid="{00000000-0005-0000-0000-0000AD330000}"/>
    <cellStyle name="Normal 6 2 3 3 6 2 2" xfId="14319" xr:uid="{00000000-0005-0000-0000-0000AE330000}"/>
    <cellStyle name="Normal 6 2 3 3 6 3" xfId="10077" xr:uid="{00000000-0005-0000-0000-0000AF330000}"/>
    <cellStyle name="Normal 6 2 3 3 7" xfId="6627" xr:uid="{00000000-0005-0000-0000-0000B0330000}"/>
    <cellStyle name="Normal 6 2 3 3 7 2" xfId="12907" xr:uid="{00000000-0005-0000-0000-0000B1330000}"/>
    <cellStyle name="Normal 6 2 3 3 8" xfId="8665" xr:uid="{00000000-0005-0000-0000-0000B2330000}"/>
    <cellStyle name="Normal 6 2 3 4" xfId="6628" xr:uid="{00000000-0005-0000-0000-0000B3330000}"/>
    <cellStyle name="Normal 6 2 3 4 2" xfId="6629" xr:uid="{00000000-0005-0000-0000-0000B4330000}"/>
    <cellStyle name="Normal 6 2 3 4 2 2" xfId="6630" xr:uid="{00000000-0005-0000-0000-0000B5330000}"/>
    <cellStyle name="Normal 6 2 3 4 2 2 2" xfId="6631" xr:uid="{00000000-0005-0000-0000-0000B6330000}"/>
    <cellStyle name="Normal 6 2 3 4 2 2 2 2" xfId="6632" xr:uid="{00000000-0005-0000-0000-0000B7330000}"/>
    <cellStyle name="Normal 6 2 3 4 2 2 2 2 2" xfId="16994" xr:uid="{00000000-0005-0000-0000-0000B8330000}"/>
    <cellStyle name="Normal 6 2 3 4 2 2 2 3" xfId="12752" xr:uid="{00000000-0005-0000-0000-0000B9330000}"/>
    <cellStyle name="Normal 6 2 3 4 2 2 3" xfId="6633" xr:uid="{00000000-0005-0000-0000-0000BA330000}"/>
    <cellStyle name="Normal 6 2 3 4 2 2 3 2" xfId="6634" xr:uid="{00000000-0005-0000-0000-0000BB330000}"/>
    <cellStyle name="Normal 6 2 3 4 2 2 3 2 2" xfId="15580" xr:uid="{00000000-0005-0000-0000-0000BC330000}"/>
    <cellStyle name="Normal 6 2 3 4 2 2 3 3" xfId="11338" xr:uid="{00000000-0005-0000-0000-0000BD330000}"/>
    <cellStyle name="Normal 6 2 3 4 2 2 4" xfId="6635" xr:uid="{00000000-0005-0000-0000-0000BE330000}"/>
    <cellStyle name="Normal 6 2 3 4 2 2 4 2" xfId="14168" xr:uid="{00000000-0005-0000-0000-0000BF330000}"/>
    <cellStyle name="Normal 6 2 3 4 2 2 5" xfId="9926" xr:uid="{00000000-0005-0000-0000-0000C0330000}"/>
    <cellStyle name="Normal 6 2 3 4 2 3" xfId="6636" xr:uid="{00000000-0005-0000-0000-0000C1330000}"/>
    <cellStyle name="Normal 6 2 3 4 2 3 2" xfId="6637" xr:uid="{00000000-0005-0000-0000-0000C2330000}"/>
    <cellStyle name="Normal 6 2 3 4 2 3 2 2" xfId="16288" xr:uid="{00000000-0005-0000-0000-0000C3330000}"/>
    <cellStyle name="Normal 6 2 3 4 2 3 3" xfId="12046" xr:uid="{00000000-0005-0000-0000-0000C4330000}"/>
    <cellStyle name="Normal 6 2 3 4 2 4" xfId="6638" xr:uid="{00000000-0005-0000-0000-0000C5330000}"/>
    <cellStyle name="Normal 6 2 3 4 2 4 2" xfId="6639" xr:uid="{00000000-0005-0000-0000-0000C6330000}"/>
    <cellStyle name="Normal 6 2 3 4 2 4 2 2" xfId="14874" xr:uid="{00000000-0005-0000-0000-0000C7330000}"/>
    <cellStyle name="Normal 6 2 3 4 2 4 3" xfId="10632" xr:uid="{00000000-0005-0000-0000-0000C8330000}"/>
    <cellStyle name="Normal 6 2 3 4 2 5" xfId="6640" xr:uid="{00000000-0005-0000-0000-0000C9330000}"/>
    <cellStyle name="Normal 6 2 3 4 2 5 2" xfId="13462" xr:uid="{00000000-0005-0000-0000-0000CA330000}"/>
    <cellStyle name="Normal 6 2 3 4 2 6" xfId="9220" xr:uid="{00000000-0005-0000-0000-0000CB330000}"/>
    <cellStyle name="Normal 6 2 3 4 3" xfId="6641" xr:uid="{00000000-0005-0000-0000-0000CC330000}"/>
    <cellStyle name="Normal 6 2 3 4 3 2" xfId="6642" xr:uid="{00000000-0005-0000-0000-0000CD330000}"/>
    <cellStyle name="Normal 6 2 3 4 3 2 2" xfId="6643" xr:uid="{00000000-0005-0000-0000-0000CE330000}"/>
    <cellStyle name="Normal 6 2 3 4 3 2 2 2" xfId="16742" xr:uid="{00000000-0005-0000-0000-0000CF330000}"/>
    <cellStyle name="Normal 6 2 3 4 3 2 3" xfId="12500" xr:uid="{00000000-0005-0000-0000-0000D0330000}"/>
    <cellStyle name="Normal 6 2 3 4 3 3" xfId="6644" xr:uid="{00000000-0005-0000-0000-0000D1330000}"/>
    <cellStyle name="Normal 6 2 3 4 3 3 2" xfId="6645" xr:uid="{00000000-0005-0000-0000-0000D2330000}"/>
    <cellStyle name="Normal 6 2 3 4 3 3 2 2" xfId="15328" xr:uid="{00000000-0005-0000-0000-0000D3330000}"/>
    <cellStyle name="Normal 6 2 3 4 3 3 3" xfId="11086" xr:uid="{00000000-0005-0000-0000-0000D4330000}"/>
    <cellStyle name="Normal 6 2 3 4 3 4" xfId="6646" xr:uid="{00000000-0005-0000-0000-0000D5330000}"/>
    <cellStyle name="Normal 6 2 3 4 3 4 2" xfId="13916" xr:uid="{00000000-0005-0000-0000-0000D6330000}"/>
    <cellStyle name="Normal 6 2 3 4 3 5" xfId="9674" xr:uid="{00000000-0005-0000-0000-0000D7330000}"/>
    <cellStyle name="Normal 6 2 3 4 4" xfId="6647" xr:uid="{00000000-0005-0000-0000-0000D8330000}"/>
    <cellStyle name="Normal 6 2 3 4 4 2" xfId="6648" xr:uid="{00000000-0005-0000-0000-0000D9330000}"/>
    <cellStyle name="Normal 6 2 3 4 4 2 2" xfId="16036" xr:uid="{00000000-0005-0000-0000-0000DA330000}"/>
    <cellStyle name="Normal 6 2 3 4 4 3" xfId="11794" xr:uid="{00000000-0005-0000-0000-0000DB330000}"/>
    <cellStyle name="Normal 6 2 3 4 5" xfId="6649" xr:uid="{00000000-0005-0000-0000-0000DC330000}"/>
    <cellStyle name="Normal 6 2 3 4 5 2" xfId="6650" xr:uid="{00000000-0005-0000-0000-0000DD330000}"/>
    <cellStyle name="Normal 6 2 3 4 5 2 2" xfId="14622" xr:uid="{00000000-0005-0000-0000-0000DE330000}"/>
    <cellStyle name="Normal 6 2 3 4 5 3" xfId="10380" xr:uid="{00000000-0005-0000-0000-0000DF330000}"/>
    <cellStyle name="Normal 6 2 3 4 6" xfId="6651" xr:uid="{00000000-0005-0000-0000-0000E0330000}"/>
    <cellStyle name="Normal 6 2 3 4 6 2" xfId="13210" xr:uid="{00000000-0005-0000-0000-0000E1330000}"/>
    <cellStyle name="Normal 6 2 3 4 7" xfId="8968" xr:uid="{00000000-0005-0000-0000-0000E2330000}"/>
    <cellStyle name="Normal 6 2 3 5" xfId="6652" xr:uid="{00000000-0005-0000-0000-0000E3330000}"/>
    <cellStyle name="Normal 6 2 3 5 2" xfId="6653" xr:uid="{00000000-0005-0000-0000-0000E4330000}"/>
    <cellStyle name="Normal 6 2 3 5 2 2" xfId="6654" xr:uid="{00000000-0005-0000-0000-0000E5330000}"/>
    <cellStyle name="Normal 6 2 3 5 2 2 2" xfId="6655" xr:uid="{00000000-0005-0000-0000-0000E6330000}"/>
    <cellStyle name="Normal 6 2 3 5 2 2 2 2" xfId="16540" xr:uid="{00000000-0005-0000-0000-0000E7330000}"/>
    <cellStyle name="Normal 6 2 3 5 2 2 3" xfId="12298" xr:uid="{00000000-0005-0000-0000-0000E8330000}"/>
    <cellStyle name="Normal 6 2 3 5 2 3" xfId="6656" xr:uid="{00000000-0005-0000-0000-0000E9330000}"/>
    <cellStyle name="Normal 6 2 3 5 2 3 2" xfId="6657" xr:uid="{00000000-0005-0000-0000-0000EA330000}"/>
    <cellStyle name="Normal 6 2 3 5 2 3 2 2" xfId="15126" xr:uid="{00000000-0005-0000-0000-0000EB330000}"/>
    <cellStyle name="Normal 6 2 3 5 2 3 3" xfId="10884" xr:uid="{00000000-0005-0000-0000-0000EC330000}"/>
    <cellStyle name="Normal 6 2 3 5 2 4" xfId="6658" xr:uid="{00000000-0005-0000-0000-0000ED330000}"/>
    <cellStyle name="Normal 6 2 3 5 2 4 2" xfId="13714" xr:uid="{00000000-0005-0000-0000-0000EE330000}"/>
    <cellStyle name="Normal 6 2 3 5 2 5" xfId="9472" xr:uid="{00000000-0005-0000-0000-0000EF330000}"/>
    <cellStyle name="Normal 6 2 3 5 3" xfId="6659" xr:uid="{00000000-0005-0000-0000-0000F0330000}"/>
    <cellStyle name="Normal 6 2 3 5 3 2" xfId="6660" xr:uid="{00000000-0005-0000-0000-0000F1330000}"/>
    <cellStyle name="Normal 6 2 3 5 3 2 2" xfId="15834" xr:uid="{00000000-0005-0000-0000-0000F2330000}"/>
    <cellStyle name="Normal 6 2 3 5 3 3" xfId="11592" xr:uid="{00000000-0005-0000-0000-0000F3330000}"/>
    <cellStyle name="Normal 6 2 3 5 4" xfId="6661" xr:uid="{00000000-0005-0000-0000-0000F4330000}"/>
    <cellStyle name="Normal 6 2 3 5 4 2" xfId="6662" xr:uid="{00000000-0005-0000-0000-0000F5330000}"/>
    <cellStyle name="Normal 6 2 3 5 4 2 2" xfId="14420" xr:uid="{00000000-0005-0000-0000-0000F6330000}"/>
    <cellStyle name="Normal 6 2 3 5 4 3" xfId="10178" xr:uid="{00000000-0005-0000-0000-0000F7330000}"/>
    <cellStyle name="Normal 6 2 3 5 5" xfId="6663" xr:uid="{00000000-0005-0000-0000-0000F8330000}"/>
    <cellStyle name="Normal 6 2 3 5 5 2" xfId="13008" xr:uid="{00000000-0005-0000-0000-0000F9330000}"/>
    <cellStyle name="Normal 6 2 3 5 6" xfId="8766" xr:uid="{00000000-0005-0000-0000-0000FA330000}"/>
    <cellStyle name="Normal 6 2 3 6" xfId="6664" xr:uid="{00000000-0005-0000-0000-0000FB330000}"/>
    <cellStyle name="Normal 6 2 3 6 2" xfId="6665" xr:uid="{00000000-0005-0000-0000-0000FC330000}"/>
    <cellStyle name="Normal 6 2 3 6 2 2" xfId="6666" xr:uid="{00000000-0005-0000-0000-0000FD330000}"/>
    <cellStyle name="Normal 6 2 3 6 2 2 2" xfId="6667" xr:uid="{00000000-0005-0000-0000-0000FE330000}"/>
    <cellStyle name="Normal 6 2 3 6 2 2 2 2" xfId="16792" xr:uid="{00000000-0005-0000-0000-0000FF330000}"/>
    <cellStyle name="Normal 6 2 3 6 2 2 3" xfId="12550" xr:uid="{00000000-0005-0000-0000-000000340000}"/>
    <cellStyle name="Normal 6 2 3 6 2 3" xfId="6668" xr:uid="{00000000-0005-0000-0000-000001340000}"/>
    <cellStyle name="Normal 6 2 3 6 2 3 2" xfId="6669" xr:uid="{00000000-0005-0000-0000-000002340000}"/>
    <cellStyle name="Normal 6 2 3 6 2 3 2 2" xfId="15378" xr:uid="{00000000-0005-0000-0000-000003340000}"/>
    <cellStyle name="Normal 6 2 3 6 2 3 3" xfId="11136" xr:uid="{00000000-0005-0000-0000-000004340000}"/>
    <cellStyle name="Normal 6 2 3 6 2 4" xfId="6670" xr:uid="{00000000-0005-0000-0000-000005340000}"/>
    <cellStyle name="Normal 6 2 3 6 2 4 2" xfId="13966" xr:uid="{00000000-0005-0000-0000-000006340000}"/>
    <cellStyle name="Normal 6 2 3 6 2 5" xfId="9724" xr:uid="{00000000-0005-0000-0000-000007340000}"/>
    <cellStyle name="Normal 6 2 3 6 3" xfId="6671" xr:uid="{00000000-0005-0000-0000-000008340000}"/>
    <cellStyle name="Normal 6 2 3 6 3 2" xfId="6672" xr:uid="{00000000-0005-0000-0000-000009340000}"/>
    <cellStyle name="Normal 6 2 3 6 3 2 2" xfId="16086" xr:uid="{00000000-0005-0000-0000-00000A340000}"/>
    <cellStyle name="Normal 6 2 3 6 3 3" xfId="11844" xr:uid="{00000000-0005-0000-0000-00000B340000}"/>
    <cellStyle name="Normal 6 2 3 6 4" xfId="6673" xr:uid="{00000000-0005-0000-0000-00000C340000}"/>
    <cellStyle name="Normal 6 2 3 6 4 2" xfId="6674" xr:uid="{00000000-0005-0000-0000-00000D340000}"/>
    <cellStyle name="Normal 6 2 3 6 4 2 2" xfId="14672" xr:uid="{00000000-0005-0000-0000-00000E340000}"/>
    <cellStyle name="Normal 6 2 3 6 4 3" xfId="10430" xr:uid="{00000000-0005-0000-0000-00000F340000}"/>
    <cellStyle name="Normal 6 2 3 6 5" xfId="6675" xr:uid="{00000000-0005-0000-0000-000010340000}"/>
    <cellStyle name="Normal 6 2 3 6 5 2" xfId="13260" xr:uid="{00000000-0005-0000-0000-000011340000}"/>
    <cellStyle name="Normal 6 2 3 6 6" xfId="9018" xr:uid="{00000000-0005-0000-0000-000012340000}"/>
    <cellStyle name="Normal 6 2 3 7" xfId="6676" xr:uid="{00000000-0005-0000-0000-000013340000}"/>
    <cellStyle name="Normal 6 2 3 7 2" xfId="6677" xr:uid="{00000000-0005-0000-0000-000014340000}"/>
    <cellStyle name="Normal 6 2 3 7 2 2" xfId="6678" xr:uid="{00000000-0005-0000-0000-000015340000}"/>
    <cellStyle name="Normal 6 2 3 7 2 2 2" xfId="16338" xr:uid="{00000000-0005-0000-0000-000016340000}"/>
    <cellStyle name="Normal 6 2 3 7 2 3" xfId="12096" xr:uid="{00000000-0005-0000-0000-000017340000}"/>
    <cellStyle name="Normal 6 2 3 7 3" xfId="6679" xr:uid="{00000000-0005-0000-0000-000018340000}"/>
    <cellStyle name="Normal 6 2 3 7 3 2" xfId="6680" xr:uid="{00000000-0005-0000-0000-000019340000}"/>
    <cellStyle name="Normal 6 2 3 7 3 2 2" xfId="14924" xr:uid="{00000000-0005-0000-0000-00001A340000}"/>
    <cellStyle name="Normal 6 2 3 7 3 3" xfId="10682" xr:uid="{00000000-0005-0000-0000-00001B340000}"/>
    <cellStyle name="Normal 6 2 3 7 4" xfId="6681" xr:uid="{00000000-0005-0000-0000-00001C340000}"/>
    <cellStyle name="Normal 6 2 3 7 4 2" xfId="13512" xr:uid="{00000000-0005-0000-0000-00001D340000}"/>
    <cellStyle name="Normal 6 2 3 7 5" xfId="9270" xr:uid="{00000000-0005-0000-0000-00001E340000}"/>
    <cellStyle name="Normal 6 2 3 8" xfId="6682" xr:uid="{00000000-0005-0000-0000-00001F340000}"/>
    <cellStyle name="Normal 6 2 3 8 2" xfId="6683" xr:uid="{00000000-0005-0000-0000-000020340000}"/>
    <cellStyle name="Normal 6 2 3 8 2 2" xfId="15632" xr:uid="{00000000-0005-0000-0000-000021340000}"/>
    <cellStyle name="Normal 6 2 3 8 3" xfId="11390" xr:uid="{00000000-0005-0000-0000-000022340000}"/>
    <cellStyle name="Normal 6 2 3 9" xfId="6684" xr:uid="{00000000-0005-0000-0000-000023340000}"/>
    <cellStyle name="Normal 6 2 3 9 2" xfId="6685" xr:uid="{00000000-0005-0000-0000-000024340000}"/>
    <cellStyle name="Normal 6 2 3 9 2 2" xfId="14218" xr:uid="{00000000-0005-0000-0000-000025340000}"/>
    <cellStyle name="Normal 6 2 3 9 3" xfId="9976" xr:uid="{00000000-0005-0000-0000-000026340000}"/>
    <cellStyle name="Normal 6 2 4" xfId="6686" xr:uid="{00000000-0005-0000-0000-000027340000}"/>
    <cellStyle name="Normal 6 2 4 2" xfId="6687" xr:uid="{00000000-0005-0000-0000-000028340000}"/>
    <cellStyle name="Normal 6 2 4 2 2" xfId="6688" xr:uid="{00000000-0005-0000-0000-000029340000}"/>
    <cellStyle name="Normal 6 2 4 2 2 2" xfId="6689" xr:uid="{00000000-0005-0000-0000-00002A340000}"/>
    <cellStyle name="Normal 6 2 4 2 2 2 2" xfId="6690" xr:uid="{00000000-0005-0000-0000-00002B340000}"/>
    <cellStyle name="Normal 6 2 4 2 2 2 2 2" xfId="6691" xr:uid="{00000000-0005-0000-0000-00002C340000}"/>
    <cellStyle name="Normal 6 2 4 2 2 2 2 2 2" xfId="16667" xr:uid="{00000000-0005-0000-0000-00002D340000}"/>
    <cellStyle name="Normal 6 2 4 2 2 2 2 3" xfId="12425" xr:uid="{00000000-0005-0000-0000-00002E340000}"/>
    <cellStyle name="Normal 6 2 4 2 2 2 3" xfId="6692" xr:uid="{00000000-0005-0000-0000-00002F340000}"/>
    <cellStyle name="Normal 6 2 4 2 2 2 3 2" xfId="6693" xr:uid="{00000000-0005-0000-0000-000030340000}"/>
    <cellStyle name="Normal 6 2 4 2 2 2 3 2 2" xfId="15253" xr:uid="{00000000-0005-0000-0000-000031340000}"/>
    <cellStyle name="Normal 6 2 4 2 2 2 3 3" xfId="11011" xr:uid="{00000000-0005-0000-0000-000032340000}"/>
    <cellStyle name="Normal 6 2 4 2 2 2 4" xfId="6694" xr:uid="{00000000-0005-0000-0000-000033340000}"/>
    <cellStyle name="Normal 6 2 4 2 2 2 4 2" xfId="13841" xr:uid="{00000000-0005-0000-0000-000034340000}"/>
    <cellStyle name="Normal 6 2 4 2 2 2 5" xfId="9599" xr:uid="{00000000-0005-0000-0000-000035340000}"/>
    <cellStyle name="Normal 6 2 4 2 2 3" xfId="6695" xr:uid="{00000000-0005-0000-0000-000036340000}"/>
    <cellStyle name="Normal 6 2 4 2 2 3 2" xfId="6696" xr:uid="{00000000-0005-0000-0000-000037340000}"/>
    <cellStyle name="Normal 6 2 4 2 2 3 2 2" xfId="15961" xr:uid="{00000000-0005-0000-0000-000038340000}"/>
    <cellStyle name="Normal 6 2 4 2 2 3 3" xfId="11719" xr:uid="{00000000-0005-0000-0000-000039340000}"/>
    <cellStyle name="Normal 6 2 4 2 2 4" xfId="6697" xr:uid="{00000000-0005-0000-0000-00003A340000}"/>
    <cellStyle name="Normal 6 2 4 2 2 4 2" xfId="6698" xr:uid="{00000000-0005-0000-0000-00003B340000}"/>
    <cellStyle name="Normal 6 2 4 2 2 4 2 2" xfId="14547" xr:uid="{00000000-0005-0000-0000-00003C340000}"/>
    <cellStyle name="Normal 6 2 4 2 2 4 3" xfId="10305" xr:uid="{00000000-0005-0000-0000-00003D340000}"/>
    <cellStyle name="Normal 6 2 4 2 2 5" xfId="6699" xr:uid="{00000000-0005-0000-0000-00003E340000}"/>
    <cellStyle name="Normal 6 2 4 2 2 5 2" xfId="13135" xr:uid="{00000000-0005-0000-0000-00003F340000}"/>
    <cellStyle name="Normal 6 2 4 2 2 6" xfId="8893" xr:uid="{00000000-0005-0000-0000-000040340000}"/>
    <cellStyle name="Normal 6 2 4 2 3" xfId="6700" xr:uid="{00000000-0005-0000-0000-000041340000}"/>
    <cellStyle name="Normal 6 2 4 2 3 2" xfId="6701" xr:uid="{00000000-0005-0000-0000-000042340000}"/>
    <cellStyle name="Normal 6 2 4 2 3 2 2" xfId="6702" xr:uid="{00000000-0005-0000-0000-000043340000}"/>
    <cellStyle name="Normal 6 2 4 2 3 2 2 2" xfId="6703" xr:uid="{00000000-0005-0000-0000-000044340000}"/>
    <cellStyle name="Normal 6 2 4 2 3 2 2 2 2" xfId="16919" xr:uid="{00000000-0005-0000-0000-000045340000}"/>
    <cellStyle name="Normal 6 2 4 2 3 2 2 3" xfId="12677" xr:uid="{00000000-0005-0000-0000-000046340000}"/>
    <cellStyle name="Normal 6 2 4 2 3 2 3" xfId="6704" xr:uid="{00000000-0005-0000-0000-000047340000}"/>
    <cellStyle name="Normal 6 2 4 2 3 2 3 2" xfId="6705" xr:uid="{00000000-0005-0000-0000-000048340000}"/>
    <cellStyle name="Normal 6 2 4 2 3 2 3 2 2" xfId="15505" xr:uid="{00000000-0005-0000-0000-000049340000}"/>
    <cellStyle name="Normal 6 2 4 2 3 2 3 3" xfId="11263" xr:uid="{00000000-0005-0000-0000-00004A340000}"/>
    <cellStyle name="Normal 6 2 4 2 3 2 4" xfId="6706" xr:uid="{00000000-0005-0000-0000-00004B340000}"/>
    <cellStyle name="Normal 6 2 4 2 3 2 4 2" xfId="14093" xr:uid="{00000000-0005-0000-0000-00004C340000}"/>
    <cellStyle name="Normal 6 2 4 2 3 2 5" xfId="9851" xr:uid="{00000000-0005-0000-0000-00004D340000}"/>
    <cellStyle name="Normal 6 2 4 2 3 3" xfId="6707" xr:uid="{00000000-0005-0000-0000-00004E340000}"/>
    <cellStyle name="Normal 6 2 4 2 3 3 2" xfId="6708" xr:uid="{00000000-0005-0000-0000-00004F340000}"/>
    <cellStyle name="Normal 6 2 4 2 3 3 2 2" xfId="16213" xr:uid="{00000000-0005-0000-0000-000050340000}"/>
    <cellStyle name="Normal 6 2 4 2 3 3 3" xfId="11971" xr:uid="{00000000-0005-0000-0000-000051340000}"/>
    <cellStyle name="Normal 6 2 4 2 3 4" xfId="6709" xr:uid="{00000000-0005-0000-0000-000052340000}"/>
    <cellStyle name="Normal 6 2 4 2 3 4 2" xfId="6710" xr:uid="{00000000-0005-0000-0000-000053340000}"/>
    <cellStyle name="Normal 6 2 4 2 3 4 2 2" xfId="14799" xr:uid="{00000000-0005-0000-0000-000054340000}"/>
    <cellStyle name="Normal 6 2 4 2 3 4 3" xfId="10557" xr:uid="{00000000-0005-0000-0000-000055340000}"/>
    <cellStyle name="Normal 6 2 4 2 3 5" xfId="6711" xr:uid="{00000000-0005-0000-0000-000056340000}"/>
    <cellStyle name="Normal 6 2 4 2 3 5 2" xfId="13387" xr:uid="{00000000-0005-0000-0000-000057340000}"/>
    <cellStyle name="Normal 6 2 4 2 3 6" xfId="9145" xr:uid="{00000000-0005-0000-0000-000058340000}"/>
    <cellStyle name="Normal 6 2 4 2 4" xfId="6712" xr:uid="{00000000-0005-0000-0000-000059340000}"/>
    <cellStyle name="Normal 6 2 4 2 4 2" xfId="6713" xr:uid="{00000000-0005-0000-0000-00005A340000}"/>
    <cellStyle name="Normal 6 2 4 2 4 2 2" xfId="6714" xr:uid="{00000000-0005-0000-0000-00005B340000}"/>
    <cellStyle name="Normal 6 2 4 2 4 2 2 2" xfId="16465" xr:uid="{00000000-0005-0000-0000-00005C340000}"/>
    <cellStyle name="Normal 6 2 4 2 4 2 3" xfId="12223" xr:uid="{00000000-0005-0000-0000-00005D340000}"/>
    <cellStyle name="Normal 6 2 4 2 4 3" xfId="6715" xr:uid="{00000000-0005-0000-0000-00005E340000}"/>
    <cellStyle name="Normal 6 2 4 2 4 3 2" xfId="6716" xr:uid="{00000000-0005-0000-0000-00005F340000}"/>
    <cellStyle name="Normal 6 2 4 2 4 3 2 2" xfId="15051" xr:uid="{00000000-0005-0000-0000-000060340000}"/>
    <cellStyle name="Normal 6 2 4 2 4 3 3" xfId="10809" xr:uid="{00000000-0005-0000-0000-000061340000}"/>
    <cellStyle name="Normal 6 2 4 2 4 4" xfId="6717" xr:uid="{00000000-0005-0000-0000-000062340000}"/>
    <cellStyle name="Normal 6 2 4 2 4 4 2" xfId="13639" xr:uid="{00000000-0005-0000-0000-000063340000}"/>
    <cellStyle name="Normal 6 2 4 2 4 5" xfId="9397" xr:uid="{00000000-0005-0000-0000-000064340000}"/>
    <cellStyle name="Normal 6 2 4 2 5" xfId="6718" xr:uid="{00000000-0005-0000-0000-000065340000}"/>
    <cellStyle name="Normal 6 2 4 2 5 2" xfId="6719" xr:uid="{00000000-0005-0000-0000-000066340000}"/>
    <cellStyle name="Normal 6 2 4 2 5 2 2" xfId="15759" xr:uid="{00000000-0005-0000-0000-000067340000}"/>
    <cellStyle name="Normal 6 2 4 2 5 3" xfId="11517" xr:uid="{00000000-0005-0000-0000-000068340000}"/>
    <cellStyle name="Normal 6 2 4 2 6" xfId="6720" xr:uid="{00000000-0005-0000-0000-000069340000}"/>
    <cellStyle name="Normal 6 2 4 2 6 2" xfId="6721" xr:uid="{00000000-0005-0000-0000-00006A340000}"/>
    <cellStyle name="Normal 6 2 4 2 6 2 2" xfId="14345" xr:uid="{00000000-0005-0000-0000-00006B340000}"/>
    <cellStyle name="Normal 6 2 4 2 6 3" xfId="10103" xr:uid="{00000000-0005-0000-0000-00006C340000}"/>
    <cellStyle name="Normal 6 2 4 2 7" xfId="6722" xr:uid="{00000000-0005-0000-0000-00006D340000}"/>
    <cellStyle name="Normal 6 2 4 2 7 2" xfId="12933" xr:uid="{00000000-0005-0000-0000-00006E340000}"/>
    <cellStyle name="Normal 6 2 4 2 8" xfId="8691" xr:uid="{00000000-0005-0000-0000-00006F340000}"/>
    <cellStyle name="Normal 6 2 4 3" xfId="6723" xr:uid="{00000000-0005-0000-0000-000070340000}"/>
    <cellStyle name="Normal 6 2 4 3 2" xfId="6724" xr:uid="{00000000-0005-0000-0000-000071340000}"/>
    <cellStyle name="Normal 6 2 4 3 2 2" xfId="6725" xr:uid="{00000000-0005-0000-0000-000072340000}"/>
    <cellStyle name="Normal 6 2 4 3 2 2 2" xfId="6726" xr:uid="{00000000-0005-0000-0000-000073340000}"/>
    <cellStyle name="Normal 6 2 4 3 2 2 2 2" xfId="16566" xr:uid="{00000000-0005-0000-0000-000074340000}"/>
    <cellStyle name="Normal 6 2 4 3 2 2 3" xfId="12324" xr:uid="{00000000-0005-0000-0000-000075340000}"/>
    <cellStyle name="Normal 6 2 4 3 2 3" xfId="6727" xr:uid="{00000000-0005-0000-0000-000076340000}"/>
    <cellStyle name="Normal 6 2 4 3 2 3 2" xfId="6728" xr:uid="{00000000-0005-0000-0000-000077340000}"/>
    <cellStyle name="Normal 6 2 4 3 2 3 2 2" xfId="15152" xr:uid="{00000000-0005-0000-0000-000078340000}"/>
    <cellStyle name="Normal 6 2 4 3 2 3 3" xfId="10910" xr:uid="{00000000-0005-0000-0000-000079340000}"/>
    <cellStyle name="Normal 6 2 4 3 2 4" xfId="6729" xr:uid="{00000000-0005-0000-0000-00007A340000}"/>
    <cellStyle name="Normal 6 2 4 3 2 4 2" xfId="13740" xr:uid="{00000000-0005-0000-0000-00007B340000}"/>
    <cellStyle name="Normal 6 2 4 3 2 5" xfId="9498" xr:uid="{00000000-0005-0000-0000-00007C340000}"/>
    <cellStyle name="Normal 6 2 4 3 3" xfId="6730" xr:uid="{00000000-0005-0000-0000-00007D340000}"/>
    <cellStyle name="Normal 6 2 4 3 3 2" xfId="6731" xr:uid="{00000000-0005-0000-0000-00007E340000}"/>
    <cellStyle name="Normal 6 2 4 3 3 2 2" xfId="15860" xr:uid="{00000000-0005-0000-0000-00007F340000}"/>
    <cellStyle name="Normal 6 2 4 3 3 3" xfId="11618" xr:uid="{00000000-0005-0000-0000-000080340000}"/>
    <cellStyle name="Normal 6 2 4 3 4" xfId="6732" xr:uid="{00000000-0005-0000-0000-000081340000}"/>
    <cellStyle name="Normal 6 2 4 3 4 2" xfId="6733" xr:uid="{00000000-0005-0000-0000-000082340000}"/>
    <cellStyle name="Normal 6 2 4 3 4 2 2" xfId="14446" xr:uid="{00000000-0005-0000-0000-000083340000}"/>
    <cellStyle name="Normal 6 2 4 3 4 3" xfId="10204" xr:uid="{00000000-0005-0000-0000-000084340000}"/>
    <cellStyle name="Normal 6 2 4 3 5" xfId="6734" xr:uid="{00000000-0005-0000-0000-000085340000}"/>
    <cellStyle name="Normal 6 2 4 3 5 2" xfId="13034" xr:uid="{00000000-0005-0000-0000-000086340000}"/>
    <cellStyle name="Normal 6 2 4 3 6" xfId="8792" xr:uid="{00000000-0005-0000-0000-000087340000}"/>
    <cellStyle name="Normal 6 2 4 4" xfId="6735" xr:uid="{00000000-0005-0000-0000-000088340000}"/>
    <cellStyle name="Normal 6 2 4 4 2" xfId="6736" xr:uid="{00000000-0005-0000-0000-000089340000}"/>
    <cellStyle name="Normal 6 2 4 4 2 2" xfId="6737" xr:uid="{00000000-0005-0000-0000-00008A340000}"/>
    <cellStyle name="Normal 6 2 4 4 2 2 2" xfId="6738" xr:uid="{00000000-0005-0000-0000-00008B340000}"/>
    <cellStyle name="Normal 6 2 4 4 2 2 2 2" xfId="16818" xr:uid="{00000000-0005-0000-0000-00008C340000}"/>
    <cellStyle name="Normal 6 2 4 4 2 2 3" xfId="12576" xr:uid="{00000000-0005-0000-0000-00008D340000}"/>
    <cellStyle name="Normal 6 2 4 4 2 3" xfId="6739" xr:uid="{00000000-0005-0000-0000-00008E340000}"/>
    <cellStyle name="Normal 6 2 4 4 2 3 2" xfId="6740" xr:uid="{00000000-0005-0000-0000-00008F340000}"/>
    <cellStyle name="Normal 6 2 4 4 2 3 2 2" xfId="15404" xr:uid="{00000000-0005-0000-0000-000090340000}"/>
    <cellStyle name="Normal 6 2 4 4 2 3 3" xfId="11162" xr:uid="{00000000-0005-0000-0000-000091340000}"/>
    <cellStyle name="Normal 6 2 4 4 2 4" xfId="6741" xr:uid="{00000000-0005-0000-0000-000092340000}"/>
    <cellStyle name="Normal 6 2 4 4 2 4 2" xfId="13992" xr:uid="{00000000-0005-0000-0000-000093340000}"/>
    <cellStyle name="Normal 6 2 4 4 2 5" xfId="9750" xr:uid="{00000000-0005-0000-0000-000094340000}"/>
    <cellStyle name="Normal 6 2 4 4 3" xfId="6742" xr:uid="{00000000-0005-0000-0000-000095340000}"/>
    <cellStyle name="Normal 6 2 4 4 3 2" xfId="6743" xr:uid="{00000000-0005-0000-0000-000096340000}"/>
    <cellStyle name="Normal 6 2 4 4 3 2 2" xfId="16112" xr:uid="{00000000-0005-0000-0000-000097340000}"/>
    <cellStyle name="Normal 6 2 4 4 3 3" xfId="11870" xr:uid="{00000000-0005-0000-0000-000098340000}"/>
    <cellStyle name="Normal 6 2 4 4 4" xfId="6744" xr:uid="{00000000-0005-0000-0000-000099340000}"/>
    <cellStyle name="Normal 6 2 4 4 4 2" xfId="6745" xr:uid="{00000000-0005-0000-0000-00009A340000}"/>
    <cellStyle name="Normal 6 2 4 4 4 2 2" xfId="14698" xr:uid="{00000000-0005-0000-0000-00009B340000}"/>
    <cellStyle name="Normal 6 2 4 4 4 3" xfId="10456" xr:uid="{00000000-0005-0000-0000-00009C340000}"/>
    <cellStyle name="Normal 6 2 4 4 5" xfId="6746" xr:uid="{00000000-0005-0000-0000-00009D340000}"/>
    <cellStyle name="Normal 6 2 4 4 5 2" xfId="13286" xr:uid="{00000000-0005-0000-0000-00009E340000}"/>
    <cellStyle name="Normal 6 2 4 4 6" xfId="9044" xr:uid="{00000000-0005-0000-0000-00009F340000}"/>
    <cellStyle name="Normal 6 2 4 5" xfId="6747" xr:uid="{00000000-0005-0000-0000-0000A0340000}"/>
    <cellStyle name="Normal 6 2 4 5 2" xfId="6748" xr:uid="{00000000-0005-0000-0000-0000A1340000}"/>
    <cellStyle name="Normal 6 2 4 5 2 2" xfId="6749" xr:uid="{00000000-0005-0000-0000-0000A2340000}"/>
    <cellStyle name="Normal 6 2 4 5 2 2 2" xfId="16364" xr:uid="{00000000-0005-0000-0000-0000A3340000}"/>
    <cellStyle name="Normal 6 2 4 5 2 3" xfId="12122" xr:uid="{00000000-0005-0000-0000-0000A4340000}"/>
    <cellStyle name="Normal 6 2 4 5 3" xfId="6750" xr:uid="{00000000-0005-0000-0000-0000A5340000}"/>
    <cellStyle name="Normal 6 2 4 5 3 2" xfId="6751" xr:uid="{00000000-0005-0000-0000-0000A6340000}"/>
    <cellStyle name="Normal 6 2 4 5 3 2 2" xfId="14950" xr:uid="{00000000-0005-0000-0000-0000A7340000}"/>
    <cellStyle name="Normal 6 2 4 5 3 3" xfId="10708" xr:uid="{00000000-0005-0000-0000-0000A8340000}"/>
    <cellStyle name="Normal 6 2 4 5 4" xfId="6752" xr:uid="{00000000-0005-0000-0000-0000A9340000}"/>
    <cellStyle name="Normal 6 2 4 5 4 2" xfId="13538" xr:uid="{00000000-0005-0000-0000-0000AA340000}"/>
    <cellStyle name="Normal 6 2 4 5 5" xfId="9296" xr:uid="{00000000-0005-0000-0000-0000AB340000}"/>
    <cellStyle name="Normal 6 2 4 6" xfId="6753" xr:uid="{00000000-0005-0000-0000-0000AC340000}"/>
    <cellStyle name="Normal 6 2 4 6 2" xfId="6754" xr:uid="{00000000-0005-0000-0000-0000AD340000}"/>
    <cellStyle name="Normal 6 2 4 6 2 2" xfId="15658" xr:uid="{00000000-0005-0000-0000-0000AE340000}"/>
    <cellStyle name="Normal 6 2 4 6 3" xfId="11416" xr:uid="{00000000-0005-0000-0000-0000AF340000}"/>
    <cellStyle name="Normal 6 2 4 7" xfId="6755" xr:uid="{00000000-0005-0000-0000-0000B0340000}"/>
    <cellStyle name="Normal 6 2 4 7 2" xfId="6756" xr:uid="{00000000-0005-0000-0000-0000B1340000}"/>
    <cellStyle name="Normal 6 2 4 7 2 2" xfId="14244" xr:uid="{00000000-0005-0000-0000-0000B2340000}"/>
    <cellStyle name="Normal 6 2 4 7 3" xfId="10002" xr:uid="{00000000-0005-0000-0000-0000B3340000}"/>
    <cellStyle name="Normal 6 2 4 8" xfId="6757" xr:uid="{00000000-0005-0000-0000-0000B4340000}"/>
    <cellStyle name="Normal 6 2 4 8 2" xfId="12832" xr:uid="{00000000-0005-0000-0000-0000B5340000}"/>
    <cellStyle name="Normal 6 2 4 9" xfId="8590" xr:uid="{00000000-0005-0000-0000-0000B6340000}"/>
    <cellStyle name="Normal 6 2 5" xfId="6758" xr:uid="{00000000-0005-0000-0000-0000B7340000}"/>
    <cellStyle name="Normal 6 2 5 2" xfId="6759" xr:uid="{00000000-0005-0000-0000-0000B8340000}"/>
    <cellStyle name="Normal 6 2 5 2 2" xfId="6760" xr:uid="{00000000-0005-0000-0000-0000B9340000}"/>
    <cellStyle name="Normal 6 2 5 2 2 2" xfId="6761" xr:uid="{00000000-0005-0000-0000-0000BA340000}"/>
    <cellStyle name="Normal 6 2 5 2 2 2 2" xfId="6762" xr:uid="{00000000-0005-0000-0000-0000BB340000}"/>
    <cellStyle name="Normal 6 2 5 2 2 2 2 2" xfId="16616" xr:uid="{00000000-0005-0000-0000-0000BC340000}"/>
    <cellStyle name="Normal 6 2 5 2 2 2 3" xfId="12374" xr:uid="{00000000-0005-0000-0000-0000BD340000}"/>
    <cellStyle name="Normal 6 2 5 2 2 3" xfId="6763" xr:uid="{00000000-0005-0000-0000-0000BE340000}"/>
    <cellStyle name="Normal 6 2 5 2 2 3 2" xfId="6764" xr:uid="{00000000-0005-0000-0000-0000BF340000}"/>
    <cellStyle name="Normal 6 2 5 2 2 3 2 2" xfId="15202" xr:uid="{00000000-0005-0000-0000-0000C0340000}"/>
    <cellStyle name="Normal 6 2 5 2 2 3 3" xfId="10960" xr:uid="{00000000-0005-0000-0000-0000C1340000}"/>
    <cellStyle name="Normal 6 2 5 2 2 4" xfId="6765" xr:uid="{00000000-0005-0000-0000-0000C2340000}"/>
    <cellStyle name="Normal 6 2 5 2 2 4 2" xfId="13790" xr:uid="{00000000-0005-0000-0000-0000C3340000}"/>
    <cellStyle name="Normal 6 2 5 2 2 5" xfId="9548" xr:uid="{00000000-0005-0000-0000-0000C4340000}"/>
    <cellStyle name="Normal 6 2 5 2 3" xfId="6766" xr:uid="{00000000-0005-0000-0000-0000C5340000}"/>
    <cellStyle name="Normal 6 2 5 2 3 2" xfId="6767" xr:uid="{00000000-0005-0000-0000-0000C6340000}"/>
    <cellStyle name="Normal 6 2 5 2 3 2 2" xfId="15910" xr:uid="{00000000-0005-0000-0000-0000C7340000}"/>
    <cellStyle name="Normal 6 2 5 2 3 3" xfId="11668" xr:uid="{00000000-0005-0000-0000-0000C8340000}"/>
    <cellStyle name="Normal 6 2 5 2 4" xfId="6768" xr:uid="{00000000-0005-0000-0000-0000C9340000}"/>
    <cellStyle name="Normal 6 2 5 2 4 2" xfId="6769" xr:uid="{00000000-0005-0000-0000-0000CA340000}"/>
    <cellStyle name="Normal 6 2 5 2 4 2 2" xfId="14496" xr:uid="{00000000-0005-0000-0000-0000CB340000}"/>
    <cellStyle name="Normal 6 2 5 2 4 3" xfId="10254" xr:uid="{00000000-0005-0000-0000-0000CC340000}"/>
    <cellStyle name="Normal 6 2 5 2 5" xfId="6770" xr:uid="{00000000-0005-0000-0000-0000CD340000}"/>
    <cellStyle name="Normal 6 2 5 2 5 2" xfId="13084" xr:uid="{00000000-0005-0000-0000-0000CE340000}"/>
    <cellStyle name="Normal 6 2 5 2 6" xfId="8842" xr:uid="{00000000-0005-0000-0000-0000CF340000}"/>
    <cellStyle name="Normal 6 2 5 3" xfId="6771" xr:uid="{00000000-0005-0000-0000-0000D0340000}"/>
    <cellStyle name="Normal 6 2 5 3 2" xfId="6772" xr:uid="{00000000-0005-0000-0000-0000D1340000}"/>
    <cellStyle name="Normal 6 2 5 3 2 2" xfId="6773" xr:uid="{00000000-0005-0000-0000-0000D2340000}"/>
    <cellStyle name="Normal 6 2 5 3 2 2 2" xfId="6774" xr:uid="{00000000-0005-0000-0000-0000D3340000}"/>
    <cellStyle name="Normal 6 2 5 3 2 2 2 2" xfId="16868" xr:uid="{00000000-0005-0000-0000-0000D4340000}"/>
    <cellStyle name="Normal 6 2 5 3 2 2 3" xfId="12626" xr:uid="{00000000-0005-0000-0000-0000D5340000}"/>
    <cellStyle name="Normal 6 2 5 3 2 3" xfId="6775" xr:uid="{00000000-0005-0000-0000-0000D6340000}"/>
    <cellStyle name="Normal 6 2 5 3 2 3 2" xfId="6776" xr:uid="{00000000-0005-0000-0000-0000D7340000}"/>
    <cellStyle name="Normal 6 2 5 3 2 3 2 2" xfId="15454" xr:uid="{00000000-0005-0000-0000-0000D8340000}"/>
    <cellStyle name="Normal 6 2 5 3 2 3 3" xfId="11212" xr:uid="{00000000-0005-0000-0000-0000D9340000}"/>
    <cellStyle name="Normal 6 2 5 3 2 4" xfId="6777" xr:uid="{00000000-0005-0000-0000-0000DA340000}"/>
    <cellStyle name="Normal 6 2 5 3 2 4 2" xfId="14042" xr:uid="{00000000-0005-0000-0000-0000DB340000}"/>
    <cellStyle name="Normal 6 2 5 3 2 5" xfId="9800" xr:uid="{00000000-0005-0000-0000-0000DC340000}"/>
    <cellStyle name="Normal 6 2 5 3 3" xfId="6778" xr:uid="{00000000-0005-0000-0000-0000DD340000}"/>
    <cellStyle name="Normal 6 2 5 3 3 2" xfId="6779" xr:uid="{00000000-0005-0000-0000-0000DE340000}"/>
    <cellStyle name="Normal 6 2 5 3 3 2 2" xfId="16162" xr:uid="{00000000-0005-0000-0000-0000DF340000}"/>
    <cellStyle name="Normal 6 2 5 3 3 3" xfId="11920" xr:uid="{00000000-0005-0000-0000-0000E0340000}"/>
    <cellStyle name="Normal 6 2 5 3 4" xfId="6780" xr:uid="{00000000-0005-0000-0000-0000E1340000}"/>
    <cellStyle name="Normal 6 2 5 3 4 2" xfId="6781" xr:uid="{00000000-0005-0000-0000-0000E2340000}"/>
    <cellStyle name="Normal 6 2 5 3 4 2 2" xfId="14748" xr:uid="{00000000-0005-0000-0000-0000E3340000}"/>
    <cellStyle name="Normal 6 2 5 3 4 3" xfId="10506" xr:uid="{00000000-0005-0000-0000-0000E4340000}"/>
    <cellStyle name="Normal 6 2 5 3 5" xfId="6782" xr:uid="{00000000-0005-0000-0000-0000E5340000}"/>
    <cellStyle name="Normal 6 2 5 3 5 2" xfId="13336" xr:uid="{00000000-0005-0000-0000-0000E6340000}"/>
    <cellStyle name="Normal 6 2 5 3 6" xfId="9094" xr:uid="{00000000-0005-0000-0000-0000E7340000}"/>
    <cellStyle name="Normal 6 2 5 4" xfId="6783" xr:uid="{00000000-0005-0000-0000-0000E8340000}"/>
    <cellStyle name="Normal 6 2 5 4 2" xfId="6784" xr:uid="{00000000-0005-0000-0000-0000E9340000}"/>
    <cellStyle name="Normal 6 2 5 4 2 2" xfId="6785" xr:uid="{00000000-0005-0000-0000-0000EA340000}"/>
    <cellStyle name="Normal 6 2 5 4 2 2 2" xfId="16414" xr:uid="{00000000-0005-0000-0000-0000EB340000}"/>
    <cellStyle name="Normal 6 2 5 4 2 3" xfId="12172" xr:uid="{00000000-0005-0000-0000-0000EC340000}"/>
    <cellStyle name="Normal 6 2 5 4 3" xfId="6786" xr:uid="{00000000-0005-0000-0000-0000ED340000}"/>
    <cellStyle name="Normal 6 2 5 4 3 2" xfId="6787" xr:uid="{00000000-0005-0000-0000-0000EE340000}"/>
    <cellStyle name="Normal 6 2 5 4 3 2 2" xfId="15000" xr:uid="{00000000-0005-0000-0000-0000EF340000}"/>
    <cellStyle name="Normal 6 2 5 4 3 3" xfId="10758" xr:uid="{00000000-0005-0000-0000-0000F0340000}"/>
    <cellStyle name="Normal 6 2 5 4 4" xfId="6788" xr:uid="{00000000-0005-0000-0000-0000F1340000}"/>
    <cellStyle name="Normal 6 2 5 4 4 2" xfId="13588" xr:uid="{00000000-0005-0000-0000-0000F2340000}"/>
    <cellStyle name="Normal 6 2 5 4 5" xfId="9346" xr:uid="{00000000-0005-0000-0000-0000F3340000}"/>
    <cellStyle name="Normal 6 2 5 5" xfId="6789" xr:uid="{00000000-0005-0000-0000-0000F4340000}"/>
    <cellStyle name="Normal 6 2 5 5 2" xfId="6790" xr:uid="{00000000-0005-0000-0000-0000F5340000}"/>
    <cellStyle name="Normal 6 2 5 5 2 2" xfId="15708" xr:uid="{00000000-0005-0000-0000-0000F6340000}"/>
    <cellStyle name="Normal 6 2 5 5 3" xfId="11466" xr:uid="{00000000-0005-0000-0000-0000F7340000}"/>
    <cellStyle name="Normal 6 2 5 6" xfId="6791" xr:uid="{00000000-0005-0000-0000-0000F8340000}"/>
    <cellStyle name="Normal 6 2 5 6 2" xfId="6792" xr:uid="{00000000-0005-0000-0000-0000F9340000}"/>
    <cellStyle name="Normal 6 2 5 6 2 2" xfId="14294" xr:uid="{00000000-0005-0000-0000-0000FA340000}"/>
    <cellStyle name="Normal 6 2 5 6 3" xfId="10052" xr:uid="{00000000-0005-0000-0000-0000FB340000}"/>
    <cellStyle name="Normal 6 2 5 7" xfId="6793" xr:uid="{00000000-0005-0000-0000-0000FC340000}"/>
    <cellStyle name="Normal 6 2 5 7 2" xfId="12882" xr:uid="{00000000-0005-0000-0000-0000FD340000}"/>
    <cellStyle name="Normal 6 2 5 8" xfId="8640" xr:uid="{00000000-0005-0000-0000-0000FE340000}"/>
    <cellStyle name="Normal 6 2 6" xfId="6794" xr:uid="{00000000-0005-0000-0000-0000FF340000}"/>
    <cellStyle name="Normal 6 2 6 2" xfId="6795" xr:uid="{00000000-0005-0000-0000-000000350000}"/>
    <cellStyle name="Normal 6 2 6 2 2" xfId="6796" xr:uid="{00000000-0005-0000-0000-000001350000}"/>
    <cellStyle name="Normal 6 2 6 2 2 2" xfId="6797" xr:uid="{00000000-0005-0000-0000-000002350000}"/>
    <cellStyle name="Normal 6 2 6 2 2 2 2" xfId="6798" xr:uid="{00000000-0005-0000-0000-000003350000}"/>
    <cellStyle name="Normal 6 2 6 2 2 2 2 2" xfId="16969" xr:uid="{00000000-0005-0000-0000-000004350000}"/>
    <cellStyle name="Normal 6 2 6 2 2 2 3" xfId="12727" xr:uid="{00000000-0005-0000-0000-000005350000}"/>
    <cellStyle name="Normal 6 2 6 2 2 3" xfId="6799" xr:uid="{00000000-0005-0000-0000-000006350000}"/>
    <cellStyle name="Normal 6 2 6 2 2 3 2" xfId="6800" xr:uid="{00000000-0005-0000-0000-000007350000}"/>
    <cellStyle name="Normal 6 2 6 2 2 3 2 2" xfId="15555" xr:uid="{00000000-0005-0000-0000-000008350000}"/>
    <cellStyle name="Normal 6 2 6 2 2 3 3" xfId="11313" xr:uid="{00000000-0005-0000-0000-000009350000}"/>
    <cellStyle name="Normal 6 2 6 2 2 4" xfId="6801" xr:uid="{00000000-0005-0000-0000-00000A350000}"/>
    <cellStyle name="Normal 6 2 6 2 2 4 2" xfId="14143" xr:uid="{00000000-0005-0000-0000-00000B350000}"/>
    <cellStyle name="Normal 6 2 6 2 2 5" xfId="9901" xr:uid="{00000000-0005-0000-0000-00000C350000}"/>
    <cellStyle name="Normal 6 2 6 2 3" xfId="6802" xr:uid="{00000000-0005-0000-0000-00000D350000}"/>
    <cellStyle name="Normal 6 2 6 2 3 2" xfId="6803" xr:uid="{00000000-0005-0000-0000-00000E350000}"/>
    <cellStyle name="Normal 6 2 6 2 3 2 2" xfId="16263" xr:uid="{00000000-0005-0000-0000-00000F350000}"/>
    <cellStyle name="Normal 6 2 6 2 3 3" xfId="12021" xr:uid="{00000000-0005-0000-0000-000010350000}"/>
    <cellStyle name="Normal 6 2 6 2 4" xfId="6804" xr:uid="{00000000-0005-0000-0000-000011350000}"/>
    <cellStyle name="Normal 6 2 6 2 4 2" xfId="6805" xr:uid="{00000000-0005-0000-0000-000012350000}"/>
    <cellStyle name="Normal 6 2 6 2 4 2 2" xfId="14849" xr:uid="{00000000-0005-0000-0000-000013350000}"/>
    <cellStyle name="Normal 6 2 6 2 4 3" xfId="10607" xr:uid="{00000000-0005-0000-0000-000014350000}"/>
    <cellStyle name="Normal 6 2 6 2 5" xfId="6806" xr:uid="{00000000-0005-0000-0000-000015350000}"/>
    <cellStyle name="Normal 6 2 6 2 5 2" xfId="13437" xr:uid="{00000000-0005-0000-0000-000016350000}"/>
    <cellStyle name="Normal 6 2 6 2 6" xfId="9195" xr:uid="{00000000-0005-0000-0000-000017350000}"/>
    <cellStyle name="Normal 6 2 6 3" xfId="6807" xr:uid="{00000000-0005-0000-0000-000018350000}"/>
    <cellStyle name="Normal 6 2 6 3 2" xfId="6808" xr:uid="{00000000-0005-0000-0000-000019350000}"/>
    <cellStyle name="Normal 6 2 6 3 2 2" xfId="6809" xr:uid="{00000000-0005-0000-0000-00001A350000}"/>
    <cellStyle name="Normal 6 2 6 3 2 2 2" xfId="16717" xr:uid="{00000000-0005-0000-0000-00001B350000}"/>
    <cellStyle name="Normal 6 2 6 3 2 3" xfId="12475" xr:uid="{00000000-0005-0000-0000-00001C350000}"/>
    <cellStyle name="Normal 6 2 6 3 3" xfId="6810" xr:uid="{00000000-0005-0000-0000-00001D350000}"/>
    <cellStyle name="Normal 6 2 6 3 3 2" xfId="6811" xr:uid="{00000000-0005-0000-0000-00001E350000}"/>
    <cellStyle name="Normal 6 2 6 3 3 2 2" xfId="15303" xr:uid="{00000000-0005-0000-0000-00001F350000}"/>
    <cellStyle name="Normal 6 2 6 3 3 3" xfId="11061" xr:uid="{00000000-0005-0000-0000-000020350000}"/>
    <cellStyle name="Normal 6 2 6 3 4" xfId="6812" xr:uid="{00000000-0005-0000-0000-000021350000}"/>
    <cellStyle name="Normal 6 2 6 3 4 2" xfId="13891" xr:uid="{00000000-0005-0000-0000-000022350000}"/>
    <cellStyle name="Normal 6 2 6 3 5" xfId="9649" xr:uid="{00000000-0005-0000-0000-000023350000}"/>
    <cellStyle name="Normal 6 2 6 4" xfId="6813" xr:uid="{00000000-0005-0000-0000-000024350000}"/>
    <cellStyle name="Normal 6 2 6 4 2" xfId="6814" xr:uid="{00000000-0005-0000-0000-000025350000}"/>
    <cellStyle name="Normal 6 2 6 4 2 2" xfId="16011" xr:uid="{00000000-0005-0000-0000-000026350000}"/>
    <cellStyle name="Normal 6 2 6 4 3" xfId="11769" xr:uid="{00000000-0005-0000-0000-000027350000}"/>
    <cellStyle name="Normal 6 2 6 5" xfId="6815" xr:uid="{00000000-0005-0000-0000-000028350000}"/>
    <cellStyle name="Normal 6 2 6 5 2" xfId="6816" xr:uid="{00000000-0005-0000-0000-000029350000}"/>
    <cellStyle name="Normal 6 2 6 5 2 2" xfId="14597" xr:uid="{00000000-0005-0000-0000-00002A350000}"/>
    <cellStyle name="Normal 6 2 6 5 3" xfId="10355" xr:uid="{00000000-0005-0000-0000-00002B350000}"/>
    <cellStyle name="Normal 6 2 6 6" xfId="6817" xr:uid="{00000000-0005-0000-0000-00002C350000}"/>
    <cellStyle name="Normal 6 2 6 6 2" xfId="13185" xr:uid="{00000000-0005-0000-0000-00002D350000}"/>
    <cellStyle name="Normal 6 2 6 7" xfId="8943" xr:uid="{00000000-0005-0000-0000-00002E350000}"/>
    <cellStyle name="Normal 6 2 7" xfId="6818" xr:uid="{00000000-0005-0000-0000-00002F350000}"/>
    <cellStyle name="Normal 6 2 7 2" xfId="6819" xr:uid="{00000000-0005-0000-0000-000030350000}"/>
    <cellStyle name="Normal 6 2 7 2 2" xfId="6820" xr:uid="{00000000-0005-0000-0000-000031350000}"/>
    <cellStyle name="Normal 6 2 7 2 2 2" xfId="6821" xr:uid="{00000000-0005-0000-0000-000032350000}"/>
    <cellStyle name="Normal 6 2 7 2 2 2 2" xfId="16515" xr:uid="{00000000-0005-0000-0000-000033350000}"/>
    <cellStyle name="Normal 6 2 7 2 2 3" xfId="12273" xr:uid="{00000000-0005-0000-0000-000034350000}"/>
    <cellStyle name="Normal 6 2 7 2 3" xfId="6822" xr:uid="{00000000-0005-0000-0000-000035350000}"/>
    <cellStyle name="Normal 6 2 7 2 3 2" xfId="6823" xr:uid="{00000000-0005-0000-0000-000036350000}"/>
    <cellStyle name="Normal 6 2 7 2 3 2 2" xfId="15101" xr:uid="{00000000-0005-0000-0000-000037350000}"/>
    <cellStyle name="Normal 6 2 7 2 3 3" xfId="10859" xr:uid="{00000000-0005-0000-0000-000038350000}"/>
    <cellStyle name="Normal 6 2 7 2 4" xfId="6824" xr:uid="{00000000-0005-0000-0000-000039350000}"/>
    <cellStyle name="Normal 6 2 7 2 4 2" xfId="13689" xr:uid="{00000000-0005-0000-0000-00003A350000}"/>
    <cellStyle name="Normal 6 2 7 2 5" xfId="9447" xr:uid="{00000000-0005-0000-0000-00003B350000}"/>
    <cellStyle name="Normal 6 2 7 3" xfId="6825" xr:uid="{00000000-0005-0000-0000-00003C350000}"/>
    <cellStyle name="Normal 6 2 7 3 2" xfId="6826" xr:uid="{00000000-0005-0000-0000-00003D350000}"/>
    <cellStyle name="Normal 6 2 7 3 2 2" xfId="15809" xr:uid="{00000000-0005-0000-0000-00003E350000}"/>
    <cellStyle name="Normal 6 2 7 3 3" xfId="11567" xr:uid="{00000000-0005-0000-0000-00003F350000}"/>
    <cellStyle name="Normal 6 2 7 4" xfId="6827" xr:uid="{00000000-0005-0000-0000-000040350000}"/>
    <cellStyle name="Normal 6 2 7 4 2" xfId="6828" xr:uid="{00000000-0005-0000-0000-000041350000}"/>
    <cellStyle name="Normal 6 2 7 4 2 2" xfId="14395" xr:uid="{00000000-0005-0000-0000-000042350000}"/>
    <cellStyle name="Normal 6 2 7 4 3" xfId="10153" xr:uid="{00000000-0005-0000-0000-000043350000}"/>
    <cellStyle name="Normal 6 2 7 5" xfId="6829" xr:uid="{00000000-0005-0000-0000-000044350000}"/>
    <cellStyle name="Normal 6 2 7 5 2" xfId="12983" xr:uid="{00000000-0005-0000-0000-000045350000}"/>
    <cellStyle name="Normal 6 2 7 6" xfId="8741" xr:uid="{00000000-0005-0000-0000-000046350000}"/>
    <cellStyle name="Normal 6 2 8" xfId="6830" xr:uid="{00000000-0005-0000-0000-000047350000}"/>
    <cellStyle name="Normal 6 2 8 2" xfId="6831" xr:uid="{00000000-0005-0000-0000-000048350000}"/>
    <cellStyle name="Normal 6 2 8 2 2" xfId="6832" xr:uid="{00000000-0005-0000-0000-000049350000}"/>
    <cellStyle name="Normal 6 2 8 2 2 2" xfId="6833" xr:uid="{00000000-0005-0000-0000-00004A350000}"/>
    <cellStyle name="Normal 6 2 8 2 2 2 2" xfId="16767" xr:uid="{00000000-0005-0000-0000-00004B350000}"/>
    <cellStyle name="Normal 6 2 8 2 2 3" xfId="12525" xr:uid="{00000000-0005-0000-0000-00004C350000}"/>
    <cellStyle name="Normal 6 2 8 2 3" xfId="6834" xr:uid="{00000000-0005-0000-0000-00004D350000}"/>
    <cellStyle name="Normal 6 2 8 2 3 2" xfId="6835" xr:uid="{00000000-0005-0000-0000-00004E350000}"/>
    <cellStyle name="Normal 6 2 8 2 3 2 2" xfId="15353" xr:uid="{00000000-0005-0000-0000-00004F350000}"/>
    <cellStyle name="Normal 6 2 8 2 3 3" xfId="11111" xr:uid="{00000000-0005-0000-0000-000050350000}"/>
    <cellStyle name="Normal 6 2 8 2 4" xfId="6836" xr:uid="{00000000-0005-0000-0000-000051350000}"/>
    <cellStyle name="Normal 6 2 8 2 4 2" xfId="13941" xr:uid="{00000000-0005-0000-0000-000052350000}"/>
    <cellStyle name="Normal 6 2 8 2 5" xfId="9699" xr:uid="{00000000-0005-0000-0000-000053350000}"/>
    <cellStyle name="Normal 6 2 8 3" xfId="6837" xr:uid="{00000000-0005-0000-0000-000054350000}"/>
    <cellStyle name="Normal 6 2 8 3 2" xfId="6838" xr:uid="{00000000-0005-0000-0000-000055350000}"/>
    <cellStyle name="Normal 6 2 8 3 2 2" xfId="16061" xr:uid="{00000000-0005-0000-0000-000056350000}"/>
    <cellStyle name="Normal 6 2 8 3 3" xfId="11819" xr:uid="{00000000-0005-0000-0000-000057350000}"/>
    <cellStyle name="Normal 6 2 8 4" xfId="6839" xr:uid="{00000000-0005-0000-0000-000058350000}"/>
    <cellStyle name="Normal 6 2 8 4 2" xfId="6840" xr:uid="{00000000-0005-0000-0000-000059350000}"/>
    <cellStyle name="Normal 6 2 8 4 2 2" xfId="14647" xr:uid="{00000000-0005-0000-0000-00005A350000}"/>
    <cellStyle name="Normal 6 2 8 4 3" xfId="10405" xr:uid="{00000000-0005-0000-0000-00005B350000}"/>
    <cellStyle name="Normal 6 2 8 5" xfId="6841" xr:uid="{00000000-0005-0000-0000-00005C350000}"/>
    <cellStyle name="Normal 6 2 8 5 2" xfId="13235" xr:uid="{00000000-0005-0000-0000-00005D350000}"/>
    <cellStyle name="Normal 6 2 8 6" xfId="8993" xr:uid="{00000000-0005-0000-0000-00005E350000}"/>
    <cellStyle name="Normal 6 2 9" xfId="6842" xr:uid="{00000000-0005-0000-0000-00005F350000}"/>
    <cellStyle name="Normal 6 2 9 2" xfId="6843" xr:uid="{00000000-0005-0000-0000-000060350000}"/>
    <cellStyle name="Normal 6 2 9 2 2" xfId="6844" xr:uid="{00000000-0005-0000-0000-000061350000}"/>
    <cellStyle name="Normal 6 2 9 2 2 2" xfId="16313" xr:uid="{00000000-0005-0000-0000-000062350000}"/>
    <cellStyle name="Normal 6 2 9 2 3" xfId="12071" xr:uid="{00000000-0005-0000-0000-000063350000}"/>
    <cellStyle name="Normal 6 2 9 3" xfId="6845" xr:uid="{00000000-0005-0000-0000-000064350000}"/>
    <cellStyle name="Normal 6 2 9 3 2" xfId="6846" xr:uid="{00000000-0005-0000-0000-000065350000}"/>
    <cellStyle name="Normal 6 2 9 3 2 2" xfId="14899" xr:uid="{00000000-0005-0000-0000-000066350000}"/>
    <cellStyle name="Normal 6 2 9 3 3" xfId="10657" xr:uid="{00000000-0005-0000-0000-000067350000}"/>
    <cellStyle name="Normal 6 2 9 4" xfId="6847" xr:uid="{00000000-0005-0000-0000-000068350000}"/>
    <cellStyle name="Normal 6 2 9 4 2" xfId="13487" xr:uid="{00000000-0005-0000-0000-000069350000}"/>
    <cellStyle name="Normal 6 2 9 5" xfId="9245" xr:uid="{00000000-0005-0000-0000-00006A350000}"/>
    <cellStyle name="Normal 6 3" xfId="6848" xr:uid="{00000000-0005-0000-0000-00006B350000}"/>
    <cellStyle name="Normal 6 3 10" xfId="6849" xr:uid="{00000000-0005-0000-0000-00006C350000}"/>
    <cellStyle name="Normal 6 3 10 2" xfId="6850" xr:uid="{00000000-0005-0000-0000-00006D350000}"/>
    <cellStyle name="Normal 6 3 10 2 2" xfId="15611" xr:uid="{00000000-0005-0000-0000-00006E350000}"/>
    <cellStyle name="Normal 6 3 10 3" xfId="11369" xr:uid="{00000000-0005-0000-0000-00006F350000}"/>
    <cellStyle name="Normal 6 3 11" xfId="6851" xr:uid="{00000000-0005-0000-0000-000070350000}"/>
    <cellStyle name="Normal 6 3 11 2" xfId="6852" xr:uid="{00000000-0005-0000-0000-000071350000}"/>
    <cellStyle name="Normal 6 3 11 2 2" xfId="14197" xr:uid="{00000000-0005-0000-0000-000072350000}"/>
    <cellStyle name="Normal 6 3 11 3" xfId="9955" xr:uid="{00000000-0005-0000-0000-000073350000}"/>
    <cellStyle name="Normal 6 3 12" xfId="6853" xr:uid="{00000000-0005-0000-0000-000074350000}"/>
    <cellStyle name="Normal 6 3 12 2" xfId="12785" xr:uid="{00000000-0005-0000-0000-000075350000}"/>
    <cellStyle name="Normal 6 3 13" xfId="8537" xr:uid="{00000000-0005-0000-0000-000076350000}"/>
    <cellStyle name="Normal 6 3 2" xfId="6854" xr:uid="{00000000-0005-0000-0000-000077350000}"/>
    <cellStyle name="Normal 6 3 2 10" xfId="6855" xr:uid="{00000000-0005-0000-0000-000078350000}"/>
    <cellStyle name="Normal 6 3 2 10 2" xfId="6856" xr:uid="{00000000-0005-0000-0000-000079350000}"/>
    <cellStyle name="Normal 6 3 2 10 2 2" xfId="14210" xr:uid="{00000000-0005-0000-0000-00007A350000}"/>
    <cellStyle name="Normal 6 3 2 10 3" xfId="9968" xr:uid="{00000000-0005-0000-0000-00007B350000}"/>
    <cellStyle name="Normal 6 3 2 11" xfId="6857" xr:uid="{00000000-0005-0000-0000-00007C350000}"/>
    <cellStyle name="Normal 6 3 2 11 2" xfId="12798" xr:uid="{00000000-0005-0000-0000-00007D350000}"/>
    <cellStyle name="Normal 6 3 2 12" xfId="8551" xr:uid="{00000000-0005-0000-0000-00007E350000}"/>
    <cellStyle name="Normal 6 3 2 2" xfId="6858" xr:uid="{00000000-0005-0000-0000-00007F350000}"/>
    <cellStyle name="Normal 6 3 2 2 10" xfId="6859" xr:uid="{00000000-0005-0000-0000-000080350000}"/>
    <cellStyle name="Normal 6 3 2 2 10 2" xfId="12823" xr:uid="{00000000-0005-0000-0000-000081350000}"/>
    <cellStyle name="Normal 6 3 2 2 11" xfId="8580" xr:uid="{00000000-0005-0000-0000-000082350000}"/>
    <cellStyle name="Normal 6 3 2 2 2" xfId="6860" xr:uid="{00000000-0005-0000-0000-000083350000}"/>
    <cellStyle name="Normal 6 3 2 2 2 2" xfId="6861" xr:uid="{00000000-0005-0000-0000-000084350000}"/>
    <cellStyle name="Normal 6 3 2 2 2 2 2" xfId="6862" xr:uid="{00000000-0005-0000-0000-000085350000}"/>
    <cellStyle name="Normal 6 3 2 2 2 2 2 2" xfId="6863" xr:uid="{00000000-0005-0000-0000-000086350000}"/>
    <cellStyle name="Normal 6 3 2 2 2 2 2 2 2" xfId="6864" xr:uid="{00000000-0005-0000-0000-000087350000}"/>
    <cellStyle name="Normal 6 3 2 2 2 2 2 2 2 2" xfId="6865" xr:uid="{00000000-0005-0000-0000-000088350000}"/>
    <cellStyle name="Normal 6 3 2 2 2 2 2 2 2 2 2" xfId="16709" xr:uid="{00000000-0005-0000-0000-000089350000}"/>
    <cellStyle name="Normal 6 3 2 2 2 2 2 2 2 3" xfId="12467" xr:uid="{00000000-0005-0000-0000-00008A350000}"/>
    <cellStyle name="Normal 6 3 2 2 2 2 2 2 3" xfId="6866" xr:uid="{00000000-0005-0000-0000-00008B350000}"/>
    <cellStyle name="Normal 6 3 2 2 2 2 2 2 3 2" xfId="6867" xr:uid="{00000000-0005-0000-0000-00008C350000}"/>
    <cellStyle name="Normal 6 3 2 2 2 2 2 2 3 2 2" xfId="15295" xr:uid="{00000000-0005-0000-0000-00008D350000}"/>
    <cellStyle name="Normal 6 3 2 2 2 2 2 2 3 3" xfId="11053" xr:uid="{00000000-0005-0000-0000-00008E350000}"/>
    <cellStyle name="Normal 6 3 2 2 2 2 2 2 4" xfId="6868" xr:uid="{00000000-0005-0000-0000-00008F350000}"/>
    <cellStyle name="Normal 6 3 2 2 2 2 2 2 4 2" xfId="13883" xr:uid="{00000000-0005-0000-0000-000090350000}"/>
    <cellStyle name="Normal 6 3 2 2 2 2 2 2 5" xfId="9641" xr:uid="{00000000-0005-0000-0000-000091350000}"/>
    <cellStyle name="Normal 6 3 2 2 2 2 2 3" xfId="6869" xr:uid="{00000000-0005-0000-0000-000092350000}"/>
    <cellStyle name="Normal 6 3 2 2 2 2 2 3 2" xfId="6870" xr:uid="{00000000-0005-0000-0000-000093350000}"/>
    <cellStyle name="Normal 6 3 2 2 2 2 2 3 2 2" xfId="16003" xr:uid="{00000000-0005-0000-0000-000094350000}"/>
    <cellStyle name="Normal 6 3 2 2 2 2 2 3 3" xfId="11761" xr:uid="{00000000-0005-0000-0000-000095350000}"/>
    <cellStyle name="Normal 6 3 2 2 2 2 2 4" xfId="6871" xr:uid="{00000000-0005-0000-0000-000096350000}"/>
    <cellStyle name="Normal 6 3 2 2 2 2 2 4 2" xfId="6872" xr:uid="{00000000-0005-0000-0000-000097350000}"/>
    <cellStyle name="Normal 6 3 2 2 2 2 2 4 2 2" xfId="14589" xr:uid="{00000000-0005-0000-0000-000098350000}"/>
    <cellStyle name="Normal 6 3 2 2 2 2 2 4 3" xfId="10347" xr:uid="{00000000-0005-0000-0000-000099350000}"/>
    <cellStyle name="Normal 6 3 2 2 2 2 2 5" xfId="6873" xr:uid="{00000000-0005-0000-0000-00009A350000}"/>
    <cellStyle name="Normal 6 3 2 2 2 2 2 5 2" xfId="13177" xr:uid="{00000000-0005-0000-0000-00009B350000}"/>
    <cellStyle name="Normal 6 3 2 2 2 2 2 6" xfId="8935" xr:uid="{00000000-0005-0000-0000-00009C350000}"/>
    <cellStyle name="Normal 6 3 2 2 2 2 3" xfId="6874" xr:uid="{00000000-0005-0000-0000-00009D350000}"/>
    <cellStyle name="Normal 6 3 2 2 2 2 3 2" xfId="6875" xr:uid="{00000000-0005-0000-0000-00009E350000}"/>
    <cellStyle name="Normal 6 3 2 2 2 2 3 2 2" xfId="6876" xr:uid="{00000000-0005-0000-0000-00009F350000}"/>
    <cellStyle name="Normal 6 3 2 2 2 2 3 2 2 2" xfId="6877" xr:uid="{00000000-0005-0000-0000-0000A0350000}"/>
    <cellStyle name="Normal 6 3 2 2 2 2 3 2 2 2 2" xfId="16961" xr:uid="{00000000-0005-0000-0000-0000A1350000}"/>
    <cellStyle name="Normal 6 3 2 2 2 2 3 2 2 3" xfId="12719" xr:uid="{00000000-0005-0000-0000-0000A2350000}"/>
    <cellStyle name="Normal 6 3 2 2 2 2 3 2 3" xfId="6878" xr:uid="{00000000-0005-0000-0000-0000A3350000}"/>
    <cellStyle name="Normal 6 3 2 2 2 2 3 2 3 2" xfId="6879" xr:uid="{00000000-0005-0000-0000-0000A4350000}"/>
    <cellStyle name="Normal 6 3 2 2 2 2 3 2 3 2 2" xfId="15547" xr:uid="{00000000-0005-0000-0000-0000A5350000}"/>
    <cellStyle name="Normal 6 3 2 2 2 2 3 2 3 3" xfId="11305" xr:uid="{00000000-0005-0000-0000-0000A6350000}"/>
    <cellStyle name="Normal 6 3 2 2 2 2 3 2 4" xfId="6880" xr:uid="{00000000-0005-0000-0000-0000A7350000}"/>
    <cellStyle name="Normal 6 3 2 2 2 2 3 2 4 2" xfId="14135" xr:uid="{00000000-0005-0000-0000-0000A8350000}"/>
    <cellStyle name="Normal 6 3 2 2 2 2 3 2 5" xfId="9893" xr:uid="{00000000-0005-0000-0000-0000A9350000}"/>
    <cellStyle name="Normal 6 3 2 2 2 2 3 3" xfId="6881" xr:uid="{00000000-0005-0000-0000-0000AA350000}"/>
    <cellStyle name="Normal 6 3 2 2 2 2 3 3 2" xfId="6882" xr:uid="{00000000-0005-0000-0000-0000AB350000}"/>
    <cellStyle name="Normal 6 3 2 2 2 2 3 3 2 2" xfId="16255" xr:uid="{00000000-0005-0000-0000-0000AC350000}"/>
    <cellStyle name="Normal 6 3 2 2 2 2 3 3 3" xfId="12013" xr:uid="{00000000-0005-0000-0000-0000AD350000}"/>
    <cellStyle name="Normal 6 3 2 2 2 2 3 4" xfId="6883" xr:uid="{00000000-0005-0000-0000-0000AE350000}"/>
    <cellStyle name="Normal 6 3 2 2 2 2 3 4 2" xfId="6884" xr:uid="{00000000-0005-0000-0000-0000AF350000}"/>
    <cellStyle name="Normal 6 3 2 2 2 2 3 4 2 2" xfId="14841" xr:uid="{00000000-0005-0000-0000-0000B0350000}"/>
    <cellStyle name="Normal 6 3 2 2 2 2 3 4 3" xfId="10599" xr:uid="{00000000-0005-0000-0000-0000B1350000}"/>
    <cellStyle name="Normal 6 3 2 2 2 2 3 5" xfId="6885" xr:uid="{00000000-0005-0000-0000-0000B2350000}"/>
    <cellStyle name="Normal 6 3 2 2 2 2 3 5 2" xfId="13429" xr:uid="{00000000-0005-0000-0000-0000B3350000}"/>
    <cellStyle name="Normal 6 3 2 2 2 2 3 6" xfId="9187" xr:uid="{00000000-0005-0000-0000-0000B4350000}"/>
    <cellStyle name="Normal 6 3 2 2 2 2 4" xfId="6886" xr:uid="{00000000-0005-0000-0000-0000B5350000}"/>
    <cellStyle name="Normal 6 3 2 2 2 2 4 2" xfId="6887" xr:uid="{00000000-0005-0000-0000-0000B6350000}"/>
    <cellStyle name="Normal 6 3 2 2 2 2 4 2 2" xfId="6888" xr:uid="{00000000-0005-0000-0000-0000B7350000}"/>
    <cellStyle name="Normal 6 3 2 2 2 2 4 2 2 2" xfId="16507" xr:uid="{00000000-0005-0000-0000-0000B8350000}"/>
    <cellStyle name="Normal 6 3 2 2 2 2 4 2 3" xfId="12265" xr:uid="{00000000-0005-0000-0000-0000B9350000}"/>
    <cellStyle name="Normal 6 3 2 2 2 2 4 3" xfId="6889" xr:uid="{00000000-0005-0000-0000-0000BA350000}"/>
    <cellStyle name="Normal 6 3 2 2 2 2 4 3 2" xfId="6890" xr:uid="{00000000-0005-0000-0000-0000BB350000}"/>
    <cellStyle name="Normal 6 3 2 2 2 2 4 3 2 2" xfId="15093" xr:uid="{00000000-0005-0000-0000-0000BC350000}"/>
    <cellStyle name="Normal 6 3 2 2 2 2 4 3 3" xfId="10851" xr:uid="{00000000-0005-0000-0000-0000BD350000}"/>
    <cellStyle name="Normal 6 3 2 2 2 2 4 4" xfId="6891" xr:uid="{00000000-0005-0000-0000-0000BE350000}"/>
    <cellStyle name="Normal 6 3 2 2 2 2 4 4 2" xfId="13681" xr:uid="{00000000-0005-0000-0000-0000BF350000}"/>
    <cellStyle name="Normal 6 3 2 2 2 2 4 5" xfId="9439" xr:uid="{00000000-0005-0000-0000-0000C0350000}"/>
    <cellStyle name="Normal 6 3 2 2 2 2 5" xfId="6892" xr:uid="{00000000-0005-0000-0000-0000C1350000}"/>
    <cellStyle name="Normal 6 3 2 2 2 2 5 2" xfId="6893" xr:uid="{00000000-0005-0000-0000-0000C2350000}"/>
    <cellStyle name="Normal 6 3 2 2 2 2 5 2 2" xfId="15801" xr:uid="{00000000-0005-0000-0000-0000C3350000}"/>
    <cellStyle name="Normal 6 3 2 2 2 2 5 3" xfId="11559" xr:uid="{00000000-0005-0000-0000-0000C4350000}"/>
    <cellStyle name="Normal 6 3 2 2 2 2 6" xfId="6894" xr:uid="{00000000-0005-0000-0000-0000C5350000}"/>
    <cellStyle name="Normal 6 3 2 2 2 2 6 2" xfId="6895" xr:uid="{00000000-0005-0000-0000-0000C6350000}"/>
    <cellStyle name="Normal 6 3 2 2 2 2 6 2 2" xfId="14387" xr:uid="{00000000-0005-0000-0000-0000C7350000}"/>
    <cellStyle name="Normal 6 3 2 2 2 2 6 3" xfId="10145" xr:uid="{00000000-0005-0000-0000-0000C8350000}"/>
    <cellStyle name="Normal 6 3 2 2 2 2 7" xfId="6896" xr:uid="{00000000-0005-0000-0000-0000C9350000}"/>
    <cellStyle name="Normal 6 3 2 2 2 2 7 2" xfId="12975" xr:uid="{00000000-0005-0000-0000-0000CA350000}"/>
    <cellStyle name="Normal 6 3 2 2 2 2 8" xfId="8733" xr:uid="{00000000-0005-0000-0000-0000CB350000}"/>
    <cellStyle name="Normal 6 3 2 2 2 3" xfId="6897" xr:uid="{00000000-0005-0000-0000-0000CC350000}"/>
    <cellStyle name="Normal 6 3 2 2 2 3 2" xfId="6898" xr:uid="{00000000-0005-0000-0000-0000CD350000}"/>
    <cellStyle name="Normal 6 3 2 2 2 3 2 2" xfId="6899" xr:uid="{00000000-0005-0000-0000-0000CE350000}"/>
    <cellStyle name="Normal 6 3 2 2 2 3 2 2 2" xfId="6900" xr:uid="{00000000-0005-0000-0000-0000CF350000}"/>
    <cellStyle name="Normal 6 3 2 2 2 3 2 2 2 2" xfId="16608" xr:uid="{00000000-0005-0000-0000-0000D0350000}"/>
    <cellStyle name="Normal 6 3 2 2 2 3 2 2 3" xfId="12366" xr:uid="{00000000-0005-0000-0000-0000D1350000}"/>
    <cellStyle name="Normal 6 3 2 2 2 3 2 3" xfId="6901" xr:uid="{00000000-0005-0000-0000-0000D2350000}"/>
    <cellStyle name="Normal 6 3 2 2 2 3 2 3 2" xfId="6902" xr:uid="{00000000-0005-0000-0000-0000D3350000}"/>
    <cellStyle name="Normal 6 3 2 2 2 3 2 3 2 2" xfId="15194" xr:uid="{00000000-0005-0000-0000-0000D4350000}"/>
    <cellStyle name="Normal 6 3 2 2 2 3 2 3 3" xfId="10952" xr:uid="{00000000-0005-0000-0000-0000D5350000}"/>
    <cellStyle name="Normal 6 3 2 2 2 3 2 4" xfId="6903" xr:uid="{00000000-0005-0000-0000-0000D6350000}"/>
    <cellStyle name="Normal 6 3 2 2 2 3 2 4 2" xfId="13782" xr:uid="{00000000-0005-0000-0000-0000D7350000}"/>
    <cellStyle name="Normal 6 3 2 2 2 3 2 5" xfId="9540" xr:uid="{00000000-0005-0000-0000-0000D8350000}"/>
    <cellStyle name="Normal 6 3 2 2 2 3 3" xfId="6904" xr:uid="{00000000-0005-0000-0000-0000D9350000}"/>
    <cellStyle name="Normal 6 3 2 2 2 3 3 2" xfId="6905" xr:uid="{00000000-0005-0000-0000-0000DA350000}"/>
    <cellStyle name="Normal 6 3 2 2 2 3 3 2 2" xfId="15902" xr:uid="{00000000-0005-0000-0000-0000DB350000}"/>
    <cellStyle name="Normal 6 3 2 2 2 3 3 3" xfId="11660" xr:uid="{00000000-0005-0000-0000-0000DC350000}"/>
    <cellStyle name="Normal 6 3 2 2 2 3 4" xfId="6906" xr:uid="{00000000-0005-0000-0000-0000DD350000}"/>
    <cellStyle name="Normal 6 3 2 2 2 3 4 2" xfId="6907" xr:uid="{00000000-0005-0000-0000-0000DE350000}"/>
    <cellStyle name="Normal 6 3 2 2 2 3 4 2 2" xfId="14488" xr:uid="{00000000-0005-0000-0000-0000DF350000}"/>
    <cellStyle name="Normal 6 3 2 2 2 3 4 3" xfId="10246" xr:uid="{00000000-0005-0000-0000-0000E0350000}"/>
    <cellStyle name="Normal 6 3 2 2 2 3 5" xfId="6908" xr:uid="{00000000-0005-0000-0000-0000E1350000}"/>
    <cellStyle name="Normal 6 3 2 2 2 3 5 2" xfId="13076" xr:uid="{00000000-0005-0000-0000-0000E2350000}"/>
    <cellStyle name="Normal 6 3 2 2 2 3 6" xfId="8834" xr:uid="{00000000-0005-0000-0000-0000E3350000}"/>
    <cellStyle name="Normal 6 3 2 2 2 4" xfId="6909" xr:uid="{00000000-0005-0000-0000-0000E4350000}"/>
    <cellStyle name="Normal 6 3 2 2 2 4 2" xfId="6910" xr:uid="{00000000-0005-0000-0000-0000E5350000}"/>
    <cellStyle name="Normal 6 3 2 2 2 4 2 2" xfId="6911" xr:uid="{00000000-0005-0000-0000-0000E6350000}"/>
    <cellStyle name="Normal 6 3 2 2 2 4 2 2 2" xfId="6912" xr:uid="{00000000-0005-0000-0000-0000E7350000}"/>
    <cellStyle name="Normal 6 3 2 2 2 4 2 2 2 2" xfId="16860" xr:uid="{00000000-0005-0000-0000-0000E8350000}"/>
    <cellStyle name="Normal 6 3 2 2 2 4 2 2 3" xfId="12618" xr:uid="{00000000-0005-0000-0000-0000E9350000}"/>
    <cellStyle name="Normal 6 3 2 2 2 4 2 3" xfId="6913" xr:uid="{00000000-0005-0000-0000-0000EA350000}"/>
    <cellStyle name="Normal 6 3 2 2 2 4 2 3 2" xfId="6914" xr:uid="{00000000-0005-0000-0000-0000EB350000}"/>
    <cellStyle name="Normal 6 3 2 2 2 4 2 3 2 2" xfId="15446" xr:uid="{00000000-0005-0000-0000-0000EC350000}"/>
    <cellStyle name="Normal 6 3 2 2 2 4 2 3 3" xfId="11204" xr:uid="{00000000-0005-0000-0000-0000ED350000}"/>
    <cellStyle name="Normal 6 3 2 2 2 4 2 4" xfId="6915" xr:uid="{00000000-0005-0000-0000-0000EE350000}"/>
    <cellStyle name="Normal 6 3 2 2 2 4 2 4 2" xfId="14034" xr:uid="{00000000-0005-0000-0000-0000EF350000}"/>
    <cellStyle name="Normal 6 3 2 2 2 4 2 5" xfId="9792" xr:uid="{00000000-0005-0000-0000-0000F0350000}"/>
    <cellStyle name="Normal 6 3 2 2 2 4 3" xfId="6916" xr:uid="{00000000-0005-0000-0000-0000F1350000}"/>
    <cellStyle name="Normal 6 3 2 2 2 4 3 2" xfId="6917" xr:uid="{00000000-0005-0000-0000-0000F2350000}"/>
    <cellStyle name="Normal 6 3 2 2 2 4 3 2 2" xfId="16154" xr:uid="{00000000-0005-0000-0000-0000F3350000}"/>
    <cellStyle name="Normal 6 3 2 2 2 4 3 3" xfId="11912" xr:uid="{00000000-0005-0000-0000-0000F4350000}"/>
    <cellStyle name="Normal 6 3 2 2 2 4 4" xfId="6918" xr:uid="{00000000-0005-0000-0000-0000F5350000}"/>
    <cellStyle name="Normal 6 3 2 2 2 4 4 2" xfId="6919" xr:uid="{00000000-0005-0000-0000-0000F6350000}"/>
    <cellStyle name="Normal 6 3 2 2 2 4 4 2 2" xfId="14740" xr:uid="{00000000-0005-0000-0000-0000F7350000}"/>
    <cellStyle name="Normal 6 3 2 2 2 4 4 3" xfId="10498" xr:uid="{00000000-0005-0000-0000-0000F8350000}"/>
    <cellStyle name="Normal 6 3 2 2 2 4 5" xfId="6920" xr:uid="{00000000-0005-0000-0000-0000F9350000}"/>
    <cellStyle name="Normal 6 3 2 2 2 4 5 2" xfId="13328" xr:uid="{00000000-0005-0000-0000-0000FA350000}"/>
    <cellStyle name="Normal 6 3 2 2 2 4 6" xfId="9086" xr:uid="{00000000-0005-0000-0000-0000FB350000}"/>
    <cellStyle name="Normal 6 3 2 2 2 5" xfId="6921" xr:uid="{00000000-0005-0000-0000-0000FC350000}"/>
    <cellStyle name="Normal 6 3 2 2 2 5 2" xfId="6922" xr:uid="{00000000-0005-0000-0000-0000FD350000}"/>
    <cellStyle name="Normal 6 3 2 2 2 5 2 2" xfId="6923" xr:uid="{00000000-0005-0000-0000-0000FE350000}"/>
    <cellStyle name="Normal 6 3 2 2 2 5 2 2 2" xfId="16406" xr:uid="{00000000-0005-0000-0000-0000FF350000}"/>
    <cellStyle name="Normal 6 3 2 2 2 5 2 3" xfId="12164" xr:uid="{00000000-0005-0000-0000-000000360000}"/>
    <cellStyle name="Normal 6 3 2 2 2 5 3" xfId="6924" xr:uid="{00000000-0005-0000-0000-000001360000}"/>
    <cellStyle name="Normal 6 3 2 2 2 5 3 2" xfId="6925" xr:uid="{00000000-0005-0000-0000-000002360000}"/>
    <cellStyle name="Normal 6 3 2 2 2 5 3 2 2" xfId="14992" xr:uid="{00000000-0005-0000-0000-000003360000}"/>
    <cellStyle name="Normal 6 3 2 2 2 5 3 3" xfId="10750" xr:uid="{00000000-0005-0000-0000-000004360000}"/>
    <cellStyle name="Normal 6 3 2 2 2 5 4" xfId="6926" xr:uid="{00000000-0005-0000-0000-000005360000}"/>
    <cellStyle name="Normal 6 3 2 2 2 5 4 2" xfId="13580" xr:uid="{00000000-0005-0000-0000-000006360000}"/>
    <cellStyle name="Normal 6 3 2 2 2 5 5" xfId="9338" xr:uid="{00000000-0005-0000-0000-000007360000}"/>
    <cellStyle name="Normal 6 3 2 2 2 6" xfId="6927" xr:uid="{00000000-0005-0000-0000-000008360000}"/>
    <cellStyle name="Normal 6 3 2 2 2 6 2" xfId="6928" xr:uid="{00000000-0005-0000-0000-000009360000}"/>
    <cellStyle name="Normal 6 3 2 2 2 6 2 2" xfId="15700" xr:uid="{00000000-0005-0000-0000-00000A360000}"/>
    <cellStyle name="Normal 6 3 2 2 2 6 3" xfId="11458" xr:uid="{00000000-0005-0000-0000-00000B360000}"/>
    <cellStyle name="Normal 6 3 2 2 2 7" xfId="6929" xr:uid="{00000000-0005-0000-0000-00000C360000}"/>
    <cellStyle name="Normal 6 3 2 2 2 7 2" xfId="6930" xr:uid="{00000000-0005-0000-0000-00000D360000}"/>
    <cellStyle name="Normal 6 3 2 2 2 7 2 2" xfId="14286" xr:uid="{00000000-0005-0000-0000-00000E360000}"/>
    <cellStyle name="Normal 6 3 2 2 2 7 3" xfId="10044" xr:uid="{00000000-0005-0000-0000-00000F360000}"/>
    <cellStyle name="Normal 6 3 2 2 2 8" xfId="6931" xr:uid="{00000000-0005-0000-0000-000010360000}"/>
    <cellStyle name="Normal 6 3 2 2 2 8 2" xfId="12874" xr:uid="{00000000-0005-0000-0000-000011360000}"/>
    <cellStyle name="Normal 6 3 2 2 2 9" xfId="8632" xr:uid="{00000000-0005-0000-0000-000012360000}"/>
    <cellStyle name="Normal 6 3 2 2 3" xfId="6932" xr:uid="{00000000-0005-0000-0000-000013360000}"/>
    <cellStyle name="Normal 6 3 2 2 3 2" xfId="6933" xr:uid="{00000000-0005-0000-0000-000014360000}"/>
    <cellStyle name="Normal 6 3 2 2 3 2 2" xfId="6934" xr:uid="{00000000-0005-0000-0000-000015360000}"/>
    <cellStyle name="Normal 6 3 2 2 3 2 2 2" xfId="6935" xr:uid="{00000000-0005-0000-0000-000016360000}"/>
    <cellStyle name="Normal 6 3 2 2 3 2 2 2 2" xfId="6936" xr:uid="{00000000-0005-0000-0000-000017360000}"/>
    <cellStyle name="Normal 6 3 2 2 3 2 2 2 2 2" xfId="16658" xr:uid="{00000000-0005-0000-0000-000018360000}"/>
    <cellStyle name="Normal 6 3 2 2 3 2 2 2 3" xfId="12416" xr:uid="{00000000-0005-0000-0000-000019360000}"/>
    <cellStyle name="Normal 6 3 2 2 3 2 2 3" xfId="6937" xr:uid="{00000000-0005-0000-0000-00001A360000}"/>
    <cellStyle name="Normal 6 3 2 2 3 2 2 3 2" xfId="6938" xr:uid="{00000000-0005-0000-0000-00001B360000}"/>
    <cellStyle name="Normal 6 3 2 2 3 2 2 3 2 2" xfId="15244" xr:uid="{00000000-0005-0000-0000-00001C360000}"/>
    <cellStyle name="Normal 6 3 2 2 3 2 2 3 3" xfId="11002" xr:uid="{00000000-0005-0000-0000-00001D360000}"/>
    <cellStyle name="Normal 6 3 2 2 3 2 2 4" xfId="6939" xr:uid="{00000000-0005-0000-0000-00001E360000}"/>
    <cellStyle name="Normal 6 3 2 2 3 2 2 4 2" xfId="13832" xr:uid="{00000000-0005-0000-0000-00001F360000}"/>
    <cellStyle name="Normal 6 3 2 2 3 2 2 5" xfId="9590" xr:uid="{00000000-0005-0000-0000-000020360000}"/>
    <cellStyle name="Normal 6 3 2 2 3 2 3" xfId="6940" xr:uid="{00000000-0005-0000-0000-000021360000}"/>
    <cellStyle name="Normal 6 3 2 2 3 2 3 2" xfId="6941" xr:uid="{00000000-0005-0000-0000-000022360000}"/>
    <cellStyle name="Normal 6 3 2 2 3 2 3 2 2" xfId="15952" xr:uid="{00000000-0005-0000-0000-000023360000}"/>
    <cellStyle name="Normal 6 3 2 2 3 2 3 3" xfId="11710" xr:uid="{00000000-0005-0000-0000-000024360000}"/>
    <cellStyle name="Normal 6 3 2 2 3 2 4" xfId="6942" xr:uid="{00000000-0005-0000-0000-000025360000}"/>
    <cellStyle name="Normal 6 3 2 2 3 2 4 2" xfId="6943" xr:uid="{00000000-0005-0000-0000-000026360000}"/>
    <cellStyle name="Normal 6 3 2 2 3 2 4 2 2" xfId="14538" xr:uid="{00000000-0005-0000-0000-000027360000}"/>
    <cellStyle name="Normal 6 3 2 2 3 2 4 3" xfId="10296" xr:uid="{00000000-0005-0000-0000-000028360000}"/>
    <cellStyle name="Normal 6 3 2 2 3 2 5" xfId="6944" xr:uid="{00000000-0005-0000-0000-000029360000}"/>
    <cellStyle name="Normal 6 3 2 2 3 2 5 2" xfId="13126" xr:uid="{00000000-0005-0000-0000-00002A360000}"/>
    <cellStyle name="Normal 6 3 2 2 3 2 6" xfId="8884" xr:uid="{00000000-0005-0000-0000-00002B360000}"/>
    <cellStyle name="Normal 6 3 2 2 3 3" xfId="6945" xr:uid="{00000000-0005-0000-0000-00002C360000}"/>
    <cellStyle name="Normal 6 3 2 2 3 3 2" xfId="6946" xr:uid="{00000000-0005-0000-0000-00002D360000}"/>
    <cellStyle name="Normal 6 3 2 2 3 3 2 2" xfId="6947" xr:uid="{00000000-0005-0000-0000-00002E360000}"/>
    <cellStyle name="Normal 6 3 2 2 3 3 2 2 2" xfId="6948" xr:uid="{00000000-0005-0000-0000-00002F360000}"/>
    <cellStyle name="Normal 6 3 2 2 3 3 2 2 2 2" xfId="16910" xr:uid="{00000000-0005-0000-0000-000030360000}"/>
    <cellStyle name="Normal 6 3 2 2 3 3 2 2 3" xfId="12668" xr:uid="{00000000-0005-0000-0000-000031360000}"/>
    <cellStyle name="Normal 6 3 2 2 3 3 2 3" xfId="6949" xr:uid="{00000000-0005-0000-0000-000032360000}"/>
    <cellStyle name="Normal 6 3 2 2 3 3 2 3 2" xfId="6950" xr:uid="{00000000-0005-0000-0000-000033360000}"/>
    <cellStyle name="Normal 6 3 2 2 3 3 2 3 2 2" xfId="15496" xr:uid="{00000000-0005-0000-0000-000034360000}"/>
    <cellStyle name="Normal 6 3 2 2 3 3 2 3 3" xfId="11254" xr:uid="{00000000-0005-0000-0000-000035360000}"/>
    <cellStyle name="Normal 6 3 2 2 3 3 2 4" xfId="6951" xr:uid="{00000000-0005-0000-0000-000036360000}"/>
    <cellStyle name="Normal 6 3 2 2 3 3 2 4 2" xfId="14084" xr:uid="{00000000-0005-0000-0000-000037360000}"/>
    <cellStyle name="Normal 6 3 2 2 3 3 2 5" xfId="9842" xr:uid="{00000000-0005-0000-0000-000038360000}"/>
    <cellStyle name="Normal 6 3 2 2 3 3 3" xfId="6952" xr:uid="{00000000-0005-0000-0000-000039360000}"/>
    <cellStyle name="Normal 6 3 2 2 3 3 3 2" xfId="6953" xr:uid="{00000000-0005-0000-0000-00003A360000}"/>
    <cellStyle name="Normal 6 3 2 2 3 3 3 2 2" xfId="16204" xr:uid="{00000000-0005-0000-0000-00003B360000}"/>
    <cellStyle name="Normal 6 3 2 2 3 3 3 3" xfId="11962" xr:uid="{00000000-0005-0000-0000-00003C360000}"/>
    <cellStyle name="Normal 6 3 2 2 3 3 4" xfId="6954" xr:uid="{00000000-0005-0000-0000-00003D360000}"/>
    <cellStyle name="Normal 6 3 2 2 3 3 4 2" xfId="6955" xr:uid="{00000000-0005-0000-0000-00003E360000}"/>
    <cellStyle name="Normal 6 3 2 2 3 3 4 2 2" xfId="14790" xr:uid="{00000000-0005-0000-0000-00003F360000}"/>
    <cellStyle name="Normal 6 3 2 2 3 3 4 3" xfId="10548" xr:uid="{00000000-0005-0000-0000-000040360000}"/>
    <cellStyle name="Normal 6 3 2 2 3 3 5" xfId="6956" xr:uid="{00000000-0005-0000-0000-000041360000}"/>
    <cellStyle name="Normal 6 3 2 2 3 3 5 2" xfId="13378" xr:uid="{00000000-0005-0000-0000-000042360000}"/>
    <cellStyle name="Normal 6 3 2 2 3 3 6" xfId="9136" xr:uid="{00000000-0005-0000-0000-000043360000}"/>
    <cellStyle name="Normal 6 3 2 2 3 4" xfId="6957" xr:uid="{00000000-0005-0000-0000-000044360000}"/>
    <cellStyle name="Normal 6 3 2 2 3 4 2" xfId="6958" xr:uid="{00000000-0005-0000-0000-000045360000}"/>
    <cellStyle name="Normal 6 3 2 2 3 4 2 2" xfId="6959" xr:uid="{00000000-0005-0000-0000-000046360000}"/>
    <cellStyle name="Normal 6 3 2 2 3 4 2 2 2" xfId="16456" xr:uid="{00000000-0005-0000-0000-000047360000}"/>
    <cellStyle name="Normal 6 3 2 2 3 4 2 3" xfId="12214" xr:uid="{00000000-0005-0000-0000-000048360000}"/>
    <cellStyle name="Normal 6 3 2 2 3 4 3" xfId="6960" xr:uid="{00000000-0005-0000-0000-000049360000}"/>
    <cellStyle name="Normal 6 3 2 2 3 4 3 2" xfId="6961" xr:uid="{00000000-0005-0000-0000-00004A360000}"/>
    <cellStyle name="Normal 6 3 2 2 3 4 3 2 2" xfId="15042" xr:uid="{00000000-0005-0000-0000-00004B360000}"/>
    <cellStyle name="Normal 6 3 2 2 3 4 3 3" xfId="10800" xr:uid="{00000000-0005-0000-0000-00004C360000}"/>
    <cellStyle name="Normal 6 3 2 2 3 4 4" xfId="6962" xr:uid="{00000000-0005-0000-0000-00004D360000}"/>
    <cellStyle name="Normal 6 3 2 2 3 4 4 2" xfId="13630" xr:uid="{00000000-0005-0000-0000-00004E360000}"/>
    <cellStyle name="Normal 6 3 2 2 3 4 5" xfId="9388" xr:uid="{00000000-0005-0000-0000-00004F360000}"/>
    <cellStyle name="Normal 6 3 2 2 3 5" xfId="6963" xr:uid="{00000000-0005-0000-0000-000050360000}"/>
    <cellStyle name="Normal 6 3 2 2 3 5 2" xfId="6964" xr:uid="{00000000-0005-0000-0000-000051360000}"/>
    <cellStyle name="Normal 6 3 2 2 3 5 2 2" xfId="15750" xr:uid="{00000000-0005-0000-0000-000052360000}"/>
    <cellStyle name="Normal 6 3 2 2 3 5 3" xfId="11508" xr:uid="{00000000-0005-0000-0000-000053360000}"/>
    <cellStyle name="Normal 6 3 2 2 3 6" xfId="6965" xr:uid="{00000000-0005-0000-0000-000054360000}"/>
    <cellStyle name="Normal 6 3 2 2 3 6 2" xfId="6966" xr:uid="{00000000-0005-0000-0000-000055360000}"/>
    <cellStyle name="Normal 6 3 2 2 3 6 2 2" xfId="14336" xr:uid="{00000000-0005-0000-0000-000056360000}"/>
    <cellStyle name="Normal 6 3 2 2 3 6 3" xfId="10094" xr:uid="{00000000-0005-0000-0000-000057360000}"/>
    <cellStyle name="Normal 6 3 2 2 3 7" xfId="6967" xr:uid="{00000000-0005-0000-0000-000058360000}"/>
    <cellStyle name="Normal 6 3 2 2 3 7 2" xfId="12924" xr:uid="{00000000-0005-0000-0000-000059360000}"/>
    <cellStyle name="Normal 6 3 2 2 3 8" xfId="8682" xr:uid="{00000000-0005-0000-0000-00005A360000}"/>
    <cellStyle name="Normal 6 3 2 2 4" xfId="6968" xr:uid="{00000000-0005-0000-0000-00005B360000}"/>
    <cellStyle name="Normal 6 3 2 2 4 2" xfId="6969" xr:uid="{00000000-0005-0000-0000-00005C360000}"/>
    <cellStyle name="Normal 6 3 2 2 4 2 2" xfId="6970" xr:uid="{00000000-0005-0000-0000-00005D360000}"/>
    <cellStyle name="Normal 6 3 2 2 4 2 2 2" xfId="6971" xr:uid="{00000000-0005-0000-0000-00005E360000}"/>
    <cellStyle name="Normal 6 3 2 2 4 2 2 2 2" xfId="6972" xr:uid="{00000000-0005-0000-0000-00005F360000}"/>
    <cellStyle name="Normal 6 3 2 2 4 2 2 2 2 2" xfId="17011" xr:uid="{00000000-0005-0000-0000-000060360000}"/>
    <cellStyle name="Normal 6 3 2 2 4 2 2 2 3" xfId="12769" xr:uid="{00000000-0005-0000-0000-000061360000}"/>
    <cellStyle name="Normal 6 3 2 2 4 2 2 3" xfId="6973" xr:uid="{00000000-0005-0000-0000-000062360000}"/>
    <cellStyle name="Normal 6 3 2 2 4 2 2 3 2" xfId="6974" xr:uid="{00000000-0005-0000-0000-000063360000}"/>
    <cellStyle name="Normal 6 3 2 2 4 2 2 3 2 2" xfId="15597" xr:uid="{00000000-0005-0000-0000-000064360000}"/>
    <cellStyle name="Normal 6 3 2 2 4 2 2 3 3" xfId="11355" xr:uid="{00000000-0005-0000-0000-000065360000}"/>
    <cellStyle name="Normal 6 3 2 2 4 2 2 4" xfId="6975" xr:uid="{00000000-0005-0000-0000-000066360000}"/>
    <cellStyle name="Normal 6 3 2 2 4 2 2 4 2" xfId="14185" xr:uid="{00000000-0005-0000-0000-000067360000}"/>
    <cellStyle name="Normal 6 3 2 2 4 2 2 5" xfId="9943" xr:uid="{00000000-0005-0000-0000-000068360000}"/>
    <cellStyle name="Normal 6 3 2 2 4 2 3" xfId="6976" xr:uid="{00000000-0005-0000-0000-000069360000}"/>
    <cellStyle name="Normal 6 3 2 2 4 2 3 2" xfId="6977" xr:uid="{00000000-0005-0000-0000-00006A360000}"/>
    <cellStyle name="Normal 6 3 2 2 4 2 3 2 2" xfId="16305" xr:uid="{00000000-0005-0000-0000-00006B360000}"/>
    <cellStyle name="Normal 6 3 2 2 4 2 3 3" xfId="12063" xr:uid="{00000000-0005-0000-0000-00006C360000}"/>
    <cellStyle name="Normal 6 3 2 2 4 2 4" xfId="6978" xr:uid="{00000000-0005-0000-0000-00006D360000}"/>
    <cellStyle name="Normal 6 3 2 2 4 2 4 2" xfId="6979" xr:uid="{00000000-0005-0000-0000-00006E360000}"/>
    <cellStyle name="Normal 6 3 2 2 4 2 4 2 2" xfId="14891" xr:uid="{00000000-0005-0000-0000-00006F360000}"/>
    <cellStyle name="Normal 6 3 2 2 4 2 4 3" xfId="10649" xr:uid="{00000000-0005-0000-0000-000070360000}"/>
    <cellStyle name="Normal 6 3 2 2 4 2 5" xfId="6980" xr:uid="{00000000-0005-0000-0000-000071360000}"/>
    <cellStyle name="Normal 6 3 2 2 4 2 5 2" xfId="13479" xr:uid="{00000000-0005-0000-0000-000072360000}"/>
    <cellStyle name="Normal 6 3 2 2 4 2 6" xfId="9237" xr:uid="{00000000-0005-0000-0000-000073360000}"/>
    <cellStyle name="Normal 6 3 2 2 4 3" xfId="6981" xr:uid="{00000000-0005-0000-0000-000074360000}"/>
    <cellStyle name="Normal 6 3 2 2 4 3 2" xfId="6982" xr:uid="{00000000-0005-0000-0000-000075360000}"/>
    <cellStyle name="Normal 6 3 2 2 4 3 2 2" xfId="6983" xr:uid="{00000000-0005-0000-0000-000076360000}"/>
    <cellStyle name="Normal 6 3 2 2 4 3 2 2 2" xfId="16759" xr:uid="{00000000-0005-0000-0000-000077360000}"/>
    <cellStyle name="Normal 6 3 2 2 4 3 2 3" xfId="12517" xr:uid="{00000000-0005-0000-0000-000078360000}"/>
    <cellStyle name="Normal 6 3 2 2 4 3 3" xfId="6984" xr:uid="{00000000-0005-0000-0000-000079360000}"/>
    <cellStyle name="Normal 6 3 2 2 4 3 3 2" xfId="6985" xr:uid="{00000000-0005-0000-0000-00007A360000}"/>
    <cellStyle name="Normal 6 3 2 2 4 3 3 2 2" xfId="15345" xr:uid="{00000000-0005-0000-0000-00007B360000}"/>
    <cellStyle name="Normal 6 3 2 2 4 3 3 3" xfId="11103" xr:uid="{00000000-0005-0000-0000-00007C360000}"/>
    <cellStyle name="Normal 6 3 2 2 4 3 4" xfId="6986" xr:uid="{00000000-0005-0000-0000-00007D360000}"/>
    <cellStyle name="Normal 6 3 2 2 4 3 4 2" xfId="13933" xr:uid="{00000000-0005-0000-0000-00007E360000}"/>
    <cellStyle name="Normal 6 3 2 2 4 3 5" xfId="9691" xr:uid="{00000000-0005-0000-0000-00007F360000}"/>
    <cellStyle name="Normal 6 3 2 2 4 4" xfId="6987" xr:uid="{00000000-0005-0000-0000-000080360000}"/>
    <cellStyle name="Normal 6 3 2 2 4 4 2" xfId="6988" xr:uid="{00000000-0005-0000-0000-000081360000}"/>
    <cellStyle name="Normal 6 3 2 2 4 4 2 2" xfId="16053" xr:uid="{00000000-0005-0000-0000-000082360000}"/>
    <cellStyle name="Normal 6 3 2 2 4 4 3" xfId="11811" xr:uid="{00000000-0005-0000-0000-000083360000}"/>
    <cellStyle name="Normal 6 3 2 2 4 5" xfId="6989" xr:uid="{00000000-0005-0000-0000-000084360000}"/>
    <cellStyle name="Normal 6 3 2 2 4 5 2" xfId="6990" xr:uid="{00000000-0005-0000-0000-000085360000}"/>
    <cellStyle name="Normal 6 3 2 2 4 5 2 2" xfId="14639" xr:uid="{00000000-0005-0000-0000-000086360000}"/>
    <cellStyle name="Normal 6 3 2 2 4 5 3" xfId="10397" xr:uid="{00000000-0005-0000-0000-000087360000}"/>
    <cellStyle name="Normal 6 3 2 2 4 6" xfId="6991" xr:uid="{00000000-0005-0000-0000-000088360000}"/>
    <cellStyle name="Normal 6 3 2 2 4 6 2" xfId="13227" xr:uid="{00000000-0005-0000-0000-000089360000}"/>
    <cellStyle name="Normal 6 3 2 2 4 7" xfId="8985" xr:uid="{00000000-0005-0000-0000-00008A360000}"/>
    <cellStyle name="Normal 6 3 2 2 5" xfId="6992" xr:uid="{00000000-0005-0000-0000-00008B360000}"/>
    <cellStyle name="Normal 6 3 2 2 5 2" xfId="6993" xr:uid="{00000000-0005-0000-0000-00008C360000}"/>
    <cellStyle name="Normal 6 3 2 2 5 2 2" xfId="6994" xr:uid="{00000000-0005-0000-0000-00008D360000}"/>
    <cellStyle name="Normal 6 3 2 2 5 2 2 2" xfId="6995" xr:uid="{00000000-0005-0000-0000-00008E360000}"/>
    <cellStyle name="Normal 6 3 2 2 5 2 2 2 2" xfId="16557" xr:uid="{00000000-0005-0000-0000-00008F360000}"/>
    <cellStyle name="Normal 6 3 2 2 5 2 2 3" xfId="12315" xr:uid="{00000000-0005-0000-0000-000090360000}"/>
    <cellStyle name="Normal 6 3 2 2 5 2 3" xfId="6996" xr:uid="{00000000-0005-0000-0000-000091360000}"/>
    <cellStyle name="Normal 6 3 2 2 5 2 3 2" xfId="6997" xr:uid="{00000000-0005-0000-0000-000092360000}"/>
    <cellStyle name="Normal 6 3 2 2 5 2 3 2 2" xfId="15143" xr:uid="{00000000-0005-0000-0000-000093360000}"/>
    <cellStyle name="Normal 6 3 2 2 5 2 3 3" xfId="10901" xr:uid="{00000000-0005-0000-0000-000094360000}"/>
    <cellStyle name="Normal 6 3 2 2 5 2 4" xfId="6998" xr:uid="{00000000-0005-0000-0000-000095360000}"/>
    <cellStyle name="Normal 6 3 2 2 5 2 4 2" xfId="13731" xr:uid="{00000000-0005-0000-0000-000096360000}"/>
    <cellStyle name="Normal 6 3 2 2 5 2 5" xfId="9489" xr:uid="{00000000-0005-0000-0000-000097360000}"/>
    <cellStyle name="Normal 6 3 2 2 5 3" xfId="6999" xr:uid="{00000000-0005-0000-0000-000098360000}"/>
    <cellStyle name="Normal 6 3 2 2 5 3 2" xfId="7000" xr:uid="{00000000-0005-0000-0000-000099360000}"/>
    <cellStyle name="Normal 6 3 2 2 5 3 2 2" xfId="15851" xr:uid="{00000000-0005-0000-0000-00009A360000}"/>
    <cellStyle name="Normal 6 3 2 2 5 3 3" xfId="11609" xr:uid="{00000000-0005-0000-0000-00009B360000}"/>
    <cellStyle name="Normal 6 3 2 2 5 4" xfId="7001" xr:uid="{00000000-0005-0000-0000-00009C360000}"/>
    <cellStyle name="Normal 6 3 2 2 5 4 2" xfId="7002" xr:uid="{00000000-0005-0000-0000-00009D360000}"/>
    <cellStyle name="Normal 6 3 2 2 5 4 2 2" xfId="14437" xr:uid="{00000000-0005-0000-0000-00009E360000}"/>
    <cellStyle name="Normal 6 3 2 2 5 4 3" xfId="10195" xr:uid="{00000000-0005-0000-0000-00009F360000}"/>
    <cellStyle name="Normal 6 3 2 2 5 5" xfId="7003" xr:uid="{00000000-0005-0000-0000-0000A0360000}"/>
    <cellStyle name="Normal 6 3 2 2 5 5 2" xfId="13025" xr:uid="{00000000-0005-0000-0000-0000A1360000}"/>
    <cellStyle name="Normal 6 3 2 2 5 6" xfId="8783" xr:uid="{00000000-0005-0000-0000-0000A2360000}"/>
    <cellStyle name="Normal 6 3 2 2 6" xfId="7004" xr:uid="{00000000-0005-0000-0000-0000A3360000}"/>
    <cellStyle name="Normal 6 3 2 2 6 2" xfId="7005" xr:uid="{00000000-0005-0000-0000-0000A4360000}"/>
    <cellStyle name="Normal 6 3 2 2 6 2 2" xfId="7006" xr:uid="{00000000-0005-0000-0000-0000A5360000}"/>
    <cellStyle name="Normal 6 3 2 2 6 2 2 2" xfId="7007" xr:uid="{00000000-0005-0000-0000-0000A6360000}"/>
    <cellStyle name="Normal 6 3 2 2 6 2 2 2 2" xfId="16809" xr:uid="{00000000-0005-0000-0000-0000A7360000}"/>
    <cellStyle name="Normal 6 3 2 2 6 2 2 3" xfId="12567" xr:uid="{00000000-0005-0000-0000-0000A8360000}"/>
    <cellStyle name="Normal 6 3 2 2 6 2 3" xfId="7008" xr:uid="{00000000-0005-0000-0000-0000A9360000}"/>
    <cellStyle name="Normal 6 3 2 2 6 2 3 2" xfId="7009" xr:uid="{00000000-0005-0000-0000-0000AA360000}"/>
    <cellStyle name="Normal 6 3 2 2 6 2 3 2 2" xfId="15395" xr:uid="{00000000-0005-0000-0000-0000AB360000}"/>
    <cellStyle name="Normal 6 3 2 2 6 2 3 3" xfId="11153" xr:uid="{00000000-0005-0000-0000-0000AC360000}"/>
    <cellStyle name="Normal 6 3 2 2 6 2 4" xfId="7010" xr:uid="{00000000-0005-0000-0000-0000AD360000}"/>
    <cellStyle name="Normal 6 3 2 2 6 2 4 2" xfId="13983" xr:uid="{00000000-0005-0000-0000-0000AE360000}"/>
    <cellStyle name="Normal 6 3 2 2 6 2 5" xfId="9741" xr:uid="{00000000-0005-0000-0000-0000AF360000}"/>
    <cellStyle name="Normal 6 3 2 2 6 3" xfId="7011" xr:uid="{00000000-0005-0000-0000-0000B0360000}"/>
    <cellStyle name="Normal 6 3 2 2 6 3 2" xfId="7012" xr:uid="{00000000-0005-0000-0000-0000B1360000}"/>
    <cellStyle name="Normal 6 3 2 2 6 3 2 2" xfId="16103" xr:uid="{00000000-0005-0000-0000-0000B2360000}"/>
    <cellStyle name="Normal 6 3 2 2 6 3 3" xfId="11861" xr:uid="{00000000-0005-0000-0000-0000B3360000}"/>
    <cellStyle name="Normal 6 3 2 2 6 4" xfId="7013" xr:uid="{00000000-0005-0000-0000-0000B4360000}"/>
    <cellStyle name="Normal 6 3 2 2 6 4 2" xfId="7014" xr:uid="{00000000-0005-0000-0000-0000B5360000}"/>
    <cellStyle name="Normal 6 3 2 2 6 4 2 2" xfId="14689" xr:uid="{00000000-0005-0000-0000-0000B6360000}"/>
    <cellStyle name="Normal 6 3 2 2 6 4 3" xfId="10447" xr:uid="{00000000-0005-0000-0000-0000B7360000}"/>
    <cellStyle name="Normal 6 3 2 2 6 5" xfId="7015" xr:uid="{00000000-0005-0000-0000-0000B8360000}"/>
    <cellStyle name="Normal 6 3 2 2 6 5 2" xfId="13277" xr:uid="{00000000-0005-0000-0000-0000B9360000}"/>
    <cellStyle name="Normal 6 3 2 2 6 6" xfId="9035" xr:uid="{00000000-0005-0000-0000-0000BA360000}"/>
    <cellStyle name="Normal 6 3 2 2 7" xfId="7016" xr:uid="{00000000-0005-0000-0000-0000BB360000}"/>
    <cellStyle name="Normal 6 3 2 2 7 2" xfId="7017" xr:uid="{00000000-0005-0000-0000-0000BC360000}"/>
    <cellStyle name="Normal 6 3 2 2 7 2 2" xfId="7018" xr:uid="{00000000-0005-0000-0000-0000BD360000}"/>
    <cellStyle name="Normal 6 3 2 2 7 2 2 2" xfId="16355" xr:uid="{00000000-0005-0000-0000-0000BE360000}"/>
    <cellStyle name="Normal 6 3 2 2 7 2 3" xfId="12113" xr:uid="{00000000-0005-0000-0000-0000BF360000}"/>
    <cellStyle name="Normal 6 3 2 2 7 3" xfId="7019" xr:uid="{00000000-0005-0000-0000-0000C0360000}"/>
    <cellStyle name="Normal 6 3 2 2 7 3 2" xfId="7020" xr:uid="{00000000-0005-0000-0000-0000C1360000}"/>
    <cellStyle name="Normal 6 3 2 2 7 3 2 2" xfId="14941" xr:uid="{00000000-0005-0000-0000-0000C2360000}"/>
    <cellStyle name="Normal 6 3 2 2 7 3 3" xfId="10699" xr:uid="{00000000-0005-0000-0000-0000C3360000}"/>
    <cellStyle name="Normal 6 3 2 2 7 4" xfId="7021" xr:uid="{00000000-0005-0000-0000-0000C4360000}"/>
    <cellStyle name="Normal 6 3 2 2 7 4 2" xfId="13529" xr:uid="{00000000-0005-0000-0000-0000C5360000}"/>
    <cellStyle name="Normal 6 3 2 2 7 5" xfId="9287" xr:uid="{00000000-0005-0000-0000-0000C6360000}"/>
    <cellStyle name="Normal 6 3 2 2 8" xfId="7022" xr:uid="{00000000-0005-0000-0000-0000C7360000}"/>
    <cellStyle name="Normal 6 3 2 2 8 2" xfId="7023" xr:uid="{00000000-0005-0000-0000-0000C8360000}"/>
    <cellStyle name="Normal 6 3 2 2 8 2 2" xfId="15649" xr:uid="{00000000-0005-0000-0000-0000C9360000}"/>
    <cellStyle name="Normal 6 3 2 2 8 3" xfId="11407" xr:uid="{00000000-0005-0000-0000-0000CA360000}"/>
    <cellStyle name="Normal 6 3 2 2 9" xfId="7024" xr:uid="{00000000-0005-0000-0000-0000CB360000}"/>
    <cellStyle name="Normal 6 3 2 2 9 2" xfId="7025" xr:uid="{00000000-0005-0000-0000-0000CC360000}"/>
    <cellStyle name="Normal 6 3 2 2 9 2 2" xfId="14235" xr:uid="{00000000-0005-0000-0000-0000CD360000}"/>
    <cellStyle name="Normal 6 3 2 2 9 3" xfId="9993" xr:uid="{00000000-0005-0000-0000-0000CE360000}"/>
    <cellStyle name="Normal 6 3 2 3" xfId="7026" xr:uid="{00000000-0005-0000-0000-0000CF360000}"/>
    <cellStyle name="Normal 6 3 2 3 2" xfId="7027" xr:uid="{00000000-0005-0000-0000-0000D0360000}"/>
    <cellStyle name="Normal 6 3 2 3 2 2" xfId="7028" xr:uid="{00000000-0005-0000-0000-0000D1360000}"/>
    <cellStyle name="Normal 6 3 2 3 2 2 2" xfId="7029" xr:uid="{00000000-0005-0000-0000-0000D2360000}"/>
    <cellStyle name="Normal 6 3 2 3 2 2 2 2" xfId="7030" xr:uid="{00000000-0005-0000-0000-0000D3360000}"/>
    <cellStyle name="Normal 6 3 2 3 2 2 2 2 2" xfId="7031" xr:uid="{00000000-0005-0000-0000-0000D4360000}"/>
    <cellStyle name="Normal 6 3 2 3 2 2 2 2 2 2" xfId="16684" xr:uid="{00000000-0005-0000-0000-0000D5360000}"/>
    <cellStyle name="Normal 6 3 2 3 2 2 2 2 3" xfId="12442" xr:uid="{00000000-0005-0000-0000-0000D6360000}"/>
    <cellStyle name="Normal 6 3 2 3 2 2 2 3" xfId="7032" xr:uid="{00000000-0005-0000-0000-0000D7360000}"/>
    <cellStyle name="Normal 6 3 2 3 2 2 2 3 2" xfId="7033" xr:uid="{00000000-0005-0000-0000-0000D8360000}"/>
    <cellStyle name="Normal 6 3 2 3 2 2 2 3 2 2" xfId="15270" xr:uid="{00000000-0005-0000-0000-0000D9360000}"/>
    <cellStyle name="Normal 6 3 2 3 2 2 2 3 3" xfId="11028" xr:uid="{00000000-0005-0000-0000-0000DA360000}"/>
    <cellStyle name="Normal 6 3 2 3 2 2 2 4" xfId="7034" xr:uid="{00000000-0005-0000-0000-0000DB360000}"/>
    <cellStyle name="Normal 6 3 2 3 2 2 2 4 2" xfId="13858" xr:uid="{00000000-0005-0000-0000-0000DC360000}"/>
    <cellStyle name="Normal 6 3 2 3 2 2 2 5" xfId="9616" xr:uid="{00000000-0005-0000-0000-0000DD360000}"/>
    <cellStyle name="Normal 6 3 2 3 2 2 3" xfId="7035" xr:uid="{00000000-0005-0000-0000-0000DE360000}"/>
    <cellStyle name="Normal 6 3 2 3 2 2 3 2" xfId="7036" xr:uid="{00000000-0005-0000-0000-0000DF360000}"/>
    <cellStyle name="Normal 6 3 2 3 2 2 3 2 2" xfId="15978" xr:uid="{00000000-0005-0000-0000-0000E0360000}"/>
    <cellStyle name="Normal 6 3 2 3 2 2 3 3" xfId="11736" xr:uid="{00000000-0005-0000-0000-0000E1360000}"/>
    <cellStyle name="Normal 6 3 2 3 2 2 4" xfId="7037" xr:uid="{00000000-0005-0000-0000-0000E2360000}"/>
    <cellStyle name="Normal 6 3 2 3 2 2 4 2" xfId="7038" xr:uid="{00000000-0005-0000-0000-0000E3360000}"/>
    <cellStyle name="Normal 6 3 2 3 2 2 4 2 2" xfId="14564" xr:uid="{00000000-0005-0000-0000-0000E4360000}"/>
    <cellStyle name="Normal 6 3 2 3 2 2 4 3" xfId="10322" xr:uid="{00000000-0005-0000-0000-0000E5360000}"/>
    <cellStyle name="Normal 6 3 2 3 2 2 5" xfId="7039" xr:uid="{00000000-0005-0000-0000-0000E6360000}"/>
    <cellStyle name="Normal 6 3 2 3 2 2 5 2" xfId="13152" xr:uid="{00000000-0005-0000-0000-0000E7360000}"/>
    <cellStyle name="Normal 6 3 2 3 2 2 6" xfId="8910" xr:uid="{00000000-0005-0000-0000-0000E8360000}"/>
    <cellStyle name="Normal 6 3 2 3 2 3" xfId="7040" xr:uid="{00000000-0005-0000-0000-0000E9360000}"/>
    <cellStyle name="Normal 6 3 2 3 2 3 2" xfId="7041" xr:uid="{00000000-0005-0000-0000-0000EA360000}"/>
    <cellStyle name="Normal 6 3 2 3 2 3 2 2" xfId="7042" xr:uid="{00000000-0005-0000-0000-0000EB360000}"/>
    <cellStyle name="Normal 6 3 2 3 2 3 2 2 2" xfId="7043" xr:uid="{00000000-0005-0000-0000-0000EC360000}"/>
    <cellStyle name="Normal 6 3 2 3 2 3 2 2 2 2" xfId="16936" xr:uid="{00000000-0005-0000-0000-0000ED360000}"/>
    <cellStyle name="Normal 6 3 2 3 2 3 2 2 3" xfId="12694" xr:uid="{00000000-0005-0000-0000-0000EE360000}"/>
    <cellStyle name="Normal 6 3 2 3 2 3 2 3" xfId="7044" xr:uid="{00000000-0005-0000-0000-0000EF360000}"/>
    <cellStyle name="Normal 6 3 2 3 2 3 2 3 2" xfId="7045" xr:uid="{00000000-0005-0000-0000-0000F0360000}"/>
    <cellStyle name="Normal 6 3 2 3 2 3 2 3 2 2" xfId="15522" xr:uid="{00000000-0005-0000-0000-0000F1360000}"/>
    <cellStyle name="Normal 6 3 2 3 2 3 2 3 3" xfId="11280" xr:uid="{00000000-0005-0000-0000-0000F2360000}"/>
    <cellStyle name="Normal 6 3 2 3 2 3 2 4" xfId="7046" xr:uid="{00000000-0005-0000-0000-0000F3360000}"/>
    <cellStyle name="Normal 6 3 2 3 2 3 2 4 2" xfId="14110" xr:uid="{00000000-0005-0000-0000-0000F4360000}"/>
    <cellStyle name="Normal 6 3 2 3 2 3 2 5" xfId="9868" xr:uid="{00000000-0005-0000-0000-0000F5360000}"/>
    <cellStyle name="Normal 6 3 2 3 2 3 3" xfId="7047" xr:uid="{00000000-0005-0000-0000-0000F6360000}"/>
    <cellStyle name="Normal 6 3 2 3 2 3 3 2" xfId="7048" xr:uid="{00000000-0005-0000-0000-0000F7360000}"/>
    <cellStyle name="Normal 6 3 2 3 2 3 3 2 2" xfId="16230" xr:uid="{00000000-0005-0000-0000-0000F8360000}"/>
    <cellStyle name="Normal 6 3 2 3 2 3 3 3" xfId="11988" xr:uid="{00000000-0005-0000-0000-0000F9360000}"/>
    <cellStyle name="Normal 6 3 2 3 2 3 4" xfId="7049" xr:uid="{00000000-0005-0000-0000-0000FA360000}"/>
    <cellStyle name="Normal 6 3 2 3 2 3 4 2" xfId="7050" xr:uid="{00000000-0005-0000-0000-0000FB360000}"/>
    <cellStyle name="Normal 6 3 2 3 2 3 4 2 2" xfId="14816" xr:uid="{00000000-0005-0000-0000-0000FC360000}"/>
    <cellStyle name="Normal 6 3 2 3 2 3 4 3" xfId="10574" xr:uid="{00000000-0005-0000-0000-0000FD360000}"/>
    <cellStyle name="Normal 6 3 2 3 2 3 5" xfId="7051" xr:uid="{00000000-0005-0000-0000-0000FE360000}"/>
    <cellStyle name="Normal 6 3 2 3 2 3 5 2" xfId="13404" xr:uid="{00000000-0005-0000-0000-0000FF360000}"/>
    <cellStyle name="Normal 6 3 2 3 2 3 6" xfId="9162" xr:uid="{00000000-0005-0000-0000-000000370000}"/>
    <cellStyle name="Normal 6 3 2 3 2 4" xfId="7052" xr:uid="{00000000-0005-0000-0000-000001370000}"/>
    <cellStyle name="Normal 6 3 2 3 2 4 2" xfId="7053" xr:uid="{00000000-0005-0000-0000-000002370000}"/>
    <cellStyle name="Normal 6 3 2 3 2 4 2 2" xfId="7054" xr:uid="{00000000-0005-0000-0000-000003370000}"/>
    <cellStyle name="Normal 6 3 2 3 2 4 2 2 2" xfId="16482" xr:uid="{00000000-0005-0000-0000-000004370000}"/>
    <cellStyle name="Normal 6 3 2 3 2 4 2 3" xfId="12240" xr:uid="{00000000-0005-0000-0000-000005370000}"/>
    <cellStyle name="Normal 6 3 2 3 2 4 3" xfId="7055" xr:uid="{00000000-0005-0000-0000-000006370000}"/>
    <cellStyle name="Normal 6 3 2 3 2 4 3 2" xfId="7056" xr:uid="{00000000-0005-0000-0000-000007370000}"/>
    <cellStyle name="Normal 6 3 2 3 2 4 3 2 2" xfId="15068" xr:uid="{00000000-0005-0000-0000-000008370000}"/>
    <cellStyle name="Normal 6 3 2 3 2 4 3 3" xfId="10826" xr:uid="{00000000-0005-0000-0000-000009370000}"/>
    <cellStyle name="Normal 6 3 2 3 2 4 4" xfId="7057" xr:uid="{00000000-0005-0000-0000-00000A370000}"/>
    <cellStyle name="Normal 6 3 2 3 2 4 4 2" xfId="13656" xr:uid="{00000000-0005-0000-0000-00000B370000}"/>
    <cellStyle name="Normal 6 3 2 3 2 4 5" xfId="9414" xr:uid="{00000000-0005-0000-0000-00000C370000}"/>
    <cellStyle name="Normal 6 3 2 3 2 5" xfId="7058" xr:uid="{00000000-0005-0000-0000-00000D370000}"/>
    <cellStyle name="Normal 6 3 2 3 2 5 2" xfId="7059" xr:uid="{00000000-0005-0000-0000-00000E370000}"/>
    <cellStyle name="Normal 6 3 2 3 2 5 2 2" xfId="15776" xr:uid="{00000000-0005-0000-0000-00000F370000}"/>
    <cellStyle name="Normal 6 3 2 3 2 5 3" xfId="11534" xr:uid="{00000000-0005-0000-0000-000010370000}"/>
    <cellStyle name="Normal 6 3 2 3 2 6" xfId="7060" xr:uid="{00000000-0005-0000-0000-000011370000}"/>
    <cellStyle name="Normal 6 3 2 3 2 6 2" xfId="7061" xr:uid="{00000000-0005-0000-0000-000012370000}"/>
    <cellStyle name="Normal 6 3 2 3 2 6 2 2" xfId="14362" xr:uid="{00000000-0005-0000-0000-000013370000}"/>
    <cellStyle name="Normal 6 3 2 3 2 6 3" xfId="10120" xr:uid="{00000000-0005-0000-0000-000014370000}"/>
    <cellStyle name="Normal 6 3 2 3 2 7" xfId="7062" xr:uid="{00000000-0005-0000-0000-000015370000}"/>
    <cellStyle name="Normal 6 3 2 3 2 7 2" xfId="12950" xr:uid="{00000000-0005-0000-0000-000016370000}"/>
    <cellStyle name="Normal 6 3 2 3 2 8" xfId="8708" xr:uid="{00000000-0005-0000-0000-000017370000}"/>
    <cellStyle name="Normal 6 3 2 3 3" xfId="7063" xr:uid="{00000000-0005-0000-0000-000018370000}"/>
    <cellStyle name="Normal 6 3 2 3 3 2" xfId="7064" xr:uid="{00000000-0005-0000-0000-000019370000}"/>
    <cellStyle name="Normal 6 3 2 3 3 2 2" xfId="7065" xr:uid="{00000000-0005-0000-0000-00001A370000}"/>
    <cellStyle name="Normal 6 3 2 3 3 2 2 2" xfId="7066" xr:uid="{00000000-0005-0000-0000-00001B370000}"/>
    <cellStyle name="Normal 6 3 2 3 3 2 2 2 2" xfId="16583" xr:uid="{00000000-0005-0000-0000-00001C370000}"/>
    <cellStyle name="Normal 6 3 2 3 3 2 2 3" xfId="12341" xr:uid="{00000000-0005-0000-0000-00001D370000}"/>
    <cellStyle name="Normal 6 3 2 3 3 2 3" xfId="7067" xr:uid="{00000000-0005-0000-0000-00001E370000}"/>
    <cellStyle name="Normal 6 3 2 3 3 2 3 2" xfId="7068" xr:uid="{00000000-0005-0000-0000-00001F370000}"/>
    <cellStyle name="Normal 6 3 2 3 3 2 3 2 2" xfId="15169" xr:uid="{00000000-0005-0000-0000-000020370000}"/>
    <cellStyle name="Normal 6 3 2 3 3 2 3 3" xfId="10927" xr:uid="{00000000-0005-0000-0000-000021370000}"/>
    <cellStyle name="Normal 6 3 2 3 3 2 4" xfId="7069" xr:uid="{00000000-0005-0000-0000-000022370000}"/>
    <cellStyle name="Normal 6 3 2 3 3 2 4 2" xfId="13757" xr:uid="{00000000-0005-0000-0000-000023370000}"/>
    <cellStyle name="Normal 6 3 2 3 3 2 5" xfId="9515" xr:uid="{00000000-0005-0000-0000-000024370000}"/>
    <cellStyle name="Normal 6 3 2 3 3 3" xfId="7070" xr:uid="{00000000-0005-0000-0000-000025370000}"/>
    <cellStyle name="Normal 6 3 2 3 3 3 2" xfId="7071" xr:uid="{00000000-0005-0000-0000-000026370000}"/>
    <cellStyle name="Normal 6 3 2 3 3 3 2 2" xfId="15877" xr:uid="{00000000-0005-0000-0000-000027370000}"/>
    <cellStyle name="Normal 6 3 2 3 3 3 3" xfId="11635" xr:uid="{00000000-0005-0000-0000-000028370000}"/>
    <cellStyle name="Normal 6 3 2 3 3 4" xfId="7072" xr:uid="{00000000-0005-0000-0000-000029370000}"/>
    <cellStyle name="Normal 6 3 2 3 3 4 2" xfId="7073" xr:uid="{00000000-0005-0000-0000-00002A370000}"/>
    <cellStyle name="Normal 6 3 2 3 3 4 2 2" xfId="14463" xr:uid="{00000000-0005-0000-0000-00002B370000}"/>
    <cellStyle name="Normal 6 3 2 3 3 4 3" xfId="10221" xr:uid="{00000000-0005-0000-0000-00002C370000}"/>
    <cellStyle name="Normal 6 3 2 3 3 5" xfId="7074" xr:uid="{00000000-0005-0000-0000-00002D370000}"/>
    <cellStyle name="Normal 6 3 2 3 3 5 2" xfId="13051" xr:uid="{00000000-0005-0000-0000-00002E370000}"/>
    <cellStyle name="Normal 6 3 2 3 3 6" xfId="8809" xr:uid="{00000000-0005-0000-0000-00002F370000}"/>
    <cellStyle name="Normal 6 3 2 3 4" xfId="7075" xr:uid="{00000000-0005-0000-0000-000030370000}"/>
    <cellStyle name="Normal 6 3 2 3 4 2" xfId="7076" xr:uid="{00000000-0005-0000-0000-000031370000}"/>
    <cellStyle name="Normal 6 3 2 3 4 2 2" xfId="7077" xr:uid="{00000000-0005-0000-0000-000032370000}"/>
    <cellStyle name="Normal 6 3 2 3 4 2 2 2" xfId="7078" xr:uid="{00000000-0005-0000-0000-000033370000}"/>
    <cellStyle name="Normal 6 3 2 3 4 2 2 2 2" xfId="16835" xr:uid="{00000000-0005-0000-0000-000034370000}"/>
    <cellStyle name="Normal 6 3 2 3 4 2 2 3" xfId="12593" xr:uid="{00000000-0005-0000-0000-000035370000}"/>
    <cellStyle name="Normal 6 3 2 3 4 2 3" xfId="7079" xr:uid="{00000000-0005-0000-0000-000036370000}"/>
    <cellStyle name="Normal 6 3 2 3 4 2 3 2" xfId="7080" xr:uid="{00000000-0005-0000-0000-000037370000}"/>
    <cellStyle name="Normal 6 3 2 3 4 2 3 2 2" xfId="15421" xr:uid="{00000000-0005-0000-0000-000038370000}"/>
    <cellStyle name="Normal 6 3 2 3 4 2 3 3" xfId="11179" xr:uid="{00000000-0005-0000-0000-000039370000}"/>
    <cellStyle name="Normal 6 3 2 3 4 2 4" xfId="7081" xr:uid="{00000000-0005-0000-0000-00003A370000}"/>
    <cellStyle name="Normal 6 3 2 3 4 2 4 2" xfId="14009" xr:uid="{00000000-0005-0000-0000-00003B370000}"/>
    <cellStyle name="Normal 6 3 2 3 4 2 5" xfId="9767" xr:uid="{00000000-0005-0000-0000-00003C370000}"/>
    <cellStyle name="Normal 6 3 2 3 4 3" xfId="7082" xr:uid="{00000000-0005-0000-0000-00003D370000}"/>
    <cellStyle name="Normal 6 3 2 3 4 3 2" xfId="7083" xr:uid="{00000000-0005-0000-0000-00003E370000}"/>
    <cellStyle name="Normal 6 3 2 3 4 3 2 2" xfId="16129" xr:uid="{00000000-0005-0000-0000-00003F370000}"/>
    <cellStyle name="Normal 6 3 2 3 4 3 3" xfId="11887" xr:uid="{00000000-0005-0000-0000-000040370000}"/>
    <cellStyle name="Normal 6 3 2 3 4 4" xfId="7084" xr:uid="{00000000-0005-0000-0000-000041370000}"/>
    <cellStyle name="Normal 6 3 2 3 4 4 2" xfId="7085" xr:uid="{00000000-0005-0000-0000-000042370000}"/>
    <cellStyle name="Normal 6 3 2 3 4 4 2 2" xfId="14715" xr:uid="{00000000-0005-0000-0000-000043370000}"/>
    <cellStyle name="Normal 6 3 2 3 4 4 3" xfId="10473" xr:uid="{00000000-0005-0000-0000-000044370000}"/>
    <cellStyle name="Normal 6 3 2 3 4 5" xfId="7086" xr:uid="{00000000-0005-0000-0000-000045370000}"/>
    <cellStyle name="Normal 6 3 2 3 4 5 2" xfId="13303" xr:uid="{00000000-0005-0000-0000-000046370000}"/>
    <cellStyle name="Normal 6 3 2 3 4 6" xfId="9061" xr:uid="{00000000-0005-0000-0000-000047370000}"/>
    <cellStyle name="Normal 6 3 2 3 5" xfId="7087" xr:uid="{00000000-0005-0000-0000-000048370000}"/>
    <cellStyle name="Normal 6 3 2 3 5 2" xfId="7088" xr:uid="{00000000-0005-0000-0000-000049370000}"/>
    <cellStyle name="Normal 6 3 2 3 5 2 2" xfId="7089" xr:uid="{00000000-0005-0000-0000-00004A370000}"/>
    <cellStyle name="Normal 6 3 2 3 5 2 2 2" xfId="16381" xr:uid="{00000000-0005-0000-0000-00004B370000}"/>
    <cellStyle name="Normal 6 3 2 3 5 2 3" xfId="12139" xr:uid="{00000000-0005-0000-0000-00004C370000}"/>
    <cellStyle name="Normal 6 3 2 3 5 3" xfId="7090" xr:uid="{00000000-0005-0000-0000-00004D370000}"/>
    <cellStyle name="Normal 6 3 2 3 5 3 2" xfId="7091" xr:uid="{00000000-0005-0000-0000-00004E370000}"/>
    <cellStyle name="Normal 6 3 2 3 5 3 2 2" xfId="14967" xr:uid="{00000000-0005-0000-0000-00004F370000}"/>
    <cellStyle name="Normal 6 3 2 3 5 3 3" xfId="10725" xr:uid="{00000000-0005-0000-0000-000050370000}"/>
    <cellStyle name="Normal 6 3 2 3 5 4" xfId="7092" xr:uid="{00000000-0005-0000-0000-000051370000}"/>
    <cellStyle name="Normal 6 3 2 3 5 4 2" xfId="13555" xr:uid="{00000000-0005-0000-0000-000052370000}"/>
    <cellStyle name="Normal 6 3 2 3 5 5" xfId="9313" xr:uid="{00000000-0005-0000-0000-000053370000}"/>
    <cellStyle name="Normal 6 3 2 3 6" xfId="7093" xr:uid="{00000000-0005-0000-0000-000054370000}"/>
    <cellStyle name="Normal 6 3 2 3 6 2" xfId="7094" xr:uid="{00000000-0005-0000-0000-000055370000}"/>
    <cellStyle name="Normal 6 3 2 3 6 2 2" xfId="15675" xr:uid="{00000000-0005-0000-0000-000056370000}"/>
    <cellStyle name="Normal 6 3 2 3 6 3" xfId="11433" xr:uid="{00000000-0005-0000-0000-000057370000}"/>
    <cellStyle name="Normal 6 3 2 3 7" xfId="7095" xr:uid="{00000000-0005-0000-0000-000058370000}"/>
    <cellStyle name="Normal 6 3 2 3 7 2" xfId="7096" xr:uid="{00000000-0005-0000-0000-000059370000}"/>
    <cellStyle name="Normal 6 3 2 3 7 2 2" xfId="14261" xr:uid="{00000000-0005-0000-0000-00005A370000}"/>
    <cellStyle name="Normal 6 3 2 3 7 3" xfId="10019" xr:uid="{00000000-0005-0000-0000-00005B370000}"/>
    <cellStyle name="Normal 6 3 2 3 8" xfId="7097" xr:uid="{00000000-0005-0000-0000-00005C370000}"/>
    <cellStyle name="Normal 6 3 2 3 8 2" xfId="12849" xr:uid="{00000000-0005-0000-0000-00005D370000}"/>
    <cellStyle name="Normal 6 3 2 3 9" xfId="8607" xr:uid="{00000000-0005-0000-0000-00005E370000}"/>
    <cellStyle name="Normal 6 3 2 4" xfId="7098" xr:uid="{00000000-0005-0000-0000-00005F370000}"/>
    <cellStyle name="Normal 6 3 2 4 2" xfId="7099" xr:uid="{00000000-0005-0000-0000-000060370000}"/>
    <cellStyle name="Normal 6 3 2 4 2 2" xfId="7100" xr:uid="{00000000-0005-0000-0000-000061370000}"/>
    <cellStyle name="Normal 6 3 2 4 2 2 2" xfId="7101" xr:uid="{00000000-0005-0000-0000-000062370000}"/>
    <cellStyle name="Normal 6 3 2 4 2 2 2 2" xfId="7102" xr:uid="{00000000-0005-0000-0000-000063370000}"/>
    <cellStyle name="Normal 6 3 2 4 2 2 2 2 2" xfId="16633" xr:uid="{00000000-0005-0000-0000-000064370000}"/>
    <cellStyle name="Normal 6 3 2 4 2 2 2 3" xfId="12391" xr:uid="{00000000-0005-0000-0000-000065370000}"/>
    <cellStyle name="Normal 6 3 2 4 2 2 3" xfId="7103" xr:uid="{00000000-0005-0000-0000-000066370000}"/>
    <cellStyle name="Normal 6 3 2 4 2 2 3 2" xfId="7104" xr:uid="{00000000-0005-0000-0000-000067370000}"/>
    <cellStyle name="Normal 6 3 2 4 2 2 3 2 2" xfId="15219" xr:uid="{00000000-0005-0000-0000-000068370000}"/>
    <cellStyle name="Normal 6 3 2 4 2 2 3 3" xfId="10977" xr:uid="{00000000-0005-0000-0000-000069370000}"/>
    <cellStyle name="Normal 6 3 2 4 2 2 4" xfId="7105" xr:uid="{00000000-0005-0000-0000-00006A370000}"/>
    <cellStyle name="Normal 6 3 2 4 2 2 4 2" xfId="13807" xr:uid="{00000000-0005-0000-0000-00006B370000}"/>
    <cellStyle name="Normal 6 3 2 4 2 2 5" xfId="9565" xr:uid="{00000000-0005-0000-0000-00006C370000}"/>
    <cellStyle name="Normal 6 3 2 4 2 3" xfId="7106" xr:uid="{00000000-0005-0000-0000-00006D370000}"/>
    <cellStyle name="Normal 6 3 2 4 2 3 2" xfId="7107" xr:uid="{00000000-0005-0000-0000-00006E370000}"/>
    <cellStyle name="Normal 6 3 2 4 2 3 2 2" xfId="15927" xr:uid="{00000000-0005-0000-0000-00006F370000}"/>
    <cellStyle name="Normal 6 3 2 4 2 3 3" xfId="11685" xr:uid="{00000000-0005-0000-0000-000070370000}"/>
    <cellStyle name="Normal 6 3 2 4 2 4" xfId="7108" xr:uid="{00000000-0005-0000-0000-000071370000}"/>
    <cellStyle name="Normal 6 3 2 4 2 4 2" xfId="7109" xr:uid="{00000000-0005-0000-0000-000072370000}"/>
    <cellStyle name="Normal 6 3 2 4 2 4 2 2" xfId="14513" xr:uid="{00000000-0005-0000-0000-000073370000}"/>
    <cellStyle name="Normal 6 3 2 4 2 4 3" xfId="10271" xr:uid="{00000000-0005-0000-0000-000074370000}"/>
    <cellStyle name="Normal 6 3 2 4 2 5" xfId="7110" xr:uid="{00000000-0005-0000-0000-000075370000}"/>
    <cellStyle name="Normal 6 3 2 4 2 5 2" xfId="13101" xr:uid="{00000000-0005-0000-0000-000076370000}"/>
    <cellStyle name="Normal 6 3 2 4 2 6" xfId="8859" xr:uid="{00000000-0005-0000-0000-000077370000}"/>
    <cellStyle name="Normal 6 3 2 4 3" xfId="7111" xr:uid="{00000000-0005-0000-0000-000078370000}"/>
    <cellStyle name="Normal 6 3 2 4 3 2" xfId="7112" xr:uid="{00000000-0005-0000-0000-000079370000}"/>
    <cellStyle name="Normal 6 3 2 4 3 2 2" xfId="7113" xr:uid="{00000000-0005-0000-0000-00007A370000}"/>
    <cellStyle name="Normal 6 3 2 4 3 2 2 2" xfId="7114" xr:uid="{00000000-0005-0000-0000-00007B370000}"/>
    <cellStyle name="Normal 6 3 2 4 3 2 2 2 2" xfId="16885" xr:uid="{00000000-0005-0000-0000-00007C370000}"/>
    <cellStyle name="Normal 6 3 2 4 3 2 2 3" xfId="12643" xr:uid="{00000000-0005-0000-0000-00007D370000}"/>
    <cellStyle name="Normal 6 3 2 4 3 2 3" xfId="7115" xr:uid="{00000000-0005-0000-0000-00007E370000}"/>
    <cellStyle name="Normal 6 3 2 4 3 2 3 2" xfId="7116" xr:uid="{00000000-0005-0000-0000-00007F370000}"/>
    <cellStyle name="Normal 6 3 2 4 3 2 3 2 2" xfId="15471" xr:uid="{00000000-0005-0000-0000-000080370000}"/>
    <cellStyle name="Normal 6 3 2 4 3 2 3 3" xfId="11229" xr:uid="{00000000-0005-0000-0000-000081370000}"/>
    <cellStyle name="Normal 6 3 2 4 3 2 4" xfId="7117" xr:uid="{00000000-0005-0000-0000-000082370000}"/>
    <cellStyle name="Normal 6 3 2 4 3 2 4 2" xfId="14059" xr:uid="{00000000-0005-0000-0000-000083370000}"/>
    <cellStyle name="Normal 6 3 2 4 3 2 5" xfId="9817" xr:uid="{00000000-0005-0000-0000-000084370000}"/>
    <cellStyle name="Normal 6 3 2 4 3 3" xfId="7118" xr:uid="{00000000-0005-0000-0000-000085370000}"/>
    <cellStyle name="Normal 6 3 2 4 3 3 2" xfId="7119" xr:uid="{00000000-0005-0000-0000-000086370000}"/>
    <cellStyle name="Normal 6 3 2 4 3 3 2 2" xfId="16179" xr:uid="{00000000-0005-0000-0000-000087370000}"/>
    <cellStyle name="Normal 6 3 2 4 3 3 3" xfId="11937" xr:uid="{00000000-0005-0000-0000-000088370000}"/>
    <cellStyle name="Normal 6 3 2 4 3 4" xfId="7120" xr:uid="{00000000-0005-0000-0000-000089370000}"/>
    <cellStyle name="Normal 6 3 2 4 3 4 2" xfId="7121" xr:uid="{00000000-0005-0000-0000-00008A370000}"/>
    <cellStyle name="Normal 6 3 2 4 3 4 2 2" xfId="14765" xr:uid="{00000000-0005-0000-0000-00008B370000}"/>
    <cellStyle name="Normal 6 3 2 4 3 4 3" xfId="10523" xr:uid="{00000000-0005-0000-0000-00008C370000}"/>
    <cellStyle name="Normal 6 3 2 4 3 5" xfId="7122" xr:uid="{00000000-0005-0000-0000-00008D370000}"/>
    <cellStyle name="Normal 6 3 2 4 3 5 2" xfId="13353" xr:uid="{00000000-0005-0000-0000-00008E370000}"/>
    <cellStyle name="Normal 6 3 2 4 3 6" xfId="9111" xr:uid="{00000000-0005-0000-0000-00008F370000}"/>
    <cellStyle name="Normal 6 3 2 4 4" xfId="7123" xr:uid="{00000000-0005-0000-0000-000090370000}"/>
    <cellStyle name="Normal 6 3 2 4 4 2" xfId="7124" xr:uid="{00000000-0005-0000-0000-000091370000}"/>
    <cellStyle name="Normal 6 3 2 4 4 2 2" xfId="7125" xr:uid="{00000000-0005-0000-0000-000092370000}"/>
    <cellStyle name="Normal 6 3 2 4 4 2 2 2" xfId="16431" xr:uid="{00000000-0005-0000-0000-000093370000}"/>
    <cellStyle name="Normal 6 3 2 4 4 2 3" xfId="12189" xr:uid="{00000000-0005-0000-0000-000094370000}"/>
    <cellStyle name="Normal 6 3 2 4 4 3" xfId="7126" xr:uid="{00000000-0005-0000-0000-000095370000}"/>
    <cellStyle name="Normal 6 3 2 4 4 3 2" xfId="7127" xr:uid="{00000000-0005-0000-0000-000096370000}"/>
    <cellStyle name="Normal 6 3 2 4 4 3 2 2" xfId="15017" xr:uid="{00000000-0005-0000-0000-000097370000}"/>
    <cellStyle name="Normal 6 3 2 4 4 3 3" xfId="10775" xr:uid="{00000000-0005-0000-0000-000098370000}"/>
    <cellStyle name="Normal 6 3 2 4 4 4" xfId="7128" xr:uid="{00000000-0005-0000-0000-000099370000}"/>
    <cellStyle name="Normal 6 3 2 4 4 4 2" xfId="13605" xr:uid="{00000000-0005-0000-0000-00009A370000}"/>
    <cellStyle name="Normal 6 3 2 4 4 5" xfId="9363" xr:uid="{00000000-0005-0000-0000-00009B370000}"/>
    <cellStyle name="Normal 6 3 2 4 5" xfId="7129" xr:uid="{00000000-0005-0000-0000-00009C370000}"/>
    <cellStyle name="Normal 6 3 2 4 5 2" xfId="7130" xr:uid="{00000000-0005-0000-0000-00009D370000}"/>
    <cellStyle name="Normal 6 3 2 4 5 2 2" xfId="15725" xr:uid="{00000000-0005-0000-0000-00009E370000}"/>
    <cellStyle name="Normal 6 3 2 4 5 3" xfId="11483" xr:uid="{00000000-0005-0000-0000-00009F370000}"/>
    <cellStyle name="Normal 6 3 2 4 6" xfId="7131" xr:uid="{00000000-0005-0000-0000-0000A0370000}"/>
    <cellStyle name="Normal 6 3 2 4 6 2" xfId="7132" xr:uid="{00000000-0005-0000-0000-0000A1370000}"/>
    <cellStyle name="Normal 6 3 2 4 6 2 2" xfId="14311" xr:uid="{00000000-0005-0000-0000-0000A2370000}"/>
    <cellStyle name="Normal 6 3 2 4 6 3" xfId="10069" xr:uid="{00000000-0005-0000-0000-0000A3370000}"/>
    <cellStyle name="Normal 6 3 2 4 7" xfId="7133" xr:uid="{00000000-0005-0000-0000-0000A4370000}"/>
    <cellStyle name="Normal 6 3 2 4 7 2" xfId="12899" xr:uid="{00000000-0005-0000-0000-0000A5370000}"/>
    <cellStyle name="Normal 6 3 2 4 8" xfId="8657" xr:uid="{00000000-0005-0000-0000-0000A6370000}"/>
    <cellStyle name="Normal 6 3 2 5" xfId="7134" xr:uid="{00000000-0005-0000-0000-0000A7370000}"/>
    <cellStyle name="Normal 6 3 2 5 2" xfId="7135" xr:uid="{00000000-0005-0000-0000-0000A8370000}"/>
    <cellStyle name="Normal 6 3 2 5 2 2" xfId="7136" xr:uid="{00000000-0005-0000-0000-0000A9370000}"/>
    <cellStyle name="Normal 6 3 2 5 2 2 2" xfId="7137" xr:uid="{00000000-0005-0000-0000-0000AA370000}"/>
    <cellStyle name="Normal 6 3 2 5 2 2 2 2" xfId="7138" xr:uid="{00000000-0005-0000-0000-0000AB370000}"/>
    <cellStyle name="Normal 6 3 2 5 2 2 2 2 2" xfId="16986" xr:uid="{00000000-0005-0000-0000-0000AC370000}"/>
    <cellStyle name="Normal 6 3 2 5 2 2 2 3" xfId="12744" xr:uid="{00000000-0005-0000-0000-0000AD370000}"/>
    <cellStyle name="Normal 6 3 2 5 2 2 3" xfId="7139" xr:uid="{00000000-0005-0000-0000-0000AE370000}"/>
    <cellStyle name="Normal 6 3 2 5 2 2 3 2" xfId="7140" xr:uid="{00000000-0005-0000-0000-0000AF370000}"/>
    <cellStyle name="Normal 6 3 2 5 2 2 3 2 2" xfId="15572" xr:uid="{00000000-0005-0000-0000-0000B0370000}"/>
    <cellStyle name="Normal 6 3 2 5 2 2 3 3" xfId="11330" xr:uid="{00000000-0005-0000-0000-0000B1370000}"/>
    <cellStyle name="Normal 6 3 2 5 2 2 4" xfId="7141" xr:uid="{00000000-0005-0000-0000-0000B2370000}"/>
    <cellStyle name="Normal 6 3 2 5 2 2 4 2" xfId="14160" xr:uid="{00000000-0005-0000-0000-0000B3370000}"/>
    <cellStyle name="Normal 6 3 2 5 2 2 5" xfId="9918" xr:uid="{00000000-0005-0000-0000-0000B4370000}"/>
    <cellStyle name="Normal 6 3 2 5 2 3" xfId="7142" xr:uid="{00000000-0005-0000-0000-0000B5370000}"/>
    <cellStyle name="Normal 6 3 2 5 2 3 2" xfId="7143" xr:uid="{00000000-0005-0000-0000-0000B6370000}"/>
    <cellStyle name="Normal 6 3 2 5 2 3 2 2" xfId="16280" xr:uid="{00000000-0005-0000-0000-0000B7370000}"/>
    <cellStyle name="Normal 6 3 2 5 2 3 3" xfId="12038" xr:uid="{00000000-0005-0000-0000-0000B8370000}"/>
    <cellStyle name="Normal 6 3 2 5 2 4" xfId="7144" xr:uid="{00000000-0005-0000-0000-0000B9370000}"/>
    <cellStyle name="Normal 6 3 2 5 2 4 2" xfId="7145" xr:uid="{00000000-0005-0000-0000-0000BA370000}"/>
    <cellStyle name="Normal 6 3 2 5 2 4 2 2" xfId="14866" xr:uid="{00000000-0005-0000-0000-0000BB370000}"/>
    <cellStyle name="Normal 6 3 2 5 2 4 3" xfId="10624" xr:uid="{00000000-0005-0000-0000-0000BC370000}"/>
    <cellStyle name="Normal 6 3 2 5 2 5" xfId="7146" xr:uid="{00000000-0005-0000-0000-0000BD370000}"/>
    <cellStyle name="Normal 6 3 2 5 2 5 2" xfId="13454" xr:uid="{00000000-0005-0000-0000-0000BE370000}"/>
    <cellStyle name="Normal 6 3 2 5 2 6" xfId="9212" xr:uid="{00000000-0005-0000-0000-0000BF370000}"/>
    <cellStyle name="Normal 6 3 2 5 3" xfId="7147" xr:uid="{00000000-0005-0000-0000-0000C0370000}"/>
    <cellStyle name="Normal 6 3 2 5 3 2" xfId="7148" xr:uid="{00000000-0005-0000-0000-0000C1370000}"/>
    <cellStyle name="Normal 6 3 2 5 3 2 2" xfId="7149" xr:uid="{00000000-0005-0000-0000-0000C2370000}"/>
    <cellStyle name="Normal 6 3 2 5 3 2 2 2" xfId="16734" xr:uid="{00000000-0005-0000-0000-0000C3370000}"/>
    <cellStyle name="Normal 6 3 2 5 3 2 3" xfId="12492" xr:uid="{00000000-0005-0000-0000-0000C4370000}"/>
    <cellStyle name="Normal 6 3 2 5 3 3" xfId="7150" xr:uid="{00000000-0005-0000-0000-0000C5370000}"/>
    <cellStyle name="Normal 6 3 2 5 3 3 2" xfId="7151" xr:uid="{00000000-0005-0000-0000-0000C6370000}"/>
    <cellStyle name="Normal 6 3 2 5 3 3 2 2" xfId="15320" xr:uid="{00000000-0005-0000-0000-0000C7370000}"/>
    <cellStyle name="Normal 6 3 2 5 3 3 3" xfId="11078" xr:uid="{00000000-0005-0000-0000-0000C8370000}"/>
    <cellStyle name="Normal 6 3 2 5 3 4" xfId="7152" xr:uid="{00000000-0005-0000-0000-0000C9370000}"/>
    <cellStyle name="Normal 6 3 2 5 3 4 2" xfId="13908" xr:uid="{00000000-0005-0000-0000-0000CA370000}"/>
    <cellStyle name="Normal 6 3 2 5 3 5" xfId="9666" xr:uid="{00000000-0005-0000-0000-0000CB370000}"/>
    <cellStyle name="Normal 6 3 2 5 4" xfId="7153" xr:uid="{00000000-0005-0000-0000-0000CC370000}"/>
    <cellStyle name="Normal 6 3 2 5 4 2" xfId="7154" xr:uid="{00000000-0005-0000-0000-0000CD370000}"/>
    <cellStyle name="Normal 6 3 2 5 4 2 2" xfId="16028" xr:uid="{00000000-0005-0000-0000-0000CE370000}"/>
    <cellStyle name="Normal 6 3 2 5 4 3" xfId="11786" xr:uid="{00000000-0005-0000-0000-0000CF370000}"/>
    <cellStyle name="Normal 6 3 2 5 5" xfId="7155" xr:uid="{00000000-0005-0000-0000-0000D0370000}"/>
    <cellStyle name="Normal 6 3 2 5 5 2" xfId="7156" xr:uid="{00000000-0005-0000-0000-0000D1370000}"/>
    <cellStyle name="Normal 6 3 2 5 5 2 2" xfId="14614" xr:uid="{00000000-0005-0000-0000-0000D2370000}"/>
    <cellStyle name="Normal 6 3 2 5 5 3" xfId="10372" xr:uid="{00000000-0005-0000-0000-0000D3370000}"/>
    <cellStyle name="Normal 6 3 2 5 6" xfId="7157" xr:uid="{00000000-0005-0000-0000-0000D4370000}"/>
    <cellStyle name="Normal 6 3 2 5 6 2" xfId="13202" xr:uid="{00000000-0005-0000-0000-0000D5370000}"/>
    <cellStyle name="Normal 6 3 2 5 7" xfId="8960" xr:uid="{00000000-0005-0000-0000-0000D6370000}"/>
    <cellStyle name="Normal 6 3 2 6" xfId="7158" xr:uid="{00000000-0005-0000-0000-0000D7370000}"/>
    <cellStyle name="Normal 6 3 2 6 2" xfId="7159" xr:uid="{00000000-0005-0000-0000-0000D8370000}"/>
    <cellStyle name="Normal 6 3 2 6 2 2" xfId="7160" xr:uid="{00000000-0005-0000-0000-0000D9370000}"/>
    <cellStyle name="Normal 6 3 2 6 2 2 2" xfId="7161" xr:uid="{00000000-0005-0000-0000-0000DA370000}"/>
    <cellStyle name="Normal 6 3 2 6 2 2 2 2" xfId="16532" xr:uid="{00000000-0005-0000-0000-0000DB370000}"/>
    <cellStyle name="Normal 6 3 2 6 2 2 3" xfId="12290" xr:uid="{00000000-0005-0000-0000-0000DC370000}"/>
    <cellStyle name="Normal 6 3 2 6 2 3" xfId="7162" xr:uid="{00000000-0005-0000-0000-0000DD370000}"/>
    <cellStyle name="Normal 6 3 2 6 2 3 2" xfId="7163" xr:uid="{00000000-0005-0000-0000-0000DE370000}"/>
    <cellStyle name="Normal 6 3 2 6 2 3 2 2" xfId="15118" xr:uid="{00000000-0005-0000-0000-0000DF370000}"/>
    <cellStyle name="Normal 6 3 2 6 2 3 3" xfId="10876" xr:uid="{00000000-0005-0000-0000-0000E0370000}"/>
    <cellStyle name="Normal 6 3 2 6 2 4" xfId="7164" xr:uid="{00000000-0005-0000-0000-0000E1370000}"/>
    <cellStyle name="Normal 6 3 2 6 2 4 2" xfId="13706" xr:uid="{00000000-0005-0000-0000-0000E2370000}"/>
    <cellStyle name="Normal 6 3 2 6 2 5" xfId="9464" xr:uid="{00000000-0005-0000-0000-0000E3370000}"/>
    <cellStyle name="Normal 6 3 2 6 3" xfId="7165" xr:uid="{00000000-0005-0000-0000-0000E4370000}"/>
    <cellStyle name="Normal 6 3 2 6 3 2" xfId="7166" xr:uid="{00000000-0005-0000-0000-0000E5370000}"/>
    <cellStyle name="Normal 6 3 2 6 3 2 2" xfId="15826" xr:uid="{00000000-0005-0000-0000-0000E6370000}"/>
    <cellStyle name="Normal 6 3 2 6 3 3" xfId="11584" xr:uid="{00000000-0005-0000-0000-0000E7370000}"/>
    <cellStyle name="Normal 6 3 2 6 4" xfId="7167" xr:uid="{00000000-0005-0000-0000-0000E8370000}"/>
    <cellStyle name="Normal 6 3 2 6 4 2" xfId="7168" xr:uid="{00000000-0005-0000-0000-0000E9370000}"/>
    <cellStyle name="Normal 6 3 2 6 4 2 2" xfId="14412" xr:uid="{00000000-0005-0000-0000-0000EA370000}"/>
    <cellStyle name="Normal 6 3 2 6 4 3" xfId="10170" xr:uid="{00000000-0005-0000-0000-0000EB370000}"/>
    <cellStyle name="Normal 6 3 2 6 5" xfId="7169" xr:uid="{00000000-0005-0000-0000-0000EC370000}"/>
    <cellStyle name="Normal 6 3 2 6 5 2" xfId="13000" xr:uid="{00000000-0005-0000-0000-0000ED370000}"/>
    <cellStyle name="Normal 6 3 2 6 6" xfId="8758" xr:uid="{00000000-0005-0000-0000-0000EE370000}"/>
    <cellStyle name="Normal 6 3 2 7" xfId="7170" xr:uid="{00000000-0005-0000-0000-0000EF370000}"/>
    <cellStyle name="Normal 6 3 2 7 2" xfId="7171" xr:uid="{00000000-0005-0000-0000-0000F0370000}"/>
    <cellStyle name="Normal 6 3 2 7 2 2" xfId="7172" xr:uid="{00000000-0005-0000-0000-0000F1370000}"/>
    <cellStyle name="Normal 6 3 2 7 2 2 2" xfId="7173" xr:uid="{00000000-0005-0000-0000-0000F2370000}"/>
    <cellStyle name="Normal 6 3 2 7 2 2 2 2" xfId="16784" xr:uid="{00000000-0005-0000-0000-0000F3370000}"/>
    <cellStyle name="Normal 6 3 2 7 2 2 3" xfId="12542" xr:uid="{00000000-0005-0000-0000-0000F4370000}"/>
    <cellStyle name="Normal 6 3 2 7 2 3" xfId="7174" xr:uid="{00000000-0005-0000-0000-0000F5370000}"/>
    <cellStyle name="Normal 6 3 2 7 2 3 2" xfId="7175" xr:uid="{00000000-0005-0000-0000-0000F6370000}"/>
    <cellStyle name="Normal 6 3 2 7 2 3 2 2" xfId="15370" xr:uid="{00000000-0005-0000-0000-0000F7370000}"/>
    <cellStyle name="Normal 6 3 2 7 2 3 3" xfId="11128" xr:uid="{00000000-0005-0000-0000-0000F8370000}"/>
    <cellStyle name="Normal 6 3 2 7 2 4" xfId="7176" xr:uid="{00000000-0005-0000-0000-0000F9370000}"/>
    <cellStyle name="Normal 6 3 2 7 2 4 2" xfId="13958" xr:uid="{00000000-0005-0000-0000-0000FA370000}"/>
    <cellStyle name="Normal 6 3 2 7 2 5" xfId="9716" xr:uid="{00000000-0005-0000-0000-0000FB370000}"/>
    <cellStyle name="Normal 6 3 2 7 3" xfId="7177" xr:uid="{00000000-0005-0000-0000-0000FC370000}"/>
    <cellStyle name="Normal 6 3 2 7 3 2" xfId="7178" xr:uid="{00000000-0005-0000-0000-0000FD370000}"/>
    <cellStyle name="Normal 6 3 2 7 3 2 2" xfId="16078" xr:uid="{00000000-0005-0000-0000-0000FE370000}"/>
    <cellStyle name="Normal 6 3 2 7 3 3" xfId="11836" xr:uid="{00000000-0005-0000-0000-0000FF370000}"/>
    <cellStyle name="Normal 6 3 2 7 4" xfId="7179" xr:uid="{00000000-0005-0000-0000-000000380000}"/>
    <cellStyle name="Normal 6 3 2 7 4 2" xfId="7180" xr:uid="{00000000-0005-0000-0000-000001380000}"/>
    <cellStyle name="Normal 6 3 2 7 4 2 2" xfId="14664" xr:uid="{00000000-0005-0000-0000-000002380000}"/>
    <cellStyle name="Normal 6 3 2 7 4 3" xfId="10422" xr:uid="{00000000-0005-0000-0000-000003380000}"/>
    <cellStyle name="Normal 6 3 2 7 5" xfId="7181" xr:uid="{00000000-0005-0000-0000-000004380000}"/>
    <cellStyle name="Normal 6 3 2 7 5 2" xfId="13252" xr:uid="{00000000-0005-0000-0000-000005380000}"/>
    <cellStyle name="Normal 6 3 2 7 6" xfId="9010" xr:uid="{00000000-0005-0000-0000-000006380000}"/>
    <cellStyle name="Normal 6 3 2 8" xfId="7182" xr:uid="{00000000-0005-0000-0000-000007380000}"/>
    <cellStyle name="Normal 6 3 2 8 2" xfId="7183" xr:uid="{00000000-0005-0000-0000-000008380000}"/>
    <cellStyle name="Normal 6 3 2 8 2 2" xfId="7184" xr:uid="{00000000-0005-0000-0000-000009380000}"/>
    <cellStyle name="Normal 6 3 2 8 2 2 2" xfId="16330" xr:uid="{00000000-0005-0000-0000-00000A380000}"/>
    <cellStyle name="Normal 6 3 2 8 2 3" xfId="12088" xr:uid="{00000000-0005-0000-0000-00000B380000}"/>
    <cellStyle name="Normal 6 3 2 8 3" xfId="7185" xr:uid="{00000000-0005-0000-0000-00000C380000}"/>
    <cellStyle name="Normal 6 3 2 8 3 2" xfId="7186" xr:uid="{00000000-0005-0000-0000-00000D380000}"/>
    <cellStyle name="Normal 6 3 2 8 3 2 2" xfId="14916" xr:uid="{00000000-0005-0000-0000-00000E380000}"/>
    <cellStyle name="Normal 6 3 2 8 3 3" xfId="10674" xr:uid="{00000000-0005-0000-0000-00000F380000}"/>
    <cellStyle name="Normal 6 3 2 8 4" xfId="7187" xr:uid="{00000000-0005-0000-0000-000010380000}"/>
    <cellStyle name="Normal 6 3 2 8 4 2" xfId="13504" xr:uid="{00000000-0005-0000-0000-000011380000}"/>
    <cellStyle name="Normal 6 3 2 8 5" xfId="9262" xr:uid="{00000000-0005-0000-0000-000012380000}"/>
    <cellStyle name="Normal 6 3 2 9" xfId="7188" xr:uid="{00000000-0005-0000-0000-000013380000}"/>
    <cellStyle name="Normal 6 3 2 9 2" xfId="7189" xr:uid="{00000000-0005-0000-0000-000014380000}"/>
    <cellStyle name="Normal 6 3 2 9 2 2" xfId="15624" xr:uid="{00000000-0005-0000-0000-000015380000}"/>
    <cellStyle name="Normal 6 3 2 9 3" xfId="11382" xr:uid="{00000000-0005-0000-0000-000016380000}"/>
    <cellStyle name="Normal 6 3 3" xfId="7190" xr:uid="{00000000-0005-0000-0000-000017380000}"/>
    <cellStyle name="Normal 6 3 3 10" xfId="7191" xr:uid="{00000000-0005-0000-0000-000018380000}"/>
    <cellStyle name="Normal 6 3 3 10 2" xfId="12810" xr:uid="{00000000-0005-0000-0000-000019380000}"/>
    <cellStyle name="Normal 6 3 3 11" xfId="8567" xr:uid="{00000000-0005-0000-0000-00001A380000}"/>
    <cellStyle name="Normal 6 3 3 2" xfId="7192" xr:uid="{00000000-0005-0000-0000-00001B380000}"/>
    <cellStyle name="Normal 6 3 3 2 2" xfId="7193" xr:uid="{00000000-0005-0000-0000-00001C380000}"/>
    <cellStyle name="Normal 6 3 3 2 2 2" xfId="7194" xr:uid="{00000000-0005-0000-0000-00001D380000}"/>
    <cellStyle name="Normal 6 3 3 2 2 2 2" xfId="7195" xr:uid="{00000000-0005-0000-0000-00001E380000}"/>
    <cellStyle name="Normal 6 3 3 2 2 2 2 2" xfId="7196" xr:uid="{00000000-0005-0000-0000-00001F380000}"/>
    <cellStyle name="Normal 6 3 3 2 2 2 2 2 2" xfId="7197" xr:uid="{00000000-0005-0000-0000-000020380000}"/>
    <cellStyle name="Normal 6 3 3 2 2 2 2 2 2 2" xfId="16696" xr:uid="{00000000-0005-0000-0000-000021380000}"/>
    <cellStyle name="Normal 6 3 3 2 2 2 2 2 3" xfId="12454" xr:uid="{00000000-0005-0000-0000-000022380000}"/>
    <cellStyle name="Normal 6 3 3 2 2 2 2 3" xfId="7198" xr:uid="{00000000-0005-0000-0000-000023380000}"/>
    <cellStyle name="Normal 6 3 3 2 2 2 2 3 2" xfId="7199" xr:uid="{00000000-0005-0000-0000-000024380000}"/>
    <cellStyle name="Normal 6 3 3 2 2 2 2 3 2 2" xfId="15282" xr:uid="{00000000-0005-0000-0000-000025380000}"/>
    <cellStyle name="Normal 6 3 3 2 2 2 2 3 3" xfId="11040" xr:uid="{00000000-0005-0000-0000-000026380000}"/>
    <cellStyle name="Normal 6 3 3 2 2 2 2 4" xfId="7200" xr:uid="{00000000-0005-0000-0000-000027380000}"/>
    <cellStyle name="Normal 6 3 3 2 2 2 2 4 2" xfId="13870" xr:uid="{00000000-0005-0000-0000-000028380000}"/>
    <cellStyle name="Normal 6 3 3 2 2 2 2 5" xfId="9628" xr:uid="{00000000-0005-0000-0000-000029380000}"/>
    <cellStyle name="Normal 6 3 3 2 2 2 3" xfId="7201" xr:uid="{00000000-0005-0000-0000-00002A380000}"/>
    <cellStyle name="Normal 6 3 3 2 2 2 3 2" xfId="7202" xr:uid="{00000000-0005-0000-0000-00002B380000}"/>
    <cellStyle name="Normal 6 3 3 2 2 2 3 2 2" xfId="15990" xr:uid="{00000000-0005-0000-0000-00002C380000}"/>
    <cellStyle name="Normal 6 3 3 2 2 2 3 3" xfId="11748" xr:uid="{00000000-0005-0000-0000-00002D380000}"/>
    <cellStyle name="Normal 6 3 3 2 2 2 4" xfId="7203" xr:uid="{00000000-0005-0000-0000-00002E380000}"/>
    <cellStyle name="Normal 6 3 3 2 2 2 4 2" xfId="7204" xr:uid="{00000000-0005-0000-0000-00002F380000}"/>
    <cellStyle name="Normal 6 3 3 2 2 2 4 2 2" xfId="14576" xr:uid="{00000000-0005-0000-0000-000030380000}"/>
    <cellStyle name="Normal 6 3 3 2 2 2 4 3" xfId="10334" xr:uid="{00000000-0005-0000-0000-000031380000}"/>
    <cellStyle name="Normal 6 3 3 2 2 2 5" xfId="7205" xr:uid="{00000000-0005-0000-0000-000032380000}"/>
    <cellStyle name="Normal 6 3 3 2 2 2 5 2" xfId="13164" xr:uid="{00000000-0005-0000-0000-000033380000}"/>
    <cellStyle name="Normal 6 3 3 2 2 2 6" xfId="8922" xr:uid="{00000000-0005-0000-0000-000034380000}"/>
    <cellStyle name="Normal 6 3 3 2 2 3" xfId="7206" xr:uid="{00000000-0005-0000-0000-000035380000}"/>
    <cellStyle name="Normal 6 3 3 2 2 3 2" xfId="7207" xr:uid="{00000000-0005-0000-0000-000036380000}"/>
    <cellStyle name="Normal 6 3 3 2 2 3 2 2" xfId="7208" xr:uid="{00000000-0005-0000-0000-000037380000}"/>
    <cellStyle name="Normal 6 3 3 2 2 3 2 2 2" xfId="7209" xr:uid="{00000000-0005-0000-0000-000038380000}"/>
    <cellStyle name="Normal 6 3 3 2 2 3 2 2 2 2" xfId="16948" xr:uid="{00000000-0005-0000-0000-000039380000}"/>
    <cellStyle name="Normal 6 3 3 2 2 3 2 2 3" xfId="12706" xr:uid="{00000000-0005-0000-0000-00003A380000}"/>
    <cellStyle name="Normal 6 3 3 2 2 3 2 3" xfId="7210" xr:uid="{00000000-0005-0000-0000-00003B380000}"/>
    <cellStyle name="Normal 6 3 3 2 2 3 2 3 2" xfId="7211" xr:uid="{00000000-0005-0000-0000-00003C380000}"/>
    <cellStyle name="Normal 6 3 3 2 2 3 2 3 2 2" xfId="15534" xr:uid="{00000000-0005-0000-0000-00003D380000}"/>
    <cellStyle name="Normal 6 3 3 2 2 3 2 3 3" xfId="11292" xr:uid="{00000000-0005-0000-0000-00003E380000}"/>
    <cellStyle name="Normal 6 3 3 2 2 3 2 4" xfId="7212" xr:uid="{00000000-0005-0000-0000-00003F380000}"/>
    <cellStyle name="Normal 6 3 3 2 2 3 2 4 2" xfId="14122" xr:uid="{00000000-0005-0000-0000-000040380000}"/>
    <cellStyle name="Normal 6 3 3 2 2 3 2 5" xfId="9880" xr:uid="{00000000-0005-0000-0000-000041380000}"/>
    <cellStyle name="Normal 6 3 3 2 2 3 3" xfId="7213" xr:uid="{00000000-0005-0000-0000-000042380000}"/>
    <cellStyle name="Normal 6 3 3 2 2 3 3 2" xfId="7214" xr:uid="{00000000-0005-0000-0000-000043380000}"/>
    <cellStyle name="Normal 6 3 3 2 2 3 3 2 2" xfId="16242" xr:uid="{00000000-0005-0000-0000-000044380000}"/>
    <cellStyle name="Normal 6 3 3 2 2 3 3 3" xfId="12000" xr:uid="{00000000-0005-0000-0000-000045380000}"/>
    <cellStyle name="Normal 6 3 3 2 2 3 4" xfId="7215" xr:uid="{00000000-0005-0000-0000-000046380000}"/>
    <cellStyle name="Normal 6 3 3 2 2 3 4 2" xfId="7216" xr:uid="{00000000-0005-0000-0000-000047380000}"/>
    <cellStyle name="Normal 6 3 3 2 2 3 4 2 2" xfId="14828" xr:uid="{00000000-0005-0000-0000-000048380000}"/>
    <cellStyle name="Normal 6 3 3 2 2 3 4 3" xfId="10586" xr:uid="{00000000-0005-0000-0000-000049380000}"/>
    <cellStyle name="Normal 6 3 3 2 2 3 5" xfId="7217" xr:uid="{00000000-0005-0000-0000-00004A380000}"/>
    <cellStyle name="Normal 6 3 3 2 2 3 5 2" xfId="13416" xr:uid="{00000000-0005-0000-0000-00004B380000}"/>
    <cellStyle name="Normal 6 3 3 2 2 3 6" xfId="9174" xr:uid="{00000000-0005-0000-0000-00004C380000}"/>
    <cellStyle name="Normal 6 3 3 2 2 4" xfId="7218" xr:uid="{00000000-0005-0000-0000-00004D380000}"/>
    <cellStyle name="Normal 6 3 3 2 2 4 2" xfId="7219" xr:uid="{00000000-0005-0000-0000-00004E380000}"/>
    <cellStyle name="Normal 6 3 3 2 2 4 2 2" xfId="7220" xr:uid="{00000000-0005-0000-0000-00004F380000}"/>
    <cellStyle name="Normal 6 3 3 2 2 4 2 2 2" xfId="16494" xr:uid="{00000000-0005-0000-0000-000050380000}"/>
    <cellStyle name="Normal 6 3 3 2 2 4 2 3" xfId="12252" xr:uid="{00000000-0005-0000-0000-000051380000}"/>
    <cellStyle name="Normal 6 3 3 2 2 4 3" xfId="7221" xr:uid="{00000000-0005-0000-0000-000052380000}"/>
    <cellStyle name="Normal 6 3 3 2 2 4 3 2" xfId="7222" xr:uid="{00000000-0005-0000-0000-000053380000}"/>
    <cellStyle name="Normal 6 3 3 2 2 4 3 2 2" xfId="15080" xr:uid="{00000000-0005-0000-0000-000054380000}"/>
    <cellStyle name="Normal 6 3 3 2 2 4 3 3" xfId="10838" xr:uid="{00000000-0005-0000-0000-000055380000}"/>
    <cellStyle name="Normal 6 3 3 2 2 4 4" xfId="7223" xr:uid="{00000000-0005-0000-0000-000056380000}"/>
    <cellStyle name="Normal 6 3 3 2 2 4 4 2" xfId="13668" xr:uid="{00000000-0005-0000-0000-000057380000}"/>
    <cellStyle name="Normal 6 3 3 2 2 4 5" xfId="9426" xr:uid="{00000000-0005-0000-0000-000058380000}"/>
    <cellStyle name="Normal 6 3 3 2 2 5" xfId="7224" xr:uid="{00000000-0005-0000-0000-000059380000}"/>
    <cellStyle name="Normal 6 3 3 2 2 5 2" xfId="7225" xr:uid="{00000000-0005-0000-0000-00005A380000}"/>
    <cellStyle name="Normal 6 3 3 2 2 5 2 2" xfId="15788" xr:uid="{00000000-0005-0000-0000-00005B380000}"/>
    <cellStyle name="Normal 6 3 3 2 2 5 3" xfId="11546" xr:uid="{00000000-0005-0000-0000-00005C380000}"/>
    <cellStyle name="Normal 6 3 3 2 2 6" xfId="7226" xr:uid="{00000000-0005-0000-0000-00005D380000}"/>
    <cellStyle name="Normal 6 3 3 2 2 6 2" xfId="7227" xr:uid="{00000000-0005-0000-0000-00005E380000}"/>
    <cellStyle name="Normal 6 3 3 2 2 6 2 2" xfId="14374" xr:uid="{00000000-0005-0000-0000-00005F380000}"/>
    <cellStyle name="Normal 6 3 3 2 2 6 3" xfId="10132" xr:uid="{00000000-0005-0000-0000-000060380000}"/>
    <cellStyle name="Normal 6 3 3 2 2 7" xfId="7228" xr:uid="{00000000-0005-0000-0000-000061380000}"/>
    <cellStyle name="Normal 6 3 3 2 2 7 2" xfId="12962" xr:uid="{00000000-0005-0000-0000-000062380000}"/>
    <cellStyle name="Normal 6 3 3 2 2 8" xfId="8720" xr:uid="{00000000-0005-0000-0000-000063380000}"/>
    <cellStyle name="Normal 6 3 3 2 3" xfId="7229" xr:uid="{00000000-0005-0000-0000-000064380000}"/>
    <cellStyle name="Normal 6 3 3 2 3 2" xfId="7230" xr:uid="{00000000-0005-0000-0000-000065380000}"/>
    <cellStyle name="Normal 6 3 3 2 3 2 2" xfId="7231" xr:uid="{00000000-0005-0000-0000-000066380000}"/>
    <cellStyle name="Normal 6 3 3 2 3 2 2 2" xfId="7232" xr:uid="{00000000-0005-0000-0000-000067380000}"/>
    <cellStyle name="Normal 6 3 3 2 3 2 2 2 2" xfId="16595" xr:uid="{00000000-0005-0000-0000-000068380000}"/>
    <cellStyle name="Normal 6 3 3 2 3 2 2 3" xfId="12353" xr:uid="{00000000-0005-0000-0000-000069380000}"/>
    <cellStyle name="Normal 6 3 3 2 3 2 3" xfId="7233" xr:uid="{00000000-0005-0000-0000-00006A380000}"/>
    <cellStyle name="Normal 6 3 3 2 3 2 3 2" xfId="7234" xr:uid="{00000000-0005-0000-0000-00006B380000}"/>
    <cellStyle name="Normal 6 3 3 2 3 2 3 2 2" xfId="15181" xr:uid="{00000000-0005-0000-0000-00006C380000}"/>
    <cellStyle name="Normal 6 3 3 2 3 2 3 3" xfId="10939" xr:uid="{00000000-0005-0000-0000-00006D380000}"/>
    <cellStyle name="Normal 6 3 3 2 3 2 4" xfId="7235" xr:uid="{00000000-0005-0000-0000-00006E380000}"/>
    <cellStyle name="Normal 6 3 3 2 3 2 4 2" xfId="13769" xr:uid="{00000000-0005-0000-0000-00006F380000}"/>
    <cellStyle name="Normal 6 3 3 2 3 2 5" xfId="9527" xr:uid="{00000000-0005-0000-0000-000070380000}"/>
    <cellStyle name="Normal 6 3 3 2 3 3" xfId="7236" xr:uid="{00000000-0005-0000-0000-000071380000}"/>
    <cellStyle name="Normal 6 3 3 2 3 3 2" xfId="7237" xr:uid="{00000000-0005-0000-0000-000072380000}"/>
    <cellStyle name="Normal 6 3 3 2 3 3 2 2" xfId="15889" xr:uid="{00000000-0005-0000-0000-000073380000}"/>
    <cellStyle name="Normal 6 3 3 2 3 3 3" xfId="11647" xr:uid="{00000000-0005-0000-0000-000074380000}"/>
    <cellStyle name="Normal 6 3 3 2 3 4" xfId="7238" xr:uid="{00000000-0005-0000-0000-000075380000}"/>
    <cellStyle name="Normal 6 3 3 2 3 4 2" xfId="7239" xr:uid="{00000000-0005-0000-0000-000076380000}"/>
    <cellStyle name="Normal 6 3 3 2 3 4 2 2" xfId="14475" xr:uid="{00000000-0005-0000-0000-000077380000}"/>
    <cellStyle name="Normal 6 3 3 2 3 4 3" xfId="10233" xr:uid="{00000000-0005-0000-0000-000078380000}"/>
    <cellStyle name="Normal 6 3 3 2 3 5" xfId="7240" xr:uid="{00000000-0005-0000-0000-000079380000}"/>
    <cellStyle name="Normal 6 3 3 2 3 5 2" xfId="13063" xr:uid="{00000000-0005-0000-0000-00007A380000}"/>
    <cellStyle name="Normal 6 3 3 2 3 6" xfId="8821" xr:uid="{00000000-0005-0000-0000-00007B380000}"/>
    <cellStyle name="Normal 6 3 3 2 4" xfId="7241" xr:uid="{00000000-0005-0000-0000-00007C380000}"/>
    <cellStyle name="Normal 6 3 3 2 4 2" xfId="7242" xr:uid="{00000000-0005-0000-0000-00007D380000}"/>
    <cellStyle name="Normal 6 3 3 2 4 2 2" xfId="7243" xr:uid="{00000000-0005-0000-0000-00007E380000}"/>
    <cellStyle name="Normal 6 3 3 2 4 2 2 2" xfId="7244" xr:uid="{00000000-0005-0000-0000-00007F380000}"/>
    <cellStyle name="Normal 6 3 3 2 4 2 2 2 2" xfId="16847" xr:uid="{00000000-0005-0000-0000-000080380000}"/>
    <cellStyle name="Normal 6 3 3 2 4 2 2 3" xfId="12605" xr:uid="{00000000-0005-0000-0000-000081380000}"/>
    <cellStyle name="Normal 6 3 3 2 4 2 3" xfId="7245" xr:uid="{00000000-0005-0000-0000-000082380000}"/>
    <cellStyle name="Normal 6 3 3 2 4 2 3 2" xfId="7246" xr:uid="{00000000-0005-0000-0000-000083380000}"/>
    <cellStyle name="Normal 6 3 3 2 4 2 3 2 2" xfId="15433" xr:uid="{00000000-0005-0000-0000-000084380000}"/>
    <cellStyle name="Normal 6 3 3 2 4 2 3 3" xfId="11191" xr:uid="{00000000-0005-0000-0000-000085380000}"/>
    <cellStyle name="Normal 6 3 3 2 4 2 4" xfId="7247" xr:uid="{00000000-0005-0000-0000-000086380000}"/>
    <cellStyle name="Normal 6 3 3 2 4 2 4 2" xfId="14021" xr:uid="{00000000-0005-0000-0000-000087380000}"/>
    <cellStyle name="Normal 6 3 3 2 4 2 5" xfId="9779" xr:uid="{00000000-0005-0000-0000-000088380000}"/>
    <cellStyle name="Normal 6 3 3 2 4 3" xfId="7248" xr:uid="{00000000-0005-0000-0000-000089380000}"/>
    <cellStyle name="Normal 6 3 3 2 4 3 2" xfId="7249" xr:uid="{00000000-0005-0000-0000-00008A380000}"/>
    <cellStyle name="Normal 6 3 3 2 4 3 2 2" xfId="16141" xr:uid="{00000000-0005-0000-0000-00008B380000}"/>
    <cellStyle name="Normal 6 3 3 2 4 3 3" xfId="11899" xr:uid="{00000000-0005-0000-0000-00008C380000}"/>
    <cellStyle name="Normal 6 3 3 2 4 4" xfId="7250" xr:uid="{00000000-0005-0000-0000-00008D380000}"/>
    <cellStyle name="Normal 6 3 3 2 4 4 2" xfId="7251" xr:uid="{00000000-0005-0000-0000-00008E380000}"/>
    <cellStyle name="Normal 6 3 3 2 4 4 2 2" xfId="14727" xr:uid="{00000000-0005-0000-0000-00008F380000}"/>
    <cellStyle name="Normal 6 3 3 2 4 4 3" xfId="10485" xr:uid="{00000000-0005-0000-0000-000090380000}"/>
    <cellStyle name="Normal 6 3 3 2 4 5" xfId="7252" xr:uid="{00000000-0005-0000-0000-000091380000}"/>
    <cellStyle name="Normal 6 3 3 2 4 5 2" xfId="13315" xr:uid="{00000000-0005-0000-0000-000092380000}"/>
    <cellStyle name="Normal 6 3 3 2 4 6" xfId="9073" xr:uid="{00000000-0005-0000-0000-000093380000}"/>
    <cellStyle name="Normal 6 3 3 2 5" xfId="7253" xr:uid="{00000000-0005-0000-0000-000094380000}"/>
    <cellStyle name="Normal 6 3 3 2 5 2" xfId="7254" xr:uid="{00000000-0005-0000-0000-000095380000}"/>
    <cellStyle name="Normal 6 3 3 2 5 2 2" xfId="7255" xr:uid="{00000000-0005-0000-0000-000096380000}"/>
    <cellStyle name="Normal 6 3 3 2 5 2 2 2" xfId="16393" xr:uid="{00000000-0005-0000-0000-000097380000}"/>
    <cellStyle name="Normal 6 3 3 2 5 2 3" xfId="12151" xr:uid="{00000000-0005-0000-0000-000098380000}"/>
    <cellStyle name="Normal 6 3 3 2 5 3" xfId="7256" xr:uid="{00000000-0005-0000-0000-000099380000}"/>
    <cellStyle name="Normal 6 3 3 2 5 3 2" xfId="7257" xr:uid="{00000000-0005-0000-0000-00009A380000}"/>
    <cellStyle name="Normal 6 3 3 2 5 3 2 2" xfId="14979" xr:uid="{00000000-0005-0000-0000-00009B380000}"/>
    <cellStyle name="Normal 6 3 3 2 5 3 3" xfId="10737" xr:uid="{00000000-0005-0000-0000-00009C380000}"/>
    <cellStyle name="Normal 6 3 3 2 5 4" xfId="7258" xr:uid="{00000000-0005-0000-0000-00009D380000}"/>
    <cellStyle name="Normal 6 3 3 2 5 4 2" xfId="13567" xr:uid="{00000000-0005-0000-0000-00009E380000}"/>
    <cellStyle name="Normal 6 3 3 2 5 5" xfId="9325" xr:uid="{00000000-0005-0000-0000-00009F380000}"/>
    <cellStyle name="Normal 6 3 3 2 6" xfId="7259" xr:uid="{00000000-0005-0000-0000-0000A0380000}"/>
    <cellStyle name="Normal 6 3 3 2 6 2" xfId="7260" xr:uid="{00000000-0005-0000-0000-0000A1380000}"/>
    <cellStyle name="Normal 6 3 3 2 6 2 2" xfId="15687" xr:uid="{00000000-0005-0000-0000-0000A2380000}"/>
    <cellStyle name="Normal 6 3 3 2 6 3" xfId="11445" xr:uid="{00000000-0005-0000-0000-0000A3380000}"/>
    <cellStyle name="Normal 6 3 3 2 7" xfId="7261" xr:uid="{00000000-0005-0000-0000-0000A4380000}"/>
    <cellStyle name="Normal 6 3 3 2 7 2" xfId="7262" xr:uid="{00000000-0005-0000-0000-0000A5380000}"/>
    <cellStyle name="Normal 6 3 3 2 7 2 2" xfId="14273" xr:uid="{00000000-0005-0000-0000-0000A6380000}"/>
    <cellStyle name="Normal 6 3 3 2 7 3" xfId="10031" xr:uid="{00000000-0005-0000-0000-0000A7380000}"/>
    <cellStyle name="Normal 6 3 3 2 8" xfId="7263" xr:uid="{00000000-0005-0000-0000-0000A8380000}"/>
    <cellStyle name="Normal 6 3 3 2 8 2" xfId="12861" xr:uid="{00000000-0005-0000-0000-0000A9380000}"/>
    <cellStyle name="Normal 6 3 3 2 9" xfId="8619" xr:uid="{00000000-0005-0000-0000-0000AA380000}"/>
    <cellStyle name="Normal 6 3 3 3" xfId="7264" xr:uid="{00000000-0005-0000-0000-0000AB380000}"/>
    <cellStyle name="Normal 6 3 3 3 2" xfId="7265" xr:uid="{00000000-0005-0000-0000-0000AC380000}"/>
    <cellStyle name="Normal 6 3 3 3 2 2" xfId="7266" xr:uid="{00000000-0005-0000-0000-0000AD380000}"/>
    <cellStyle name="Normal 6 3 3 3 2 2 2" xfId="7267" xr:uid="{00000000-0005-0000-0000-0000AE380000}"/>
    <cellStyle name="Normal 6 3 3 3 2 2 2 2" xfId="7268" xr:uid="{00000000-0005-0000-0000-0000AF380000}"/>
    <cellStyle name="Normal 6 3 3 3 2 2 2 2 2" xfId="16645" xr:uid="{00000000-0005-0000-0000-0000B0380000}"/>
    <cellStyle name="Normal 6 3 3 3 2 2 2 3" xfId="12403" xr:uid="{00000000-0005-0000-0000-0000B1380000}"/>
    <cellStyle name="Normal 6 3 3 3 2 2 3" xfId="7269" xr:uid="{00000000-0005-0000-0000-0000B2380000}"/>
    <cellStyle name="Normal 6 3 3 3 2 2 3 2" xfId="7270" xr:uid="{00000000-0005-0000-0000-0000B3380000}"/>
    <cellStyle name="Normal 6 3 3 3 2 2 3 2 2" xfId="15231" xr:uid="{00000000-0005-0000-0000-0000B4380000}"/>
    <cellStyle name="Normal 6 3 3 3 2 2 3 3" xfId="10989" xr:uid="{00000000-0005-0000-0000-0000B5380000}"/>
    <cellStyle name="Normal 6 3 3 3 2 2 4" xfId="7271" xr:uid="{00000000-0005-0000-0000-0000B6380000}"/>
    <cellStyle name="Normal 6 3 3 3 2 2 4 2" xfId="13819" xr:uid="{00000000-0005-0000-0000-0000B7380000}"/>
    <cellStyle name="Normal 6 3 3 3 2 2 5" xfId="9577" xr:uid="{00000000-0005-0000-0000-0000B8380000}"/>
    <cellStyle name="Normal 6 3 3 3 2 3" xfId="7272" xr:uid="{00000000-0005-0000-0000-0000B9380000}"/>
    <cellStyle name="Normal 6 3 3 3 2 3 2" xfId="7273" xr:uid="{00000000-0005-0000-0000-0000BA380000}"/>
    <cellStyle name="Normal 6 3 3 3 2 3 2 2" xfId="15939" xr:uid="{00000000-0005-0000-0000-0000BB380000}"/>
    <cellStyle name="Normal 6 3 3 3 2 3 3" xfId="11697" xr:uid="{00000000-0005-0000-0000-0000BC380000}"/>
    <cellStyle name="Normal 6 3 3 3 2 4" xfId="7274" xr:uid="{00000000-0005-0000-0000-0000BD380000}"/>
    <cellStyle name="Normal 6 3 3 3 2 4 2" xfId="7275" xr:uid="{00000000-0005-0000-0000-0000BE380000}"/>
    <cellStyle name="Normal 6 3 3 3 2 4 2 2" xfId="14525" xr:uid="{00000000-0005-0000-0000-0000BF380000}"/>
    <cellStyle name="Normal 6 3 3 3 2 4 3" xfId="10283" xr:uid="{00000000-0005-0000-0000-0000C0380000}"/>
    <cellStyle name="Normal 6 3 3 3 2 5" xfId="7276" xr:uid="{00000000-0005-0000-0000-0000C1380000}"/>
    <cellStyle name="Normal 6 3 3 3 2 5 2" xfId="13113" xr:uid="{00000000-0005-0000-0000-0000C2380000}"/>
    <cellStyle name="Normal 6 3 3 3 2 6" xfId="8871" xr:uid="{00000000-0005-0000-0000-0000C3380000}"/>
    <cellStyle name="Normal 6 3 3 3 3" xfId="7277" xr:uid="{00000000-0005-0000-0000-0000C4380000}"/>
    <cellStyle name="Normal 6 3 3 3 3 2" xfId="7278" xr:uid="{00000000-0005-0000-0000-0000C5380000}"/>
    <cellStyle name="Normal 6 3 3 3 3 2 2" xfId="7279" xr:uid="{00000000-0005-0000-0000-0000C6380000}"/>
    <cellStyle name="Normal 6 3 3 3 3 2 2 2" xfId="7280" xr:uid="{00000000-0005-0000-0000-0000C7380000}"/>
    <cellStyle name="Normal 6 3 3 3 3 2 2 2 2" xfId="16897" xr:uid="{00000000-0005-0000-0000-0000C8380000}"/>
    <cellStyle name="Normal 6 3 3 3 3 2 2 3" xfId="12655" xr:uid="{00000000-0005-0000-0000-0000C9380000}"/>
    <cellStyle name="Normal 6 3 3 3 3 2 3" xfId="7281" xr:uid="{00000000-0005-0000-0000-0000CA380000}"/>
    <cellStyle name="Normal 6 3 3 3 3 2 3 2" xfId="7282" xr:uid="{00000000-0005-0000-0000-0000CB380000}"/>
    <cellStyle name="Normal 6 3 3 3 3 2 3 2 2" xfId="15483" xr:uid="{00000000-0005-0000-0000-0000CC380000}"/>
    <cellStyle name="Normal 6 3 3 3 3 2 3 3" xfId="11241" xr:uid="{00000000-0005-0000-0000-0000CD380000}"/>
    <cellStyle name="Normal 6 3 3 3 3 2 4" xfId="7283" xr:uid="{00000000-0005-0000-0000-0000CE380000}"/>
    <cellStyle name="Normal 6 3 3 3 3 2 4 2" xfId="14071" xr:uid="{00000000-0005-0000-0000-0000CF380000}"/>
    <cellStyle name="Normal 6 3 3 3 3 2 5" xfId="9829" xr:uid="{00000000-0005-0000-0000-0000D0380000}"/>
    <cellStyle name="Normal 6 3 3 3 3 3" xfId="7284" xr:uid="{00000000-0005-0000-0000-0000D1380000}"/>
    <cellStyle name="Normal 6 3 3 3 3 3 2" xfId="7285" xr:uid="{00000000-0005-0000-0000-0000D2380000}"/>
    <cellStyle name="Normal 6 3 3 3 3 3 2 2" xfId="16191" xr:uid="{00000000-0005-0000-0000-0000D3380000}"/>
    <cellStyle name="Normal 6 3 3 3 3 3 3" xfId="11949" xr:uid="{00000000-0005-0000-0000-0000D4380000}"/>
    <cellStyle name="Normal 6 3 3 3 3 4" xfId="7286" xr:uid="{00000000-0005-0000-0000-0000D5380000}"/>
    <cellStyle name="Normal 6 3 3 3 3 4 2" xfId="7287" xr:uid="{00000000-0005-0000-0000-0000D6380000}"/>
    <cellStyle name="Normal 6 3 3 3 3 4 2 2" xfId="14777" xr:uid="{00000000-0005-0000-0000-0000D7380000}"/>
    <cellStyle name="Normal 6 3 3 3 3 4 3" xfId="10535" xr:uid="{00000000-0005-0000-0000-0000D8380000}"/>
    <cellStyle name="Normal 6 3 3 3 3 5" xfId="7288" xr:uid="{00000000-0005-0000-0000-0000D9380000}"/>
    <cellStyle name="Normal 6 3 3 3 3 5 2" xfId="13365" xr:uid="{00000000-0005-0000-0000-0000DA380000}"/>
    <cellStyle name="Normal 6 3 3 3 3 6" xfId="9123" xr:uid="{00000000-0005-0000-0000-0000DB380000}"/>
    <cellStyle name="Normal 6 3 3 3 4" xfId="7289" xr:uid="{00000000-0005-0000-0000-0000DC380000}"/>
    <cellStyle name="Normal 6 3 3 3 4 2" xfId="7290" xr:uid="{00000000-0005-0000-0000-0000DD380000}"/>
    <cellStyle name="Normal 6 3 3 3 4 2 2" xfId="7291" xr:uid="{00000000-0005-0000-0000-0000DE380000}"/>
    <cellStyle name="Normal 6 3 3 3 4 2 2 2" xfId="16443" xr:uid="{00000000-0005-0000-0000-0000DF380000}"/>
    <cellStyle name="Normal 6 3 3 3 4 2 3" xfId="12201" xr:uid="{00000000-0005-0000-0000-0000E0380000}"/>
    <cellStyle name="Normal 6 3 3 3 4 3" xfId="7292" xr:uid="{00000000-0005-0000-0000-0000E1380000}"/>
    <cellStyle name="Normal 6 3 3 3 4 3 2" xfId="7293" xr:uid="{00000000-0005-0000-0000-0000E2380000}"/>
    <cellStyle name="Normal 6 3 3 3 4 3 2 2" xfId="15029" xr:uid="{00000000-0005-0000-0000-0000E3380000}"/>
    <cellStyle name="Normal 6 3 3 3 4 3 3" xfId="10787" xr:uid="{00000000-0005-0000-0000-0000E4380000}"/>
    <cellStyle name="Normal 6 3 3 3 4 4" xfId="7294" xr:uid="{00000000-0005-0000-0000-0000E5380000}"/>
    <cellStyle name="Normal 6 3 3 3 4 4 2" xfId="13617" xr:uid="{00000000-0005-0000-0000-0000E6380000}"/>
    <cellStyle name="Normal 6 3 3 3 4 5" xfId="9375" xr:uid="{00000000-0005-0000-0000-0000E7380000}"/>
    <cellStyle name="Normal 6 3 3 3 5" xfId="7295" xr:uid="{00000000-0005-0000-0000-0000E8380000}"/>
    <cellStyle name="Normal 6 3 3 3 5 2" xfId="7296" xr:uid="{00000000-0005-0000-0000-0000E9380000}"/>
    <cellStyle name="Normal 6 3 3 3 5 2 2" xfId="15737" xr:uid="{00000000-0005-0000-0000-0000EA380000}"/>
    <cellStyle name="Normal 6 3 3 3 5 3" xfId="11495" xr:uid="{00000000-0005-0000-0000-0000EB380000}"/>
    <cellStyle name="Normal 6 3 3 3 6" xfId="7297" xr:uid="{00000000-0005-0000-0000-0000EC380000}"/>
    <cellStyle name="Normal 6 3 3 3 6 2" xfId="7298" xr:uid="{00000000-0005-0000-0000-0000ED380000}"/>
    <cellStyle name="Normal 6 3 3 3 6 2 2" xfId="14323" xr:uid="{00000000-0005-0000-0000-0000EE380000}"/>
    <cellStyle name="Normal 6 3 3 3 6 3" xfId="10081" xr:uid="{00000000-0005-0000-0000-0000EF380000}"/>
    <cellStyle name="Normal 6 3 3 3 7" xfId="7299" xr:uid="{00000000-0005-0000-0000-0000F0380000}"/>
    <cellStyle name="Normal 6 3 3 3 7 2" xfId="12911" xr:uid="{00000000-0005-0000-0000-0000F1380000}"/>
    <cellStyle name="Normal 6 3 3 3 8" xfId="8669" xr:uid="{00000000-0005-0000-0000-0000F2380000}"/>
    <cellStyle name="Normal 6 3 3 4" xfId="7300" xr:uid="{00000000-0005-0000-0000-0000F3380000}"/>
    <cellStyle name="Normal 6 3 3 4 2" xfId="7301" xr:uid="{00000000-0005-0000-0000-0000F4380000}"/>
    <cellStyle name="Normal 6 3 3 4 2 2" xfId="7302" xr:uid="{00000000-0005-0000-0000-0000F5380000}"/>
    <cellStyle name="Normal 6 3 3 4 2 2 2" xfId="7303" xr:uid="{00000000-0005-0000-0000-0000F6380000}"/>
    <cellStyle name="Normal 6 3 3 4 2 2 2 2" xfId="7304" xr:uid="{00000000-0005-0000-0000-0000F7380000}"/>
    <cellStyle name="Normal 6 3 3 4 2 2 2 2 2" xfId="16998" xr:uid="{00000000-0005-0000-0000-0000F8380000}"/>
    <cellStyle name="Normal 6 3 3 4 2 2 2 3" xfId="12756" xr:uid="{00000000-0005-0000-0000-0000F9380000}"/>
    <cellStyle name="Normal 6 3 3 4 2 2 3" xfId="7305" xr:uid="{00000000-0005-0000-0000-0000FA380000}"/>
    <cellStyle name="Normal 6 3 3 4 2 2 3 2" xfId="7306" xr:uid="{00000000-0005-0000-0000-0000FB380000}"/>
    <cellStyle name="Normal 6 3 3 4 2 2 3 2 2" xfId="15584" xr:uid="{00000000-0005-0000-0000-0000FC380000}"/>
    <cellStyle name="Normal 6 3 3 4 2 2 3 3" xfId="11342" xr:uid="{00000000-0005-0000-0000-0000FD380000}"/>
    <cellStyle name="Normal 6 3 3 4 2 2 4" xfId="7307" xr:uid="{00000000-0005-0000-0000-0000FE380000}"/>
    <cellStyle name="Normal 6 3 3 4 2 2 4 2" xfId="14172" xr:uid="{00000000-0005-0000-0000-0000FF380000}"/>
    <cellStyle name="Normal 6 3 3 4 2 2 5" xfId="9930" xr:uid="{00000000-0005-0000-0000-000000390000}"/>
    <cellStyle name="Normal 6 3 3 4 2 3" xfId="7308" xr:uid="{00000000-0005-0000-0000-000001390000}"/>
    <cellStyle name="Normal 6 3 3 4 2 3 2" xfId="7309" xr:uid="{00000000-0005-0000-0000-000002390000}"/>
    <cellStyle name="Normal 6 3 3 4 2 3 2 2" xfId="16292" xr:uid="{00000000-0005-0000-0000-000003390000}"/>
    <cellStyle name="Normal 6 3 3 4 2 3 3" xfId="12050" xr:uid="{00000000-0005-0000-0000-000004390000}"/>
    <cellStyle name="Normal 6 3 3 4 2 4" xfId="7310" xr:uid="{00000000-0005-0000-0000-000005390000}"/>
    <cellStyle name="Normal 6 3 3 4 2 4 2" xfId="7311" xr:uid="{00000000-0005-0000-0000-000006390000}"/>
    <cellStyle name="Normal 6 3 3 4 2 4 2 2" xfId="14878" xr:uid="{00000000-0005-0000-0000-000007390000}"/>
    <cellStyle name="Normal 6 3 3 4 2 4 3" xfId="10636" xr:uid="{00000000-0005-0000-0000-000008390000}"/>
    <cellStyle name="Normal 6 3 3 4 2 5" xfId="7312" xr:uid="{00000000-0005-0000-0000-000009390000}"/>
    <cellStyle name="Normal 6 3 3 4 2 5 2" xfId="13466" xr:uid="{00000000-0005-0000-0000-00000A390000}"/>
    <cellStyle name="Normal 6 3 3 4 2 6" xfId="9224" xr:uid="{00000000-0005-0000-0000-00000B390000}"/>
    <cellStyle name="Normal 6 3 3 4 3" xfId="7313" xr:uid="{00000000-0005-0000-0000-00000C390000}"/>
    <cellStyle name="Normal 6 3 3 4 3 2" xfId="7314" xr:uid="{00000000-0005-0000-0000-00000D390000}"/>
    <cellStyle name="Normal 6 3 3 4 3 2 2" xfId="7315" xr:uid="{00000000-0005-0000-0000-00000E390000}"/>
    <cellStyle name="Normal 6 3 3 4 3 2 2 2" xfId="16746" xr:uid="{00000000-0005-0000-0000-00000F390000}"/>
    <cellStyle name="Normal 6 3 3 4 3 2 3" xfId="12504" xr:uid="{00000000-0005-0000-0000-000010390000}"/>
    <cellStyle name="Normal 6 3 3 4 3 3" xfId="7316" xr:uid="{00000000-0005-0000-0000-000011390000}"/>
    <cellStyle name="Normal 6 3 3 4 3 3 2" xfId="7317" xr:uid="{00000000-0005-0000-0000-000012390000}"/>
    <cellStyle name="Normal 6 3 3 4 3 3 2 2" xfId="15332" xr:uid="{00000000-0005-0000-0000-000013390000}"/>
    <cellStyle name="Normal 6 3 3 4 3 3 3" xfId="11090" xr:uid="{00000000-0005-0000-0000-000014390000}"/>
    <cellStyle name="Normal 6 3 3 4 3 4" xfId="7318" xr:uid="{00000000-0005-0000-0000-000015390000}"/>
    <cellStyle name="Normal 6 3 3 4 3 4 2" xfId="13920" xr:uid="{00000000-0005-0000-0000-000016390000}"/>
    <cellStyle name="Normal 6 3 3 4 3 5" xfId="9678" xr:uid="{00000000-0005-0000-0000-000017390000}"/>
    <cellStyle name="Normal 6 3 3 4 4" xfId="7319" xr:uid="{00000000-0005-0000-0000-000018390000}"/>
    <cellStyle name="Normal 6 3 3 4 4 2" xfId="7320" xr:uid="{00000000-0005-0000-0000-000019390000}"/>
    <cellStyle name="Normal 6 3 3 4 4 2 2" xfId="16040" xr:uid="{00000000-0005-0000-0000-00001A390000}"/>
    <cellStyle name="Normal 6 3 3 4 4 3" xfId="11798" xr:uid="{00000000-0005-0000-0000-00001B390000}"/>
    <cellStyle name="Normal 6 3 3 4 5" xfId="7321" xr:uid="{00000000-0005-0000-0000-00001C390000}"/>
    <cellStyle name="Normal 6 3 3 4 5 2" xfId="7322" xr:uid="{00000000-0005-0000-0000-00001D390000}"/>
    <cellStyle name="Normal 6 3 3 4 5 2 2" xfId="14626" xr:uid="{00000000-0005-0000-0000-00001E390000}"/>
    <cellStyle name="Normal 6 3 3 4 5 3" xfId="10384" xr:uid="{00000000-0005-0000-0000-00001F390000}"/>
    <cellStyle name="Normal 6 3 3 4 6" xfId="7323" xr:uid="{00000000-0005-0000-0000-000020390000}"/>
    <cellStyle name="Normal 6 3 3 4 6 2" xfId="13214" xr:uid="{00000000-0005-0000-0000-000021390000}"/>
    <cellStyle name="Normal 6 3 3 4 7" xfId="8972" xr:uid="{00000000-0005-0000-0000-000022390000}"/>
    <cellStyle name="Normal 6 3 3 5" xfId="7324" xr:uid="{00000000-0005-0000-0000-000023390000}"/>
    <cellStyle name="Normal 6 3 3 5 2" xfId="7325" xr:uid="{00000000-0005-0000-0000-000024390000}"/>
    <cellStyle name="Normal 6 3 3 5 2 2" xfId="7326" xr:uid="{00000000-0005-0000-0000-000025390000}"/>
    <cellStyle name="Normal 6 3 3 5 2 2 2" xfId="7327" xr:uid="{00000000-0005-0000-0000-000026390000}"/>
    <cellStyle name="Normal 6 3 3 5 2 2 2 2" xfId="16544" xr:uid="{00000000-0005-0000-0000-000027390000}"/>
    <cellStyle name="Normal 6 3 3 5 2 2 3" xfId="12302" xr:uid="{00000000-0005-0000-0000-000028390000}"/>
    <cellStyle name="Normal 6 3 3 5 2 3" xfId="7328" xr:uid="{00000000-0005-0000-0000-000029390000}"/>
    <cellStyle name="Normal 6 3 3 5 2 3 2" xfId="7329" xr:uid="{00000000-0005-0000-0000-00002A390000}"/>
    <cellStyle name="Normal 6 3 3 5 2 3 2 2" xfId="15130" xr:uid="{00000000-0005-0000-0000-00002B390000}"/>
    <cellStyle name="Normal 6 3 3 5 2 3 3" xfId="10888" xr:uid="{00000000-0005-0000-0000-00002C390000}"/>
    <cellStyle name="Normal 6 3 3 5 2 4" xfId="7330" xr:uid="{00000000-0005-0000-0000-00002D390000}"/>
    <cellStyle name="Normal 6 3 3 5 2 4 2" xfId="13718" xr:uid="{00000000-0005-0000-0000-00002E390000}"/>
    <cellStyle name="Normal 6 3 3 5 2 5" xfId="9476" xr:uid="{00000000-0005-0000-0000-00002F390000}"/>
    <cellStyle name="Normal 6 3 3 5 3" xfId="7331" xr:uid="{00000000-0005-0000-0000-000030390000}"/>
    <cellStyle name="Normal 6 3 3 5 3 2" xfId="7332" xr:uid="{00000000-0005-0000-0000-000031390000}"/>
    <cellStyle name="Normal 6 3 3 5 3 2 2" xfId="15838" xr:uid="{00000000-0005-0000-0000-000032390000}"/>
    <cellStyle name="Normal 6 3 3 5 3 3" xfId="11596" xr:uid="{00000000-0005-0000-0000-000033390000}"/>
    <cellStyle name="Normal 6 3 3 5 4" xfId="7333" xr:uid="{00000000-0005-0000-0000-000034390000}"/>
    <cellStyle name="Normal 6 3 3 5 4 2" xfId="7334" xr:uid="{00000000-0005-0000-0000-000035390000}"/>
    <cellStyle name="Normal 6 3 3 5 4 2 2" xfId="14424" xr:uid="{00000000-0005-0000-0000-000036390000}"/>
    <cellStyle name="Normal 6 3 3 5 4 3" xfId="10182" xr:uid="{00000000-0005-0000-0000-000037390000}"/>
    <cellStyle name="Normal 6 3 3 5 5" xfId="7335" xr:uid="{00000000-0005-0000-0000-000038390000}"/>
    <cellStyle name="Normal 6 3 3 5 5 2" xfId="13012" xr:uid="{00000000-0005-0000-0000-000039390000}"/>
    <cellStyle name="Normal 6 3 3 5 6" xfId="8770" xr:uid="{00000000-0005-0000-0000-00003A390000}"/>
    <cellStyle name="Normal 6 3 3 6" xfId="7336" xr:uid="{00000000-0005-0000-0000-00003B390000}"/>
    <cellStyle name="Normal 6 3 3 6 2" xfId="7337" xr:uid="{00000000-0005-0000-0000-00003C390000}"/>
    <cellStyle name="Normal 6 3 3 6 2 2" xfId="7338" xr:uid="{00000000-0005-0000-0000-00003D390000}"/>
    <cellStyle name="Normal 6 3 3 6 2 2 2" xfId="7339" xr:uid="{00000000-0005-0000-0000-00003E390000}"/>
    <cellStyle name="Normal 6 3 3 6 2 2 2 2" xfId="16796" xr:uid="{00000000-0005-0000-0000-00003F390000}"/>
    <cellStyle name="Normal 6 3 3 6 2 2 3" xfId="12554" xr:uid="{00000000-0005-0000-0000-000040390000}"/>
    <cellStyle name="Normal 6 3 3 6 2 3" xfId="7340" xr:uid="{00000000-0005-0000-0000-000041390000}"/>
    <cellStyle name="Normal 6 3 3 6 2 3 2" xfId="7341" xr:uid="{00000000-0005-0000-0000-000042390000}"/>
    <cellStyle name="Normal 6 3 3 6 2 3 2 2" xfId="15382" xr:uid="{00000000-0005-0000-0000-000043390000}"/>
    <cellStyle name="Normal 6 3 3 6 2 3 3" xfId="11140" xr:uid="{00000000-0005-0000-0000-000044390000}"/>
    <cellStyle name="Normal 6 3 3 6 2 4" xfId="7342" xr:uid="{00000000-0005-0000-0000-000045390000}"/>
    <cellStyle name="Normal 6 3 3 6 2 4 2" xfId="13970" xr:uid="{00000000-0005-0000-0000-000046390000}"/>
    <cellStyle name="Normal 6 3 3 6 2 5" xfId="9728" xr:uid="{00000000-0005-0000-0000-000047390000}"/>
    <cellStyle name="Normal 6 3 3 6 3" xfId="7343" xr:uid="{00000000-0005-0000-0000-000048390000}"/>
    <cellStyle name="Normal 6 3 3 6 3 2" xfId="7344" xr:uid="{00000000-0005-0000-0000-000049390000}"/>
    <cellStyle name="Normal 6 3 3 6 3 2 2" xfId="16090" xr:uid="{00000000-0005-0000-0000-00004A390000}"/>
    <cellStyle name="Normal 6 3 3 6 3 3" xfId="11848" xr:uid="{00000000-0005-0000-0000-00004B390000}"/>
    <cellStyle name="Normal 6 3 3 6 4" xfId="7345" xr:uid="{00000000-0005-0000-0000-00004C390000}"/>
    <cellStyle name="Normal 6 3 3 6 4 2" xfId="7346" xr:uid="{00000000-0005-0000-0000-00004D390000}"/>
    <cellStyle name="Normal 6 3 3 6 4 2 2" xfId="14676" xr:uid="{00000000-0005-0000-0000-00004E390000}"/>
    <cellStyle name="Normal 6 3 3 6 4 3" xfId="10434" xr:uid="{00000000-0005-0000-0000-00004F390000}"/>
    <cellStyle name="Normal 6 3 3 6 5" xfId="7347" xr:uid="{00000000-0005-0000-0000-000050390000}"/>
    <cellStyle name="Normal 6 3 3 6 5 2" xfId="13264" xr:uid="{00000000-0005-0000-0000-000051390000}"/>
    <cellStyle name="Normal 6 3 3 6 6" xfId="9022" xr:uid="{00000000-0005-0000-0000-000052390000}"/>
    <cellStyle name="Normal 6 3 3 7" xfId="7348" xr:uid="{00000000-0005-0000-0000-000053390000}"/>
    <cellStyle name="Normal 6 3 3 7 2" xfId="7349" xr:uid="{00000000-0005-0000-0000-000054390000}"/>
    <cellStyle name="Normal 6 3 3 7 2 2" xfId="7350" xr:uid="{00000000-0005-0000-0000-000055390000}"/>
    <cellStyle name="Normal 6 3 3 7 2 2 2" xfId="16342" xr:uid="{00000000-0005-0000-0000-000056390000}"/>
    <cellStyle name="Normal 6 3 3 7 2 3" xfId="12100" xr:uid="{00000000-0005-0000-0000-000057390000}"/>
    <cellStyle name="Normal 6 3 3 7 3" xfId="7351" xr:uid="{00000000-0005-0000-0000-000058390000}"/>
    <cellStyle name="Normal 6 3 3 7 3 2" xfId="7352" xr:uid="{00000000-0005-0000-0000-000059390000}"/>
    <cellStyle name="Normal 6 3 3 7 3 2 2" xfId="14928" xr:uid="{00000000-0005-0000-0000-00005A390000}"/>
    <cellStyle name="Normal 6 3 3 7 3 3" xfId="10686" xr:uid="{00000000-0005-0000-0000-00005B390000}"/>
    <cellStyle name="Normal 6 3 3 7 4" xfId="7353" xr:uid="{00000000-0005-0000-0000-00005C390000}"/>
    <cellStyle name="Normal 6 3 3 7 4 2" xfId="13516" xr:uid="{00000000-0005-0000-0000-00005D390000}"/>
    <cellStyle name="Normal 6 3 3 7 5" xfId="9274" xr:uid="{00000000-0005-0000-0000-00005E390000}"/>
    <cellStyle name="Normal 6 3 3 8" xfId="7354" xr:uid="{00000000-0005-0000-0000-00005F390000}"/>
    <cellStyle name="Normal 6 3 3 8 2" xfId="7355" xr:uid="{00000000-0005-0000-0000-000060390000}"/>
    <cellStyle name="Normal 6 3 3 8 2 2" xfId="15636" xr:uid="{00000000-0005-0000-0000-000061390000}"/>
    <cellStyle name="Normal 6 3 3 8 3" xfId="11394" xr:uid="{00000000-0005-0000-0000-000062390000}"/>
    <cellStyle name="Normal 6 3 3 9" xfId="7356" xr:uid="{00000000-0005-0000-0000-000063390000}"/>
    <cellStyle name="Normal 6 3 3 9 2" xfId="7357" xr:uid="{00000000-0005-0000-0000-000064390000}"/>
    <cellStyle name="Normal 6 3 3 9 2 2" xfId="14222" xr:uid="{00000000-0005-0000-0000-000065390000}"/>
    <cellStyle name="Normal 6 3 3 9 3" xfId="9980" xr:uid="{00000000-0005-0000-0000-000066390000}"/>
    <cellStyle name="Normal 6 3 4" xfId="7358" xr:uid="{00000000-0005-0000-0000-000067390000}"/>
    <cellStyle name="Normal 6 3 4 2" xfId="7359" xr:uid="{00000000-0005-0000-0000-000068390000}"/>
    <cellStyle name="Normal 6 3 4 2 2" xfId="7360" xr:uid="{00000000-0005-0000-0000-000069390000}"/>
    <cellStyle name="Normal 6 3 4 2 2 2" xfId="7361" xr:uid="{00000000-0005-0000-0000-00006A390000}"/>
    <cellStyle name="Normal 6 3 4 2 2 2 2" xfId="7362" xr:uid="{00000000-0005-0000-0000-00006B390000}"/>
    <cellStyle name="Normal 6 3 4 2 2 2 2 2" xfId="7363" xr:uid="{00000000-0005-0000-0000-00006C390000}"/>
    <cellStyle name="Normal 6 3 4 2 2 2 2 2 2" xfId="16671" xr:uid="{00000000-0005-0000-0000-00006D390000}"/>
    <cellStyle name="Normal 6 3 4 2 2 2 2 3" xfId="12429" xr:uid="{00000000-0005-0000-0000-00006E390000}"/>
    <cellStyle name="Normal 6 3 4 2 2 2 3" xfId="7364" xr:uid="{00000000-0005-0000-0000-00006F390000}"/>
    <cellStyle name="Normal 6 3 4 2 2 2 3 2" xfId="7365" xr:uid="{00000000-0005-0000-0000-000070390000}"/>
    <cellStyle name="Normal 6 3 4 2 2 2 3 2 2" xfId="15257" xr:uid="{00000000-0005-0000-0000-000071390000}"/>
    <cellStyle name="Normal 6 3 4 2 2 2 3 3" xfId="11015" xr:uid="{00000000-0005-0000-0000-000072390000}"/>
    <cellStyle name="Normal 6 3 4 2 2 2 4" xfId="7366" xr:uid="{00000000-0005-0000-0000-000073390000}"/>
    <cellStyle name="Normal 6 3 4 2 2 2 4 2" xfId="13845" xr:uid="{00000000-0005-0000-0000-000074390000}"/>
    <cellStyle name="Normal 6 3 4 2 2 2 5" xfId="9603" xr:uid="{00000000-0005-0000-0000-000075390000}"/>
    <cellStyle name="Normal 6 3 4 2 2 3" xfId="7367" xr:uid="{00000000-0005-0000-0000-000076390000}"/>
    <cellStyle name="Normal 6 3 4 2 2 3 2" xfId="7368" xr:uid="{00000000-0005-0000-0000-000077390000}"/>
    <cellStyle name="Normal 6 3 4 2 2 3 2 2" xfId="15965" xr:uid="{00000000-0005-0000-0000-000078390000}"/>
    <cellStyle name="Normal 6 3 4 2 2 3 3" xfId="11723" xr:uid="{00000000-0005-0000-0000-000079390000}"/>
    <cellStyle name="Normal 6 3 4 2 2 4" xfId="7369" xr:uid="{00000000-0005-0000-0000-00007A390000}"/>
    <cellStyle name="Normal 6 3 4 2 2 4 2" xfId="7370" xr:uid="{00000000-0005-0000-0000-00007B390000}"/>
    <cellStyle name="Normal 6 3 4 2 2 4 2 2" xfId="14551" xr:uid="{00000000-0005-0000-0000-00007C390000}"/>
    <cellStyle name="Normal 6 3 4 2 2 4 3" xfId="10309" xr:uid="{00000000-0005-0000-0000-00007D390000}"/>
    <cellStyle name="Normal 6 3 4 2 2 5" xfId="7371" xr:uid="{00000000-0005-0000-0000-00007E390000}"/>
    <cellStyle name="Normal 6 3 4 2 2 5 2" xfId="13139" xr:uid="{00000000-0005-0000-0000-00007F390000}"/>
    <cellStyle name="Normal 6 3 4 2 2 6" xfId="8897" xr:uid="{00000000-0005-0000-0000-000080390000}"/>
    <cellStyle name="Normal 6 3 4 2 3" xfId="7372" xr:uid="{00000000-0005-0000-0000-000081390000}"/>
    <cellStyle name="Normal 6 3 4 2 3 2" xfId="7373" xr:uid="{00000000-0005-0000-0000-000082390000}"/>
    <cellStyle name="Normal 6 3 4 2 3 2 2" xfId="7374" xr:uid="{00000000-0005-0000-0000-000083390000}"/>
    <cellStyle name="Normal 6 3 4 2 3 2 2 2" xfId="7375" xr:uid="{00000000-0005-0000-0000-000084390000}"/>
    <cellStyle name="Normal 6 3 4 2 3 2 2 2 2" xfId="16923" xr:uid="{00000000-0005-0000-0000-000085390000}"/>
    <cellStyle name="Normal 6 3 4 2 3 2 2 3" xfId="12681" xr:uid="{00000000-0005-0000-0000-000086390000}"/>
    <cellStyle name="Normal 6 3 4 2 3 2 3" xfId="7376" xr:uid="{00000000-0005-0000-0000-000087390000}"/>
    <cellStyle name="Normal 6 3 4 2 3 2 3 2" xfId="7377" xr:uid="{00000000-0005-0000-0000-000088390000}"/>
    <cellStyle name="Normal 6 3 4 2 3 2 3 2 2" xfId="15509" xr:uid="{00000000-0005-0000-0000-000089390000}"/>
    <cellStyle name="Normal 6 3 4 2 3 2 3 3" xfId="11267" xr:uid="{00000000-0005-0000-0000-00008A390000}"/>
    <cellStyle name="Normal 6 3 4 2 3 2 4" xfId="7378" xr:uid="{00000000-0005-0000-0000-00008B390000}"/>
    <cellStyle name="Normal 6 3 4 2 3 2 4 2" xfId="14097" xr:uid="{00000000-0005-0000-0000-00008C390000}"/>
    <cellStyle name="Normal 6 3 4 2 3 2 5" xfId="9855" xr:uid="{00000000-0005-0000-0000-00008D390000}"/>
    <cellStyle name="Normal 6 3 4 2 3 3" xfId="7379" xr:uid="{00000000-0005-0000-0000-00008E390000}"/>
    <cellStyle name="Normal 6 3 4 2 3 3 2" xfId="7380" xr:uid="{00000000-0005-0000-0000-00008F390000}"/>
    <cellStyle name="Normal 6 3 4 2 3 3 2 2" xfId="16217" xr:uid="{00000000-0005-0000-0000-000090390000}"/>
    <cellStyle name="Normal 6 3 4 2 3 3 3" xfId="11975" xr:uid="{00000000-0005-0000-0000-000091390000}"/>
    <cellStyle name="Normal 6 3 4 2 3 4" xfId="7381" xr:uid="{00000000-0005-0000-0000-000092390000}"/>
    <cellStyle name="Normal 6 3 4 2 3 4 2" xfId="7382" xr:uid="{00000000-0005-0000-0000-000093390000}"/>
    <cellStyle name="Normal 6 3 4 2 3 4 2 2" xfId="14803" xr:uid="{00000000-0005-0000-0000-000094390000}"/>
    <cellStyle name="Normal 6 3 4 2 3 4 3" xfId="10561" xr:uid="{00000000-0005-0000-0000-000095390000}"/>
    <cellStyle name="Normal 6 3 4 2 3 5" xfId="7383" xr:uid="{00000000-0005-0000-0000-000096390000}"/>
    <cellStyle name="Normal 6 3 4 2 3 5 2" xfId="13391" xr:uid="{00000000-0005-0000-0000-000097390000}"/>
    <cellStyle name="Normal 6 3 4 2 3 6" xfId="9149" xr:uid="{00000000-0005-0000-0000-000098390000}"/>
    <cellStyle name="Normal 6 3 4 2 4" xfId="7384" xr:uid="{00000000-0005-0000-0000-000099390000}"/>
    <cellStyle name="Normal 6 3 4 2 4 2" xfId="7385" xr:uid="{00000000-0005-0000-0000-00009A390000}"/>
    <cellStyle name="Normal 6 3 4 2 4 2 2" xfId="7386" xr:uid="{00000000-0005-0000-0000-00009B390000}"/>
    <cellStyle name="Normal 6 3 4 2 4 2 2 2" xfId="16469" xr:uid="{00000000-0005-0000-0000-00009C390000}"/>
    <cellStyle name="Normal 6 3 4 2 4 2 3" xfId="12227" xr:uid="{00000000-0005-0000-0000-00009D390000}"/>
    <cellStyle name="Normal 6 3 4 2 4 3" xfId="7387" xr:uid="{00000000-0005-0000-0000-00009E390000}"/>
    <cellStyle name="Normal 6 3 4 2 4 3 2" xfId="7388" xr:uid="{00000000-0005-0000-0000-00009F390000}"/>
    <cellStyle name="Normal 6 3 4 2 4 3 2 2" xfId="15055" xr:uid="{00000000-0005-0000-0000-0000A0390000}"/>
    <cellStyle name="Normal 6 3 4 2 4 3 3" xfId="10813" xr:uid="{00000000-0005-0000-0000-0000A1390000}"/>
    <cellStyle name="Normal 6 3 4 2 4 4" xfId="7389" xr:uid="{00000000-0005-0000-0000-0000A2390000}"/>
    <cellStyle name="Normal 6 3 4 2 4 4 2" xfId="13643" xr:uid="{00000000-0005-0000-0000-0000A3390000}"/>
    <cellStyle name="Normal 6 3 4 2 4 5" xfId="9401" xr:uid="{00000000-0005-0000-0000-0000A4390000}"/>
    <cellStyle name="Normal 6 3 4 2 5" xfId="7390" xr:uid="{00000000-0005-0000-0000-0000A5390000}"/>
    <cellStyle name="Normal 6 3 4 2 5 2" xfId="7391" xr:uid="{00000000-0005-0000-0000-0000A6390000}"/>
    <cellStyle name="Normal 6 3 4 2 5 2 2" xfId="15763" xr:uid="{00000000-0005-0000-0000-0000A7390000}"/>
    <cellStyle name="Normal 6 3 4 2 5 3" xfId="11521" xr:uid="{00000000-0005-0000-0000-0000A8390000}"/>
    <cellStyle name="Normal 6 3 4 2 6" xfId="7392" xr:uid="{00000000-0005-0000-0000-0000A9390000}"/>
    <cellStyle name="Normal 6 3 4 2 6 2" xfId="7393" xr:uid="{00000000-0005-0000-0000-0000AA390000}"/>
    <cellStyle name="Normal 6 3 4 2 6 2 2" xfId="14349" xr:uid="{00000000-0005-0000-0000-0000AB390000}"/>
    <cellStyle name="Normal 6 3 4 2 6 3" xfId="10107" xr:uid="{00000000-0005-0000-0000-0000AC390000}"/>
    <cellStyle name="Normal 6 3 4 2 7" xfId="7394" xr:uid="{00000000-0005-0000-0000-0000AD390000}"/>
    <cellStyle name="Normal 6 3 4 2 7 2" xfId="12937" xr:uid="{00000000-0005-0000-0000-0000AE390000}"/>
    <cellStyle name="Normal 6 3 4 2 8" xfId="8695" xr:uid="{00000000-0005-0000-0000-0000AF390000}"/>
    <cellStyle name="Normal 6 3 4 3" xfId="7395" xr:uid="{00000000-0005-0000-0000-0000B0390000}"/>
    <cellStyle name="Normal 6 3 4 3 2" xfId="7396" xr:uid="{00000000-0005-0000-0000-0000B1390000}"/>
    <cellStyle name="Normal 6 3 4 3 2 2" xfId="7397" xr:uid="{00000000-0005-0000-0000-0000B2390000}"/>
    <cellStyle name="Normal 6 3 4 3 2 2 2" xfId="7398" xr:uid="{00000000-0005-0000-0000-0000B3390000}"/>
    <cellStyle name="Normal 6 3 4 3 2 2 2 2" xfId="16570" xr:uid="{00000000-0005-0000-0000-0000B4390000}"/>
    <cellStyle name="Normal 6 3 4 3 2 2 3" xfId="12328" xr:uid="{00000000-0005-0000-0000-0000B5390000}"/>
    <cellStyle name="Normal 6 3 4 3 2 3" xfId="7399" xr:uid="{00000000-0005-0000-0000-0000B6390000}"/>
    <cellStyle name="Normal 6 3 4 3 2 3 2" xfId="7400" xr:uid="{00000000-0005-0000-0000-0000B7390000}"/>
    <cellStyle name="Normal 6 3 4 3 2 3 2 2" xfId="15156" xr:uid="{00000000-0005-0000-0000-0000B8390000}"/>
    <cellStyle name="Normal 6 3 4 3 2 3 3" xfId="10914" xr:uid="{00000000-0005-0000-0000-0000B9390000}"/>
    <cellStyle name="Normal 6 3 4 3 2 4" xfId="7401" xr:uid="{00000000-0005-0000-0000-0000BA390000}"/>
    <cellStyle name="Normal 6 3 4 3 2 4 2" xfId="13744" xr:uid="{00000000-0005-0000-0000-0000BB390000}"/>
    <cellStyle name="Normal 6 3 4 3 2 5" xfId="9502" xr:uid="{00000000-0005-0000-0000-0000BC390000}"/>
    <cellStyle name="Normal 6 3 4 3 3" xfId="7402" xr:uid="{00000000-0005-0000-0000-0000BD390000}"/>
    <cellStyle name="Normal 6 3 4 3 3 2" xfId="7403" xr:uid="{00000000-0005-0000-0000-0000BE390000}"/>
    <cellStyle name="Normal 6 3 4 3 3 2 2" xfId="15864" xr:uid="{00000000-0005-0000-0000-0000BF390000}"/>
    <cellStyle name="Normal 6 3 4 3 3 3" xfId="11622" xr:uid="{00000000-0005-0000-0000-0000C0390000}"/>
    <cellStyle name="Normal 6 3 4 3 4" xfId="7404" xr:uid="{00000000-0005-0000-0000-0000C1390000}"/>
    <cellStyle name="Normal 6 3 4 3 4 2" xfId="7405" xr:uid="{00000000-0005-0000-0000-0000C2390000}"/>
    <cellStyle name="Normal 6 3 4 3 4 2 2" xfId="14450" xr:uid="{00000000-0005-0000-0000-0000C3390000}"/>
    <cellStyle name="Normal 6 3 4 3 4 3" xfId="10208" xr:uid="{00000000-0005-0000-0000-0000C4390000}"/>
    <cellStyle name="Normal 6 3 4 3 5" xfId="7406" xr:uid="{00000000-0005-0000-0000-0000C5390000}"/>
    <cellStyle name="Normal 6 3 4 3 5 2" xfId="13038" xr:uid="{00000000-0005-0000-0000-0000C6390000}"/>
    <cellStyle name="Normal 6 3 4 3 6" xfId="8796" xr:uid="{00000000-0005-0000-0000-0000C7390000}"/>
    <cellStyle name="Normal 6 3 4 4" xfId="7407" xr:uid="{00000000-0005-0000-0000-0000C8390000}"/>
    <cellStyle name="Normal 6 3 4 4 2" xfId="7408" xr:uid="{00000000-0005-0000-0000-0000C9390000}"/>
    <cellStyle name="Normal 6 3 4 4 2 2" xfId="7409" xr:uid="{00000000-0005-0000-0000-0000CA390000}"/>
    <cellStyle name="Normal 6 3 4 4 2 2 2" xfId="7410" xr:uid="{00000000-0005-0000-0000-0000CB390000}"/>
    <cellStyle name="Normal 6 3 4 4 2 2 2 2" xfId="16822" xr:uid="{00000000-0005-0000-0000-0000CC390000}"/>
    <cellStyle name="Normal 6 3 4 4 2 2 3" xfId="12580" xr:uid="{00000000-0005-0000-0000-0000CD390000}"/>
    <cellStyle name="Normal 6 3 4 4 2 3" xfId="7411" xr:uid="{00000000-0005-0000-0000-0000CE390000}"/>
    <cellStyle name="Normal 6 3 4 4 2 3 2" xfId="7412" xr:uid="{00000000-0005-0000-0000-0000CF390000}"/>
    <cellStyle name="Normal 6 3 4 4 2 3 2 2" xfId="15408" xr:uid="{00000000-0005-0000-0000-0000D0390000}"/>
    <cellStyle name="Normal 6 3 4 4 2 3 3" xfId="11166" xr:uid="{00000000-0005-0000-0000-0000D1390000}"/>
    <cellStyle name="Normal 6 3 4 4 2 4" xfId="7413" xr:uid="{00000000-0005-0000-0000-0000D2390000}"/>
    <cellStyle name="Normal 6 3 4 4 2 4 2" xfId="13996" xr:uid="{00000000-0005-0000-0000-0000D3390000}"/>
    <cellStyle name="Normal 6 3 4 4 2 5" xfId="9754" xr:uid="{00000000-0005-0000-0000-0000D4390000}"/>
    <cellStyle name="Normal 6 3 4 4 3" xfId="7414" xr:uid="{00000000-0005-0000-0000-0000D5390000}"/>
    <cellStyle name="Normal 6 3 4 4 3 2" xfId="7415" xr:uid="{00000000-0005-0000-0000-0000D6390000}"/>
    <cellStyle name="Normal 6 3 4 4 3 2 2" xfId="16116" xr:uid="{00000000-0005-0000-0000-0000D7390000}"/>
    <cellStyle name="Normal 6 3 4 4 3 3" xfId="11874" xr:uid="{00000000-0005-0000-0000-0000D8390000}"/>
    <cellStyle name="Normal 6 3 4 4 4" xfId="7416" xr:uid="{00000000-0005-0000-0000-0000D9390000}"/>
    <cellStyle name="Normal 6 3 4 4 4 2" xfId="7417" xr:uid="{00000000-0005-0000-0000-0000DA390000}"/>
    <cellStyle name="Normal 6 3 4 4 4 2 2" xfId="14702" xr:uid="{00000000-0005-0000-0000-0000DB390000}"/>
    <cellStyle name="Normal 6 3 4 4 4 3" xfId="10460" xr:uid="{00000000-0005-0000-0000-0000DC390000}"/>
    <cellStyle name="Normal 6 3 4 4 5" xfId="7418" xr:uid="{00000000-0005-0000-0000-0000DD390000}"/>
    <cellStyle name="Normal 6 3 4 4 5 2" xfId="13290" xr:uid="{00000000-0005-0000-0000-0000DE390000}"/>
    <cellStyle name="Normal 6 3 4 4 6" xfId="9048" xr:uid="{00000000-0005-0000-0000-0000DF390000}"/>
    <cellStyle name="Normal 6 3 4 5" xfId="7419" xr:uid="{00000000-0005-0000-0000-0000E0390000}"/>
    <cellStyle name="Normal 6 3 4 5 2" xfId="7420" xr:uid="{00000000-0005-0000-0000-0000E1390000}"/>
    <cellStyle name="Normal 6 3 4 5 2 2" xfId="7421" xr:uid="{00000000-0005-0000-0000-0000E2390000}"/>
    <cellStyle name="Normal 6 3 4 5 2 2 2" xfId="16368" xr:uid="{00000000-0005-0000-0000-0000E3390000}"/>
    <cellStyle name="Normal 6 3 4 5 2 3" xfId="12126" xr:uid="{00000000-0005-0000-0000-0000E4390000}"/>
    <cellStyle name="Normal 6 3 4 5 3" xfId="7422" xr:uid="{00000000-0005-0000-0000-0000E5390000}"/>
    <cellStyle name="Normal 6 3 4 5 3 2" xfId="7423" xr:uid="{00000000-0005-0000-0000-0000E6390000}"/>
    <cellStyle name="Normal 6 3 4 5 3 2 2" xfId="14954" xr:uid="{00000000-0005-0000-0000-0000E7390000}"/>
    <cellStyle name="Normal 6 3 4 5 3 3" xfId="10712" xr:uid="{00000000-0005-0000-0000-0000E8390000}"/>
    <cellStyle name="Normal 6 3 4 5 4" xfId="7424" xr:uid="{00000000-0005-0000-0000-0000E9390000}"/>
    <cellStyle name="Normal 6 3 4 5 4 2" xfId="13542" xr:uid="{00000000-0005-0000-0000-0000EA390000}"/>
    <cellStyle name="Normal 6 3 4 5 5" xfId="9300" xr:uid="{00000000-0005-0000-0000-0000EB390000}"/>
    <cellStyle name="Normal 6 3 4 6" xfId="7425" xr:uid="{00000000-0005-0000-0000-0000EC390000}"/>
    <cellStyle name="Normal 6 3 4 6 2" xfId="7426" xr:uid="{00000000-0005-0000-0000-0000ED390000}"/>
    <cellStyle name="Normal 6 3 4 6 2 2" xfId="15662" xr:uid="{00000000-0005-0000-0000-0000EE390000}"/>
    <cellStyle name="Normal 6 3 4 6 3" xfId="11420" xr:uid="{00000000-0005-0000-0000-0000EF390000}"/>
    <cellStyle name="Normal 6 3 4 7" xfId="7427" xr:uid="{00000000-0005-0000-0000-0000F0390000}"/>
    <cellStyle name="Normal 6 3 4 7 2" xfId="7428" xr:uid="{00000000-0005-0000-0000-0000F1390000}"/>
    <cellStyle name="Normal 6 3 4 7 2 2" xfId="14248" xr:uid="{00000000-0005-0000-0000-0000F2390000}"/>
    <cellStyle name="Normal 6 3 4 7 3" xfId="10006" xr:uid="{00000000-0005-0000-0000-0000F3390000}"/>
    <cellStyle name="Normal 6 3 4 8" xfId="7429" xr:uid="{00000000-0005-0000-0000-0000F4390000}"/>
    <cellStyle name="Normal 6 3 4 8 2" xfId="12836" xr:uid="{00000000-0005-0000-0000-0000F5390000}"/>
    <cellStyle name="Normal 6 3 4 9" xfId="8594" xr:uid="{00000000-0005-0000-0000-0000F6390000}"/>
    <cellStyle name="Normal 6 3 5" xfId="7430" xr:uid="{00000000-0005-0000-0000-0000F7390000}"/>
    <cellStyle name="Normal 6 3 5 2" xfId="7431" xr:uid="{00000000-0005-0000-0000-0000F8390000}"/>
    <cellStyle name="Normal 6 3 5 2 2" xfId="7432" xr:uid="{00000000-0005-0000-0000-0000F9390000}"/>
    <cellStyle name="Normal 6 3 5 2 2 2" xfId="7433" xr:uid="{00000000-0005-0000-0000-0000FA390000}"/>
    <cellStyle name="Normal 6 3 5 2 2 2 2" xfId="7434" xr:uid="{00000000-0005-0000-0000-0000FB390000}"/>
    <cellStyle name="Normal 6 3 5 2 2 2 2 2" xfId="16620" xr:uid="{00000000-0005-0000-0000-0000FC390000}"/>
    <cellStyle name="Normal 6 3 5 2 2 2 3" xfId="12378" xr:uid="{00000000-0005-0000-0000-0000FD390000}"/>
    <cellStyle name="Normal 6 3 5 2 2 3" xfId="7435" xr:uid="{00000000-0005-0000-0000-0000FE390000}"/>
    <cellStyle name="Normal 6 3 5 2 2 3 2" xfId="7436" xr:uid="{00000000-0005-0000-0000-0000FF390000}"/>
    <cellStyle name="Normal 6 3 5 2 2 3 2 2" xfId="15206" xr:uid="{00000000-0005-0000-0000-0000003A0000}"/>
    <cellStyle name="Normal 6 3 5 2 2 3 3" xfId="10964" xr:uid="{00000000-0005-0000-0000-0000013A0000}"/>
    <cellStyle name="Normal 6 3 5 2 2 4" xfId="7437" xr:uid="{00000000-0005-0000-0000-0000023A0000}"/>
    <cellStyle name="Normal 6 3 5 2 2 4 2" xfId="13794" xr:uid="{00000000-0005-0000-0000-0000033A0000}"/>
    <cellStyle name="Normal 6 3 5 2 2 5" xfId="9552" xr:uid="{00000000-0005-0000-0000-0000043A0000}"/>
    <cellStyle name="Normal 6 3 5 2 3" xfId="7438" xr:uid="{00000000-0005-0000-0000-0000053A0000}"/>
    <cellStyle name="Normal 6 3 5 2 3 2" xfId="7439" xr:uid="{00000000-0005-0000-0000-0000063A0000}"/>
    <cellStyle name="Normal 6 3 5 2 3 2 2" xfId="15914" xr:uid="{00000000-0005-0000-0000-0000073A0000}"/>
    <cellStyle name="Normal 6 3 5 2 3 3" xfId="11672" xr:uid="{00000000-0005-0000-0000-0000083A0000}"/>
    <cellStyle name="Normal 6 3 5 2 4" xfId="7440" xr:uid="{00000000-0005-0000-0000-0000093A0000}"/>
    <cellStyle name="Normal 6 3 5 2 4 2" xfId="7441" xr:uid="{00000000-0005-0000-0000-00000A3A0000}"/>
    <cellStyle name="Normal 6 3 5 2 4 2 2" xfId="14500" xr:uid="{00000000-0005-0000-0000-00000B3A0000}"/>
    <cellStyle name="Normal 6 3 5 2 4 3" xfId="10258" xr:uid="{00000000-0005-0000-0000-00000C3A0000}"/>
    <cellStyle name="Normal 6 3 5 2 5" xfId="7442" xr:uid="{00000000-0005-0000-0000-00000D3A0000}"/>
    <cellStyle name="Normal 6 3 5 2 5 2" xfId="13088" xr:uid="{00000000-0005-0000-0000-00000E3A0000}"/>
    <cellStyle name="Normal 6 3 5 2 6" xfId="8846" xr:uid="{00000000-0005-0000-0000-00000F3A0000}"/>
    <cellStyle name="Normal 6 3 5 3" xfId="7443" xr:uid="{00000000-0005-0000-0000-0000103A0000}"/>
    <cellStyle name="Normal 6 3 5 3 2" xfId="7444" xr:uid="{00000000-0005-0000-0000-0000113A0000}"/>
    <cellStyle name="Normal 6 3 5 3 2 2" xfId="7445" xr:uid="{00000000-0005-0000-0000-0000123A0000}"/>
    <cellStyle name="Normal 6 3 5 3 2 2 2" xfId="7446" xr:uid="{00000000-0005-0000-0000-0000133A0000}"/>
    <cellStyle name="Normal 6 3 5 3 2 2 2 2" xfId="16872" xr:uid="{00000000-0005-0000-0000-0000143A0000}"/>
    <cellStyle name="Normal 6 3 5 3 2 2 3" xfId="12630" xr:uid="{00000000-0005-0000-0000-0000153A0000}"/>
    <cellStyle name="Normal 6 3 5 3 2 3" xfId="7447" xr:uid="{00000000-0005-0000-0000-0000163A0000}"/>
    <cellStyle name="Normal 6 3 5 3 2 3 2" xfId="7448" xr:uid="{00000000-0005-0000-0000-0000173A0000}"/>
    <cellStyle name="Normal 6 3 5 3 2 3 2 2" xfId="15458" xr:uid="{00000000-0005-0000-0000-0000183A0000}"/>
    <cellStyle name="Normal 6 3 5 3 2 3 3" xfId="11216" xr:uid="{00000000-0005-0000-0000-0000193A0000}"/>
    <cellStyle name="Normal 6 3 5 3 2 4" xfId="7449" xr:uid="{00000000-0005-0000-0000-00001A3A0000}"/>
    <cellStyle name="Normal 6 3 5 3 2 4 2" xfId="14046" xr:uid="{00000000-0005-0000-0000-00001B3A0000}"/>
    <cellStyle name="Normal 6 3 5 3 2 5" xfId="9804" xr:uid="{00000000-0005-0000-0000-00001C3A0000}"/>
    <cellStyle name="Normal 6 3 5 3 3" xfId="7450" xr:uid="{00000000-0005-0000-0000-00001D3A0000}"/>
    <cellStyle name="Normal 6 3 5 3 3 2" xfId="7451" xr:uid="{00000000-0005-0000-0000-00001E3A0000}"/>
    <cellStyle name="Normal 6 3 5 3 3 2 2" xfId="16166" xr:uid="{00000000-0005-0000-0000-00001F3A0000}"/>
    <cellStyle name="Normal 6 3 5 3 3 3" xfId="11924" xr:uid="{00000000-0005-0000-0000-0000203A0000}"/>
    <cellStyle name="Normal 6 3 5 3 4" xfId="7452" xr:uid="{00000000-0005-0000-0000-0000213A0000}"/>
    <cellStyle name="Normal 6 3 5 3 4 2" xfId="7453" xr:uid="{00000000-0005-0000-0000-0000223A0000}"/>
    <cellStyle name="Normal 6 3 5 3 4 2 2" xfId="14752" xr:uid="{00000000-0005-0000-0000-0000233A0000}"/>
    <cellStyle name="Normal 6 3 5 3 4 3" xfId="10510" xr:uid="{00000000-0005-0000-0000-0000243A0000}"/>
    <cellStyle name="Normal 6 3 5 3 5" xfId="7454" xr:uid="{00000000-0005-0000-0000-0000253A0000}"/>
    <cellStyle name="Normal 6 3 5 3 5 2" xfId="13340" xr:uid="{00000000-0005-0000-0000-0000263A0000}"/>
    <cellStyle name="Normal 6 3 5 3 6" xfId="9098" xr:uid="{00000000-0005-0000-0000-0000273A0000}"/>
    <cellStyle name="Normal 6 3 5 4" xfId="7455" xr:uid="{00000000-0005-0000-0000-0000283A0000}"/>
    <cellStyle name="Normal 6 3 5 4 2" xfId="7456" xr:uid="{00000000-0005-0000-0000-0000293A0000}"/>
    <cellStyle name="Normal 6 3 5 4 2 2" xfId="7457" xr:uid="{00000000-0005-0000-0000-00002A3A0000}"/>
    <cellStyle name="Normal 6 3 5 4 2 2 2" xfId="16418" xr:uid="{00000000-0005-0000-0000-00002B3A0000}"/>
    <cellStyle name="Normal 6 3 5 4 2 3" xfId="12176" xr:uid="{00000000-0005-0000-0000-00002C3A0000}"/>
    <cellStyle name="Normal 6 3 5 4 3" xfId="7458" xr:uid="{00000000-0005-0000-0000-00002D3A0000}"/>
    <cellStyle name="Normal 6 3 5 4 3 2" xfId="7459" xr:uid="{00000000-0005-0000-0000-00002E3A0000}"/>
    <cellStyle name="Normal 6 3 5 4 3 2 2" xfId="15004" xr:uid="{00000000-0005-0000-0000-00002F3A0000}"/>
    <cellStyle name="Normal 6 3 5 4 3 3" xfId="10762" xr:uid="{00000000-0005-0000-0000-0000303A0000}"/>
    <cellStyle name="Normal 6 3 5 4 4" xfId="7460" xr:uid="{00000000-0005-0000-0000-0000313A0000}"/>
    <cellStyle name="Normal 6 3 5 4 4 2" xfId="13592" xr:uid="{00000000-0005-0000-0000-0000323A0000}"/>
    <cellStyle name="Normal 6 3 5 4 5" xfId="9350" xr:uid="{00000000-0005-0000-0000-0000333A0000}"/>
    <cellStyle name="Normal 6 3 5 5" xfId="7461" xr:uid="{00000000-0005-0000-0000-0000343A0000}"/>
    <cellStyle name="Normal 6 3 5 5 2" xfId="7462" xr:uid="{00000000-0005-0000-0000-0000353A0000}"/>
    <cellStyle name="Normal 6 3 5 5 2 2" xfId="15712" xr:uid="{00000000-0005-0000-0000-0000363A0000}"/>
    <cellStyle name="Normal 6 3 5 5 3" xfId="11470" xr:uid="{00000000-0005-0000-0000-0000373A0000}"/>
    <cellStyle name="Normal 6 3 5 6" xfId="7463" xr:uid="{00000000-0005-0000-0000-0000383A0000}"/>
    <cellStyle name="Normal 6 3 5 6 2" xfId="7464" xr:uid="{00000000-0005-0000-0000-0000393A0000}"/>
    <cellStyle name="Normal 6 3 5 6 2 2" xfId="14298" xr:uid="{00000000-0005-0000-0000-00003A3A0000}"/>
    <cellStyle name="Normal 6 3 5 6 3" xfId="10056" xr:uid="{00000000-0005-0000-0000-00003B3A0000}"/>
    <cellStyle name="Normal 6 3 5 7" xfId="7465" xr:uid="{00000000-0005-0000-0000-00003C3A0000}"/>
    <cellStyle name="Normal 6 3 5 7 2" xfId="12886" xr:uid="{00000000-0005-0000-0000-00003D3A0000}"/>
    <cellStyle name="Normal 6 3 5 8" xfId="8644" xr:uid="{00000000-0005-0000-0000-00003E3A0000}"/>
    <cellStyle name="Normal 6 3 6" xfId="7466" xr:uid="{00000000-0005-0000-0000-00003F3A0000}"/>
    <cellStyle name="Normal 6 3 6 2" xfId="7467" xr:uid="{00000000-0005-0000-0000-0000403A0000}"/>
    <cellStyle name="Normal 6 3 6 2 2" xfId="7468" xr:uid="{00000000-0005-0000-0000-0000413A0000}"/>
    <cellStyle name="Normal 6 3 6 2 2 2" xfId="7469" xr:uid="{00000000-0005-0000-0000-0000423A0000}"/>
    <cellStyle name="Normal 6 3 6 2 2 2 2" xfId="7470" xr:uid="{00000000-0005-0000-0000-0000433A0000}"/>
    <cellStyle name="Normal 6 3 6 2 2 2 2 2" xfId="16973" xr:uid="{00000000-0005-0000-0000-0000443A0000}"/>
    <cellStyle name="Normal 6 3 6 2 2 2 3" xfId="12731" xr:uid="{00000000-0005-0000-0000-0000453A0000}"/>
    <cellStyle name="Normal 6 3 6 2 2 3" xfId="7471" xr:uid="{00000000-0005-0000-0000-0000463A0000}"/>
    <cellStyle name="Normal 6 3 6 2 2 3 2" xfId="7472" xr:uid="{00000000-0005-0000-0000-0000473A0000}"/>
    <cellStyle name="Normal 6 3 6 2 2 3 2 2" xfId="15559" xr:uid="{00000000-0005-0000-0000-0000483A0000}"/>
    <cellStyle name="Normal 6 3 6 2 2 3 3" xfId="11317" xr:uid="{00000000-0005-0000-0000-0000493A0000}"/>
    <cellStyle name="Normal 6 3 6 2 2 4" xfId="7473" xr:uid="{00000000-0005-0000-0000-00004A3A0000}"/>
    <cellStyle name="Normal 6 3 6 2 2 4 2" xfId="14147" xr:uid="{00000000-0005-0000-0000-00004B3A0000}"/>
    <cellStyle name="Normal 6 3 6 2 2 5" xfId="9905" xr:uid="{00000000-0005-0000-0000-00004C3A0000}"/>
    <cellStyle name="Normal 6 3 6 2 3" xfId="7474" xr:uid="{00000000-0005-0000-0000-00004D3A0000}"/>
    <cellStyle name="Normal 6 3 6 2 3 2" xfId="7475" xr:uid="{00000000-0005-0000-0000-00004E3A0000}"/>
    <cellStyle name="Normal 6 3 6 2 3 2 2" xfId="16267" xr:uid="{00000000-0005-0000-0000-00004F3A0000}"/>
    <cellStyle name="Normal 6 3 6 2 3 3" xfId="12025" xr:uid="{00000000-0005-0000-0000-0000503A0000}"/>
    <cellStyle name="Normal 6 3 6 2 4" xfId="7476" xr:uid="{00000000-0005-0000-0000-0000513A0000}"/>
    <cellStyle name="Normal 6 3 6 2 4 2" xfId="7477" xr:uid="{00000000-0005-0000-0000-0000523A0000}"/>
    <cellStyle name="Normal 6 3 6 2 4 2 2" xfId="14853" xr:uid="{00000000-0005-0000-0000-0000533A0000}"/>
    <cellStyle name="Normal 6 3 6 2 4 3" xfId="10611" xr:uid="{00000000-0005-0000-0000-0000543A0000}"/>
    <cellStyle name="Normal 6 3 6 2 5" xfId="7478" xr:uid="{00000000-0005-0000-0000-0000553A0000}"/>
    <cellStyle name="Normal 6 3 6 2 5 2" xfId="13441" xr:uid="{00000000-0005-0000-0000-0000563A0000}"/>
    <cellStyle name="Normal 6 3 6 2 6" xfId="9199" xr:uid="{00000000-0005-0000-0000-0000573A0000}"/>
    <cellStyle name="Normal 6 3 6 3" xfId="7479" xr:uid="{00000000-0005-0000-0000-0000583A0000}"/>
    <cellStyle name="Normal 6 3 6 3 2" xfId="7480" xr:uid="{00000000-0005-0000-0000-0000593A0000}"/>
    <cellStyle name="Normal 6 3 6 3 2 2" xfId="7481" xr:uid="{00000000-0005-0000-0000-00005A3A0000}"/>
    <cellStyle name="Normal 6 3 6 3 2 2 2" xfId="16721" xr:uid="{00000000-0005-0000-0000-00005B3A0000}"/>
    <cellStyle name="Normal 6 3 6 3 2 3" xfId="12479" xr:uid="{00000000-0005-0000-0000-00005C3A0000}"/>
    <cellStyle name="Normal 6 3 6 3 3" xfId="7482" xr:uid="{00000000-0005-0000-0000-00005D3A0000}"/>
    <cellStyle name="Normal 6 3 6 3 3 2" xfId="7483" xr:uid="{00000000-0005-0000-0000-00005E3A0000}"/>
    <cellStyle name="Normal 6 3 6 3 3 2 2" xfId="15307" xr:uid="{00000000-0005-0000-0000-00005F3A0000}"/>
    <cellStyle name="Normal 6 3 6 3 3 3" xfId="11065" xr:uid="{00000000-0005-0000-0000-0000603A0000}"/>
    <cellStyle name="Normal 6 3 6 3 4" xfId="7484" xr:uid="{00000000-0005-0000-0000-0000613A0000}"/>
    <cellStyle name="Normal 6 3 6 3 4 2" xfId="13895" xr:uid="{00000000-0005-0000-0000-0000623A0000}"/>
    <cellStyle name="Normal 6 3 6 3 5" xfId="9653" xr:uid="{00000000-0005-0000-0000-0000633A0000}"/>
    <cellStyle name="Normal 6 3 6 4" xfId="7485" xr:uid="{00000000-0005-0000-0000-0000643A0000}"/>
    <cellStyle name="Normal 6 3 6 4 2" xfId="7486" xr:uid="{00000000-0005-0000-0000-0000653A0000}"/>
    <cellStyle name="Normal 6 3 6 4 2 2" xfId="16015" xr:uid="{00000000-0005-0000-0000-0000663A0000}"/>
    <cellStyle name="Normal 6 3 6 4 3" xfId="11773" xr:uid="{00000000-0005-0000-0000-0000673A0000}"/>
    <cellStyle name="Normal 6 3 6 5" xfId="7487" xr:uid="{00000000-0005-0000-0000-0000683A0000}"/>
    <cellStyle name="Normal 6 3 6 5 2" xfId="7488" xr:uid="{00000000-0005-0000-0000-0000693A0000}"/>
    <cellStyle name="Normal 6 3 6 5 2 2" xfId="14601" xr:uid="{00000000-0005-0000-0000-00006A3A0000}"/>
    <cellStyle name="Normal 6 3 6 5 3" xfId="10359" xr:uid="{00000000-0005-0000-0000-00006B3A0000}"/>
    <cellStyle name="Normal 6 3 6 6" xfId="7489" xr:uid="{00000000-0005-0000-0000-00006C3A0000}"/>
    <cellStyle name="Normal 6 3 6 6 2" xfId="13189" xr:uid="{00000000-0005-0000-0000-00006D3A0000}"/>
    <cellStyle name="Normal 6 3 6 7" xfId="8947" xr:uid="{00000000-0005-0000-0000-00006E3A0000}"/>
    <cellStyle name="Normal 6 3 7" xfId="7490" xr:uid="{00000000-0005-0000-0000-00006F3A0000}"/>
    <cellStyle name="Normal 6 3 7 2" xfId="7491" xr:uid="{00000000-0005-0000-0000-0000703A0000}"/>
    <cellStyle name="Normal 6 3 7 2 2" xfId="7492" xr:uid="{00000000-0005-0000-0000-0000713A0000}"/>
    <cellStyle name="Normal 6 3 7 2 2 2" xfId="7493" xr:uid="{00000000-0005-0000-0000-0000723A0000}"/>
    <cellStyle name="Normal 6 3 7 2 2 2 2" xfId="16519" xr:uid="{00000000-0005-0000-0000-0000733A0000}"/>
    <cellStyle name="Normal 6 3 7 2 2 3" xfId="12277" xr:uid="{00000000-0005-0000-0000-0000743A0000}"/>
    <cellStyle name="Normal 6 3 7 2 3" xfId="7494" xr:uid="{00000000-0005-0000-0000-0000753A0000}"/>
    <cellStyle name="Normal 6 3 7 2 3 2" xfId="7495" xr:uid="{00000000-0005-0000-0000-0000763A0000}"/>
    <cellStyle name="Normal 6 3 7 2 3 2 2" xfId="15105" xr:uid="{00000000-0005-0000-0000-0000773A0000}"/>
    <cellStyle name="Normal 6 3 7 2 3 3" xfId="10863" xr:uid="{00000000-0005-0000-0000-0000783A0000}"/>
    <cellStyle name="Normal 6 3 7 2 4" xfId="7496" xr:uid="{00000000-0005-0000-0000-0000793A0000}"/>
    <cellStyle name="Normal 6 3 7 2 4 2" xfId="13693" xr:uid="{00000000-0005-0000-0000-00007A3A0000}"/>
    <cellStyle name="Normal 6 3 7 2 5" xfId="9451" xr:uid="{00000000-0005-0000-0000-00007B3A0000}"/>
    <cellStyle name="Normal 6 3 7 3" xfId="7497" xr:uid="{00000000-0005-0000-0000-00007C3A0000}"/>
    <cellStyle name="Normal 6 3 7 3 2" xfId="7498" xr:uid="{00000000-0005-0000-0000-00007D3A0000}"/>
    <cellStyle name="Normal 6 3 7 3 2 2" xfId="15813" xr:uid="{00000000-0005-0000-0000-00007E3A0000}"/>
    <cellStyle name="Normal 6 3 7 3 3" xfId="11571" xr:uid="{00000000-0005-0000-0000-00007F3A0000}"/>
    <cellStyle name="Normal 6 3 7 4" xfId="7499" xr:uid="{00000000-0005-0000-0000-0000803A0000}"/>
    <cellStyle name="Normal 6 3 7 4 2" xfId="7500" xr:uid="{00000000-0005-0000-0000-0000813A0000}"/>
    <cellStyle name="Normal 6 3 7 4 2 2" xfId="14399" xr:uid="{00000000-0005-0000-0000-0000823A0000}"/>
    <cellStyle name="Normal 6 3 7 4 3" xfId="10157" xr:uid="{00000000-0005-0000-0000-0000833A0000}"/>
    <cellStyle name="Normal 6 3 7 5" xfId="7501" xr:uid="{00000000-0005-0000-0000-0000843A0000}"/>
    <cellStyle name="Normal 6 3 7 5 2" xfId="12987" xr:uid="{00000000-0005-0000-0000-0000853A0000}"/>
    <cellStyle name="Normal 6 3 7 6" xfId="8745" xr:uid="{00000000-0005-0000-0000-0000863A0000}"/>
    <cellStyle name="Normal 6 3 8" xfId="7502" xr:uid="{00000000-0005-0000-0000-0000873A0000}"/>
    <cellStyle name="Normal 6 3 8 2" xfId="7503" xr:uid="{00000000-0005-0000-0000-0000883A0000}"/>
    <cellStyle name="Normal 6 3 8 2 2" xfId="7504" xr:uid="{00000000-0005-0000-0000-0000893A0000}"/>
    <cellStyle name="Normal 6 3 8 2 2 2" xfId="7505" xr:uid="{00000000-0005-0000-0000-00008A3A0000}"/>
    <cellStyle name="Normal 6 3 8 2 2 2 2" xfId="16771" xr:uid="{00000000-0005-0000-0000-00008B3A0000}"/>
    <cellStyle name="Normal 6 3 8 2 2 3" xfId="12529" xr:uid="{00000000-0005-0000-0000-00008C3A0000}"/>
    <cellStyle name="Normal 6 3 8 2 3" xfId="7506" xr:uid="{00000000-0005-0000-0000-00008D3A0000}"/>
    <cellStyle name="Normal 6 3 8 2 3 2" xfId="7507" xr:uid="{00000000-0005-0000-0000-00008E3A0000}"/>
    <cellStyle name="Normal 6 3 8 2 3 2 2" xfId="15357" xr:uid="{00000000-0005-0000-0000-00008F3A0000}"/>
    <cellStyle name="Normal 6 3 8 2 3 3" xfId="11115" xr:uid="{00000000-0005-0000-0000-0000903A0000}"/>
    <cellStyle name="Normal 6 3 8 2 4" xfId="7508" xr:uid="{00000000-0005-0000-0000-0000913A0000}"/>
    <cellStyle name="Normal 6 3 8 2 4 2" xfId="13945" xr:uid="{00000000-0005-0000-0000-0000923A0000}"/>
    <cellStyle name="Normal 6 3 8 2 5" xfId="9703" xr:uid="{00000000-0005-0000-0000-0000933A0000}"/>
    <cellStyle name="Normal 6 3 8 3" xfId="7509" xr:uid="{00000000-0005-0000-0000-0000943A0000}"/>
    <cellStyle name="Normal 6 3 8 3 2" xfId="7510" xr:uid="{00000000-0005-0000-0000-0000953A0000}"/>
    <cellStyle name="Normal 6 3 8 3 2 2" xfId="16065" xr:uid="{00000000-0005-0000-0000-0000963A0000}"/>
    <cellStyle name="Normal 6 3 8 3 3" xfId="11823" xr:uid="{00000000-0005-0000-0000-0000973A0000}"/>
    <cellStyle name="Normal 6 3 8 4" xfId="7511" xr:uid="{00000000-0005-0000-0000-0000983A0000}"/>
    <cellStyle name="Normal 6 3 8 4 2" xfId="7512" xr:uid="{00000000-0005-0000-0000-0000993A0000}"/>
    <cellStyle name="Normal 6 3 8 4 2 2" xfId="14651" xr:uid="{00000000-0005-0000-0000-00009A3A0000}"/>
    <cellStyle name="Normal 6 3 8 4 3" xfId="10409" xr:uid="{00000000-0005-0000-0000-00009B3A0000}"/>
    <cellStyle name="Normal 6 3 8 5" xfId="7513" xr:uid="{00000000-0005-0000-0000-00009C3A0000}"/>
    <cellStyle name="Normal 6 3 8 5 2" xfId="13239" xr:uid="{00000000-0005-0000-0000-00009D3A0000}"/>
    <cellStyle name="Normal 6 3 8 6" xfId="8997" xr:uid="{00000000-0005-0000-0000-00009E3A0000}"/>
    <cellStyle name="Normal 6 3 9" xfId="7514" xr:uid="{00000000-0005-0000-0000-00009F3A0000}"/>
    <cellStyle name="Normal 6 3 9 2" xfId="7515" xr:uid="{00000000-0005-0000-0000-0000A03A0000}"/>
    <cellStyle name="Normal 6 3 9 2 2" xfId="7516" xr:uid="{00000000-0005-0000-0000-0000A13A0000}"/>
    <cellStyle name="Normal 6 3 9 2 2 2" xfId="16317" xr:uid="{00000000-0005-0000-0000-0000A23A0000}"/>
    <cellStyle name="Normal 6 3 9 2 3" xfId="12075" xr:uid="{00000000-0005-0000-0000-0000A33A0000}"/>
    <cellStyle name="Normal 6 3 9 3" xfId="7517" xr:uid="{00000000-0005-0000-0000-0000A43A0000}"/>
    <cellStyle name="Normal 6 3 9 3 2" xfId="7518" xr:uid="{00000000-0005-0000-0000-0000A53A0000}"/>
    <cellStyle name="Normal 6 3 9 3 2 2" xfId="14903" xr:uid="{00000000-0005-0000-0000-0000A63A0000}"/>
    <cellStyle name="Normal 6 3 9 3 3" xfId="10661" xr:uid="{00000000-0005-0000-0000-0000A73A0000}"/>
    <cellStyle name="Normal 6 3 9 4" xfId="7519" xr:uid="{00000000-0005-0000-0000-0000A83A0000}"/>
    <cellStyle name="Normal 6 3 9 4 2" xfId="13491" xr:uid="{00000000-0005-0000-0000-0000A93A0000}"/>
    <cellStyle name="Normal 6 3 9 5" xfId="9249" xr:uid="{00000000-0005-0000-0000-0000AA3A0000}"/>
    <cellStyle name="Normal 6 4" xfId="7520" xr:uid="{00000000-0005-0000-0000-0000AB3A0000}"/>
    <cellStyle name="Normal 6 4 10" xfId="7521" xr:uid="{00000000-0005-0000-0000-0000AC3A0000}"/>
    <cellStyle name="Normal 6 4 10 2" xfId="7522" xr:uid="{00000000-0005-0000-0000-0000AD3A0000}"/>
    <cellStyle name="Normal 6 4 10 2 2" xfId="14202" xr:uid="{00000000-0005-0000-0000-0000AE3A0000}"/>
    <cellStyle name="Normal 6 4 10 3" xfId="9960" xr:uid="{00000000-0005-0000-0000-0000AF3A0000}"/>
    <cellStyle name="Normal 6 4 11" xfId="7523" xr:uid="{00000000-0005-0000-0000-0000B03A0000}"/>
    <cellStyle name="Normal 6 4 11 2" xfId="12790" xr:uid="{00000000-0005-0000-0000-0000B13A0000}"/>
    <cellStyle name="Normal 6 4 12" xfId="8543" xr:uid="{00000000-0005-0000-0000-0000B23A0000}"/>
    <cellStyle name="Normal 6 4 2" xfId="7524" xr:uid="{00000000-0005-0000-0000-0000B33A0000}"/>
    <cellStyle name="Normal 6 4 2 10" xfId="7525" xr:uid="{00000000-0005-0000-0000-0000B43A0000}"/>
    <cellStyle name="Normal 6 4 2 10 2" xfId="12815" xr:uid="{00000000-0005-0000-0000-0000B53A0000}"/>
    <cellStyle name="Normal 6 4 2 11" xfId="8572" xr:uid="{00000000-0005-0000-0000-0000B63A0000}"/>
    <cellStyle name="Normal 6 4 2 2" xfId="7526" xr:uid="{00000000-0005-0000-0000-0000B73A0000}"/>
    <cellStyle name="Normal 6 4 2 2 2" xfId="7527" xr:uid="{00000000-0005-0000-0000-0000B83A0000}"/>
    <cellStyle name="Normal 6 4 2 2 2 2" xfId="7528" xr:uid="{00000000-0005-0000-0000-0000B93A0000}"/>
    <cellStyle name="Normal 6 4 2 2 2 2 2" xfId="7529" xr:uid="{00000000-0005-0000-0000-0000BA3A0000}"/>
    <cellStyle name="Normal 6 4 2 2 2 2 2 2" xfId="7530" xr:uid="{00000000-0005-0000-0000-0000BB3A0000}"/>
    <cellStyle name="Normal 6 4 2 2 2 2 2 2 2" xfId="7531" xr:uid="{00000000-0005-0000-0000-0000BC3A0000}"/>
    <cellStyle name="Normal 6 4 2 2 2 2 2 2 2 2" xfId="16701" xr:uid="{00000000-0005-0000-0000-0000BD3A0000}"/>
    <cellStyle name="Normal 6 4 2 2 2 2 2 2 3" xfId="12459" xr:uid="{00000000-0005-0000-0000-0000BE3A0000}"/>
    <cellStyle name="Normal 6 4 2 2 2 2 2 3" xfId="7532" xr:uid="{00000000-0005-0000-0000-0000BF3A0000}"/>
    <cellStyle name="Normal 6 4 2 2 2 2 2 3 2" xfId="7533" xr:uid="{00000000-0005-0000-0000-0000C03A0000}"/>
    <cellStyle name="Normal 6 4 2 2 2 2 2 3 2 2" xfId="15287" xr:uid="{00000000-0005-0000-0000-0000C13A0000}"/>
    <cellStyle name="Normal 6 4 2 2 2 2 2 3 3" xfId="11045" xr:uid="{00000000-0005-0000-0000-0000C23A0000}"/>
    <cellStyle name="Normal 6 4 2 2 2 2 2 4" xfId="7534" xr:uid="{00000000-0005-0000-0000-0000C33A0000}"/>
    <cellStyle name="Normal 6 4 2 2 2 2 2 4 2" xfId="13875" xr:uid="{00000000-0005-0000-0000-0000C43A0000}"/>
    <cellStyle name="Normal 6 4 2 2 2 2 2 5" xfId="9633" xr:uid="{00000000-0005-0000-0000-0000C53A0000}"/>
    <cellStyle name="Normal 6 4 2 2 2 2 3" xfId="7535" xr:uid="{00000000-0005-0000-0000-0000C63A0000}"/>
    <cellStyle name="Normal 6 4 2 2 2 2 3 2" xfId="7536" xr:uid="{00000000-0005-0000-0000-0000C73A0000}"/>
    <cellStyle name="Normal 6 4 2 2 2 2 3 2 2" xfId="15995" xr:uid="{00000000-0005-0000-0000-0000C83A0000}"/>
    <cellStyle name="Normal 6 4 2 2 2 2 3 3" xfId="11753" xr:uid="{00000000-0005-0000-0000-0000C93A0000}"/>
    <cellStyle name="Normal 6 4 2 2 2 2 4" xfId="7537" xr:uid="{00000000-0005-0000-0000-0000CA3A0000}"/>
    <cellStyle name="Normal 6 4 2 2 2 2 4 2" xfId="7538" xr:uid="{00000000-0005-0000-0000-0000CB3A0000}"/>
    <cellStyle name="Normal 6 4 2 2 2 2 4 2 2" xfId="14581" xr:uid="{00000000-0005-0000-0000-0000CC3A0000}"/>
    <cellStyle name="Normal 6 4 2 2 2 2 4 3" xfId="10339" xr:uid="{00000000-0005-0000-0000-0000CD3A0000}"/>
    <cellStyle name="Normal 6 4 2 2 2 2 5" xfId="7539" xr:uid="{00000000-0005-0000-0000-0000CE3A0000}"/>
    <cellStyle name="Normal 6 4 2 2 2 2 5 2" xfId="13169" xr:uid="{00000000-0005-0000-0000-0000CF3A0000}"/>
    <cellStyle name="Normal 6 4 2 2 2 2 6" xfId="8927" xr:uid="{00000000-0005-0000-0000-0000D03A0000}"/>
    <cellStyle name="Normal 6 4 2 2 2 3" xfId="7540" xr:uid="{00000000-0005-0000-0000-0000D13A0000}"/>
    <cellStyle name="Normal 6 4 2 2 2 3 2" xfId="7541" xr:uid="{00000000-0005-0000-0000-0000D23A0000}"/>
    <cellStyle name="Normal 6 4 2 2 2 3 2 2" xfId="7542" xr:uid="{00000000-0005-0000-0000-0000D33A0000}"/>
    <cellStyle name="Normal 6 4 2 2 2 3 2 2 2" xfId="7543" xr:uid="{00000000-0005-0000-0000-0000D43A0000}"/>
    <cellStyle name="Normal 6 4 2 2 2 3 2 2 2 2" xfId="16953" xr:uid="{00000000-0005-0000-0000-0000D53A0000}"/>
    <cellStyle name="Normal 6 4 2 2 2 3 2 2 3" xfId="12711" xr:uid="{00000000-0005-0000-0000-0000D63A0000}"/>
    <cellStyle name="Normal 6 4 2 2 2 3 2 3" xfId="7544" xr:uid="{00000000-0005-0000-0000-0000D73A0000}"/>
    <cellStyle name="Normal 6 4 2 2 2 3 2 3 2" xfId="7545" xr:uid="{00000000-0005-0000-0000-0000D83A0000}"/>
    <cellStyle name="Normal 6 4 2 2 2 3 2 3 2 2" xfId="15539" xr:uid="{00000000-0005-0000-0000-0000D93A0000}"/>
    <cellStyle name="Normal 6 4 2 2 2 3 2 3 3" xfId="11297" xr:uid="{00000000-0005-0000-0000-0000DA3A0000}"/>
    <cellStyle name="Normal 6 4 2 2 2 3 2 4" xfId="7546" xr:uid="{00000000-0005-0000-0000-0000DB3A0000}"/>
    <cellStyle name="Normal 6 4 2 2 2 3 2 4 2" xfId="14127" xr:uid="{00000000-0005-0000-0000-0000DC3A0000}"/>
    <cellStyle name="Normal 6 4 2 2 2 3 2 5" xfId="9885" xr:uid="{00000000-0005-0000-0000-0000DD3A0000}"/>
    <cellStyle name="Normal 6 4 2 2 2 3 3" xfId="7547" xr:uid="{00000000-0005-0000-0000-0000DE3A0000}"/>
    <cellStyle name="Normal 6 4 2 2 2 3 3 2" xfId="7548" xr:uid="{00000000-0005-0000-0000-0000DF3A0000}"/>
    <cellStyle name="Normal 6 4 2 2 2 3 3 2 2" xfId="16247" xr:uid="{00000000-0005-0000-0000-0000E03A0000}"/>
    <cellStyle name="Normal 6 4 2 2 2 3 3 3" xfId="12005" xr:uid="{00000000-0005-0000-0000-0000E13A0000}"/>
    <cellStyle name="Normal 6 4 2 2 2 3 4" xfId="7549" xr:uid="{00000000-0005-0000-0000-0000E23A0000}"/>
    <cellStyle name="Normal 6 4 2 2 2 3 4 2" xfId="7550" xr:uid="{00000000-0005-0000-0000-0000E33A0000}"/>
    <cellStyle name="Normal 6 4 2 2 2 3 4 2 2" xfId="14833" xr:uid="{00000000-0005-0000-0000-0000E43A0000}"/>
    <cellStyle name="Normal 6 4 2 2 2 3 4 3" xfId="10591" xr:uid="{00000000-0005-0000-0000-0000E53A0000}"/>
    <cellStyle name="Normal 6 4 2 2 2 3 5" xfId="7551" xr:uid="{00000000-0005-0000-0000-0000E63A0000}"/>
    <cellStyle name="Normal 6 4 2 2 2 3 5 2" xfId="13421" xr:uid="{00000000-0005-0000-0000-0000E73A0000}"/>
    <cellStyle name="Normal 6 4 2 2 2 3 6" xfId="9179" xr:uid="{00000000-0005-0000-0000-0000E83A0000}"/>
    <cellStyle name="Normal 6 4 2 2 2 4" xfId="7552" xr:uid="{00000000-0005-0000-0000-0000E93A0000}"/>
    <cellStyle name="Normal 6 4 2 2 2 4 2" xfId="7553" xr:uid="{00000000-0005-0000-0000-0000EA3A0000}"/>
    <cellStyle name="Normal 6 4 2 2 2 4 2 2" xfId="7554" xr:uid="{00000000-0005-0000-0000-0000EB3A0000}"/>
    <cellStyle name="Normal 6 4 2 2 2 4 2 2 2" xfId="16499" xr:uid="{00000000-0005-0000-0000-0000EC3A0000}"/>
    <cellStyle name="Normal 6 4 2 2 2 4 2 3" xfId="12257" xr:uid="{00000000-0005-0000-0000-0000ED3A0000}"/>
    <cellStyle name="Normal 6 4 2 2 2 4 3" xfId="7555" xr:uid="{00000000-0005-0000-0000-0000EE3A0000}"/>
    <cellStyle name="Normal 6 4 2 2 2 4 3 2" xfId="7556" xr:uid="{00000000-0005-0000-0000-0000EF3A0000}"/>
    <cellStyle name="Normal 6 4 2 2 2 4 3 2 2" xfId="15085" xr:uid="{00000000-0005-0000-0000-0000F03A0000}"/>
    <cellStyle name="Normal 6 4 2 2 2 4 3 3" xfId="10843" xr:uid="{00000000-0005-0000-0000-0000F13A0000}"/>
    <cellStyle name="Normal 6 4 2 2 2 4 4" xfId="7557" xr:uid="{00000000-0005-0000-0000-0000F23A0000}"/>
    <cellStyle name="Normal 6 4 2 2 2 4 4 2" xfId="13673" xr:uid="{00000000-0005-0000-0000-0000F33A0000}"/>
    <cellStyle name="Normal 6 4 2 2 2 4 5" xfId="9431" xr:uid="{00000000-0005-0000-0000-0000F43A0000}"/>
    <cellStyle name="Normal 6 4 2 2 2 5" xfId="7558" xr:uid="{00000000-0005-0000-0000-0000F53A0000}"/>
    <cellStyle name="Normal 6 4 2 2 2 5 2" xfId="7559" xr:uid="{00000000-0005-0000-0000-0000F63A0000}"/>
    <cellStyle name="Normal 6 4 2 2 2 5 2 2" xfId="15793" xr:uid="{00000000-0005-0000-0000-0000F73A0000}"/>
    <cellStyle name="Normal 6 4 2 2 2 5 3" xfId="11551" xr:uid="{00000000-0005-0000-0000-0000F83A0000}"/>
    <cellStyle name="Normal 6 4 2 2 2 6" xfId="7560" xr:uid="{00000000-0005-0000-0000-0000F93A0000}"/>
    <cellStyle name="Normal 6 4 2 2 2 6 2" xfId="7561" xr:uid="{00000000-0005-0000-0000-0000FA3A0000}"/>
    <cellStyle name="Normal 6 4 2 2 2 6 2 2" xfId="14379" xr:uid="{00000000-0005-0000-0000-0000FB3A0000}"/>
    <cellStyle name="Normal 6 4 2 2 2 6 3" xfId="10137" xr:uid="{00000000-0005-0000-0000-0000FC3A0000}"/>
    <cellStyle name="Normal 6 4 2 2 2 7" xfId="7562" xr:uid="{00000000-0005-0000-0000-0000FD3A0000}"/>
    <cellStyle name="Normal 6 4 2 2 2 7 2" xfId="12967" xr:uid="{00000000-0005-0000-0000-0000FE3A0000}"/>
    <cellStyle name="Normal 6 4 2 2 2 8" xfId="8725" xr:uid="{00000000-0005-0000-0000-0000FF3A0000}"/>
    <cellStyle name="Normal 6 4 2 2 3" xfId="7563" xr:uid="{00000000-0005-0000-0000-0000003B0000}"/>
    <cellStyle name="Normal 6 4 2 2 3 2" xfId="7564" xr:uid="{00000000-0005-0000-0000-0000013B0000}"/>
    <cellStyle name="Normal 6 4 2 2 3 2 2" xfId="7565" xr:uid="{00000000-0005-0000-0000-0000023B0000}"/>
    <cellStyle name="Normal 6 4 2 2 3 2 2 2" xfId="7566" xr:uid="{00000000-0005-0000-0000-0000033B0000}"/>
    <cellStyle name="Normal 6 4 2 2 3 2 2 2 2" xfId="16600" xr:uid="{00000000-0005-0000-0000-0000043B0000}"/>
    <cellStyle name="Normal 6 4 2 2 3 2 2 3" xfId="12358" xr:uid="{00000000-0005-0000-0000-0000053B0000}"/>
    <cellStyle name="Normal 6 4 2 2 3 2 3" xfId="7567" xr:uid="{00000000-0005-0000-0000-0000063B0000}"/>
    <cellStyle name="Normal 6 4 2 2 3 2 3 2" xfId="7568" xr:uid="{00000000-0005-0000-0000-0000073B0000}"/>
    <cellStyle name="Normal 6 4 2 2 3 2 3 2 2" xfId="15186" xr:uid="{00000000-0005-0000-0000-0000083B0000}"/>
    <cellStyle name="Normal 6 4 2 2 3 2 3 3" xfId="10944" xr:uid="{00000000-0005-0000-0000-0000093B0000}"/>
    <cellStyle name="Normal 6 4 2 2 3 2 4" xfId="7569" xr:uid="{00000000-0005-0000-0000-00000A3B0000}"/>
    <cellStyle name="Normal 6 4 2 2 3 2 4 2" xfId="13774" xr:uid="{00000000-0005-0000-0000-00000B3B0000}"/>
    <cellStyle name="Normal 6 4 2 2 3 2 5" xfId="9532" xr:uid="{00000000-0005-0000-0000-00000C3B0000}"/>
    <cellStyle name="Normal 6 4 2 2 3 3" xfId="7570" xr:uid="{00000000-0005-0000-0000-00000D3B0000}"/>
    <cellStyle name="Normal 6 4 2 2 3 3 2" xfId="7571" xr:uid="{00000000-0005-0000-0000-00000E3B0000}"/>
    <cellStyle name="Normal 6 4 2 2 3 3 2 2" xfId="15894" xr:uid="{00000000-0005-0000-0000-00000F3B0000}"/>
    <cellStyle name="Normal 6 4 2 2 3 3 3" xfId="11652" xr:uid="{00000000-0005-0000-0000-0000103B0000}"/>
    <cellStyle name="Normal 6 4 2 2 3 4" xfId="7572" xr:uid="{00000000-0005-0000-0000-0000113B0000}"/>
    <cellStyle name="Normal 6 4 2 2 3 4 2" xfId="7573" xr:uid="{00000000-0005-0000-0000-0000123B0000}"/>
    <cellStyle name="Normal 6 4 2 2 3 4 2 2" xfId="14480" xr:uid="{00000000-0005-0000-0000-0000133B0000}"/>
    <cellStyle name="Normal 6 4 2 2 3 4 3" xfId="10238" xr:uid="{00000000-0005-0000-0000-0000143B0000}"/>
    <cellStyle name="Normal 6 4 2 2 3 5" xfId="7574" xr:uid="{00000000-0005-0000-0000-0000153B0000}"/>
    <cellStyle name="Normal 6 4 2 2 3 5 2" xfId="13068" xr:uid="{00000000-0005-0000-0000-0000163B0000}"/>
    <cellStyle name="Normal 6 4 2 2 3 6" xfId="8826" xr:uid="{00000000-0005-0000-0000-0000173B0000}"/>
    <cellStyle name="Normal 6 4 2 2 4" xfId="7575" xr:uid="{00000000-0005-0000-0000-0000183B0000}"/>
    <cellStyle name="Normal 6 4 2 2 4 2" xfId="7576" xr:uid="{00000000-0005-0000-0000-0000193B0000}"/>
    <cellStyle name="Normal 6 4 2 2 4 2 2" xfId="7577" xr:uid="{00000000-0005-0000-0000-00001A3B0000}"/>
    <cellStyle name="Normal 6 4 2 2 4 2 2 2" xfId="7578" xr:uid="{00000000-0005-0000-0000-00001B3B0000}"/>
    <cellStyle name="Normal 6 4 2 2 4 2 2 2 2" xfId="16852" xr:uid="{00000000-0005-0000-0000-00001C3B0000}"/>
    <cellStyle name="Normal 6 4 2 2 4 2 2 3" xfId="12610" xr:uid="{00000000-0005-0000-0000-00001D3B0000}"/>
    <cellStyle name="Normal 6 4 2 2 4 2 3" xfId="7579" xr:uid="{00000000-0005-0000-0000-00001E3B0000}"/>
    <cellStyle name="Normal 6 4 2 2 4 2 3 2" xfId="7580" xr:uid="{00000000-0005-0000-0000-00001F3B0000}"/>
    <cellStyle name="Normal 6 4 2 2 4 2 3 2 2" xfId="15438" xr:uid="{00000000-0005-0000-0000-0000203B0000}"/>
    <cellStyle name="Normal 6 4 2 2 4 2 3 3" xfId="11196" xr:uid="{00000000-0005-0000-0000-0000213B0000}"/>
    <cellStyle name="Normal 6 4 2 2 4 2 4" xfId="7581" xr:uid="{00000000-0005-0000-0000-0000223B0000}"/>
    <cellStyle name="Normal 6 4 2 2 4 2 4 2" xfId="14026" xr:uid="{00000000-0005-0000-0000-0000233B0000}"/>
    <cellStyle name="Normal 6 4 2 2 4 2 5" xfId="9784" xr:uid="{00000000-0005-0000-0000-0000243B0000}"/>
    <cellStyle name="Normal 6 4 2 2 4 3" xfId="7582" xr:uid="{00000000-0005-0000-0000-0000253B0000}"/>
    <cellStyle name="Normal 6 4 2 2 4 3 2" xfId="7583" xr:uid="{00000000-0005-0000-0000-0000263B0000}"/>
    <cellStyle name="Normal 6 4 2 2 4 3 2 2" xfId="16146" xr:uid="{00000000-0005-0000-0000-0000273B0000}"/>
    <cellStyle name="Normal 6 4 2 2 4 3 3" xfId="11904" xr:uid="{00000000-0005-0000-0000-0000283B0000}"/>
    <cellStyle name="Normal 6 4 2 2 4 4" xfId="7584" xr:uid="{00000000-0005-0000-0000-0000293B0000}"/>
    <cellStyle name="Normal 6 4 2 2 4 4 2" xfId="7585" xr:uid="{00000000-0005-0000-0000-00002A3B0000}"/>
    <cellStyle name="Normal 6 4 2 2 4 4 2 2" xfId="14732" xr:uid="{00000000-0005-0000-0000-00002B3B0000}"/>
    <cellStyle name="Normal 6 4 2 2 4 4 3" xfId="10490" xr:uid="{00000000-0005-0000-0000-00002C3B0000}"/>
    <cellStyle name="Normal 6 4 2 2 4 5" xfId="7586" xr:uid="{00000000-0005-0000-0000-00002D3B0000}"/>
    <cellStyle name="Normal 6 4 2 2 4 5 2" xfId="13320" xr:uid="{00000000-0005-0000-0000-00002E3B0000}"/>
    <cellStyle name="Normal 6 4 2 2 4 6" xfId="9078" xr:uid="{00000000-0005-0000-0000-00002F3B0000}"/>
    <cellStyle name="Normal 6 4 2 2 5" xfId="7587" xr:uid="{00000000-0005-0000-0000-0000303B0000}"/>
    <cellStyle name="Normal 6 4 2 2 5 2" xfId="7588" xr:uid="{00000000-0005-0000-0000-0000313B0000}"/>
    <cellStyle name="Normal 6 4 2 2 5 2 2" xfId="7589" xr:uid="{00000000-0005-0000-0000-0000323B0000}"/>
    <cellStyle name="Normal 6 4 2 2 5 2 2 2" xfId="16398" xr:uid="{00000000-0005-0000-0000-0000333B0000}"/>
    <cellStyle name="Normal 6 4 2 2 5 2 3" xfId="12156" xr:uid="{00000000-0005-0000-0000-0000343B0000}"/>
    <cellStyle name="Normal 6 4 2 2 5 3" xfId="7590" xr:uid="{00000000-0005-0000-0000-0000353B0000}"/>
    <cellStyle name="Normal 6 4 2 2 5 3 2" xfId="7591" xr:uid="{00000000-0005-0000-0000-0000363B0000}"/>
    <cellStyle name="Normal 6 4 2 2 5 3 2 2" xfId="14984" xr:uid="{00000000-0005-0000-0000-0000373B0000}"/>
    <cellStyle name="Normal 6 4 2 2 5 3 3" xfId="10742" xr:uid="{00000000-0005-0000-0000-0000383B0000}"/>
    <cellStyle name="Normal 6 4 2 2 5 4" xfId="7592" xr:uid="{00000000-0005-0000-0000-0000393B0000}"/>
    <cellStyle name="Normal 6 4 2 2 5 4 2" xfId="13572" xr:uid="{00000000-0005-0000-0000-00003A3B0000}"/>
    <cellStyle name="Normal 6 4 2 2 5 5" xfId="9330" xr:uid="{00000000-0005-0000-0000-00003B3B0000}"/>
    <cellStyle name="Normal 6 4 2 2 6" xfId="7593" xr:uid="{00000000-0005-0000-0000-00003C3B0000}"/>
    <cellStyle name="Normal 6 4 2 2 6 2" xfId="7594" xr:uid="{00000000-0005-0000-0000-00003D3B0000}"/>
    <cellStyle name="Normal 6 4 2 2 6 2 2" xfId="15692" xr:uid="{00000000-0005-0000-0000-00003E3B0000}"/>
    <cellStyle name="Normal 6 4 2 2 6 3" xfId="11450" xr:uid="{00000000-0005-0000-0000-00003F3B0000}"/>
    <cellStyle name="Normal 6 4 2 2 7" xfId="7595" xr:uid="{00000000-0005-0000-0000-0000403B0000}"/>
    <cellStyle name="Normal 6 4 2 2 7 2" xfId="7596" xr:uid="{00000000-0005-0000-0000-0000413B0000}"/>
    <cellStyle name="Normal 6 4 2 2 7 2 2" xfId="14278" xr:uid="{00000000-0005-0000-0000-0000423B0000}"/>
    <cellStyle name="Normal 6 4 2 2 7 3" xfId="10036" xr:uid="{00000000-0005-0000-0000-0000433B0000}"/>
    <cellStyle name="Normal 6 4 2 2 8" xfId="7597" xr:uid="{00000000-0005-0000-0000-0000443B0000}"/>
    <cellStyle name="Normal 6 4 2 2 8 2" xfId="12866" xr:uid="{00000000-0005-0000-0000-0000453B0000}"/>
    <cellStyle name="Normal 6 4 2 2 9" xfId="8624" xr:uid="{00000000-0005-0000-0000-0000463B0000}"/>
    <cellStyle name="Normal 6 4 2 3" xfId="7598" xr:uid="{00000000-0005-0000-0000-0000473B0000}"/>
    <cellStyle name="Normal 6 4 2 3 2" xfId="7599" xr:uid="{00000000-0005-0000-0000-0000483B0000}"/>
    <cellStyle name="Normal 6 4 2 3 2 2" xfId="7600" xr:uid="{00000000-0005-0000-0000-0000493B0000}"/>
    <cellStyle name="Normal 6 4 2 3 2 2 2" xfId="7601" xr:uid="{00000000-0005-0000-0000-00004A3B0000}"/>
    <cellStyle name="Normal 6 4 2 3 2 2 2 2" xfId="7602" xr:uid="{00000000-0005-0000-0000-00004B3B0000}"/>
    <cellStyle name="Normal 6 4 2 3 2 2 2 2 2" xfId="16650" xr:uid="{00000000-0005-0000-0000-00004C3B0000}"/>
    <cellStyle name="Normal 6 4 2 3 2 2 2 3" xfId="12408" xr:uid="{00000000-0005-0000-0000-00004D3B0000}"/>
    <cellStyle name="Normal 6 4 2 3 2 2 3" xfId="7603" xr:uid="{00000000-0005-0000-0000-00004E3B0000}"/>
    <cellStyle name="Normal 6 4 2 3 2 2 3 2" xfId="7604" xr:uid="{00000000-0005-0000-0000-00004F3B0000}"/>
    <cellStyle name="Normal 6 4 2 3 2 2 3 2 2" xfId="15236" xr:uid="{00000000-0005-0000-0000-0000503B0000}"/>
    <cellStyle name="Normal 6 4 2 3 2 2 3 3" xfId="10994" xr:uid="{00000000-0005-0000-0000-0000513B0000}"/>
    <cellStyle name="Normal 6 4 2 3 2 2 4" xfId="7605" xr:uid="{00000000-0005-0000-0000-0000523B0000}"/>
    <cellStyle name="Normal 6 4 2 3 2 2 4 2" xfId="13824" xr:uid="{00000000-0005-0000-0000-0000533B0000}"/>
    <cellStyle name="Normal 6 4 2 3 2 2 5" xfId="9582" xr:uid="{00000000-0005-0000-0000-0000543B0000}"/>
    <cellStyle name="Normal 6 4 2 3 2 3" xfId="7606" xr:uid="{00000000-0005-0000-0000-0000553B0000}"/>
    <cellStyle name="Normal 6 4 2 3 2 3 2" xfId="7607" xr:uid="{00000000-0005-0000-0000-0000563B0000}"/>
    <cellStyle name="Normal 6 4 2 3 2 3 2 2" xfId="15944" xr:uid="{00000000-0005-0000-0000-0000573B0000}"/>
    <cellStyle name="Normal 6 4 2 3 2 3 3" xfId="11702" xr:uid="{00000000-0005-0000-0000-0000583B0000}"/>
    <cellStyle name="Normal 6 4 2 3 2 4" xfId="7608" xr:uid="{00000000-0005-0000-0000-0000593B0000}"/>
    <cellStyle name="Normal 6 4 2 3 2 4 2" xfId="7609" xr:uid="{00000000-0005-0000-0000-00005A3B0000}"/>
    <cellStyle name="Normal 6 4 2 3 2 4 2 2" xfId="14530" xr:uid="{00000000-0005-0000-0000-00005B3B0000}"/>
    <cellStyle name="Normal 6 4 2 3 2 4 3" xfId="10288" xr:uid="{00000000-0005-0000-0000-00005C3B0000}"/>
    <cellStyle name="Normal 6 4 2 3 2 5" xfId="7610" xr:uid="{00000000-0005-0000-0000-00005D3B0000}"/>
    <cellStyle name="Normal 6 4 2 3 2 5 2" xfId="13118" xr:uid="{00000000-0005-0000-0000-00005E3B0000}"/>
    <cellStyle name="Normal 6 4 2 3 2 6" xfId="8876" xr:uid="{00000000-0005-0000-0000-00005F3B0000}"/>
    <cellStyle name="Normal 6 4 2 3 3" xfId="7611" xr:uid="{00000000-0005-0000-0000-0000603B0000}"/>
    <cellStyle name="Normal 6 4 2 3 3 2" xfId="7612" xr:uid="{00000000-0005-0000-0000-0000613B0000}"/>
    <cellStyle name="Normal 6 4 2 3 3 2 2" xfId="7613" xr:uid="{00000000-0005-0000-0000-0000623B0000}"/>
    <cellStyle name="Normal 6 4 2 3 3 2 2 2" xfId="7614" xr:uid="{00000000-0005-0000-0000-0000633B0000}"/>
    <cellStyle name="Normal 6 4 2 3 3 2 2 2 2" xfId="16902" xr:uid="{00000000-0005-0000-0000-0000643B0000}"/>
    <cellStyle name="Normal 6 4 2 3 3 2 2 3" xfId="12660" xr:uid="{00000000-0005-0000-0000-0000653B0000}"/>
    <cellStyle name="Normal 6 4 2 3 3 2 3" xfId="7615" xr:uid="{00000000-0005-0000-0000-0000663B0000}"/>
    <cellStyle name="Normal 6 4 2 3 3 2 3 2" xfId="7616" xr:uid="{00000000-0005-0000-0000-0000673B0000}"/>
    <cellStyle name="Normal 6 4 2 3 3 2 3 2 2" xfId="15488" xr:uid="{00000000-0005-0000-0000-0000683B0000}"/>
    <cellStyle name="Normal 6 4 2 3 3 2 3 3" xfId="11246" xr:uid="{00000000-0005-0000-0000-0000693B0000}"/>
    <cellStyle name="Normal 6 4 2 3 3 2 4" xfId="7617" xr:uid="{00000000-0005-0000-0000-00006A3B0000}"/>
    <cellStyle name="Normal 6 4 2 3 3 2 4 2" xfId="14076" xr:uid="{00000000-0005-0000-0000-00006B3B0000}"/>
    <cellStyle name="Normal 6 4 2 3 3 2 5" xfId="9834" xr:uid="{00000000-0005-0000-0000-00006C3B0000}"/>
    <cellStyle name="Normal 6 4 2 3 3 3" xfId="7618" xr:uid="{00000000-0005-0000-0000-00006D3B0000}"/>
    <cellStyle name="Normal 6 4 2 3 3 3 2" xfId="7619" xr:uid="{00000000-0005-0000-0000-00006E3B0000}"/>
    <cellStyle name="Normal 6 4 2 3 3 3 2 2" xfId="16196" xr:uid="{00000000-0005-0000-0000-00006F3B0000}"/>
    <cellStyle name="Normal 6 4 2 3 3 3 3" xfId="11954" xr:uid="{00000000-0005-0000-0000-0000703B0000}"/>
    <cellStyle name="Normal 6 4 2 3 3 4" xfId="7620" xr:uid="{00000000-0005-0000-0000-0000713B0000}"/>
    <cellStyle name="Normal 6 4 2 3 3 4 2" xfId="7621" xr:uid="{00000000-0005-0000-0000-0000723B0000}"/>
    <cellStyle name="Normal 6 4 2 3 3 4 2 2" xfId="14782" xr:uid="{00000000-0005-0000-0000-0000733B0000}"/>
    <cellStyle name="Normal 6 4 2 3 3 4 3" xfId="10540" xr:uid="{00000000-0005-0000-0000-0000743B0000}"/>
    <cellStyle name="Normal 6 4 2 3 3 5" xfId="7622" xr:uid="{00000000-0005-0000-0000-0000753B0000}"/>
    <cellStyle name="Normal 6 4 2 3 3 5 2" xfId="13370" xr:uid="{00000000-0005-0000-0000-0000763B0000}"/>
    <cellStyle name="Normal 6 4 2 3 3 6" xfId="9128" xr:uid="{00000000-0005-0000-0000-0000773B0000}"/>
    <cellStyle name="Normal 6 4 2 3 4" xfId="7623" xr:uid="{00000000-0005-0000-0000-0000783B0000}"/>
    <cellStyle name="Normal 6 4 2 3 4 2" xfId="7624" xr:uid="{00000000-0005-0000-0000-0000793B0000}"/>
    <cellStyle name="Normal 6 4 2 3 4 2 2" xfId="7625" xr:uid="{00000000-0005-0000-0000-00007A3B0000}"/>
    <cellStyle name="Normal 6 4 2 3 4 2 2 2" xfId="16448" xr:uid="{00000000-0005-0000-0000-00007B3B0000}"/>
    <cellStyle name="Normal 6 4 2 3 4 2 3" xfId="12206" xr:uid="{00000000-0005-0000-0000-00007C3B0000}"/>
    <cellStyle name="Normal 6 4 2 3 4 3" xfId="7626" xr:uid="{00000000-0005-0000-0000-00007D3B0000}"/>
    <cellStyle name="Normal 6 4 2 3 4 3 2" xfId="7627" xr:uid="{00000000-0005-0000-0000-00007E3B0000}"/>
    <cellStyle name="Normal 6 4 2 3 4 3 2 2" xfId="15034" xr:uid="{00000000-0005-0000-0000-00007F3B0000}"/>
    <cellStyle name="Normal 6 4 2 3 4 3 3" xfId="10792" xr:uid="{00000000-0005-0000-0000-0000803B0000}"/>
    <cellStyle name="Normal 6 4 2 3 4 4" xfId="7628" xr:uid="{00000000-0005-0000-0000-0000813B0000}"/>
    <cellStyle name="Normal 6 4 2 3 4 4 2" xfId="13622" xr:uid="{00000000-0005-0000-0000-0000823B0000}"/>
    <cellStyle name="Normal 6 4 2 3 4 5" xfId="9380" xr:uid="{00000000-0005-0000-0000-0000833B0000}"/>
    <cellStyle name="Normal 6 4 2 3 5" xfId="7629" xr:uid="{00000000-0005-0000-0000-0000843B0000}"/>
    <cellStyle name="Normal 6 4 2 3 5 2" xfId="7630" xr:uid="{00000000-0005-0000-0000-0000853B0000}"/>
    <cellStyle name="Normal 6 4 2 3 5 2 2" xfId="15742" xr:uid="{00000000-0005-0000-0000-0000863B0000}"/>
    <cellStyle name="Normal 6 4 2 3 5 3" xfId="11500" xr:uid="{00000000-0005-0000-0000-0000873B0000}"/>
    <cellStyle name="Normal 6 4 2 3 6" xfId="7631" xr:uid="{00000000-0005-0000-0000-0000883B0000}"/>
    <cellStyle name="Normal 6 4 2 3 6 2" xfId="7632" xr:uid="{00000000-0005-0000-0000-0000893B0000}"/>
    <cellStyle name="Normal 6 4 2 3 6 2 2" xfId="14328" xr:uid="{00000000-0005-0000-0000-00008A3B0000}"/>
    <cellStyle name="Normal 6 4 2 3 6 3" xfId="10086" xr:uid="{00000000-0005-0000-0000-00008B3B0000}"/>
    <cellStyle name="Normal 6 4 2 3 7" xfId="7633" xr:uid="{00000000-0005-0000-0000-00008C3B0000}"/>
    <cellStyle name="Normal 6 4 2 3 7 2" xfId="12916" xr:uid="{00000000-0005-0000-0000-00008D3B0000}"/>
    <cellStyle name="Normal 6 4 2 3 8" xfId="8674" xr:uid="{00000000-0005-0000-0000-00008E3B0000}"/>
    <cellStyle name="Normal 6 4 2 4" xfId="7634" xr:uid="{00000000-0005-0000-0000-00008F3B0000}"/>
    <cellStyle name="Normal 6 4 2 4 2" xfId="7635" xr:uid="{00000000-0005-0000-0000-0000903B0000}"/>
    <cellStyle name="Normal 6 4 2 4 2 2" xfId="7636" xr:uid="{00000000-0005-0000-0000-0000913B0000}"/>
    <cellStyle name="Normal 6 4 2 4 2 2 2" xfId="7637" xr:uid="{00000000-0005-0000-0000-0000923B0000}"/>
    <cellStyle name="Normal 6 4 2 4 2 2 2 2" xfId="7638" xr:uid="{00000000-0005-0000-0000-0000933B0000}"/>
    <cellStyle name="Normal 6 4 2 4 2 2 2 2 2" xfId="17003" xr:uid="{00000000-0005-0000-0000-0000943B0000}"/>
    <cellStyle name="Normal 6 4 2 4 2 2 2 3" xfId="12761" xr:uid="{00000000-0005-0000-0000-0000953B0000}"/>
    <cellStyle name="Normal 6 4 2 4 2 2 3" xfId="7639" xr:uid="{00000000-0005-0000-0000-0000963B0000}"/>
    <cellStyle name="Normal 6 4 2 4 2 2 3 2" xfId="7640" xr:uid="{00000000-0005-0000-0000-0000973B0000}"/>
    <cellStyle name="Normal 6 4 2 4 2 2 3 2 2" xfId="15589" xr:uid="{00000000-0005-0000-0000-0000983B0000}"/>
    <cellStyle name="Normal 6 4 2 4 2 2 3 3" xfId="11347" xr:uid="{00000000-0005-0000-0000-0000993B0000}"/>
    <cellStyle name="Normal 6 4 2 4 2 2 4" xfId="7641" xr:uid="{00000000-0005-0000-0000-00009A3B0000}"/>
    <cellStyle name="Normal 6 4 2 4 2 2 4 2" xfId="14177" xr:uid="{00000000-0005-0000-0000-00009B3B0000}"/>
    <cellStyle name="Normal 6 4 2 4 2 2 5" xfId="9935" xr:uid="{00000000-0005-0000-0000-00009C3B0000}"/>
    <cellStyle name="Normal 6 4 2 4 2 3" xfId="7642" xr:uid="{00000000-0005-0000-0000-00009D3B0000}"/>
    <cellStyle name="Normal 6 4 2 4 2 3 2" xfId="7643" xr:uid="{00000000-0005-0000-0000-00009E3B0000}"/>
    <cellStyle name="Normal 6 4 2 4 2 3 2 2" xfId="16297" xr:uid="{00000000-0005-0000-0000-00009F3B0000}"/>
    <cellStyle name="Normal 6 4 2 4 2 3 3" xfId="12055" xr:uid="{00000000-0005-0000-0000-0000A03B0000}"/>
    <cellStyle name="Normal 6 4 2 4 2 4" xfId="7644" xr:uid="{00000000-0005-0000-0000-0000A13B0000}"/>
    <cellStyle name="Normal 6 4 2 4 2 4 2" xfId="7645" xr:uid="{00000000-0005-0000-0000-0000A23B0000}"/>
    <cellStyle name="Normal 6 4 2 4 2 4 2 2" xfId="14883" xr:uid="{00000000-0005-0000-0000-0000A33B0000}"/>
    <cellStyle name="Normal 6 4 2 4 2 4 3" xfId="10641" xr:uid="{00000000-0005-0000-0000-0000A43B0000}"/>
    <cellStyle name="Normal 6 4 2 4 2 5" xfId="7646" xr:uid="{00000000-0005-0000-0000-0000A53B0000}"/>
    <cellStyle name="Normal 6 4 2 4 2 5 2" xfId="13471" xr:uid="{00000000-0005-0000-0000-0000A63B0000}"/>
    <cellStyle name="Normal 6 4 2 4 2 6" xfId="9229" xr:uid="{00000000-0005-0000-0000-0000A73B0000}"/>
    <cellStyle name="Normal 6 4 2 4 3" xfId="7647" xr:uid="{00000000-0005-0000-0000-0000A83B0000}"/>
    <cellStyle name="Normal 6 4 2 4 3 2" xfId="7648" xr:uid="{00000000-0005-0000-0000-0000A93B0000}"/>
    <cellStyle name="Normal 6 4 2 4 3 2 2" xfId="7649" xr:uid="{00000000-0005-0000-0000-0000AA3B0000}"/>
    <cellStyle name="Normal 6 4 2 4 3 2 2 2" xfId="16751" xr:uid="{00000000-0005-0000-0000-0000AB3B0000}"/>
    <cellStyle name="Normal 6 4 2 4 3 2 3" xfId="12509" xr:uid="{00000000-0005-0000-0000-0000AC3B0000}"/>
    <cellStyle name="Normal 6 4 2 4 3 3" xfId="7650" xr:uid="{00000000-0005-0000-0000-0000AD3B0000}"/>
    <cellStyle name="Normal 6 4 2 4 3 3 2" xfId="7651" xr:uid="{00000000-0005-0000-0000-0000AE3B0000}"/>
    <cellStyle name="Normal 6 4 2 4 3 3 2 2" xfId="15337" xr:uid="{00000000-0005-0000-0000-0000AF3B0000}"/>
    <cellStyle name="Normal 6 4 2 4 3 3 3" xfId="11095" xr:uid="{00000000-0005-0000-0000-0000B03B0000}"/>
    <cellStyle name="Normal 6 4 2 4 3 4" xfId="7652" xr:uid="{00000000-0005-0000-0000-0000B13B0000}"/>
    <cellStyle name="Normal 6 4 2 4 3 4 2" xfId="13925" xr:uid="{00000000-0005-0000-0000-0000B23B0000}"/>
    <cellStyle name="Normal 6 4 2 4 3 5" xfId="9683" xr:uid="{00000000-0005-0000-0000-0000B33B0000}"/>
    <cellStyle name="Normal 6 4 2 4 4" xfId="7653" xr:uid="{00000000-0005-0000-0000-0000B43B0000}"/>
    <cellStyle name="Normal 6 4 2 4 4 2" xfId="7654" xr:uid="{00000000-0005-0000-0000-0000B53B0000}"/>
    <cellStyle name="Normal 6 4 2 4 4 2 2" xfId="16045" xr:uid="{00000000-0005-0000-0000-0000B63B0000}"/>
    <cellStyle name="Normal 6 4 2 4 4 3" xfId="11803" xr:uid="{00000000-0005-0000-0000-0000B73B0000}"/>
    <cellStyle name="Normal 6 4 2 4 5" xfId="7655" xr:uid="{00000000-0005-0000-0000-0000B83B0000}"/>
    <cellStyle name="Normal 6 4 2 4 5 2" xfId="7656" xr:uid="{00000000-0005-0000-0000-0000B93B0000}"/>
    <cellStyle name="Normal 6 4 2 4 5 2 2" xfId="14631" xr:uid="{00000000-0005-0000-0000-0000BA3B0000}"/>
    <cellStyle name="Normal 6 4 2 4 5 3" xfId="10389" xr:uid="{00000000-0005-0000-0000-0000BB3B0000}"/>
    <cellStyle name="Normal 6 4 2 4 6" xfId="7657" xr:uid="{00000000-0005-0000-0000-0000BC3B0000}"/>
    <cellStyle name="Normal 6 4 2 4 6 2" xfId="13219" xr:uid="{00000000-0005-0000-0000-0000BD3B0000}"/>
    <cellStyle name="Normal 6 4 2 4 7" xfId="8977" xr:uid="{00000000-0005-0000-0000-0000BE3B0000}"/>
    <cellStyle name="Normal 6 4 2 5" xfId="7658" xr:uid="{00000000-0005-0000-0000-0000BF3B0000}"/>
    <cellStyle name="Normal 6 4 2 5 2" xfId="7659" xr:uid="{00000000-0005-0000-0000-0000C03B0000}"/>
    <cellStyle name="Normal 6 4 2 5 2 2" xfId="7660" xr:uid="{00000000-0005-0000-0000-0000C13B0000}"/>
    <cellStyle name="Normal 6 4 2 5 2 2 2" xfId="7661" xr:uid="{00000000-0005-0000-0000-0000C23B0000}"/>
    <cellStyle name="Normal 6 4 2 5 2 2 2 2" xfId="16549" xr:uid="{00000000-0005-0000-0000-0000C33B0000}"/>
    <cellStyle name="Normal 6 4 2 5 2 2 3" xfId="12307" xr:uid="{00000000-0005-0000-0000-0000C43B0000}"/>
    <cellStyle name="Normal 6 4 2 5 2 3" xfId="7662" xr:uid="{00000000-0005-0000-0000-0000C53B0000}"/>
    <cellStyle name="Normal 6 4 2 5 2 3 2" xfId="7663" xr:uid="{00000000-0005-0000-0000-0000C63B0000}"/>
    <cellStyle name="Normal 6 4 2 5 2 3 2 2" xfId="15135" xr:uid="{00000000-0005-0000-0000-0000C73B0000}"/>
    <cellStyle name="Normal 6 4 2 5 2 3 3" xfId="10893" xr:uid="{00000000-0005-0000-0000-0000C83B0000}"/>
    <cellStyle name="Normal 6 4 2 5 2 4" xfId="7664" xr:uid="{00000000-0005-0000-0000-0000C93B0000}"/>
    <cellStyle name="Normal 6 4 2 5 2 4 2" xfId="13723" xr:uid="{00000000-0005-0000-0000-0000CA3B0000}"/>
    <cellStyle name="Normal 6 4 2 5 2 5" xfId="9481" xr:uid="{00000000-0005-0000-0000-0000CB3B0000}"/>
    <cellStyle name="Normal 6 4 2 5 3" xfId="7665" xr:uid="{00000000-0005-0000-0000-0000CC3B0000}"/>
    <cellStyle name="Normal 6 4 2 5 3 2" xfId="7666" xr:uid="{00000000-0005-0000-0000-0000CD3B0000}"/>
    <cellStyle name="Normal 6 4 2 5 3 2 2" xfId="15843" xr:uid="{00000000-0005-0000-0000-0000CE3B0000}"/>
    <cellStyle name="Normal 6 4 2 5 3 3" xfId="11601" xr:uid="{00000000-0005-0000-0000-0000CF3B0000}"/>
    <cellStyle name="Normal 6 4 2 5 4" xfId="7667" xr:uid="{00000000-0005-0000-0000-0000D03B0000}"/>
    <cellStyle name="Normal 6 4 2 5 4 2" xfId="7668" xr:uid="{00000000-0005-0000-0000-0000D13B0000}"/>
    <cellStyle name="Normal 6 4 2 5 4 2 2" xfId="14429" xr:uid="{00000000-0005-0000-0000-0000D23B0000}"/>
    <cellStyle name="Normal 6 4 2 5 4 3" xfId="10187" xr:uid="{00000000-0005-0000-0000-0000D33B0000}"/>
    <cellStyle name="Normal 6 4 2 5 5" xfId="7669" xr:uid="{00000000-0005-0000-0000-0000D43B0000}"/>
    <cellStyle name="Normal 6 4 2 5 5 2" xfId="13017" xr:uid="{00000000-0005-0000-0000-0000D53B0000}"/>
    <cellStyle name="Normal 6 4 2 5 6" xfId="8775" xr:uid="{00000000-0005-0000-0000-0000D63B0000}"/>
    <cellStyle name="Normal 6 4 2 6" xfId="7670" xr:uid="{00000000-0005-0000-0000-0000D73B0000}"/>
    <cellStyle name="Normal 6 4 2 6 2" xfId="7671" xr:uid="{00000000-0005-0000-0000-0000D83B0000}"/>
    <cellStyle name="Normal 6 4 2 6 2 2" xfId="7672" xr:uid="{00000000-0005-0000-0000-0000D93B0000}"/>
    <cellStyle name="Normal 6 4 2 6 2 2 2" xfId="7673" xr:uid="{00000000-0005-0000-0000-0000DA3B0000}"/>
    <cellStyle name="Normal 6 4 2 6 2 2 2 2" xfId="16801" xr:uid="{00000000-0005-0000-0000-0000DB3B0000}"/>
    <cellStyle name="Normal 6 4 2 6 2 2 3" xfId="12559" xr:uid="{00000000-0005-0000-0000-0000DC3B0000}"/>
    <cellStyle name="Normal 6 4 2 6 2 3" xfId="7674" xr:uid="{00000000-0005-0000-0000-0000DD3B0000}"/>
    <cellStyle name="Normal 6 4 2 6 2 3 2" xfId="7675" xr:uid="{00000000-0005-0000-0000-0000DE3B0000}"/>
    <cellStyle name="Normal 6 4 2 6 2 3 2 2" xfId="15387" xr:uid="{00000000-0005-0000-0000-0000DF3B0000}"/>
    <cellStyle name="Normal 6 4 2 6 2 3 3" xfId="11145" xr:uid="{00000000-0005-0000-0000-0000E03B0000}"/>
    <cellStyle name="Normal 6 4 2 6 2 4" xfId="7676" xr:uid="{00000000-0005-0000-0000-0000E13B0000}"/>
    <cellStyle name="Normal 6 4 2 6 2 4 2" xfId="13975" xr:uid="{00000000-0005-0000-0000-0000E23B0000}"/>
    <cellStyle name="Normal 6 4 2 6 2 5" xfId="9733" xr:uid="{00000000-0005-0000-0000-0000E33B0000}"/>
    <cellStyle name="Normal 6 4 2 6 3" xfId="7677" xr:uid="{00000000-0005-0000-0000-0000E43B0000}"/>
    <cellStyle name="Normal 6 4 2 6 3 2" xfId="7678" xr:uid="{00000000-0005-0000-0000-0000E53B0000}"/>
    <cellStyle name="Normal 6 4 2 6 3 2 2" xfId="16095" xr:uid="{00000000-0005-0000-0000-0000E63B0000}"/>
    <cellStyle name="Normal 6 4 2 6 3 3" xfId="11853" xr:uid="{00000000-0005-0000-0000-0000E73B0000}"/>
    <cellStyle name="Normal 6 4 2 6 4" xfId="7679" xr:uid="{00000000-0005-0000-0000-0000E83B0000}"/>
    <cellStyle name="Normal 6 4 2 6 4 2" xfId="7680" xr:uid="{00000000-0005-0000-0000-0000E93B0000}"/>
    <cellStyle name="Normal 6 4 2 6 4 2 2" xfId="14681" xr:uid="{00000000-0005-0000-0000-0000EA3B0000}"/>
    <cellStyle name="Normal 6 4 2 6 4 3" xfId="10439" xr:uid="{00000000-0005-0000-0000-0000EB3B0000}"/>
    <cellStyle name="Normal 6 4 2 6 5" xfId="7681" xr:uid="{00000000-0005-0000-0000-0000EC3B0000}"/>
    <cellStyle name="Normal 6 4 2 6 5 2" xfId="13269" xr:uid="{00000000-0005-0000-0000-0000ED3B0000}"/>
    <cellStyle name="Normal 6 4 2 6 6" xfId="9027" xr:uid="{00000000-0005-0000-0000-0000EE3B0000}"/>
    <cellStyle name="Normal 6 4 2 7" xfId="7682" xr:uid="{00000000-0005-0000-0000-0000EF3B0000}"/>
    <cellStyle name="Normal 6 4 2 7 2" xfId="7683" xr:uid="{00000000-0005-0000-0000-0000F03B0000}"/>
    <cellStyle name="Normal 6 4 2 7 2 2" xfId="7684" xr:uid="{00000000-0005-0000-0000-0000F13B0000}"/>
    <cellStyle name="Normal 6 4 2 7 2 2 2" xfId="16347" xr:uid="{00000000-0005-0000-0000-0000F23B0000}"/>
    <cellStyle name="Normal 6 4 2 7 2 3" xfId="12105" xr:uid="{00000000-0005-0000-0000-0000F33B0000}"/>
    <cellStyle name="Normal 6 4 2 7 3" xfId="7685" xr:uid="{00000000-0005-0000-0000-0000F43B0000}"/>
    <cellStyle name="Normal 6 4 2 7 3 2" xfId="7686" xr:uid="{00000000-0005-0000-0000-0000F53B0000}"/>
    <cellStyle name="Normal 6 4 2 7 3 2 2" xfId="14933" xr:uid="{00000000-0005-0000-0000-0000F63B0000}"/>
    <cellStyle name="Normal 6 4 2 7 3 3" xfId="10691" xr:uid="{00000000-0005-0000-0000-0000F73B0000}"/>
    <cellStyle name="Normal 6 4 2 7 4" xfId="7687" xr:uid="{00000000-0005-0000-0000-0000F83B0000}"/>
    <cellStyle name="Normal 6 4 2 7 4 2" xfId="13521" xr:uid="{00000000-0005-0000-0000-0000F93B0000}"/>
    <cellStyle name="Normal 6 4 2 7 5" xfId="9279" xr:uid="{00000000-0005-0000-0000-0000FA3B0000}"/>
    <cellStyle name="Normal 6 4 2 8" xfId="7688" xr:uid="{00000000-0005-0000-0000-0000FB3B0000}"/>
    <cellStyle name="Normal 6 4 2 8 2" xfId="7689" xr:uid="{00000000-0005-0000-0000-0000FC3B0000}"/>
    <cellStyle name="Normal 6 4 2 8 2 2" xfId="15641" xr:uid="{00000000-0005-0000-0000-0000FD3B0000}"/>
    <cellStyle name="Normal 6 4 2 8 3" xfId="11399" xr:uid="{00000000-0005-0000-0000-0000FE3B0000}"/>
    <cellStyle name="Normal 6 4 2 9" xfId="7690" xr:uid="{00000000-0005-0000-0000-0000FF3B0000}"/>
    <cellStyle name="Normal 6 4 2 9 2" xfId="7691" xr:uid="{00000000-0005-0000-0000-0000003C0000}"/>
    <cellStyle name="Normal 6 4 2 9 2 2" xfId="14227" xr:uid="{00000000-0005-0000-0000-0000013C0000}"/>
    <cellStyle name="Normal 6 4 2 9 3" xfId="9985" xr:uid="{00000000-0005-0000-0000-0000023C0000}"/>
    <cellStyle name="Normal 6 4 3" xfId="7692" xr:uid="{00000000-0005-0000-0000-0000033C0000}"/>
    <cellStyle name="Normal 6 4 3 2" xfId="7693" xr:uid="{00000000-0005-0000-0000-0000043C0000}"/>
    <cellStyle name="Normal 6 4 3 2 2" xfId="7694" xr:uid="{00000000-0005-0000-0000-0000053C0000}"/>
    <cellStyle name="Normal 6 4 3 2 2 2" xfId="7695" xr:uid="{00000000-0005-0000-0000-0000063C0000}"/>
    <cellStyle name="Normal 6 4 3 2 2 2 2" xfId="7696" xr:uid="{00000000-0005-0000-0000-0000073C0000}"/>
    <cellStyle name="Normal 6 4 3 2 2 2 2 2" xfId="7697" xr:uid="{00000000-0005-0000-0000-0000083C0000}"/>
    <cellStyle name="Normal 6 4 3 2 2 2 2 2 2" xfId="16676" xr:uid="{00000000-0005-0000-0000-0000093C0000}"/>
    <cellStyle name="Normal 6 4 3 2 2 2 2 3" xfId="12434" xr:uid="{00000000-0005-0000-0000-00000A3C0000}"/>
    <cellStyle name="Normal 6 4 3 2 2 2 3" xfId="7698" xr:uid="{00000000-0005-0000-0000-00000B3C0000}"/>
    <cellStyle name="Normal 6 4 3 2 2 2 3 2" xfId="7699" xr:uid="{00000000-0005-0000-0000-00000C3C0000}"/>
    <cellStyle name="Normal 6 4 3 2 2 2 3 2 2" xfId="15262" xr:uid="{00000000-0005-0000-0000-00000D3C0000}"/>
    <cellStyle name="Normal 6 4 3 2 2 2 3 3" xfId="11020" xr:uid="{00000000-0005-0000-0000-00000E3C0000}"/>
    <cellStyle name="Normal 6 4 3 2 2 2 4" xfId="7700" xr:uid="{00000000-0005-0000-0000-00000F3C0000}"/>
    <cellStyle name="Normal 6 4 3 2 2 2 4 2" xfId="13850" xr:uid="{00000000-0005-0000-0000-0000103C0000}"/>
    <cellStyle name="Normal 6 4 3 2 2 2 5" xfId="9608" xr:uid="{00000000-0005-0000-0000-0000113C0000}"/>
    <cellStyle name="Normal 6 4 3 2 2 3" xfId="7701" xr:uid="{00000000-0005-0000-0000-0000123C0000}"/>
    <cellStyle name="Normal 6 4 3 2 2 3 2" xfId="7702" xr:uid="{00000000-0005-0000-0000-0000133C0000}"/>
    <cellStyle name="Normal 6 4 3 2 2 3 2 2" xfId="15970" xr:uid="{00000000-0005-0000-0000-0000143C0000}"/>
    <cellStyle name="Normal 6 4 3 2 2 3 3" xfId="11728" xr:uid="{00000000-0005-0000-0000-0000153C0000}"/>
    <cellStyle name="Normal 6 4 3 2 2 4" xfId="7703" xr:uid="{00000000-0005-0000-0000-0000163C0000}"/>
    <cellStyle name="Normal 6 4 3 2 2 4 2" xfId="7704" xr:uid="{00000000-0005-0000-0000-0000173C0000}"/>
    <cellStyle name="Normal 6 4 3 2 2 4 2 2" xfId="14556" xr:uid="{00000000-0005-0000-0000-0000183C0000}"/>
    <cellStyle name="Normal 6 4 3 2 2 4 3" xfId="10314" xr:uid="{00000000-0005-0000-0000-0000193C0000}"/>
    <cellStyle name="Normal 6 4 3 2 2 5" xfId="7705" xr:uid="{00000000-0005-0000-0000-00001A3C0000}"/>
    <cellStyle name="Normal 6 4 3 2 2 5 2" xfId="13144" xr:uid="{00000000-0005-0000-0000-00001B3C0000}"/>
    <cellStyle name="Normal 6 4 3 2 2 6" xfId="8902" xr:uid="{00000000-0005-0000-0000-00001C3C0000}"/>
    <cellStyle name="Normal 6 4 3 2 3" xfId="7706" xr:uid="{00000000-0005-0000-0000-00001D3C0000}"/>
    <cellStyle name="Normal 6 4 3 2 3 2" xfId="7707" xr:uid="{00000000-0005-0000-0000-00001E3C0000}"/>
    <cellStyle name="Normal 6 4 3 2 3 2 2" xfId="7708" xr:uid="{00000000-0005-0000-0000-00001F3C0000}"/>
    <cellStyle name="Normal 6 4 3 2 3 2 2 2" xfId="7709" xr:uid="{00000000-0005-0000-0000-0000203C0000}"/>
    <cellStyle name="Normal 6 4 3 2 3 2 2 2 2" xfId="16928" xr:uid="{00000000-0005-0000-0000-0000213C0000}"/>
    <cellStyle name="Normal 6 4 3 2 3 2 2 3" xfId="12686" xr:uid="{00000000-0005-0000-0000-0000223C0000}"/>
    <cellStyle name="Normal 6 4 3 2 3 2 3" xfId="7710" xr:uid="{00000000-0005-0000-0000-0000233C0000}"/>
    <cellStyle name="Normal 6 4 3 2 3 2 3 2" xfId="7711" xr:uid="{00000000-0005-0000-0000-0000243C0000}"/>
    <cellStyle name="Normal 6 4 3 2 3 2 3 2 2" xfId="15514" xr:uid="{00000000-0005-0000-0000-0000253C0000}"/>
    <cellStyle name="Normal 6 4 3 2 3 2 3 3" xfId="11272" xr:uid="{00000000-0005-0000-0000-0000263C0000}"/>
    <cellStyle name="Normal 6 4 3 2 3 2 4" xfId="7712" xr:uid="{00000000-0005-0000-0000-0000273C0000}"/>
    <cellStyle name="Normal 6 4 3 2 3 2 4 2" xfId="14102" xr:uid="{00000000-0005-0000-0000-0000283C0000}"/>
    <cellStyle name="Normal 6 4 3 2 3 2 5" xfId="9860" xr:uid="{00000000-0005-0000-0000-0000293C0000}"/>
    <cellStyle name="Normal 6 4 3 2 3 3" xfId="7713" xr:uid="{00000000-0005-0000-0000-00002A3C0000}"/>
    <cellStyle name="Normal 6 4 3 2 3 3 2" xfId="7714" xr:uid="{00000000-0005-0000-0000-00002B3C0000}"/>
    <cellStyle name="Normal 6 4 3 2 3 3 2 2" xfId="16222" xr:uid="{00000000-0005-0000-0000-00002C3C0000}"/>
    <cellStyle name="Normal 6 4 3 2 3 3 3" xfId="11980" xr:uid="{00000000-0005-0000-0000-00002D3C0000}"/>
    <cellStyle name="Normal 6 4 3 2 3 4" xfId="7715" xr:uid="{00000000-0005-0000-0000-00002E3C0000}"/>
    <cellStyle name="Normal 6 4 3 2 3 4 2" xfId="7716" xr:uid="{00000000-0005-0000-0000-00002F3C0000}"/>
    <cellStyle name="Normal 6 4 3 2 3 4 2 2" xfId="14808" xr:uid="{00000000-0005-0000-0000-0000303C0000}"/>
    <cellStyle name="Normal 6 4 3 2 3 4 3" xfId="10566" xr:uid="{00000000-0005-0000-0000-0000313C0000}"/>
    <cellStyle name="Normal 6 4 3 2 3 5" xfId="7717" xr:uid="{00000000-0005-0000-0000-0000323C0000}"/>
    <cellStyle name="Normal 6 4 3 2 3 5 2" xfId="13396" xr:uid="{00000000-0005-0000-0000-0000333C0000}"/>
    <cellStyle name="Normal 6 4 3 2 3 6" xfId="9154" xr:uid="{00000000-0005-0000-0000-0000343C0000}"/>
    <cellStyle name="Normal 6 4 3 2 4" xfId="7718" xr:uid="{00000000-0005-0000-0000-0000353C0000}"/>
    <cellStyle name="Normal 6 4 3 2 4 2" xfId="7719" xr:uid="{00000000-0005-0000-0000-0000363C0000}"/>
    <cellStyle name="Normal 6 4 3 2 4 2 2" xfId="7720" xr:uid="{00000000-0005-0000-0000-0000373C0000}"/>
    <cellStyle name="Normal 6 4 3 2 4 2 2 2" xfId="16474" xr:uid="{00000000-0005-0000-0000-0000383C0000}"/>
    <cellStyle name="Normal 6 4 3 2 4 2 3" xfId="12232" xr:uid="{00000000-0005-0000-0000-0000393C0000}"/>
    <cellStyle name="Normal 6 4 3 2 4 3" xfId="7721" xr:uid="{00000000-0005-0000-0000-00003A3C0000}"/>
    <cellStyle name="Normal 6 4 3 2 4 3 2" xfId="7722" xr:uid="{00000000-0005-0000-0000-00003B3C0000}"/>
    <cellStyle name="Normal 6 4 3 2 4 3 2 2" xfId="15060" xr:uid="{00000000-0005-0000-0000-00003C3C0000}"/>
    <cellStyle name="Normal 6 4 3 2 4 3 3" xfId="10818" xr:uid="{00000000-0005-0000-0000-00003D3C0000}"/>
    <cellStyle name="Normal 6 4 3 2 4 4" xfId="7723" xr:uid="{00000000-0005-0000-0000-00003E3C0000}"/>
    <cellStyle name="Normal 6 4 3 2 4 4 2" xfId="13648" xr:uid="{00000000-0005-0000-0000-00003F3C0000}"/>
    <cellStyle name="Normal 6 4 3 2 4 5" xfId="9406" xr:uid="{00000000-0005-0000-0000-0000403C0000}"/>
    <cellStyle name="Normal 6 4 3 2 5" xfId="7724" xr:uid="{00000000-0005-0000-0000-0000413C0000}"/>
    <cellStyle name="Normal 6 4 3 2 5 2" xfId="7725" xr:uid="{00000000-0005-0000-0000-0000423C0000}"/>
    <cellStyle name="Normal 6 4 3 2 5 2 2" xfId="15768" xr:uid="{00000000-0005-0000-0000-0000433C0000}"/>
    <cellStyle name="Normal 6 4 3 2 5 3" xfId="11526" xr:uid="{00000000-0005-0000-0000-0000443C0000}"/>
    <cellStyle name="Normal 6 4 3 2 6" xfId="7726" xr:uid="{00000000-0005-0000-0000-0000453C0000}"/>
    <cellStyle name="Normal 6 4 3 2 6 2" xfId="7727" xr:uid="{00000000-0005-0000-0000-0000463C0000}"/>
    <cellStyle name="Normal 6 4 3 2 6 2 2" xfId="14354" xr:uid="{00000000-0005-0000-0000-0000473C0000}"/>
    <cellStyle name="Normal 6 4 3 2 6 3" xfId="10112" xr:uid="{00000000-0005-0000-0000-0000483C0000}"/>
    <cellStyle name="Normal 6 4 3 2 7" xfId="7728" xr:uid="{00000000-0005-0000-0000-0000493C0000}"/>
    <cellStyle name="Normal 6 4 3 2 7 2" xfId="12942" xr:uid="{00000000-0005-0000-0000-00004A3C0000}"/>
    <cellStyle name="Normal 6 4 3 2 8" xfId="8700" xr:uid="{00000000-0005-0000-0000-00004B3C0000}"/>
    <cellStyle name="Normal 6 4 3 3" xfId="7729" xr:uid="{00000000-0005-0000-0000-00004C3C0000}"/>
    <cellStyle name="Normal 6 4 3 3 2" xfId="7730" xr:uid="{00000000-0005-0000-0000-00004D3C0000}"/>
    <cellStyle name="Normal 6 4 3 3 2 2" xfId="7731" xr:uid="{00000000-0005-0000-0000-00004E3C0000}"/>
    <cellStyle name="Normal 6 4 3 3 2 2 2" xfId="7732" xr:uid="{00000000-0005-0000-0000-00004F3C0000}"/>
    <cellStyle name="Normal 6 4 3 3 2 2 2 2" xfId="16575" xr:uid="{00000000-0005-0000-0000-0000503C0000}"/>
    <cellStyle name="Normal 6 4 3 3 2 2 3" xfId="12333" xr:uid="{00000000-0005-0000-0000-0000513C0000}"/>
    <cellStyle name="Normal 6 4 3 3 2 3" xfId="7733" xr:uid="{00000000-0005-0000-0000-0000523C0000}"/>
    <cellStyle name="Normal 6 4 3 3 2 3 2" xfId="7734" xr:uid="{00000000-0005-0000-0000-0000533C0000}"/>
    <cellStyle name="Normal 6 4 3 3 2 3 2 2" xfId="15161" xr:uid="{00000000-0005-0000-0000-0000543C0000}"/>
    <cellStyle name="Normal 6 4 3 3 2 3 3" xfId="10919" xr:uid="{00000000-0005-0000-0000-0000553C0000}"/>
    <cellStyle name="Normal 6 4 3 3 2 4" xfId="7735" xr:uid="{00000000-0005-0000-0000-0000563C0000}"/>
    <cellStyle name="Normal 6 4 3 3 2 4 2" xfId="13749" xr:uid="{00000000-0005-0000-0000-0000573C0000}"/>
    <cellStyle name="Normal 6 4 3 3 2 5" xfId="9507" xr:uid="{00000000-0005-0000-0000-0000583C0000}"/>
    <cellStyle name="Normal 6 4 3 3 3" xfId="7736" xr:uid="{00000000-0005-0000-0000-0000593C0000}"/>
    <cellStyle name="Normal 6 4 3 3 3 2" xfId="7737" xr:uid="{00000000-0005-0000-0000-00005A3C0000}"/>
    <cellStyle name="Normal 6 4 3 3 3 2 2" xfId="15869" xr:uid="{00000000-0005-0000-0000-00005B3C0000}"/>
    <cellStyle name="Normal 6 4 3 3 3 3" xfId="11627" xr:uid="{00000000-0005-0000-0000-00005C3C0000}"/>
    <cellStyle name="Normal 6 4 3 3 4" xfId="7738" xr:uid="{00000000-0005-0000-0000-00005D3C0000}"/>
    <cellStyle name="Normal 6 4 3 3 4 2" xfId="7739" xr:uid="{00000000-0005-0000-0000-00005E3C0000}"/>
    <cellStyle name="Normal 6 4 3 3 4 2 2" xfId="14455" xr:uid="{00000000-0005-0000-0000-00005F3C0000}"/>
    <cellStyle name="Normal 6 4 3 3 4 3" xfId="10213" xr:uid="{00000000-0005-0000-0000-0000603C0000}"/>
    <cellStyle name="Normal 6 4 3 3 5" xfId="7740" xr:uid="{00000000-0005-0000-0000-0000613C0000}"/>
    <cellStyle name="Normal 6 4 3 3 5 2" xfId="13043" xr:uid="{00000000-0005-0000-0000-0000623C0000}"/>
    <cellStyle name="Normal 6 4 3 3 6" xfId="8801" xr:uid="{00000000-0005-0000-0000-0000633C0000}"/>
    <cellStyle name="Normal 6 4 3 4" xfId="7741" xr:uid="{00000000-0005-0000-0000-0000643C0000}"/>
    <cellStyle name="Normal 6 4 3 4 2" xfId="7742" xr:uid="{00000000-0005-0000-0000-0000653C0000}"/>
    <cellStyle name="Normal 6 4 3 4 2 2" xfId="7743" xr:uid="{00000000-0005-0000-0000-0000663C0000}"/>
    <cellStyle name="Normal 6 4 3 4 2 2 2" xfId="7744" xr:uid="{00000000-0005-0000-0000-0000673C0000}"/>
    <cellStyle name="Normal 6 4 3 4 2 2 2 2" xfId="16827" xr:uid="{00000000-0005-0000-0000-0000683C0000}"/>
    <cellStyle name="Normal 6 4 3 4 2 2 3" xfId="12585" xr:uid="{00000000-0005-0000-0000-0000693C0000}"/>
    <cellStyle name="Normal 6 4 3 4 2 3" xfId="7745" xr:uid="{00000000-0005-0000-0000-00006A3C0000}"/>
    <cellStyle name="Normal 6 4 3 4 2 3 2" xfId="7746" xr:uid="{00000000-0005-0000-0000-00006B3C0000}"/>
    <cellStyle name="Normal 6 4 3 4 2 3 2 2" xfId="15413" xr:uid="{00000000-0005-0000-0000-00006C3C0000}"/>
    <cellStyle name="Normal 6 4 3 4 2 3 3" xfId="11171" xr:uid="{00000000-0005-0000-0000-00006D3C0000}"/>
    <cellStyle name="Normal 6 4 3 4 2 4" xfId="7747" xr:uid="{00000000-0005-0000-0000-00006E3C0000}"/>
    <cellStyle name="Normal 6 4 3 4 2 4 2" xfId="14001" xr:uid="{00000000-0005-0000-0000-00006F3C0000}"/>
    <cellStyle name="Normal 6 4 3 4 2 5" xfId="9759" xr:uid="{00000000-0005-0000-0000-0000703C0000}"/>
    <cellStyle name="Normal 6 4 3 4 3" xfId="7748" xr:uid="{00000000-0005-0000-0000-0000713C0000}"/>
    <cellStyle name="Normal 6 4 3 4 3 2" xfId="7749" xr:uid="{00000000-0005-0000-0000-0000723C0000}"/>
    <cellStyle name="Normal 6 4 3 4 3 2 2" xfId="16121" xr:uid="{00000000-0005-0000-0000-0000733C0000}"/>
    <cellStyle name="Normal 6 4 3 4 3 3" xfId="11879" xr:uid="{00000000-0005-0000-0000-0000743C0000}"/>
    <cellStyle name="Normal 6 4 3 4 4" xfId="7750" xr:uid="{00000000-0005-0000-0000-0000753C0000}"/>
    <cellStyle name="Normal 6 4 3 4 4 2" xfId="7751" xr:uid="{00000000-0005-0000-0000-0000763C0000}"/>
    <cellStyle name="Normal 6 4 3 4 4 2 2" xfId="14707" xr:uid="{00000000-0005-0000-0000-0000773C0000}"/>
    <cellStyle name="Normal 6 4 3 4 4 3" xfId="10465" xr:uid="{00000000-0005-0000-0000-0000783C0000}"/>
    <cellStyle name="Normal 6 4 3 4 5" xfId="7752" xr:uid="{00000000-0005-0000-0000-0000793C0000}"/>
    <cellStyle name="Normal 6 4 3 4 5 2" xfId="13295" xr:uid="{00000000-0005-0000-0000-00007A3C0000}"/>
    <cellStyle name="Normal 6 4 3 4 6" xfId="9053" xr:uid="{00000000-0005-0000-0000-00007B3C0000}"/>
    <cellStyle name="Normal 6 4 3 5" xfId="7753" xr:uid="{00000000-0005-0000-0000-00007C3C0000}"/>
    <cellStyle name="Normal 6 4 3 5 2" xfId="7754" xr:uid="{00000000-0005-0000-0000-00007D3C0000}"/>
    <cellStyle name="Normal 6 4 3 5 2 2" xfId="7755" xr:uid="{00000000-0005-0000-0000-00007E3C0000}"/>
    <cellStyle name="Normal 6 4 3 5 2 2 2" xfId="16373" xr:uid="{00000000-0005-0000-0000-00007F3C0000}"/>
    <cellStyle name="Normal 6 4 3 5 2 3" xfId="12131" xr:uid="{00000000-0005-0000-0000-0000803C0000}"/>
    <cellStyle name="Normal 6 4 3 5 3" xfId="7756" xr:uid="{00000000-0005-0000-0000-0000813C0000}"/>
    <cellStyle name="Normal 6 4 3 5 3 2" xfId="7757" xr:uid="{00000000-0005-0000-0000-0000823C0000}"/>
    <cellStyle name="Normal 6 4 3 5 3 2 2" xfId="14959" xr:uid="{00000000-0005-0000-0000-0000833C0000}"/>
    <cellStyle name="Normal 6 4 3 5 3 3" xfId="10717" xr:uid="{00000000-0005-0000-0000-0000843C0000}"/>
    <cellStyle name="Normal 6 4 3 5 4" xfId="7758" xr:uid="{00000000-0005-0000-0000-0000853C0000}"/>
    <cellStyle name="Normal 6 4 3 5 4 2" xfId="13547" xr:uid="{00000000-0005-0000-0000-0000863C0000}"/>
    <cellStyle name="Normal 6 4 3 5 5" xfId="9305" xr:uid="{00000000-0005-0000-0000-0000873C0000}"/>
    <cellStyle name="Normal 6 4 3 6" xfId="7759" xr:uid="{00000000-0005-0000-0000-0000883C0000}"/>
    <cellStyle name="Normal 6 4 3 6 2" xfId="7760" xr:uid="{00000000-0005-0000-0000-0000893C0000}"/>
    <cellStyle name="Normal 6 4 3 6 2 2" xfId="15667" xr:uid="{00000000-0005-0000-0000-00008A3C0000}"/>
    <cellStyle name="Normal 6 4 3 6 3" xfId="11425" xr:uid="{00000000-0005-0000-0000-00008B3C0000}"/>
    <cellStyle name="Normal 6 4 3 7" xfId="7761" xr:uid="{00000000-0005-0000-0000-00008C3C0000}"/>
    <cellStyle name="Normal 6 4 3 7 2" xfId="7762" xr:uid="{00000000-0005-0000-0000-00008D3C0000}"/>
    <cellStyle name="Normal 6 4 3 7 2 2" xfId="14253" xr:uid="{00000000-0005-0000-0000-00008E3C0000}"/>
    <cellStyle name="Normal 6 4 3 7 3" xfId="10011" xr:uid="{00000000-0005-0000-0000-00008F3C0000}"/>
    <cellStyle name="Normal 6 4 3 8" xfId="7763" xr:uid="{00000000-0005-0000-0000-0000903C0000}"/>
    <cellStyle name="Normal 6 4 3 8 2" xfId="12841" xr:uid="{00000000-0005-0000-0000-0000913C0000}"/>
    <cellStyle name="Normal 6 4 3 9" xfId="8599" xr:uid="{00000000-0005-0000-0000-0000923C0000}"/>
    <cellStyle name="Normal 6 4 4" xfId="7764" xr:uid="{00000000-0005-0000-0000-0000933C0000}"/>
    <cellStyle name="Normal 6 4 4 2" xfId="7765" xr:uid="{00000000-0005-0000-0000-0000943C0000}"/>
    <cellStyle name="Normal 6 4 4 2 2" xfId="7766" xr:uid="{00000000-0005-0000-0000-0000953C0000}"/>
    <cellStyle name="Normal 6 4 4 2 2 2" xfId="7767" xr:uid="{00000000-0005-0000-0000-0000963C0000}"/>
    <cellStyle name="Normal 6 4 4 2 2 2 2" xfId="7768" xr:uid="{00000000-0005-0000-0000-0000973C0000}"/>
    <cellStyle name="Normal 6 4 4 2 2 2 2 2" xfId="16625" xr:uid="{00000000-0005-0000-0000-0000983C0000}"/>
    <cellStyle name="Normal 6 4 4 2 2 2 3" xfId="12383" xr:uid="{00000000-0005-0000-0000-0000993C0000}"/>
    <cellStyle name="Normal 6 4 4 2 2 3" xfId="7769" xr:uid="{00000000-0005-0000-0000-00009A3C0000}"/>
    <cellStyle name="Normal 6 4 4 2 2 3 2" xfId="7770" xr:uid="{00000000-0005-0000-0000-00009B3C0000}"/>
    <cellStyle name="Normal 6 4 4 2 2 3 2 2" xfId="15211" xr:uid="{00000000-0005-0000-0000-00009C3C0000}"/>
    <cellStyle name="Normal 6 4 4 2 2 3 3" xfId="10969" xr:uid="{00000000-0005-0000-0000-00009D3C0000}"/>
    <cellStyle name="Normal 6 4 4 2 2 4" xfId="7771" xr:uid="{00000000-0005-0000-0000-00009E3C0000}"/>
    <cellStyle name="Normal 6 4 4 2 2 4 2" xfId="13799" xr:uid="{00000000-0005-0000-0000-00009F3C0000}"/>
    <cellStyle name="Normal 6 4 4 2 2 5" xfId="9557" xr:uid="{00000000-0005-0000-0000-0000A03C0000}"/>
    <cellStyle name="Normal 6 4 4 2 3" xfId="7772" xr:uid="{00000000-0005-0000-0000-0000A13C0000}"/>
    <cellStyle name="Normal 6 4 4 2 3 2" xfId="7773" xr:uid="{00000000-0005-0000-0000-0000A23C0000}"/>
    <cellStyle name="Normal 6 4 4 2 3 2 2" xfId="15919" xr:uid="{00000000-0005-0000-0000-0000A33C0000}"/>
    <cellStyle name="Normal 6 4 4 2 3 3" xfId="11677" xr:uid="{00000000-0005-0000-0000-0000A43C0000}"/>
    <cellStyle name="Normal 6 4 4 2 4" xfId="7774" xr:uid="{00000000-0005-0000-0000-0000A53C0000}"/>
    <cellStyle name="Normal 6 4 4 2 4 2" xfId="7775" xr:uid="{00000000-0005-0000-0000-0000A63C0000}"/>
    <cellStyle name="Normal 6 4 4 2 4 2 2" xfId="14505" xr:uid="{00000000-0005-0000-0000-0000A73C0000}"/>
    <cellStyle name="Normal 6 4 4 2 4 3" xfId="10263" xr:uid="{00000000-0005-0000-0000-0000A83C0000}"/>
    <cellStyle name="Normal 6 4 4 2 5" xfId="7776" xr:uid="{00000000-0005-0000-0000-0000A93C0000}"/>
    <cellStyle name="Normal 6 4 4 2 5 2" xfId="13093" xr:uid="{00000000-0005-0000-0000-0000AA3C0000}"/>
    <cellStyle name="Normal 6 4 4 2 6" xfId="8851" xr:uid="{00000000-0005-0000-0000-0000AB3C0000}"/>
    <cellStyle name="Normal 6 4 4 3" xfId="7777" xr:uid="{00000000-0005-0000-0000-0000AC3C0000}"/>
    <cellStyle name="Normal 6 4 4 3 2" xfId="7778" xr:uid="{00000000-0005-0000-0000-0000AD3C0000}"/>
    <cellStyle name="Normal 6 4 4 3 2 2" xfId="7779" xr:uid="{00000000-0005-0000-0000-0000AE3C0000}"/>
    <cellStyle name="Normal 6 4 4 3 2 2 2" xfId="7780" xr:uid="{00000000-0005-0000-0000-0000AF3C0000}"/>
    <cellStyle name="Normal 6 4 4 3 2 2 2 2" xfId="16877" xr:uid="{00000000-0005-0000-0000-0000B03C0000}"/>
    <cellStyle name="Normal 6 4 4 3 2 2 3" xfId="12635" xr:uid="{00000000-0005-0000-0000-0000B13C0000}"/>
    <cellStyle name="Normal 6 4 4 3 2 3" xfId="7781" xr:uid="{00000000-0005-0000-0000-0000B23C0000}"/>
    <cellStyle name="Normal 6 4 4 3 2 3 2" xfId="7782" xr:uid="{00000000-0005-0000-0000-0000B33C0000}"/>
    <cellStyle name="Normal 6 4 4 3 2 3 2 2" xfId="15463" xr:uid="{00000000-0005-0000-0000-0000B43C0000}"/>
    <cellStyle name="Normal 6 4 4 3 2 3 3" xfId="11221" xr:uid="{00000000-0005-0000-0000-0000B53C0000}"/>
    <cellStyle name="Normal 6 4 4 3 2 4" xfId="7783" xr:uid="{00000000-0005-0000-0000-0000B63C0000}"/>
    <cellStyle name="Normal 6 4 4 3 2 4 2" xfId="14051" xr:uid="{00000000-0005-0000-0000-0000B73C0000}"/>
    <cellStyle name="Normal 6 4 4 3 2 5" xfId="9809" xr:uid="{00000000-0005-0000-0000-0000B83C0000}"/>
    <cellStyle name="Normal 6 4 4 3 3" xfId="7784" xr:uid="{00000000-0005-0000-0000-0000B93C0000}"/>
    <cellStyle name="Normal 6 4 4 3 3 2" xfId="7785" xr:uid="{00000000-0005-0000-0000-0000BA3C0000}"/>
    <cellStyle name="Normal 6 4 4 3 3 2 2" xfId="16171" xr:uid="{00000000-0005-0000-0000-0000BB3C0000}"/>
    <cellStyle name="Normal 6 4 4 3 3 3" xfId="11929" xr:uid="{00000000-0005-0000-0000-0000BC3C0000}"/>
    <cellStyle name="Normal 6 4 4 3 4" xfId="7786" xr:uid="{00000000-0005-0000-0000-0000BD3C0000}"/>
    <cellStyle name="Normal 6 4 4 3 4 2" xfId="7787" xr:uid="{00000000-0005-0000-0000-0000BE3C0000}"/>
    <cellStyle name="Normal 6 4 4 3 4 2 2" xfId="14757" xr:uid="{00000000-0005-0000-0000-0000BF3C0000}"/>
    <cellStyle name="Normal 6 4 4 3 4 3" xfId="10515" xr:uid="{00000000-0005-0000-0000-0000C03C0000}"/>
    <cellStyle name="Normal 6 4 4 3 5" xfId="7788" xr:uid="{00000000-0005-0000-0000-0000C13C0000}"/>
    <cellStyle name="Normal 6 4 4 3 5 2" xfId="13345" xr:uid="{00000000-0005-0000-0000-0000C23C0000}"/>
    <cellStyle name="Normal 6 4 4 3 6" xfId="9103" xr:uid="{00000000-0005-0000-0000-0000C33C0000}"/>
    <cellStyle name="Normal 6 4 4 4" xfId="7789" xr:uid="{00000000-0005-0000-0000-0000C43C0000}"/>
    <cellStyle name="Normal 6 4 4 4 2" xfId="7790" xr:uid="{00000000-0005-0000-0000-0000C53C0000}"/>
    <cellStyle name="Normal 6 4 4 4 2 2" xfId="7791" xr:uid="{00000000-0005-0000-0000-0000C63C0000}"/>
    <cellStyle name="Normal 6 4 4 4 2 2 2" xfId="16423" xr:uid="{00000000-0005-0000-0000-0000C73C0000}"/>
    <cellStyle name="Normal 6 4 4 4 2 3" xfId="12181" xr:uid="{00000000-0005-0000-0000-0000C83C0000}"/>
    <cellStyle name="Normal 6 4 4 4 3" xfId="7792" xr:uid="{00000000-0005-0000-0000-0000C93C0000}"/>
    <cellStyle name="Normal 6 4 4 4 3 2" xfId="7793" xr:uid="{00000000-0005-0000-0000-0000CA3C0000}"/>
    <cellStyle name="Normal 6 4 4 4 3 2 2" xfId="15009" xr:uid="{00000000-0005-0000-0000-0000CB3C0000}"/>
    <cellStyle name="Normal 6 4 4 4 3 3" xfId="10767" xr:uid="{00000000-0005-0000-0000-0000CC3C0000}"/>
    <cellStyle name="Normal 6 4 4 4 4" xfId="7794" xr:uid="{00000000-0005-0000-0000-0000CD3C0000}"/>
    <cellStyle name="Normal 6 4 4 4 4 2" xfId="13597" xr:uid="{00000000-0005-0000-0000-0000CE3C0000}"/>
    <cellStyle name="Normal 6 4 4 4 5" xfId="9355" xr:uid="{00000000-0005-0000-0000-0000CF3C0000}"/>
    <cellStyle name="Normal 6 4 4 5" xfId="7795" xr:uid="{00000000-0005-0000-0000-0000D03C0000}"/>
    <cellStyle name="Normal 6 4 4 5 2" xfId="7796" xr:uid="{00000000-0005-0000-0000-0000D13C0000}"/>
    <cellStyle name="Normal 6 4 4 5 2 2" xfId="15717" xr:uid="{00000000-0005-0000-0000-0000D23C0000}"/>
    <cellStyle name="Normal 6 4 4 5 3" xfId="11475" xr:uid="{00000000-0005-0000-0000-0000D33C0000}"/>
    <cellStyle name="Normal 6 4 4 6" xfId="7797" xr:uid="{00000000-0005-0000-0000-0000D43C0000}"/>
    <cellStyle name="Normal 6 4 4 6 2" xfId="7798" xr:uid="{00000000-0005-0000-0000-0000D53C0000}"/>
    <cellStyle name="Normal 6 4 4 6 2 2" xfId="14303" xr:uid="{00000000-0005-0000-0000-0000D63C0000}"/>
    <cellStyle name="Normal 6 4 4 6 3" xfId="10061" xr:uid="{00000000-0005-0000-0000-0000D73C0000}"/>
    <cellStyle name="Normal 6 4 4 7" xfId="7799" xr:uid="{00000000-0005-0000-0000-0000D83C0000}"/>
    <cellStyle name="Normal 6 4 4 7 2" xfId="12891" xr:uid="{00000000-0005-0000-0000-0000D93C0000}"/>
    <cellStyle name="Normal 6 4 4 8" xfId="8649" xr:uid="{00000000-0005-0000-0000-0000DA3C0000}"/>
    <cellStyle name="Normal 6 4 5" xfId="7800" xr:uid="{00000000-0005-0000-0000-0000DB3C0000}"/>
    <cellStyle name="Normal 6 4 5 2" xfId="7801" xr:uid="{00000000-0005-0000-0000-0000DC3C0000}"/>
    <cellStyle name="Normal 6 4 5 2 2" xfId="7802" xr:uid="{00000000-0005-0000-0000-0000DD3C0000}"/>
    <cellStyle name="Normal 6 4 5 2 2 2" xfId="7803" xr:uid="{00000000-0005-0000-0000-0000DE3C0000}"/>
    <cellStyle name="Normal 6 4 5 2 2 2 2" xfId="7804" xr:uid="{00000000-0005-0000-0000-0000DF3C0000}"/>
    <cellStyle name="Normal 6 4 5 2 2 2 2 2" xfId="16978" xr:uid="{00000000-0005-0000-0000-0000E03C0000}"/>
    <cellStyle name="Normal 6 4 5 2 2 2 3" xfId="12736" xr:uid="{00000000-0005-0000-0000-0000E13C0000}"/>
    <cellStyle name="Normal 6 4 5 2 2 3" xfId="7805" xr:uid="{00000000-0005-0000-0000-0000E23C0000}"/>
    <cellStyle name="Normal 6 4 5 2 2 3 2" xfId="7806" xr:uid="{00000000-0005-0000-0000-0000E33C0000}"/>
    <cellStyle name="Normal 6 4 5 2 2 3 2 2" xfId="15564" xr:uid="{00000000-0005-0000-0000-0000E43C0000}"/>
    <cellStyle name="Normal 6 4 5 2 2 3 3" xfId="11322" xr:uid="{00000000-0005-0000-0000-0000E53C0000}"/>
    <cellStyle name="Normal 6 4 5 2 2 4" xfId="7807" xr:uid="{00000000-0005-0000-0000-0000E63C0000}"/>
    <cellStyle name="Normal 6 4 5 2 2 4 2" xfId="14152" xr:uid="{00000000-0005-0000-0000-0000E73C0000}"/>
    <cellStyle name="Normal 6 4 5 2 2 5" xfId="9910" xr:uid="{00000000-0005-0000-0000-0000E83C0000}"/>
    <cellStyle name="Normal 6 4 5 2 3" xfId="7808" xr:uid="{00000000-0005-0000-0000-0000E93C0000}"/>
    <cellStyle name="Normal 6 4 5 2 3 2" xfId="7809" xr:uid="{00000000-0005-0000-0000-0000EA3C0000}"/>
    <cellStyle name="Normal 6 4 5 2 3 2 2" xfId="16272" xr:uid="{00000000-0005-0000-0000-0000EB3C0000}"/>
    <cellStyle name="Normal 6 4 5 2 3 3" xfId="12030" xr:uid="{00000000-0005-0000-0000-0000EC3C0000}"/>
    <cellStyle name="Normal 6 4 5 2 4" xfId="7810" xr:uid="{00000000-0005-0000-0000-0000ED3C0000}"/>
    <cellStyle name="Normal 6 4 5 2 4 2" xfId="7811" xr:uid="{00000000-0005-0000-0000-0000EE3C0000}"/>
    <cellStyle name="Normal 6 4 5 2 4 2 2" xfId="14858" xr:uid="{00000000-0005-0000-0000-0000EF3C0000}"/>
    <cellStyle name="Normal 6 4 5 2 4 3" xfId="10616" xr:uid="{00000000-0005-0000-0000-0000F03C0000}"/>
    <cellStyle name="Normal 6 4 5 2 5" xfId="7812" xr:uid="{00000000-0005-0000-0000-0000F13C0000}"/>
    <cellStyle name="Normal 6 4 5 2 5 2" xfId="13446" xr:uid="{00000000-0005-0000-0000-0000F23C0000}"/>
    <cellStyle name="Normal 6 4 5 2 6" xfId="9204" xr:uid="{00000000-0005-0000-0000-0000F33C0000}"/>
    <cellStyle name="Normal 6 4 5 3" xfId="7813" xr:uid="{00000000-0005-0000-0000-0000F43C0000}"/>
    <cellStyle name="Normal 6 4 5 3 2" xfId="7814" xr:uid="{00000000-0005-0000-0000-0000F53C0000}"/>
    <cellStyle name="Normal 6 4 5 3 2 2" xfId="7815" xr:uid="{00000000-0005-0000-0000-0000F63C0000}"/>
    <cellStyle name="Normal 6 4 5 3 2 2 2" xfId="16726" xr:uid="{00000000-0005-0000-0000-0000F73C0000}"/>
    <cellStyle name="Normal 6 4 5 3 2 3" xfId="12484" xr:uid="{00000000-0005-0000-0000-0000F83C0000}"/>
    <cellStyle name="Normal 6 4 5 3 3" xfId="7816" xr:uid="{00000000-0005-0000-0000-0000F93C0000}"/>
    <cellStyle name="Normal 6 4 5 3 3 2" xfId="7817" xr:uid="{00000000-0005-0000-0000-0000FA3C0000}"/>
    <cellStyle name="Normal 6 4 5 3 3 2 2" xfId="15312" xr:uid="{00000000-0005-0000-0000-0000FB3C0000}"/>
    <cellStyle name="Normal 6 4 5 3 3 3" xfId="11070" xr:uid="{00000000-0005-0000-0000-0000FC3C0000}"/>
    <cellStyle name="Normal 6 4 5 3 4" xfId="7818" xr:uid="{00000000-0005-0000-0000-0000FD3C0000}"/>
    <cellStyle name="Normal 6 4 5 3 4 2" xfId="13900" xr:uid="{00000000-0005-0000-0000-0000FE3C0000}"/>
    <cellStyle name="Normal 6 4 5 3 5" xfId="9658" xr:uid="{00000000-0005-0000-0000-0000FF3C0000}"/>
    <cellStyle name="Normal 6 4 5 4" xfId="7819" xr:uid="{00000000-0005-0000-0000-0000003D0000}"/>
    <cellStyle name="Normal 6 4 5 4 2" xfId="7820" xr:uid="{00000000-0005-0000-0000-0000013D0000}"/>
    <cellStyle name="Normal 6 4 5 4 2 2" xfId="16020" xr:uid="{00000000-0005-0000-0000-0000023D0000}"/>
    <cellStyle name="Normal 6 4 5 4 3" xfId="11778" xr:uid="{00000000-0005-0000-0000-0000033D0000}"/>
    <cellStyle name="Normal 6 4 5 5" xfId="7821" xr:uid="{00000000-0005-0000-0000-0000043D0000}"/>
    <cellStyle name="Normal 6 4 5 5 2" xfId="7822" xr:uid="{00000000-0005-0000-0000-0000053D0000}"/>
    <cellStyle name="Normal 6 4 5 5 2 2" xfId="14606" xr:uid="{00000000-0005-0000-0000-0000063D0000}"/>
    <cellStyle name="Normal 6 4 5 5 3" xfId="10364" xr:uid="{00000000-0005-0000-0000-0000073D0000}"/>
    <cellStyle name="Normal 6 4 5 6" xfId="7823" xr:uid="{00000000-0005-0000-0000-0000083D0000}"/>
    <cellStyle name="Normal 6 4 5 6 2" xfId="13194" xr:uid="{00000000-0005-0000-0000-0000093D0000}"/>
    <cellStyle name="Normal 6 4 5 7" xfId="8952" xr:uid="{00000000-0005-0000-0000-00000A3D0000}"/>
    <cellStyle name="Normal 6 4 6" xfId="7824" xr:uid="{00000000-0005-0000-0000-00000B3D0000}"/>
    <cellStyle name="Normal 6 4 6 2" xfId="7825" xr:uid="{00000000-0005-0000-0000-00000C3D0000}"/>
    <cellStyle name="Normal 6 4 6 2 2" xfId="7826" xr:uid="{00000000-0005-0000-0000-00000D3D0000}"/>
    <cellStyle name="Normal 6 4 6 2 2 2" xfId="7827" xr:uid="{00000000-0005-0000-0000-00000E3D0000}"/>
    <cellStyle name="Normal 6 4 6 2 2 2 2" xfId="16524" xr:uid="{00000000-0005-0000-0000-00000F3D0000}"/>
    <cellStyle name="Normal 6 4 6 2 2 3" xfId="12282" xr:uid="{00000000-0005-0000-0000-0000103D0000}"/>
    <cellStyle name="Normal 6 4 6 2 3" xfId="7828" xr:uid="{00000000-0005-0000-0000-0000113D0000}"/>
    <cellStyle name="Normal 6 4 6 2 3 2" xfId="7829" xr:uid="{00000000-0005-0000-0000-0000123D0000}"/>
    <cellStyle name="Normal 6 4 6 2 3 2 2" xfId="15110" xr:uid="{00000000-0005-0000-0000-0000133D0000}"/>
    <cellStyle name="Normal 6 4 6 2 3 3" xfId="10868" xr:uid="{00000000-0005-0000-0000-0000143D0000}"/>
    <cellStyle name="Normal 6 4 6 2 4" xfId="7830" xr:uid="{00000000-0005-0000-0000-0000153D0000}"/>
    <cellStyle name="Normal 6 4 6 2 4 2" xfId="13698" xr:uid="{00000000-0005-0000-0000-0000163D0000}"/>
    <cellStyle name="Normal 6 4 6 2 5" xfId="9456" xr:uid="{00000000-0005-0000-0000-0000173D0000}"/>
    <cellStyle name="Normal 6 4 6 3" xfId="7831" xr:uid="{00000000-0005-0000-0000-0000183D0000}"/>
    <cellStyle name="Normal 6 4 6 3 2" xfId="7832" xr:uid="{00000000-0005-0000-0000-0000193D0000}"/>
    <cellStyle name="Normal 6 4 6 3 2 2" xfId="15818" xr:uid="{00000000-0005-0000-0000-00001A3D0000}"/>
    <cellStyle name="Normal 6 4 6 3 3" xfId="11576" xr:uid="{00000000-0005-0000-0000-00001B3D0000}"/>
    <cellStyle name="Normal 6 4 6 4" xfId="7833" xr:uid="{00000000-0005-0000-0000-00001C3D0000}"/>
    <cellStyle name="Normal 6 4 6 4 2" xfId="7834" xr:uid="{00000000-0005-0000-0000-00001D3D0000}"/>
    <cellStyle name="Normal 6 4 6 4 2 2" xfId="14404" xr:uid="{00000000-0005-0000-0000-00001E3D0000}"/>
    <cellStyle name="Normal 6 4 6 4 3" xfId="10162" xr:uid="{00000000-0005-0000-0000-00001F3D0000}"/>
    <cellStyle name="Normal 6 4 6 5" xfId="7835" xr:uid="{00000000-0005-0000-0000-0000203D0000}"/>
    <cellStyle name="Normal 6 4 6 5 2" xfId="12992" xr:uid="{00000000-0005-0000-0000-0000213D0000}"/>
    <cellStyle name="Normal 6 4 6 6" xfId="8750" xr:uid="{00000000-0005-0000-0000-0000223D0000}"/>
    <cellStyle name="Normal 6 4 7" xfId="7836" xr:uid="{00000000-0005-0000-0000-0000233D0000}"/>
    <cellStyle name="Normal 6 4 7 2" xfId="7837" xr:uid="{00000000-0005-0000-0000-0000243D0000}"/>
    <cellStyle name="Normal 6 4 7 2 2" xfId="7838" xr:uid="{00000000-0005-0000-0000-0000253D0000}"/>
    <cellStyle name="Normal 6 4 7 2 2 2" xfId="7839" xr:uid="{00000000-0005-0000-0000-0000263D0000}"/>
    <cellStyle name="Normal 6 4 7 2 2 2 2" xfId="16776" xr:uid="{00000000-0005-0000-0000-0000273D0000}"/>
    <cellStyle name="Normal 6 4 7 2 2 3" xfId="12534" xr:uid="{00000000-0005-0000-0000-0000283D0000}"/>
    <cellStyle name="Normal 6 4 7 2 3" xfId="7840" xr:uid="{00000000-0005-0000-0000-0000293D0000}"/>
    <cellStyle name="Normal 6 4 7 2 3 2" xfId="7841" xr:uid="{00000000-0005-0000-0000-00002A3D0000}"/>
    <cellStyle name="Normal 6 4 7 2 3 2 2" xfId="15362" xr:uid="{00000000-0005-0000-0000-00002B3D0000}"/>
    <cellStyle name="Normal 6 4 7 2 3 3" xfId="11120" xr:uid="{00000000-0005-0000-0000-00002C3D0000}"/>
    <cellStyle name="Normal 6 4 7 2 4" xfId="7842" xr:uid="{00000000-0005-0000-0000-00002D3D0000}"/>
    <cellStyle name="Normal 6 4 7 2 4 2" xfId="13950" xr:uid="{00000000-0005-0000-0000-00002E3D0000}"/>
    <cellStyle name="Normal 6 4 7 2 5" xfId="9708" xr:uid="{00000000-0005-0000-0000-00002F3D0000}"/>
    <cellStyle name="Normal 6 4 7 3" xfId="7843" xr:uid="{00000000-0005-0000-0000-0000303D0000}"/>
    <cellStyle name="Normal 6 4 7 3 2" xfId="7844" xr:uid="{00000000-0005-0000-0000-0000313D0000}"/>
    <cellStyle name="Normal 6 4 7 3 2 2" xfId="16070" xr:uid="{00000000-0005-0000-0000-0000323D0000}"/>
    <cellStyle name="Normal 6 4 7 3 3" xfId="11828" xr:uid="{00000000-0005-0000-0000-0000333D0000}"/>
    <cellStyle name="Normal 6 4 7 4" xfId="7845" xr:uid="{00000000-0005-0000-0000-0000343D0000}"/>
    <cellStyle name="Normal 6 4 7 4 2" xfId="7846" xr:uid="{00000000-0005-0000-0000-0000353D0000}"/>
    <cellStyle name="Normal 6 4 7 4 2 2" xfId="14656" xr:uid="{00000000-0005-0000-0000-0000363D0000}"/>
    <cellStyle name="Normal 6 4 7 4 3" xfId="10414" xr:uid="{00000000-0005-0000-0000-0000373D0000}"/>
    <cellStyle name="Normal 6 4 7 5" xfId="7847" xr:uid="{00000000-0005-0000-0000-0000383D0000}"/>
    <cellStyle name="Normal 6 4 7 5 2" xfId="13244" xr:uid="{00000000-0005-0000-0000-0000393D0000}"/>
    <cellStyle name="Normal 6 4 7 6" xfId="9002" xr:uid="{00000000-0005-0000-0000-00003A3D0000}"/>
    <cellStyle name="Normal 6 4 8" xfId="7848" xr:uid="{00000000-0005-0000-0000-00003B3D0000}"/>
    <cellStyle name="Normal 6 4 8 2" xfId="7849" xr:uid="{00000000-0005-0000-0000-00003C3D0000}"/>
    <cellStyle name="Normal 6 4 8 2 2" xfId="7850" xr:uid="{00000000-0005-0000-0000-00003D3D0000}"/>
    <cellStyle name="Normal 6 4 8 2 2 2" xfId="16322" xr:uid="{00000000-0005-0000-0000-00003E3D0000}"/>
    <cellStyle name="Normal 6 4 8 2 3" xfId="12080" xr:uid="{00000000-0005-0000-0000-00003F3D0000}"/>
    <cellStyle name="Normal 6 4 8 3" xfId="7851" xr:uid="{00000000-0005-0000-0000-0000403D0000}"/>
    <cellStyle name="Normal 6 4 8 3 2" xfId="7852" xr:uid="{00000000-0005-0000-0000-0000413D0000}"/>
    <cellStyle name="Normal 6 4 8 3 2 2" xfId="14908" xr:uid="{00000000-0005-0000-0000-0000423D0000}"/>
    <cellStyle name="Normal 6 4 8 3 3" xfId="10666" xr:uid="{00000000-0005-0000-0000-0000433D0000}"/>
    <cellStyle name="Normal 6 4 8 4" xfId="7853" xr:uid="{00000000-0005-0000-0000-0000443D0000}"/>
    <cellStyle name="Normal 6 4 8 4 2" xfId="13496" xr:uid="{00000000-0005-0000-0000-0000453D0000}"/>
    <cellStyle name="Normal 6 4 8 5" xfId="9254" xr:uid="{00000000-0005-0000-0000-0000463D0000}"/>
    <cellStyle name="Normal 6 4 9" xfId="7854" xr:uid="{00000000-0005-0000-0000-0000473D0000}"/>
    <cellStyle name="Normal 6 4 9 2" xfId="7855" xr:uid="{00000000-0005-0000-0000-0000483D0000}"/>
    <cellStyle name="Normal 6 4 9 2 2" xfId="15616" xr:uid="{00000000-0005-0000-0000-0000493D0000}"/>
    <cellStyle name="Normal 6 4 9 3" xfId="11374" xr:uid="{00000000-0005-0000-0000-00004A3D0000}"/>
    <cellStyle name="Normal 6 5" xfId="7856" xr:uid="{00000000-0005-0000-0000-00004B3D0000}"/>
    <cellStyle name="Normal 6 5 10" xfId="7857" xr:uid="{00000000-0005-0000-0000-00004C3D0000}"/>
    <cellStyle name="Normal 6 5 10 2" xfId="12802" xr:uid="{00000000-0005-0000-0000-00004D3D0000}"/>
    <cellStyle name="Normal 6 5 11" xfId="8559" xr:uid="{00000000-0005-0000-0000-00004E3D0000}"/>
    <cellStyle name="Normal 6 5 2" xfId="7858" xr:uid="{00000000-0005-0000-0000-00004F3D0000}"/>
    <cellStyle name="Normal 6 5 2 2" xfId="7859" xr:uid="{00000000-0005-0000-0000-0000503D0000}"/>
    <cellStyle name="Normal 6 5 2 2 2" xfId="7860" xr:uid="{00000000-0005-0000-0000-0000513D0000}"/>
    <cellStyle name="Normal 6 5 2 2 2 2" xfId="7861" xr:uid="{00000000-0005-0000-0000-0000523D0000}"/>
    <cellStyle name="Normal 6 5 2 2 2 2 2" xfId="7862" xr:uid="{00000000-0005-0000-0000-0000533D0000}"/>
    <cellStyle name="Normal 6 5 2 2 2 2 2 2" xfId="7863" xr:uid="{00000000-0005-0000-0000-0000543D0000}"/>
    <cellStyle name="Normal 6 5 2 2 2 2 2 2 2" xfId="16688" xr:uid="{00000000-0005-0000-0000-0000553D0000}"/>
    <cellStyle name="Normal 6 5 2 2 2 2 2 3" xfId="12446" xr:uid="{00000000-0005-0000-0000-0000563D0000}"/>
    <cellStyle name="Normal 6 5 2 2 2 2 3" xfId="7864" xr:uid="{00000000-0005-0000-0000-0000573D0000}"/>
    <cellStyle name="Normal 6 5 2 2 2 2 3 2" xfId="7865" xr:uid="{00000000-0005-0000-0000-0000583D0000}"/>
    <cellStyle name="Normal 6 5 2 2 2 2 3 2 2" xfId="15274" xr:uid="{00000000-0005-0000-0000-0000593D0000}"/>
    <cellStyle name="Normal 6 5 2 2 2 2 3 3" xfId="11032" xr:uid="{00000000-0005-0000-0000-00005A3D0000}"/>
    <cellStyle name="Normal 6 5 2 2 2 2 4" xfId="7866" xr:uid="{00000000-0005-0000-0000-00005B3D0000}"/>
    <cellStyle name="Normal 6 5 2 2 2 2 4 2" xfId="13862" xr:uid="{00000000-0005-0000-0000-00005C3D0000}"/>
    <cellStyle name="Normal 6 5 2 2 2 2 5" xfId="9620" xr:uid="{00000000-0005-0000-0000-00005D3D0000}"/>
    <cellStyle name="Normal 6 5 2 2 2 3" xfId="7867" xr:uid="{00000000-0005-0000-0000-00005E3D0000}"/>
    <cellStyle name="Normal 6 5 2 2 2 3 2" xfId="7868" xr:uid="{00000000-0005-0000-0000-00005F3D0000}"/>
    <cellStyle name="Normal 6 5 2 2 2 3 2 2" xfId="15982" xr:uid="{00000000-0005-0000-0000-0000603D0000}"/>
    <cellStyle name="Normal 6 5 2 2 2 3 3" xfId="11740" xr:uid="{00000000-0005-0000-0000-0000613D0000}"/>
    <cellStyle name="Normal 6 5 2 2 2 4" xfId="7869" xr:uid="{00000000-0005-0000-0000-0000623D0000}"/>
    <cellStyle name="Normal 6 5 2 2 2 4 2" xfId="7870" xr:uid="{00000000-0005-0000-0000-0000633D0000}"/>
    <cellStyle name="Normal 6 5 2 2 2 4 2 2" xfId="14568" xr:uid="{00000000-0005-0000-0000-0000643D0000}"/>
    <cellStyle name="Normal 6 5 2 2 2 4 3" xfId="10326" xr:uid="{00000000-0005-0000-0000-0000653D0000}"/>
    <cellStyle name="Normal 6 5 2 2 2 5" xfId="7871" xr:uid="{00000000-0005-0000-0000-0000663D0000}"/>
    <cellStyle name="Normal 6 5 2 2 2 5 2" xfId="13156" xr:uid="{00000000-0005-0000-0000-0000673D0000}"/>
    <cellStyle name="Normal 6 5 2 2 2 6" xfId="8914" xr:uid="{00000000-0005-0000-0000-0000683D0000}"/>
    <cellStyle name="Normal 6 5 2 2 3" xfId="7872" xr:uid="{00000000-0005-0000-0000-0000693D0000}"/>
    <cellStyle name="Normal 6 5 2 2 3 2" xfId="7873" xr:uid="{00000000-0005-0000-0000-00006A3D0000}"/>
    <cellStyle name="Normal 6 5 2 2 3 2 2" xfId="7874" xr:uid="{00000000-0005-0000-0000-00006B3D0000}"/>
    <cellStyle name="Normal 6 5 2 2 3 2 2 2" xfId="7875" xr:uid="{00000000-0005-0000-0000-00006C3D0000}"/>
    <cellStyle name="Normal 6 5 2 2 3 2 2 2 2" xfId="16940" xr:uid="{00000000-0005-0000-0000-00006D3D0000}"/>
    <cellStyle name="Normal 6 5 2 2 3 2 2 3" xfId="12698" xr:uid="{00000000-0005-0000-0000-00006E3D0000}"/>
    <cellStyle name="Normal 6 5 2 2 3 2 3" xfId="7876" xr:uid="{00000000-0005-0000-0000-00006F3D0000}"/>
    <cellStyle name="Normal 6 5 2 2 3 2 3 2" xfId="7877" xr:uid="{00000000-0005-0000-0000-0000703D0000}"/>
    <cellStyle name="Normal 6 5 2 2 3 2 3 2 2" xfId="15526" xr:uid="{00000000-0005-0000-0000-0000713D0000}"/>
    <cellStyle name="Normal 6 5 2 2 3 2 3 3" xfId="11284" xr:uid="{00000000-0005-0000-0000-0000723D0000}"/>
    <cellStyle name="Normal 6 5 2 2 3 2 4" xfId="7878" xr:uid="{00000000-0005-0000-0000-0000733D0000}"/>
    <cellStyle name="Normal 6 5 2 2 3 2 4 2" xfId="14114" xr:uid="{00000000-0005-0000-0000-0000743D0000}"/>
    <cellStyle name="Normal 6 5 2 2 3 2 5" xfId="9872" xr:uid="{00000000-0005-0000-0000-0000753D0000}"/>
    <cellStyle name="Normal 6 5 2 2 3 3" xfId="7879" xr:uid="{00000000-0005-0000-0000-0000763D0000}"/>
    <cellStyle name="Normal 6 5 2 2 3 3 2" xfId="7880" xr:uid="{00000000-0005-0000-0000-0000773D0000}"/>
    <cellStyle name="Normal 6 5 2 2 3 3 2 2" xfId="16234" xr:uid="{00000000-0005-0000-0000-0000783D0000}"/>
    <cellStyle name="Normal 6 5 2 2 3 3 3" xfId="11992" xr:uid="{00000000-0005-0000-0000-0000793D0000}"/>
    <cellStyle name="Normal 6 5 2 2 3 4" xfId="7881" xr:uid="{00000000-0005-0000-0000-00007A3D0000}"/>
    <cellStyle name="Normal 6 5 2 2 3 4 2" xfId="7882" xr:uid="{00000000-0005-0000-0000-00007B3D0000}"/>
    <cellStyle name="Normal 6 5 2 2 3 4 2 2" xfId="14820" xr:uid="{00000000-0005-0000-0000-00007C3D0000}"/>
    <cellStyle name="Normal 6 5 2 2 3 4 3" xfId="10578" xr:uid="{00000000-0005-0000-0000-00007D3D0000}"/>
    <cellStyle name="Normal 6 5 2 2 3 5" xfId="7883" xr:uid="{00000000-0005-0000-0000-00007E3D0000}"/>
    <cellStyle name="Normal 6 5 2 2 3 5 2" xfId="13408" xr:uid="{00000000-0005-0000-0000-00007F3D0000}"/>
    <cellStyle name="Normal 6 5 2 2 3 6" xfId="9166" xr:uid="{00000000-0005-0000-0000-0000803D0000}"/>
    <cellStyle name="Normal 6 5 2 2 4" xfId="7884" xr:uid="{00000000-0005-0000-0000-0000813D0000}"/>
    <cellStyle name="Normal 6 5 2 2 4 2" xfId="7885" xr:uid="{00000000-0005-0000-0000-0000823D0000}"/>
    <cellStyle name="Normal 6 5 2 2 4 2 2" xfId="7886" xr:uid="{00000000-0005-0000-0000-0000833D0000}"/>
    <cellStyle name="Normal 6 5 2 2 4 2 2 2" xfId="16486" xr:uid="{00000000-0005-0000-0000-0000843D0000}"/>
    <cellStyle name="Normal 6 5 2 2 4 2 3" xfId="12244" xr:uid="{00000000-0005-0000-0000-0000853D0000}"/>
    <cellStyle name="Normal 6 5 2 2 4 3" xfId="7887" xr:uid="{00000000-0005-0000-0000-0000863D0000}"/>
    <cellStyle name="Normal 6 5 2 2 4 3 2" xfId="7888" xr:uid="{00000000-0005-0000-0000-0000873D0000}"/>
    <cellStyle name="Normal 6 5 2 2 4 3 2 2" xfId="15072" xr:uid="{00000000-0005-0000-0000-0000883D0000}"/>
    <cellStyle name="Normal 6 5 2 2 4 3 3" xfId="10830" xr:uid="{00000000-0005-0000-0000-0000893D0000}"/>
    <cellStyle name="Normal 6 5 2 2 4 4" xfId="7889" xr:uid="{00000000-0005-0000-0000-00008A3D0000}"/>
    <cellStyle name="Normal 6 5 2 2 4 4 2" xfId="13660" xr:uid="{00000000-0005-0000-0000-00008B3D0000}"/>
    <cellStyle name="Normal 6 5 2 2 4 5" xfId="9418" xr:uid="{00000000-0005-0000-0000-00008C3D0000}"/>
    <cellStyle name="Normal 6 5 2 2 5" xfId="7890" xr:uid="{00000000-0005-0000-0000-00008D3D0000}"/>
    <cellStyle name="Normal 6 5 2 2 5 2" xfId="7891" xr:uid="{00000000-0005-0000-0000-00008E3D0000}"/>
    <cellStyle name="Normal 6 5 2 2 5 2 2" xfId="15780" xr:uid="{00000000-0005-0000-0000-00008F3D0000}"/>
    <cellStyle name="Normal 6 5 2 2 5 3" xfId="11538" xr:uid="{00000000-0005-0000-0000-0000903D0000}"/>
    <cellStyle name="Normal 6 5 2 2 6" xfId="7892" xr:uid="{00000000-0005-0000-0000-0000913D0000}"/>
    <cellStyle name="Normal 6 5 2 2 6 2" xfId="7893" xr:uid="{00000000-0005-0000-0000-0000923D0000}"/>
    <cellStyle name="Normal 6 5 2 2 6 2 2" xfId="14366" xr:uid="{00000000-0005-0000-0000-0000933D0000}"/>
    <cellStyle name="Normal 6 5 2 2 6 3" xfId="10124" xr:uid="{00000000-0005-0000-0000-0000943D0000}"/>
    <cellStyle name="Normal 6 5 2 2 7" xfId="7894" xr:uid="{00000000-0005-0000-0000-0000953D0000}"/>
    <cellStyle name="Normal 6 5 2 2 7 2" xfId="12954" xr:uid="{00000000-0005-0000-0000-0000963D0000}"/>
    <cellStyle name="Normal 6 5 2 2 8" xfId="8712" xr:uid="{00000000-0005-0000-0000-0000973D0000}"/>
    <cellStyle name="Normal 6 5 2 3" xfId="7895" xr:uid="{00000000-0005-0000-0000-0000983D0000}"/>
    <cellStyle name="Normal 6 5 2 3 2" xfId="7896" xr:uid="{00000000-0005-0000-0000-0000993D0000}"/>
    <cellStyle name="Normal 6 5 2 3 2 2" xfId="7897" xr:uid="{00000000-0005-0000-0000-00009A3D0000}"/>
    <cellStyle name="Normal 6 5 2 3 2 2 2" xfId="7898" xr:uid="{00000000-0005-0000-0000-00009B3D0000}"/>
    <cellStyle name="Normal 6 5 2 3 2 2 2 2" xfId="16587" xr:uid="{00000000-0005-0000-0000-00009C3D0000}"/>
    <cellStyle name="Normal 6 5 2 3 2 2 3" xfId="12345" xr:uid="{00000000-0005-0000-0000-00009D3D0000}"/>
    <cellStyle name="Normal 6 5 2 3 2 3" xfId="7899" xr:uid="{00000000-0005-0000-0000-00009E3D0000}"/>
    <cellStyle name="Normal 6 5 2 3 2 3 2" xfId="7900" xr:uid="{00000000-0005-0000-0000-00009F3D0000}"/>
    <cellStyle name="Normal 6 5 2 3 2 3 2 2" xfId="15173" xr:uid="{00000000-0005-0000-0000-0000A03D0000}"/>
    <cellStyle name="Normal 6 5 2 3 2 3 3" xfId="10931" xr:uid="{00000000-0005-0000-0000-0000A13D0000}"/>
    <cellStyle name="Normal 6 5 2 3 2 4" xfId="7901" xr:uid="{00000000-0005-0000-0000-0000A23D0000}"/>
    <cellStyle name="Normal 6 5 2 3 2 4 2" xfId="13761" xr:uid="{00000000-0005-0000-0000-0000A33D0000}"/>
    <cellStyle name="Normal 6 5 2 3 2 5" xfId="9519" xr:uid="{00000000-0005-0000-0000-0000A43D0000}"/>
    <cellStyle name="Normal 6 5 2 3 3" xfId="7902" xr:uid="{00000000-0005-0000-0000-0000A53D0000}"/>
    <cellStyle name="Normal 6 5 2 3 3 2" xfId="7903" xr:uid="{00000000-0005-0000-0000-0000A63D0000}"/>
    <cellStyle name="Normal 6 5 2 3 3 2 2" xfId="15881" xr:uid="{00000000-0005-0000-0000-0000A73D0000}"/>
    <cellStyle name="Normal 6 5 2 3 3 3" xfId="11639" xr:uid="{00000000-0005-0000-0000-0000A83D0000}"/>
    <cellStyle name="Normal 6 5 2 3 4" xfId="7904" xr:uid="{00000000-0005-0000-0000-0000A93D0000}"/>
    <cellStyle name="Normal 6 5 2 3 4 2" xfId="7905" xr:uid="{00000000-0005-0000-0000-0000AA3D0000}"/>
    <cellStyle name="Normal 6 5 2 3 4 2 2" xfId="14467" xr:uid="{00000000-0005-0000-0000-0000AB3D0000}"/>
    <cellStyle name="Normal 6 5 2 3 4 3" xfId="10225" xr:uid="{00000000-0005-0000-0000-0000AC3D0000}"/>
    <cellStyle name="Normal 6 5 2 3 5" xfId="7906" xr:uid="{00000000-0005-0000-0000-0000AD3D0000}"/>
    <cellStyle name="Normal 6 5 2 3 5 2" xfId="13055" xr:uid="{00000000-0005-0000-0000-0000AE3D0000}"/>
    <cellStyle name="Normal 6 5 2 3 6" xfId="8813" xr:uid="{00000000-0005-0000-0000-0000AF3D0000}"/>
    <cellStyle name="Normal 6 5 2 4" xfId="7907" xr:uid="{00000000-0005-0000-0000-0000B03D0000}"/>
    <cellStyle name="Normal 6 5 2 4 2" xfId="7908" xr:uid="{00000000-0005-0000-0000-0000B13D0000}"/>
    <cellStyle name="Normal 6 5 2 4 2 2" xfId="7909" xr:uid="{00000000-0005-0000-0000-0000B23D0000}"/>
    <cellStyle name="Normal 6 5 2 4 2 2 2" xfId="7910" xr:uid="{00000000-0005-0000-0000-0000B33D0000}"/>
    <cellStyle name="Normal 6 5 2 4 2 2 2 2" xfId="16839" xr:uid="{00000000-0005-0000-0000-0000B43D0000}"/>
    <cellStyle name="Normal 6 5 2 4 2 2 3" xfId="12597" xr:uid="{00000000-0005-0000-0000-0000B53D0000}"/>
    <cellStyle name="Normal 6 5 2 4 2 3" xfId="7911" xr:uid="{00000000-0005-0000-0000-0000B63D0000}"/>
    <cellStyle name="Normal 6 5 2 4 2 3 2" xfId="7912" xr:uid="{00000000-0005-0000-0000-0000B73D0000}"/>
    <cellStyle name="Normal 6 5 2 4 2 3 2 2" xfId="15425" xr:uid="{00000000-0005-0000-0000-0000B83D0000}"/>
    <cellStyle name="Normal 6 5 2 4 2 3 3" xfId="11183" xr:uid="{00000000-0005-0000-0000-0000B93D0000}"/>
    <cellStyle name="Normal 6 5 2 4 2 4" xfId="7913" xr:uid="{00000000-0005-0000-0000-0000BA3D0000}"/>
    <cellStyle name="Normal 6 5 2 4 2 4 2" xfId="14013" xr:uid="{00000000-0005-0000-0000-0000BB3D0000}"/>
    <cellStyle name="Normal 6 5 2 4 2 5" xfId="9771" xr:uid="{00000000-0005-0000-0000-0000BC3D0000}"/>
    <cellStyle name="Normal 6 5 2 4 3" xfId="7914" xr:uid="{00000000-0005-0000-0000-0000BD3D0000}"/>
    <cellStyle name="Normal 6 5 2 4 3 2" xfId="7915" xr:uid="{00000000-0005-0000-0000-0000BE3D0000}"/>
    <cellStyle name="Normal 6 5 2 4 3 2 2" xfId="16133" xr:uid="{00000000-0005-0000-0000-0000BF3D0000}"/>
    <cellStyle name="Normal 6 5 2 4 3 3" xfId="11891" xr:uid="{00000000-0005-0000-0000-0000C03D0000}"/>
    <cellStyle name="Normal 6 5 2 4 4" xfId="7916" xr:uid="{00000000-0005-0000-0000-0000C13D0000}"/>
    <cellStyle name="Normal 6 5 2 4 4 2" xfId="7917" xr:uid="{00000000-0005-0000-0000-0000C23D0000}"/>
    <cellStyle name="Normal 6 5 2 4 4 2 2" xfId="14719" xr:uid="{00000000-0005-0000-0000-0000C33D0000}"/>
    <cellStyle name="Normal 6 5 2 4 4 3" xfId="10477" xr:uid="{00000000-0005-0000-0000-0000C43D0000}"/>
    <cellStyle name="Normal 6 5 2 4 5" xfId="7918" xr:uid="{00000000-0005-0000-0000-0000C53D0000}"/>
    <cellStyle name="Normal 6 5 2 4 5 2" xfId="13307" xr:uid="{00000000-0005-0000-0000-0000C63D0000}"/>
    <cellStyle name="Normal 6 5 2 4 6" xfId="9065" xr:uid="{00000000-0005-0000-0000-0000C73D0000}"/>
    <cellStyle name="Normal 6 5 2 5" xfId="7919" xr:uid="{00000000-0005-0000-0000-0000C83D0000}"/>
    <cellStyle name="Normal 6 5 2 5 2" xfId="7920" xr:uid="{00000000-0005-0000-0000-0000C93D0000}"/>
    <cellStyle name="Normal 6 5 2 5 2 2" xfId="7921" xr:uid="{00000000-0005-0000-0000-0000CA3D0000}"/>
    <cellStyle name="Normal 6 5 2 5 2 2 2" xfId="16385" xr:uid="{00000000-0005-0000-0000-0000CB3D0000}"/>
    <cellStyle name="Normal 6 5 2 5 2 3" xfId="12143" xr:uid="{00000000-0005-0000-0000-0000CC3D0000}"/>
    <cellStyle name="Normal 6 5 2 5 3" xfId="7922" xr:uid="{00000000-0005-0000-0000-0000CD3D0000}"/>
    <cellStyle name="Normal 6 5 2 5 3 2" xfId="7923" xr:uid="{00000000-0005-0000-0000-0000CE3D0000}"/>
    <cellStyle name="Normal 6 5 2 5 3 2 2" xfId="14971" xr:uid="{00000000-0005-0000-0000-0000CF3D0000}"/>
    <cellStyle name="Normal 6 5 2 5 3 3" xfId="10729" xr:uid="{00000000-0005-0000-0000-0000D03D0000}"/>
    <cellStyle name="Normal 6 5 2 5 4" xfId="7924" xr:uid="{00000000-0005-0000-0000-0000D13D0000}"/>
    <cellStyle name="Normal 6 5 2 5 4 2" xfId="13559" xr:uid="{00000000-0005-0000-0000-0000D23D0000}"/>
    <cellStyle name="Normal 6 5 2 5 5" xfId="9317" xr:uid="{00000000-0005-0000-0000-0000D33D0000}"/>
    <cellStyle name="Normal 6 5 2 6" xfId="7925" xr:uid="{00000000-0005-0000-0000-0000D43D0000}"/>
    <cellStyle name="Normal 6 5 2 6 2" xfId="7926" xr:uid="{00000000-0005-0000-0000-0000D53D0000}"/>
    <cellStyle name="Normal 6 5 2 6 2 2" xfId="15679" xr:uid="{00000000-0005-0000-0000-0000D63D0000}"/>
    <cellStyle name="Normal 6 5 2 6 3" xfId="11437" xr:uid="{00000000-0005-0000-0000-0000D73D0000}"/>
    <cellStyle name="Normal 6 5 2 7" xfId="7927" xr:uid="{00000000-0005-0000-0000-0000D83D0000}"/>
    <cellStyle name="Normal 6 5 2 7 2" xfId="7928" xr:uid="{00000000-0005-0000-0000-0000D93D0000}"/>
    <cellStyle name="Normal 6 5 2 7 2 2" xfId="14265" xr:uid="{00000000-0005-0000-0000-0000DA3D0000}"/>
    <cellStyle name="Normal 6 5 2 7 3" xfId="10023" xr:uid="{00000000-0005-0000-0000-0000DB3D0000}"/>
    <cellStyle name="Normal 6 5 2 8" xfId="7929" xr:uid="{00000000-0005-0000-0000-0000DC3D0000}"/>
    <cellStyle name="Normal 6 5 2 8 2" xfId="12853" xr:uid="{00000000-0005-0000-0000-0000DD3D0000}"/>
    <cellStyle name="Normal 6 5 2 9" xfId="8611" xr:uid="{00000000-0005-0000-0000-0000DE3D0000}"/>
    <cellStyle name="Normal 6 5 3" xfId="7930" xr:uid="{00000000-0005-0000-0000-0000DF3D0000}"/>
    <cellStyle name="Normal 6 5 3 2" xfId="7931" xr:uid="{00000000-0005-0000-0000-0000E03D0000}"/>
    <cellStyle name="Normal 6 5 3 2 2" xfId="7932" xr:uid="{00000000-0005-0000-0000-0000E13D0000}"/>
    <cellStyle name="Normal 6 5 3 2 2 2" xfId="7933" xr:uid="{00000000-0005-0000-0000-0000E23D0000}"/>
    <cellStyle name="Normal 6 5 3 2 2 2 2" xfId="7934" xr:uid="{00000000-0005-0000-0000-0000E33D0000}"/>
    <cellStyle name="Normal 6 5 3 2 2 2 2 2" xfId="16637" xr:uid="{00000000-0005-0000-0000-0000E43D0000}"/>
    <cellStyle name="Normal 6 5 3 2 2 2 3" xfId="12395" xr:uid="{00000000-0005-0000-0000-0000E53D0000}"/>
    <cellStyle name="Normal 6 5 3 2 2 3" xfId="7935" xr:uid="{00000000-0005-0000-0000-0000E63D0000}"/>
    <cellStyle name="Normal 6 5 3 2 2 3 2" xfId="7936" xr:uid="{00000000-0005-0000-0000-0000E73D0000}"/>
    <cellStyle name="Normal 6 5 3 2 2 3 2 2" xfId="15223" xr:uid="{00000000-0005-0000-0000-0000E83D0000}"/>
    <cellStyle name="Normal 6 5 3 2 2 3 3" xfId="10981" xr:uid="{00000000-0005-0000-0000-0000E93D0000}"/>
    <cellStyle name="Normal 6 5 3 2 2 4" xfId="7937" xr:uid="{00000000-0005-0000-0000-0000EA3D0000}"/>
    <cellStyle name="Normal 6 5 3 2 2 4 2" xfId="13811" xr:uid="{00000000-0005-0000-0000-0000EB3D0000}"/>
    <cellStyle name="Normal 6 5 3 2 2 5" xfId="9569" xr:uid="{00000000-0005-0000-0000-0000EC3D0000}"/>
    <cellStyle name="Normal 6 5 3 2 3" xfId="7938" xr:uid="{00000000-0005-0000-0000-0000ED3D0000}"/>
    <cellStyle name="Normal 6 5 3 2 3 2" xfId="7939" xr:uid="{00000000-0005-0000-0000-0000EE3D0000}"/>
    <cellStyle name="Normal 6 5 3 2 3 2 2" xfId="15931" xr:uid="{00000000-0005-0000-0000-0000EF3D0000}"/>
    <cellStyle name="Normal 6 5 3 2 3 3" xfId="11689" xr:uid="{00000000-0005-0000-0000-0000F03D0000}"/>
    <cellStyle name="Normal 6 5 3 2 4" xfId="7940" xr:uid="{00000000-0005-0000-0000-0000F13D0000}"/>
    <cellStyle name="Normal 6 5 3 2 4 2" xfId="7941" xr:uid="{00000000-0005-0000-0000-0000F23D0000}"/>
    <cellStyle name="Normal 6 5 3 2 4 2 2" xfId="14517" xr:uid="{00000000-0005-0000-0000-0000F33D0000}"/>
    <cellStyle name="Normal 6 5 3 2 4 3" xfId="10275" xr:uid="{00000000-0005-0000-0000-0000F43D0000}"/>
    <cellStyle name="Normal 6 5 3 2 5" xfId="7942" xr:uid="{00000000-0005-0000-0000-0000F53D0000}"/>
    <cellStyle name="Normal 6 5 3 2 5 2" xfId="13105" xr:uid="{00000000-0005-0000-0000-0000F63D0000}"/>
    <cellStyle name="Normal 6 5 3 2 6" xfId="8863" xr:uid="{00000000-0005-0000-0000-0000F73D0000}"/>
    <cellStyle name="Normal 6 5 3 3" xfId="7943" xr:uid="{00000000-0005-0000-0000-0000F83D0000}"/>
    <cellStyle name="Normal 6 5 3 3 2" xfId="7944" xr:uid="{00000000-0005-0000-0000-0000F93D0000}"/>
    <cellStyle name="Normal 6 5 3 3 2 2" xfId="7945" xr:uid="{00000000-0005-0000-0000-0000FA3D0000}"/>
    <cellStyle name="Normal 6 5 3 3 2 2 2" xfId="7946" xr:uid="{00000000-0005-0000-0000-0000FB3D0000}"/>
    <cellStyle name="Normal 6 5 3 3 2 2 2 2" xfId="16889" xr:uid="{00000000-0005-0000-0000-0000FC3D0000}"/>
    <cellStyle name="Normal 6 5 3 3 2 2 3" xfId="12647" xr:uid="{00000000-0005-0000-0000-0000FD3D0000}"/>
    <cellStyle name="Normal 6 5 3 3 2 3" xfId="7947" xr:uid="{00000000-0005-0000-0000-0000FE3D0000}"/>
    <cellStyle name="Normal 6 5 3 3 2 3 2" xfId="7948" xr:uid="{00000000-0005-0000-0000-0000FF3D0000}"/>
    <cellStyle name="Normal 6 5 3 3 2 3 2 2" xfId="15475" xr:uid="{00000000-0005-0000-0000-0000003E0000}"/>
    <cellStyle name="Normal 6 5 3 3 2 3 3" xfId="11233" xr:uid="{00000000-0005-0000-0000-0000013E0000}"/>
    <cellStyle name="Normal 6 5 3 3 2 4" xfId="7949" xr:uid="{00000000-0005-0000-0000-0000023E0000}"/>
    <cellStyle name="Normal 6 5 3 3 2 4 2" xfId="14063" xr:uid="{00000000-0005-0000-0000-0000033E0000}"/>
    <cellStyle name="Normal 6 5 3 3 2 5" xfId="9821" xr:uid="{00000000-0005-0000-0000-0000043E0000}"/>
    <cellStyle name="Normal 6 5 3 3 3" xfId="7950" xr:uid="{00000000-0005-0000-0000-0000053E0000}"/>
    <cellStyle name="Normal 6 5 3 3 3 2" xfId="7951" xr:uid="{00000000-0005-0000-0000-0000063E0000}"/>
    <cellStyle name="Normal 6 5 3 3 3 2 2" xfId="16183" xr:uid="{00000000-0005-0000-0000-0000073E0000}"/>
    <cellStyle name="Normal 6 5 3 3 3 3" xfId="11941" xr:uid="{00000000-0005-0000-0000-0000083E0000}"/>
    <cellStyle name="Normal 6 5 3 3 4" xfId="7952" xr:uid="{00000000-0005-0000-0000-0000093E0000}"/>
    <cellStyle name="Normal 6 5 3 3 4 2" xfId="7953" xr:uid="{00000000-0005-0000-0000-00000A3E0000}"/>
    <cellStyle name="Normal 6 5 3 3 4 2 2" xfId="14769" xr:uid="{00000000-0005-0000-0000-00000B3E0000}"/>
    <cellStyle name="Normal 6 5 3 3 4 3" xfId="10527" xr:uid="{00000000-0005-0000-0000-00000C3E0000}"/>
    <cellStyle name="Normal 6 5 3 3 5" xfId="7954" xr:uid="{00000000-0005-0000-0000-00000D3E0000}"/>
    <cellStyle name="Normal 6 5 3 3 5 2" xfId="13357" xr:uid="{00000000-0005-0000-0000-00000E3E0000}"/>
    <cellStyle name="Normal 6 5 3 3 6" xfId="9115" xr:uid="{00000000-0005-0000-0000-00000F3E0000}"/>
    <cellStyle name="Normal 6 5 3 4" xfId="7955" xr:uid="{00000000-0005-0000-0000-0000103E0000}"/>
    <cellStyle name="Normal 6 5 3 4 2" xfId="7956" xr:uid="{00000000-0005-0000-0000-0000113E0000}"/>
    <cellStyle name="Normal 6 5 3 4 2 2" xfId="7957" xr:uid="{00000000-0005-0000-0000-0000123E0000}"/>
    <cellStyle name="Normal 6 5 3 4 2 2 2" xfId="16435" xr:uid="{00000000-0005-0000-0000-0000133E0000}"/>
    <cellStyle name="Normal 6 5 3 4 2 3" xfId="12193" xr:uid="{00000000-0005-0000-0000-0000143E0000}"/>
    <cellStyle name="Normal 6 5 3 4 3" xfId="7958" xr:uid="{00000000-0005-0000-0000-0000153E0000}"/>
    <cellStyle name="Normal 6 5 3 4 3 2" xfId="7959" xr:uid="{00000000-0005-0000-0000-0000163E0000}"/>
    <cellStyle name="Normal 6 5 3 4 3 2 2" xfId="15021" xr:uid="{00000000-0005-0000-0000-0000173E0000}"/>
    <cellStyle name="Normal 6 5 3 4 3 3" xfId="10779" xr:uid="{00000000-0005-0000-0000-0000183E0000}"/>
    <cellStyle name="Normal 6 5 3 4 4" xfId="7960" xr:uid="{00000000-0005-0000-0000-0000193E0000}"/>
    <cellStyle name="Normal 6 5 3 4 4 2" xfId="13609" xr:uid="{00000000-0005-0000-0000-00001A3E0000}"/>
    <cellStyle name="Normal 6 5 3 4 5" xfId="9367" xr:uid="{00000000-0005-0000-0000-00001B3E0000}"/>
    <cellStyle name="Normal 6 5 3 5" xfId="7961" xr:uid="{00000000-0005-0000-0000-00001C3E0000}"/>
    <cellStyle name="Normal 6 5 3 5 2" xfId="7962" xr:uid="{00000000-0005-0000-0000-00001D3E0000}"/>
    <cellStyle name="Normal 6 5 3 5 2 2" xfId="15729" xr:uid="{00000000-0005-0000-0000-00001E3E0000}"/>
    <cellStyle name="Normal 6 5 3 5 3" xfId="11487" xr:uid="{00000000-0005-0000-0000-00001F3E0000}"/>
    <cellStyle name="Normal 6 5 3 6" xfId="7963" xr:uid="{00000000-0005-0000-0000-0000203E0000}"/>
    <cellStyle name="Normal 6 5 3 6 2" xfId="7964" xr:uid="{00000000-0005-0000-0000-0000213E0000}"/>
    <cellStyle name="Normal 6 5 3 6 2 2" xfId="14315" xr:uid="{00000000-0005-0000-0000-0000223E0000}"/>
    <cellStyle name="Normal 6 5 3 6 3" xfId="10073" xr:uid="{00000000-0005-0000-0000-0000233E0000}"/>
    <cellStyle name="Normal 6 5 3 7" xfId="7965" xr:uid="{00000000-0005-0000-0000-0000243E0000}"/>
    <cellStyle name="Normal 6 5 3 7 2" xfId="12903" xr:uid="{00000000-0005-0000-0000-0000253E0000}"/>
    <cellStyle name="Normal 6 5 3 8" xfId="8661" xr:uid="{00000000-0005-0000-0000-0000263E0000}"/>
    <cellStyle name="Normal 6 5 4" xfId="7966" xr:uid="{00000000-0005-0000-0000-0000273E0000}"/>
    <cellStyle name="Normal 6 5 4 2" xfId="7967" xr:uid="{00000000-0005-0000-0000-0000283E0000}"/>
    <cellStyle name="Normal 6 5 4 2 2" xfId="7968" xr:uid="{00000000-0005-0000-0000-0000293E0000}"/>
    <cellStyle name="Normal 6 5 4 2 2 2" xfId="7969" xr:uid="{00000000-0005-0000-0000-00002A3E0000}"/>
    <cellStyle name="Normal 6 5 4 2 2 2 2" xfId="7970" xr:uid="{00000000-0005-0000-0000-00002B3E0000}"/>
    <cellStyle name="Normal 6 5 4 2 2 2 2 2" xfId="16990" xr:uid="{00000000-0005-0000-0000-00002C3E0000}"/>
    <cellStyle name="Normal 6 5 4 2 2 2 3" xfId="12748" xr:uid="{00000000-0005-0000-0000-00002D3E0000}"/>
    <cellStyle name="Normal 6 5 4 2 2 3" xfId="7971" xr:uid="{00000000-0005-0000-0000-00002E3E0000}"/>
    <cellStyle name="Normal 6 5 4 2 2 3 2" xfId="7972" xr:uid="{00000000-0005-0000-0000-00002F3E0000}"/>
    <cellStyle name="Normal 6 5 4 2 2 3 2 2" xfId="15576" xr:uid="{00000000-0005-0000-0000-0000303E0000}"/>
    <cellStyle name="Normal 6 5 4 2 2 3 3" xfId="11334" xr:uid="{00000000-0005-0000-0000-0000313E0000}"/>
    <cellStyle name="Normal 6 5 4 2 2 4" xfId="7973" xr:uid="{00000000-0005-0000-0000-0000323E0000}"/>
    <cellStyle name="Normal 6 5 4 2 2 4 2" xfId="14164" xr:uid="{00000000-0005-0000-0000-0000333E0000}"/>
    <cellStyle name="Normal 6 5 4 2 2 5" xfId="9922" xr:uid="{00000000-0005-0000-0000-0000343E0000}"/>
    <cellStyle name="Normal 6 5 4 2 3" xfId="7974" xr:uid="{00000000-0005-0000-0000-0000353E0000}"/>
    <cellStyle name="Normal 6 5 4 2 3 2" xfId="7975" xr:uid="{00000000-0005-0000-0000-0000363E0000}"/>
    <cellStyle name="Normal 6 5 4 2 3 2 2" xfId="16284" xr:uid="{00000000-0005-0000-0000-0000373E0000}"/>
    <cellStyle name="Normal 6 5 4 2 3 3" xfId="12042" xr:uid="{00000000-0005-0000-0000-0000383E0000}"/>
    <cellStyle name="Normal 6 5 4 2 4" xfId="7976" xr:uid="{00000000-0005-0000-0000-0000393E0000}"/>
    <cellStyle name="Normal 6 5 4 2 4 2" xfId="7977" xr:uid="{00000000-0005-0000-0000-00003A3E0000}"/>
    <cellStyle name="Normal 6 5 4 2 4 2 2" xfId="14870" xr:uid="{00000000-0005-0000-0000-00003B3E0000}"/>
    <cellStyle name="Normal 6 5 4 2 4 3" xfId="10628" xr:uid="{00000000-0005-0000-0000-00003C3E0000}"/>
    <cellStyle name="Normal 6 5 4 2 5" xfId="7978" xr:uid="{00000000-0005-0000-0000-00003D3E0000}"/>
    <cellStyle name="Normal 6 5 4 2 5 2" xfId="13458" xr:uid="{00000000-0005-0000-0000-00003E3E0000}"/>
    <cellStyle name="Normal 6 5 4 2 6" xfId="9216" xr:uid="{00000000-0005-0000-0000-00003F3E0000}"/>
    <cellStyle name="Normal 6 5 4 3" xfId="7979" xr:uid="{00000000-0005-0000-0000-0000403E0000}"/>
    <cellStyle name="Normal 6 5 4 3 2" xfId="7980" xr:uid="{00000000-0005-0000-0000-0000413E0000}"/>
    <cellStyle name="Normal 6 5 4 3 2 2" xfId="7981" xr:uid="{00000000-0005-0000-0000-0000423E0000}"/>
    <cellStyle name="Normal 6 5 4 3 2 2 2" xfId="16738" xr:uid="{00000000-0005-0000-0000-0000433E0000}"/>
    <cellStyle name="Normal 6 5 4 3 2 3" xfId="12496" xr:uid="{00000000-0005-0000-0000-0000443E0000}"/>
    <cellStyle name="Normal 6 5 4 3 3" xfId="7982" xr:uid="{00000000-0005-0000-0000-0000453E0000}"/>
    <cellStyle name="Normal 6 5 4 3 3 2" xfId="7983" xr:uid="{00000000-0005-0000-0000-0000463E0000}"/>
    <cellStyle name="Normal 6 5 4 3 3 2 2" xfId="15324" xr:uid="{00000000-0005-0000-0000-0000473E0000}"/>
    <cellStyle name="Normal 6 5 4 3 3 3" xfId="11082" xr:uid="{00000000-0005-0000-0000-0000483E0000}"/>
    <cellStyle name="Normal 6 5 4 3 4" xfId="7984" xr:uid="{00000000-0005-0000-0000-0000493E0000}"/>
    <cellStyle name="Normal 6 5 4 3 4 2" xfId="13912" xr:uid="{00000000-0005-0000-0000-00004A3E0000}"/>
    <cellStyle name="Normal 6 5 4 3 5" xfId="9670" xr:uid="{00000000-0005-0000-0000-00004B3E0000}"/>
    <cellStyle name="Normal 6 5 4 4" xfId="7985" xr:uid="{00000000-0005-0000-0000-00004C3E0000}"/>
    <cellStyle name="Normal 6 5 4 4 2" xfId="7986" xr:uid="{00000000-0005-0000-0000-00004D3E0000}"/>
    <cellStyle name="Normal 6 5 4 4 2 2" xfId="16032" xr:uid="{00000000-0005-0000-0000-00004E3E0000}"/>
    <cellStyle name="Normal 6 5 4 4 3" xfId="11790" xr:uid="{00000000-0005-0000-0000-00004F3E0000}"/>
    <cellStyle name="Normal 6 5 4 5" xfId="7987" xr:uid="{00000000-0005-0000-0000-0000503E0000}"/>
    <cellStyle name="Normal 6 5 4 5 2" xfId="7988" xr:uid="{00000000-0005-0000-0000-0000513E0000}"/>
    <cellStyle name="Normal 6 5 4 5 2 2" xfId="14618" xr:uid="{00000000-0005-0000-0000-0000523E0000}"/>
    <cellStyle name="Normal 6 5 4 5 3" xfId="10376" xr:uid="{00000000-0005-0000-0000-0000533E0000}"/>
    <cellStyle name="Normal 6 5 4 6" xfId="7989" xr:uid="{00000000-0005-0000-0000-0000543E0000}"/>
    <cellStyle name="Normal 6 5 4 6 2" xfId="13206" xr:uid="{00000000-0005-0000-0000-0000553E0000}"/>
    <cellStyle name="Normal 6 5 4 7" xfId="8964" xr:uid="{00000000-0005-0000-0000-0000563E0000}"/>
    <cellStyle name="Normal 6 5 5" xfId="7990" xr:uid="{00000000-0005-0000-0000-0000573E0000}"/>
    <cellStyle name="Normal 6 5 5 2" xfId="7991" xr:uid="{00000000-0005-0000-0000-0000583E0000}"/>
    <cellStyle name="Normal 6 5 5 2 2" xfId="7992" xr:uid="{00000000-0005-0000-0000-0000593E0000}"/>
    <cellStyle name="Normal 6 5 5 2 2 2" xfId="7993" xr:uid="{00000000-0005-0000-0000-00005A3E0000}"/>
    <cellStyle name="Normal 6 5 5 2 2 2 2" xfId="16536" xr:uid="{00000000-0005-0000-0000-00005B3E0000}"/>
    <cellStyle name="Normal 6 5 5 2 2 3" xfId="12294" xr:uid="{00000000-0005-0000-0000-00005C3E0000}"/>
    <cellStyle name="Normal 6 5 5 2 3" xfId="7994" xr:uid="{00000000-0005-0000-0000-00005D3E0000}"/>
    <cellStyle name="Normal 6 5 5 2 3 2" xfId="7995" xr:uid="{00000000-0005-0000-0000-00005E3E0000}"/>
    <cellStyle name="Normal 6 5 5 2 3 2 2" xfId="15122" xr:uid="{00000000-0005-0000-0000-00005F3E0000}"/>
    <cellStyle name="Normal 6 5 5 2 3 3" xfId="10880" xr:uid="{00000000-0005-0000-0000-0000603E0000}"/>
    <cellStyle name="Normal 6 5 5 2 4" xfId="7996" xr:uid="{00000000-0005-0000-0000-0000613E0000}"/>
    <cellStyle name="Normal 6 5 5 2 4 2" xfId="13710" xr:uid="{00000000-0005-0000-0000-0000623E0000}"/>
    <cellStyle name="Normal 6 5 5 2 5" xfId="9468" xr:uid="{00000000-0005-0000-0000-0000633E0000}"/>
    <cellStyle name="Normal 6 5 5 3" xfId="7997" xr:uid="{00000000-0005-0000-0000-0000643E0000}"/>
    <cellStyle name="Normal 6 5 5 3 2" xfId="7998" xr:uid="{00000000-0005-0000-0000-0000653E0000}"/>
    <cellStyle name="Normal 6 5 5 3 2 2" xfId="15830" xr:uid="{00000000-0005-0000-0000-0000663E0000}"/>
    <cellStyle name="Normal 6 5 5 3 3" xfId="11588" xr:uid="{00000000-0005-0000-0000-0000673E0000}"/>
    <cellStyle name="Normal 6 5 5 4" xfId="7999" xr:uid="{00000000-0005-0000-0000-0000683E0000}"/>
    <cellStyle name="Normal 6 5 5 4 2" xfId="8000" xr:uid="{00000000-0005-0000-0000-0000693E0000}"/>
    <cellStyle name="Normal 6 5 5 4 2 2" xfId="14416" xr:uid="{00000000-0005-0000-0000-00006A3E0000}"/>
    <cellStyle name="Normal 6 5 5 4 3" xfId="10174" xr:uid="{00000000-0005-0000-0000-00006B3E0000}"/>
    <cellStyle name="Normal 6 5 5 5" xfId="8001" xr:uid="{00000000-0005-0000-0000-00006C3E0000}"/>
    <cellStyle name="Normal 6 5 5 5 2" xfId="13004" xr:uid="{00000000-0005-0000-0000-00006D3E0000}"/>
    <cellStyle name="Normal 6 5 5 6" xfId="8762" xr:uid="{00000000-0005-0000-0000-00006E3E0000}"/>
    <cellStyle name="Normal 6 5 6" xfId="8002" xr:uid="{00000000-0005-0000-0000-00006F3E0000}"/>
    <cellStyle name="Normal 6 5 6 2" xfId="8003" xr:uid="{00000000-0005-0000-0000-0000703E0000}"/>
    <cellStyle name="Normal 6 5 6 2 2" xfId="8004" xr:uid="{00000000-0005-0000-0000-0000713E0000}"/>
    <cellStyle name="Normal 6 5 6 2 2 2" xfId="8005" xr:uid="{00000000-0005-0000-0000-0000723E0000}"/>
    <cellStyle name="Normal 6 5 6 2 2 2 2" xfId="16788" xr:uid="{00000000-0005-0000-0000-0000733E0000}"/>
    <cellStyle name="Normal 6 5 6 2 2 3" xfId="12546" xr:uid="{00000000-0005-0000-0000-0000743E0000}"/>
    <cellStyle name="Normal 6 5 6 2 3" xfId="8006" xr:uid="{00000000-0005-0000-0000-0000753E0000}"/>
    <cellStyle name="Normal 6 5 6 2 3 2" xfId="8007" xr:uid="{00000000-0005-0000-0000-0000763E0000}"/>
    <cellStyle name="Normal 6 5 6 2 3 2 2" xfId="15374" xr:uid="{00000000-0005-0000-0000-0000773E0000}"/>
    <cellStyle name="Normal 6 5 6 2 3 3" xfId="11132" xr:uid="{00000000-0005-0000-0000-0000783E0000}"/>
    <cellStyle name="Normal 6 5 6 2 4" xfId="8008" xr:uid="{00000000-0005-0000-0000-0000793E0000}"/>
    <cellStyle name="Normal 6 5 6 2 4 2" xfId="13962" xr:uid="{00000000-0005-0000-0000-00007A3E0000}"/>
    <cellStyle name="Normal 6 5 6 2 5" xfId="9720" xr:uid="{00000000-0005-0000-0000-00007B3E0000}"/>
    <cellStyle name="Normal 6 5 6 3" xfId="8009" xr:uid="{00000000-0005-0000-0000-00007C3E0000}"/>
    <cellStyle name="Normal 6 5 6 3 2" xfId="8010" xr:uid="{00000000-0005-0000-0000-00007D3E0000}"/>
    <cellStyle name="Normal 6 5 6 3 2 2" xfId="16082" xr:uid="{00000000-0005-0000-0000-00007E3E0000}"/>
    <cellStyle name="Normal 6 5 6 3 3" xfId="11840" xr:uid="{00000000-0005-0000-0000-00007F3E0000}"/>
    <cellStyle name="Normal 6 5 6 4" xfId="8011" xr:uid="{00000000-0005-0000-0000-0000803E0000}"/>
    <cellStyle name="Normal 6 5 6 4 2" xfId="8012" xr:uid="{00000000-0005-0000-0000-0000813E0000}"/>
    <cellStyle name="Normal 6 5 6 4 2 2" xfId="14668" xr:uid="{00000000-0005-0000-0000-0000823E0000}"/>
    <cellStyle name="Normal 6 5 6 4 3" xfId="10426" xr:uid="{00000000-0005-0000-0000-0000833E0000}"/>
    <cellStyle name="Normal 6 5 6 5" xfId="8013" xr:uid="{00000000-0005-0000-0000-0000843E0000}"/>
    <cellStyle name="Normal 6 5 6 5 2" xfId="13256" xr:uid="{00000000-0005-0000-0000-0000853E0000}"/>
    <cellStyle name="Normal 6 5 6 6" xfId="9014" xr:uid="{00000000-0005-0000-0000-0000863E0000}"/>
    <cellStyle name="Normal 6 5 7" xfId="8014" xr:uid="{00000000-0005-0000-0000-0000873E0000}"/>
    <cellStyle name="Normal 6 5 7 2" xfId="8015" xr:uid="{00000000-0005-0000-0000-0000883E0000}"/>
    <cellStyle name="Normal 6 5 7 2 2" xfId="8016" xr:uid="{00000000-0005-0000-0000-0000893E0000}"/>
    <cellStyle name="Normal 6 5 7 2 2 2" xfId="16334" xr:uid="{00000000-0005-0000-0000-00008A3E0000}"/>
    <cellStyle name="Normal 6 5 7 2 3" xfId="12092" xr:uid="{00000000-0005-0000-0000-00008B3E0000}"/>
    <cellStyle name="Normal 6 5 7 3" xfId="8017" xr:uid="{00000000-0005-0000-0000-00008C3E0000}"/>
    <cellStyle name="Normal 6 5 7 3 2" xfId="8018" xr:uid="{00000000-0005-0000-0000-00008D3E0000}"/>
    <cellStyle name="Normal 6 5 7 3 2 2" xfId="14920" xr:uid="{00000000-0005-0000-0000-00008E3E0000}"/>
    <cellStyle name="Normal 6 5 7 3 3" xfId="10678" xr:uid="{00000000-0005-0000-0000-00008F3E0000}"/>
    <cellStyle name="Normal 6 5 7 4" xfId="8019" xr:uid="{00000000-0005-0000-0000-0000903E0000}"/>
    <cellStyle name="Normal 6 5 7 4 2" xfId="13508" xr:uid="{00000000-0005-0000-0000-0000913E0000}"/>
    <cellStyle name="Normal 6 5 7 5" xfId="9266" xr:uid="{00000000-0005-0000-0000-0000923E0000}"/>
    <cellStyle name="Normal 6 5 8" xfId="8020" xr:uid="{00000000-0005-0000-0000-0000933E0000}"/>
    <cellStyle name="Normal 6 5 8 2" xfId="8021" xr:uid="{00000000-0005-0000-0000-0000943E0000}"/>
    <cellStyle name="Normal 6 5 8 2 2" xfId="15628" xr:uid="{00000000-0005-0000-0000-0000953E0000}"/>
    <cellStyle name="Normal 6 5 8 3" xfId="11386" xr:uid="{00000000-0005-0000-0000-0000963E0000}"/>
    <cellStyle name="Normal 6 5 9" xfId="8022" xr:uid="{00000000-0005-0000-0000-0000973E0000}"/>
    <cellStyle name="Normal 6 5 9 2" xfId="8023" xr:uid="{00000000-0005-0000-0000-0000983E0000}"/>
    <cellStyle name="Normal 6 5 9 2 2" xfId="14214" xr:uid="{00000000-0005-0000-0000-0000993E0000}"/>
    <cellStyle name="Normal 6 5 9 3" xfId="9972" xr:uid="{00000000-0005-0000-0000-00009A3E0000}"/>
    <cellStyle name="Normal 6 6" xfId="8024" xr:uid="{00000000-0005-0000-0000-00009B3E0000}"/>
    <cellStyle name="Normal 6 6 2" xfId="8025" xr:uid="{00000000-0005-0000-0000-00009C3E0000}"/>
    <cellStyle name="Normal 6 6 2 2" xfId="8026" xr:uid="{00000000-0005-0000-0000-00009D3E0000}"/>
    <cellStyle name="Normal 6 6 2 2 2" xfId="8027" xr:uid="{00000000-0005-0000-0000-00009E3E0000}"/>
    <cellStyle name="Normal 6 6 2 2 2 2" xfId="8028" xr:uid="{00000000-0005-0000-0000-00009F3E0000}"/>
    <cellStyle name="Normal 6 6 2 2 2 2 2" xfId="8029" xr:uid="{00000000-0005-0000-0000-0000A03E0000}"/>
    <cellStyle name="Normal 6 6 2 2 2 2 2 2" xfId="16663" xr:uid="{00000000-0005-0000-0000-0000A13E0000}"/>
    <cellStyle name="Normal 6 6 2 2 2 2 3" xfId="12421" xr:uid="{00000000-0005-0000-0000-0000A23E0000}"/>
    <cellStyle name="Normal 6 6 2 2 2 3" xfId="8030" xr:uid="{00000000-0005-0000-0000-0000A33E0000}"/>
    <cellStyle name="Normal 6 6 2 2 2 3 2" xfId="8031" xr:uid="{00000000-0005-0000-0000-0000A43E0000}"/>
    <cellStyle name="Normal 6 6 2 2 2 3 2 2" xfId="15249" xr:uid="{00000000-0005-0000-0000-0000A53E0000}"/>
    <cellStyle name="Normal 6 6 2 2 2 3 3" xfId="11007" xr:uid="{00000000-0005-0000-0000-0000A63E0000}"/>
    <cellStyle name="Normal 6 6 2 2 2 4" xfId="8032" xr:uid="{00000000-0005-0000-0000-0000A73E0000}"/>
    <cellStyle name="Normal 6 6 2 2 2 4 2" xfId="13837" xr:uid="{00000000-0005-0000-0000-0000A83E0000}"/>
    <cellStyle name="Normal 6 6 2 2 2 5" xfId="9595" xr:uid="{00000000-0005-0000-0000-0000A93E0000}"/>
    <cellStyle name="Normal 6 6 2 2 3" xfId="8033" xr:uid="{00000000-0005-0000-0000-0000AA3E0000}"/>
    <cellStyle name="Normal 6 6 2 2 3 2" xfId="8034" xr:uid="{00000000-0005-0000-0000-0000AB3E0000}"/>
    <cellStyle name="Normal 6 6 2 2 3 2 2" xfId="15957" xr:uid="{00000000-0005-0000-0000-0000AC3E0000}"/>
    <cellStyle name="Normal 6 6 2 2 3 3" xfId="11715" xr:uid="{00000000-0005-0000-0000-0000AD3E0000}"/>
    <cellStyle name="Normal 6 6 2 2 4" xfId="8035" xr:uid="{00000000-0005-0000-0000-0000AE3E0000}"/>
    <cellStyle name="Normal 6 6 2 2 4 2" xfId="8036" xr:uid="{00000000-0005-0000-0000-0000AF3E0000}"/>
    <cellStyle name="Normal 6 6 2 2 4 2 2" xfId="14543" xr:uid="{00000000-0005-0000-0000-0000B03E0000}"/>
    <cellStyle name="Normal 6 6 2 2 4 3" xfId="10301" xr:uid="{00000000-0005-0000-0000-0000B13E0000}"/>
    <cellStyle name="Normal 6 6 2 2 5" xfId="8037" xr:uid="{00000000-0005-0000-0000-0000B23E0000}"/>
    <cellStyle name="Normal 6 6 2 2 5 2" xfId="13131" xr:uid="{00000000-0005-0000-0000-0000B33E0000}"/>
    <cellStyle name="Normal 6 6 2 2 6" xfId="8889" xr:uid="{00000000-0005-0000-0000-0000B43E0000}"/>
    <cellStyle name="Normal 6 6 2 3" xfId="8038" xr:uid="{00000000-0005-0000-0000-0000B53E0000}"/>
    <cellStyle name="Normal 6 6 2 3 2" xfId="8039" xr:uid="{00000000-0005-0000-0000-0000B63E0000}"/>
    <cellStyle name="Normal 6 6 2 3 2 2" xfId="8040" xr:uid="{00000000-0005-0000-0000-0000B73E0000}"/>
    <cellStyle name="Normal 6 6 2 3 2 2 2" xfId="8041" xr:uid="{00000000-0005-0000-0000-0000B83E0000}"/>
    <cellStyle name="Normal 6 6 2 3 2 2 2 2" xfId="16915" xr:uid="{00000000-0005-0000-0000-0000B93E0000}"/>
    <cellStyle name="Normal 6 6 2 3 2 2 3" xfId="12673" xr:uid="{00000000-0005-0000-0000-0000BA3E0000}"/>
    <cellStyle name="Normal 6 6 2 3 2 3" xfId="8042" xr:uid="{00000000-0005-0000-0000-0000BB3E0000}"/>
    <cellStyle name="Normal 6 6 2 3 2 3 2" xfId="8043" xr:uid="{00000000-0005-0000-0000-0000BC3E0000}"/>
    <cellStyle name="Normal 6 6 2 3 2 3 2 2" xfId="15501" xr:uid="{00000000-0005-0000-0000-0000BD3E0000}"/>
    <cellStyle name="Normal 6 6 2 3 2 3 3" xfId="11259" xr:uid="{00000000-0005-0000-0000-0000BE3E0000}"/>
    <cellStyle name="Normal 6 6 2 3 2 4" xfId="8044" xr:uid="{00000000-0005-0000-0000-0000BF3E0000}"/>
    <cellStyle name="Normal 6 6 2 3 2 4 2" xfId="14089" xr:uid="{00000000-0005-0000-0000-0000C03E0000}"/>
    <cellStyle name="Normal 6 6 2 3 2 5" xfId="9847" xr:uid="{00000000-0005-0000-0000-0000C13E0000}"/>
    <cellStyle name="Normal 6 6 2 3 3" xfId="8045" xr:uid="{00000000-0005-0000-0000-0000C23E0000}"/>
    <cellStyle name="Normal 6 6 2 3 3 2" xfId="8046" xr:uid="{00000000-0005-0000-0000-0000C33E0000}"/>
    <cellStyle name="Normal 6 6 2 3 3 2 2" xfId="16209" xr:uid="{00000000-0005-0000-0000-0000C43E0000}"/>
    <cellStyle name="Normal 6 6 2 3 3 3" xfId="11967" xr:uid="{00000000-0005-0000-0000-0000C53E0000}"/>
    <cellStyle name="Normal 6 6 2 3 4" xfId="8047" xr:uid="{00000000-0005-0000-0000-0000C63E0000}"/>
    <cellStyle name="Normal 6 6 2 3 4 2" xfId="8048" xr:uid="{00000000-0005-0000-0000-0000C73E0000}"/>
    <cellStyle name="Normal 6 6 2 3 4 2 2" xfId="14795" xr:uid="{00000000-0005-0000-0000-0000C83E0000}"/>
    <cellStyle name="Normal 6 6 2 3 4 3" xfId="10553" xr:uid="{00000000-0005-0000-0000-0000C93E0000}"/>
    <cellStyle name="Normal 6 6 2 3 5" xfId="8049" xr:uid="{00000000-0005-0000-0000-0000CA3E0000}"/>
    <cellStyle name="Normal 6 6 2 3 5 2" xfId="13383" xr:uid="{00000000-0005-0000-0000-0000CB3E0000}"/>
    <cellStyle name="Normal 6 6 2 3 6" xfId="9141" xr:uid="{00000000-0005-0000-0000-0000CC3E0000}"/>
    <cellStyle name="Normal 6 6 2 4" xfId="8050" xr:uid="{00000000-0005-0000-0000-0000CD3E0000}"/>
    <cellStyle name="Normal 6 6 2 4 2" xfId="8051" xr:uid="{00000000-0005-0000-0000-0000CE3E0000}"/>
    <cellStyle name="Normal 6 6 2 4 2 2" xfId="8052" xr:uid="{00000000-0005-0000-0000-0000CF3E0000}"/>
    <cellStyle name="Normal 6 6 2 4 2 2 2" xfId="16461" xr:uid="{00000000-0005-0000-0000-0000D03E0000}"/>
    <cellStyle name="Normal 6 6 2 4 2 3" xfId="12219" xr:uid="{00000000-0005-0000-0000-0000D13E0000}"/>
    <cellStyle name="Normal 6 6 2 4 3" xfId="8053" xr:uid="{00000000-0005-0000-0000-0000D23E0000}"/>
    <cellStyle name="Normal 6 6 2 4 3 2" xfId="8054" xr:uid="{00000000-0005-0000-0000-0000D33E0000}"/>
    <cellStyle name="Normal 6 6 2 4 3 2 2" xfId="15047" xr:uid="{00000000-0005-0000-0000-0000D43E0000}"/>
    <cellStyle name="Normal 6 6 2 4 3 3" xfId="10805" xr:uid="{00000000-0005-0000-0000-0000D53E0000}"/>
    <cellStyle name="Normal 6 6 2 4 4" xfId="8055" xr:uid="{00000000-0005-0000-0000-0000D63E0000}"/>
    <cellStyle name="Normal 6 6 2 4 4 2" xfId="13635" xr:uid="{00000000-0005-0000-0000-0000D73E0000}"/>
    <cellStyle name="Normal 6 6 2 4 5" xfId="9393" xr:uid="{00000000-0005-0000-0000-0000D83E0000}"/>
    <cellStyle name="Normal 6 6 2 5" xfId="8056" xr:uid="{00000000-0005-0000-0000-0000D93E0000}"/>
    <cellStyle name="Normal 6 6 2 5 2" xfId="8057" xr:uid="{00000000-0005-0000-0000-0000DA3E0000}"/>
    <cellStyle name="Normal 6 6 2 5 2 2" xfId="15755" xr:uid="{00000000-0005-0000-0000-0000DB3E0000}"/>
    <cellStyle name="Normal 6 6 2 5 3" xfId="11513" xr:uid="{00000000-0005-0000-0000-0000DC3E0000}"/>
    <cellStyle name="Normal 6 6 2 6" xfId="8058" xr:uid="{00000000-0005-0000-0000-0000DD3E0000}"/>
    <cellStyle name="Normal 6 6 2 6 2" xfId="8059" xr:uid="{00000000-0005-0000-0000-0000DE3E0000}"/>
    <cellStyle name="Normal 6 6 2 6 2 2" xfId="14341" xr:uid="{00000000-0005-0000-0000-0000DF3E0000}"/>
    <cellStyle name="Normal 6 6 2 6 3" xfId="10099" xr:uid="{00000000-0005-0000-0000-0000E03E0000}"/>
    <cellStyle name="Normal 6 6 2 7" xfId="8060" xr:uid="{00000000-0005-0000-0000-0000E13E0000}"/>
    <cellStyle name="Normal 6 6 2 7 2" xfId="12929" xr:uid="{00000000-0005-0000-0000-0000E23E0000}"/>
    <cellStyle name="Normal 6 6 2 8" xfId="8687" xr:uid="{00000000-0005-0000-0000-0000E33E0000}"/>
    <cellStyle name="Normal 6 6 3" xfId="8061" xr:uid="{00000000-0005-0000-0000-0000E43E0000}"/>
    <cellStyle name="Normal 6 6 3 2" xfId="8062" xr:uid="{00000000-0005-0000-0000-0000E53E0000}"/>
    <cellStyle name="Normal 6 6 3 2 2" xfId="8063" xr:uid="{00000000-0005-0000-0000-0000E63E0000}"/>
    <cellStyle name="Normal 6 6 3 2 2 2" xfId="8064" xr:uid="{00000000-0005-0000-0000-0000E73E0000}"/>
    <cellStyle name="Normal 6 6 3 2 2 2 2" xfId="16562" xr:uid="{00000000-0005-0000-0000-0000E83E0000}"/>
    <cellStyle name="Normal 6 6 3 2 2 3" xfId="12320" xr:uid="{00000000-0005-0000-0000-0000E93E0000}"/>
    <cellStyle name="Normal 6 6 3 2 3" xfId="8065" xr:uid="{00000000-0005-0000-0000-0000EA3E0000}"/>
    <cellStyle name="Normal 6 6 3 2 3 2" xfId="8066" xr:uid="{00000000-0005-0000-0000-0000EB3E0000}"/>
    <cellStyle name="Normal 6 6 3 2 3 2 2" xfId="15148" xr:uid="{00000000-0005-0000-0000-0000EC3E0000}"/>
    <cellStyle name="Normal 6 6 3 2 3 3" xfId="10906" xr:uid="{00000000-0005-0000-0000-0000ED3E0000}"/>
    <cellStyle name="Normal 6 6 3 2 4" xfId="8067" xr:uid="{00000000-0005-0000-0000-0000EE3E0000}"/>
    <cellStyle name="Normal 6 6 3 2 4 2" xfId="13736" xr:uid="{00000000-0005-0000-0000-0000EF3E0000}"/>
    <cellStyle name="Normal 6 6 3 2 5" xfId="9494" xr:uid="{00000000-0005-0000-0000-0000F03E0000}"/>
    <cellStyle name="Normal 6 6 3 3" xfId="8068" xr:uid="{00000000-0005-0000-0000-0000F13E0000}"/>
    <cellStyle name="Normal 6 6 3 3 2" xfId="8069" xr:uid="{00000000-0005-0000-0000-0000F23E0000}"/>
    <cellStyle name="Normal 6 6 3 3 2 2" xfId="15856" xr:uid="{00000000-0005-0000-0000-0000F33E0000}"/>
    <cellStyle name="Normal 6 6 3 3 3" xfId="11614" xr:uid="{00000000-0005-0000-0000-0000F43E0000}"/>
    <cellStyle name="Normal 6 6 3 4" xfId="8070" xr:uid="{00000000-0005-0000-0000-0000F53E0000}"/>
    <cellStyle name="Normal 6 6 3 4 2" xfId="8071" xr:uid="{00000000-0005-0000-0000-0000F63E0000}"/>
    <cellStyle name="Normal 6 6 3 4 2 2" xfId="14442" xr:uid="{00000000-0005-0000-0000-0000F73E0000}"/>
    <cellStyle name="Normal 6 6 3 4 3" xfId="10200" xr:uid="{00000000-0005-0000-0000-0000F83E0000}"/>
    <cellStyle name="Normal 6 6 3 5" xfId="8072" xr:uid="{00000000-0005-0000-0000-0000F93E0000}"/>
    <cellStyle name="Normal 6 6 3 5 2" xfId="13030" xr:uid="{00000000-0005-0000-0000-0000FA3E0000}"/>
    <cellStyle name="Normal 6 6 3 6" xfId="8788" xr:uid="{00000000-0005-0000-0000-0000FB3E0000}"/>
    <cellStyle name="Normal 6 6 4" xfId="8073" xr:uid="{00000000-0005-0000-0000-0000FC3E0000}"/>
    <cellStyle name="Normal 6 6 4 2" xfId="8074" xr:uid="{00000000-0005-0000-0000-0000FD3E0000}"/>
    <cellStyle name="Normal 6 6 4 2 2" xfId="8075" xr:uid="{00000000-0005-0000-0000-0000FE3E0000}"/>
    <cellStyle name="Normal 6 6 4 2 2 2" xfId="8076" xr:uid="{00000000-0005-0000-0000-0000FF3E0000}"/>
    <cellStyle name="Normal 6 6 4 2 2 2 2" xfId="16814" xr:uid="{00000000-0005-0000-0000-0000003F0000}"/>
    <cellStyle name="Normal 6 6 4 2 2 3" xfId="12572" xr:uid="{00000000-0005-0000-0000-0000013F0000}"/>
    <cellStyle name="Normal 6 6 4 2 3" xfId="8077" xr:uid="{00000000-0005-0000-0000-0000023F0000}"/>
    <cellStyle name="Normal 6 6 4 2 3 2" xfId="8078" xr:uid="{00000000-0005-0000-0000-0000033F0000}"/>
    <cellStyle name="Normal 6 6 4 2 3 2 2" xfId="15400" xr:uid="{00000000-0005-0000-0000-0000043F0000}"/>
    <cellStyle name="Normal 6 6 4 2 3 3" xfId="11158" xr:uid="{00000000-0005-0000-0000-0000053F0000}"/>
    <cellStyle name="Normal 6 6 4 2 4" xfId="8079" xr:uid="{00000000-0005-0000-0000-0000063F0000}"/>
    <cellStyle name="Normal 6 6 4 2 4 2" xfId="13988" xr:uid="{00000000-0005-0000-0000-0000073F0000}"/>
    <cellStyle name="Normal 6 6 4 2 5" xfId="9746" xr:uid="{00000000-0005-0000-0000-0000083F0000}"/>
    <cellStyle name="Normal 6 6 4 3" xfId="8080" xr:uid="{00000000-0005-0000-0000-0000093F0000}"/>
    <cellStyle name="Normal 6 6 4 3 2" xfId="8081" xr:uid="{00000000-0005-0000-0000-00000A3F0000}"/>
    <cellStyle name="Normal 6 6 4 3 2 2" xfId="16108" xr:uid="{00000000-0005-0000-0000-00000B3F0000}"/>
    <cellStyle name="Normal 6 6 4 3 3" xfId="11866" xr:uid="{00000000-0005-0000-0000-00000C3F0000}"/>
    <cellStyle name="Normal 6 6 4 4" xfId="8082" xr:uid="{00000000-0005-0000-0000-00000D3F0000}"/>
    <cellStyle name="Normal 6 6 4 4 2" xfId="8083" xr:uid="{00000000-0005-0000-0000-00000E3F0000}"/>
    <cellStyle name="Normal 6 6 4 4 2 2" xfId="14694" xr:uid="{00000000-0005-0000-0000-00000F3F0000}"/>
    <cellStyle name="Normal 6 6 4 4 3" xfId="10452" xr:uid="{00000000-0005-0000-0000-0000103F0000}"/>
    <cellStyle name="Normal 6 6 4 5" xfId="8084" xr:uid="{00000000-0005-0000-0000-0000113F0000}"/>
    <cellStyle name="Normal 6 6 4 5 2" xfId="13282" xr:uid="{00000000-0005-0000-0000-0000123F0000}"/>
    <cellStyle name="Normal 6 6 4 6" xfId="9040" xr:uid="{00000000-0005-0000-0000-0000133F0000}"/>
    <cellStyle name="Normal 6 6 5" xfId="8085" xr:uid="{00000000-0005-0000-0000-0000143F0000}"/>
    <cellStyle name="Normal 6 6 5 2" xfId="8086" xr:uid="{00000000-0005-0000-0000-0000153F0000}"/>
    <cellStyle name="Normal 6 6 5 2 2" xfId="8087" xr:uid="{00000000-0005-0000-0000-0000163F0000}"/>
    <cellStyle name="Normal 6 6 5 2 2 2" xfId="16360" xr:uid="{00000000-0005-0000-0000-0000173F0000}"/>
    <cellStyle name="Normal 6 6 5 2 3" xfId="12118" xr:uid="{00000000-0005-0000-0000-0000183F0000}"/>
    <cellStyle name="Normal 6 6 5 3" xfId="8088" xr:uid="{00000000-0005-0000-0000-0000193F0000}"/>
    <cellStyle name="Normal 6 6 5 3 2" xfId="8089" xr:uid="{00000000-0005-0000-0000-00001A3F0000}"/>
    <cellStyle name="Normal 6 6 5 3 2 2" xfId="14946" xr:uid="{00000000-0005-0000-0000-00001B3F0000}"/>
    <cellStyle name="Normal 6 6 5 3 3" xfId="10704" xr:uid="{00000000-0005-0000-0000-00001C3F0000}"/>
    <cellStyle name="Normal 6 6 5 4" xfId="8090" xr:uid="{00000000-0005-0000-0000-00001D3F0000}"/>
    <cellStyle name="Normal 6 6 5 4 2" xfId="13534" xr:uid="{00000000-0005-0000-0000-00001E3F0000}"/>
    <cellStyle name="Normal 6 6 5 5" xfId="9292" xr:uid="{00000000-0005-0000-0000-00001F3F0000}"/>
    <cellStyle name="Normal 6 6 6" xfId="8091" xr:uid="{00000000-0005-0000-0000-0000203F0000}"/>
    <cellStyle name="Normal 6 6 6 2" xfId="8092" xr:uid="{00000000-0005-0000-0000-0000213F0000}"/>
    <cellStyle name="Normal 6 6 6 2 2" xfId="15654" xr:uid="{00000000-0005-0000-0000-0000223F0000}"/>
    <cellStyle name="Normal 6 6 6 3" xfId="11412" xr:uid="{00000000-0005-0000-0000-0000233F0000}"/>
    <cellStyle name="Normal 6 6 7" xfId="8093" xr:uid="{00000000-0005-0000-0000-0000243F0000}"/>
    <cellStyle name="Normal 6 6 7 2" xfId="8094" xr:uid="{00000000-0005-0000-0000-0000253F0000}"/>
    <cellStyle name="Normal 6 6 7 2 2" xfId="14240" xr:uid="{00000000-0005-0000-0000-0000263F0000}"/>
    <cellStyle name="Normal 6 6 7 3" xfId="9998" xr:uid="{00000000-0005-0000-0000-0000273F0000}"/>
    <cellStyle name="Normal 6 6 8" xfId="8095" xr:uid="{00000000-0005-0000-0000-0000283F0000}"/>
    <cellStyle name="Normal 6 6 8 2" xfId="12828" xr:uid="{00000000-0005-0000-0000-0000293F0000}"/>
    <cellStyle name="Normal 6 6 9" xfId="8586" xr:uid="{00000000-0005-0000-0000-00002A3F0000}"/>
    <cellStyle name="Normal 6 7" xfId="8096" xr:uid="{00000000-0005-0000-0000-00002B3F0000}"/>
    <cellStyle name="Normal 6 7 2" xfId="8097" xr:uid="{00000000-0005-0000-0000-00002C3F0000}"/>
    <cellStyle name="Normal 6 7 2 2" xfId="8098" xr:uid="{00000000-0005-0000-0000-00002D3F0000}"/>
    <cellStyle name="Normal 6 7 2 2 2" xfId="8099" xr:uid="{00000000-0005-0000-0000-00002E3F0000}"/>
    <cellStyle name="Normal 6 7 2 2 2 2" xfId="8100" xr:uid="{00000000-0005-0000-0000-00002F3F0000}"/>
    <cellStyle name="Normal 6 7 2 2 2 2 2" xfId="16612" xr:uid="{00000000-0005-0000-0000-0000303F0000}"/>
    <cellStyle name="Normal 6 7 2 2 2 3" xfId="12370" xr:uid="{00000000-0005-0000-0000-0000313F0000}"/>
    <cellStyle name="Normal 6 7 2 2 3" xfId="8101" xr:uid="{00000000-0005-0000-0000-0000323F0000}"/>
    <cellStyle name="Normal 6 7 2 2 3 2" xfId="8102" xr:uid="{00000000-0005-0000-0000-0000333F0000}"/>
    <cellStyle name="Normal 6 7 2 2 3 2 2" xfId="15198" xr:uid="{00000000-0005-0000-0000-0000343F0000}"/>
    <cellStyle name="Normal 6 7 2 2 3 3" xfId="10956" xr:uid="{00000000-0005-0000-0000-0000353F0000}"/>
    <cellStyle name="Normal 6 7 2 2 4" xfId="8103" xr:uid="{00000000-0005-0000-0000-0000363F0000}"/>
    <cellStyle name="Normal 6 7 2 2 4 2" xfId="13786" xr:uid="{00000000-0005-0000-0000-0000373F0000}"/>
    <cellStyle name="Normal 6 7 2 2 5" xfId="9544" xr:uid="{00000000-0005-0000-0000-0000383F0000}"/>
    <cellStyle name="Normal 6 7 2 3" xfId="8104" xr:uid="{00000000-0005-0000-0000-0000393F0000}"/>
    <cellStyle name="Normal 6 7 2 3 2" xfId="8105" xr:uid="{00000000-0005-0000-0000-00003A3F0000}"/>
    <cellStyle name="Normal 6 7 2 3 2 2" xfId="15906" xr:uid="{00000000-0005-0000-0000-00003B3F0000}"/>
    <cellStyle name="Normal 6 7 2 3 3" xfId="11664" xr:uid="{00000000-0005-0000-0000-00003C3F0000}"/>
    <cellStyle name="Normal 6 7 2 4" xfId="8106" xr:uid="{00000000-0005-0000-0000-00003D3F0000}"/>
    <cellStyle name="Normal 6 7 2 4 2" xfId="8107" xr:uid="{00000000-0005-0000-0000-00003E3F0000}"/>
    <cellStyle name="Normal 6 7 2 4 2 2" xfId="14492" xr:uid="{00000000-0005-0000-0000-00003F3F0000}"/>
    <cellStyle name="Normal 6 7 2 4 3" xfId="10250" xr:uid="{00000000-0005-0000-0000-0000403F0000}"/>
    <cellStyle name="Normal 6 7 2 5" xfId="8108" xr:uid="{00000000-0005-0000-0000-0000413F0000}"/>
    <cellStyle name="Normal 6 7 2 5 2" xfId="13080" xr:uid="{00000000-0005-0000-0000-0000423F0000}"/>
    <cellStyle name="Normal 6 7 2 6" xfId="8838" xr:uid="{00000000-0005-0000-0000-0000433F0000}"/>
    <cellStyle name="Normal 6 7 3" xfId="8109" xr:uid="{00000000-0005-0000-0000-0000443F0000}"/>
    <cellStyle name="Normal 6 7 3 2" xfId="8110" xr:uid="{00000000-0005-0000-0000-0000453F0000}"/>
    <cellStyle name="Normal 6 7 3 2 2" xfId="8111" xr:uid="{00000000-0005-0000-0000-0000463F0000}"/>
    <cellStyle name="Normal 6 7 3 2 2 2" xfId="8112" xr:uid="{00000000-0005-0000-0000-0000473F0000}"/>
    <cellStyle name="Normal 6 7 3 2 2 2 2" xfId="16864" xr:uid="{00000000-0005-0000-0000-0000483F0000}"/>
    <cellStyle name="Normal 6 7 3 2 2 3" xfId="12622" xr:uid="{00000000-0005-0000-0000-0000493F0000}"/>
    <cellStyle name="Normal 6 7 3 2 3" xfId="8113" xr:uid="{00000000-0005-0000-0000-00004A3F0000}"/>
    <cellStyle name="Normal 6 7 3 2 3 2" xfId="8114" xr:uid="{00000000-0005-0000-0000-00004B3F0000}"/>
    <cellStyle name="Normal 6 7 3 2 3 2 2" xfId="15450" xr:uid="{00000000-0005-0000-0000-00004C3F0000}"/>
    <cellStyle name="Normal 6 7 3 2 3 3" xfId="11208" xr:uid="{00000000-0005-0000-0000-00004D3F0000}"/>
    <cellStyle name="Normal 6 7 3 2 4" xfId="8115" xr:uid="{00000000-0005-0000-0000-00004E3F0000}"/>
    <cellStyle name="Normal 6 7 3 2 4 2" xfId="14038" xr:uid="{00000000-0005-0000-0000-00004F3F0000}"/>
    <cellStyle name="Normal 6 7 3 2 5" xfId="9796" xr:uid="{00000000-0005-0000-0000-0000503F0000}"/>
    <cellStyle name="Normal 6 7 3 3" xfId="8116" xr:uid="{00000000-0005-0000-0000-0000513F0000}"/>
    <cellStyle name="Normal 6 7 3 3 2" xfId="8117" xr:uid="{00000000-0005-0000-0000-0000523F0000}"/>
    <cellStyle name="Normal 6 7 3 3 2 2" xfId="16158" xr:uid="{00000000-0005-0000-0000-0000533F0000}"/>
    <cellStyle name="Normal 6 7 3 3 3" xfId="11916" xr:uid="{00000000-0005-0000-0000-0000543F0000}"/>
    <cellStyle name="Normal 6 7 3 4" xfId="8118" xr:uid="{00000000-0005-0000-0000-0000553F0000}"/>
    <cellStyle name="Normal 6 7 3 4 2" xfId="8119" xr:uid="{00000000-0005-0000-0000-0000563F0000}"/>
    <cellStyle name="Normal 6 7 3 4 2 2" xfId="14744" xr:uid="{00000000-0005-0000-0000-0000573F0000}"/>
    <cellStyle name="Normal 6 7 3 4 3" xfId="10502" xr:uid="{00000000-0005-0000-0000-0000583F0000}"/>
    <cellStyle name="Normal 6 7 3 5" xfId="8120" xr:uid="{00000000-0005-0000-0000-0000593F0000}"/>
    <cellStyle name="Normal 6 7 3 5 2" xfId="13332" xr:uid="{00000000-0005-0000-0000-00005A3F0000}"/>
    <cellStyle name="Normal 6 7 3 6" xfId="9090" xr:uid="{00000000-0005-0000-0000-00005B3F0000}"/>
    <cellStyle name="Normal 6 7 4" xfId="8121" xr:uid="{00000000-0005-0000-0000-00005C3F0000}"/>
    <cellStyle name="Normal 6 7 4 2" xfId="8122" xr:uid="{00000000-0005-0000-0000-00005D3F0000}"/>
    <cellStyle name="Normal 6 7 4 2 2" xfId="8123" xr:uid="{00000000-0005-0000-0000-00005E3F0000}"/>
    <cellStyle name="Normal 6 7 4 2 2 2" xfId="16410" xr:uid="{00000000-0005-0000-0000-00005F3F0000}"/>
    <cellStyle name="Normal 6 7 4 2 3" xfId="12168" xr:uid="{00000000-0005-0000-0000-0000603F0000}"/>
    <cellStyle name="Normal 6 7 4 3" xfId="8124" xr:uid="{00000000-0005-0000-0000-0000613F0000}"/>
    <cellStyle name="Normal 6 7 4 3 2" xfId="8125" xr:uid="{00000000-0005-0000-0000-0000623F0000}"/>
    <cellStyle name="Normal 6 7 4 3 2 2" xfId="14996" xr:uid="{00000000-0005-0000-0000-0000633F0000}"/>
    <cellStyle name="Normal 6 7 4 3 3" xfId="10754" xr:uid="{00000000-0005-0000-0000-0000643F0000}"/>
    <cellStyle name="Normal 6 7 4 4" xfId="8126" xr:uid="{00000000-0005-0000-0000-0000653F0000}"/>
    <cellStyle name="Normal 6 7 4 4 2" xfId="13584" xr:uid="{00000000-0005-0000-0000-0000663F0000}"/>
    <cellStyle name="Normal 6 7 4 5" xfId="9342" xr:uid="{00000000-0005-0000-0000-0000673F0000}"/>
    <cellStyle name="Normal 6 7 5" xfId="8127" xr:uid="{00000000-0005-0000-0000-0000683F0000}"/>
    <cellStyle name="Normal 6 7 5 2" xfId="8128" xr:uid="{00000000-0005-0000-0000-0000693F0000}"/>
    <cellStyle name="Normal 6 7 5 2 2" xfId="15704" xr:uid="{00000000-0005-0000-0000-00006A3F0000}"/>
    <cellStyle name="Normal 6 7 5 3" xfId="11462" xr:uid="{00000000-0005-0000-0000-00006B3F0000}"/>
    <cellStyle name="Normal 6 7 6" xfId="8129" xr:uid="{00000000-0005-0000-0000-00006C3F0000}"/>
    <cellStyle name="Normal 6 7 6 2" xfId="8130" xr:uid="{00000000-0005-0000-0000-00006D3F0000}"/>
    <cellStyle name="Normal 6 7 6 2 2" xfId="14290" xr:uid="{00000000-0005-0000-0000-00006E3F0000}"/>
    <cellStyle name="Normal 6 7 6 3" xfId="10048" xr:uid="{00000000-0005-0000-0000-00006F3F0000}"/>
    <cellStyle name="Normal 6 7 7" xfId="8131" xr:uid="{00000000-0005-0000-0000-0000703F0000}"/>
    <cellStyle name="Normal 6 7 7 2" xfId="12878" xr:uid="{00000000-0005-0000-0000-0000713F0000}"/>
    <cellStyle name="Normal 6 7 8" xfId="8636" xr:uid="{00000000-0005-0000-0000-0000723F0000}"/>
    <cellStyle name="Normal 6 8" xfId="8132" xr:uid="{00000000-0005-0000-0000-0000733F0000}"/>
    <cellStyle name="Normal 6 8 2" xfId="8133" xr:uid="{00000000-0005-0000-0000-0000743F0000}"/>
    <cellStyle name="Normal 6 8 2 2" xfId="8134" xr:uid="{00000000-0005-0000-0000-0000753F0000}"/>
    <cellStyle name="Normal 6 8 2 2 2" xfId="8135" xr:uid="{00000000-0005-0000-0000-0000763F0000}"/>
    <cellStyle name="Normal 6 8 2 2 2 2" xfId="8136" xr:uid="{00000000-0005-0000-0000-0000773F0000}"/>
    <cellStyle name="Normal 6 8 2 2 2 2 2" xfId="16965" xr:uid="{00000000-0005-0000-0000-0000783F0000}"/>
    <cellStyle name="Normal 6 8 2 2 2 3" xfId="12723" xr:uid="{00000000-0005-0000-0000-0000793F0000}"/>
    <cellStyle name="Normal 6 8 2 2 3" xfId="8137" xr:uid="{00000000-0005-0000-0000-00007A3F0000}"/>
    <cellStyle name="Normal 6 8 2 2 3 2" xfId="8138" xr:uid="{00000000-0005-0000-0000-00007B3F0000}"/>
    <cellStyle name="Normal 6 8 2 2 3 2 2" xfId="15551" xr:uid="{00000000-0005-0000-0000-00007C3F0000}"/>
    <cellStyle name="Normal 6 8 2 2 3 3" xfId="11309" xr:uid="{00000000-0005-0000-0000-00007D3F0000}"/>
    <cellStyle name="Normal 6 8 2 2 4" xfId="8139" xr:uid="{00000000-0005-0000-0000-00007E3F0000}"/>
    <cellStyle name="Normal 6 8 2 2 4 2" xfId="14139" xr:uid="{00000000-0005-0000-0000-00007F3F0000}"/>
    <cellStyle name="Normal 6 8 2 2 5" xfId="9897" xr:uid="{00000000-0005-0000-0000-0000803F0000}"/>
    <cellStyle name="Normal 6 8 2 3" xfId="8140" xr:uid="{00000000-0005-0000-0000-0000813F0000}"/>
    <cellStyle name="Normal 6 8 2 3 2" xfId="8141" xr:uid="{00000000-0005-0000-0000-0000823F0000}"/>
    <cellStyle name="Normal 6 8 2 3 2 2" xfId="16259" xr:uid="{00000000-0005-0000-0000-0000833F0000}"/>
    <cellStyle name="Normal 6 8 2 3 3" xfId="12017" xr:uid="{00000000-0005-0000-0000-0000843F0000}"/>
    <cellStyle name="Normal 6 8 2 4" xfId="8142" xr:uid="{00000000-0005-0000-0000-0000853F0000}"/>
    <cellStyle name="Normal 6 8 2 4 2" xfId="8143" xr:uid="{00000000-0005-0000-0000-0000863F0000}"/>
    <cellStyle name="Normal 6 8 2 4 2 2" xfId="14845" xr:uid="{00000000-0005-0000-0000-0000873F0000}"/>
    <cellStyle name="Normal 6 8 2 4 3" xfId="10603" xr:uid="{00000000-0005-0000-0000-0000883F0000}"/>
    <cellStyle name="Normal 6 8 2 5" xfId="8144" xr:uid="{00000000-0005-0000-0000-0000893F0000}"/>
    <cellStyle name="Normal 6 8 2 5 2" xfId="13433" xr:uid="{00000000-0005-0000-0000-00008A3F0000}"/>
    <cellStyle name="Normal 6 8 2 6" xfId="9191" xr:uid="{00000000-0005-0000-0000-00008B3F0000}"/>
    <cellStyle name="Normal 6 8 3" xfId="8145" xr:uid="{00000000-0005-0000-0000-00008C3F0000}"/>
    <cellStyle name="Normal 6 8 3 2" xfId="8146" xr:uid="{00000000-0005-0000-0000-00008D3F0000}"/>
    <cellStyle name="Normal 6 8 3 2 2" xfId="8147" xr:uid="{00000000-0005-0000-0000-00008E3F0000}"/>
    <cellStyle name="Normal 6 8 3 2 2 2" xfId="16713" xr:uid="{00000000-0005-0000-0000-00008F3F0000}"/>
    <cellStyle name="Normal 6 8 3 2 3" xfId="12471" xr:uid="{00000000-0005-0000-0000-0000903F0000}"/>
    <cellStyle name="Normal 6 8 3 3" xfId="8148" xr:uid="{00000000-0005-0000-0000-0000913F0000}"/>
    <cellStyle name="Normal 6 8 3 3 2" xfId="8149" xr:uid="{00000000-0005-0000-0000-0000923F0000}"/>
    <cellStyle name="Normal 6 8 3 3 2 2" xfId="15299" xr:uid="{00000000-0005-0000-0000-0000933F0000}"/>
    <cellStyle name="Normal 6 8 3 3 3" xfId="11057" xr:uid="{00000000-0005-0000-0000-0000943F0000}"/>
    <cellStyle name="Normal 6 8 3 4" xfId="8150" xr:uid="{00000000-0005-0000-0000-0000953F0000}"/>
    <cellStyle name="Normal 6 8 3 4 2" xfId="13887" xr:uid="{00000000-0005-0000-0000-0000963F0000}"/>
    <cellStyle name="Normal 6 8 3 5" xfId="9645" xr:uid="{00000000-0005-0000-0000-0000973F0000}"/>
    <cellStyle name="Normal 6 8 4" xfId="8151" xr:uid="{00000000-0005-0000-0000-0000983F0000}"/>
    <cellStyle name="Normal 6 8 4 2" xfId="8152" xr:uid="{00000000-0005-0000-0000-0000993F0000}"/>
    <cellStyle name="Normal 6 8 4 2 2" xfId="16007" xr:uid="{00000000-0005-0000-0000-00009A3F0000}"/>
    <cellStyle name="Normal 6 8 4 3" xfId="11765" xr:uid="{00000000-0005-0000-0000-00009B3F0000}"/>
    <cellStyle name="Normal 6 8 5" xfId="8153" xr:uid="{00000000-0005-0000-0000-00009C3F0000}"/>
    <cellStyle name="Normal 6 8 5 2" xfId="8154" xr:uid="{00000000-0005-0000-0000-00009D3F0000}"/>
    <cellStyle name="Normal 6 8 5 2 2" xfId="14593" xr:uid="{00000000-0005-0000-0000-00009E3F0000}"/>
    <cellStyle name="Normal 6 8 5 3" xfId="10351" xr:uid="{00000000-0005-0000-0000-00009F3F0000}"/>
    <cellStyle name="Normal 6 8 6" xfId="8155" xr:uid="{00000000-0005-0000-0000-0000A03F0000}"/>
    <cellStyle name="Normal 6 8 6 2" xfId="13181" xr:uid="{00000000-0005-0000-0000-0000A13F0000}"/>
    <cellStyle name="Normal 6 8 7" xfId="8939" xr:uid="{00000000-0005-0000-0000-0000A23F0000}"/>
    <cellStyle name="Normal 6 9" xfId="8156" xr:uid="{00000000-0005-0000-0000-0000A33F0000}"/>
    <cellStyle name="Normal 6 9 2" xfId="8157" xr:uid="{00000000-0005-0000-0000-0000A43F0000}"/>
    <cellStyle name="Normal 6 9 2 2" xfId="8158" xr:uid="{00000000-0005-0000-0000-0000A53F0000}"/>
    <cellStyle name="Normal 6 9 2 2 2" xfId="8159" xr:uid="{00000000-0005-0000-0000-0000A63F0000}"/>
    <cellStyle name="Normal 6 9 2 2 2 2" xfId="16511" xr:uid="{00000000-0005-0000-0000-0000A73F0000}"/>
    <cellStyle name="Normal 6 9 2 2 3" xfId="12269" xr:uid="{00000000-0005-0000-0000-0000A83F0000}"/>
    <cellStyle name="Normal 6 9 2 3" xfId="8160" xr:uid="{00000000-0005-0000-0000-0000A93F0000}"/>
    <cellStyle name="Normal 6 9 2 3 2" xfId="8161" xr:uid="{00000000-0005-0000-0000-0000AA3F0000}"/>
    <cellStyle name="Normal 6 9 2 3 2 2" xfId="15097" xr:uid="{00000000-0005-0000-0000-0000AB3F0000}"/>
    <cellStyle name="Normal 6 9 2 3 3" xfId="10855" xr:uid="{00000000-0005-0000-0000-0000AC3F0000}"/>
    <cellStyle name="Normal 6 9 2 4" xfId="8162" xr:uid="{00000000-0005-0000-0000-0000AD3F0000}"/>
    <cellStyle name="Normal 6 9 2 4 2" xfId="13685" xr:uid="{00000000-0005-0000-0000-0000AE3F0000}"/>
    <cellStyle name="Normal 6 9 2 5" xfId="9443" xr:uid="{00000000-0005-0000-0000-0000AF3F0000}"/>
    <cellStyle name="Normal 6 9 3" xfId="8163" xr:uid="{00000000-0005-0000-0000-0000B03F0000}"/>
    <cellStyle name="Normal 6 9 3 2" xfId="8164" xr:uid="{00000000-0005-0000-0000-0000B13F0000}"/>
    <cellStyle name="Normal 6 9 3 2 2" xfId="15805" xr:uid="{00000000-0005-0000-0000-0000B23F0000}"/>
    <cellStyle name="Normal 6 9 3 3" xfId="11563" xr:uid="{00000000-0005-0000-0000-0000B33F0000}"/>
    <cellStyle name="Normal 6 9 4" xfId="8165" xr:uid="{00000000-0005-0000-0000-0000B43F0000}"/>
    <cellStyle name="Normal 6 9 4 2" xfId="8166" xr:uid="{00000000-0005-0000-0000-0000B53F0000}"/>
    <cellStyle name="Normal 6 9 4 2 2" xfId="14391" xr:uid="{00000000-0005-0000-0000-0000B63F0000}"/>
    <cellStyle name="Normal 6 9 4 3" xfId="10149" xr:uid="{00000000-0005-0000-0000-0000B73F0000}"/>
    <cellStyle name="Normal 6 9 5" xfId="8167" xr:uid="{00000000-0005-0000-0000-0000B83F0000}"/>
    <cellStyle name="Normal 6 9 5 2" xfId="12979" xr:uid="{00000000-0005-0000-0000-0000B93F0000}"/>
    <cellStyle name="Normal 6 9 6" xfId="8737" xr:uid="{00000000-0005-0000-0000-0000BA3F0000}"/>
    <cellStyle name="Normal 7" xfId="8168" xr:uid="{00000000-0005-0000-0000-0000BB3F0000}"/>
    <cellStyle name="Normal 7 2" xfId="8169" xr:uid="{00000000-0005-0000-0000-0000BC3F0000}"/>
    <cellStyle name="Normal 7 2 2" xfId="8170" xr:uid="{00000000-0005-0000-0000-0000BD3F0000}"/>
    <cellStyle name="Normal 8" xfId="8171" xr:uid="{00000000-0005-0000-0000-0000BE3F0000}"/>
    <cellStyle name="Normal 8 10" xfId="8172" xr:uid="{00000000-0005-0000-0000-0000BF3F0000}"/>
    <cellStyle name="Normal 8 10 2" xfId="8173" xr:uid="{00000000-0005-0000-0000-0000C03F0000}"/>
    <cellStyle name="Normal 8 10 2 2" xfId="14200" xr:uid="{00000000-0005-0000-0000-0000C13F0000}"/>
    <cellStyle name="Normal 8 10 3" xfId="9958" xr:uid="{00000000-0005-0000-0000-0000C23F0000}"/>
    <cellStyle name="Normal 8 11" xfId="8174" xr:uid="{00000000-0005-0000-0000-0000C33F0000}"/>
    <cellStyle name="Normal 8 11 2" xfId="12788" xr:uid="{00000000-0005-0000-0000-0000C43F0000}"/>
    <cellStyle name="Normal 8 12" xfId="8540" xr:uid="{00000000-0005-0000-0000-0000C53F0000}"/>
    <cellStyle name="Normal 8 2" xfId="8175" xr:uid="{00000000-0005-0000-0000-0000C63F0000}"/>
    <cellStyle name="Normal 8 2 10" xfId="8176" xr:uid="{00000000-0005-0000-0000-0000C73F0000}"/>
    <cellStyle name="Normal 8 2 10 2" xfId="12813" xr:uid="{00000000-0005-0000-0000-0000C83F0000}"/>
    <cellStyle name="Normal 8 2 11" xfId="8570" xr:uid="{00000000-0005-0000-0000-0000C93F0000}"/>
    <cellStyle name="Normal 8 2 2" xfId="8177" xr:uid="{00000000-0005-0000-0000-0000CA3F0000}"/>
    <cellStyle name="Normal 8 2 2 2" xfId="8178" xr:uid="{00000000-0005-0000-0000-0000CB3F0000}"/>
    <cellStyle name="Normal 8 2 2 2 2" xfId="8179" xr:uid="{00000000-0005-0000-0000-0000CC3F0000}"/>
    <cellStyle name="Normal 8 2 2 2 2 2" xfId="8180" xr:uid="{00000000-0005-0000-0000-0000CD3F0000}"/>
    <cellStyle name="Normal 8 2 2 2 2 2 2" xfId="8181" xr:uid="{00000000-0005-0000-0000-0000CE3F0000}"/>
    <cellStyle name="Normal 8 2 2 2 2 2 2 2" xfId="8182" xr:uid="{00000000-0005-0000-0000-0000CF3F0000}"/>
    <cellStyle name="Normal 8 2 2 2 2 2 2 2 2" xfId="16699" xr:uid="{00000000-0005-0000-0000-0000D03F0000}"/>
    <cellStyle name="Normal 8 2 2 2 2 2 2 3" xfId="12457" xr:uid="{00000000-0005-0000-0000-0000D13F0000}"/>
    <cellStyle name="Normal 8 2 2 2 2 2 3" xfId="8183" xr:uid="{00000000-0005-0000-0000-0000D23F0000}"/>
    <cellStyle name="Normal 8 2 2 2 2 2 3 2" xfId="8184" xr:uid="{00000000-0005-0000-0000-0000D33F0000}"/>
    <cellStyle name="Normal 8 2 2 2 2 2 3 2 2" xfId="15285" xr:uid="{00000000-0005-0000-0000-0000D43F0000}"/>
    <cellStyle name="Normal 8 2 2 2 2 2 3 3" xfId="11043" xr:uid="{00000000-0005-0000-0000-0000D53F0000}"/>
    <cellStyle name="Normal 8 2 2 2 2 2 4" xfId="8185" xr:uid="{00000000-0005-0000-0000-0000D63F0000}"/>
    <cellStyle name="Normal 8 2 2 2 2 2 4 2" xfId="13873" xr:uid="{00000000-0005-0000-0000-0000D73F0000}"/>
    <cellStyle name="Normal 8 2 2 2 2 2 5" xfId="9631" xr:uid="{00000000-0005-0000-0000-0000D83F0000}"/>
    <cellStyle name="Normal 8 2 2 2 2 3" xfId="8186" xr:uid="{00000000-0005-0000-0000-0000D93F0000}"/>
    <cellStyle name="Normal 8 2 2 2 2 3 2" xfId="8187" xr:uid="{00000000-0005-0000-0000-0000DA3F0000}"/>
    <cellStyle name="Normal 8 2 2 2 2 3 2 2" xfId="15993" xr:uid="{00000000-0005-0000-0000-0000DB3F0000}"/>
    <cellStyle name="Normal 8 2 2 2 2 3 3" xfId="11751" xr:uid="{00000000-0005-0000-0000-0000DC3F0000}"/>
    <cellStyle name="Normal 8 2 2 2 2 4" xfId="8188" xr:uid="{00000000-0005-0000-0000-0000DD3F0000}"/>
    <cellStyle name="Normal 8 2 2 2 2 4 2" xfId="8189" xr:uid="{00000000-0005-0000-0000-0000DE3F0000}"/>
    <cellStyle name="Normal 8 2 2 2 2 4 2 2" xfId="14579" xr:uid="{00000000-0005-0000-0000-0000DF3F0000}"/>
    <cellStyle name="Normal 8 2 2 2 2 4 3" xfId="10337" xr:uid="{00000000-0005-0000-0000-0000E03F0000}"/>
    <cellStyle name="Normal 8 2 2 2 2 5" xfId="8190" xr:uid="{00000000-0005-0000-0000-0000E13F0000}"/>
    <cellStyle name="Normal 8 2 2 2 2 5 2" xfId="13167" xr:uid="{00000000-0005-0000-0000-0000E23F0000}"/>
    <cellStyle name="Normal 8 2 2 2 2 6" xfId="8925" xr:uid="{00000000-0005-0000-0000-0000E33F0000}"/>
    <cellStyle name="Normal 8 2 2 2 3" xfId="8191" xr:uid="{00000000-0005-0000-0000-0000E43F0000}"/>
    <cellStyle name="Normal 8 2 2 2 3 2" xfId="8192" xr:uid="{00000000-0005-0000-0000-0000E53F0000}"/>
    <cellStyle name="Normal 8 2 2 2 3 2 2" xfId="8193" xr:uid="{00000000-0005-0000-0000-0000E63F0000}"/>
    <cellStyle name="Normal 8 2 2 2 3 2 2 2" xfId="8194" xr:uid="{00000000-0005-0000-0000-0000E73F0000}"/>
    <cellStyle name="Normal 8 2 2 2 3 2 2 2 2" xfId="16951" xr:uid="{00000000-0005-0000-0000-0000E83F0000}"/>
    <cellStyle name="Normal 8 2 2 2 3 2 2 3" xfId="12709" xr:uid="{00000000-0005-0000-0000-0000E93F0000}"/>
    <cellStyle name="Normal 8 2 2 2 3 2 3" xfId="8195" xr:uid="{00000000-0005-0000-0000-0000EA3F0000}"/>
    <cellStyle name="Normal 8 2 2 2 3 2 3 2" xfId="8196" xr:uid="{00000000-0005-0000-0000-0000EB3F0000}"/>
    <cellStyle name="Normal 8 2 2 2 3 2 3 2 2" xfId="15537" xr:uid="{00000000-0005-0000-0000-0000EC3F0000}"/>
    <cellStyle name="Normal 8 2 2 2 3 2 3 3" xfId="11295" xr:uid="{00000000-0005-0000-0000-0000ED3F0000}"/>
    <cellStyle name="Normal 8 2 2 2 3 2 4" xfId="8197" xr:uid="{00000000-0005-0000-0000-0000EE3F0000}"/>
    <cellStyle name="Normal 8 2 2 2 3 2 4 2" xfId="14125" xr:uid="{00000000-0005-0000-0000-0000EF3F0000}"/>
    <cellStyle name="Normal 8 2 2 2 3 2 5" xfId="9883" xr:uid="{00000000-0005-0000-0000-0000F03F0000}"/>
    <cellStyle name="Normal 8 2 2 2 3 3" xfId="8198" xr:uid="{00000000-0005-0000-0000-0000F13F0000}"/>
    <cellStyle name="Normal 8 2 2 2 3 3 2" xfId="8199" xr:uid="{00000000-0005-0000-0000-0000F23F0000}"/>
    <cellStyle name="Normal 8 2 2 2 3 3 2 2" xfId="16245" xr:uid="{00000000-0005-0000-0000-0000F33F0000}"/>
    <cellStyle name="Normal 8 2 2 2 3 3 3" xfId="12003" xr:uid="{00000000-0005-0000-0000-0000F43F0000}"/>
    <cellStyle name="Normal 8 2 2 2 3 4" xfId="8200" xr:uid="{00000000-0005-0000-0000-0000F53F0000}"/>
    <cellStyle name="Normal 8 2 2 2 3 4 2" xfId="8201" xr:uid="{00000000-0005-0000-0000-0000F63F0000}"/>
    <cellStyle name="Normal 8 2 2 2 3 4 2 2" xfId="14831" xr:uid="{00000000-0005-0000-0000-0000F73F0000}"/>
    <cellStyle name="Normal 8 2 2 2 3 4 3" xfId="10589" xr:uid="{00000000-0005-0000-0000-0000F83F0000}"/>
    <cellStyle name="Normal 8 2 2 2 3 5" xfId="8202" xr:uid="{00000000-0005-0000-0000-0000F93F0000}"/>
    <cellStyle name="Normal 8 2 2 2 3 5 2" xfId="13419" xr:uid="{00000000-0005-0000-0000-0000FA3F0000}"/>
    <cellStyle name="Normal 8 2 2 2 3 6" xfId="9177" xr:uid="{00000000-0005-0000-0000-0000FB3F0000}"/>
    <cellStyle name="Normal 8 2 2 2 4" xfId="8203" xr:uid="{00000000-0005-0000-0000-0000FC3F0000}"/>
    <cellStyle name="Normal 8 2 2 2 4 2" xfId="8204" xr:uid="{00000000-0005-0000-0000-0000FD3F0000}"/>
    <cellStyle name="Normal 8 2 2 2 4 2 2" xfId="8205" xr:uid="{00000000-0005-0000-0000-0000FE3F0000}"/>
    <cellStyle name="Normal 8 2 2 2 4 2 2 2" xfId="16497" xr:uid="{00000000-0005-0000-0000-0000FF3F0000}"/>
    <cellStyle name="Normal 8 2 2 2 4 2 3" xfId="12255" xr:uid="{00000000-0005-0000-0000-000000400000}"/>
    <cellStyle name="Normal 8 2 2 2 4 3" xfId="8206" xr:uid="{00000000-0005-0000-0000-000001400000}"/>
    <cellStyle name="Normal 8 2 2 2 4 3 2" xfId="8207" xr:uid="{00000000-0005-0000-0000-000002400000}"/>
    <cellStyle name="Normal 8 2 2 2 4 3 2 2" xfId="15083" xr:uid="{00000000-0005-0000-0000-000003400000}"/>
    <cellStyle name="Normal 8 2 2 2 4 3 3" xfId="10841" xr:uid="{00000000-0005-0000-0000-000004400000}"/>
    <cellStyle name="Normal 8 2 2 2 4 4" xfId="8208" xr:uid="{00000000-0005-0000-0000-000005400000}"/>
    <cellStyle name="Normal 8 2 2 2 4 4 2" xfId="13671" xr:uid="{00000000-0005-0000-0000-000006400000}"/>
    <cellStyle name="Normal 8 2 2 2 4 5" xfId="9429" xr:uid="{00000000-0005-0000-0000-000007400000}"/>
    <cellStyle name="Normal 8 2 2 2 5" xfId="8209" xr:uid="{00000000-0005-0000-0000-000008400000}"/>
    <cellStyle name="Normal 8 2 2 2 5 2" xfId="8210" xr:uid="{00000000-0005-0000-0000-000009400000}"/>
    <cellStyle name="Normal 8 2 2 2 5 2 2" xfId="15791" xr:uid="{00000000-0005-0000-0000-00000A400000}"/>
    <cellStyle name="Normal 8 2 2 2 5 3" xfId="11549" xr:uid="{00000000-0005-0000-0000-00000B400000}"/>
    <cellStyle name="Normal 8 2 2 2 6" xfId="8211" xr:uid="{00000000-0005-0000-0000-00000C400000}"/>
    <cellStyle name="Normal 8 2 2 2 6 2" xfId="8212" xr:uid="{00000000-0005-0000-0000-00000D400000}"/>
    <cellStyle name="Normal 8 2 2 2 6 2 2" xfId="14377" xr:uid="{00000000-0005-0000-0000-00000E400000}"/>
    <cellStyle name="Normal 8 2 2 2 6 3" xfId="10135" xr:uid="{00000000-0005-0000-0000-00000F400000}"/>
    <cellStyle name="Normal 8 2 2 2 7" xfId="8213" xr:uid="{00000000-0005-0000-0000-000010400000}"/>
    <cellStyle name="Normal 8 2 2 2 7 2" xfId="12965" xr:uid="{00000000-0005-0000-0000-000011400000}"/>
    <cellStyle name="Normal 8 2 2 2 8" xfId="8723" xr:uid="{00000000-0005-0000-0000-000012400000}"/>
    <cellStyle name="Normal 8 2 2 3" xfId="8214" xr:uid="{00000000-0005-0000-0000-000013400000}"/>
    <cellStyle name="Normal 8 2 2 3 2" xfId="8215" xr:uid="{00000000-0005-0000-0000-000014400000}"/>
    <cellStyle name="Normal 8 2 2 3 2 2" xfId="8216" xr:uid="{00000000-0005-0000-0000-000015400000}"/>
    <cellStyle name="Normal 8 2 2 3 2 2 2" xfId="8217" xr:uid="{00000000-0005-0000-0000-000016400000}"/>
    <cellStyle name="Normal 8 2 2 3 2 2 2 2" xfId="16598" xr:uid="{00000000-0005-0000-0000-000017400000}"/>
    <cellStyle name="Normal 8 2 2 3 2 2 3" xfId="12356" xr:uid="{00000000-0005-0000-0000-000018400000}"/>
    <cellStyle name="Normal 8 2 2 3 2 3" xfId="8218" xr:uid="{00000000-0005-0000-0000-000019400000}"/>
    <cellStyle name="Normal 8 2 2 3 2 3 2" xfId="8219" xr:uid="{00000000-0005-0000-0000-00001A400000}"/>
    <cellStyle name="Normal 8 2 2 3 2 3 2 2" xfId="15184" xr:uid="{00000000-0005-0000-0000-00001B400000}"/>
    <cellStyle name="Normal 8 2 2 3 2 3 3" xfId="10942" xr:uid="{00000000-0005-0000-0000-00001C400000}"/>
    <cellStyle name="Normal 8 2 2 3 2 4" xfId="8220" xr:uid="{00000000-0005-0000-0000-00001D400000}"/>
    <cellStyle name="Normal 8 2 2 3 2 4 2" xfId="13772" xr:uid="{00000000-0005-0000-0000-00001E400000}"/>
    <cellStyle name="Normal 8 2 2 3 2 5" xfId="9530" xr:uid="{00000000-0005-0000-0000-00001F400000}"/>
    <cellStyle name="Normal 8 2 2 3 3" xfId="8221" xr:uid="{00000000-0005-0000-0000-000020400000}"/>
    <cellStyle name="Normal 8 2 2 3 3 2" xfId="8222" xr:uid="{00000000-0005-0000-0000-000021400000}"/>
    <cellStyle name="Normal 8 2 2 3 3 2 2" xfId="15892" xr:uid="{00000000-0005-0000-0000-000022400000}"/>
    <cellStyle name="Normal 8 2 2 3 3 3" xfId="11650" xr:uid="{00000000-0005-0000-0000-000023400000}"/>
    <cellStyle name="Normal 8 2 2 3 4" xfId="8223" xr:uid="{00000000-0005-0000-0000-000024400000}"/>
    <cellStyle name="Normal 8 2 2 3 4 2" xfId="8224" xr:uid="{00000000-0005-0000-0000-000025400000}"/>
    <cellStyle name="Normal 8 2 2 3 4 2 2" xfId="14478" xr:uid="{00000000-0005-0000-0000-000026400000}"/>
    <cellStyle name="Normal 8 2 2 3 4 3" xfId="10236" xr:uid="{00000000-0005-0000-0000-000027400000}"/>
    <cellStyle name="Normal 8 2 2 3 5" xfId="8225" xr:uid="{00000000-0005-0000-0000-000028400000}"/>
    <cellStyle name="Normal 8 2 2 3 5 2" xfId="13066" xr:uid="{00000000-0005-0000-0000-000029400000}"/>
    <cellStyle name="Normal 8 2 2 3 6" xfId="8824" xr:uid="{00000000-0005-0000-0000-00002A400000}"/>
    <cellStyle name="Normal 8 2 2 4" xfId="8226" xr:uid="{00000000-0005-0000-0000-00002B400000}"/>
    <cellStyle name="Normal 8 2 2 4 2" xfId="8227" xr:uid="{00000000-0005-0000-0000-00002C400000}"/>
    <cellStyle name="Normal 8 2 2 4 2 2" xfId="8228" xr:uid="{00000000-0005-0000-0000-00002D400000}"/>
    <cellStyle name="Normal 8 2 2 4 2 2 2" xfId="8229" xr:uid="{00000000-0005-0000-0000-00002E400000}"/>
    <cellStyle name="Normal 8 2 2 4 2 2 2 2" xfId="16850" xr:uid="{00000000-0005-0000-0000-00002F400000}"/>
    <cellStyle name="Normal 8 2 2 4 2 2 3" xfId="12608" xr:uid="{00000000-0005-0000-0000-000030400000}"/>
    <cellStyle name="Normal 8 2 2 4 2 3" xfId="8230" xr:uid="{00000000-0005-0000-0000-000031400000}"/>
    <cellStyle name="Normal 8 2 2 4 2 3 2" xfId="8231" xr:uid="{00000000-0005-0000-0000-000032400000}"/>
    <cellStyle name="Normal 8 2 2 4 2 3 2 2" xfId="15436" xr:uid="{00000000-0005-0000-0000-000033400000}"/>
    <cellStyle name="Normal 8 2 2 4 2 3 3" xfId="11194" xr:uid="{00000000-0005-0000-0000-000034400000}"/>
    <cellStyle name="Normal 8 2 2 4 2 4" xfId="8232" xr:uid="{00000000-0005-0000-0000-000035400000}"/>
    <cellStyle name="Normal 8 2 2 4 2 4 2" xfId="14024" xr:uid="{00000000-0005-0000-0000-000036400000}"/>
    <cellStyle name="Normal 8 2 2 4 2 5" xfId="9782" xr:uid="{00000000-0005-0000-0000-000037400000}"/>
    <cellStyle name="Normal 8 2 2 4 3" xfId="8233" xr:uid="{00000000-0005-0000-0000-000038400000}"/>
    <cellStyle name="Normal 8 2 2 4 3 2" xfId="8234" xr:uid="{00000000-0005-0000-0000-000039400000}"/>
    <cellStyle name="Normal 8 2 2 4 3 2 2" xfId="16144" xr:uid="{00000000-0005-0000-0000-00003A400000}"/>
    <cellStyle name="Normal 8 2 2 4 3 3" xfId="11902" xr:uid="{00000000-0005-0000-0000-00003B400000}"/>
    <cellStyle name="Normal 8 2 2 4 4" xfId="8235" xr:uid="{00000000-0005-0000-0000-00003C400000}"/>
    <cellStyle name="Normal 8 2 2 4 4 2" xfId="8236" xr:uid="{00000000-0005-0000-0000-00003D400000}"/>
    <cellStyle name="Normal 8 2 2 4 4 2 2" xfId="14730" xr:uid="{00000000-0005-0000-0000-00003E400000}"/>
    <cellStyle name="Normal 8 2 2 4 4 3" xfId="10488" xr:uid="{00000000-0005-0000-0000-00003F400000}"/>
    <cellStyle name="Normal 8 2 2 4 5" xfId="8237" xr:uid="{00000000-0005-0000-0000-000040400000}"/>
    <cellStyle name="Normal 8 2 2 4 5 2" xfId="13318" xr:uid="{00000000-0005-0000-0000-000041400000}"/>
    <cellStyle name="Normal 8 2 2 4 6" xfId="9076" xr:uid="{00000000-0005-0000-0000-000042400000}"/>
    <cellStyle name="Normal 8 2 2 5" xfId="8238" xr:uid="{00000000-0005-0000-0000-000043400000}"/>
    <cellStyle name="Normal 8 2 2 5 2" xfId="8239" xr:uid="{00000000-0005-0000-0000-000044400000}"/>
    <cellStyle name="Normal 8 2 2 5 2 2" xfId="8240" xr:uid="{00000000-0005-0000-0000-000045400000}"/>
    <cellStyle name="Normal 8 2 2 5 2 2 2" xfId="16396" xr:uid="{00000000-0005-0000-0000-000046400000}"/>
    <cellStyle name="Normal 8 2 2 5 2 3" xfId="12154" xr:uid="{00000000-0005-0000-0000-000047400000}"/>
    <cellStyle name="Normal 8 2 2 5 3" xfId="8241" xr:uid="{00000000-0005-0000-0000-000048400000}"/>
    <cellStyle name="Normal 8 2 2 5 3 2" xfId="8242" xr:uid="{00000000-0005-0000-0000-000049400000}"/>
    <cellStyle name="Normal 8 2 2 5 3 2 2" xfId="14982" xr:uid="{00000000-0005-0000-0000-00004A400000}"/>
    <cellStyle name="Normal 8 2 2 5 3 3" xfId="10740" xr:uid="{00000000-0005-0000-0000-00004B400000}"/>
    <cellStyle name="Normal 8 2 2 5 4" xfId="8243" xr:uid="{00000000-0005-0000-0000-00004C400000}"/>
    <cellStyle name="Normal 8 2 2 5 4 2" xfId="13570" xr:uid="{00000000-0005-0000-0000-00004D400000}"/>
    <cellStyle name="Normal 8 2 2 5 5" xfId="9328" xr:uid="{00000000-0005-0000-0000-00004E400000}"/>
    <cellStyle name="Normal 8 2 2 6" xfId="8244" xr:uid="{00000000-0005-0000-0000-00004F400000}"/>
    <cellStyle name="Normal 8 2 2 6 2" xfId="8245" xr:uid="{00000000-0005-0000-0000-000050400000}"/>
    <cellStyle name="Normal 8 2 2 6 2 2" xfId="15690" xr:uid="{00000000-0005-0000-0000-000051400000}"/>
    <cellStyle name="Normal 8 2 2 6 3" xfId="11448" xr:uid="{00000000-0005-0000-0000-000052400000}"/>
    <cellStyle name="Normal 8 2 2 7" xfId="8246" xr:uid="{00000000-0005-0000-0000-000053400000}"/>
    <cellStyle name="Normal 8 2 2 7 2" xfId="8247" xr:uid="{00000000-0005-0000-0000-000054400000}"/>
    <cellStyle name="Normal 8 2 2 7 2 2" xfId="14276" xr:uid="{00000000-0005-0000-0000-000055400000}"/>
    <cellStyle name="Normal 8 2 2 7 3" xfId="10034" xr:uid="{00000000-0005-0000-0000-000056400000}"/>
    <cellStyle name="Normal 8 2 2 8" xfId="8248" xr:uid="{00000000-0005-0000-0000-000057400000}"/>
    <cellStyle name="Normal 8 2 2 8 2" xfId="12864" xr:uid="{00000000-0005-0000-0000-000058400000}"/>
    <cellStyle name="Normal 8 2 2 9" xfId="8622" xr:uid="{00000000-0005-0000-0000-000059400000}"/>
    <cellStyle name="Normal 8 2 3" xfId="8249" xr:uid="{00000000-0005-0000-0000-00005A400000}"/>
    <cellStyle name="Normal 8 2 3 2" xfId="8250" xr:uid="{00000000-0005-0000-0000-00005B400000}"/>
    <cellStyle name="Normal 8 2 3 2 2" xfId="8251" xr:uid="{00000000-0005-0000-0000-00005C400000}"/>
    <cellStyle name="Normal 8 2 3 2 2 2" xfId="8252" xr:uid="{00000000-0005-0000-0000-00005D400000}"/>
    <cellStyle name="Normal 8 2 3 2 2 2 2" xfId="8253" xr:uid="{00000000-0005-0000-0000-00005E400000}"/>
    <cellStyle name="Normal 8 2 3 2 2 2 2 2" xfId="16648" xr:uid="{00000000-0005-0000-0000-00005F400000}"/>
    <cellStyle name="Normal 8 2 3 2 2 2 3" xfId="12406" xr:uid="{00000000-0005-0000-0000-000060400000}"/>
    <cellStyle name="Normal 8 2 3 2 2 3" xfId="8254" xr:uid="{00000000-0005-0000-0000-000061400000}"/>
    <cellStyle name="Normal 8 2 3 2 2 3 2" xfId="8255" xr:uid="{00000000-0005-0000-0000-000062400000}"/>
    <cellStyle name="Normal 8 2 3 2 2 3 2 2" xfId="15234" xr:uid="{00000000-0005-0000-0000-000063400000}"/>
    <cellStyle name="Normal 8 2 3 2 2 3 3" xfId="10992" xr:uid="{00000000-0005-0000-0000-000064400000}"/>
    <cellStyle name="Normal 8 2 3 2 2 4" xfId="8256" xr:uid="{00000000-0005-0000-0000-000065400000}"/>
    <cellStyle name="Normal 8 2 3 2 2 4 2" xfId="13822" xr:uid="{00000000-0005-0000-0000-000066400000}"/>
    <cellStyle name="Normal 8 2 3 2 2 5" xfId="9580" xr:uid="{00000000-0005-0000-0000-000067400000}"/>
    <cellStyle name="Normal 8 2 3 2 3" xfId="8257" xr:uid="{00000000-0005-0000-0000-000068400000}"/>
    <cellStyle name="Normal 8 2 3 2 3 2" xfId="8258" xr:uid="{00000000-0005-0000-0000-000069400000}"/>
    <cellStyle name="Normal 8 2 3 2 3 2 2" xfId="15942" xr:uid="{00000000-0005-0000-0000-00006A400000}"/>
    <cellStyle name="Normal 8 2 3 2 3 3" xfId="11700" xr:uid="{00000000-0005-0000-0000-00006B400000}"/>
    <cellStyle name="Normal 8 2 3 2 4" xfId="8259" xr:uid="{00000000-0005-0000-0000-00006C400000}"/>
    <cellStyle name="Normal 8 2 3 2 4 2" xfId="8260" xr:uid="{00000000-0005-0000-0000-00006D400000}"/>
    <cellStyle name="Normal 8 2 3 2 4 2 2" xfId="14528" xr:uid="{00000000-0005-0000-0000-00006E400000}"/>
    <cellStyle name="Normal 8 2 3 2 4 3" xfId="10286" xr:uid="{00000000-0005-0000-0000-00006F400000}"/>
    <cellStyle name="Normal 8 2 3 2 5" xfId="8261" xr:uid="{00000000-0005-0000-0000-000070400000}"/>
    <cellStyle name="Normal 8 2 3 2 5 2" xfId="13116" xr:uid="{00000000-0005-0000-0000-000071400000}"/>
    <cellStyle name="Normal 8 2 3 2 6" xfId="8874" xr:uid="{00000000-0005-0000-0000-000072400000}"/>
    <cellStyle name="Normal 8 2 3 3" xfId="8262" xr:uid="{00000000-0005-0000-0000-000073400000}"/>
    <cellStyle name="Normal 8 2 3 3 2" xfId="8263" xr:uid="{00000000-0005-0000-0000-000074400000}"/>
    <cellStyle name="Normal 8 2 3 3 2 2" xfId="8264" xr:uid="{00000000-0005-0000-0000-000075400000}"/>
    <cellStyle name="Normal 8 2 3 3 2 2 2" xfId="8265" xr:uid="{00000000-0005-0000-0000-000076400000}"/>
    <cellStyle name="Normal 8 2 3 3 2 2 2 2" xfId="16900" xr:uid="{00000000-0005-0000-0000-000077400000}"/>
    <cellStyle name="Normal 8 2 3 3 2 2 3" xfId="12658" xr:uid="{00000000-0005-0000-0000-000078400000}"/>
    <cellStyle name="Normal 8 2 3 3 2 3" xfId="8266" xr:uid="{00000000-0005-0000-0000-000079400000}"/>
    <cellStyle name="Normal 8 2 3 3 2 3 2" xfId="8267" xr:uid="{00000000-0005-0000-0000-00007A400000}"/>
    <cellStyle name="Normal 8 2 3 3 2 3 2 2" xfId="15486" xr:uid="{00000000-0005-0000-0000-00007B400000}"/>
    <cellStyle name="Normal 8 2 3 3 2 3 3" xfId="11244" xr:uid="{00000000-0005-0000-0000-00007C400000}"/>
    <cellStyle name="Normal 8 2 3 3 2 4" xfId="8268" xr:uid="{00000000-0005-0000-0000-00007D400000}"/>
    <cellStyle name="Normal 8 2 3 3 2 4 2" xfId="14074" xr:uid="{00000000-0005-0000-0000-00007E400000}"/>
    <cellStyle name="Normal 8 2 3 3 2 5" xfId="9832" xr:uid="{00000000-0005-0000-0000-00007F400000}"/>
    <cellStyle name="Normal 8 2 3 3 3" xfId="8269" xr:uid="{00000000-0005-0000-0000-000080400000}"/>
    <cellStyle name="Normal 8 2 3 3 3 2" xfId="8270" xr:uid="{00000000-0005-0000-0000-000081400000}"/>
    <cellStyle name="Normal 8 2 3 3 3 2 2" xfId="16194" xr:uid="{00000000-0005-0000-0000-000082400000}"/>
    <cellStyle name="Normal 8 2 3 3 3 3" xfId="11952" xr:uid="{00000000-0005-0000-0000-000083400000}"/>
    <cellStyle name="Normal 8 2 3 3 4" xfId="8271" xr:uid="{00000000-0005-0000-0000-000084400000}"/>
    <cellStyle name="Normal 8 2 3 3 4 2" xfId="8272" xr:uid="{00000000-0005-0000-0000-000085400000}"/>
    <cellStyle name="Normal 8 2 3 3 4 2 2" xfId="14780" xr:uid="{00000000-0005-0000-0000-000086400000}"/>
    <cellStyle name="Normal 8 2 3 3 4 3" xfId="10538" xr:uid="{00000000-0005-0000-0000-000087400000}"/>
    <cellStyle name="Normal 8 2 3 3 5" xfId="8273" xr:uid="{00000000-0005-0000-0000-000088400000}"/>
    <cellStyle name="Normal 8 2 3 3 5 2" xfId="13368" xr:uid="{00000000-0005-0000-0000-000089400000}"/>
    <cellStyle name="Normal 8 2 3 3 6" xfId="9126" xr:uid="{00000000-0005-0000-0000-00008A400000}"/>
    <cellStyle name="Normal 8 2 3 4" xfId="8274" xr:uid="{00000000-0005-0000-0000-00008B400000}"/>
    <cellStyle name="Normal 8 2 3 4 2" xfId="8275" xr:uid="{00000000-0005-0000-0000-00008C400000}"/>
    <cellStyle name="Normal 8 2 3 4 2 2" xfId="8276" xr:uid="{00000000-0005-0000-0000-00008D400000}"/>
    <cellStyle name="Normal 8 2 3 4 2 2 2" xfId="16446" xr:uid="{00000000-0005-0000-0000-00008E400000}"/>
    <cellStyle name="Normal 8 2 3 4 2 3" xfId="12204" xr:uid="{00000000-0005-0000-0000-00008F400000}"/>
    <cellStyle name="Normal 8 2 3 4 3" xfId="8277" xr:uid="{00000000-0005-0000-0000-000090400000}"/>
    <cellStyle name="Normal 8 2 3 4 3 2" xfId="8278" xr:uid="{00000000-0005-0000-0000-000091400000}"/>
    <cellStyle name="Normal 8 2 3 4 3 2 2" xfId="15032" xr:uid="{00000000-0005-0000-0000-000092400000}"/>
    <cellStyle name="Normal 8 2 3 4 3 3" xfId="10790" xr:uid="{00000000-0005-0000-0000-000093400000}"/>
    <cellStyle name="Normal 8 2 3 4 4" xfId="8279" xr:uid="{00000000-0005-0000-0000-000094400000}"/>
    <cellStyle name="Normal 8 2 3 4 4 2" xfId="13620" xr:uid="{00000000-0005-0000-0000-000095400000}"/>
    <cellStyle name="Normal 8 2 3 4 5" xfId="9378" xr:uid="{00000000-0005-0000-0000-000096400000}"/>
    <cellStyle name="Normal 8 2 3 5" xfId="8280" xr:uid="{00000000-0005-0000-0000-000097400000}"/>
    <cellStyle name="Normal 8 2 3 5 2" xfId="8281" xr:uid="{00000000-0005-0000-0000-000098400000}"/>
    <cellStyle name="Normal 8 2 3 5 2 2" xfId="15740" xr:uid="{00000000-0005-0000-0000-000099400000}"/>
    <cellStyle name="Normal 8 2 3 5 3" xfId="11498" xr:uid="{00000000-0005-0000-0000-00009A400000}"/>
    <cellStyle name="Normal 8 2 3 6" xfId="8282" xr:uid="{00000000-0005-0000-0000-00009B400000}"/>
    <cellStyle name="Normal 8 2 3 6 2" xfId="8283" xr:uid="{00000000-0005-0000-0000-00009C400000}"/>
    <cellStyle name="Normal 8 2 3 6 2 2" xfId="14326" xr:uid="{00000000-0005-0000-0000-00009D400000}"/>
    <cellStyle name="Normal 8 2 3 6 3" xfId="10084" xr:uid="{00000000-0005-0000-0000-00009E400000}"/>
    <cellStyle name="Normal 8 2 3 7" xfId="8284" xr:uid="{00000000-0005-0000-0000-00009F400000}"/>
    <cellStyle name="Normal 8 2 3 7 2" xfId="12914" xr:uid="{00000000-0005-0000-0000-0000A0400000}"/>
    <cellStyle name="Normal 8 2 3 8" xfId="8672" xr:uid="{00000000-0005-0000-0000-0000A1400000}"/>
    <cellStyle name="Normal 8 2 4" xfId="8285" xr:uid="{00000000-0005-0000-0000-0000A2400000}"/>
    <cellStyle name="Normal 8 2 4 2" xfId="8286" xr:uid="{00000000-0005-0000-0000-0000A3400000}"/>
    <cellStyle name="Normal 8 2 4 2 2" xfId="8287" xr:uid="{00000000-0005-0000-0000-0000A4400000}"/>
    <cellStyle name="Normal 8 2 4 2 2 2" xfId="8288" xr:uid="{00000000-0005-0000-0000-0000A5400000}"/>
    <cellStyle name="Normal 8 2 4 2 2 2 2" xfId="8289" xr:uid="{00000000-0005-0000-0000-0000A6400000}"/>
    <cellStyle name="Normal 8 2 4 2 2 2 2 2" xfId="17001" xr:uid="{00000000-0005-0000-0000-0000A7400000}"/>
    <cellStyle name="Normal 8 2 4 2 2 2 3" xfId="12759" xr:uid="{00000000-0005-0000-0000-0000A8400000}"/>
    <cellStyle name="Normal 8 2 4 2 2 3" xfId="8290" xr:uid="{00000000-0005-0000-0000-0000A9400000}"/>
    <cellStyle name="Normal 8 2 4 2 2 3 2" xfId="8291" xr:uid="{00000000-0005-0000-0000-0000AA400000}"/>
    <cellStyle name="Normal 8 2 4 2 2 3 2 2" xfId="15587" xr:uid="{00000000-0005-0000-0000-0000AB400000}"/>
    <cellStyle name="Normal 8 2 4 2 2 3 3" xfId="11345" xr:uid="{00000000-0005-0000-0000-0000AC400000}"/>
    <cellStyle name="Normal 8 2 4 2 2 4" xfId="8292" xr:uid="{00000000-0005-0000-0000-0000AD400000}"/>
    <cellStyle name="Normal 8 2 4 2 2 4 2" xfId="14175" xr:uid="{00000000-0005-0000-0000-0000AE400000}"/>
    <cellStyle name="Normal 8 2 4 2 2 5" xfId="9933" xr:uid="{00000000-0005-0000-0000-0000AF400000}"/>
    <cellStyle name="Normal 8 2 4 2 3" xfId="8293" xr:uid="{00000000-0005-0000-0000-0000B0400000}"/>
    <cellStyle name="Normal 8 2 4 2 3 2" xfId="8294" xr:uid="{00000000-0005-0000-0000-0000B1400000}"/>
    <cellStyle name="Normal 8 2 4 2 3 2 2" xfId="16295" xr:uid="{00000000-0005-0000-0000-0000B2400000}"/>
    <cellStyle name="Normal 8 2 4 2 3 3" xfId="12053" xr:uid="{00000000-0005-0000-0000-0000B3400000}"/>
    <cellStyle name="Normal 8 2 4 2 4" xfId="8295" xr:uid="{00000000-0005-0000-0000-0000B4400000}"/>
    <cellStyle name="Normal 8 2 4 2 4 2" xfId="8296" xr:uid="{00000000-0005-0000-0000-0000B5400000}"/>
    <cellStyle name="Normal 8 2 4 2 4 2 2" xfId="14881" xr:uid="{00000000-0005-0000-0000-0000B6400000}"/>
    <cellStyle name="Normal 8 2 4 2 4 3" xfId="10639" xr:uid="{00000000-0005-0000-0000-0000B7400000}"/>
    <cellStyle name="Normal 8 2 4 2 5" xfId="8297" xr:uid="{00000000-0005-0000-0000-0000B8400000}"/>
    <cellStyle name="Normal 8 2 4 2 5 2" xfId="13469" xr:uid="{00000000-0005-0000-0000-0000B9400000}"/>
    <cellStyle name="Normal 8 2 4 2 6" xfId="9227" xr:uid="{00000000-0005-0000-0000-0000BA400000}"/>
    <cellStyle name="Normal 8 2 4 3" xfId="8298" xr:uid="{00000000-0005-0000-0000-0000BB400000}"/>
    <cellStyle name="Normal 8 2 4 3 2" xfId="8299" xr:uid="{00000000-0005-0000-0000-0000BC400000}"/>
    <cellStyle name="Normal 8 2 4 3 2 2" xfId="8300" xr:uid="{00000000-0005-0000-0000-0000BD400000}"/>
    <cellStyle name="Normal 8 2 4 3 2 2 2" xfId="16749" xr:uid="{00000000-0005-0000-0000-0000BE400000}"/>
    <cellStyle name="Normal 8 2 4 3 2 3" xfId="12507" xr:uid="{00000000-0005-0000-0000-0000BF400000}"/>
    <cellStyle name="Normal 8 2 4 3 3" xfId="8301" xr:uid="{00000000-0005-0000-0000-0000C0400000}"/>
    <cellStyle name="Normal 8 2 4 3 3 2" xfId="8302" xr:uid="{00000000-0005-0000-0000-0000C1400000}"/>
    <cellStyle name="Normal 8 2 4 3 3 2 2" xfId="15335" xr:uid="{00000000-0005-0000-0000-0000C2400000}"/>
    <cellStyle name="Normal 8 2 4 3 3 3" xfId="11093" xr:uid="{00000000-0005-0000-0000-0000C3400000}"/>
    <cellStyle name="Normal 8 2 4 3 4" xfId="8303" xr:uid="{00000000-0005-0000-0000-0000C4400000}"/>
    <cellStyle name="Normal 8 2 4 3 4 2" xfId="13923" xr:uid="{00000000-0005-0000-0000-0000C5400000}"/>
    <cellStyle name="Normal 8 2 4 3 5" xfId="9681" xr:uid="{00000000-0005-0000-0000-0000C6400000}"/>
    <cellStyle name="Normal 8 2 4 4" xfId="8304" xr:uid="{00000000-0005-0000-0000-0000C7400000}"/>
    <cellStyle name="Normal 8 2 4 4 2" xfId="8305" xr:uid="{00000000-0005-0000-0000-0000C8400000}"/>
    <cellStyle name="Normal 8 2 4 4 2 2" xfId="16043" xr:uid="{00000000-0005-0000-0000-0000C9400000}"/>
    <cellStyle name="Normal 8 2 4 4 3" xfId="11801" xr:uid="{00000000-0005-0000-0000-0000CA400000}"/>
    <cellStyle name="Normal 8 2 4 5" xfId="8306" xr:uid="{00000000-0005-0000-0000-0000CB400000}"/>
    <cellStyle name="Normal 8 2 4 5 2" xfId="8307" xr:uid="{00000000-0005-0000-0000-0000CC400000}"/>
    <cellStyle name="Normal 8 2 4 5 2 2" xfId="14629" xr:uid="{00000000-0005-0000-0000-0000CD400000}"/>
    <cellStyle name="Normal 8 2 4 5 3" xfId="10387" xr:uid="{00000000-0005-0000-0000-0000CE400000}"/>
    <cellStyle name="Normal 8 2 4 6" xfId="8308" xr:uid="{00000000-0005-0000-0000-0000CF400000}"/>
    <cellStyle name="Normal 8 2 4 6 2" xfId="13217" xr:uid="{00000000-0005-0000-0000-0000D0400000}"/>
    <cellStyle name="Normal 8 2 4 7" xfId="8975" xr:uid="{00000000-0005-0000-0000-0000D1400000}"/>
    <cellStyle name="Normal 8 2 5" xfId="8309" xr:uid="{00000000-0005-0000-0000-0000D2400000}"/>
    <cellStyle name="Normal 8 2 5 2" xfId="8310" xr:uid="{00000000-0005-0000-0000-0000D3400000}"/>
    <cellStyle name="Normal 8 2 5 2 2" xfId="8311" xr:uid="{00000000-0005-0000-0000-0000D4400000}"/>
    <cellStyle name="Normal 8 2 5 2 2 2" xfId="8312" xr:uid="{00000000-0005-0000-0000-0000D5400000}"/>
    <cellStyle name="Normal 8 2 5 2 2 2 2" xfId="16547" xr:uid="{00000000-0005-0000-0000-0000D6400000}"/>
    <cellStyle name="Normal 8 2 5 2 2 3" xfId="12305" xr:uid="{00000000-0005-0000-0000-0000D7400000}"/>
    <cellStyle name="Normal 8 2 5 2 3" xfId="8313" xr:uid="{00000000-0005-0000-0000-0000D8400000}"/>
    <cellStyle name="Normal 8 2 5 2 3 2" xfId="8314" xr:uid="{00000000-0005-0000-0000-0000D9400000}"/>
    <cellStyle name="Normal 8 2 5 2 3 2 2" xfId="15133" xr:uid="{00000000-0005-0000-0000-0000DA400000}"/>
    <cellStyle name="Normal 8 2 5 2 3 3" xfId="10891" xr:uid="{00000000-0005-0000-0000-0000DB400000}"/>
    <cellStyle name="Normal 8 2 5 2 4" xfId="8315" xr:uid="{00000000-0005-0000-0000-0000DC400000}"/>
    <cellStyle name="Normal 8 2 5 2 4 2" xfId="13721" xr:uid="{00000000-0005-0000-0000-0000DD400000}"/>
    <cellStyle name="Normal 8 2 5 2 5" xfId="9479" xr:uid="{00000000-0005-0000-0000-0000DE400000}"/>
    <cellStyle name="Normal 8 2 5 3" xfId="8316" xr:uid="{00000000-0005-0000-0000-0000DF400000}"/>
    <cellStyle name="Normal 8 2 5 3 2" xfId="8317" xr:uid="{00000000-0005-0000-0000-0000E0400000}"/>
    <cellStyle name="Normal 8 2 5 3 2 2" xfId="15841" xr:uid="{00000000-0005-0000-0000-0000E1400000}"/>
    <cellStyle name="Normal 8 2 5 3 3" xfId="11599" xr:uid="{00000000-0005-0000-0000-0000E2400000}"/>
    <cellStyle name="Normal 8 2 5 4" xfId="8318" xr:uid="{00000000-0005-0000-0000-0000E3400000}"/>
    <cellStyle name="Normal 8 2 5 4 2" xfId="8319" xr:uid="{00000000-0005-0000-0000-0000E4400000}"/>
    <cellStyle name="Normal 8 2 5 4 2 2" xfId="14427" xr:uid="{00000000-0005-0000-0000-0000E5400000}"/>
    <cellStyle name="Normal 8 2 5 4 3" xfId="10185" xr:uid="{00000000-0005-0000-0000-0000E6400000}"/>
    <cellStyle name="Normal 8 2 5 5" xfId="8320" xr:uid="{00000000-0005-0000-0000-0000E7400000}"/>
    <cellStyle name="Normal 8 2 5 5 2" xfId="13015" xr:uid="{00000000-0005-0000-0000-0000E8400000}"/>
    <cellStyle name="Normal 8 2 5 6" xfId="8773" xr:uid="{00000000-0005-0000-0000-0000E9400000}"/>
    <cellStyle name="Normal 8 2 6" xfId="8321" xr:uid="{00000000-0005-0000-0000-0000EA400000}"/>
    <cellStyle name="Normal 8 2 6 2" xfId="8322" xr:uid="{00000000-0005-0000-0000-0000EB400000}"/>
    <cellStyle name="Normal 8 2 6 2 2" xfId="8323" xr:uid="{00000000-0005-0000-0000-0000EC400000}"/>
    <cellStyle name="Normal 8 2 6 2 2 2" xfId="8324" xr:uid="{00000000-0005-0000-0000-0000ED400000}"/>
    <cellStyle name="Normal 8 2 6 2 2 2 2" xfId="16799" xr:uid="{00000000-0005-0000-0000-0000EE400000}"/>
    <cellStyle name="Normal 8 2 6 2 2 3" xfId="12557" xr:uid="{00000000-0005-0000-0000-0000EF400000}"/>
    <cellStyle name="Normal 8 2 6 2 3" xfId="8325" xr:uid="{00000000-0005-0000-0000-0000F0400000}"/>
    <cellStyle name="Normal 8 2 6 2 3 2" xfId="8326" xr:uid="{00000000-0005-0000-0000-0000F1400000}"/>
    <cellStyle name="Normal 8 2 6 2 3 2 2" xfId="15385" xr:uid="{00000000-0005-0000-0000-0000F2400000}"/>
    <cellStyle name="Normal 8 2 6 2 3 3" xfId="11143" xr:uid="{00000000-0005-0000-0000-0000F3400000}"/>
    <cellStyle name="Normal 8 2 6 2 4" xfId="8327" xr:uid="{00000000-0005-0000-0000-0000F4400000}"/>
    <cellStyle name="Normal 8 2 6 2 4 2" xfId="13973" xr:uid="{00000000-0005-0000-0000-0000F5400000}"/>
    <cellStyle name="Normal 8 2 6 2 5" xfId="9731" xr:uid="{00000000-0005-0000-0000-0000F6400000}"/>
    <cellStyle name="Normal 8 2 6 3" xfId="8328" xr:uid="{00000000-0005-0000-0000-0000F7400000}"/>
    <cellStyle name="Normal 8 2 6 3 2" xfId="8329" xr:uid="{00000000-0005-0000-0000-0000F8400000}"/>
    <cellStyle name="Normal 8 2 6 3 2 2" xfId="16093" xr:uid="{00000000-0005-0000-0000-0000F9400000}"/>
    <cellStyle name="Normal 8 2 6 3 3" xfId="11851" xr:uid="{00000000-0005-0000-0000-0000FA400000}"/>
    <cellStyle name="Normal 8 2 6 4" xfId="8330" xr:uid="{00000000-0005-0000-0000-0000FB400000}"/>
    <cellStyle name="Normal 8 2 6 4 2" xfId="8331" xr:uid="{00000000-0005-0000-0000-0000FC400000}"/>
    <cellStyle name="Normal 8 2 6 4 2 2" xfId="14679" xr:uid="{00000000-0005-0000-0000-0000FD400000}"/>
    <cellStyle name="Normal 8 2 6 4 3" xfId="10437" xr:uid="{00000000-0005-0000-0000-0000FE400000}"/>
    <cellStyle name="Normal 8 2 6 5" xfId="8332" xr:uid="{00000000-0005-0000-0000-0000FF400000}"/>
    <cellStyle name="Normal 8 2 6 5 2" xfId="13267" xr:uid="{00000000-0005-0000-0000-000000410000}"/>
    <cellStyle name="Normal 8 2 6 6" xfId="9025" xr:uid="{00000000-0005-0000-0000-000001410000}"/>
    <cellStyle name="Normal 8 2 7" xfId="8333" xr:uid="{00000000-0005-0000-0000-000002410000}"/>
    <cellStyle name="Normal 8 2 7 2" xfId="8334" xr:uid="{00000000-0005-0000-0000-000003410000}"/>
    <cellStyle name="Normal 8 2 7 2 2" xfId="8335" xr:uid="{00000000-0005-0000-0000-000004410000}"/>
    <cellStyle name="Normal 8 2 7 2 2 2" xfId="16345" xr:uid="{00000000-0005-0000-0000-000005410000}"/>
    <cellStyle name="Normal 8 2 7 2 3" xfId="12103" xr:uid="{00000000-0005-0000-0000-000006410000}"/>
    <cellStyle name="Normal 8 2 7 3" xfId="8336" xr:uid="{00000000-0005-0000-0000-000007410000}"/>
    <cellStyle name="Normal 8 2 7 3 2" xfId="8337" xr:uid="{00000000-0005-0000-0000-000008410000}"/>
    <cellStyle name="Normal 8 2 7 3 2 2" xfId="14931" xr:uid="{00000000-0005-0000-0000-000009410000}"/>
    <cellStyle name="Normal 8 2 7 3 3" xfId="10689" xr:uid="{00000000-0005-0000-0000-00000A410000}"/>
    <cellStyle name="Normal 8 2 7 4" xfId="8338" xr:uid="{00000000-0005-0000-0000-00000B410000}"/>
    <cellStyle name="Normal 8 2 7 4 2" xfId="13519" xr:uid="{00000000-0005-0000-0000-00000C410000}"/>
    <cellStyle name="Normal 8 2 7 5" xfId="9277" xr:uid="{00000000-0005-0000-0000-00000D410000}"/>
    <cellStyle name="Normal 8 2 8" xfId="8339" xr:uid="{00000000-0005-0000-0000-00000E410000}"/>
    <cellStyle name="Normal 8 2 8 2" xfId="8340" xr:uid="{00000000-0005-0000-0000-00000F410000}"/>
    <cellStyle name="Normal 8 2 8 2 2" xfId="15639" xr:uid="{00000000-0005-0000-0000-000010410000}"/>
    <cellStyle name="Normal 8 2 8 3" xfId="11397" xr:uid="{00000000-0005-0000-0000-000011410000}"/>
    <cellStyle name="Normal 8 2 9" xfId="8341" xr:uid="{00000000-0005-0000-0000-000012410000}"/>
    <cellStyle name="Normal 8 2 9 2" xfId="8342" xr:uid="{00000000-0005-0000-0000-000013410000}"/>
    <cellStyle name="Normal 8 2 9 2 2" xfId="14225" xr:uid="{00000000-0005-0000-0000-000014410000}"/>
    <cellStyle name="Normal 8 2 9 3" xfId="9983" xr:uid="{00000000-0005-0000-0000-000015410000}"/>
    <cellStyle name="Normal 8 3" xfId="8343" xr:uid="{00000000-0005-0000-0000-000016410000}"/>
    <cellStyle name="Normal 8 3 2" xfId="8344" xr:uid="{00000000-0005-0000-0000-000017410000}"/>
    <cellStyle name="Normal 8 3 2 2" xfId="8345" xr:uid="{00000000-0005-0000-0000-000018410000}"/>
    <cellStyle name="Normal 8 3 2 2 2" xfId="8346" xr:uid="{00000000-0005-0000-0000-000019410000}"/>
    <cellStyle name="Normal 8 3 2 2 2 2" xfId="8347" xr:uid="{00000000-0005-0000-0000-00001A410000}"/>
    <cellStyle name="Normal 8 3 2 2 2 2 2" xfId="8348" xr:uid="{00000000-0005-0000-0000-00001B410000}"/>
    <cellStyle name="Normal 8 3 2 2 2 2 2 2" xfId="16674" xr:uid="{00000000-0005-0000-0000-00001C410000}"/>
    <cellStyle name="Normal 8 3 2 2 2 2 3" xfId="12432" xr:uid="{00000000-0005-0000-0000-00001D410000}"/>
    <cellStyle name="Normal 8 3 2 2 2 3" xfId="8349" xr:uid="{00000000-0005-0000-0000-00001E410000}"/>
    <cellStyle name="Normal 8 3 2 2 2 3 2" xfId="8350" xr:uid="{00000000-0005-0000-0000-00001F410000}"/>
    <cellStyle name="Normal 8 3 2 2 2 3 2 2" xfId="15260" xr:uid="{00000000-0005-0000-0000-000020410000}"/>
    <cellStyle name="Normal 8 3 2 2 2 3 3" xfId="11018" xr:uid="{00000000-0005-0000-0000-000021410000}"/>
    <cellStyle name="Normal 8 3 2 2 2 4" xfId="8351" xr:uid="{00000000-0005-0000-0000-000022410000}"/>
    <cellStyle name="Normal 8 3 2 2 2 4 2" xfId="13848" xr:uid="{00000000-0005-0000-0000-000023410000}"/>
    <cellStyle name="Normal 8 3 2 2 2 5" xfId="9606" xr:uid="{00000000-0005-0000-0000-000024410000}"/>
    <cellStyle name="Normal 8 3 2 2 3" xfId="8352" xr:uid="{00000000-0005-0000-0000-000025410000}"/>
    <cellStyle name="Normal 8 3 2 2 3 2" xfId="8353" xr:uid="{00000000-0005-0000-0000-000026410000}"/>
    <cellStyle name="Normal 8 3 2 2 3 2 2" xfId="15968" xr:uid="{00000000-0005-0000-0000-000027410000}"/>
    <cellStyle name="Normal 8 3 2 2 3 3" xfId="11726" xr:uid="{00000000-0005-0000-0000-000028410000}"/>
    <cellStyle name="Normal 8 3 2 2 4" xfId="8354" xr:uid="{00000000-0005-0000-0000-000029410000}"/>
    <cellStyle name="Normal 8 3 2 2 4 2" xfId="8355" xr:uid="{00000000-0005-0000-0000-00002A410000}"/>
    <cellStyle name="Normal 8 3 2 2 4 2 2" xfId="14554" xr:uid="{00000000-0005-0000-0000-00002B410000}"/>
    <cellStyle name="Normal 8 3 2 2 4 3" xfId="10312" xr:uid="{00000000-0005-0000-0000-00002C410000}"/>
    <cellStyle name="Normal 8 3 2 2 5" xfId="8356" xr:uid="{00000000-0005-0000-0000-00002D410000}"/>
    <cellStyle name="Normal 8 3 2 2 5 2" xfId="13142" xr:uid="{00000000-0005-0000-0000-00002E410000}"/>
    <cellStyle name="Normal 8 3 2 2 6" xfId="8900" xr:uid="{00000000-0005-0000-0000-00002F410000}"/>
    <cellStyle name="Normal 8 3 2 3" xfId="8357" xr:uid="{00000000-0005-0000-0000-000030410000}"/>
    <cellStyle name="Normal 8 3 2 3 2" xfId="8358" xr:uid="{00000000-0005-0000-0000-000031410000}"/>
    <cellStyle name="Normal 8 3 2 3 2 2" xfId="8359" xr:uid="{00000000-0005-0000-0000-000032410000}"/>
    <cellStyle name="Normal 8 3 2 3 2 2 2" xfId="8360" xr:uid="{00000000-0005-0000-0000-000033410000}"/>
    <cellStyle name="Normal 8 3 2 3 2 2 2 2" xfId="16926" xr:uid="{00000000-0005-0000-0000-000034410000}"/>
    <cellStyle name="Normal 8 3 2 3 2 2 3" xfId="12684" xr:uid="{00000000-0005-0000-0000-000035410000}"/>
    <cellStyle name="Normal 8 3 2 3 2 3" xfId="8361" xr:uid="{00000000-0005-0000-0000-000036410000}"/>
    <cellStyle name="Normal 8 3 2 3 2 3 2" xfId="8362" xr:uid="{00000000-0005-0000-0000-000037410000}"/>
    <cellStyle name="Normal 8 3 2 3 2 3 2 2" xfId="15512" xr:uid="{00000000-0005-0000-0000-000038410000}"/>
    <cellStyle name="Normal 8 3 2 3 2 3 3" xfId="11270" xr:uid="{00000000-0005-0000-0000-000039410000}"/>
    <cellStyle name="Normal 8 3 2 3 2 4" xfId="8363" xr:uid="{00000000-0005-0000-0000-00003A410000}"/>
    <cellStyle name="Normal 8 3 2 3 2 4 2" xfId="14100" xr:uid="{00000000-0005-0000-0000-00003B410000}"/>
    <cellStyle name="Normal 8 3 2 3 2 5" xfId="9858" xr:uid="{00000000-0005-0000-0000-00003C410000}"/>
    <cellStyle name="Normal 8 3 2 3 3" xfId="8364" xr:uid="{00000000-0005-0000-0000-00003D410000}"/>
    <cellStyle name="Normal 8 3 2 3 3 2" xfId="8365" xr:uid="{00000000-0005-0000-0000-00003E410000}"/>
    <cellStyle name="Normal 8 3 2 3 3 2 2" xfId="16220" xr:uid="{00000000-0005-0000-0000-00003F410000}"/>
    <cellStyle name="Normal 8 3 2 3 3 3" xfId="11978" xr:uid="{00000000-0005-0000-0000-000040410000}"/>
    <cellStyle name="Normal 8 3 2 3 4" xfId="8366" xr:uid="{00000000-0005-0000-0000-000041410000}"/>
    <cellStyle name="Normal 8 3 2 3 4 2" xfId="8367" xr:uid="{00000000-0005-0000-0000-000042410000}"/>
    <cellStyle name="Normal 8 3 2 3 4 2 2" xfId="14806" xr:uid="{00000000-0005-0000-0000-000043410000}"/>
    <cellStyle name="Normal 8 3 2 3 4 3" xfId="10564" xr:uid="{00000000-0005-0000-0000-000044410000}"/>
    <cellStyle name="Normal 8 3 2 3 5" xfId="8368" xr:uid="{00000000-0005-0000-0000-000045410000}"/>
    <cellStyle name="Normal 8 3 2 3 5 2" xfId="13394" xr:uid="{00000000-0005-0000-0000-000046410000}"/>
    <cellStyle name="Normal 8 3 2 3 6" xfId="9152" xr:uid="{00000000-0005-0000-0000-000047410000}"/>
    <cellStyle name="Normal 8 3 2 4" xfId="8369" xr:uid="{00000000-0005-0000-0000-000048410000}"/>
    <cellStyle name="Normal 8 3 2 4 2" xfId="8370" xr:uid="{00000000-0005-0000-0000-000049410000}"/>
    <cellStyle name="Normal 8 3 2 4 2 2" xfId="8371" xr:uid="{00000000-0005-0000-0000-00004A410000}"/>
    <cellStyle name="Normal 8 3 2 4 2 2 2" xfId="16472" xr:uid="{00000000-0005-0000-0000-00004B410000}"/>
    <cellStyle name="Normal 8 3 2 4 2 3" xfId="12230" xr:uid="{00000000-0005-0000-0000-00004C410000}"/>
    <cellStyle name="Normal 8 3 2 4 3" xfId="8372" xr:uid="{00000000-0005-0000-0000-00004D410000}"/>
    <cellStyle name="Normal 8 3 2 4 3 2" xfId="8373" xr:uid="{00000000-0005-0000-0000-00004E410000}"/>
    <cellStyle name="Normal 8 3 2 4 3 2 2" xfId="15058" xr:uid="{00000000-0005-0000-0000-00004F410000}"/>
    <cellStyle name="Normal 8 3 2 4 3 3" xfId="10816" xr:uid="{00000000-0005-0000-0000-000050410000}"/>
    <cellStyle name="Normal 8 3 2 4 4" xfId="8374" xr:uid="{00000000-0005-0000-0000-000051410000}"/>
    <cellStyle name="Normal 8 3 2 4 4 2" xfId="13646" xr:uid="{00000000-0005-0000-0000-000052410000}"/>
    <cellStyle name="Normal 8 3 2 4 5" xfId="9404" xr:uid="{00000000-0005-0000-0000-000053410000}"/>
    <cellStyle name="Normal 8 3 2 5" xfId="8375" xr:uid="{00000000-0005-0000-0000-000054410000}"/>
    <cellStyle name="Normal 8 3 2 5 2" xfId="8376" xr:uid="{00000000-0005-0000-0000-000055410000}"/>
    <cellStyle name="Normal 8 3 2 5 2 2" xfId="15766" xr:uid="{00000000-0005-0000-0000-000056410000}"/>
    <cellStyle name="Normal 8 3 2 5 3" xfId="11524" xr:uid="{00000000-0005-0000-0000-000057410000}"/>
    <cellStyle name="Normal 8 3 2 6" xfId="8377" xr:uid="{00000000-0005-0000-0000-000058410000}"/>
    <cellStyle name="Normal 8 3 2 6 2" xfId="8378" xr:uid="{00000000-0005-0000-0000-000059410000}"/>
    <cellStyle name="Normal 8 3 2 6 2 2" xfId="14352" xr:uid="{00000000-0005-0000-0000-00005A410000}"/>
    <cellStyle name="Normal 8 3 2 6 3" xfId="10110" xr:uid="{00000000-0005-0000-0000-00005B410000}"/>
    <cellStyle name="Normal 8 3 2 7" xfId="8379" xr:uid="{00000000-0005-0000-0000-00005C410000}"/>
    <cellStyle name="Normal 8 3 2 7 2" xfId="12940" xr:uid="{00000000-0005-0000-0000-00005D410000}"/>
    <cellStyle name="Normal 8 3 2 8" xfId="8698" xr:uid="{00000000-0005-0000-0000-00005E410000}"/>
    <cellStyle name="Normal 8 3 3" xfId="8380" xr:uid="{00000000-0005-0000-0000-00005F410000}"/>
    <cellStyle name="Normal 8 3 3 2" xfId="8381" xr:uid="{00000000-0005-0000-0000-000060410000}"/>
    <cellStyle name="Normal 8 3 3 2 2" xfId="8382" xr:uid="{00000000-0005-0000-0000-000061410000}"/>
    <cellStyle name="Normal 8 3 3 2 2 2" xfId="8383" xr:uid="{00000000-0005-0000-0000-000062410000}"/>
    <cellStyle name="Normal 8 3 3 2 2 2 2" xfId="16573" xr:uid="{00000000-0005-0000-0000-000063410000}"/>
    <cellStyle name="Normal 8 3 3 2 2 3" xfId="12331" xr:uid="{00000000-0005-0000-0000-000064410000}"/>
    <cellStyle name="Normal 8 3 3 2 3" xfId="8384" xr:uid="{00000000-0005-0000-0000-000065410000}"/>
    <cellStyle name="Normal 8 3 3 2 3 2" xfId="8385" xr:uid="{00000000-0005-0000-0000-000066410000}"/>
    <cellStyle name="Normal 8 3 3 2 3 2 2" xfId="15159" xr:uid="{00000000-0005-0000-0000-000067410000}"/>
    <cellStyle name="Normal 8 3 3 2 3 3" xfId="10917" xr:uid="{00000000-0005-0000-0000-000068410000}"/>
    <cellStyle name="Normal 8 3 3 2 4" xfId="8386" xr:uid="{00000000-0005-0000-0000-000069410000}"/>
    <cellStyle name="Normal 8 3 3 2 4 2" xfId="13747" xr:uid="{00000000-0005-0000-0000-00006A410000}"/>
    <cellStyle name="Normal 8 3 3 2 5" xfId="9505" xr:uid="{00000000-0005-0000-0000-00006B410000}"/>
    <cellStyle name="Normal 8 3 3 3" xfId="8387" xr:uid="{00000000-0005-0000-0000-00006C410000}"/>
    <cellStyle name="Normal 8 3 3 3 2" xfId="8388" xr:uid="{00000000-0005-0000-0000-00006D410000}"/>
    <cellStyle name="Normal 8 3 3 3 2 2" xfId="15867" xr:uid="{00000000-0005-0000-0000-00006E410000}"/>
    <cellStyle name="Normal 8 3 3 3 3" xfId="11625" xr:uid="{00000000-0005-0000-0000-00006F410000}"/>
    <cellStyle name="Normal 8 3 3 4" xfId="8389" xr:uid="{00000000-0005-0000-0000-000070410000}"/>
    <cellStyle name="Normal 8 3 3 4 2" xfId="8390" xr:uid="{00000000-0005-0000-0000-000071410000}"/>
    <cellStyle name="Normal 8 3 3 4 2 2" xfId="14453" xr:uid="{00000000-0005-0000-0000-000072410000}"/>
    <cellStyle name="Normal 8 3 3 4 3" xfId="10211" xr:uid="{00000000-0005-0000-0000-000073410000}"/>
    <cellStyle name="Normal 8 3 3 5" xfId="8391" xr:uid="{00000000-0005-0000-0000-000074410000}"/>
    <cellStyle name="Normal 8 3 3 5 2" xfId="13041" xr:uid="{00000000-0005-0000-0000-000075410000}"/>
    <cellStyle name="Normal 8 3 3 6" xfId="8799" xr:uid="{00000000-0005-0000-0000-000076410000}"/>
    <cellStyle name="Normal 8 3 4" xfId="8392" xr:uid="{00000000-0005-0000-0000-000077410000}"/>
    <cellStyle name="Normal 8 3 4 2" xfId="8393" xr:uid="{00000000-0005-0000-0000-000078410000}"/>
    <cellStyle name="Normal 8 3 4 2 2" xfId="8394" xr:uid="{00000000-0005-0000-0000-000079410000}"/>
    <cellStyle name="Normal 8 3 4 2 2 2" xfId="8395" xr:uid="{00000000-0005-0000-0000-00007A410000}"/>
    <cellStyle name="Normal 8 3 4 2 2 2 2" xfId="16825" xr:uid="{00000000-0005-0000-0000-00007B410000}"/>
    <cellStyle name="Normal 8 3 4 2 2 3" xfId="12583" xr:uid="{00000000-0005-0000-0000-00007C410000}"/>
    <cellStyle name="Normal 8 3 4 2 3" xfId="8396" xr:uid="{00000000-0005-0000-0000-00007D410000}"/>
    <cellStyle name="Normal 8 3 4 2 3 2" xfId="8397" xr:uid="{00000000-0005-0000-0000-00007E410000}"/>
    <cellStyle name="Normal 8 3 4 2 3 2 2" xfId="15411" xr:uid="{00000000-0005-0000-0000-00007F410000}"/>
    <cellStyle name="Normal 8 3 4 2 3 3" xfId="11169" xr:uid="{00000000-0005-0000-0000-000080410000}"/>
    <cellStyle name="Normal 8 3 4 2 4" xfId="8398" xr:uid="{00000000-0005-0000-0000-000081410000}"/>
    <cellStyle name="Normal 8 3 4 2 4 2" xfId="13999" xr:uid="{00000000-0005-0000-0000-000082410000}"/>
    <cellStyle name="Normal 8 3 4 2 5" xfId="9757" xr:uid="{00000000-0005-0000-0000-000083410000}"/>
    <cellStyle name="Normal 8 3 4 3" xfId="8399" xr:uid="{00000000-0005-0000-0000-000084410000}"/>
    <cellStyle name="Normal 8 3 4 3 2" xfId="8400" xr:uid="{00000000-0005-0000-0000-000085410000}"/>
    <cellStyle name="Normal 8 3 4 3 2 2" xfId="16119" xr:uid="{00000000-0005-0000-0000-000086410000}"/>
    <cellStyle name="Normal 8 3 4 3 3" xfId="11877" xr:uid="{00000000-0005-0000-0000-000087410000}"/>
    <cellStyle name="Normal 8 3 4 4" xfId="8401" xr:uid="{00000000-0005-0000-0000-000088410000}"/>
    <cellStyle name="Normal 8 3 4 4 2" xfId="8402" xr:uid="{00000000-0005-0000-0000-000089410000}"/>
    <cellStyle name="Normal 8 3 4 4 2 2" xfId="14705" xr:uid="{00000000-0005-0000-0000-00008A410000}"/>
    <cellStyle name="Normal 8 3 4 4 3" xfId="10463" xr:uid="{00000000-0005-0000-0000-00008B410000}"/>
    <cellStyle name="Normal 8 3 4 5" xfId="8403" xr:uid="{00000000-0005-0000-0000-00008C410000}"/>
    <cellStyle name="Normal 8 3 4 5 2" xfId="13293" xr:uid="{00000000-0005-0000-0000-00008D410000}"/>
    <cellStyle name="Normal 8 3 4 6" xfId="9051" xr:uid="{00000000-0005-0000-0000-00008E410000}"/>
    <cellStyle name="Normal 8 3 5" xfId="8404" xr:uid="{00000000-0005-0000-0000-00008F410000}"/>
    <cellStyle name="Normal 8 3 5 2" xfId="8405" xr:uid="{00000000-0005-0000-0000-000090410000}"/>
    <cellStyle name="Normal 8 3 5 2 2" xfId="8406" xr:uid="{00000000-0005-0000-0000-000091410000}"/>
    <cellStyle name="Normal 8 3 5 2 2 2" xfId="16371" xr:uid="{00000000-0005-0000-0000-000092410000}"/>
    <cellStyle name="Normal 8 3 5 2 3" xfId="12129" xr:uid="{00000000-0005-0000-0000-000093410000}"/>
    <cellStyle name="Normal 8 3 5 3" xfId="8407" xr:uid="{00000000-0005-0000-0000-000094410000}"/>
    <cellStyle name="Normal 8 3 5 3 2" xfId="8408" xr:uid="{00000000-0005-0000-0000-000095410000}"/>
    <cellStyle name="Normal 8 3 5 3 2 2" xfId="14957" xr:uid="{00000000-0005-0000-0000-000096410000}"/>
    <cellStyle name="Normal 8 3 5 3 3" xfId="10715" xr:uid="{00000000-0005-0000-0000-000097410000}"/>
    <cellStyle name="Normal 8 3 5 4" xfId="8409" xr:uid="{00000000-0005-0000-0000-000098410000}"/>
    <cellStyle name="Normal 8 3 5 4 2" xfId="13545" xr:uid="{00000000-0005-0000-0000-000099410000}"/>
    <cellStyle name="Normal 8 3 5 5" xfId="9303" xr:uid="{00000000-0005-0000-0000-00009A410000}"/>
    <cellStyle name="Normal 8 3 6" xfId="8410" xr:uid="{00000000-0005-0000-0000-00009B410000}"/>
    <cellStyle name="Normal 8 3 6 2" xfId="8411" xr:uid="{00000000-0005-0000-0000-00009C410000}"/>
    <cellStyle name="Normal 8 3 6 2 2" xfId="15665" xr:uid="{00000000-0005-0000-0000-00009D410000}"/>
    <cellStyle name="Normal 8 3 6 3" xfId="11423" xr:uid="{00000000-0005-0000-0000-00009E410000}"/>
    <cellStyle name="Normal 8 3 7" xfId="8412" xr:uid="{00000000-0005-0000-0000-00009F410000}"/>
    <cellStyle name="Normal 8 3 7 2" xfId="8413" xr:uid="{00000000-0005-0000-0000-0000A0410000}"/>
    <cellStyle name="Normal 8 3 7 2 2" xfId="14251" xr:uid="{00000000-0005-0000-0000-0000A1410000}"/>
    <cellStyle name="Normal 8 3 7 3" xfId="10009" xr:uid="{00000000-0005-0000-0000-0000A2410000}"/>
    <cellStyle name="Normal 8 3 8" xfId="8414" xr:uid="{00000000-0005-0000-0000-0000A3410000}"/>
    <cellStyle name="Normal 8 3 8 2" xfId="12839" xr:uid="{00000000-0005-0000-0000-0000A4410000}"/>
    <cellStyle name="Normal 8 3 9" xfId="8597" xr:uid="{00000000-0005-0000-0000-0000A5410000}"/>
    <cellStyle name="Normal 8 4" xfId="8415" xr:uid="{00000000-0005-0000-0000-0000A6410000}"/>
    <cellStyle name="Normal 8 4 2" xfId="8416" xr:uid="{00000000-0005-0000-0000-0000A7410000}"/>
    <cellStyle name="Normal 8 4 2 2" xfId="8417" xr:uid="{00000000-0005-0000-0000-0000A8410000}"/>
    <cellStyle name="Normal 8 4 2 2 2" xfId="8418" xr:uid="{00000000-0005-0000-0000-0000A9410000}"/>
    <cellStyle name="Normal 8 4 2 2 2 2" xfId="8419" xr:uid="{00000000-0005-0000-0000-0000AA410000}"/>
    <cellStyle name="Normal 8 4 2 2 2 2 2" xfId="16623" xr:uid="{00000000-0005-0000-0000-0000AB410000}"/>
    <cellStyle name="Normal 8 4 2 2 2 3" xfId="12381" xr:uid="{00000000-0005-0000-0000-0000AC410000}"/>
    <cellStyle name="Normal 8 4 2 2 3" xfId="8420" xr:uid="{00000000-0005-0000-0000-0000AD410000}"/>
    <cellStyle name="Normal 8 4 2 2 3 2" xfId="8421" xr:uid="{00000000-0005-0000-0000-0000AE410000}"/>
    <cellStyle name="Normal 8 4 2 2 3 2 2" xfId="15209" xr:uid="{00000000-0005-0000-0000-0000AF410000}"/>
    <cellStyle name="Normal 8 4 2 2 3 3" xfId="10967" xr:uid="{00000000-0005-0000-0000-0000B0410000}"/>
    <cellStyle name="Normal 8 4 2 2 4" xfId="8422" xr:uid="{00000000-0005-0000-0000-0000B1410000}"/>
    <cellStyle name="Normal 8 4 2 2 4 2" xfId="13797" xr:uid="{00000000-0005-0000-0000-0000B2410000}"/>
    <cellStyle name="Normal 8 4 2 2 5" xfId="9555" xr:uid="{00000000-0005-0000-0000-0000B3410000}"/>
    <cellStyle name="Normal 8 4 2 3" xfId="8423" xr:uid="{00000000-0005-0000-0000-0000B4410000}"/>
    <cellStyle name="Normal 8 4 2 3 2" xfId="8424" xr:uid="{00000000-0005-0000-0000-0000B5410000}"/>
    <cellStyle name="Normal 8 4 2 3 2 2" xfId="15917" xr:uid="{00000000-0005-0000-0000-0000B6410000}"/>
    <cellStyle name="Normal 8 4 2 3 3" xfId="11675" xr:uid="{00000000-0005-0000-0000-0000B7410000}"/>
    <cellStyle name="Normal 8 4 2 4" xfId="8425" xr:uid="{00000000-0005-0000-0000-0000B8410000}"/>
    <cellStyle name="Normal 8 4 2 4 2" xfId="8426" xr:uid="{00000000-0005-0000-0000-0000B9410000}"/>
    <cellStyle name="Normal 8 4 2 4 2 2" xfId="14503" xr:uid="{00000000-0005-0000-0000-0000BA410000}"/>
    <cellStyle name="Normal 8 4 2 4 3" xfId="10261" xr:uid="{00000000-0005-0000-0000-0000BB410000}"/>
    <cellStyle name="Normal 8 4 2 5" xfId="8427" xr:uid="{00000000-0005-0000-0000-0000BC410000}"/>
    <cellStyle name="Normal 8 4 2 5 2" xfId="13091" xr:uid="{00000000-0005-0000-0000-0000BD410000}"/>
    <cellStyle name="Normal 8 4 2 6" xfId="8849" xr:uid="{00000000-0005-0000-0000-0000BE410000}"/>
    <cellStyle name="Normal 8 4 3" xfId="8428" xr:uid="{00000000-0005-0000-0000-0000BF410000}"/>
    <cellStyle name="Normal 8 4 3 2" xfId="8429" xr:uid="{00000000-0005-0000-0000-0000C0410000}"/>
    <cellStyle name="Normal 8 4 3 2 2" xfId="8430" xr:uid="{00000000-0005-0000-0000-0000C1410000}"/>
    <cellStyle name="Normal 8 4 3 2 2 2" xfId="8431" xr:uid="{00000000-0005-0000-0000-0000C2410000}"/>
    <cellStyle name="Normal 8 4 3 2 2 2 2" xfId="16875" xr:uid="{00000000-0005-0000-0000-0000C3410000}"/>
    <cellStyle name="Normal 8 4 3 2 2 3" xfId="12633" xr:uid="{00000000-0005-0000-0000-0000C4410000}"/>
    <cellStyle name="Normal 8 4 3 2 3" xfId="8432" xr:uid="{00000000-0005-0000-0000-0000C5410000}"/>
    <cellStyle name="Normal 8 4 3 2 3 2" xfId="8433" xr:uid="{00000000-0005-0000-0000-0000C6410000}"/>
    <cellStyle name="Normal 8 4 3 2 3 2 2" xfId="15461" xr:uid="{00000000-0005-0000-0000-0000C7410000}"/>
    <cellStyle name="Normal 8 4 3 2 3 3" xfId="11219" xr:uid="{00000000-0005-0000-0000-0000C8410000}"/>
    <cellStyle name="Normal 8 4 3 2 4" xfId="8434" xr:uid="{00000000-0005-0000-0000-0000C9410000}"/>
    <cellStyle name="Normal 8 4 3 2 4 2" xfId="14049" xr:uid="{00000000-0005-0000-0000-0000CA410000}"/>
    <cellStyle name="Normal 8 4 3 2 5" xfId="9807" xr:uid="{00000000-0005-0000-0000-0000CB410000}"/>
    <cellStyle name="Normal 8 4 3 3" xfId="8435" xr:uid="{00000000-0005-0000-0000-0000CC410000}"/>
    <cellStyle name="Normal 8 4 3 3 2" xfId="8436" xr:uid="{00000000-0005-0000-0000-0000CD410000}"/>
    <cellStyle name="Normal 8 4 3 3 2 2" xfId="16169" xr:uid="{00000000-0005-0000-0000-0000CE410000}"/>
    <cellStyle name="Normal 8 4 3 3 3" xfId="11927" xr:uid="{00000000-0005-0000-0000-0000CF410000}"/>
    <cellStyle name="Normal 8 4 3 4" xfId="8437" xr:uid="{00000000-0005-0000-0000-0000D0410000}"/>
    <cellStyle name="Normal 8 4 3 4 2" xfId="8438" xr:uid="{00000000-0005-0000-0000-0000D1410000}"/>
    <cellStyle name="Normal 8 4 3 4 2 2" xfId="14755" xr:uid="{00000000-0005-0000-0000-0000D2410000}"/>
    <cellStyle name="Normal 8 4 3 4 3" xfId="10513" xr:uid="{00000000-0005-0000-0000-0000D3410000}"/>
    <cellStyle name="Normal 8 4 3 5" xfId="8439" xr:uid="{00000000-0005-0000-0000-0000D4410000}"/>
    <cellStyle name="Normal 8 4 3 5 2" xfId="13343" xr:uid="{00000000-0005-0000-0000-0000D5410000}"/>
    <cellStyle name="Normal 8 4 3 6" xfId="9101" xr:uid="{00000000-0005-0000-0000-0000D6410000}"/>
    <cellStyle name="Normal 8 4 4" xfId="8440" xr:uid="{00000000-0005-0000-0000-0000D7410000}"/>
    <cellStyle name="Normal 8 4 4 2" xfId="8441" xr:uid="{00000000-0005-0000-0000-0000D8410000}"/>
    <cellStyle name="Normal 8 4 4 2 2" xfId="8442" xr:uid="{00000000-0005-0000-0000-0000D9410000}"/>
    <cellStyle name="Normal 8 4 4 2 2 2" xfId="16421" xr:uid="{00000000-0005-0000-0000-0000DA410000}"/>
    <cellStyle name="Normal 8 4 4 2 3" xfId="12179" xr:uid="{00000000-0005-0000-0000-0000DB410000}"/>
    <cellStyle name="Normal 8 4 4 3" xfId="8443" xr:uid="{00000000-0005-0000-0000-0000DC410000}"/>
    <cellStyle name="Normal 8 4 4 3 2" xfId="8444" xr:uid="{00000000-0005-0000-0000-0000DD410000}"/>
    <cellStyle name="Normal 8 4 4 3 2 2" xfId="15007" xr:uid="{00000000-0005-0000-0000-0000DE410000}"/>
    <cellStyle name="Normal 8 4 4 3 3" xfId="10765" xr:uid="{00000000-0005-0000-0000-0000DF410000}"/>
    <cellStyle name="Normal 8 4 4 4" xfId="8445" xr:uid="{00000000-0005-0000-0000-0000E0410000}"/>
    <cellStyle name="Normal 8 4 4 4 2" xfId="13595" xr:uid="{00000000-0005-0000-0000-0000E1410000}"/>
    <cellStyle name="Normal 8 4 4 5" xfId="9353" xr:uid="{00000000-0005-0000-0000-0000E2410000}"/>
    <cellStyle name="Normal 8 4 5" xfId="8446" xr:uid="{00000000-0005-0000-0000-0000E3410000}"/>
    <cellStyle name="Normal 8 4 5 2" xfId="8447" xr:uid="{00000000-0005-0000-0000-0000E4410000}"/>
    <cellStyle name="Normal 8 4 5 2 2" xfId="15715" xr:uid="{00000000-0005-0000-0000-0000E5410000}"/>
    <cellStyle name="Normal 8 4 5 3" xfId="11473" xr:uid="{00000000-0005-0000-0000-0000E6410000}"/>
    <cellStyle name="Normal 8 4 6" xfId="8448" xr:uid="{00000000-0005-0000-0000-0000E7410000}"/>
    <cellStyle name="Normal 8 4 6 2" xfId="8449" xr:uid="{00000000-0005-0000-0000-0000E8410000}"/>
    <cellStyle name="Normal 8 4 6 2 2" xfId="14301" xr:uid="{00000000-0005-0000-0000-0000E9410000}"/>
    <cellStyle name="Normal 8 4 6 3" xfId="10059" xr:uid="{00000000-0005-0000-0000-0000EA410000}"/>
    <cellStyle name="Normal 8 4 7" xfId="8450" xr:uid="{00000000-0005-0000-0000-0000EB410000}"/>
    <cellStyle name="Normal 8 4 7 2" xfId="12889" xr:uid="{00000000-0005-0000-0000-0000EC410000}"/>
    <cellStyle name="Normal 8 4 8" xfId="8647" xr:uid="{00000000-0005-0000-0000-0000ED410000}"/>
    <cellStyle name="Normal 8 5" xfId="8451" xr:uid="{00000000-0005-0000-0000-0000EE410000}"/>
    <cellStyle name="Normal 8 5 2" xfId="8452" xr:uid="{00000000-0005-0000-0000-0000EF410000}"/>
    <cellStyle name="Normal 8 5 2 2" xfId="8453" xr:uid="{00000000-0005-0000-0000-0000F0410000}"/>
    <cellStyle name="Normal 8 5 2 2 2" xfId="8454" xr:uid="{00000000-0005-0000-0000-0000F1410000}"/>
    <cellStyle name="Normal 8 5 2 2 2 2" xfId="8455" xr:uid="{00000000-0005-0000-0000-0000F2410000}"/>
    <cellStyle name="Normal 8 5 2 2 2 2 2" xfId="16976" xr:uid="{00000000-0005-0000-0000-0000F3410000}"/>
    <cellStyle name="Normal 8 5 2 2 2 3" xfId="12734" xr:uid="{00000000-0005-0000-0000-0000F4410000}"/>
    <cellStyle name="Normal 8 5 2 2 3" xfId="8456" xr:uid="{00000000-0005-0000-0000-0000F5410000}"/>
    <cellStyle name="Normal 8 5 2 2 3 2" xfId="8457" xr:uid="{00000000-0005-0000-0000-0000F6410000}"/>
    <cellStyle name="Normal 8 5 2 2 3 2 2" xfId="15562" xr:uid="{00000000-0005-0000-0000-0000F7410000}"/>
    <cellStyle name="Normal 8 5 2 2 3 3" xfId="11320" xr:uid="{00000000-0005-0000-0000-0000F8410000}"/>
    <cellStyle name="Normal 8 5 2 2 4" xfId="8458" xr:uid="{00000000-0005-0000-0000-0000F9410000}"/>
    <cellStyle name="Normal 8 5 2 2 4 2" xfId="14150" xr:uid="{00000000-0005-0000-0000-0000FA410000}"/>
    <cellStyle name="Normal 8 5 2 2 5" xfId="9908" xr:uid="{00000000-0005-0000-0000-0000FB410000}"/>
    <cellStyle name="Normal 8 5 2 3" xfId="8459" xr:uid="{00000000-0005-0000-0000-0000FC410000}"/>
    <cellStyle name="Normal 8 5 2 3 2" xfId="8460" xr:uid="{00000000-0005-0000-0000-0000FD410000}"/>
    <cellStyle name="Normal 8 5 2 3 2 2" xfId="16270" xr:uid="{00000000-0005-0000-0000-0000FE410000}"/>
    <cellStyle name="Normal 8 5 2 3 3" xfId="12028" xr:uid="{00000000-0005-0000-0000-0000FF410000}"/>
    <cellStyle name="Normal 8 5 2 4" xfId="8461" xr:uid="{00000000-0005-0000-0000-000000420000}"/>
    <cellStyle name="Normal 8 5 2 4 2" xfId="8462" xr:uid="{00000000-0005-0000-0000-000001420000}"/>
    <cellStyle name="Normal 8 5 2 4 2 2" xfId="14856" xr:uid="{00000000-0005-0000-0000-000002420000}"/>
    <cellStyle name="Normal 8 5 2 4 3" xfId="10614" xr:uid="{00000000-0005-0000-0000-000003420000}"/>
    <cellStyle name="Normal 8 5 2 5" xfId="8463" xr:uid="{00000000-0005-0000-0000-000004420000}"/>
    <cellStyle name="Normal 8 5 2 5 2" xfId="13444" xr:uid="{00000000-0005-0000-0000-000005420000}"/>
    <cellStyle name="Normal 8 5 2 6" xfId="9202" xr:uid="{00000000-0005-0000-0000-000006420000}"/>
    <cellStyle name="Normal 8 5 3" xfId="8464" xr:uid="{00000000-0005-0000-0000-000007420000}"/>
    <cellStyle name="Normal 8 5 3 2" xfId="8465" xr:uid="{00000000-0005-0000-0000-000008420000}"/>
    <cellStyle name="Normal 8 5 3 2 2" xfId="8466" xr:uid="{00000000-0005-0000-0000-000009420000}"/>
    <cellStyle name="Normal 8 5 3 2 2 2" xfId="16724" xr:uid="{00000000-0005-0000-0000-00000A420000}"/>
    <cellStyle name="Normal 8 5 3 2 3" xfId="12482" xr:uid="{00000000-0005-0000-0000-00000B420000}"/>
    <cellStyle name="Normal 8 5 3 3" xfId="8467" xr:uid="{00000000-0005-0000-0000-00000C420000}"/>
    <cellStyle name="Normal 8 5 3 3 2" xfId="8468" xr:uid="{00000000-0005-0000-0000-00000D420000}"/>
    <cellStyle name="Normal 8 5 3 3 2 2" xfId="15310" xr:uid="{00000000-0005-0000-0000-00000E420000}"/>
    <cellStyle name="Normal 8 5 3 3 3" xfId="11068" xr:uid="{00000000-0005-0000-0000-00000F420000}"/>
    <cellStyle name="Normal 8 5 3 4" xfId="8469" xr:uid="{00000000-0005-0000-0000-000010420000}"/>
    <cellStyle name="Normal 8 5 3 4 2" xfId="13898" xr:uid="{00000000-0005-0000-0000-000011420000}"/>
    <cellStyle name="Normal 8 5 3 5" xfId="9656" xr:uid="{00000000-0005-0000-0000-000012420000}"/>
    <cellStyle name="Normal 8 5 4" xfId="8470" xr:uid="{00000000-0005-0000-0000-000013420000}"/>
    <cellStyle name="Normal 8 5 4 2" xfId="8471" xr:uid="{00000000-0005-0000-0000-000014420000}"/>
    <cellStyle name="Normal 8 5 4 2 2" xfId="16018" xr:uid="{00000000-0005-0000-0000-000015420000}"/>
    <cellStyle name="Normal 8 5 4 3" xfId="11776" xr:uid="{00000000-0005-0000-0000-000016420000}"/>
    <cellStyle name="Normal 8 5 5" xfId="8472" xr:uid="{00000000-0005-0000-0000-000017420000}"/>
    <cellStyle name="Normal 8 5 5 2" xfId="8473" xr:uid="{00000000-0005-0000-0000-000018420000}"/>
    <cellStyle name="Normal 8 5 5 2 2" xfId="14604" xr:uid="{00000000-0005-0000-0000-000019420000}"/>
    <cellStyle name="Normal 8 5 5 3" xfId="10362" xr:uid="{00000000-0005-0000-0000-00001A420000}"/>
    <cellStyle name="Normal 8 5 6" xfId="8474" xr:uid="{00000000-0005-0000-0000-00001B420000}"/>
    <cellStyle name="Normal 8 5 6 2" xfId="13192" xr:uid="{00000000-0005-0000-0000-00001C420000}"/>
    <cellStyle name="Normal 8 5 7" xfId="8950" xr:uid="{00000000-0005-0000-0000-00001D420000}"/>
    <cellStyle name="Normal 8 6" xfId="8475" xr:uid="{00000000-0005-0000-0000-00001E420000}"/>
    <cellStyle name="Normal 8 6 2" xfId="8476" xr:uid="{00000000-0005-0000-0000-00001F420000}"/>
    <cellStyle name="Normal 8 6 2 2" xfId="8477" xr:uid="{00000000-0005-0000-0000-000020420000}"/>
    <cellStyle name="Normal 8 6 2 2 2" xfId="8478" xr:uid="{00000000-0005-0000-0000-000021420000}"/>
    <cellStyle name="Normal 8 6 2 2 2 2" xfId="16522" xr:uid="{00000000-0005-0000-0000-000022420000}"/>
    <cellStyle name="Normal 8 6 2 2 3" xfId="12280" xr:uid="{00000000-0005-0000-0000-000023420000}"/>
    <cellStyle name="Normal 8 6 2 3" xfId="8479" xr:uid="{00000000-0005-0000-0000-000024420000}"/>
    <cellStyle name="Normal 8 6 2 3 2" xfId="8480" xr:uid="{00000000-0005-0000-0000-000025420000}"/>
    <cellStyle name="Normal 8 6 2 3 2 2" xfId="15108" xr:uid="{00000000-0005-0000-0000-000026420000}"/>
    <cellStyle name="Normal 8 6 2 3 3" xfId="10866" xr:uid="{00000000-0005-0000-0000-000027420000}"/>
    <cellStyle name="Normal 8 6 2 4" xfId="8481" xr:uid="{00000000-0005-0000-0000-000028420000}"/>
    <cellStyle name="Normal 8 6 2 4 2" xfId="13696" xr:uid="{00000000-0005-0000-0000-000029420000}"/>
    <cellStyle name="Normal 8 6 2 5" xfId="9454" xr:uid="{00000000-0005-0000-0000-00002A420000}"/>
    <cellStyle name="Normal 8 6 3" xfId="8482" xr:uid="{00000000-0005-0000-0000-00002B420000}"/>
    <cellStyle name="Normal 8 6 3 2" xfId="8483" xr:uid="{00000000-0005-0000-0000-00002C420000}"/>
    <cellStyle name="Normal 8 6 3 2 2" xfId="15816" xr:uid="{00000000-0005-0000-0000-00002D420000}"/>
    <cellStyle name="Normal 8 6 3 3" xfId="11574" xr:uid="{00000000-0005-0000-0000-00002E420000}"/>
    <cellStyle name="Normal 8 6 4" xfId="8484" xr:uid="{00000000-0005-0000-0000-00002F420000}"/>
    <cellStyle name="Normal 8 6 4 2" xfId="8485" xr:uid="{00000000-0005-0000-0000-000030420000}"/>
    <cellStyle name="Normal 8 6 4 2 2" xfId="14402" xr:uid="{00000000-0005-0000-0000-000031420000}"/>
    <cellStyle name="Normal 8 6 4 3" xfId="10160" xr:uid="{00000000-0005-0000-0000-000032420000}"/>
    <cellStyle name="Normal 8 6 5" xfId="8486" xr:uid="{00000000-0005-0000-0000-000033420000}"/>
    <cellStyle name="Normal 8 6 5 2" xfId="12990" xr:uid="{00000000-0005-0000-0000-000034420000}"/>
    <cellStyle name="Normal 8 6 6" xfId="8748" xr:uid="{00000000-0005-0000-0000-000035420000}"/>
    <cellStyle name="Normal 8 7" xfId="8487" xr:uid="{00000000-0005-0000-0000-000036420000}"/>
    <cellStyle name="Normal 8 7 2" xfId="8488" xr:uid="{00000000-0005-0000-0000-000037420000}"/>
    <cellStyle name="Normal 8 7 2 2" xfId="8489" xr:uid="{00000000-0005-0000-0000-000038420000}"/>
    <cellStyle name="Normal 8 7 2 2 2" xfId="8490" xr:uid="{00000000-0005-0000-0000-000039420000}"/>
    <cellStyle name="Normal 8 7 2 2 2 2" xfId="16774" xr:uid="{00000000-0005-0000-0000-00003A420000}"/>
    <cellStyle name="Normal 8 7 2 2 3" xfId="12532" xr:uid="{00000000-0005-0000-0000-00003B420000}"/>
    <cellStyle name="Normal 8 7 2 3" xfId="8491" xr:uid="{00000000-0005-0000-0000-00003C420000}"/>
    <cellStyle name="Normal 8 7 2 3 2" xfId="8492" xr:uid="{00000000-0005-0000-0000-00003D420000}"/>
    <cellStyle name="Normal 8 7 2 3 2 2" xfId="15360" xr:uid="{00000000-0005-0000-0000-00003E420000}"/>
    <cellStyle name="Normal 8 7 2 3 3" xfId="11118" xr:uid="{00000000-0005-0000-0000-00003F420000}"/>
    <cellStyle name="Normal 8 7 2 4" xfId="8493" xr:uid="{00000000-0005-0000-0000-000040420000}"/>
    <cellStyle name="Normal 8 7 2 4 2" xfId="13948" xr:uid="{00000000-0005-0000-0000-000041420000}"/>
    <cellStyle name="Normal 8 7 2 5" xfId="9706" xr:uid="{00000000-0005-0000-0000-000042420000}"/>
    <cellStyle name="Normal 8 7 3" xfId="8494" xr:uid="{00000000-0005-0000-0000-000043420000}"/>
    <cellStyle name="Normal 8 7 3 2" xfId="8495" xr:uid="{00000000-0005-0000-0000-000044420000}"/>
    <cellStyle name="Normal 8 7 3 2 2" xfId="16068" xr:uid="{00000000-0005-0000-0000-000045420000}"/>
    <cellStyle name="Normal 8 7 3 3" xfId="11826" xr:uid="{00000000-0005-0000-0000-000046420000}"/>
    <cellStyle name="Normal 8 7 4" xfId="8496" xr:uid="{00000000-0005-0000-0000-000047420000}"/>
    <cellStyle name="Normal 8 7 4 2" xfId="8497" xr:uid="{00000000-0005-0000-0000-000048420000}"/>
    <cellStyle name="Normal 8 7 4 2 2" xfId="14654" xr:uid="{00000000-0005-0000-0000-000049420000}"/>
    <cellStyle name="Normal 8 7 4 3" xfId="10412" xr:uid="{00000000-0005-0000-0000-00004A420000}"/>
    <cellStyle name="Normal 8 7 5" xfId="8498" xr:uid="{00000000-0005-0000-0000-00004B420000}"/>
    <cellStyle name="Normal 8 7 5 2" xfId="13242" xr:uid="{00000000-0005-0000-0000-00004C420000}"/>
    <cellStyle name="Normal 8 7 6" xfId="9000" xr:uid="{00000000-0005-0000-0000-00004D420000}"/>
    <cellStyle name="Normal 8 8" xfId="8499" xr:uid="{00000000-0005-0000-0000-00004E420000}"/>
    <cellStyle name="Normal 8 8 2" xfId="8500" xr:uid="{00000000-0005-0000-0000-00004F420000}"/>
    <cellStyle name="Normal 8 8 2 2" xfId="8501" xr:uid="{00000000-0005-0000-0000-000050420000}"/>
    <cellStyle name="Normal 8 8 2 2 2" xfId="16320" xr:uid="{00000000-0005-0000-0000-000051420000}"/>
    <cellStyle name="Normal 8 8 2 3" xfId="12078" xr:uid="{00000000-0005-0000-0000-000052420000}"/>
    <cellStyle name="Normal 8 8 3" xfId="8502" xr:uid="{00000000-0005-0000-0000-000053420000}"/>
    <cellStyle name="Normal 8 8 3 2" xfId="8503" xr:uid="{00000000-0005-0000-0000-000054420000}"/>
    <cellStyle name="Normal 8 8 3 2 2" xfId="14906" xr:uid="{00000000-0005-0000-0000-000055420000}"/>
    <cellStyle name="Normal 8 8 3 3" xfId="10664" xr:uid="{00000000-0005-0000-0000-000056420000}"/>
    <cellStyle name="Normal 8 8 4" xfId="8504" xr:uid="{00000000-0005-0000-0000-000057420000}"/>
    <cellStyle name="Normal 8 8 4 2" xfId="13494" xr:uid="{00000000-0005-0000-0000-000058420000}"/>
    <cellStyle name="Normal 8 8 5" xfId="9252" xr:uid="{00000000-0005-0000-0000-000059420000}"/>
    <cellStyle name="Normal 8 9" xfId="8505" xr:uid="{00000000-0005-0000-0000-00005A420000}"/>
    <cellStyle name="Normal 8 9 2" xfId="8506" xr:uid="{00000000-0005-0000-0000-00005B420000}"/>
    <cellStyle name="Normal 8 9 2 2" xfId="15614" xr:uid="{00000000-0005-0000-0000-00005C420000}"/>
    <cellStyle name="Normal 8 9 3" xfId="11372" xr:uid="{00000000-0005-0000-0000-00005D420000}"/>
    <cellStyle name="Normal 9" xfId="8507" xr:uid="{00000000-0005-0000-0000-00005E420000}"/>
    <cellStyle name="Normal 9 2" xfId="8508" xr:uid="{00000000-0005-0000-0000-00005F420000}"/>
    <cellStyle name="Normal_HBCIS" xfId="8523" xr:uid="{00000000-0005-0000-0000-000060420000}"/>
    <cellStyle name="Percent" xfId="8525" builtinId="5"/>
    <cellStyle name="Percent 10" xfId="17035" xr:uid="{A0299A18-C4CC-409D-B499-2E2BB3DE7935}"/>
    <cellStyle name="Percent 10 2" xfId="17049" xr:uid="{0FEA6E77-37F9-4803-8B87-0277729D379D}"/>
    <cellStyle name="Percent 11" xfId="17042" xr:uid="{41F7A177-EE59-4F40-85B1-E1B7561E45B0}"/>
    <cellStyle name="Percent 11 2" xfId="17051" xr:uid="{23B30CEB-DD73-4D90-A6F3-57AF65EB3F39}"/>
    <cellStyle name="Percent 11 3" xfId="17056" xr:uid="{3AA0F2CF-89DE-4588-AF29-9328EF4F36FD}"/>
    <cellStyle name="Percent 2" xfId="8509" xr:uid="{00000000-0005-0000-0000-000062420000}"/>
    <cellStyle name="Percent 2 2" xfId="8510" xr:uid="{00000000-0005-0000-0000-000063420000}"/>
    <cellStyle name="Percent 2 2 2" xfId="8555" xr:uid="{00000000-0005-0000-0000-000064420000}"/>
    <cellStyle name="Percent 2 3" xfId="8527" xr:uid="{00000000-0005-0000-0000-000065420000}"/>
    <cellStyle name="Percent 3" xfId="8511" xr:uid="{00000000-0005-0000-0000-000066420000}"/>
    <cellStyle name="Percent 3 2" xfId="8512" xr:uid="{00000000-0005-0000-0000-000067420000}"/>
    <cellStyle name="Percent 3 2 2" xfId="8556" xr:uid="{00000000-0005-0000-0000-000068420000}"/>
    <cellStyle name="Percent 3 3" xfId="8530" xr:uid="{00000000-0005-0000-0000-000069420000}"/>
    <cellStyle name="Percent 4" xfId="8513" xr:uid="{00000000-0005-0000-0000-00006A420000}"/>
    <cellStyle name="Percent 4 2" xfId="8514" xr:uid="{00000000-0005-0000-0000-00006B420000}"/>
    <cellStyle name="Percent 4 2 2" xfId="8557" xr:uid="{00000000-0005-0000-0000-00006C420000}"/>
    <cellStyle name="Percent 4 3" xfId="8542" xr:uid="{00000000-0005-0000-0000-00006D420000}"/>
    <cellStyle name="Percent 5" xfId="8515" xr:uid="{00000000-0005-0000-0000-00006E420000}"/>
    <cellStyle name="Percent 5 2" xfId="8554" xr:uid="{00000000-0005-0000-0000-00006F420000}"/>
    <cellStyle name="Percent 6" xfId="8516" xr:uid="{00000000-0005-0000-0000-000070420000}"/>
    <cellStyle name="Percent 6 2" xfId="8585" xr:uid="{00000000-0005-0000-0000-000071420000}"/>
    <cellStyle name="Percent 7" xfId="8517" xr:uid="{00000000-0005-0000-0000-000072420000}"/>
    <cellStyle name="Percent 7 2" xfId="8518" xr:uid="{00000000-0005-0000-0000-000073420000}"/>
    <cellStyle name="Percent 7 2 2" xfId="8519" xr:uid="{00000000-0005-0000-0000-000074420000}"/>
    <cellStyle name="Percent 7 2 2 2" xfId="17015" xr:uid="{00000000-0005-0000-0000-000075420000}"/>
    <cellStyle name="Percent 7 2 3" xfId="12773" xr:uid="{00000000-0005-0000-0000-000076420000}"/>
    <cellStyle name="Percent 7 3" xfId="8520" xr:uid="{00000000-0005-0000-0000-000077420000}"/>
    <cellStyle name="Percent 7 3 2" xfId="15601" xr:uid="{00000000-0005-0000-0000-000078420000}"/>
    <cellStyle name="Percent 7 4" xfId="11359" xr:uid="{00000000-0005-0000-0000-000079420000}"/>
    <cellStyle name="Percent 7 5" xfId="17021" xr:uid="{204203A1-E2DF-4CC0-AFBC-1E336A533032}"/>
    <cellStyle name="Percent 7 5 2" xfId="17023" xr:uid="{24DEAC5B-14D9-463B-85A5-C40DCF7CE4DB}"/>
    <cellStyle name="Percent 7 5 2 2" xfId="17026" xr:uid="{1B7846C1-9BAC-4ABC-A743-31E6C5CD6CB2}"/>
    <cellStyle name="Percent 7 5 2 2 2" xfId="17029" xr:uid="{32569226-20F2-47D5-85E3-9CD913508B4D}"/>
    <cellStyle name="Percent 7 5 2 2 2 2" xfId="17037" xr:uid="{E51697D3-4B77-4171-9017-9439CCABC7A8}"/>
    <cellStyle name="Percent 7 5 2 2 2 3" xfId="17044" xr:uid="{545D44D9-5341-411C-B760-489ABE8D456F}"/>
    <cellStyle name="Percent 7 5 2 2 2 3 2" xfId="17062" xr:uid="{B46B4607-1942-4E10-87E1-9F677260830C}"/>
    <cellStyle name="Percent 7 5 2 2 2 3 3" xfId="17065" xr:uid="{EFDA5769-97E0-4915-8E98-3F2599FC5B54}"/>
    <cellStyle name="Percent 7 5 2 2 2 3 3 2" xfId="17068" xr:uid="{04590071-C3A0-4746-BDB2-8D332327DAD1}"/>
    <cellStyle name="Percent 7 5 2 2 2 3 3 2 2" xfId="17071" xr:uid="{295B11D0-D8F3-4A52-9BC0-458DE688F8ED}"/>
    <cellStyle name="Percent 7 5 2 2 2 3 3 2 2 2" xfId="17074" xr:uid="{F9A7CA36-0560-4DE2-AFE4-821F42C6BEE6}"/>
    <cellStyle name="Percent 8" xfId="8521" xr:uid="{00000000-0005-0000-0000-00007A420000}"/>
    <cellStyle name="Percent 8 2" xfId="12776" xr:uid="{00000000-0005-0000-0000-00007B420000}"/>
    <cellStyle name="Percent 9" xfId="17031" xr:uid="{7931CF03-FD4A-4AD0-A22A-520CB5D0B92E}"/>
  </cellStyles>
  <dxfs count="140">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none">
          <bgColor auto="1"/>
        </patternFill>
      </fill>
    </dxf>
    <dxf>
      <font>
        <color rgb="FF9C5700"/>
      </font>
      <fill>
        <patternFill>
          <bgColor rgb="FFFFEB9C"/>
        </patternFill>
      </fill>
    </dxf>
    <dxf>
      <font>
        <color rgb="FF9C5700"/>
      </font>
      <fill>
        <patternFill>
          <bgColor rgb="FFFFEB9C"/>
        </patternFill>
      </fill>
    </dxf>
    <dxf>
      <fill>
        <patternFill patternType="none">
          <bgColor auto="1"/>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none">
          <bgColor auto="1"/>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EBF1DE"/>
      <color rgb="FFCCE29B"/>
      <color rgb="FFDDD9C4"/>
      <color rgb="FFC5D9F1"/>
      <color rgb="FF68C5EA"/>
      <color rgb="FFF1F2F2"/>
      <color rgb="FF27AAE1"/>
      <color rgb="FF77CDD7"/>
      <color rgb="FFD8E4BC"/>
      <color rgb="FF85C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xdr:col>
      <xdr:colOff>3478213</xdr:colOff>
      <xdr:row>23</xdr:row>
      <xdr:rowOff>53182</xdr:rowOff>
    </xdr:from>
    <xdr:to>
      <xdr:col>2</xdr:col>
      <xdr:colOff>7411244</xdr:colOff>
      <xdr:row>30</xdr:row>
      <xdr:rowOff>65088</xdr:rowOff>
    </xdr:to>
    <xdr:sp macro="" textlink="">
      <xdr:nvSpPr>
        <xdr:cNvPr id="2" name="TextBox 1">
          <a:extLst>
            <a:ext uri="{FF2B5EF4-FFF2-40B4-BE49-F238E27FC236}">
              <a16:creationId xmlns:a16="http://schemas.microsoft.com/office/drawing/2014/main" id="{4CE1E909-246A-415E-8DF1-A7AE65C83A56}"/>
            </a:ext>
          </a:extLst>
        </xdr:cNvPr>
        <xdr:cNvSpPr txBox="1"/>
      </xdr:nvSpPr>
      <xdr:spPr>
        <a:xfrm>
          <a:off x="5065713" y="4663282"/>
          <a:ext cx="3933031" cy="134540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a:t>Few mismatches between what Residential and Aged Care fees are inputs</a:t>
          </a:r>
          <a:r>
            <a:rPr lang="en-AU" sz="1400" baseline="0"/>
            <a:t> and what are linked based on formulas in the worksheet file vs what we have identified in the register</a:t>
          </a:r>
        </a:p>
        <a:p>
          <a:r>
            <a:rPr lang="en-AU" sz="1400" baseline="0"/>
            <a:t>Have based on regsiter</a:t>
          </a:r>
          <a:endParaRPr lang="en-AU" sz="1400"/>
        </a:p>
      </xdr:txBody>
    </xdr:sp>
    <xdr:clientData/>
  </xdr:twoCellAnchor>
  <xdr:twoCellAnchor>
    <xdr:from>
      <xdr:col>2</xdr:col>
      <xdr:colOff>3581400</xdr:colOff>
      <xdr:row>9</xdr:row>
      <xdr:rowOff>177800</xdr:rowOff>
    </xdr:from>
    <xdr:to>
      <xdr:col>7</xdr:col>
      <xdr:colOff>2006600</xdr:colOff>
      <xdr:row>45</xdr:row>
      <xdr:rowOff>0</xdr:rowOff>
    </xdr:to>
    <xdr:sp macro="" textlink="">
      <xdr:nvSpPr>
        <xdr:cNvPr id="3" name="TextBox 2">
          <a:extLst>
            <a:ext uri="{FF2B5EF4-FFF2-40B4-BE49-F238E27FC236}">
              <a16:creationId xmlns:a16="http://schemas.microsoft.com/office/drawing/2014/main" id="{DCC81A23-0E7A-83A7-0024-9FA6DEA8ADCA}"/>
            </a:ext>
          </a:extLst>
        </xdr:cNvPr>
        <xdr:cNvSpPr txBox="1"/>
      </xdr:nvSpPr>
      <xdr:spPr>
        <a:xfrm rot="1483278">
          <a:off x="5168900" y="1930400"/>
          <a:ext cx="10591800" cy="687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600">
              <a:solidFill>
                <a:srgbClr val="FF0000"/>
              </a:solidFill>
            </a:rPr>
            <a:t>Superseeded - see 'Mar_Inputs_Calc_exHACC'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3478213</xdr:colOff>
      <xdr:row>23</xdr:row>
      <xdr:rowOff>53182</xdr:rowOff>
    </xdr:from>
    <xdr:to>
      <xdr:col>2</xdr:col>
      <xdr:colOff>7411244</xdr:colOff>
      <xdr:row>30</xdr:row>
      <xdr:rowOff>65088</xdr:rowOff>
    </xdr:to>
    <xdr:sp macro="" textlink="">
      <xdr:nvSpPr>
        <xdr:cNvPr id="2" name="TextBox 1">
          <a:extLst>
            <a:ext uri="{FF2B5EF4-FFF2-40B4-BE49-F238E27FC236}">
              <a16:creationId xmlns:a16="http://schemas.microsoft.com/office/drawing/2014/main" id="{E89BB92E-BA00-496E-85C8-E328655D7310}"/>
            </a:ext>
          </a:extLst>
        </xdr:cNvPr>
        <xdr:cNvSpPr txBox="1"/>
      </xdr:nvSpPr>
      <xdr:spPr>
        <a:xfrm>
          <a:off x="5059363" y="4653757"/>
          <a:ext cx="3933031" cy="134540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a:t>Few mismatches between what Residential and Aged Care fees are inputs</a:t>
          </a:r>
          <a:r>
            <a:rPr lang="en-AU" sz="1400" baseline="0"/>
            <a:t> and what are linked based on formulas in the worksheet file vs what we have identified in the register</a:t>
          </a:r>
        </a:p>
        <a:p>
          <a:r>
            <a:rPr lang="en-AU" sz="1400" baseline="0"/>
            <a:t>Have based on regsiter</a:t>
          </a:r>
          <a:endParaRPr lang="en-AU"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64</xdr:row>
      <xdr:rowOff>94314</xdr:rowOff>
    </xdr:from>
    <xdr:to>
      <xdr:col>17</xdr:col>
      <xdr:colOff>73025</xdr:colOff>
      <xdr:row>85</xdr:row>
      <xdr:rowOff>637</xdr:rowOff>
    </xdr:to>
    <xdr:pic>
      <xdr:nvPicPr>
        <xdr:cNvPr id="3" name="Picture 2">
          <a:extLst>
            <a:ext uri="{FF2B5EF4-FFF2-40B4-BE49-F238E27FC236}">
              <a16:creationId xmlns:a16="http://schemas.microsoft.com/office/drawing/2014/main" id="{4073231B-39BF-41EC-A9A6-E02C3553F7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9917" y="3523314"/>
          <a:ext cx="12001500" cy="3905765"/>
        </a:xfrm>
        <a:prstGeom prst="rect">
          <a:avLst/>
        </a:prstGeom>
        <a:ln w="12700">
          <a:solidFill>
            <a:schemeClr val="tx1"/>
          </a:solid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P&amp;GL\SRU\CRT\Fees%20and%20Charges\Fees%20and%20Charges%20Maintenance\2025\Mar%202025\GPP%20tab%20update\QH-HSD-FCREG-045-20032025%20GPP.xlsx" TargetMode="External"/><Relationship Id="rId1" Type="http://schemas.openxmlformats.org/officeDocument/2006/relationships/externalLinkPath" Target="file:///G:\SP&amp;GL\SRU\CRT\Fees%20and%20Charges\Fees%20and%20Charges%20Maintenance\2025\Mar%202025\GPP%20tab%20update\QH-HSD-FCREG-045-20032025%20G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hb-cl3_sc_data8_server\data8\SP&amp;GL\SRU\CRT\Fees%20and%20Charges\Fees%20and%20Charges%20Maintenance\2024\March%202024\GPP%20service%20fees%202023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qheps.health.qld.gov.au/SP&amp;GL/SRU/Q-COMP/Cost%20Check%20Calculators/QHealth%20Public%20Patient%20Acute%20Inpatient%20Cost%20Check%20Calculator%20Effective%201%20July%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owaraar\Downloads\qh_hsd_045_20032023_2%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hb-cl3_sc_data8_server\data8\SP&amp;GL\SRU\CRT\Fees%20and%20Charges\Fees%20and%20Charges%20Maintenance\2023\July%202023\Old%20version%20CSV%20S4%20creations\S4%20Hana%2001072023%20fee%20update%20list%20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ndex"/>
      <sheetName val="HSD"/>
      <sheetName val="Dates"/>
      <sheetName val="Glossary of Terms"/>
      <sheetName val="Section A - Public Patients"/>
      <sheetName val="Section B - Private Patients"/>
      <sheetName val="Section C - Psych &amp; Mental Hlth"/>
      <sheetName val="Section D - Res Com.Care, MPHS "/>
      <sheetName val="Section E - Miscellaneous "/>
      <sheetName val="Granted PP Service Fee 01.03.25"/>
      <sheetName val="Checklist"/>
      <sheetName val="unique_list"/>
      <sheetName val="Sheet1"/>
      <sheetName val="Calculation_Notes"/>
      <sheetName val="Oct_Inputs_Calc"/>
      <sheetName val="Oct_S4"/>
      <sheetName val="Sep_Inputs_Calc"/>
      <sheetName val="Sep_CSV"/>
      <sheetName val="Sep_S4"/>
      <sheetName val="Jan_Inputs_Calc"/>
      <sheetName val="Jan_CSV"/>
      <sheetName val="Jan_S4"/>
      <sheetName val="Mar_Inputs_Calc"/>
      <sheetName val="Mar_Inputs_Calc_exHACC"/>
      <sheetName val="Jul_Inputs_Calc"/>
      <sheetName val="Jul_Perpetual_Calc_Input"/>
      <sheetName val="Jul_CSV"/>
      <sheetName val="Jul_S4"/>
      <sheetName val="Rounding_refs"/>
      <sheetName val="Mar_CSV"/>
      <sheetName val="Mar_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dex"/>
      <sheetName val="Dates"/>
      <sheetName val="Section A - Public Patients"/>
      <sheetName val="Section B - Private Patients"/>
      <sheetName val="Section C - Psych &amp; Mental Hlth"/>
      <sheetName val="Section D - Res Com.Care, MPHS "/>
      <sheetName val="Section E - Miscellaneous "/>
      <sheetName val="Granted PP Service Fee 1.7.2023"/>
      <sheetName val="Glossary of Terms"/>
      <sheetName val="Checklist"/>
      <sheetName val="unique_list"/>
      <sheetName val="Sheet1"/>
      <sheetName val="Calculation_Notes"/>
      <sheetName val="Oct_Inputs_Calc"/>
      <sheetName val="Oct_S4"/>
      <sheetName val="Sep_Inputs_Calc"/>
      <sheetName val="Sep_CSV"/>
      <sheetName val="Sep_S4"/>
      <sheetName val="Jan_Inputs_Calc"/>
      <sheetName val="Jan_CSV"/>
      <sheetName val="Jan_S4"/>
      <sheetName val="Mar_Inputs_Calc"/>
      <sheetName val="Mar_Inputs_Calc_exHACC"/>
      <sheetName val="Jul_Inputs_Calc"/>
      <sheetName val="Jul_Perpetual_Calc_Input"/>
      <sheetName val="Jul_CSV"/>
      <sheetName val="Jul_S4"/>
      <sheetName val="Rounding_refs"/>
      <sheetName val="Mar_CSV"/>
      <sheetName val="Mar_S4"/>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G Tables"/>
      <sheetName val="QHealth Check"/>
      <sheetName val="Formulae"/>
      <sheetName val="BASE"/>
      <sheetName val="DRG"/>
      <sheetName val="HOSPITAL"/>
    </sheetNames>
    <sheetDataSet>
      <sheetData sheetId="0"/>
      <sheetData sheetId="1"/>
      <sheetData sheetId="2">
        <row r="6">
          <cell r="B6" t="str">
            <v>X</v>
          </cell>
        </row>
      </sheetData>
      <sheetData sheetId="3"/>
      <sheetData sheetId="4">
        <row r="1">
          <cell r="A1" t="str">
            <v>DRG</v>
          </cell>
          <cell r="B1" t="str">
            <v>Q-COMP DRG Item Number Code</v>
          </cell>
          <cell r="C1" t="str">
            <v>TYPE</v>
          </cell>
        </row>
        <row r="2">
          <cell r="A2" t="str">
            <v>901Z</v>
          </cell>
          <cell r="B2">
            <v>99001</v>
          </cell>
          <cell r="C2" t="str">
            <v>S</v>
          </cell>
        </row>
        <row r="3">
          <cell r="A3" t="str">
            <v>902Z</v>
          </cell>
          <cell r="B3">
            <v>99002</v>
          </cell>
          <cell r="C3" t="str">
            <v>S</v>
          </cell>
        </row>
        <row r="4">
          <cell r="A4" t="str">
            <v>903Z</v>
          </cell>
          <cell r="B4">
            <v>99003</v>
          </cell>
          <cell r="C4" t="str">
            <v>S</v>
          </cell>
        </row>
        <row r="5">
          <cell r="A5" t="str">
            <v>960Z</v>
          </cell>
          <cell r="B5">
            <v>99004</v>
          </cell>
          <cell r="C5" t="str">
            <v>M</v>
          </cell>
        </row>
        <row r="6">
          <cell r="A6" t="str">
            <v>961Z</v>
          </cell>
          <cell r="B6">
            <v>99005</v>
          </cell>
          <cell r="C6" t="str">
            <v>M</v>
          </cell>
        </row>
        <row r="7">
          <cell r="A7" t="str">
            <v>963Z</v>
          </cell>
          <cell r="B7">
            <v>99006</v>
          </cell>
          <cell r="C7" t="str">
            <v>M</v>
          </cell>
        </row>
        <row r="8">
          <cell r="A8" t="str">
            <v>A01Z</v>
          </cell>
          <cell r="B8">
            <v>99007</v>
          </cell>
          <cell r="C8" t="str">
            <v>S</v>
          </cell>
        </row>
        <row r="9">
          <cell r="A9" t="str">
            <v>A03Z</v>
          </cell>
          <cell r="B9">
            <v>99008</v>
          </cell>
          <cell r="C9" t="str">
            <v>S</v>
          </cell>
        </row>
        <row r="10">
          <cell r="A10" t="str">
            <v>A05Z</v>
          </cell>
          <cell r="B10">
            <v>99009</v>
          </cell>
          <cell r="C10" t="str">
            <v>S</v>
          </cell>
        </row>
        <row r="11">
          <cell r="A11" t="str">
            <v>A06Z</v>
          </cell>
          <cell r="B11">
            <v>99010</v>
          </cell>
          <cell r="C11" t="str">
            <v>S</v>
          </cell>
        </row>
        <row r="12">
          <cell r="A12" t="str">
            <v>A07Z</v>
          </cell>
          <cell r="B12">
            <v>99011</v>
          </cell>
          <cell r="C12" t="str">
            <v>S</v>
          </cell>
        </row>
        <row r="13">
          <cell r="A13" t="str">
            <v>A08A</v>
          </cell>
          <cell r="B13">
            <v>99012</v>
          </cell>
          <cell r="C13" t="str">
            <v>S</v>
          </cell>
        </row>
        <row r="14">
          <cell r="A14" t="str">
            <v>A08B</v>
          </cell>
          <cell r="B14">
            <v>99013</v>
          </cell>
          <cell r="C14" t="str">
            <v>S</v>
          </cell>
        </row>
        <row r="15">
          <cell r="A15" t="str">
            <v>A09A</v>
          </cell>
          <cell r="B15">
            <v>99014</v>
          </cell>
          <cell r="C15" t="str">
            <v>S</v>
          </cell>
        </row>
        <row r="16">
          <cell r="A16" t="str">
            <v>A09B</v>
          </cell>
          <cell r="B16">
            <v>99015</v>
          </cell>
          <cell r="C16" t="str">
            <v>S</v>
          </cell>
        </row>
        <row r="17">
          <cell r="A17" t="str">
            <v>A40Z</v>
          </cell>
          <cell r="B17">
            <v>99016</v>
          </cell>
          <cell r="C17" t="str">
            <v>O</v>
          </cell>
        </row>
        <row r="18">
          <cell r="A18" t="str">
            <v>A41A</v>
          </cell>
          <cell r="B18">
            <v>99017</v>
          </cell>
          <cell r="C18" t="str">
            <v>O</v>
          </cell>
        </row>
        <row r="19">
          <cell r="A19" t="str">
            <v>A41B</v>
          </cell>
          <cell r="B19">
            <v>99018</v>
          </cell>
          <cell r="C19" t="str">
            <v>O</v>
          </cell>
        </row>
        <row r="20">
          <cell r="A20" t="str">
            <v>B01Z</v>
          </cell>
          <cell r="B20">
            <v>99019</v>
          </cell>
          <cell r="C20" t="str">
            <v>S</v>
          </cell>
        </row>
        <row r="21">
          <cell r="A21" t="str">
            <v>B02A</v>
          </cell>
          <cell r="B21">
            <v>99020</v>
          </cell>
          <cell r="C21" t="str">
            <v>S</v>
          </cell>
        </row>
        <row r="22">
          <cell r="A22" t="str">
            <v>B02B</v>
          </cell>
          <cell r="B22">
            <v>99021</v>
          </cell>
          <cell r="C22" t="str">
            <v>S</v>
          </cell>
        </row>
        <row r="23">
          <cell r="A23" t="str">
            <v>B02C</v>
          </cell>
          <cell r="B23">
            <v>99022</v>
          </cell>
          <cell r="C23" t="str">
            <v>S</v>
          </cell>
        </row>
        <row r="24">
          <cell r="A24" t="str">
            <v>B03A</v>
          </cell>
          <cell r="B24">
            <v>99023</v>
          </cell>
          <cell r="C24" t="str">
            <v>S</v>
          </cell>
        </row>
        <row r="25">
          <cell r="A25" t="str">
            <v>B03B</v>
          </cell>
          <cell r="B25">
            <v>99024</v>
          </cell>
          <cell r="C25" t="str">
            <v>S</v>
          </cell>
        </row>
        <row r="26">
          <cell r="A26" t="str">
            <v>B04A</v>
          </cell>
          <cell r="B26">
            <v>99025</v>
          </cell>
          <cell r="C26" t="str">
            <v>S</v>
          </cell>
        </row>
        <row r="27">
          <cell r="A27" t="str">
            <v>B04B</v>
          </cell>
          <cell r="B27">
            <v>99026</v>
          </cell>
          <cell r="C27" t="str">
            <v>S</v>
          </cell>
        </row>
        <row r="28">
          <cell r="A28" t="str">
            <v>B05Z</v>
          </cell>
          <cell r="B28">
            <v>99027</v>
          </cell>
          <cell r="C28" t="str">
            <v>S</v>
          </cell>
        </row>
        <row r="29">
          <cell r="A29" t="str">
            <v>B06A</v>
          </cell>
          <cell r="B29">
            <v>99028</v>
          </cell>
          <cell r="C29" t="str">
            <v>S</v>
          </cell>
        </row>
        <row r="30">
          <cell r="A30" t="str">
            <v>B06B</v>
          </cell>
          <cell r="B30">
            <v>99029</v>
          </cell>
          <cell r="C30" t="str">
            <v>S</v>
          </cell>
        </row>
        <row r="31">
          <cell r="A31" t="str">
            <v>B07A</v>
          </cell>
          <cell r="B31">
            <v>99030</v>
          </cell>
          <cell r="C31" t="str">
            <v>S</v>
          </cell>
        </row>
        <row r="32">
          <cell r="A32" t="str">
            <v>B07B</v>
          </cell>
          <cell r="B32">
            <v>99031</v>
          </cell>
          <cell r="C32" t="str">
            <v>S</v>
          </cell>
        </row>
        <row r="33">
          <cell r="A33" t="str">
            <v>B40Z</v>
          </cell>
          <cell r="B33">
            <v>99032</v>
          </cell>
          <cell r="C33" t="str">
            <v>O</v>
          </cell>
        </row>
        <row r="34">
          <cell r="A34" t="str">
            <v>B41Z</v>
          </cell>
          <cell r="B34">
            <v>99033</v>
          </cell>
          <cell r="C34" t="str">
            <v>O</v>
          </cell>
        </row>
        <row r="35">
          <cell r="A35" t="str">
            <v>B60A</v>
          </cell>
          <cell r="B35">
            <v>99034</v>
          </cell>
          <cell r="C35" t="str">
            <v>M</v>
          </cell>
        </row>
        <row r="36">
          <cell r="A36" t="str">
            <v>B60B</v>
          </cell>
          <cell r="B36">
            <v>99035</v>
          </cell>
          <cell r="C36" t="str">
            <v>M</v>
          </cell>
        </row>
        <row r="37">
          <cell r="A37" t="str">
            <v>B61A</v>
          </cell>
          <cell r="B37">
            <v>99036</v>
          </cell>
          <cell r="C37" t="str">
            <v>M</v>
          </cell>
        </row>
        <row r="38">
          <cell r="A38" t="str">
            <v>B61B</v>
          </cell>
          <cell r="B38">
            <v>99037</v>
          </cell>
          <cell r="C38" t="str">
            <v>M</v>
          </cell>
        </row>
        <row r="39">
          <cell r="A39" t="str">
            <v>B62Z</v>
          </cell>
          <cell r="B39">
            <v>99038</v>
          </cell>
          <cell r="C39" t="str">
            <v>M</v>
          </cell>
        </row>
        <row r="40">
          <cell r="A40" t="str">
            <v>B63Z</v>
          </cell>
          <cell r="B40">
            <v>99039</v>
          </cell>
          <cell r="C40" t="str">
            <v>M</v>
          </cell>
        </row>
        <row r="41">
          <cell r="A41" t="str">
            <v>B64A</v>
          </cell>
          <cell r="B41">
            <v>99040</v>
          </cell>
          <cell r="C41" t="str">
            <v>M</v>
          </cell>
        </row>
        <row r="42">
          <cell r="A42" t="str">
            <v>B64B</v>
          </cell>
          <cell r="B42">
            <v>99041</v>
          </cell>
          <cell r="C42" t="str">
            <v>M</v>
          </cell>
        </row>
        <row r="43">
          <cell r="A43" t="str">
            <v>B65Z</v>
          </cell>
          <cell r="B43">
            <v>99042</v>
          </cell>
          <cell r="C43" t="str">
            <v>M</v>
          </cell>
        </row>
        <row r="44">
          <cell r="A44" t="str">
            <v>B66A</v>
          </cell>
          <cell r="B44">
            <v>99043</v>
          </cell>
          <cell r="C44" t="str">
            <v>M</v>
          </cell>
        </row>
        <row r="45">
          <cell r="A45" t="str">
            <v>B66B</v>
          </cell>
          <cell r="B45">
            <v>99044</v>
          </cell>
          <cell r="C45" t="str">
            <v>M</v>
          </cell>
        </row>
        <row r="46">
          <cell r="A46" t="str">
            <v>B67A</v>
          </cell>
          <cell r="B46">
            <v>99045</v>
          </cell>
          <cell r="C46" t="str">
            <v>M</v>
          </cell>
        </row>
        <row r="47">
          <cell r="A47" t="str">
            <v>B67B</v>
          </cell>
          <cell r="B47">
            <v>99046</v>
          </cell>
          <cell r="C47" t="str">
            <v>M</v>
          </cell>
        </row>
        <row r="48">
          <cell r="A48" t="str">
            <v>B67C</v>
          </cell>
          <cell r="B48">
            <v>99047</v>
          </cell>
          <cell r="C48" t="str">
            <v>M</v>
          </cell>
        </row>
        <row r="49">
          <cell r="A49" t="str">
            <v>B68A</v>
          </cell>
          <cell r="B49">
            <v>99048</v>
          </cell>
          <cell r="C49" t="str">
            <v>M</v>
          </cell>
        </row>
        <row r="50">
          <cell r="A50" t="str">
            <v>B68B</v>
          </cell>
          <cell r="B50">
            <v>99049</v>
          </cell>
          <cell r="C50" t="str">
            <v>M</v>
          </cell>
        </row>
        <row r="51">
          <cell r="A51" t="str">
            <v>B69A</v>
          </cell>
          <cell r="B51">
            <v>99050</v>
          </cell>
          <cell r="C51" t="str">
            <v>M</v>
          </cell>
        </row>
        <row r="52">
          <cell r="A52" t="str">
            <v>B69B</v>
          </cell>
          <cell r="B52">
            <v>99051</v>
          </cell>
          <cell r="C52" t="str">
            <v>M</v>
          </cell>
        </row>
        <row r="53">
          <cell r="A53" t="str">
            <v>B70A</v>
          </cell>
          <cell r="B53">
            <v>99052</v>
          </cell>
          <cell r="C53" t="str">
            <v>M</v>
          </cell>
        </row>
        <row r="54">
          <cell r="A54" t="str">
            <v>B70B</v>
          </cell>
          <cell r="B54">
            <v>99053</v>
          </cell>
          <cell r="C54" t="str">
            <v>M</v>
          </cell>
        </row>
        <row r="55">
          <cell r="A55" t="str">
            <v>B70C</v>
          </cell>
          <cell r="B55">
            <v>99054</v>
          </cell>
          <cell r="C55" t="str">
            <v>M</v>
          </cell>
        </row>
        <row r="56">
          <cell r="A56" t="str">
            <v>B70D</v>
          </cell>
          <cell r="B56">
            <v>99055</v>
          </cell>
          <cell r="C56" t="str">
            <v>M</v>
          </cell>
        </row>
        <row r="57">
          <cell r="A57" t="str">
            <v>B71A</v>
          </cell>
          <cell r="B57">
            <v>99056</v>
          </cell>
          <cell r="C57" t="str">
            <v>M</v>
          </cell>
        </row>
        <row r="58">
          <cell r="A58" t="str">
            <v>B71B</v>
          </cell>
          <cell r="B58">
            <v>99057</v>
          </cell>
          <cell r="C58" t="str">
            <v>M</v>
          </cell>
        </row>
        <row r="59">
          <cell r="A59" t="str">
            <v>B72A</v>
          </cell>
          <cell r="B59">
            <v>99058</v>
          </cell>
          <cell r="C59" t="str">
            <v>M</v>
          </cell>
        </row>
        <row r="60">
          <cell r="A60" t="str">
            <v>B72B</v>
          </cell>
          <cell r="B60">
            <v>99059</v>
          </cell>
          <cell r="C60" t="str">
            <v>M</v>
          </cell>
        </row>
        <row r="61">
          <cell r="A61" t="str">
            <v>B73Z</v>
          </cell>
          <cell r="B61">
            <v>99060</v>
          </cell>
          <cell r="C61" t="str">
            <v>M</v>
          </cell>
        </row>
        <row r="62">
          <cell r="A62" t="str">
            <v>B74Z</v>
          </cell>
          <cell r="B62">
            <v>99061</v>
          </cell>
          <cell r="C62" t="str">
            <v>M</v>
          </cell>
        </row>
        <row r="63">
          <cell r="A63" t="str">
            <v>B75Z</v>
          </cell>
          <cell r="B63">
            <v>99062</v>
          </cell>
          <cell r="C63" t="str">
            <v>M</v>
          </cell>
        </row>
        <row r="64">
          <cell r="A64" t="str">
            <v>B76A</v>
          </cell>
          <cell r="B64">
            <v>99063</v>
          </cell>
          <cell r="C64" t="str">
            <v>M</v>
          </cell>
        </row>
        <row r="65">
          <cell r="A65" t="str">
            <v>B76B</v>
          </cell>
          <cell r="B65">
            <v>99064</v>
          </cell>
          <cell r="C65" t="str">
            <v>M</v>
          </cell>
        </row>
        <row r="66">
          <cell r="A66" t="str">
            <v>B77Z</v>
          </cell>
          <cell r="B66">
            <v>99065</v>
          </cell>
          <cell r="C66" t="str">
            <v>M</v>
          </cell>
        </row>
        <row r="67">
          <cell r="A67" t="str">
            <v>B78A</v>
          </cell>
          <cell r="B67">
            <v>99066</v>
          </cell>
          <cell r="C67" t="str">
            <v>M</v>
          </cell>
        </row>
        <row r="68">
          <cell r="A68" t="str">
            <v>B78B</v>
          </cell>
          <cell r="B68">
            <v>99067</v>
          </cell>
          <cell r="C68" t="str">
            <v>M</v>
          </cell>
        </row>
        <row r="69">
          <cell r="A69" t="str">
            <v>B79Z</v>
          </cell>
          <cell r="B69">
            <v>99068</v>
          </cell>
          <cell r="C69" t="str">
            <v>M</v>
          </cell>
        </row>
        <row r="70">
          <cell r="A70" t="str">
            <v>B80Z</v>
          </cell>
          <cell r="B70">
            <v>99069</v>
          </cell>
          <cell r="C70" t="str">
            <v>M</v>
          </cell>
        </row>
        <row r="71">
          <cell r="A71" t="str">
            <v>B81A</v>
          </cell>
          <cell r="B71">
            <v>99070</v>
          </cell>
          <cell r="C71" t="str">
            <v>M</v>
          </cell>
        </row>
        <row r="72">
          <cell r="A72" t="str">
            <v>B81B</v>
          </cell>
          <cell r="B72">
            <v>99071</v>
          </cell>
          <cell r="C72" t="str">
            <v>M</v>
          </cell>
        </row>
        <row r="73">
          <cell r="A73" t="str">
            <v>C01Z</v>
          </cell>
          <cell r="B73">
            <v>99072</v>
          </cell>
          <cell r="C73" t="str">
            <v>S</v>
          </cell>
        </row>
        <row r="74">
          <cell r="A74" t="str">
            <v>C02Z</v>
          </cell>
          <cell r="B74">
            <v>99073</v>
          </cell>
          <cell r="C74" t="str">
            <v>S</v>
          </cell>
        </row>
        <row r="75">
          <cell r="A75" t="str">
            <v>C03Z</v>
          </cell>
          <cell r="B75">
            <v>99074</v>
          </cell>
          <cell r="C75" t="str">
            <v>S</v>
          </cell>
        </row>
        <row r="76">
          <cell r="A76" t="str">
            <v>C04Z</v>
          </cell>
          <cell r="B76">
            <v>99075</v>
          </cell>
          <cell r="C76" t="str">
            <v>S</v>
          </cell>
        </row>
        <row r="77">
          <cell r="A77" t="str">
            <v>C05Z</v>
          </cell>
          <cell r="B77">
            <v>99076</v>
          </cell>
          <cell r="C77" t="str">
            <v>S</v>
          </cell>
        </row>
        <row r="78">
          <cell r="A78" t="str">
            <v>C10Z</v>
          </cell>
          <cell r="B78">
            <v>99077</v>
          </cell>
          <cell r="C78" t="str">
            <v>S</v>
          </cell>
        </row>
        <row r="79">
          <cell r="A79" t="str">
            <v>C11Z</v>
          </cell>
          <cell r="B79">
            <v>99078</v>
          </cell>
          <cell r="C79" t="str">
            <v>S</v>
          </cell>
        </row>
        <row r="80">
          <cell r="A80" t="str">
            <v>C12Z</v>
          </cell>
          <cell r="B80">
            <v>99079</v>
          </cell>
          <cell r="C80" t="str">
            <v>S</v>
          </cell>
        </row>
        <row r="81">
          <cell r="A81" t="str">
            <v>C13Z</v>
          </cell>
          <cell r="B81">
            <v>99080</v>
          </cell>
          <cell r="C81" t="str">
            <v>S</v>
          </cell>
        </row>
        <row r="82">
          <cell r="A82" t="str">
            <v>C14Z</v>
          </cell>
          <cell r="B82">
            <v>99081</v>
          </cell>
          <cell r="C82" t="str">
            <v>S</v>
          </cell>
        </row>
        <row r="83">
          <cell r="A83" t="str">
            <v>C15A</v>
          </cell>
          <cell r="B83">
            <v>99082</v>
          </cell>
          <cell r="C83" t="str">
            <v>S</v>
          </cell>
        </row>
        <row r="84">
          <cell r="A84" t="str">
            <v>C15B</v>
          </cell>
          <cell r="B84">
            <v>99083</v>
          </cell>
          <cell r="C84" t="str">
            <v>S</v>
          </cell>
        </row>
        <row r="85">
          <cell r="A85" t="str">
            <v>C16A</v>
          </cell>
          <cell r="B85">
            <v>99084</v>
          </cell>
          <cell r="C85" t="str">
            <v>S</v>
          </cell>
        </row>
        <row r="86">
          <cell r="A86" t="str">
            <v>C16B</v>
          </cell>
          <cell r="B86">
            <v>99085</v>
          </cell>
          <cell r="C86" t="str">
            <v>S</v>
          </cell>
        </row>
        <row r="87">
          <cell r="A87" t="str">
            <v>C60A</v>
          </cell>
          <cell r="B87">
            <v>99086</v>
          </cell>
          <cell r="C87" t="str">
            <v>M</v>
          </cell>
        </row>
        <row r="88">
          <cell r="A88" t="str">
            <v>C60B</v>
          </cell>
          <cell r="B88">
            <v>99087</v>
          </cell>
          <cell r="C88" t="str">
            <v>M</v>
          </cell>
        </row>
        <row r="89">
          <cell r="A89" t="str">
            <v>C61Z</v>
          </cell>
          <cell r="B89">
            <v>99088</v>
          </cell>
          <cell r="C89" t="str">
            <v>M</v>
          </cell>
        </row>
        <row r="90">
          <cell r="A90" t="str">
            <v>C62Z</v>
          </cell>
          <cell r="B90">
            <v>99089</v>
          </cell>
          <cell r="C90" t="str">
            <v>M</v>
          </cell>
        </row>
        <row r="91">
          <cell r="A91" t="str">
            <v>C63A</v>
          </cell>
          <cell r="B91">
            <v>99090</v>
          </cell>
          <cell r="C91" t="str">
            <v>M</v>
          </cell>
        </row>
        <row r="92">
          <cell r="A92" t="str">
            <v>C63B</v>
          </cell>
          <cell r="B92">
            <v>99091</v>
          </cell>
          <cell r="C92" t="str">
            <v>M</v>
          </cell>
        </row>
        <row r="93">
          <cell r="A93" t="str">
            <v>D01Z</v>
          </cell>
          <cell r="B93">
            <v>99092</v>
          </cell>
          <cell r="C93" t="str">
            <v>S</v>
          </cell>
        </row>
        <row r="94">
          <cell r="A94" t="str">
            <v>D02A</v>
          </cell>
          <cell r="B94">
            <v>99093</v>
          </cell>
          <cell r="C94" t="str">
            <v>S</v>
          </cell>
        </row>
        <row r="95">
          <cell r="A95" t="str">
            <v>D02B</v>
          </cell>
          <cell r="B95">
            <v>99094</v>
          </cell>
          <cell r="C95" t="str">
            <v>S</v>
          </cell>
        </row>
        <row r="96">
          <cell r="A96" t="str">
            <v>D02C</v>
          </cell>
          <cell r="B96">
            <v>99095</v>
          </cell>
          <cell r="C96" t="str">
            <v>S</v>
          </cell>
        </row>
        <row r="97">
          <cell r="A97" t="str">
            <v>D03Z</v>
          </cell>
          <cell r="B97">
            <v>99096</v>
          </cell>
          <cell r="C97" t="str">
            <v>S</v>
          </cell>
        </row>
        <row r="98">
          <cell r="A98" t="str">
            <v>D04A</v>
          </cell>
          <cell r="B98">
            <v>99097</v>
          </cell>
          <cell r="C98" t="str">
            <v>S</v>
          </cell>
        </row>
        <row r="99">
          <cell r="A99" t="str">
            <v>D04B</v>
          </cell>
          <cell r="B99">
            <v>99098</v>
          </cell>
          <cell r="C99" t="str">
            <v>S</v>
          </cell>
        </row>
        <row r="100">
          <cell r="A100" t="str">
            <v>D05Z</v>
          </cell>
          <cell r="B100">
            <v>99099</v>
          </cell>
          <cell r="C100" t="str">
            <v>S</v>
          </cell>
        </row>
        <row r="101">
          <cell r="A101" t="str">
            <v>D06Z</v>
          </cell>
          <cell r="B101">
            <v>99100</v>
          </cell>
          <cell r="C101" t="str">
            <v>S</v>
          </cell>
        </row>
        <row r="102">
          <cell r="A102" t="str">
            <v>D09Z</v>
          </cell>
          <cell r="B102">
            <v>99101</v>
          </cell>
          <cell r="C102" t="str">
            <v>S</v>
          </cell>
        </row>
        <row r="103">
          <cell r="A103" t="str">
            <v>D10Z</v>
          </cell>
          <cell r="B103">
            <v>99102</v>
          </cell>
          <cell r="C103" t="str">
            <v>S</v>
          </cell>
        </row>
        <row r="104">
          <cell r="A104" t="str">
            <v>D11Z</v>
          </cell>
          <cell r="B104">
            <v>99103</v>
          </cell>
          <cell r="C104" t="str">
            <v>S</v>
          </cell>
        </row>
        <row r="105">
          <cell r="A105" t="str">
            <v>D12Z</v>
          </cell>
          <cell r="B105">
            <v>99104</v>
          </cell>
          <cell r="C105" t="str">
            <v>S</v>
          </cell>
        </row>
        <row r="106">
          <cell r="A106" t="str">
            <v>D13Z</v>
          </cell>
          <cell r="B106">
            <v>99105</v>
          </cell>
          <cell r="C106" t="str">
            <v>S</v>
          </cell>
        </row>
        <row r="107">
          <cell r="A107" t="str">
            <v>D14Z</v>
          </cell>
          <cell r="B107">
            <v>99106</v>
          </cell>
          <cell r="C107" t="str">
            <v>S</v>
          </cell>
        </row>
        <row r="108">
          <cell r="A108" t="str">
            <v>D40Z</v>
          </cell>
          <cell r="B108">
            <v>99107</v>
          </cell>
          <cell r="C108" t="str">
            <v>O</v>
          </cell>
        </row>
        <row r="109">
          <cell r="A109" t="str">
            <v>D60A</v>
          </cell>
          <cell r="B109">
            <v>99108</v>
          </cell>
          <cell r="C109" t="str">
            <v>M</v>
          </cell>
        </row>
        <row r="110">
          <cell r="A110" t="str">
            <v>D60B</v>
          </cell>
          <cell r="B110">
            <v>99109</v>
          </cell>
          <cell r="C110" t="str">
            <v>M</v>
          </cell>
        </row>
        <row r="111">
          <cell r="A111" t="str">
            <v>D61Z</v>
          </cell>
          <cell r="B111">
            <v>99110</v>
          </cell>
          <cell r="C111" t="str">
            <v>M</v>
          </cell>
        </row>
        <row r="112">
          <cell r="A112" t="str">
            <v>D62Z</v>
          </cell>
          <cell r="B112">
            <v>99111</v>
          </cell>
          <cell r="C112" t="str">
            <v>M</v>
          </cell>
        </row>
        <row r="113">
          <cell r="A113" t="str">
            <v>D63A</v>
          </cell>
          <cell r="B113">
            <v>99112</v>
          </cell>
          <cell r="C113" t="str">
            <v>M</v>
          </cell>
        </row>
        <row r="114">
          <cell r="A114" t="str">
            <v>D63B</v>
          </cell>
          <cell r="B114">
            <v>99113</v>
          </cell>
          <cell r="C114" t="str">
            <v>M</v>
          </cell>
        </row>
        <row r="115">
          <cell r="A115" t="str">
            <v>D64Z</v>
          </cell>
          <cell r="B115">
            <v>99114</v>
          </cell>
          <cell r="C115" t="str">
            <v>M</v>
          </cell>
        </row>
        <row r="116">
          <cell r="A116" t="str">
            <v>D65Z</v>
          </cell>
          <cell r="B116">
            <v>99115</v>
          </cell>
          <cell r="C116" t="str">
            <v>M</v>
          </cell>
        </row>
        <row r="117">
          <cell r="A117" t="str">
            <v>D66A</v>
          </cell>
          <cell r="B117">
            <v>99116</v>
          </cell>
          <cell r="C117" t="str">
            <v>M</v>
          </cell>
        </row>
        <row r="118">
          <cell r="A118" t="str">
            <v>D66B</v>
          </cell>
          <cell r="B118">
            <v>99117</v>
          </cell>
          <cell r="C118" t="str">
            <v>M</v>
          </cell>
        </row>
        <row r="119">
          <cell r="A119" t="str">
            <v>D67A</v>
          </cell>
          <cell r="B119">
            <v>99118</v>
          </cell>
          <cell r="C119" t="str">
            <v>M</v>
          </cell>
        </row>
        <row r="120">
          <cell r="A120" t="str">
            <v>D67B</v>
          </cell>
          <cell r="B120">
            <v>99119</v>
          </cell>
          <cell r="C120" t="str">
            <v>M</v>
          </cell>
        </row>
        <row r="121">
          <cell r="A121" t="str">
            <v>E01A</v>
          </cell>
          <cell r="B121">
            <v>99120</v>
          </cell>
          <cell r="C121" t="str">
            <v>S</v>
          </cell>
        </row>
        <row r="122">
          <cell r="A122" t="str">
            <v>E01B</v>
          </cell>
          <cell r="B122">
            <v>99121</v>
          </cell>
          <cell r="C122" t="str">
            <v>S</v>
          </cell>
        </row>
        <row r="123">
          <cell r="A123" t="str">
            <v>E02A</v>
          </cell>
          <cell r="B123">
            <v>99122</v>
          </cell>
          <cell r="C123" t="str">
            <v>S</v>
          </cell>
        </row>
        <row r="124">
          <cell r="A124" t="str">
            <v>E02B</v>
          </cell>
          <cell r="B124">
            <v>99123</v>
          </cell>
          <cell r="C124" t="str">
            <v>S</v>
          </cell>
        </row>
        <row r="125">
          <cell r="A125" t="str">
            <v>E02C</v>
          </cell>
          <cell r="B125">
            <v>99124</v>
          </cell>
          <cell r="C125" t="str">
            <v>S</v>
          </cell>
        </row>
        <row r="126">
          <cell r="A126" t="str">
            <v>E40Z</v>
          </cell>
          <cell r="B126">
            <v>99125</v>
          </cell>
          <cell r="C126" t="str">
            <v>O</v>
          </cell>
        </row>
        <row r="127">
          <cell r="A127" t="str">
            <v>E41Z</v>
          </cell>
          <cell r="B127">
            <v>99126</v>
          </cell>
          <cell r="C127" t="str">
            <v>O</v>
          </cell>
        </row>
        <row r="128">
          <cell r="A128" t="str">
            <v>E60A</v>
          </cell>
          <cell r="B128">
            <v>99127</v>
          </cell>
          <cell r="C128" t="str">
            <v>M</v>
          </cell>
        </row>
        <row r="129">
          <cell r="A129" t="str">
            <v>E60B</v>
          </cell>
          <cell r="B129">
            <v>99128</v>
          </cell>
          <cell r="C129" t="str">
            <v>M</v>
          </cell>
        </row>
        <row r="130">
          <cell r="A130" t="str">
            <v>E61A</v>
          </cell>
          <cell r="B130">
            <v>99129</v>
          </cell>
          <cell r="C130" t="str">
            <v>M</v>
          </cell>
        </row>
        <row r="131">
          <cell r="A131" t="str">
            <v>E61B</v>
          </cell>
          <cell r="B131">
            <v>99130</v>
          </cell>
          <cell r="C131" t="str">
            <v>M</v>
          </cell>
        </row>
        <row r="132">
          <cell r="A132" t="str">
            <v>E62A</v>
          </cell>
          <cell r="B132">
            <v>99131</v>
          </cell>
          <cell r="C132" t="str">
            <v>M</v>
          </cell>
        </row>
        <row r="133">
          <cell r="A133" t="str">
            <v>E62B</v>
          </cell>
          <cell r="B133">
            <v>99132</v>
          </cell>
          <cell r="C133" t="str">
            <v>M</v>
          </cell>
        </row>
        <row r="134">
          <cell r="A134" t="str">
            <v>E62C</v>
          </cell>
          <cell r="B134">
            <v>99133</v>
          </cell>
          <cell r="C134" t="str">
            <v>M</v>
          </cell>
        </row>
        <row r="135">
          <cell r="A135" t="str">
            <v>E63Z</v>
          </cell>
          <cell r="B135">
            <v>99134</v>
          </cell>
          <cell r="C135" t="str">
            <v>M</v>
          </cell>
        </row>
        <row r="136">
          <cell r="A136" t="str">
            <v>E64Z</v>
          </cell>
          <cell r="B136">
            <v>99135</v>
          </cell>
          <cell r="C136" t="str">
            <v>M</v>
          </cell>
        </row>
        <row r="137">
          <cell r="A137" t="str">
            <v>E65A</v>
          </cell>
          <cell r="B137">
            <v>99136</v>
          </cell>
          <cell r="C137" t="str">
            <v>M</v>
          </cell>
        </row>
        <row r="138">
          <cell r="A138" t="str">
            <v>E65B</v>
          </cell>
          <cell r="B138">
            <v>99137</v>
          </cell>
          <cell r="C138" t="str">
            <v>M</v>
          </cell>
        </row>
        <row r="139">
          <cell r="A139" t="str">
            <v>E66A</v>
          </cell>
          <cell r="B139">
            <v>99138</v>
          </cell>
          <cell r="C139" t="str">
            <v>M</v>
          </cell>
        </row>
        <row r="140">
          <cell r="A140" t="str">
            <v>E66B</v>
          </cell>
          <cell r="B140">
            <v>99139</v>
          </cell>
          <cell r="C140" t="str">
            <v>M</v>
          </cell>
        </row>
        <row r="141">
          <cell r="A141" t="str">
            <v>E66C</v>
          </cell>
          <cell r="B141">
            <v>99140</v>
          </cell>
          <cell r="C141" t="str">
            <v>M</v>
          </cell>
        </row>
        <row r="142">
          <cell r="A142" t="str">
            <v>E67A</v>
          </cell>
          <cell r="B142">
            <v>99141</v>
          </cell>
          <cell r="C142" t="str">
            <v>M</v>
          </cell>
        </row>
        <row r="143">
          <cell r="A143" t="str">
            <v>E67B</v>
          </cell>
          <cell r="B143">
            <v>99142</v>
          </cell>
          <cell r="C143" t="str">
            <v>M</v>
          </cell>
        </row>
        <row r="144">
          <cell r="A144" t="str">
            <v>E68Z</v>
          </cell>
          <cell r="B144">
            <v>99143</v>
          </cell>
          <cell r="C144" t="str">
            <v>M</v>
          </cell>
        </row>
        <row r="145">
          <cell r="A145" t="str">
            <v>E69A</v>
          </cell>
          <cell r="B145">
            <v>99144</v>
          </cell>
          <cell r="C145" t="str">
            <v>M</v>
          </cell>
        </row>
        <row r="146">
          <cell r="A146" t="str">
            <v>E69B</v>
          </cell>
          <cell r="B146">
            <v>99145</v>
          </cell>
          <cell r="C146" t="str">
            <v>M</v>
          </cell>
        </row>
        <row r="147">
          <cell r="A147" t="str">
            <v>E69C</v>
          </cell>
          <cell r="B147">
            <v>99146</v>
          </cell>
          <cell r="C147" t="str">
            <v>M</v>
          </cell>
        </row>
        <row r="148">
          <cell r="A148" t="str">
            <v>E70A</v>
          </cell>
          <cell r="B148">
            <v>99147</v>
          </cell>
          <cell r="C148" t="str">
            <v>M</v>
          </cell>
        </row>
        <row r="149">
          <cell r="A149" t="str">
            <v>E70B</v>
          </cell>
          <cell r="B149">
            <v>99148</v>
          </cell>
          <cell r="C149" t="str">
            <v>M</v>
          </cell>
        </row>
        <row r="150">
          <cell r="A150" t="str">
            <v>E71A</v>
          </cell>
          <cell r="B150">
            <v>99149</v>
          </cell>
          <cell r="C150" t="str">
            <v>M</v>
          </cell>
        </row>
        <row r="151">
          <cell r="A151" t="str">
            <v>E71B</v>
          </cell>
          <cell r="B151">
            <v>99150</v>
          </cell>
          <cell r="C151" t="str">
            <v>M</v>
          </cell>
        </row>
        <row r="152">
          <cell r="A152" t="str">
            <v>E71C</v>
          </cell>
          <cell r="B152">
            <v>99151</v>
          </cell>
          <cell r="C152" t="str">
            <v>M</v>
          </cell>
        </row>
        <row r="153">
          <cell r="A153" t="str">
            <v>E72Z</v>
          </cell>
          <cell r="B153">
            <v>99152</v>
          </cell>
          <cell r="C153" t="str">
            <v>M</v>
          </cell>
        </row>
        <row r="154">
          <cell r="A154" t="str">
            <v>E73A</v>
          </cell>
          <cell r="B154">
            <v>99153</v>
          </cell>
          <cell r="C154" t="str">
            <v>M</v>
          </cell>
        </row>
        <row r="155">
          <cell r="A155" t="str">
            <v>E73B</v>
          </cell>
          <cell r="B155">
            <v>99154</v>
          </cell>
          <cell r="C155" t="str">
            <v>M</v>
          </cell>
        </row>
        <row r="156">
          <cell r="A156" t="str">
            <v>E73C</v>
          </cell>
          <cell r="B156">
            <v>99155</v>
          </cell>
          <cell r="C156" t="str">
            <v>M</v>
          </cell>
        </row>
        <row r="157">
          <cell r="A157" t="str">
            <v>E74A</v>
          </cell>
          <cell r="B157">
            <v>99156</v>
          </cell>
          <cell r="C157" t="str">
            <v>M</v>
          </cell>
        </row>
        <row r="158">
          <cell r="A158" t="str">
            <v>E74B</v>
          </cell>
          <cell r="B158">
            <v>99157</v>
          </cell>
          <cell r="C158" t="str">
            <v>M</v>
          </cell>
        </row>
        <row r="159">
          <cell r="A159" t="str">
            <v>E74C</v>
          </cell>
          <cell r="B159">
            <v>99158</v>
          </cell>
          <cell r="C159" t="str">
            <v>M</v>
          </cell>
        </row>
        <row r="160">
          <cell r="A160" t="str">
            <v>E75A</v>
          </cell>
          <cell r="B160">
            <v>99159</v>
          </cell>
          <cell r="C160" t="str">
            <v>M</v>
          </cell>
        </row>
        <row r="161">
          <cell r="A161" t="str">
            <v>E75B</v>
          </cell>
          <cell r="B161">
            <v>99160</v>
          </cell>
          <cell r="C161" t="str">
            <v>M</v>
          </cell>
        </row>
        <row r="162">
          <cell r="A162" t="str">
            <v>E75C</v>
          </cell>
          <cell r="B162">
            <v>99161</v>
          </cell>
          <cell r="C162" t="str">
            <v>M</v>
          </cell>
        </row>
        <row r="163">
          <cell r="A163" t="str">
            <v>F01A</v>
          </cell>
          <cell r="B163">
            <v>99162</v>
          </cell>
          <cell r="C163" t="str">
            <v>S</v>
          </cell>
        </row>
        <row r="164">
          <cell r="A164" t="str">
            <v>F01B</v>
          </cell>
          <cell r="B164">
            <v>99163</v>
          </cell>
          <cell r="C164" t="str">
            <v>S</v>
          </cell>
        </row>
        <row r="165">
          <cell r="A165" t="str">
            <v>F02Z</v>
          </cell>
          <cell r="B165">
            <v>99164</v>
          </cell>
          <cell r="C165" t="str">
            <v>S</v>
          </cell>
        </row>
        <row r="166">
          <cell r="A166" t="str">
            <v>F03Z</v>
          </cell>
          <cell r="B166">
            <v>99165</v>
          </cell>
          <cell r="C166" t="str">
            <v>S</v>
          </cell>
        </row>
        <row r="167">
          <cell r="A167" t="str">
            <v>F04A</v>
          </cell>
          <cell r="B167">
            <v>99166</v>
          </cell>
          <cell r="C167" t="str">
            <v>S</v>
          </cell>
        </row>
        <row r="168">
          <cell r="A168" t="str">
            <v>F04B</v>
          </cell>
          <cell r="B168">
            <v>99167</v>
          </cell>
          <cell r="C168" t="str">
            <v>S</v>
          </cell>
        </row>
        <row r="169">
          <cell r="A169" t="str">
            <v>F05A</v>
          </cell>
          <cell r="B169">
            <v>99168</v>
          </cell>
          <cell r="C169" t="str">
            <v>S</v>
          </cell>
        </row>
        <row r="170">
          <cell r="A170" t="str">
            <v>F05B</v>
          </cell>
          <cell r="B170">
            <v>99169</v>
          </cell>
          <cell r="C170" t="str">
            <v>S</v>
          </cell>
        </row>
        <row r="171">
          <cell r="A171" t="str">
            <v>F06A</v>
          </cell>
          <cell r="B171">
            <v>99170</v>
          </cell>
          <cell r="C171" t="str">
            <v>S</v>
          </cell>
        </row>
        <row r="172">
          <cell r="A172" t="str">
            <v>F06B</v>
          </cell>
          <cell r="B172">
            <v>99171</v>
          </cell>
          <cell r="C172" t="str">
            <v>S</v>
          </cell>
        </row>
        <row r="173">
          <cell r="A173" t="str">
            <v>F07A</v>
          </cell>
          <cell r="B173">
            <v>99172</v>
          </cell>
          <cell r="C173" t="str">
            <v>S</v>
          </cell>
        </row>
        <row r="174">
          <cell r="A174" t="str">
            <v>F07B</v>
          </cell>
          <cell r="B174">
            <v>99173</v>
          </cell>
          <cell r="C174" t="str">
            <v>S</v>
          </cell>
        </row>
        <row r="175">
          <cell r="A175" t="str">
            <v>F08A</v>
          </cell>
          <cell r="B175">
            <v>99174</v>
          </cell>
          <cell r="C175" t="str">
            <v>S</v>
          </cell>
        </row>
        <row r="176">
          <cell r="A176" t="str">
            <v>F08B</v>
          </cell>
          <cell r="B176">
            <v>99175</v>
          </cell>
          <cell r="C176" t="str">
            <v>S</v>
          </cell>
        </row>
        <row r="177">
          <cell r="A177" t="str">
            <v>F09A</v>
          </cell>
          <cell r="B177">
            <v>99176</v>
          </cell>
          <cell r="C177" t="str">
            <v>S</v>
          </cell>
        </row>
        <row r="178">
          <cell r="A178" t="str">
            <v>F09B</v>
          </cell>
          <cell r="B178">
            <v>99177</v>
          </cell>
          <cell r="C178" t="str">
            <v>S</v>
          </cell>
        </row>
        <row r="179">
          <cell r="A179" t="str">
            <v>F10Z</v>
          </cell>
          <cell r="B179">
            <v>99178</v>
          </cell>
          <cell r="C179" t="str">
            <v>S</v>
          </cell>
        </row>
        <row r="180">
          <cell r="A180" t="str">
            <v>F11A</v>
          </cell>
          <cell r="B180">
            <v>99179</v>
          </cell>
          <cell r="C180" t="str">
            <v>S</v>
          </cell>
        </row>
        <row r="181">
          <cell r="A181" t="str">
            <v>F11B</v>
          </cell>
          <cell r="B181">
            <v>99180</v>
          </cell>
          <cell r="C181" t="str">
            <v>S</v>
          </cell>
        </row>
        <row r="182">
          <cell r="A182" t="str">
            <v>F12Z</v>
          </cell>
          <cell r="B182">
            <v>99181</v>
          </cell>
          <cell r="C182" t="str">
            <v>S</v>
          </cell>
        </row>
        <row r="183">
          <cell r="A183" t="str">
            <v>F13Z</v>
          </cell>
          <cell r="B183">
            <v>99182</v>
          </cell>
          <cell r="C183" t="str">
            <v>S</v>
          </cell>
        </row>
        <row r="184">
          <cell r="A184" t="str">
            <v>F14A</v>
          </cell>
          <cell r="B184">
            <v>99183</v>
          </cell>
          <cell r="C184" t="str">
            <v>S</v>
          </cell>
        </row>
        <row r="185">
          <cell r="A185" t="str">
            <v>F14B</v>
          </cell>
          <cell r="B185">
            <v>99184</v>
          </cell>
          <cell r="C185" t="str">
            <v>S</v>
          </cell>
        </row>
        <row r="186">
          <cell r="A186" t="str">
            <v>F14C</v>
          </cell>
          <cell r="B186">
            <v>99185</v>
          </cell>
          <cell r="C186" t="str">
            <v>S</v>
          </cell>
        </row>
        <row r="187">
          <cell r="A187" t="str">
            <v>F15Z</v>
          </cell>
          <cell r="B187">
            <v>99186</v>
          </cell>
          <cell r="C187" t="str">
            <v>S</v>
          </cell>
        </row>
        <row r="188">
          <cell r="A188" t="str">
            <v>F16Z</v>
          </cell>
          <cell r="B188">
            <v>99187</v>
          </cell>
          <cell r="C188" t="str">
            <v>S</v>
          </cell>
        </row>
        <row r="189">
          <cell r="A189" t="str">
            <v>F17Z</v>
          </cell>
          <cell r="B189">
            <v>99188</v>
          </cell>
          <cell r="C189" t="str">
            <v>S</v>
          </cell>
        </row>
        <row r="190">
          <cell r="A190" t="str">
            <v>F18Z</v>
          </cell>
          <cell r="B190">
            <v>99189</v>
          </cell>
          <cell r="C190" t="str">
            <v>S</v>
          </cell>
        </row>
        <row r="191">
          <cell r="A191" t="str">
            <v>F19Z</v>
          </cell>
          <cell r="B191">
            <v>99190</v>
          </cell>
          <cell r="C191" t="str">
            <v>S</v>
          </cell>
        </row>
        <row r="192">
          <cell r="A192" t="str">
            <v>F20Z</v>
          </cell>
          <cell r="B192">
            <v>99191</v>
          </cell>
          <cell r="C192" t="str">
            <v>S</v>
          </cell>
        </row>
        <row r="193">
          <cell r="A193" t="str">
            <v>F21A</v>
          </cell>
          <cell r="B193">
            <v>99192</v>
          </cell>
          <cell r="C193" t="str">
            <v>S</v>
          </cell>
        </row>
        <row r="194">
          <cell r="A194" t="str">
            <v>F21B</v>
          </cell>
          <cell r="B194">
            <v>99193</v>
          </cell>
          <cell r="C194" t="str">
            <v>S</v>
          </cell>
        </row>
        <row r="195">
          <cell r="A195" t="str">
            <v>F40Z</v>
          </cell>
          <cell r="B195">
            <v>99194</v>
          </cell>
          <cell r="C195" t="str">
            <v>O</v>
          </cell>
        </row>
        <row r="196">
          <cell r="A196" t="str">
            <v>F41A</v>
          </cell>
          <cell r="B196">
            <v>99195</v>
          </cell>
          <cell r="C196" t="str">
            <v>O</v>
          </cell>
        </row>
        <row r="197">
          <cell r="A197" t="str">
            <v>F41B</v>
          </cell>
          <cell r="B197">
            <v>99196</v>
          </cell>
          <cell r="C197" t="str">
            <v>O</v>
          </cell>
        </row>
        <row r="198">
          <cell r="A198" t="str">
            <v>F42A</v>
          </cell>
          <cell r="B198">
            <v>99197</v>
          </cell>
          <cell r="C198" t="str">
            <v>O</v>
          </cell>
        </row>
        <row r="199">
          <cell r="A199" t="str">
            <v>F42B</v>
          </cell>
          <cell r="B199">
            <v>99198</v>
          </cell>
          <cell r="C199" t="str">
            <v>O</v>
          </cell>
        </row>
        <row r="200">
          <cell r="A200" t="str">
            <v>F60A</v>
          </cell>
          <cell r="B200">
            <v>99199</v>
          </cell>
          <cell r="C200" t="str">
            <v>M</v>
          </cell>
        </row>
        <row r="201">
          <cell r="A201" t="str">
            <v>F60B</v>
          </cell>
          <cell r="B201">
            <v>99200</v>
          </cell>
          <cell r="C201" t="str">
            <v>M</v>
          </cell>
        </row>
        <row r="202">
          <cell r="A202" t="str">
            <v>F60C</v>
          </cell>
          <cell r="B202">
            <v>99201</v>
          </cell>
          <cell r="C202" t="str">
            <v>M</v>
          </cell>
        </row>
        <row r="203">
          <cell r="A203" t="str">
            <v>F61Z</v>
          </cell>
          <cell r="B203">
            <v>99202</v>
          </cell>
          <cell r="C203" t="str">
            <v>M</v>
          </cell>
        </row>
        <row r="204">
          <cell r="A204" t="str">
            <v>F62A</v>
          </cell>
          <cell r="B204">
            <v>99203</v>
          </cell>
          <cell r="C204" t="str">
            <v>M</v>
          </cell>
        </row>
        <row r="205">
          <cell r="A205" t="str">
            <v>F62B</v>
          </cell>
          <cell r="B205">
            <v>99204</v>
          </cell>
          <cell r="C205" t="str">
            <v>M</v>
          </cell>
        </row>
        <row r="206">
          <cell r="A206" t="str">
            <v>F63A</v>
          </cell>
          <cell r="B206">
            <v>99205</v>
          </cell>
          <cell r="C206" t="str">
            <v>M</v>
          </cell>
        </row>
        <row r="207">
          <cell r="A207" t="str">
            <v>F63B</v>
          </cell>
          <cell r="B207">
            <v>99206</v>
          </cell>
          <cell r="C207" t="str">
            <v>M</v>
          </cell>
        </row>
        <row r="208">
          <cell r="A208" t="str">
            <v>F64Z</v>
          </cell>
          <cell r="B208">
            <v>99207</v>
          </cell>
          <cell r="C208" t="str">
            <v>M</v>
          </cell>
        </row>
        <row r="209">
          <cell r="A209" t="str">
            <v>F65A</v>
          </cell>
          <cell r="B209">
            <v>99208</v>
          </cell>
          <cell r="C209" t="str">
            <v>M</v>
          </cell>
        </row>
        <row r="210">
          <cell r="A210" t="str">
            <v>F65B</v>
          </cell>
          <cell r="B210">
            <v>99209</v>
          </cell>
          <cell r="C210" t="str">
            <v>M</v>
          </cell>
        </row>
        <row r="211">
          <cell r="A211" t="str">
            <v>F66A</v>
          </cell>
          <cell r="B211">
            <v>99210</v>
          </cell>
          <cell r="C211" t="str">
            <v>M</v>
          </cell>
        </row>
        <row r="212">
          <cell r="A212" t="str">
            <v>F66B</v>
          </cell>
          <cell r="B212">
            <v>99211</v>
          </cell>
          <cell r="C212" t="str">
            <v>M</v>
          </cell>
        </row>
        <row r="213">
          <cell r="A213" t="str">
            <v>F67A</v>
          </cell>
          <cell r="B213">
            <v>99212</v>
          </cell>
          <cell r="C213" t="str">
            <v>M</v>
          </cell>
        </row>
        <row r="214">
          <cell r="A214" t="str">
            <v>F67B</v>
          </cell>
          <cell r="B214">
            <v>99213</v>
          </cell>
          <cell r="C214" t="str">
            <v>M</v>
          </cell>
        </row>
        <row r="215">
          <cell r="A215" t="str">
            <v>F68Z</v>
          </cell>
          <cell r="B215">
            <v>99214</v>
          </cell>
          <cell r="C215" t="str">
            <v>M</v>
          </cell>
        </row>
        <row r="216">
          <cell r="A216" t="str">
            <v>F69A</v>
          </cell>
          <cell r="B216">
            <v>99215</v>
          </cell>
          <cell r="C216" t="str">
            <v>M</v>
          </cell>
        </row>
        <row r="217">
          <cell r="A217" t="str">
            <v>F69B</v>
          </cell>
          <cell r="B217">
            <v>99216</v>
          </cell>
          <cell r="C217" t="str">
            <v>M</v>
          </cell>
        </row>
        <row r="218">
          <cell r="A218" t="str">
            <v>F70A</v>
          </cell>
          <cell r="B218">
            <v>99217</v>
          </cell>
          <cell r="C218" t="str">
            <v>M</v>
          </cell>
        </row>
        <row r="219">
          <cell r="A219" t="str">
            <v>F70B</v>
          </cell>
          <cell r="B219">
            <v>99218</v>
          </cell>
          <cell r="C219" t="str">
            <v>M</v>
          </cell>
        </row>
        <row r="220">
          <cell r="A220" t="str">
            <v>F71A</v>
          </cell>
          <cell r="B220">
            <v>99219</v>
          </cell>
          <cell r="C220" t="str">
            <v>M</v>
          </cell>
        </row>
        <row r="221">
          <cell r="A221" t="str">
            <v>F71B</v>
          </cell>
          <cell r="B221">
            <v>99220</v>
          </cell>
          <cell r="C221" t="str">
            <v>M</v>
          </cell>
        </row>
        <row r="222">
          <cell r="A222" t="str">
            <v>F72A</v>
          </cell>
          <cell r="B222">
            <v>99221</v>
          </cell>
          <cell r="C222" t="str">
            <v>M</v>
          </cell>
        </row>
        <row r="223">
          <cell r="A223" t="str">
            <v>F72B</v>
          </cell>
          <cell r="B223">
            <v>99222</v>
          </cell>
          <cell r="C223" t="str">
            <v>M</v>
          </cell>
        </row>
        <row r="224">
          <cell r="A224" t="str">
            <v>F73A</v>
          </cell>
          <cell r="B224">
            <v>99223</v>
          </cell>
          <cell r="C224" t="str">
            <v>M</v>
          </cell>
        </row>
        <row r="225">
          <cell r="A225" t="str">
            <v>F73B</v>
          </cell>
          <cell r="B225">
            <v>99224</v>
          </cell>
          <cell r="C225" t="str">
            <v>M</v>
          </cell>
        </row>
        <row r="226">
          <cell r="A226" t="str">
            <v>F74Z</v>
          </cell>
          <cell r="B226">
            <v>99225</v>
          </cell>
          <cell r="C226" t="str">
            <v>M</v>
          </cell>
        </row>
        <row r="227">
          <cell r="A227" t="str">
            <v>F75A</v>
          </cell>
          <cell r="B227">
            <v>99226</v>
          </cell>
          <cell r="C227" t="str">
            <v>M</v>
          </cell>
        </row>
        <row r="228">
          <cell r="A228" t="str">
            <v>F75B</v>
          </cell>
          <cell r="B228">
            <v>99227</v>
          </cell>
          <cell r="C228" t="str">
            <v>M</v>
          </cell>
        </row>
        <row r="229">
          <cell r="A229" t="str">
            <v>F75C</v>
          </cell>
          <cell r="B229">
            <v>99228</v>
          </cell>
          <cell r="C229" t="str">
            <v>M</v>
          </cell>
        </row>
        <row r="230">
          <cell r="A230" t="str">
            <v>G01A</v>
          </cell>
          <cell r="B230">
            <v>99229</v>
          </cell>
          <cell r="C230" t="str">
            <v>S</v>
          </cell>
        </row>
        <row r="231">
          <cell r="A231" t="str">
            <v>G01B</v>
          </cell>
          <cell r="B231">
            <v>99230</v>
          </cell>
          <cell r="C231" t="str">
            <v>S</v>
          </cell>
        </row>
        <row r="232">
          <cell r="A232" t="str">
            <v>G02A</v>
          </cell>
          <cell r="B232">
            <v>99231</v>
          </cell>
          <cell r="C232" t="str">
            <v>S</v>
          </cell>
        </row>
        <row r="233">
          <cell r="A233" t="str">
            <v>G02B</v>
          </cell>
          <cell r="B233">
            <v>99232</v>
          </cell>
          <cell r="C233" t="str">
            <v>S</v>
          </cell>
        </row>
        <row r="234">
          <cell r="A234" t="str">
            <v>G03A</v>
          </cell>
          <cell r="B234">
            <v>99233</v>
          </cell>
          <cell r="C234" t="str">
            <v>S</v>
          </cell>
        </row>
        <row r="235">
          <cell r="A235" t="str">
            <v>G03B</v>
          </cell>
          <cell r="B235">
            <v>99234</v>
          </cell>
          <cell r="C235" t="str">
            <v>S</v>
          </cell>
        </row>
        <row r="236">
          <cell r="A236" t="str">
            <v>G03C</v>
          </cell>
          <cell r="B236">
            <v>99235</v>
          </cell>
          <cell r="C236" t="str">
            <v>S</v>
          </cell>
        </row>
        <row r="237">
          <cell r="A237" t="str">
            <v>G04A</v>
          </cell>
          <cell r="B237">
            <v>99236</v>
          </cell>
          <cell r="C237" t="str">
            <v>S</v>
          </cell>
        </row>
        <row r="238">
          <cell r="A238" t="str">
            <v>G04B</v>
          </cell>
          <cell r="B238">
            <v>99237</v>
          </cell>
          <cell r="C238" t="str">
            <v>S</v>
          </cell>
        </row>
        <row r="239">
          <cell r="A239" t="str">
            <v>G04C</v>
          </cell>
          <cell r="B239">
            <v>99238</v>
          </cell>
          <cell r="C239" t="str">
            <v>S</v>
          </cell>
        </row>
        <row r="240">
          <cell r="A240" t="str">
            <v>G05A</v>
          </cell>
          <cell r="B240">
            <v>99239</v>
          </cell>
          <cell r="C240" t="str">
            <v>S</v>
          </cell>
        </row>
        <row r="241">
          <cell r="A241" t="str">
            <v>G05B</v>
          </cell>
          <cell r="B241">
            <v>99240</v>
          </cell>
          <cell r="C241" t="str">
            <v>S</v>
          </cell>
        </row>
        <row r="242">
          <cell r="A242" t="str">
            <v>G06Z</v>
          </cell>
          <cell r="B242">
            <v>99241</v>
          </cell>
          <cell r="C242" t="str">
            <v>S</v>
          </cell>
        </row>
        <row r="243">
          <cell r="A243" t="str">
            <v>G07A</v>
          </cell>
          <cell r="B243">
            <v>99242</v>
          </cell>
          <cell r="C243" t="str">
            <v>S</v>
          </cell>
        </row>
        <row r="244">
          <cell r="A244" t="str">
            <v>G07B</v>
          </cell>
          <cell r="B244">
            <v>99243</v>
          </cell>
          <cell r="C244" t="str">
            <v>S</v>
          </cell>
        </row>
        <row r="245">
          <cell r="A245" t="str">
            <v>G08A</v>
          </cell>
          <cell r="B245">
            <v>99244</v>
          </cell>
          <cell r="C245" t="str">
            <v>S</v>
          </cell>
        </row>
        <row r="246">
          <cell r="A246" t="str">
            <v>G08B</v>
          </cell>
          <cell r="B246">
            <v>99245</v>
          </cell>
          <cell r="C246" t="str">
            <v>S</v>
          </cell>
        </row>
        <row r="247">
          <cell r="A247" t="str">
            <v>G09Z</v>
          </cell>
          <cell r="B247">
            <v>99246</v>
          </cell>
          <cell r="C247" t="str">
            <v>S</v>
          </cell>
        </row>
        <row r="248">
          <cell r="A248" t="str">
            <v>G10Z</v>
          </cell>
          <cell r="B248">
            <v>99247</v>
          </cell>
          <cell r="C248" t="str">
            <v>S</v>
          </cell>
        </row>
        <row r="249">
          <cell r="A249" t="str">
            <v>G11A</v>
          </cell>
          <cell r="B249">
            <v>99248</v>
          </cell>
          <cell r="C249" t="str">
            <v>S</v>
          </cell>
        </row>
        <row r="250">
          <cell r="A250" t="str">
            <v>G11B</v>
          </cell>
          <cell r="B250">
            <v>99249</v>
          </cell>
          <cell r="C250" t="str">
            <v>S</v>
          </cell>
        </row>
        <row r="251">
          <cell r="A251" t="str">
            <v>G12A</v>
          </cell>
          <cell r="B251">
            <v>99250</v>
          </cell>
          <cell r="C251" t="str">
            <v>S</v>
          </cell>
        </row>
        <row r="252">
          <cell r="A252" t="str">
            <v>G12B</v>
          </cell>
          <cell r="B252">
            <v>99251</v>
          </cell>
          <cell r="C252" t="str">
            <v>S</v>
          </cell>
        </row>
        <row r="253">
          <cell r="A253" t="str">
            <v>G42A</v>
          </cell>
          <cell r="B253">
            <v>99252</v>
          </cell>
          <cell r="C253" t="str">
            <v>O</v>
          </cell>
        </row>
        <row r="254">
          <cell r="A254" t="str">
            <v>G42B</v>
          </cell>
          <cell r="B254">
            <v>99253</v>
          </cell>
          <cell r="C254" t="str">
            <v>O</v>
          </cell>
        </row>
        <row r="255">
          <cell r="A255" t="str">
            <v>G43Z</v>
          </cell>
          <cell r="B255">
            <v>99254</v>
          </cell>
          <cell r="C255" t="str">
            <v>O</v>
          </cell>
        </row>
        <row r="256">
          <cell r="A256" t="str">
            <v>G44A</v>
          </cell>
          <cell r="B256">
            <v>99255</v>
          </cell>
          <cell r="C256" t="str">
            <v>O</v>
          </cell>
        </row>
        <row r="257">
          <cell r="A257" t="str">
            <v>G44B</v>
          </cell>
          <cell r="B257">
            <v>99256</v>
          </cell>
          <cell r="C257" t="str">
            <v>O</v>
          </cell>
        </row>
        <row r="258">
          <cell r="A258" t="str">
            <v>G44C</v>
          </cell>
          <cell r="B258">
            <v>99257</v>
          </cell>
          <cell r="C258" t="str">
            <v>O</v>
          </cell>
        </row>
        <row r="259">
          <cell r="A259" t="str">
            <v>G45A</v>
          </cell>
          <cell r="B259">
            <v>99258</v>
          </cell>
          <cell r="C259" t="str">
            <v>O</v>
          </cell>
        </row>
        <row r="260">
          <cell r="A260" t="str">
            <v>G45B</v>
          </cell>
          <cell r="B260">
            <v>99259</v>
          </cell>
          <cell r="C260" t="str">
            <v>O</v>
          </cell>
        </row>
        <row r="261">
          <cell r="A261" t="str">
            <v>G46A</v>
          </cell>
          <cell r="B261">
            <v>99260</v>
          </cell>
          <cell r="C261" t="str">
            <v>O</v>
          </cell>
        </row>
        <row r="262">
          <cell r="A262" t="str">
            <v>G46B</v>
          </cell>
          <cell r="B262">
            <v>99261</v>
          </cell>
          <cell r="C262" t="str">
            <v>O</v>
          </cell>
        </row>
        <row r="263">
          <cell r="A263" t="str">
            <v>G46C</v>
          </cell>
          <cell r="B263">
            <v>99262</v>
          </cell>
          <cell r="C263" t="str">
            <v>O</v>
          </cell>
        </row>
        <row r="264">
          <cell r="A264" t="str">
            <v>G60A</v>
          </cell>
          <cell r="B264">
            <v>99263</v>
          </cell>
          <cell r="C264" t="str">
            <v>M</v>
          </cell>
        </row>
        <row r="265">
          <cell r="A265" t="str">
            <v>G60B</v>
          </cell>
          <cell r="B265">
            <v>99264</v>
          </cell>
          <cell r="C265" t="str">
            <v>M</v>
          </cell>
        </row>
        <row r="266">
          <cell r="A266" t="str">
            <v>G61A</v>
          </cell>
          <cell r="B266">
            <v>99265</v>
          </cell>
          <cell r="C266" t="str">
            <v>M</v>
          </cell>
        </row>
        <row r="267">
          <cell r="A267" t="str">
            <v>G61B</v>
          </cell>
          <cell r="B267">
            <v>99266</v>
          </cell>
          <cell r="C267" t="str">
            <v>M</v>
          </cell>
        </row>
        <row r="268">
          <cell r="A268" t="str">
            <v>G62Z</v>
          </cell>
          <cell r="B268">
            <v>99267</v>
          </cell>
          <cell r="C268" t="str">
            <v>M</v>
          </cell>
        </row>
        <row r="269">
          <cell r="A269" t="str">
            <v>G63Z</v>
          </cell>
          <cell r="B269">
            <v>99268</v>
          </cell>
          <cell r="C269" t="str">
            <v>M</v>
          </cell>
        </row>
        <row r="270">
          <cell r="A270" t="str">
            <v>G64Z</v>
          </cell>
          <cell r="B270">
            <v>99269</v>
          </cell>
          <cell r="C270" t="str">
            <v>M</v>
          </cell>
        </row>
        <row r="271">
          <cell r="A271" t="str">
            <v>G65A</v>
          </cell>
          <cell r="B271">
            <v>99270</v>
          </cell>
          <cell r="C271" t="str">
            <v>M</v>
          </cell>
        </row>
        <row r="272">
          <cell r="A272" t="str">
            <v>G65B</v>
          </cell>
          <cell r="B272">
            <v>99271</v>
          </cell>
          <cell r="C272" t="str">
            <v>M</v>
          </cell>
        </row>
        <row r="273">
          <cell r="A273" t="str">
            <v>G66A</v>
          </cell>
          <cell r="B273">
            <v>99272</v>
          </cell>
          <cell r="C273" t="str">
            <v>M</v>
          </cell>
        </row>
        <row r="274">
          <cell r="A274" t="str">
            <v>G66B</v>
          </cell>
          <cell r="B274">
            <v>99273</v>
          </cell>
          <cell r="C274" t="str">
            <v>M</v>
          </cell>
        </row>
        <row r="275">
          <cell r="A275" t="str">
            <v>G67A</v>
          </cell>
          <cell r="B275">
            <v>99274</v>
          </cell>
          <cell r="C275" t="str">
            <v>M</v>
          </cell>
        </row>
        <row r="276">
          <cell r="A276" t="str">
            <v>G67B</v>
          </cell>
          <cell r="B276">
            <v>99275</v>
          </cell>
          <cell r="C276" t="str">
            <v>M</v>
          </cell>
        </row>
        <row r="277">
          <cell r="A277" t="str">
            <v>G68A</v>
          </cell>
          <cell r="B277">
            <v>99276</v>
          </cell>
          <cell r="C277" t="str">
            <v>M</v>
          </cell>
        </row>
        <row r="278">
          <cell r="A278" t="str">
            <v>G68B</v>
          </cell>
          <cell r="B278">
            <v>99277</v>
          </cell>
          <cell r="C278" t="str">
            <v>M</v>
          </cell>
        </row>
        <row r="279">
          <cell r="A279" t="str">
            <v>G69Z</v>
          </cell>
          <cell r="B279">
            <v>99278</v>
          </cell>
          <cell r="C279" t="str">
            <v>M</v>
          </cell>
        </row>
        <row r="280">
          <cell r="A280" t="str">
            <v>G70A</v>
          </cell>
          <cell r="B280">
            <v>99279</v>
          </cell>
          <cell r="C280" t="str">
            <v>M</v>
          </cell>
        </row>
        <row r="281">
          <cell r="A281" t="str">
            <v>G70B</v>
          </cell>
          <cell r="B281">
            <v>99280</v>
          </cell>
          <cell r="C281" t="str">
            <v>M</v>
          </cell>
        </row>
        <row r="282">
          <cell r="A282" t="str">
            <v>H01A</v>
          </cell>
          <cell r="B282">
            <v>99281</v>
          </cell>
          <cell r="C282" t="str">
            <v>S</v>
          </cell>
        </row>
        <row r="283">
          <cell r="A283" t="str">
            <v>H01B</v>
          </cell>
          <cell r="B283">
            <v>99282</v>
          </cell>
          <cell r="C283" t="str">
            <v>S</v>
          </cell>
        </row>
        <row r="284">
          <cell r="A284" t="str">
            <v>H02A</v>
          </cell>
          <cell r="B284">
            <v>99283</v>
          </cell>
          <cell r="C284" t="str">
            <v>S</v>
          </cell>
        </row>
        <row r="285">
          <cell r="A285" t="str">
            <v>H02B</v>
          </cell>
          <cell r="B285">
            <v>99284</v>
          </cell>
          <cell r="C285" t="str">
            <v>S</v>
          </cell>
        </row>
        <row r="286">
          <cell r="A286" t="str">
            <v>H02C</v>
          </cell>
          <cell r="B286">
            <v>99285</v>
          </cell>
          <cell r="C286" t="str">
            <v>S</v>
          </cell>
        </row>
        <row r="287">
          <cell r="A287" t="str">
            <v>H05A</v>
          </cell>
          <cell r="B287">
            <v>99286</v>
          </cell>
          <cell r="C287" t="str">
            <v>S</v>
          </cell>
        </row>
        <row r="288">
          <cell r="A288" t="str">
            <v>H05B</v>
          </cell>
          <cell r="B288">
            <v>99287</v>
          </cell>
          <cell r="C288" t="str">
            <v>S</v>
          </cell>
        </row>
        <row r="289">
          <cell r="A289" t="str">
            <v>H06Z</v>
          </cell>
          <cell r="B289">
            <v>99288</v>
          </cell>
          <cell r="C289" t="str">
            <v>S</v>
          </cell>
        </row>
        <row r="290">
          <cell r="A290" t="str">
            <v>H07A</v>
          </cell>
          <cell r="B290">
            <v>99289</v>
          </cell>
          <cell r="C290" t="str">
            <v>S</v>
          </cell>
        </row>
        <row r="291">
          <cell r="A291" t="str">
            <v>H07B</v>
          </cell>
          <cell r="B291">
            <v>99290</v>
          </cell>
          <cell r="C291" t="str">
            <v>S</v>
          </cell>
        </row>
        <row r="292">
          <cell r="A292" t="str">
            <v>H08A</v>
          </cell>
          <cell r="B292">
            <v>99291</v>
          </cell>
          <cell r="C292" t="str">
            <v>S</v>
          </cell>
        </row>
        <row r="293">
          <cell r="A293" t="str">
            <v>H08B</v>
          </cell>
          <cell r="B293">
            <v>99292</v>
          </cell>
          <cell r="C293" t="str">
            <v>S</v>
          </cell>
        </row>
        <row r="294">
          <cell r="A294" t="str">
            <v>H40Z</v>
          </cell>
          <cell r="B294">
            <v>99293</v>
          </cell>
          <cell r="C294" t="str">
            <v>O</v>
          </cell>
        </row>
        <row r="295">
          <cell r="A295" t="str">
            <v>H41A</v>
          </cell>
          <cell r="B295">
            <v>99294</v>
          </cell>
          <cell r="C295" t="str">
            <v>O</v>
          </cell>
        </row>
        <row r="296">
          <cell r="A296" t="str">
            <v>H41B</v>
          </cell>
          <cell r="B296">
            <v>99295</v>
          </cell>
          <cell r="C296" t="str">
            <v>O</v>
          </cell>
        </row>
        <row r="297">
          <cell r="A297" t="str">
            <v>H42A</v>
          </cell>
          <cell r="B297">
            <v>99296</v>
          </cell>
          <cell r="C297" t="str">
            <v>O</v>
          </cell>
        </row>
        <row r="298">
          <cell r="A298" t="str">
            <v>H42B</v>
          </cell>
          <cell r="B298">
            <v>99297</v>
          </cell>
          <cell r="C298" t="str">
            <v>O</v>
          </cell>
        </row>
        <row r="299">
          <cell r="A299" t="str">
            <v>H42C</v>
          </cell>
          <cell r="B299">
            <v>99298</v>
          </cell>
          <cell r="C299" t="str">
            <v>O</v>
          </cell>
        </row>
        <row r="300">
          <cell r="A300" t="str">
            <v>H60A</v>
          </cell>
          <cell r="B300">
            <v>99299</v>
          </cell>
          <cell r="C300" t="str">
            <v>M</v>
          </cell>
        </row>
        <row r="301">
          <cell r="A301" t="str">
            <v>H60B</v>
          </cell>
          <cell r="B301">
            <v>99300</v>
          </cell>
          <cell r="C301" t="str">
            <v>M</v>
          </cell>
        </row>
        <row r="302">
          <cell r="A302" t="str">
            <v>H60C</v>
          </cell>
          <cell r="B302">
            <v>99301</v>
          </cell>
          <cell r="C302" t="str">
            <v>M</v>
          </cell>
        </row>
        <row r="303">
          <cell r="A303" t="str">
            <v>H61A</v>
          </cell>
          <cell r="B303">
            <v>99302</v>
          </cell>
          <cell r="C303" t="str">
            <v>M</v>
          </cell>
        </row>
        <row r="304">
          <cell r="A304" t="str">
            <v>H61B</v>
          </cell>
          <cell r="B304">
            <v>99303</v>
          </cell>
          <cell r="C304" t="str">
            <v>M</v>
          </cell>
        </row>
        <row r="305">
          <cell r="A305" t="str">
            <v>H62A</v>
          </cell>
          <cell r="B305">
            <v>99304</v>
          </cell>
          <cell r="C305" t="str">
            <v>M</v>
          </cell>
        </row>
        <row r="306">
          <cell r="A306" t="str">
            <v>H62B</v>
          </cell>
          <cell r="B306">
            <v>99305</v>
          </cell>
          <cell r="C306" t="str">
            <v>M</v>
          </cell>
        </row>
        <row r="307">
          <cell r="A307" t="str">
            <v>H63A</v>
          </cell>
          <cell r="B307">
            <v>99306</v>
          </cell>
          <cell r="C307" t="str">
            <v>M</v>
          </cell>
        </row>
        <row r="308">
          <cell r="A308" t="str">
            <v>H63B</v>
          </cell>
          <cell r="B308">
            <v>99307</v>
          </cell>
          <cell r="C308" t="str">
            <v>M</v>
          </cell>
        </row>
        <row r="309">
          <cell r="A309" t="str">
            <v>H64A</v>
          </cell>
          <cell r="B309">
            <v>99308</v>
          </cell>
          <cell r="C309" t="str">
            <v>M</v>
          </cell>
        </row>
        <row r="310">
          <cell r="A310" t="str">
            <v>H64B</v>
          </cell>
          <cell r="B310">
            <v>99309</v>
          </cell>
          <cell r="C310" t="str">
            <v>M</v>
          </cell>
        </row>
        <row r="311">
          <cell r="A311" t="str">
            <v>I01Z</v>
          </cell>
          <cell r="B311">
            <v>99310</v>
          </cell>
          <cell r="C311" t="str">
            <v>S</v>
          </cell>
        </row>
        <row r="312">
          <cell r="A312" t="str">
            <v>I02A</v>
          </cell>
          <cell r="B312">
            <v>99311</v>
          </cell>
          <cell r="C312" t="str">
            <v>S</v>
          </cell>
        </row>
        <row r="313">
          <cell r="A313" t="str">
            <v>I02B</v>
          </cell>
          <cell r="B313">
            <v>99312</v>
          </cell>
          <cell r="C313" t="str">
            <v>S</v>
          </cell>
        </row>
        <row r="314">
          <cell r="A314" t="str">
            <v>I03A</v>
          </cell>
          <cell r="B314">
            <v>99313</v>
          </cell>
          <cell r="C314" t="str">
            <v>S</v>
          </cell>
        </row>
        <row r="315">
          <cell r="A315" t="str">
            <v>I03B</v>
          </cell>
          <cell r="B315">
            <v>99314</v>
          </cell>
          <cell r="C315" t="str">
            <v>S</v>
          </cell>
        </row>
        <row r="316">
          <cell r="A316" t="str">
            <v>I03C</v>
          </cell>
          <cell r="B316">
            <v>99315</v>
          </cell>
          <cell r="C316" t="str">
            <v>S</v>
          </cell>
        </row>
        <row r="317">
          <cell r="A317" t="str">
            <v>I04Z</v>
          </cell>
          <cell r="B317">
            <v>99316</v>
          </cell>
          <cell r="C317" t="str">
            <v>S</v>
          </cell>
        </row>
        <row r="318">
          <cell r="A318" t="str">
            <v>I05Z</v>
          </cell>
          <cell r="B318">
            <v>99317</v>
          </cell>
          <cell r="C318" t="str">
            <v>S</v>
          </cell>
        </row>
        <row r="319">
          <cell r="A319" t="str">
            <v>I06Z</v>
          </cell>
          <cell r="B319">
            <v>99318</v>
          </cell>
          <cell r="C319" t="str">
            <v>S</v>
          </cell>
        </row>
        <row r="320">
          <cell r="A320" t="str">
            <v>I07Z</v>
          </cell>
          <cell r="B320">
            <v>99319</v>
          </cell>
          <cell r="C320" t="str">
            <v>S</v>
          </cell>
        </row>
        <row r="321">
          <cell r="A321" t="str">
            <v>I08A</v>
          </cell>
          <cell r="B321">
            <v>99320</v>
          </cell>
          <cell r="C321" t="str">
            <v>S</v>
          </cell>
        </row>
        <row r="322">
          <cell r="A322" t="str">
            <v>I08B</v>
          </cell>
          <cell r="B322">
            <v>99321</v>
          </cell>
          <cell r="C322" t="str">
            <v>S</v>
          </cell>
        </row>
        <row r="323">
          <cell r="A323" t="str">
            <v>I09A</v>
          </cell>
          <cell r="B323">
            <v>99322</v>
          </cell>
          <cell r="C323" t="str">
            <v>S</v>
          </cell>
        </row>
        <row r="324">
          <cell r="A324" t="str">
            <v>I09B</v>
          </cell>
          <cell r="B324">
            <v>99323</v>
          </cell>
          <cell r="C324" t="str">
            <v>S</v>
          </cell>
        </row>
        <row r="325">
          <cell r="A325" t="str">
            <v>I10A</v>
          </cell>
          <cell r="B325">
            <v>99324</v>
          </cell>
          <cell r="C325" t="str">
            <v>S</v>
          </cell>
        </row>
        <row r="326">
          <cell r="A326" t="str">
            <v>I10B</v>
          </cell>
          <cell r="B326">
            <v>99325</v>
          </cell>
          <cell r="C326" t="str">
            <v>S</v>
          </cell>
        </row>
        <row r="327">
          <cell r="A327" t="str">
            <v>I11Z</v>
          </cell>
          <cell r="B327">
            <v>99326</v>
          </cell>
          <cell r="C327" t="str">
            <v>S</v>
          </cell>
        </row>
        <row r="328">
          <cell r="A328" t="str">
            <v>I12A</v>
          </cell>
          <cell r="B328">
            <v>99327</v>
          </cell>
          <cell r="C328" t="str">
            <v>S</v>
          </cell>
        </row>
        <row r="329">
          <cell r="A329" t="str">
            <v>I12B</v>
          </cell>
          <cell r="B329">
            <v>99328</v>
          </cell>
          <cell r="C329" t="str">
            <v>S</v>
          </cell>
        </row>
        <row r="330">
          <cell r="A330" t="str">
            <v>I12C</v>
          </cell>
          <cell r="B330">
            <v>99329</v>
          </cell>
          <cell r="C330" t="str">
            <v>S</v>
          </cell>
        </row>
        <row r="331">
          <cell r="A331" t="str">
            <v>I13A</v>
          </cell>
          <cell r="B331">
            <v>99330</v>
          </cell>
          <cell r="C331" t="str">
            <v>S</v>
          </cell>
        </row>
        <row r="332">
          <cell r="A332" t="str">
            <v>I13B</v>
          </cell>
          <cell r="B332">
            <v>99331</v>
          </cell>
          <cell r="C332" t="str">
            <v>S</v>
          </cell>
        </row>
        <row r="333">
          <cell r="A333" t="str">
            <v>I13C</v>
          </cell>
          <cell r="B333">
            <v>99332</v>
          </cell>
          <cell r="C333" t="str">
            <v>S</v>
          </cell>
        </row>
        <row r="334">
          <cell r="A334" t="str">
            <v>I14Z</v>
          </cell>
          <cell r="B334">
            <v>99333</v>
          </cell>
          <cell r="C334" t="str">
            <v>S</v>
          </cell>
        </row>
        <row r="335">
          <cell r="A335" t="str">
            <v>I15Z</v>
          </cell>
          <cell r="B335">
            <v>99334</v>
          </cell>
          <cell r="C335" t="str">
            <v>S</v>
          </cell>
        </row>
        <row r="336">
          <cell r="A336" t="str">
            <v>I16Z</v>
          </cell>
          <cell r="B336">
            <v>99335</v>
          </cell>
          <cell r="C336" t="str">
            <v>S</v>
          </cell>
        </row>
        <row r="337">
          <cell r="A337" t="str">
            <v>I17Z</v>
          </cell>
          <cell r="B337">
            <v>99336</v>
          </cell>
          <cell r="C337" t="str">
            <v>S</v>
          </cell>
        </row>
        <row r="338">
          <cell r="A338" t="str">
            <v>I18Z</v>
          </cell>
          <cell r="B338">
            <v>99337</v>
          </cell>
          <cell r="C338" t="str">
            <v>S</v>
          </cell>
        </row>
        <row r="339">
          <cell r="A339" t="str">
            <v>I19Z</v>
          </cell>
          <cell r="B339">
            <v>99338</v>
          </cell>
          <cell r="C339" t="str">
            <v>S</v>
          </cell>
        </row>
        <row r="340">
          <cell r="A340" t="str">
            <v>I20Z</v>
          </cell>
          <cell r="B340">
            <v>99339</v>
          </cell>
          <cell r="C340" t="str">
            <v>S</v>
          </cell>
        </row>
        <row r="341">
          <cell r="A341" t="str">
            <v>I21Z</v>
          </cell>
          <cell r="B341">
            <v>99340</v>
          </cell>
          <cell r="C341" t="str">
            <v>S</v>
          </cell>
        </row>
        <row r="342">
          <cell r="A342" t="str">
            <v>I23Z</v>
          </cell>
          <cell r="B342">
            <v>99341</v>
          </cell>
          <cell r="C342" t="str">
            <v>S</v>
          </cell>
        </row>
        <row r="343">
          <cell r="A343" t="str">
            <v>I24Z</v>
          </cell>
          <cell r="B343">
            <v>99342</v>
          </cell>
          <cell r="C343" t="str">
            <v>S</v>
          </cell>
        </row>
        <row r="344">
          <cell r="A344" t="str">
            <v>I25Z</v>
          </cell>
          <cell r="B344">
            <v>99343</v>
          </cell>
          <cell r="C344" t="str">
            <v>S</v>
          </cell>
        </row>
        <row r="345">
          <cell r="A345" t="str">
            <v>I27A</v>
          </cell>
          <cell r="B345">
            <v>99344</v>
          </cell>
          <cell r="C345" t="str">
            <v>S</v>
          </cell>
        </row>
        <row r="346">
          <cell r="A346" t="str">
            <v>I27B</v>
          </cell>
          <cell r="B346">
            <v>99345</v>
          </cell>
          <cell r="C346" t="str">
            <v>S</v>
          </cell>
        </row>
        <row r="347">
          <cell r="A347" t="str">
            <v>I28A</v>
          </cell>
          <cell r="B347">
            <v>99346</v>
          </cell>
          <cell r="C347" t="str">
            <v>S</v>
          </cell>
        </row>
        <row r="348">
          <cell r="A348" t="str">
            <v>I28B</v>
          </cell>
          <cell r="B348">
            <v>99347</v>
          </cell>
          <cell r="C348" t="str">
            <v>S</v>
          </cell>
        </row>
        <row r="349">
          <cell r="A349" t="str">
            <v>I29Z</v>
          </cell>
          <cell r="B349">
            <v>99348</v>
          </cell>
          <cell r="C349" t="str">
            <v>S</v>
          </cell>
        </row>
        <row r="350">
          <cell r="A350" t="str">
            <v>I30Z</v>
          </cell>
          <cell r="B350">
            <v>99349</v>
          </cell>
          <cell r="C350" t="str">
            <v>S</v>
          </cell>
        </row>
        <row r="351">
          <cell r="A351" t="str">
            <v>I60Z</v>
          </cell>
          <cell r="B351">
            <v>99350</v>
          </cell>
          <cell r="C351" t="str">
            <v>M</v>
          </cell>
        </row>
        <row r="352">
          <cell r="A352" t="str">
            <v>I61Z</v>
          </cell>
          <cell r="B352">
            <v>99351</v>
          </cell>
          <cell r="C352" t="str">
            <v>M</v>
          </cell>
        </row>
        <row r="353">
          <cell r="A353" t="str">
            <v>I63Z</v>
          </cell>
          <cell r="B353">
            <v>99352</v>
          </cell>
          <cell r="C353" t="str">
            <v>M</v>
          </cell>
        </row>
        <row r="354">
          <cell r="A354" t="str">
            <v>I64A</v>
          </cell>
          <cell r="B354">
            <v>99353</v>
          </cell>
          <cell r="C354" t="str">
            <v>M</v>
          </cell>
        </row>
        <row r="355">
          <cell r="A355" t="str">
            <v>I64B</v>
          </cell>
          <cell r="B355">
            <v>99354</v>
          </cell>
          <cell r="C355" t="str">
            <v>M</v>
          </cell>
        </row>
        <row r="356">
          <cell r="A356" t="str">
            <v>I65A</v>
          </cell>
          <cell r="B356">
            <v>99355</v>
          </cell>
          <cell r="C356" t="str">
            <v>M</v>
          </cell>
        </row>
        <row r="357">
          <cell r="A357" t="str">
            <v>I65B</v>
          </cell>
          <cell r="B357">
            <v>99356</v>
          </cell>
          <cell r="C357" t="str">
            <v>M</v>
          </cell>
        </row>
        <row r="358">
          <cell r="A358" t="str">
            <v>I66A</v>
          </cell>
          <cell r="B358">
            <v>99357</v>
          </cell>
          <cell r="C358" t="str">
            <v>M</v>
          </cell>
        </row>
        <row r="359">
          <cell r="A359" t="str">
            <v>I66B</v>
          </cell>
          <cell r="B359">
            <v>99358</v>
          </cell>
          <cell r="C359" t="str">
            <v>M</v>
          </cell>
        </row>
        <row r="360">
          <cell r="A360" t="str">
            <v>I67A</v>
          </cell>
          <cell r="B360">
            <v>99359</v>
          </cell>
          <cell r="C360" t="str">
            <v>M</v>
          </cell>
        </row>
        <row r="361">
          <cell r="A361" t="str">
            <v>I67B</v>
          </cell>
          <cell r="B361">
            <v>99360</v>
          </cell>
          <cell r="C361" t="str">
            <v>M</v>
          </cell>
        </row>
        <row r="362">
          <cell r="A362" t="str">
            <v>I68A</v>
          </cell>
          <cell r="B362">
            <v>99361</v>
          </cell>
          <cell r="C362" t="str">
            <v>M</v>
          </cell>
        </row>
        <row r="363">
          <cell r="A363" t="str">
            <v>I68B</v>
          </cell>
          <cell r="B363">
            <v>99362</v>
          </cell>
          <cell r="C363" t="str">
            <v>M</v>
          </cell>
        </row>
        <row r="364">
          <cell r="A364" t="str">
            <v>I68C</v>
          </cell>
          <cell r="B364">
            <v>99363</v>
          </cell>
          <cell r="C364" t="str">
            <v>M</v>
          </cell>
        </row>
        <row r="365">
          <cell r="A365" t="str">
            <v>I69A</v>
          </cell>
          <cell r="B365">
            <v>99364</v>
          </cell>
          <cell r="C365" t="str">
            <v>M</v>
          </cell>
        </row>
        <row r="366">
          <cell r="A366" t="str">
            <v>I69B</v>
          </cell>
          <cell r="B366">
            <v>99365</v>
          </cell>
          <cell r="C366" t="str">
            <v>M</v>
          </cell>
        </row>
        <row r="367">
          <cell r="A367" t="str">
            <v>I69C</v>
          </cell>
          <cell r="B367">
            <v>99366</v>
          </cell>
          <cell r="C367" t="str">
            <v>M</v>
          </cell>
        </row>
        <row r="368">
          <cell r="A368" t="str">
            <v>I70Z</v>
          </cell>
          <cell r="B368">
            <v>99367</v>
          </cell>
          <cell r="C368" t="str">
            <v>M</v>
          </cell>
        </row>
        <row r="369">
          <cell r="A369" t="str">
            <v>I71A</v>
          </cell>
          <cell r="B369">
            <v>99368</v>
          </cell>
          <cell r="C369" t="str">
            <v>M</v>
          </cell>
        </row>
        <row r="370">
          <cell r="A370" t="str">
            <v>I71B</v>
          </cell>
          <cell r="B370">
            <v>99369</v>
          </cell>
          <cell r="C370" t="str">
            <v>M</v>
          </cell>
        </row>
        <row r="371">
          <cell r="A371" t="str">
            <v>I71C</v>
          </cell>
          <cell r="B371">
            <v>99370</v>
          </cell>
          <cell r="C371" t="str">
            <v>M</v>
          </cell>
        </row>
        <row r="372">
          <cell r="A372" t="str">
            <v>I72A</v>
          </cell>
          <cell r="B372">
            <v>99371</v>
          </cell>
          <cell r="C372" t="str">
            <v>M</v>
          </cell>
        </row>
        <row r="373">
          <cell r="A373" t="str">
            <v>I72B</v>
          </cell>
          <cell r="B373">
            <v>99372</v>
          </cell>
          <cell r="C373" t="str">
            <v>M</v>
          </cell>
        </row>
        <row r="374">
          <cell r="A374" t="str">
            <v>I73A</v>
          </cell>
          <cell r="B374">
            <v>99373</v>
          </cell>
          <cell r="C374" t="str">
            <v>M</v>
          </cell>
        </row>
        <row r="375">
          <cell r="A375" t="str">
            <v>I73B</v>
          </cell>
          <cell r="B375">
            <v>99374</v>
          </cell>
          <cell r="C375" t="str">
            <v>M</v>
          </cell>
        </row>
        <row r="376">
          <cell r="A376" t="str">
            <v>I73C</v>
          </cell>
          <cell r="B376">
            <v>99375</v>
          </cell>
          <cell r="C376" t="str">
            <v>M</v>
          </cell>
        </row>
        <row r="377">
          <cell r="A377" t="str">
            <v>I74A</v>
          </cell>
          <cell r="B377">
            <v>99376</v>
          </cell>
          <cell r="C377" t="str">
            <v>M</v>
          </cell>
        </row>
        <row r="378">
          <cell r="A378" t="str">
            <v>I74B</v>
          </cell>
          <cell r="B378">
            <v>99377</v>
          </cell>
          <cell r="C378" t="str">
            <v>M</v>
          </cell>
        </row>
        <row r="379">
          <cell r="A379" t="str">
            <v>I74C</v>
          </cell>
          <cell r="B379">
            <v>99378</v>
          </cell>
          <cell r="C379" t="str">
            <v>M</v>
          </cell>
        </row>
        <row r="380">
          <cell r="A380" t="str">
            <v>I75A</v>
          </cell>
          <cell r="B380">
            <v>99379</v>
          </cell>
          <cell r="C380" t="str">
            <v>M</v>
          </cell>
        </row>
        <row r="381">
          <cell r="A381" t="str">
            <v>I75B</v>
          </cell>
          <cell r="B381">
            <v>99380</v>
          </cell>
          <cell r="C381" t="str">
            <v>M</v>
          </cell>
        </row>
        <row r="382">
          <cell r="A382" t="str">
            <v>I75C</v>
          </cell>
          <cell r="B382">
            <v>99381</v>
          </cell>
          <cell r="C382" t="str">
            <v>M</v>
          </cell>
        </row>
        <row r="383">
          <cell r="A383" t="str">
            <v>I76A</v>
          </cell>
          <cell r="B383">
            <v>99382</v>
          </cell>
          <cell r="C383" t="str">
            <v>M</v>
          </cell>
        </row>
        <row r="384">
          <cell r="A384" t="str">
            <v>I76B</v>
          </cell>
          <cell r="B384">
            <v>99383</v>
          </cell>
          <cell r="C384" t="str">
            <v>M</v>
          </cell>
        </row>
        <row r="385">
          <cell r="A385" t="str">
            <v>I76C</v>
          </cell>
          <cell r="B385">
            <v>99384</v>
          </cell>
          <cell r="C385" t="str">
            <v>M</v>
          </cell>
        </row>
        <row r="386">
          <cell r="A386" t="str">
            <v>I77A</v>
          </cell>
          <cell r="B386">
            <v>99385</v>
          </cell>
          <cell r="C386" t="str">
            <v>M</v>
          </cell>
        </row>
        <row r="387">
          <cell r="A387" t="str">
            <v>I77B</v>
          </cell>
          <cell r="B387">
            <v>99386</v>
          </cell>
          <cell r="C387" t="str">
            <v>M</v>
          </cell>
        </row>
        <row r="388">
          <cell r="A388" t="str">
            <v>I78A</v>
          </cell>
          <cell r="B388">
            <v>99387</v>
          </cell>
          <cell r="C388" t="str">
            <v>M</v>
          </cell>
        </row>
        <row r="389">
          <cell r="A389" t="str">
            <v>I78B</v>
          </cell>
          <cell r="B389">
            <v>99388</v>
          </cell>
          <cell r="C389" t="str">
            <v>M</v>
          </cell>
        </row>
        <row r="390">
          <cell r="A390" t="str">
            <v>J01Z</v>
          </cell>
          <cell r="B390">
            <v>99389</v>
          </cell>
          <cell r="C390" t="str">
            <v>S</v>
          </cell>
        </row>
        <row r="391">
          <cell r="A391" t="str">
            <v>J06A</v>
          </cell>
          <cell r="B391">
            <v>99390</v>
          </cell>
          <cell r="C391" t="str">
            <v>S</v>
          </cell>
        </row>
        <row r="392">
          <cell r="A392" t="str">
            <v>J06B</v>
          </cell>
          <cell r="B392">
            <v>99391</v>
          </cell>
          <cell r="C392" t="str">
            <v>S</v>
          </cell>
        </row>
        <row r="393">
          <cell r="A393" t="str">
            <v>J07A</v>
          </cell>
          <cell r="B393">
            <v>99392</v>
          </cell>
          <cell r="C393" t="str">
            <v>S</v>
          </cell>
        </row>
        <row r="394">
          <cell r="A394" t="str">
            <v>J07B</v>
          </cell>
          <cell r="B394">
            <v>99393</v>
          </cell>
          <cell r="C394" t="str">
            <v>S</v>
          </cell>
        </row>
        <row r="395">
          <cell r="A395" t="str">
            <v>J08A</v>
          </cell>
          <cell r="B395">
            <v>99394</v>
          </cell>
          <cell r="C395" t="str">
            <v>S</v>
          </cell>
        </row>
        <row r="396">
          <cell r="A396" t="str">
            <v>J08B</v>
          </cell>
          <cell r="B396">
            <v>99395</v>
          </cell>
          <cell r="C396" t="str">
            <v>S</v>
          </cell>
        </row>
        <row r="397">
          <cell r="A397" t="str">
            <v>J09Z</v>
          </cell>
          <cell r="B397">
            <v>99396</v>
          </cell>
          <cell r="C397" t="str">
            <v>S</v>
          </cell>
        </row>
        <row r="398">
          <cell r="A398" t="str">
            <v>J10Z</v>
          </cell>
          <cell r="B398">
            <v>99397</v>
          </cell>
          <cell r="C398" t="str">
            <v>S</v>
          </cell>
        </row>
        <row r="399">
          <cell r="A399" t="str">
            <v>J11Z</v>
          </cell>
          <cell r="B399">
            <v>99398</v>
          </cell>
          <cell r="C399" t="str">
            <v>S</v>
          </cell>
        </row>
        <row r="400">
          <cell r="A400" t="str">
            <v>J12A</v>
          </cell>
          <cell r="B400">
            <v>99399</v>
          </cell>
          <cell r="C400" t="str">
            <v>S</v>
          </cell>
        </row>
        <row r="401">
          <cell r="A401" t="str">
            <v>J12B</v>
          </cell>
          <cell r="B401">
            <v>99400</v>
          </cell>
          <cell r="C401" t="str">
            <v>S</v>
          </cell>
        </row>
        <row r="402">
          <cell r="A402" t="str">
            <v>J12C</v>
          </cell>
          <cell r="B402">
            <v>99401</v>
          </cell>
          <cell r="C402" t="str">
            <v>S</v>
          </cell>
        </row>
        <row r="403">
          <cell r="A403" t="str">
            <v>J13A</v>
          </cell>
          <cell r="B403">
            <v>99402</v>
          </cell>
          <cell r="C403" t="str">
            <v>S</v>
          </cell>
        </row>
        <row r="404">
          <cell r="A404" t="str">
            <v>J13B</v>
          </cell>
          <cell r="B404">
            <v>99403</v>
          </cell>
          <cell r="C404" t="str">
            <v>S</v>
          </cell>
        </row>
        <row r="405">
          <cell r="A405" t="str">
            <v>J14Z</v>
          </cell>
          <cell r="B405">
            <v>99404</v>
          </cell>
          <cell r="C405" t="str">
            <v>S</v>
          </cell>
        </row>
        <row r="406">
          <cell r="A406" t="str">
            <v>J60A</v>
          </cell>
          <cell r="B406">
            <v>99405</v>
          </cell>
          <cell r="C406" t="str">
            <v>M</v>
          </cell>
        </row>
        <row r="407">
          <cell r="A407" t="str">
            <v>J60B</v>
          </cell>
          <cell r="B407">
            <v>99406</v>
          </cell>
          <cell r="C407" t="str">
            <v>M</v>
          </cell>
        </row>
        <row r="408">
          <cell r="A408" t="str">
            <v>J62A</v>
          </cell>
          <cell r="B408">
            <v>99407</v>
          </cell>
          <cell r="C408" t="str">
            <v>M</v>
          </cell>
        </row>
        <row r="409">
          <cell r="A409" t="str">
            <v>J62B</v>
          </cell>
          <cell r="B409">
            <v>99408</v>
          </cell>
          <cell r="C409" t="str">
            <v>M</v>
          </cell>
        </row>
        <row r="410">
          <cell r="A410" t="str">
            <v>J63Z</v>
          </cell>
          <cell r="B410">
            <v>99409</v>
          </cell>
          <cell r="C410" t="str">
            <v>M</v>
          </cell>
        </row>
        <row r="411">
          <cell r="A411" t="str">
            <v>J64A</v>
          </cell>
          <cell r="B411">
            <v>99410</v>
          </cell>
          <cell r="C411" t="str">
            <v>M</v>
          </cell>
        </row>
        <row r="412">
          <cell r="A412" t="str">
            <v>J64B</v>
          </cell>
          <cell r="B412">
            <v>99411</v>
          </cell>
          <cell r="C412" t="str">
            <v>M</v>
          </cell>
        </row>
        <row r="413">
          <cell r="A413" t="str">
            <v>J65A</v>
          </cell>
          <cell r="B413">
            <v>99412</v>
          </cell>
          <cell r="C413" t="str">
            <v>M</v>
          </cell>
        </row>
        <row r="414">
          <cell r="A414" t="str">
            <v>J65B</v>
          </cell>
          <cell r="B414">
            <v>99413</v>
          </cell>
          <cell r="C414" t="str">
            <v>M</v>
          </cell>
        </row>
        <row r="415">
          <cell r="A415" t="str">
            <v>J67A</v>
          </cell>
          <cell r="B415">
            <v>99414</v>
          </cell>
          <cell r="C415" t="str">
            <v>M</v>
          </cell>
        </row>
        <row r="416">
          <cell r="A416" t="str">
            <v>J67B</v>
          </cell>
          <cell r="B416">
            <v>99415</v>
          </cell>
          <cell r="C416" t="str">
            <v>M</v>
          </cell>
        </row>
        <row r="417">
          <cell r="A417" t="str">
            <v>J68A</v>
          </cell>
          <cell r="B417">
            <v>99416</v>
          </cell>
          <cell r="C417" t="str">
            <v>M</v>
          </cell>
        </row>
        <row r="418">
          <cell r="A418" t="str">
            <v>J68B</v>
          </cell>
          <cell r="B418">
            <v>99417</v>
          </cell>
          <cell r="C418" t="str">
            <v>M</v>
          </cell>
        </row>
        <row r="419">
          <cell r="A419" t="str">
            <v>K01Z</v>
          </cell>
          <cell r="B419">
            <v>99418</v>
          </cell>
          <cell r="C419" t="str">
            <v>S</v>
          </cell>
        </row>
        <row r="420">
          <cell r="A420" t="str">
            <v>K02Z</v>
          </cell>
          <cell r="B420">
            <v>99419</v>
          </cell>
          <cell r="C420" t="str">
            <v>S</v>
          </cell>
        </row>
        <row r="421">
          <cell r="A421" t="str">
            <v>K03Z</v>
          </cell>
          <cell r="B421">
            <v>99420</v>
          </cell>
          <cell r="C421" t="str">
            <v>S</v>
          </cell>
        </row>
        <row r="422">
          <cell r="A422" t="str">
            <v>K04Z</v>
          </cell>
          <cell r="B422">
            <v>99421</v>
          </cell>
          <cell r="C422" t="str">
            <v>S</v>
          </cell>
        </row>
        <row r="423">
          <cell r="A423" t="str">
            <v>K05Z</v>
          </cell>
          <cell r="B423">
            <v>99422</v>
          </cell>
          <cell r="C423" t="str">
            <v>S</v>
          </cell>
        </row>
        <row r="424">
          <cell r="A424" t="str">
            <v>K06Z</v>
          </cell>
          <cell r="B424">
            <v>99423</v>
          </cell>
          <cell r="C424" t="str">
            <v>S</v>
          </cell>
        </row>
        <row r="425">
          <cell r="A425" t="str">
            <v>K07Z</v>
          </cell>
          <cell r="B425">
            <v>99424</v>
          </cell>
          <cell r="C425" t="str">
            <v>S</v>
          </cell>
        </row>
        <row r="426">
          <cell r="A426" t="str">
            <v>K08Z</v>
          </cell>
          <cell r="B426">
            <v>99425</v>
          </cell>
          <cell r="C426" t="str">
            <v>S</v>
          </cell>
        </row>
        <row r="427">
          <cell r="A427" t="str">
            <v>K09Z</v>
          </cell>
          <cell r="B427">
            <v>99426</v>
          </cell>
          <cell r="C427" t="str">
            <v>S</v>
          </cell>
        </row>
        <row r="428">
          <cell r="A428" t="str">
            <v>K40Z</v>
          </cell>
          <cell r="B428">
            <v>99427</v>
          </cell>
          <cell r="C428" t="str">
            <v>O</v>
          </cell>
        </row>
        <row r="429">
          <cell r="A429" t="str">
            <v>K60A</v>
          </cell>
          <cell r="B429">
            <v>99428</v>
          </cell>
          <cell r="C429" t="str">
            <v>M</v>
          </cell>
        </row>
        <row r="430">
          <cell r="A430" t="str">
            <v>K60B</v>
          </cell>
          <cell r="B430">
            <v>99429</v>
          </cell>
          <cell r="C430" t="str">
            <v>M</v>
          </cell>
        </row>
        <row r="431">
          <cell r="A431" t="str">
            <v>K61Z</v>
          </cell>
          <cell r="B431">
            <v>99430</v>
          </cell>
          <cell r="C431" t="str">
            <v>M</v>
          </cell>
        </row>
        <row r="432">
          <cell r="A432" t="str">
            <v>K62A</v>
          </cell>
          <cell r="B432">
            <v>99431</v>
          </cell>
          <cell r="C432" t="str">
            <v>M</v>
          </cell>
        </row>
        <row r="433">
          <cell r="A433" t="str">
            <v>K62B</v>
          </cell>
          <cell r="B433">
            <v>99432</v>
          </cell>
          <cell r="C433" t="str">
            <v>M</v>
          </cell>
        </row>
        <row r="434">
          <cell r="A434" t="str">
            <v>K62C</v>
          </cell>
          <cell r="B434">
            <v>99433</v>
          </cell>
          <cell r="C434" t="str">
            <v>M</v>
          </cell>
        </row>
        <row r="435">
          <cell r="A435" t="str">
            <v>K63Z</v>
          </cell>
          <cell r="B435">
            <v>99434</v>
          </cell>
          <cell r="C435" t="str">
            <v>M</v>
          </cell>
        </row>
        <row r="436">
          <cell r="A436" t="str">
            <v>K64A</v>
          </cell>
          <cell r="B436">
            <v>99435</v>
          </cell>
          <cell r="C436" t="str">
            <v>M</v>
          </cell>
        </row>
        <row r="437">
          <cell r="A437" t="str">
            <v>K64B</v>
          </cell>
          <cell r="B437">
            <v>99436</v>
          </cell>
          <cell r="C437" t="str">
            <v>M</v>
          </cell>
        </row>
        <row r="438">
          <cell r="A438" t="str">
            <v>L02A</v>
          </cell>
          <cell r="B438">
            <v>99437</v>
          </cell>
          <cell r="C438" t="str">
            <v>S</v>
          </cell>
        </row>
        <row r="439">
          <cell r="A439" t="str">
            <v>L02B</v>
          </cell>
          <cell r="B439">
            <v>99438</v>
          </cell>
          <cell r="C439" t="str">
            <v>S</v>
          </cell>
        </row>
        <row r="440">
          <cell r="A440" t="str">
            <v>L03A</v>
          </cell>
          <cell r="B440">
            <v>99439</v>
          </cell>
          <cell r="C440" t="str">
            <v>S</v>
          </cell>
        </row>
        <row r="441">
          <cell r="A441" t="str">
            <v>L03B</v>
          </cell>
          <cell r="B441">
            <v>99440</v>
          </cell>
          <cell r="C441" t="str">
            <v>S</v>
          </cell>
        </row>
        <row r="442">
          <cell r="A442" t="str">
            <v>L04A</v>
          </cell>
          <cell r="B442">
            <v>99441</v>
          </cell>
          <cell r="C442" t="str">
            <v>S</v>
          </cell>
        </row>
        <row r="443">
          <cell r="A443" t="str">
            <v>L04B</v>
          </cell>
          <cell r="B443">
            <v>99442</v>
          </cell>
          <cell r="C443" t="str">
            <v>S</v>
          </cell>
        </row>
        <row r="444">
          <cell r="A444" t="str">
            <v>L04C</v>
          </cell>
          <cell r="B444">
            <v>99443</v>
          </cell>
          <cell r="C444" t="str">
            <v>S</v>
          </cell>
        </row>
        <row r="445">
          <cell r="A445" t="str">
            <v>L05A</v>
          </cell>
          <cell r="B445">
            <v>99444</v>
          </cell>
          <cell r="C445" t="str">
            <v>S</v>
          </cell>
        </row>
        <row r="446">
          <cell r="A446" t="str">
            <v>L05B</v>
          </cell>
          <cell r="B446">
            <v>99445</v>
          </cell>
          <cell r="C446" t="str">
            <v>S</v>
          </cell>
        </row>
        <row r="447">
          <cell r="A447" t="str">
            <v>L06A</v>
          </cell>
          <cell r="B447">
            <v>99446</v>
          </cell>
          <cell r="C447" t="str">
            <v>S</v>
          </cell>
        </row>
        <row r="448">
          <cell r="A448" t="str">
            <v>L06B</v>
          </cell>
          <cell r="B448">
            <v>99447</v>
          </cell>
          <cell r="C448" t="str">
            <v>S</v>
          </cell>
        </row>
        <row r="449">
          <cell r="A449" t="str">
            <v>L07A</v>
          </cell>
          <cell r="B449">
            <v>99448</v>
          </cell>
          <cell r="C449" t="str">
            <v>S</v>
          </cell>
        </row>
        <row r="450">
          <cell r="A450" t="str">
            <v>L07B</v>
          </cell>
          <cell r="B450">
            <v>99449</v>
          </cell>
          <cell r="C450" t="str">
            <v>S</v>
          </cell>
        </row>
        <row r="451">
          <cell r="A451" t="str">
            <v>L08A</v>
          </cell>
          <cell r="B451">
            <v>99450</v>
          </cell>
          <cell r="C451" t="str">
            <v>S</v>
          </cell>
        </row>
        <row r="452">
          <cell r="A452" t="str">
            <v>L08B</v>
          </cell>
          <cell r="B452">
            <v>99451</v>
          </cell>
          <cell r="C452" t="str">
            <v>S</v>
          </cell>
        </row>
        <row r="453">
          <cell r="A453" t="str">
            <v>L09A</v>
          </cell>
          <cell r="B453">
            <v>99452</v>
          </cell>
          <cell r="C453" t="str">
            <v>S</v>
          </cell>
        </row>
        <row r="454">
          <cell r="A454" t="str">
            <v>L09B</v>
          </cell>
          <cell r="B454">
            <v>99453</v>
          </cell>
          <cell r="C454" t="str">
            <v>S</v>
          </cell>
        </row>
        <row r="455">
          <cell r="A455" t="str">
            <v>L09C</v>
          </cell>
          <cell r="B455">
            <v>99454</v>
          </cell>
          <cell r="C455" t="str">
            <v>S</v>
          </cell>
        </row>
        <row r="456">
          <cell r="A456" t="str">
            <v>L40Z</v>
          </cell>
          <cell r="B456">
            <v>99455</v>
          </cell>
          <cell r="C456" t="str">
            <v>O</v>
          </cell>
        </row>
        <row r="457">
          <cell r="A457" t="str">
            <v>L41Z</v>
          </cell>
          <cell r="B457">
            <v>99456</v>
          </cell>
          <cell r="C457" t="str">
            <v>O</v>
          </cell>
        </row>
        <row r="458">
          <cell r="A458" t="str">
            <v>L42Z</v>
          </cell>
          <cell r="B458">
            <v>99457</v>
          </cell>
          <cell r="C458" t="str">
            <v>O</v>
          </cell>
        </row>
        <row r="459">
          <cell r="A459" t="str">
            <v>L60A</v>
          </cell>
          <cell r="B459">
            <v>99458</v>
          </cell>
          <cell r="C459" t="str">
            <v>M</v>
          </cell>
        </row>
        <row r="460">
          <cell r="A460" t="str">
            <v>L60B</v>
          </cell>
          <cell r="B460">
            <v>99459</v>
          </cell>
          <cell r="C460" t="str">
            <v>M</v>
          </cell>
        </row>
        <row r="461">
          <cell r="A461" t="str">
            <v>L60C</v>
          </cell>
          <cell r="B461">
            <v>99460</v>
          </cell>
          <cell r="C461" t="str">
            <v>M</v>
          </cell>
        </row>
        <row r="462">
          <cell r="A462" t="str">
            <v>L61Z</v>
          </cell>
          <cell r="B462">
            <v>99461</v>
          </cell>
          <cell r="C462" t="str">
            <v>M</v>
          </cell>
        </row>
        <row r="463">
          <cell r="A463" t="str">
            <v>L62A</v>
          </cell>
          <cell r="B463">
            <v>99462</v>
          </cell>
          <cell r="C463" t="str">
            <v>M</v>
          </cell>
        </row>
        <row r="464">
          <cell r="A464" t="str">
            <v>L62B</v>
          </cell>
          <cell r="B464">
            <v>99463</v>
          </cell>
          <cell r="C464" t="str">
            <v>M</v>
          </cell>
        </row>
        <row r="465">
          <cell r="A465" t="str">
            <v>L63A</v>
          </cell>
          <cell r="B465">
            <v>99464</v>
          </cell>
          <cell r="C465" t="str">
            <v>M</v>
          </cell>
        </row>
        <row r="466">
          <cell r="A466" t="str">
            <v>L63B</v>
          </cell>
          <cell r="B466">
            <v>99465</v>
          </cell>
          <cell r="C466" t="str">
            <v>M</v>
          </cell>
        </row>
        <row r="467">
          <cell r="A467" t="str">
            <v>L63C</v>
          </cell>
          <cell r="B467">
            <v>99466</v>
          </cell>
          <cell r="C467" t="str">
            <v>M</v>
          </cell>
        </row>
        <row r="468">
          <cell r="A468" t="str">
            <v>L64Z</v>
          </cell>
          <cell r="B468">
            <v>99467</v>
          </cell>
          <cell r="C468" t="str">
            <v>M</v>
          </cell>
        </row>
        <row r="469">
          <cell r="A469" t="str">
            <v>L65A</v>
          </cell>
          <cell r="B469">
            <v>99468</v>
          </cell>
          <cell r="C469" t="str">
            <v>M</v>
          </cell>
        </row>
        <row r="470">
          <cell r="A470" t="str">
            <v>L65B</v>
          </cell>
          <cell r="B470">
            <v>99469</v>
          </cell>
          <cell r="C470" t="str">
            <v>M</v>
          </cell>
        </row>
        <row r="471">
          <cell r="A471" t="str">
            <v>L66Z</v>
          </cell>
          <cell r="B471">
            <v>99470</v>
          </cell>
          <cell r="C471" t="str">
            <v>M</v>
          </cell>
        </row>
        <row r="472">
          <cell r="A472" t="str">
            <v>L67A</v>
          </cell>
          <cell r="B472">
            <v>99471</v>
          </cell>
          <cell r="C472" t="str">
            <v>M</v>
          </cell>
        </row>
        <row r="473">
          <cell r="A473" t="str">
            <v>L67B</v>
          </cell>
          <cell r="B473">
            <v>99472</v>
          </cell>
          <cell r="C473" t="str">
            <v>M</v>
          </cell>
        </row>
        <row r="474">
          <cell r="A474" t="str">
            <v>L67C</v>
          </cell>
          <cell r="B474">
            <v>99473</v>
          </cell>
          <cell r="C474" t="str">
            <v>M</v>
          </cell>
        </row>
        <row r="475">
          <cell r="A475" t="str">
            <v>M01Z</v>
          </cell>
          <cell r="B475">
            <v>99474</v>
          </cell>
          <cell r="C475" t="str">
            <v>S</v>
          </cell>
        </row>
        <row r="476">
          <cell r="A476" t="str">
            <v>M02A</v>
          </cell>
          <cell r="B476">
            <v>99475</v>
          </cell>
          <cell r="C476" t="str">
            <v>S</v>
          </cell>
        </row>
        <row r="477">
          <cell r="A477" t="str">
            <v>M02B</v>
          </cell>
          <cell r="B477">
            <v>99476</v>
          </cell>
          <cell r="C477" t="str">
            <v>S</v>
          </cell>
        </row>
        <row r="478">
          <cell r="A478" t="str">
            <v>M03A</v>
          </cell>
          <cell r="B478">
            <v>99477</v>
          </cell>
          <cell r="C478" t="str">
            <v>S</v>
          </cell>
        </row>
        <row r="479">
          <cell r="A479" t="str">
            <v>M03B</v>
          </cell>
          <cell r="B479">
            <v>99478</v>
          </cell>
          <cell r="C479" t="str">
            <v>S</v>
          </cell>
        </row>
        <row r="480">
          <cell r="A480" t="str">
            <v>M04A</v>
          </cell>
          <cell r="B480">
            <v>99479</v>
          </cell>
          <cell r="C480" t="str">
            <v>S</v>
          </cell>
        </row>
        <row r="481">
          <cell r="A481" t="str">
            <v>M04B</v>
          </cell>
          <cell r="B481">
            <v>99480</v>
          </cell>
          <cell r="C481" t="str">
            <v>S</v>
          </cell>
        </row>
        <row r="482">
          <cell r="A482" t="str">
            <v>M05Z</v>
          </cell>
          <cell r="B482">
            <v>99481</v>
          </cell>
          <cell r="C482" t="str">
            <v>S</v>
          </cell>
        </row>
        <row r="483">
          <cell r="A483" t="str">
            <v>M06A</v>
          </cell>
          <cell r="B483">
            <v>99482</v>
          </cell>
          <cell r="C483" t="str">
            <v>S</v>
          </cell>
        </row>
        <row r="484">
          <cell r="A484" t="str">
            <v>M06B</v>
          </cell>
          <cell r="B484">
            <v>99483</v>
          </cell>
          <cell r="C484" t="str">
            <v>S</v>
          </cell>
        </row>
        <row r="485">
          <cell r="A485" t="str">
            <v>M40Z</v>
          </cell>
          <cell r="B485">
            <v>99484</v>
          </cell>
          <cell r="C485" t="str">
            <v>O</v>
          </cell>
        </row>
        <row r="486">
          <cell r="A486" t="str">
            <v>M60A</v>
          </cell>
          <cell r="B486">
            <v>99485</v>
          </cell>
          <cell r="C486" t="str">
            <v>M</v>
          </cell>
        </row>
        <row r="487">
          <cell r="A487" t="str">
            <v>M60B</v>
          </cell>
          <cell r="B487">
            <v>99486</v>
          </cell>
          <cell r="C487" t="str">
            <v>M</v>
          </cell>
        </row>
        <row r="488">
          <cell r="A488" t="str">
            <v>M61A</v>
          </cell>
          <cell r="B488">
            <v>99487</v>
          </cell>
          <cell r="C488" t="str">
            <v>M</v>
          </cell>
        </row>
        <row r="489">
          <cell r="A489" t="str">
            <v>M61B</v>
          </cell>
          <cell r="B489">
            <v>99488</v>
          </cell>
          <cell r="C489" t="str">
            <v>M</v>
          </cell>
        </row>
        <row r="490">
          <cell r="A490" t="str">
            <v>M62A</v>
          </cell>
          <cell r="B490">
            <v>99489</v>
          </cell>
          <cell r="C490" t="str">
            <v>M</v>
          </cell>
        </row>
        <row r="491">
          <cell r="A491" t="str">
            <v>M62B</v>
          </cell>
          <cell r="B491">
            <v>99490</v>
          </cell>
          <cell r="C491" t="str">
            <v>M</v>
          </cell>
        </row>
        <row r="492">
          <cell r="A492" t="str">
            <v>M63Z</v>
          </cell>
          <cell r="B492">
            <v>99491</v>
          </cell>
          <cell r="C492" t="str">
            <v>M</v>
          </cell>
        </row>
        <row r="493">
          <cell r="A493" t="str">
            <v>M64Z</v>
          </cell>
          <cell r="B493">
            <v>99492</v>
          </cell>
          <cell r="C493" t="str">
            <v>M</v>
          </cell>
        </row>
        <row r="494">
          <cell r="A494" t="str">
            <v>N01Z</v>
          </cell>
          <cell r="B494">
            <v>99493</v>
          </cell>
          <cell r="C494" t="str">
            <v>S</v>
          </cell>
        </row>
        <row r="495">
          <cell r="A495" t="str">
            <v>N02A</v>
          </cell>
          <cell r="B495">
            <v>99494</v>
          </cell>
          <cell r="C495" t="str">
            <v>S</v>
          </cell>
        </row>
        <row r="496">
          <cell r="A496" t="str">
            <v>N02B</v>
          </cell>
          <cell r="B496">
            <v>99495</v>
          </cell>
          <cell r="C496" t="str">
            <v>S</v>
          </cell>
        </row>
        <row r="497">
          <cell r="A497" t="str">
            <v>N03A</v>
          </cell>
          <cell r="B497">
            <v>99496</v>
          </cell>
          <cell r="C497" t="str">
            <v>S</v>
          </cell>
        </row>
        <row r="498">
          <cell r="A498" t="str">
            <v>N03B</v>
          </cell>
          <cell r="B498">
            <v>99497</v>
          </cell>
          <cell r="C498" t="str">
            <v>S</v>
          </cell>
        </row>
        <row r="499">
          <cell r="A499" t="str">
            <v>N04Z</v>
          </cell>
          <cell r="B499">
            <v>99498</v>
          </cell>
          <cell r="C499" t="str">
            <v>S</v>
          </cell>
        </row>
        <row r="500">
          <cell r="A500" t="str">
            <v>N05A</v>
          </cell>
          <cell r="B500">
            <v>99499</v>
          </cell>
          <cell r="C500" t="str">
            <v>S</v>
          </cell>
        </row>
        <row r="501">
          <cell r="A501" t="str">
            <v>N05B</v>
          </cell>
          <cell r="B501">
            <v>99500</v>
          </cell>
          <cell r="C501" t="str">
            <v>S</v>
          </cell>
        </row>
        <row r="502">
          <cell r="A502" t="str">
            <v>N06Z</v>
          </cell>
          <cell r="B502">
            <v>99501</v>
          </cell>
          <cell r="C502" t="str">
            <v>S</v>
          </cell>
        </row>
        <row r="503">
          <cell r="A503" t="str">
            <v>N07Z</v>
          </cell>
          <cell r="B503">
            <v>99502</v>
          </cell>
          <cell r="C503" t="str">
            <v>S</v>
          </cell>
        </row>
        <row r="504">
          <cell r="A504" t="str">
            <v>N08Z</v>
          </cell>
          <cell r="B504">
            <v>99503</v>
          </cell>
          <cell r="C504" t="str">
            <v>S</v>
          </cell>
        </row>
        <row r="505">
          <cell r="A505" t="str">
            <v>N09Z</v>
          </cell>
          <cell r="B505">
            <v>99504</v>
          </cell>
          <cell r="C505" t="str">
            <v>S</v>
          </cell>
        </row>
        <row r="506">
          <cell r="A506" t="str">
            <v>N10Z</v>
          </cell>
          <cell r="B506">
            <v>99505</v>
          </cell>
          <cell r="C506" t="str">
            <v>S</v>
          </cell>
        </row>
        <row r="507">
          <cell r="A507" t="str">
            <v>N11A</v>
          </cell>
          <cell r="B507">
            <v>99506</v>
          </cell>
          <cell r="C507" t="str">
            <v>S</v>
          </cell>
        </row>
        <row r="508">
          <cell r="A508" t="str">
            <v>N11B</v>
          </cell>
          <cell r="B508">
            <v>99507</v>
          </cell>
          <cell r="C508" t="str">
            <v>S</v>
          </cell>
        </row>
        <row r="509">
          <cell r="A509" t="str">
            <v>N60A</v>
          </cell>
          <cell r="B509">
            <v>99508</v>
          </cell>
          <cell r="C509" t="str">
            <v>M</v>
          </cell>
        </row>
        <row r="510">
          <cell r="A510" t="str">
            <v>N60B</v>
          </cell>
          <cell r="B510">
            <v>99509</v>
          </cell>
          <cell r="C510" t="str">
            <v>M</v>
          </cell>
        </row>
        <row r="511">
          <cell r="A511" t="str">
            <v>N61Z</v>
          </cell>
          <cell r="B511">
            <v>99510</v>
          </cell>
          <cell r="C511" t="str">
            <v>M</v>
          </cell>
        </row>
        <row r="512">
          <cell r="A512" t="str">
            <v>N62A</v>
          </cell>
          <cell r="B512">
            <v>99511</v>
          </cell>
          <cell r="C512" t="str">
            <v>M</v>
          </cell>
        </row>
        <row r="513">
          <cell r="A513" t="str">
            <v>N62B</v>
          </cell>
          <cell r="B513">
            <v>99512</v>
          </cell>
          <cell r="C513" t="str">
            <v>M</v>
          </cell>
        </row>
        <row r="514">
          <cell r="A514" t="str">
            <v>O01A</v>
          </cell>
          <cell r="B514">
            <v>99513</v>
          </cell>
          <cell r="C514" t="str">
            <v>S</v>
          </cell>
        </row>
        <row r="515">
          <cell r="A515" t="str">
            <v>O01B</v>
          </cell>
          <cell r="B515">
            <v>99514</v>
          </cell>
          <cell r="C515" t="str">
            <v>S</v>
          </cell>
        </row>
        <row r="516">
          <cell r="A516" t="str">
            <v>O01C</v>
          </cell>
          <cell r="B516">
            <v>99515</v>
          </cell>
          <cell r="C516" t="str">
            <v>S</v>
          </cell>
        </row>
        <row r="517">
          <cell r="A517" t="str">
            <v>O02A</v>
          </cell>
          <cell r="B517">
            <v>99516</v>
          </cell>
          <cell r="C517" t="str">
            <v>S</v>
          </cell>
        </row>
        <row r="518">
          <cell r="A518" t="str">
            <v>O02B</v>
          </cell>
          <cell r="B518">
            <v>99517</v>
          </cell>
          <cell r="C518" t="str">
            <v>S</v>
          </cell>
        </row>
        <row r="519">
          <cell r="A519" t="str">
            <v>O03Z</v>
          </cell>
          <cell r="B519">
            <v>99518</v>
          </cell>
          <cell r="C519" t="str">
            <v>S</v>
          </cell>
        </row>
        <row r="520">
          <cell r="A520" t="str">
            <v>O04Z</v>
          </cell>
          <cell r="B520">
            <v>99519</v>
          </cell>
          <cell r="C520" t="str">
            <v>S</v>
          </cell>
        </row>
        <row r="521">
          <cell r="A521" t="str">
            <v>O05Z</v>
          </cell>
          <cell r="B521">
            <v>99520</v>
          </cell>
          <cell r="C521" t="str">
            <v>S</v>
          </cell>
        </row>
        <row r="522">
          <cell r="A522" t="str">
            <v>O60A</v>
          </cell>
          <cell r="B522">
            <v>99521</v>
          </cell>
          <cell r="C522" t="str">
            <v>M</v>
          </cell>
        </row>
        <row r="523">
          <cell r="A523" t="str">
            <v>O60B</v>
          </cell>
          <cell r="B523">
            <v>99522</v>
          </cell>
          <cell r="C523" t="str">
            <v>M</v>
          </cell>
        </row>
        <row r="524">
          <cell r="A524" t="str">
            <v>O60C</v>
          </cell>
          <cell r="B524">
            <v>99523</v>
          </cell>
          <cell r="C524" t="str">
            <v>M</v>
          </cell>
        </row>
        <row r="525">
          <cell r="A525" t="str">
            <v>O61Z</v>
          </cell>
          <cell r="B525">
            <v>99524</v>
          </cell>
          <cell r="C525" t="str">
            <v>M</v>
          </cell>
        </row>
        <row r="526">
          <cell r="A526" t="str">
            <v>O63Z</v>
          </cell>
          <cell r="B526">
            <v>99525</v>
          </cell>
          <cell r="C526" t="str">
            <v>M</v>
          </cell>
        </row>
        <row r="527">
          <cell r="A527" t="str">
            <v>O64A</v>
          </cell>
          <cell r="B527">
            <v>99526</v>
          </cell>
          <cell r="C527" t="str">
            <v>M</v>
          </cell>
        </row>
        <row r="528">
          <cell r="A528" t="str">
            <v>O64B</v>
          </cell>
          <cell r="B528">
            <v>99527</v>
          </cell>
          <cell r="C528" t="str">
            <v>M</v>
          </cell>
        </row>
        <row r="529">
          <cell r="A529" t="str">
            <v>O66A</v>
          </cell>
          <cell r="B529">
            <v>99528</v>
          </cell>
          <cell r="C529" t="str">
            <v>M</v>
          </cell>
        </row>
        <row r="530">
          <cell r="A530" t="str">
            <v>O66B</v>
          </cell>
          <cell r="B530">
            <v>99529</v>
          </cell>
          <cell r="C530" t="str">
            <v>M</v>
          </cell>
        </row>
        <row r="531">
          <cell r="A531" t="str">
            <v>P01Z</v>
          </cell>
          <cell r="B531">
            <v>99530</v>
          </cell>
          <cell r="C531" t="str">
            <v>S</v>
          </cell>
        </row>
        <row r="532">
          <cell r="A532" t="str">
            <v>P02Z</v>
          </cell>
          <cell r="B532">
            <v>99531</v>
          </cell>
          <cell r="C532" t="str">
            <v>S</v>
          </cell>
        </row>
        <row r="533">
          <cell r="A533" t="str">
            <v>P03Z</v>
          </cell>
          <cell r="B533">
            <v>99532</v>
          </cell>
          <cell r="C533" t="str">
            <v>S</v>
          </cell>
        </row>
        <row r="534">
          <cell r="A534" t="str">
            <v>P04Z</v>
          </cell>
          <cell r="B534">
            <v>99533</v>
          </cell>
          <cell r="C534" t="str">
            <v>S</v>
          </cell>
        </row>
        <row r="535">
          <cell r="A535" t="str">
            <v>P05Z</v>
          </cell>
          <cell r="B535">
            <v>99534</v>
          </cell>
          <cell r="C535" t="str">
            <v>S</v>
          </cell>
        </row>
        <row r="536">
          <cell r="A536" t="str">
            <v>P06A</v>
          </cell>
          <cell r="B536">
            <v>99535</v>
          </cell>
          <cell r="C536" t="str">
            <v>S</v>
          </cell>
        </row>
        <row r="537">
          <cell r="A537" t="str">
            <v>P06B</v>
          </cell>
          <cell r="B537">
            <v>99536</v>
          </cell>
          <cell r="C537" t="str">
            <v>S</v>
          </cell>
        </row>
        <row r="538">
          <cell r="A538" t="str">
            <v>P60A</v>
          </cell>
          <cell r="B538">
            <v>99537</v>
          </cell>
          <cell r="C538" t="str">
            <v>M</v>
          </cell>
        </row>
        <row r="539">
          <cell r="A539" t="str">
            <v>P60B</v>
          </cell>
          <cell r="B539">
            <v>99538</v>
          </cell>
          <cell r="C539" t="str">
            <v>M</v>
          </cell>
        </row>
        <row r="540">
          <cell r="A540" t="str">
            <v>P61Z</v>
          </cell>
          <cell r="B540">
            <v>99539</v>
          </cell>
          <cell r="C540" t="str">
            <v>M</v>
          </cell>
        </row>
        <row r="541">
          <cell r="A541" t="str">
            <v>P62Z</v>
          </cell>
          <cell r="B541">
            <v>99540</v>
          </cell>
          <cell r="C541" t="str">
            <v>M</v>
          </cell>
        </row>
        <row r="542">
          <cell r="A542" t="str">
            <v>P63Z</v>
          </cell>
          <cell r="B542">
            <v>99541</v>
          </cell>
          <cell r="C542" t="str">
            <v>M</v>
          </cell>
        </row>
        <row r="543">
          <cell r="A543" t="str">
            <v>P64Z</v>
          </cell>
          <cell r="B543">
            <v>99542</v>
          </cell>
          <cell r="C543" t="str">
            <v>M</v>
          </cell>
        </row>
        <row r="544">
          <cell r="A544" t="str">
            <v>P65A</v>
          </cell>
          <cell r="B544">
            <v>99543</v>
          </cell>
          <cell r="C544" t="str">
            <v>M</v>
          </cell>
        </row>
        <row r="545">
          <cell r="A545" t="str">
            <v>P65B</v>
          </cell>
          <cell r="B545">
            <v>99544</v>
          </cell>
          <cell r="C545" t="str">
            <v>M</v>
          </cell>
        </row>
        <row r="546">
          <cell r="A546" t="str">
            <v>P65C</v>
          </cell>
          <cell r="B546">
            <v>99545</v>
          </cell>
          <cell r="C546" t="str">
            <v>M</v>
          </cell>
        </row>
        <row r="547">
          <cell r="A547" t="str">
            <v>P65D</v>
          </cell>
          <cell r="B547">
            <v>99546</v>
          </cell>
          <cell r="C547" t="str">
            <v>M</v>
          </cell>
        </row>
        <row r="548">
          <cell r="A548" t="str">
            <v>P66A</v>
          </cell>
          <cell r="B548">
            <v>99547</v>
          </cell>
          <cell r="C548" t="str">
            <v>M</v>
          </cell>
        </row>
        <row r="549">
          <cell r="A549" t="str">
            <v>P66B</v>
          </cell>
          <cell r="B549">
            <v>99548</v>
          </cell>
          <cell r="C549" t="str">
            <v>M</v>
          </cell>
        </row>
        <row r="550">
          <cell r="A550" t="str">
            <v>P66C</v>
          </cell>
          <cell r="B550">
            <v>99549</v>
          </cell>
          <cell r="C550" t="str">
            <v>M</v>
          </cell>
        </row>
        <row r="551">
          <cell r="A551" t="str">
            <v>P66D</v>
          </cell>
          <cell r="B551">
            <v>99550</v>
          </cell>
          <cell r="C551" t="str">
            <v>M</v>
          </cell>
        </row>
        <row r="552">
          <cell r="A552" t="str">
            <v>P67A</v>
          </cell>
          <cell r="B552">
            <v>99551</v>
          </cell>
          <cell r="C552" t="str">
            <v>M</v>
          </cell>
        </row>
        <row r="553">
          <cell r="A553" t="str">
            <v>P67B</v>
          </cell>
          <cell r="B553">
            <v>99552</v>
          </cell>
          <cell r="C553" t="str">
            <v>M</v>
          </cell>
        </row>
        <row r="554">
          <cell r="A554" t="str">
            <v>P67C</v>
          </cell>
          <cell r="B554">
            <v>99553</v>
          </cell>
          <cell r="C554" t="str">
            <v>M</v>
          </cell>
        </row>
        <row r="555">
          <cell r="A555" t="str">
            <v>P67D</v>
          </cell>
          <cell r="B555">
            <v>99554</v>
          </cell>
          <cell r="C555" t="str">
            <v>M</v>
          </cell>
        </row>
        <row r="556">
          <cell r="A556" t="str">
            <v>Q01Z</v>
          </cell>
          <cell r="B556">
            <v>99555</v>
          </cell>
          <cell r="C556" t="str">
            <v>S</v>
          </cell>
        </row>
        <row r="557">
          <cell r="A557" t="str">
            <v>Q02A</v>
          </cell>
          <cell r="B557">
            <v>99556</v>
          </cell>
          <cell r="C557" t="str">
            <v>S</v>
          </cell>
        </row>
        <row r="558">
          <cell r="A558" t="str">
            <v>Q02B</v>
          </cell>
          <cell r="B558">
            <v>99557</v>
          </cell>
          <cell r="C558" t="str">
            <v>S</v>
          </cell>
        </row>
        <row r="559">
          <cell r="A559" t="str">
            <v>Q60A</v>
          </cell>
          <cell r="B559">
            <v>99558</v>
          </cell>
          <cell r="C559" t="str">
            <v>M</v>
          </cell>
        </row>
        <row r="560">
          <cell r="A560" t="str">
            <v>Q60B</v>
          </cell>
          <cell r="B560">
            <v>99559</v>
          </cell>
          <cell r="C560" t="str">
            <v>M</v>
          </cell>
        </row>
        <row r="561">
          <cell r="A561" t="str">
            <v>Q60C</v>
          </cell>
          <cell r="B561">
            <v>99560</v>
          </cell>
          <cell r="C561" t="str">
            <v>M</v>
          </cell>
        </row>
        <row r="562">
          <cell r="A562" t="str">
            <v>Q61A</v>
          </cell>
          <cell r="B562">
            <v>99561</v>
          </cell>
          <cell r="C562" t="str">
            <v>M</v>
          </cell>
        </row>
        <row r="563">
          <cell r="A563" t="str">
            <v>Q61B</v>
          </cell>
          <cell r="B563">
            <v>99562</v>
          </cell>
          <cell r="C563" t="str">
            <v>M</v>
          </cell>
        </row>
        <row r="564">
          <cell r="A564" t="str">
            <v>Q61C</v>
          </cell>
          <cell r="B564">
            <v>99563</v>
          </cell>
          <cell r="C564" t="str">
            <v>M</v>
          </cell>
        </row>
        <row r="565">
          <cell r="A565" t="str">
            <v>Q62Z</v>
          </cell>
          <cell r="B565">
            <v>99564</v>
          </cell>
          <cell r="C565" t="str">
            <v>M</v>
          </cell>
        </row>
        <row r="566">
          <cell r="A566" t="str">
            <v>R01A</v>
          </cell>
          <cell r="B566">
            <v>99565</v>
          </cell>
          <cell r="C566" t="str">
            <v>S</v>
          </cell>
        </row>
        <row r="567">
          <cell r="A567" t="str">
            <v>R01B</v>
          </cell>
          <cell r="B567">
            <v>99566</v>
          </cell>
          <cell r="C567" t="str">
            <v>S</v>
          </cell>
        </row>
        <row r="568">
          <cell r="A568" t="str">
            <v>R02A</v>
          </cell>
          <cell r="B568">
            <v>99567</v>
          </cell>
          <cell r="C568" t="str">
            <v>S</v>
          </cell>
        </row>
        <row r="569">
          <cell r="A569" t="str">
            <v>R02B</v>
          </cell>
          <cell r="B569">
            <v>99568</v>
          </cell>
          <cell r="C569" t="str">
            <v>S</v>
          </cell>
        </row>
        <row r="570">
          <cell r="A570" t="str">
            <v>R03A</v>
          </cell>
          <cell r="B570">
            <v>99569</v>
          </cell>
          <cell r="C570" t="str">
            <v>S</v>
          </cell>
        </row>
        <row r="571">
          <cell r="A571" t="str">
            <v>R03B</v>
          </cell>
          <cell r="B571">
            <v>99570</v>
          </cell>
          <cell r="C571" t="str">
            <v>S</v>
          </cell>
        </row>
        <row r="572">
          <cell r="A572" t="str">
            <v>R04A</v>
          </cell>
          <cell r="B572">
            <v>99571</v>
          </cell>
          <cell r="C572" t="str">
            <v>S</v>
          </cell>
        </row>
        <row r="573">
          <cell r="A573" t="str">
            <v>R04B</v>
          </cell>
          <cell r="B573">
            <v>99572</v>
          </cell>
          <cell r="C573" t="str">
            <v>S</v>
          </cell>
        </row>
        <row r="574">
          <cell r="A574" t="str">
            <v>R60A</v>
          </cell>
          <cell r="B574">
            <v>99573</v>
          </cell>
          <cell r="C574" t="str">
            <v>M</v>
          </cell>
        </row>
        <row r="575">
          <cell r="A575" t="str">
            <v>R60B</v>
          </cell>
          <cell r="B575">
            <v>99574</v>
          </cell>
          <cell r="C575" t="str">
            <v>M</v>
          </cell>
        </row>
        <row r="576">
          <cell r="A576" t="str">
            <v>R60C</v>
          </cell>
          <cell r="B576">
            <v>99575</v>
          </cell>
          <cell r="C576" t="str">
            <v>M</v>
          </cell>
        </row>
        <row r="577">
          <cell r="A577" t="str">
            <v>R61A</v>
          </cell>
          <cell r="B577">
            <v>99576</v>
          </cell>
          <cell r="C577" t="str">
            <v>M</v>
          </cell>
        </row>
        <row r="578">
          <cell r="A578" t="str">
            <v>R61B</v>
          </cell>
          <cell r="B578">
            <v>99577</v>
          </cell>
          <cell r="C578" t="str">
            <v>M</v>
          </cell>
        </row>
        <row r="579">
          <cell r="A579" t="str">
            <v>R61C</v>
          </cell>
          <cell r="B579">
            <v>99578</v>
          </cell>
          <cell r="C579" t="str">
            <v>M</v>
          </cell>
        </row>
        <row r="580">
          <cell r="A580" t="str">
            <v>R62A</v>
          </cell>
          <cell r="B580">
            <v>99579</v>
          </cell>
          <cell r="C580" t="str">
            <v>M</v>
          </cell>
        </row>
        <row r="581">
          <cell r="A581" t="str">
            <v>R62B</v>
          </cell>
          <cell r="B581">
            <v>99580</v>
          </cell>
          <cell r="C581" t="str">
            <v>M</v>
          </cell>
        </row>
        <row r="582">
          <cell r="A582" t="str">
            <v>R63Z</v>
          </cell>
          <cell r="B582">
            <v>99581</v>
          </cell>
          <cell r="C582" t="str">
            <v>M</v>
          </cell>
        </row>
        <row r="583">
          <cell r="A583" t="str">
            <v>R64Z</v>
          </cell>
          <cell r="B583">
            <v>99582</v>
          </cell>
          <cell r="C583" t="str">
            <v>M</v>
          </cell>
        </row>
        <row r="584">
          <cell r="A584" t="str">
            <v>S60Z</v>
          </cell>
          <cell r="B584">
            <v>99583</v>
          </cell>
          <cell r="C584" t="str">
            <v>M</v>
          </cell>
        </row>
        <row r="585">
          <cell r="A585" t="str">
            <v>S65A</v>
          </cell>
          <cell r="B585">
            <v>99584</v>
          </cell>
          <cell r="C585" t="str">
            <v>M</v>
          </cell>
        </row>
        <row r="586">
          <cell r="A586" t="str">
            <v>S65B</v>
          </cell>
          <cell r="B586">
            <v>99585</v>
          </cell>
          <cell r="C586" t="str">
            <v>M</v>
          </cell>
        </row>
        <row r="587">
          <cell r="A587" t="str">
            <v>S65C</v>
          </cell>
          <cell r="B587">
            <v>99586</v>
          </cell>
          <cell r="C587" t="str">
            <v>M</v>
          </cell>
        </row>
        <row r="588">
          <cell r="A588" t="str">
            <v>T01A</v>
          </cell>
          <cell r="B588">
            <v>99587</v>
          </cell>
          <cell r="C588" t="str">
            <v>S</v>
          </cell>
        </row>
        <row r="589">
          <cell r="A589" t="str">
            <v>T01B</v>
          </cell>
          <cell r="B589">
            <v>99588</v>
          </cell>
          <cell r="C589" t="str">
            <v>S</v>
          </cell>
        </row>
        <row r="590">
          <cell r="A590" t="str">
            <v>T01C</v>
          </cell>
          <cell r="B590">
            <v>99589</v>
          </cell>
          <cell r="C590" t="str">
            <v>S</v>
          </cell>
        </row>
        <row r="591">
          <cell r="A591" t="str">
            <v>T60A</v>
          </cell>
          <cell r="B591">
            <v>99590</v>
          </cell>
          <cell r="C591" t="str">
            <v>M</v>
          </cell>
        </row>
        <row r="592">
          <cell r="A592" t="str">
            <v>T60B</v>
          </cell>
          <cell r="B592">
            <v>99591</v>
          </cell>
          <cell r="C592" t="str">
            <v>M</v>
          </cell>
        </row>
        <row r="593">
          <cell r="A593" t="str">
            <v>T61A</v>
          </cell>
          <cell r="B593">
            <v>99592</v>
          </cell>
          <cell r="C593" t="str">
            <v>M</v>
          </cell>
        </row>
        <row r="594">
          <cell r="A594" t="str">
            <v>T61B</v>
          </cell>
          <cell r="B594">
            <v>99593</v>
          </cell>
          <cell r="C594" t="str">
            <v>M</v>
          </cell>
        </row>
        <row r="595">
          <cell r="A595" t="str">
            <v>T62A</v>
          </cell>
          <cell r="B595">
            <v>99594</v>
          </cell>
          <cell r="C595" t="str">
            <v>M</v>
          </cell>
        </row>
        <row r="596">
          <cell r="A596" t="str">
            <v>T62B</v>
          </cell>
          <cell r="B596">
            <v>99595</v>
          </cell>
          <cell r="C596" t="str">
            <v>M</v>
          </cell>
        </row>
        <row r="597">
          <cell r="A597" t="str">
            <v>T63A</v>
          </cell>
          <cell r="B597">
            <v>99596</v>
          </cell>
          <cell r="C597" t="str">
            <v>M</v>
          </cell>
        </row>
        <row r="598">
          <cell r="A598" t="str">
            <v>T63B</v>
          </cell>
          <cell r="B598">
            <v>99597</v>
          </cell>
          <cell r="C598" t="str">
            <v>M</v>
          </cell>
        </row>
        <row r="599">
          <cell r="A599" t="str">
            <v>T64A</v>
          </cell>
          <cell r="B599">
            <v>99598</v>
          </cell>
          <cell r="C599" t="str">
            <v>M</v>
          </cell>
        </row>
        <row r="600">
          <cell r="A600" t="str">
            <v>T64B</v>
          </cell>
          <cell r="B600">
            <v>99599</v>
          </cell>
          <cell r="C600" t="str">
            <v>M</v>
          </cell>
        </row>
        <row r="601">
          <cell r="A601" t="str">
            <v>U40Z</v>
          </cell>
          <cell r="B601">
            <v>99600</v>
          </cell>
          <cell r="C601" t="str">
            <v>O</v>
          </cell>
        </row>
        <row r="602">
          <cell r="A602" t="str">
            <v>U60Z</v>
          </cell>
          <cell r="B602">
            <v>99601</v>
          </cell>
          <cell r="C602" t="str">
            <v>M</v>
          </cell>
        </row>
        <row r="603">
          <cell r="A603" t="str">
            <v>U61A</v>
          </cell>
          <cell r="B603">
            <v>99602</v>
          </cell>
          <cell r="C603" t="str">
            <v>M</v>
          </cell>
        </row>
        <row r="604">
          <cell r="A604" t="str">
            <v>U61B</v>
          </cell>
          <cell r="B604">
            <v>99603</v>
          </cell>
          <cell r="C604" t="str">
            <v>M</v>
          </cell>
        </row>
        <row r="605">
          <cell r="A605" t="str">
            <v>U62A</v>
          </cell>
          <cell r="B605">
            <v>99604</v>
          </cell>
          <cell r="C605" t="str">
            <v>M</v>
          </cell>
        </row>
        <row r="606">
          <cell r="A606" t="str">
            <v>U62B</v>
          </cell>
          <cell r="B606">
            <v>99605</v>
          </cell>
          <cell r="C606" t="str">
            <v>M</v>
          </cell>
        </row>
        <row r="607">
          <cell r="A607" t="str">
            <v>U63A</v>
          </cell>
          <cell r="B607">
            <v>99606</v>
          </cell>
          <cell r="C607" t="str">
            <v>M</v>
          </cell>
        </row>
        <row r="608">
          <cell r="A608" t="str">
            <v>U63B</v>
          </cell>
          <cell r="B608">
            <v>99607</v>
          </cell>
          <cell r="C608" t="str">
            <v>M</v>
          </cell>
        </row>
        <row r="609">
          <cell r="A609" t="str">
            <v>U64Z</v>
          </cell>
          <cell r="B609">
            <v>99608</v>
          </cell>
          <cell r="C609" t="str">
            <v>M</v>
          </cell>
        </row>
        <row r="610">
          <cell r="A610" t="str">
            <v>U65Z</v>
          </cell>
          <cell r="B610">
            <v>99609</v>
          </cell>
          <cell r="C610" t="str">
            <v>M</v>
          </cell>
        </row>
        <row r="611">
          <cell r="A611" t="str">
            <v>U66Z</v>
          </cell>
          <cell r="B611">
            <v>99610</v>
          </cell>
          <cell r="C611" t="str">
            <v>M</v>
          </cell>
        </row>
        <row r="612">
          <cell r="A612" t="str">
            <v>U67Z</v>
          </cell>
          <cell r="B612">
            <v>99611</v>
          </cell>
          <cell r="C612" t="str">
            <v>M</v>
          </cell>
        </row>
        <row r="613">
          <cell r="A613" t="str">
            <v>U68Z</v>
          </cell>
          <cell r="B613">
            <v>99612</v>
          </cell>
          <cell r="C613" t="str">
            <v>M</v>
          </cell>
        </row>
        <row r="614">
          <cell r="A614" t="str">
            <v>V60A</v>
          </cell>
          <cell r="B614">
            <v>99613</v>
          </cell>
          <cell r="C614" t="str">
            <v>M</v>
          </cell>
        </row>
        <row r="615">
          <cell r="A615" t="str">
            <v>V60B</v>
          </cell>
          <cell r="B615">
            <v>99614</v>
          </cell>
          <cell r="C615" t="str">
            <v>M</v>
          </cell>
        </row>
        <row r="616">
          <cell r="A616" t="str">
            <v>V61Z</v>
          </cell>
          <cell r="B616">
            <v>99615</v>
          </cell>
          <cell r="C616" t="str">
            <v>M</v>
          </cell>
        </row>
        <row r="617">
          <cell r="A617" t="str">
            <v>V62A</v>
          </cell>
          <cell r="B617">
            <v>99616</v>
          </cell>
          <cell r="C617" t="str">
            <v>M</v>
          </cell>
        </row>
        <row r="618">
          <cell r="A618" t="str">
            <v>V62B</v>
          </cell>
          <cell r="B618">
            <v>99617</v>
          </cell>
          <cell r="C618" t="str">
            <v>M</v>
          </cell>
        </row>
        <row r="619">
          <cell r="A619" t="str">
            <v>V63A</v>
          </cell>
          <cell r="B619">
            <v>99618</v>
          </cell>
          <cell r="C619" t="str">
            <v>M</v>
          </cell>
        </row>
        <row r="620">
          <cell r="A620" t="str">
            <v>V63B</v>
          </cell>
          <cell r="B620">
            <v>99619</v>
          </cell>
          <cell r="C620" t="str">
            <v>M</v>
          </cell>
        </row>
        <row r="621">
          <cell r="A621" t="str">
            <v>V64Z</v>
          </cell>
          <cell r="B621">
            <v>99620</v>
          </cell>
          <cell r="C621" t="str">
            <v>M</v>
          </cell>
        </row>
        <row r="622">
          <cell r="A622" t="str">
            <v>W01Z</v>
          </cell>
          <cell r="B622">
            <v>99621</v>
          </cell>
          <cell r="C622" t="str">
            <v>S</v>
          </cell>
        </row>
        <row r="623">
          <cell r="A623" t="str">
            <v>W02Z</v>
          </cell>
          <cell r="B623">
            <v>99622</v>
          </cell>
          <cell r="C623" t="str">
            <v>S</v>
          </cell>
        </row>
        <row r="624">
          <cell r="A624" t="str">
            <v>W03Z</v>
          </cell>
          <cell r="B624">
            <v>99623</v>
          </cell>
          <cell r="C624" t="str">
            <v>S</v>
          </cell>
        </row>
        <row r="625">
          <cell r="A625" t="str">
            <v>W04Z</v>
          </cell>
          <cell r="B625">
            <v>99624</v>
          </cell>
          <cell r="C625" t="str">
            <v>S</v>
          </cell>
        </row>
        <row r="626">
          <cell r="A626" t="str">
            <v>W60Z</v>
          </cell>
          <cell r="B626">
            <v>99625</v>
          </cell>
          <cell r="C626" t="str">
            <v>M</v>
          </cell>
        </row>
        <row r="627">
          <cell r="A627" t="str">
            <v>W61Z</v>
          </cell>
          <cell r="B627">
            <v>99626</v>
          </cell>
          <cell r="C627" t="str">
            <v>M</v>
          </cell>
        </row>
        <row r="628">
          <cell r="A628" t="str">
            <v>X02Z</v>
          </cell>
          <cell r="B628">
            <v>99627</v>
          </cell>
          <cell r="C628" t="str">
            <v>S</v>
          </cell>
        </row>
        <row r="629">
          <cell r="A629" t="str">
            <v>X04A</v>
          </cell>
          <cell r="B629">
            <v>99628</v>
          </cell>
          <cell r="C629" t="str">
            <v>S</v>
          </cell>
        </row>
        <row r="630">
          <cell r="A630" t="str">
            <v>X04B</v>
          </cell>
          <cell r="B630">
            <v>99629</v>
          </cell>
          <cell r="C630" t="str">
            <v>S</v>
          </cell>
        </row>
        <row r="631">
          <cell r="A631" t="str">
            <v>X05Z</v>
          </cell>
          <cell r="B631">
            <v>99630</v>
          </cell>
          <cell r="C631" t="str">
            <v>S</v>
          </cell>
        </row>
        <row r="632">
          <cell r="A632" t="str">
            <v>X06A</v>
          </cell>
          <cell r="B632">
            <v>99631</v>
          </cell>
          <cell r="C632" t="str">
            <v>S</v>
          </cell>
        </row>
        <row r="633">
          <cell r="A633" t="str">
            <v>X06B</v>
          </cell>
          <cell r="B633">
            <v>99632</v>
          </cell>
          <cell r="C633" t="str">
            <v>S</v>
          </cell>
        </row>
        <row r="634">
          <cell r="A634" t="str">
            <v>X07A</v>
          </cell>
          <cell r="B634">
            <v>99633</v>
          </cell>
          <cell r="C634" t="str">
            <v>S</v>
          </cell>
        </row>
        <row r="635">
          <cell r="A635" t="str">
            <v>X07B</v>
          </cell>
          <cell r="B635">
            <v>99634</v>
          </cell>
          <cell r="C635" t="str">
            <v>S</v>
          </cell>
        </row>
        <row r="636">
          <cell r="A636" t="str">
            <v>X60A</v>
          </cell>
          <cell r="B636">
            <v>99635</v>
          </cell>
          <cell r="C636" t="str">
            <v>M</v>
          </cell>
        </row>
        <row r="637">
          <cell r="A637" t="str">
            <v>X60B</v>
          </cell>
          <cell r="B637">
            <v>99636</v>
          </cell>
          <cell r="C637" t="str">
            <v>M</v>
          </cell>
        </row>
        <row r="638">
          <cell r="A638" t="str">
            <v>X60C</v>
          </cell>
          <cell r="B638">
            <v>99637</v>
          </cell>
          <cell r="C638" t="str">
            <v>M</v>
          </cell>
        </row>
        <row r="639">
          <cell r="A639" t="str">
            <v>X61Z</v>
          </cell>
          <cell r="B639">
            <v>99638</v>
          </cell>
          <cell r="C639" t="str">
            <v>M</v>
          </cell>
        </row>
        <row r="640">
          <cell r="A640" t="str">
            <v>X62A</v>
          </cell>
          <cell r="B640">
            <v>99639</v>
          </cell>
          <cell r="C640" t="str">
            <v>M</v>
          </cell>
        </row>
        <row r="641">
          <cell r="A641" t="str">
            <v>X62B</v>
          </cell>
          <cell r="B641">
            <v>99640</v>
          </cell>
          <cell r="C641" t="str">
            <v>M</v>
          </cell>
        </row>
        <row r="642">
          <cell r="A642" t="str">
            <v>X63A</v>
          </cell>
          <cell r="B642">
            <v>99641</v>
          </cell>
          <cell r="C642" t="str">
            <v>M</v>
          </cell>
        </row>
        <row r="643">
          <cell r="A643" t="str">
            <v>X63B</v>
          </cell>
          <cell r="B643">
            <v>99642</v>
          </cell>
          <cell r="C643" t="str">
            <v>M</v>
          </cell>
        </row>
        <row r="644">
          <cell r="A644" t="str">
            <v>X64A</v>
          </cell>
          <cell r="B644">
            <v>99643</v>
          </cell>
          <cell r="C644" t="str">
            <v>M</v>
          </cell>
        </row>
        <row r="645">
          <cell r="A645" t="str">
            <v>X64B</v>
          </cell>
          <cell r="B645">
            <v>99644</v>
          </cell>
          <cell r="C645" t="str">
            <v>M</v>
          </cell>
        </row>
        <row r="646">
          <cell r="A646" t="str">
            <v>Y01Z</v>
          </cell>
          <cell r="B646">
            <v>99645</v>
          </cell>
          <cell r="C646" t="str">
            <v>S</v>
          </cell>
        </row>
        <row r="647">
          <cell r="A647" t="str">
            <v>Y02A</v>
          </cell>
          <cell r="B647">
            <v>99646</v>
          </cell>
          <cell r="C647" t="str">
            <v>S</v>
          </cell>
        </row>
        <row r="648">
          <cell r="A648" t="str">
            <v>Y02B</v>
          </cell>
          <cell r="B648">
            <v>99647</v>
          </cell>
          <cell r="C648" t="str">
            <v>S</v>
          </cell>
        </row>
        <row r="649">
          <cell r="A649" t="str">
            <v>Y03Z</v>
          </cell>
          <cell r="B649">
            <v>99648</v>
          </cell>
          <cell r="C649" t="str">
            <v>S</v>
          </cell>
        </row>
        <row r="650">
          <cell r="A650" t="str">
            <v>Y60Z</v>
          </cell>
          <cell r="B650">
            <v>99649</v>
          </cell>
          <cell r="C650" t="str">
            <v>M</v>
          </cell>
        </row>
        <row r="651">
          <cell r="A651" t="str">
            <v>Y61Z</v>
          </cell>
          <cell r="B651">
            <v>99650</v>
          </cell>
          <cell r="C651" t="str">
            <v>M</v>
          </cell>
        </row>
        <row r="652">
          <cell r="A652" t="str">
            <v>Y62A</v>
          </cell>
          <cell r="B652">
            <v>99651</v>
          </cell>
          <cell r="C652" t="str">
            <v>M</v>
          </cell>
        </row>
        <row r="653">
          <cell r="A653" t="str">
            <v>Y62B</v>
          </cell>
          <cell r="B653">
            <v>99652</v>
          </cell>
          <cell r="C653" t="str">
            <v>M</v>
          </cell>
        </row>
        <row r="654">
          <cell r="A654" t="str">
            <v>Z01A</v>
          </cell>
          <cell r="B654">
            <v>99653</v>
          </cell>
          <cell r="C654" t="str">
            <v>S</v>
          </cell>
        </row>
        <row r="655">
          <cell r="A655" t="str">
            <v>Z01B</v>
          </cell>
          <cell r="B655">
            <v>99654</v>
          </cell>
          <cell r="C655" t="str">
            <v>S</v>
          </cell>
        </row>
        <row r="656">
          <cell r="A656" t="str">
            <v>Z40Z</v>
          </cell>
          <cell r="B656">
            <v>99655</v>
          </cell>
          <cell r="C656" t="str">
            <v>O</v>
          </cell>
        </row>
        <row r="657">
          <cell r="A657" t="str">
            <v>Z60A</v>
          </cell>
          <cell r="B657">
            <v>99656</v>
          </cell>
          <cell r="C657" t="str">
            <v>M</v>
          </cell>
        </row>
        <row r="658">
          <cell r="A658" t="str">
            <v>Z60B</v>
          </cell>
          <cell r="B658">
            <v>99657</v>
          </cell>
          <cell r="C658" t="str">
            <v>M</v>
          </cell>
        </row>
        <row r="659">
          <cell r="A659" t="str">
            <v>Z60C</v>
          </cell>
          <cell r="B659">
            <v>99658</v>
          </cell>
          <cell r="C659" t="str">
            <v>M</v>
          </cell>
        </row>
        <row r="660">
          <cell r="A660" t="str">
            <v>Z61Z</v>
          </cell>
          <cell r="B660">
            <v>99659</v>
          </cell>
          <cell r="C660" t="str">
            <v>M</v>
          </cell>
        </row>
        <row r="661">
          <cell r="A661" t="str">
            <v>Z62Z</v>
          </cell>
          <cell r="B661">
            <v>99660</v>
          </cell>
          <cell r="C661" t="str">
            <v>M</v>
          </cell>
        </row>
        <row r="662">
          <cell r="A662" t="str">
            <v>Z63A</v>
          </cell>
          <cell r="B662">
            <v>99661</v>
          </cell>
          <cell r="C662" t="str">
            <v>M</v>
          </cell>
        </row>
        <row r="663">
          <cell r="A663" t="str">
            <v>Z63B</v>
          </cell>
          <cell r="B663">
            <v>99662</v>
          </cell>
          <cell r="C663" t="str">
            <v>M</v>
          </cell>
        </row>
        <row r="664">
          <cell r="A664" t="str">
            <v>Z64A</v>
          </cell>
          <cell r="B664">
            <v>99663</v>
          </cell>
          <cell r="C664" t="str">
            <v>M</v>
          </cell>
        </row>
        <row r="665">
          <cell r="A665" t="str">
            <v>Z64B</v>
          </cell>
          <cell r="B665">
            <v>99664</v>
          </cell>
          <cell r="C665" t="str">
            <v>M</v>
          </cell>
        </row>
        <row r="666">
          <cell r="A666" t="str">
            <v>Z65Z</v>
          </cell>
          <cell r="B666">
            <v>99665</v>
          </cell>
          <cell r="C666" t="str">
            <v>M</v>
          </cell>
        </row>
        <row r="667">
          <cell r="A667" t="str">
            <v>X</v>
          </cell>
          <cell r="B667">
            <v>99800</v>
          </cell>
          <cell r="C667" t="str">
            <v>X</v>
          </cell>
        </row>
      </sheetData>
      <sheetData sheetId="5">
        <row r="2">
          <cell r="A2" t="str">
            <v>Alpha</v>
          </cell>
          <cell r="B2">
            <v>131</v>
          </cell>
          <cell r="C2" t="str">
            <v>X</v>
          </cell>
          <cell r="D2" t="str">
            <v>0050010F</v>
          </cell>
        </row>
        <row r="3">
          <cell r="A3" t="str">
            <v>Aramac</v>
          </cell>
          <cell r="B3">
            <v>151</v>
          </cell>
          <cell r="C3" t="str">
            <v>X</v>
          </cell>
          <cell r="D3" t="str">
            <v>0050020B</v>
          </cell>
        </row>
        <row r="4">
          <cell r="A4" t="str">
            <v>Atherton</v>
          </cell>
          <cell r="B4">
            <v>211</v>
          </cell>
          <cell r="C4" t="str">
            <v>T</v>
          </cell>
          <cell r="D4" t="str">
            <v>0050030A</v>
          </cell>
        </row>
        <row r="5">
          <cell r="A5" t="str">
            <v>Augathella</v>
          </cell>
          <cell r="B5">
            <v>111</v>
          </cell>
          <cell r="C5" t="str">
            <v>X</v>
          </cell>
          <cell r="D5" t="str">
            <v>0050040Y</v>
          </cell>
        </row>
        <row r="6">
          <cell r="A6" t="str">
            <v>Aurukun</v>
          </cell>
          <cell r="B6">
            <v>230</v>
          </cell>
          <cell r="C6" t="str">
            <v>X</v>
          </cell>
          <cell r="D6" t="str">
            <v>0051610W</v>
          </cell>
        </row>
        <row r="7">
          <cell r="A7" t="str">
            <v>Ayr</v>
          </cell>
          <cell r="B7">
            <v>191</v>
          </cell>
          <cell r="C7" t="str">
            <v>T</v>
          </cell>
          <cell r="D7" t="str">
            <v>0050050X</v>
          </cell>
        </row>
        <row r="8">
          <cell r="A8" t="str">
            <v>Babinda</v>
          </cell>
          <cell r="B8">
            <v>212</v>
          </cell>
          <cell r="C8" t="str">
            <v>X</v>
          </cell>
          <cell r="D8" t="str">
            <v>0050060W</v>
          </cell>
        </row>
        <row r="9">
          <cell r="A9" t="str">
            <v>Bamaga</v>
          </cell>
          <cell r="B9">
            <v>213</v>
          </cell>
          <cell r="C9" t="str">
            <v>X</v>
          </cell>
          <cell r="D9" t="str">
            <v>0051460T</v>
          </cell>
        </row>
        <row r="10">
          <cell r="A10" t="str">
            <v>Baralaba</v>
          </cell>
          <cell r="B10">
            <v>132</v>
          </cell>
          <cell r="C10" t="str">
            <v>X</v>
          </cell>
          <cell r="D10" t="str">
            <v>0050070T</v>
          </cell>
        </row>
        <row r="11">
          <cell r="A11" t="str">
            <v>Barcaldine</v>
          </cell>
          <cell r="B11">
            <v>152</v>
          </cell>
          <cell r="C11" t="str">
            <v>X</v>
          </cell>
          <cell r="D11" t="str">
            <v>0050080L</v>
          </cell>
        </row>
        <row r="12">
          <cell r="A12" t="str">
            <v>Beaudesert</v>
          </cell>
          <cell r="B12" t="str">
            <v>041</v>
          </cell>
          <cell r="C12" t="str">
            <v>T</v>
          </cell>
          <cell r="D12" t="str">
            <v>0050090K</v>
          </cell>
        </row>
        <row r="13">
          <cell r="A13" t="str">
            <v>Biggenden</v>
          </cell>
          <cell r="B13" t="str">
            <v>061</v>
          </cell>
          <cell r="C13" t="str">
            <v>X</v>
          </cell>
          <cell r="D13" t="str">
            <v>0050100B</v>
          </cell>
        </row>
        <row r="14">
          <cell r="A14" t="str">
            <v>Biloela</v>
          </cell>
          <cell r="B14">
            <v>133</v>
          </cell>
          <cell r="C14" t="str">
            <v>X</v>
          </cell>
          <cell r="D14" t="str">
            <v>0050110A</v>
          </cell>
        </row>
        <row r="15">
          <cell r="A15" t="str">
            <v>Blackall</v>
          </cell>
          <cell r="B15">
            <v>153</v>
          </cell>
          <cell r="C15" t="str">
            <v>X</v>
          </cell>
          <cell r="D15" t="str">
            <v>0050130X</v>
          </cell>
        </row>
        <row r="16">
          <cell r="A16" t="str">
            <v>Blackwater</v>
          </cell>
          <cell r="B16">
            <v>134</v>
          </cell>
          <cell r="C16" t="str">
            <v>X</v>
          </cell>
          <cell r="D16" t="str">
            <v>0051570J</v>
          </cell>
        </row>
        <row r="17">
          <cell r="A17" t="str">
            <v>Boonah</v>
          </cell>
          <cell r="B17" t="str">
            <v>042</v>
          </cell>
          <cell r="C17" t="str">
            <v>X</v>
          </cell>
          <cell r="D17" t="str">
            <v>0050150T</v>
          </cell>
        </row>
        <row r="18">
          <cell r="A18" t="str">
            <v>Boulia</v>
          </cell>
          <cell r="B18">
            <v>154</v>
          </cell>
          <cell r="C18" t="str">
            <v>X</v>
          </cell>
          <cell r="D18" t="str">
            <v>0050160L</v>
          </cell>
        </row>
        <row r="19">
          <cell r="A19" t="str">
            <v>Bowen</v>
          </cell>
          <cell r="B19">
            <v>192</v>
          </cell>
          <cell r="C19" t="str">
            <v>X</v>
          </cell>
          <cell r="D19" t="str">
            <v>0050170K</v>
          </cell>
        </row>
        <row r="20">
          <cell r="A20" t="str">
            <v>Bundaberg</v>
          </cell>
          <cell r="B20" t="str">
            <v>062</v>
          </cell>
          <cell r="C20" t="str">
            <v>B</v>
          </cell>
          <cell r="D20" t="str">
            <v>0050210X</v>
          </cell>
        </row>
        <row r="21">
          <cell r="A21" t="str">
            <v>Burketown</v>
          </cell>
          <cell r="B21">
            <v>241</v>
          </cell>
          <cell r="C21" t="str">
            <v>X</v>
          </cell>
          <cell r="D21" t="str">
            <v>0050220W</v>
          </cell>
        </row>
        <row r="22">
          <cell r="A22" t="str">
            <v>Caboolture</v>
          </cell>
          <cell r="B22" t="str">
            <v>030</v>
          </cell>
          <cell r="C22" t="str">
            <v>B</v>
          </cell>
          <cell r="D22" t="str">
            <v>0051830F</v>
          </cell>
        </row>
        <row r="23">
          <cell r="A23" t="str">
            <v>Cairns</v>
          </cell>
          <cell r="B23">
            <v>214</v>
          </cell>
          <cell r="C23" t="str">
            <v>B</v>
          </cell>
          <cell r="D23" t="str">
            <v>0050230T</v>
          </cell>
        </row>
        <row r="24">
          <cell r="A24" t="str">
            <v>Caloundra</v>
          </cell>
          <cell r="B24" t="str">
            <v>043</v>
          </cell>
          <cell r="C24" t="str">
            <v>B</v>
          </cell>
          <cell r="D24" t="str">
            <v>0051500A</v>
          </cell>
        </row>
        <row r="25">
          <cell r="A25" t="str">
            <v>Camooweal</v>
          </cell>
          <cell r="B25">
            <v>242</v>
          </cell>
          <cell r="C25" t="str">
            <v>X</v>
          </cell>
          <cell r="D25" t="str">
            <v>0050240L</v>
          </cell>
        </row>
        <row r="26">
          <cell r="A26" t="str">
            <v>Charleville</v>
          </cell>
          <cell r="B26">
            <v>112</v>
          </cell>
          <cell r="C26" t="str">
            <v>X</v>
          </cell>
          <cell r="D26" t="str">
            <v>0050250K</v>
          </cell>
        </row>
        <row r="27">
          <cell r="A27" t="str">
            <v>Charters Towers</v>
          </cell>
          <cell r="B27">
            <v>193</v>
          </cell>
          <cell r="C27" t="str">
            <v>X</v>
          </cell>
          <cell r="D27" t="str">
            <v>0050260J</v>
          </cell>
        </row>
        <row r="28">
          <cell r="A28" t="str">
            <v>Cherbourg</v>
          </cell>
          <cell r="B28" t="str">
            <v>063</v>
          </cell>
          <cell r="C28" t="str">
            <v>X</v>
          </cell>
          <cell r="D28" t="str">
            <v>0050270H</v>
          </cell>
        </row>
        <row r="29">
          <cell r="A29" t="str">
            <v>Childers</v>
          </cell>
          <cell r="B29" t="str">
            <v>064</v>
          </cell>
          <cell r="C29" t="str">
            <v>X</v>
          </cell>
          <cell r="D29" t="str">
            <v>0050280F</v>
          </cell>
        </row>
        <row r="30">
          <cell r="A30" t="str">
            <v>Chillagoe</v>
          </cell>
          <cell r="B30">
            <v>215</v>
          </cell>
          <cell r="C30" t="str">
            <v>X</v>
          </cell>
          <cell r="D30" t="str">
            <v>0050290B</v>
          </cell>
        </row>
        <row r="31">
          <cell r="A31" t="str">
            <v>Chinchilla</v>
          </cell>
          <cell r="B31" t="str">
            <v>091</v>
          </cell>
          <cell r="C31" t="str">
            <v>X</v>
          </cell>
          <cell r="D31" t="str">
            <v>0050300W</v>
          </cell>
        </row>
        <row r="32">
          <cell r="A32" t="str">
            <v>Clermont</v>
          </cell>
          <cell r="B32">
            <v>171</v>
          </cell>
          <cell r="C32" t="str">
            <v>X</v>
          </cell>
          <cell r="D32" t="str">
            <v>0050310T</v>
          </cell>
        </row>
        <row r="33">
          <cell r="A33" t="str">
            <v>Cloncurry</v>
          </cell>
          <cell r="B33">
            <v>243</v>
          </cell>
          <cell r="C33" t="str">
            <v>X</v>
          </cell>
          <cell r="D33" t="str">
            <v>0050320L</v>
          </cell>
        </row>
        <row r="34">
          <cell r="A34" t="str">
            <v>Collinsville</v>
          </cell>
          <cell r="B34">
            <v>194</v>
          </cell>
          <cell r="C34" t="str">
            <v>X</v>
          </cell>
          <cell r="D34" t="str">
            <v>0050340J</v>
          </cell>
        </row>
        <row r="35">
          <cell r="A35" t="str">
            <v>Cooktown</v>
          </cell>
          <cell r="B35">
            <v>216</v>
          </cell>
          <cell r="C35" t="str">
            <v>X</v>
          </cell>
          <cell r="D35" t="str">
            <v>0050350H</v>
          </cell>
        </row>
        <row r="36">
          <cell r="A36" t="str">
            <v>Croydon</v>
          </cell>
          <cell r="B36">
            <v>217</v>
          </cell>
          <cell r="C36" t="str">
            <v>X</v>
          </cell>
          <cell r="D36" t="str">
            <v>0050380A</v>
          </cell>
        </row>
        <row r="37">
          <cell r="A37" t="str">
            <v>Cunnamulla</v>
          </cell>
          <cell r="B37">
            <v>113</v>
          </cell>
          <cell r="C37" t="str">
            <v>X</v>
          </cell>
          <cell r="D37" t="str">
            <v>0050390Y</v>
          </cell>
        </row>
        <row r="38">
          <cell r="A38" t="str">
            <v>Dajarra</v>
          </cell>
          <cell r="B38">
            <v>251</v>
          </cell>
          <cell r="C38" t="str">
            <v>X</v>
          </cell>
          <cell r="D38" t="str">
            <v>0051710L</v>
          </cell>
        </row>
        <row r="39">
          <cell r="A39" t="str">
            <v>Dalby</v>
          </cell>
          <cell r="B39" t="str">
            <v>092</v>
          </cell>
          <cell r="C39" t="str">
            <v>T</v>
          </cell>
          <cell r="D39" t="str">
            <v>0050400L</v>
          </cell>
        </row>
        <row r="40">
          <cell r="A40" t="str">
            <v>Dirranbandi</v>
          </cell>
          <cell r="B40">
            <v>114</v>
          </cell>
          <cell r="C40" t="str">
            <v>X</v>
          </cell>
          <cell r="D40" t="str">
            <v>0050410K</v>
          </cell>
        </row>
        <row r="41">
          <cell r="A41" t="str">
            <v>Doomadgee</v>
          </cell>
          <cell r="B41">
            <v>252</v>
          </cell>
          <cell r="C41" t="str">
            <v>X</v>
          </cell>
          <cell r="D41" t="str">
            <v>0050000H</v>
          </cell>
        </row>
        <row r="42">
          <cell r="A42" t="str">
            <v>Dunwich</v>
          </cell>
          <cell r="B42" t="str">
            <v>025</v>
          </cell>
          <cell r="C42" t="str">
            <v>X</v>
          </cell>
          <cell r="D42" t="str">
            <v>0051420A</v>
          </cell>
        </row>
        <row r="43">
          <cell r="A43" t="str">
            <v>Dysart</v>
          </cell>
          <cell r="B43">
            <v>176</v>
          </cell>
          <cell r="C43" t="str">
            <v>X</v>
          </cell>
          <cell r="D43" t="str">
            <v>0051660H</v>
          </cell>
        </row>
        <row r="44">
          <cell r="A44" t="str">
            <v>Eidsvold</v>
          </cell>
          <cell r="B44" t="str">
            <v>065</v>
          </cell>
          <cell r="C44" t="str">
            <v>X</v>
          </cell>
          <cell r="D44" t="str">
            <v>0050420J</v>
          </cell>
        </row>
        <row r="45">
          <cell r="A45" t="str">
            <v>Emerald</v>
          </cell>
          <cell r="B45">
            <v>135</v>
          </cell>
          <cell r="C45" t="str">
            <v>X</v>
          </cell>
          <cell r="D45" t="str">
            <v>0050430H</v>
          </cell>
        </row>
        <row r="46">
          <cell r="A46" t="str">
            <v>Esk</v>
          </cell>
          <cell r="B46" t="str">
            <v>044</v>
          </cell>
          <cell r="C46" t="str">
            <v>X</v>
          </cell>
          <cell r="D46" t="str">
            <v>0050440F</v>
          </cell>
        </row>
        <row r="47">
          <cell r="A47" t="str">
            <v>Forsayth</v>
          </cell>
          <cell r="B47">
            <v>218</v>
          </cell>
          <cell r="C47" t="str">
            <v>X</v>
          </cell>
          <cell r="D47" t="str">
            <v>0050450B</v>
          </cell>
        </row>
        <row r="48">
          <cell r="A48" t="str">
            <v>Gatton</v>
          </cell>
          <cell r="B48" t="str">
            <v>045</v>
          </cell>
          <cell r="C48" t="str">
            <v>X</v>
          </cell>
          <cell r="D48" t="str">
            <v>0051530W</v>
          </cell>
        </row>
        <row r="49">
          <cell r="A49" t="str">
            <v>Gayndah</v>
          </cell>
          <cell r="B49" t="str">
            <v>066</v>
          </cell>
          <cell r="C49" t="str">
            <v>X</v>
          </cell>
          <cell r="D49" t="str">
            <v>0050460A</v>
          </cell>
        </row>
        <row r="50">
          <cell r="A50" t="str">
            <v>Georgetown</v>
          </cell>
          <cell r="B50">
            <v>219</v>
          </cell>
          <cell r="C50" t="str">
            <v>X</v>
          </cell>
          <cell r="D50" t="str">
            <v>0050470Y</v>
          </cell>
        </row>
        <row r="51">
          <cell r="A51" t="str">
            <v>Gin Gin</v>
          </cell>
          <cell r="B51" t="str">
            <v>067</v>
          </cell>
          <cell r="C51" t="str">
            <v>X</v>
          </cell>
          <cell r="D51" t="str">
            <v>0050480X</v>
          </cell>
        </row>
        <row r="52">
          <cell r="A52" t="str">
            <v>Gladstone</v>
          </cell>
          <cell r="B52">
            <v>136</v>
          </cell>
          <cell r="C52" t="str">
            <v>B</v>
          </cell>
          <cell r="D52" t="str">
            <v>0050490W</v>
          </cell>
        </row>
        <row r="53">
          <cell r="A53" t="str">
            <v>Gold Coast</v>
          </cell>
          <cell r="B53" t="str">
            <v>050</v>
          </cell>
          <cell r="C53" t="str">
            <v>A</v>
          </cell>
          <cell r="D53" t="str">
            <v>0051180A</v>
          </cell>
        </row>
        <row r="54">
          <cell r="A54" t="str">
            <v>Goondiwindi</v>
          </cell>
          <cell r="B54" t="str">
            <v>093</v>
          </cell>
          <cell r="C54" t="str">
            <v>X</v>
          </cell>
          <cell r="D54" t="str">
            <v>0050500J</v>
          </cell>
        </row>
        <row r="55">
          <cell r="A55" t="str">
            <v>Gordonvale</v>
          </cell>
          <cell r="B55">
            <v>220</v>
          </cell>
          <cell r="C55" t="str">
            <v>X</v>
          </cell>
          <cell r="D55" t="str">
            <v>0050510H</v>
          </cell>
        </row>
        <row r="56">
          <cell r="A56" t="str">
            <v>Gympie</v>
          </cell>
          <cell r="B56" t="str">
            <v>068</v>
          </cell>
          <cell r="C56" t="str">
            <v>B</v>
          </cell>
          <cell r="D56" t="str">
            <v>0050520F</v>
          </cell>
        </row>
        <row r="57">
          <cell r="A57" t="str">
            <v>Herberton</v>
          </cell>
          <cell r="B57">
            <v>221</v>
          </cell>
          <cell r="C57" t="str">
            <v>X</v>
          </cell>
          <cell r="D57" t="str">
            <v>0050540A</v>
          </cell>
        </row>
        <row r="58">
          <cell r="A58" t="str">
            <v>Hervey Bay</v>
          </cell>
          <cell r="B58" t="str">
            <v>069</v>
          </cell>
          <cell r="C58" t="str">
            <v>B</v>
          </cell>
          <cell r="D58" t="str">
            <v>0051440X</v>
          </cell>
        </row>
        <row r="59">
          <cell r="A59" t="str">
            <v>Home Hill</v>
          </cell>
          <cell r="B59">
            <v>195</v>
          </cell>
          <cell r="C59" t="str">
            <v>X</v>
          </cell>
          <cell r="D59" t="str">
            <v>0050550Y</v>
          </cell>
        </row>
        <row r="60">
          <cell r="A60" t="str">
            <v>Hopevale</v>
          </cell>
          <cell r="B60">
            <v>231</v>
          </cell>
          <cell r="C60" t="str">
            <v>X</v>
          </cell>
          <cell r="D60" t="str">
            <v>0051770A</v>
          </cell>
        </row>
        <row r="61">
          <cell r="A61" t="str">
            <v>Hughenden</v>
          </cell>
          <cell r="B61">
            <v>244</v>
          </cell>
          <cell r="C61" t="str">
            <v>X</v>
          </cell>
          <cell r="D61" t="str">
            <v>0050560X</v>
          </cell>
        </row>
        <row r="62">
          <cell r="A62" t="str">
            <v>Ingham</v>
          </cell>
          <cell r="B62">
            <v>196</v>
          </cell>
          <cell r="C62" t="str">
            <v>X</v>
          </cell>
          <cell r="D62" t="str">
            <v>0050570W</v>
          </cell>
        </row>
        <row r="63">
          <cell r="A63" t="str">
            <v>Inglewood</v>
          </cell>
          <cell r="B63" t="str">
            <v>094</v>
          </cell>
          <cell r="C63" t="str">
            <v>X</v>
          </cell>
          <cell r="D63" t="str">
            <v>0050580T</v>
          </cell>
        </row>
        <row r="64">
          <cell r="A64" t="str">
            <v>Injune</v>
          </cell>
          <cell r="B64">
            <v>115</v>
          </cell>
          <cell r="C64" t="str">
            <v>X</v>
          </cell>
          <cell r="D64" t="str">
            <v>0050590L</v>
          </cell>
        </row>
        <row r="65">
          <cell r="A65" t="str">
            <v>Innisfail</v>
          </cell>
          <cell r="B65">
            <v>222</v>
          </cell>
          <cell r="C65" t="str">
            <v>T</v>
          </cell>
          <cell r="D65" t="str">
            <v>0050600F</v>
          </cell>
        </row>
        <row r="66">
          <cell r="A66" t="str">
            <v>Ipswich</v>
          </cell>
          <cell r="B66" t="str">
            <v>015</v>
          </cell>
          <cell r="C66" t="str">
            <v>B</v>
          </cell>
          <cell r="D66" t="str">
            <v>0050610B</v>
          </cell>
        </row>
        <row r="67">
          <cell r="A67" t="str">
            <v>Isisford</v>
          </cell>
          <cell r="B67">
            <v>160</v>
          </cell>
          <cell r="C67" t="str">
            <v>X</v>
          </cell>
          <cell r="D67" t="str">
            <v>0050620A</v>
          </cell>
        </row>
        <row r="68">
          <cell r="A68" t="str">
            <v>Jandowae</v>
          </cell>
          <cell r="B68" t="str">
            <v>095</v>
          </cell>
          <cell r="C68" t="str">
            <v>X</v>
          </cell>
          <cell r="D68" t="str">
            <v>0050630Y</v>
          </cell>
        </row>
        <row r="69">
          <cell r="A69" t="str">
            <v>Julia Creek</v>
          </cell>
          <cell r="B69">
            <v>245</v>
          </cell>
          <cell r="C69" t="str">
            <v>X</v>
          </cell>
          <cell r="D69" t="str">
            <v>0050640X</v>
          </cell>
        </row>
        <row r="70">
          <cell r="A70" t="str">
            <v>Jundah</v>
          </cell>
          <cell r="B70">
            <v>155</v>
          </cell>
          <cell r="C70" t="str">
            <v>X</v>
          </cell>
          <cell r="D70" t="str">
            <v>0050650W</v>
          </cell>
        </row>
        <row r="71">
          <cell r="A71" t="str">
            <v>Karumba</v>
          </cell>
          <cell r="B71" t="str">
            <v>250</v>
          </cell>
          <cell r="C71" t="str">
            <v>X</v>
          </cell>
        </row>
        <row r="72">
          <cell r="A72" t="str">
            <v>Kilcoy</v>
          </cell>
          <cell r="B72" t="str">
            <v>046</v>
          </cell>
          <cell r="C72" t="str">
            <v>X</v>
          </cell>
          <cell r="D72" t="str">
            <v>0050660T</v>
          </cell>
        </row>
        <row r="73">
          <cell r="A73" t="str">
            <v>Kingaroy</v>
          </cell>
          <cell r="B73" t="str">
            <v>070</v>
          </cell>
          <cell r="C73" t="str">
            <v>T</v>
          </cell>
          <cell r="D73" t="str">
            <v>0050670L</v>
          </cell>
        </row>
        <row r="74">
          <cell r="A74" t="str">
            <v>Kowanyama</v>
          </cell>
          <cell r="B74">
            <v>253</v>
          </cell>
          <cell r="C74" t="str">
            <v>X</v>
          </cell>
          <cell r="D74" t="str">
            <v>0051780Y</v>
          </cell>
        </row>
        <row r="75">
          <cell r="A75" t="str">
            <v>Laidley</v>
          </cell>
          <cell r="B75" t="str">
            <v>047</v>
          </cell>
          <cell r="C75" t="str">
            <v>X</v>
          </cell>
          <cell r="D75" t="str">
            <v>0050680K</v>
          </cell>
        </row>
        <row r="76">
          <cell r="A76" t="str">
            <v>Lockhart River</v>
          </cell>
          <cell r="B76">
            <v>233</v>
          </cell>
          <cell r="C76" t="str">
            <v>X</v>
          </cell>
          <cell r="D76" t="str">
            <v>0051820H</v>
          </cell>
        </row>
        <row r="77">
          <cell r="A77" t="str">
            <v>Logan</v>
          </cell>
          <cell r="B77" t="str">
            <v>029</v>
          </cell>
          <cell r="C77" t="str">
            <v>B</v>
          </cell>
          <cell r="D77" t="str">
            <v>0051740H</v>
          </cell>
        </row>
        <row r="78">
          <cell r="A78" t="str">
            <v>Longreach</v>
          </cell>
          <cell r="B78">
            <v>156</v>
          </cell>
          <cell r="C78" t="str">
            <v>X</v>
          </cell>
          <cell r="D78" t="str">
            <v>0050690J</v>
          </cell>
        </row>
        <row r="79">
          <cell r="A79" t="str">
            <v>Mackay</v>
          </cell>
          <cell r="B79">
            <v>172</v>
          </cell>
          <cell r="C79" t="str">
            <v>B</v>
          </cell>
          <cell r="D79" t="str">
            <v>0050700A</v>
          </cell>
        </row>
        <row r="80">
          <cell r="A80" t="str">
            <v>Maleny</v>
          </cell>
          <cell r="B80" t="str">
            <v>048</v>
          </cell>
          <cell r="C80" t="str">
            <v>X</v>
          </cell>
          <cell r="D80" t="str">
            <v>0050710Y</v>
          </cell>
        </row>
        <row r="81">
          <cell r="A81" t="str">
            <v>Mareeba</v>
          </cell>
          <cell r="B81">
            <v>223</v>
          </cell>
          <cell r="C81" t="str">
            <v>T</v>
          </cell>
          <cell r="D81" t="str">
            <v>0050730W</v>
          </cell>
        </row>
        <row r="82">
          <cell r="A82" t="str">
            <v>Maryborough</v>
          </cell>
          <cell r="B82" t="str">
            <v>071</v>
          </cell>
          <cell r="C82" t="str">
            <v>B</v>
          </cell>
          <cell r="D82" t="str">
            <v>0050740T</v>
          </cell>
        </row>
        <row r="83">
          <cell r="A83" t="str">
            <v xml:space="preserve">Mater Adult </v>
          </cell>
          <cell r="B83" t="str">
            <v>001</v>
          </cell>
          <cell r="C83" t="str">
            <v>A</v>
          </cell>
          <cell r="D83" t="str">
            <v>0050750L</v>
          </cell>
        </row>
        <row r="84">
          <cell r="A84" t="str">
            <v>Mater Childrens</v>
          </cell>
          <cell r="B84" t="str">
            <v>002</v>
          </cell>
          <cell r="C84" t="str">
            <v>P</v>
          </cell>
          <cell r="D84" t="str">
            <v>0050770J</v>
          </cell>
        </row>
        <row r="85">
          <cell r="A85" t="str">
            <v>Mater Mothers</v>
          </cell>
          <cell r="B85" t="str">
            <v>003</v>
          </cell>
          <cell r="C85" t="str">
            <v>A</v>
          </cell>
          <cell r="D85" t="str">
            <v>0050790F</v>
          </cell>
        </row>
        <row r="86">
          <cell r="A86" t="str">
            <v>Miles</v>
          </cell>
          <cell r="B86" t="str">
            <v>097</v>
          </cell>
          <cell r="C86" t="str">
            <v>X</v>
          </cell>
          <cell r="D86" t="str">
            <v>0050870F</v>
          </cell>
        </row>
        <row r="87">
          <cell r="A87" t="str">
            <v>Millmerran</v>
          </cell>
          <cell r="B87" t="str">
            <v>098</v>
          </cell>
          <cell r="C87" t="str">
            <v>X</v>
          </cell>
          <cell r="D87" t="str">
            <v>0050880B</v>
          </cell>
        </row>
        <row r="88">
          <cell r="A88" t="str">
            <v>Mitchell</v>
          </cell>
          <cell r="B88">
            <v>116</v>
          </cell>
          <cell r="C88" t="str">
            <v>X</v>
          </cell>
          <cell r="D88" t="str">
            <v>0050890A</v>
          </cell>
        </row>
        <row r="89">
          <cell r="A89" t="str">
            <v>Monto</v>
          </cell>
          <cell r="B89" t="str">
            <v>072</v>
          </cell>
          <cell r="C89" t="str">
            <v>X</v>
          </cell>
          <cell r="D89" t="str">
            <v>0050900T</v>
          </cell>
        </row>
        <row r="90">
          <cell r="A90" t="str">
            <v>Moranbah</v>
          </cell>
          <cell r="B90">
            <v>173</v>
          </cell>
          <cell r="C90" t="str">
            <v>X</v>
          </cell>
          <cell r="D90" t="str">
            <v>0051580H</v>
          </cell>
        </row>
        <row r="91">
          <cell r="A91" t="str">
            <v>Mornington Island</v>
          </cell>
          <cell r="B91">
            <v>249</v>
          </cell>
          <cell r="C91" t="str">
            <v>X</v>
          </cell>
          <cell r="D91" t="str">
            <v>0051620T</v>
          </cell>
        </row>
        <row r="92">
          <cell r="A92" t="str">
            <v>Mossman</v>
          </cell>
          <cell r="B92">
            <v>224</v>
          </cell>
          <cell r="C92" t="str">
            <v>X</v>
          </cell>
          <cell r="D92" t="str">
            <v>0050910L</v>
          </cell>
        </row>
        <row r="93">
          <cell r="A93" t="str">
            <v>Mount Isa</v>
          </cell>
          <cell r="B93">
            <v>246</v>
          </cell>
          <cell r="C93" t="str">
            <v>B</v>
          </cell>
          <cell r="D93" t="str">
            <v>0050930J</v>
          </cell>
        </row>
        <row r="94">
          <cell r="A94" t="str">
            <v>Mount Morgan</v>
          </cell>
          <cell r="B94">
            <v>139</v>
          </cell>
          <cell r="C94" t="str">
            <v>X</v>
          </cell>
          <cell r="D94" t="str">
            <v>0050950F</v>
          </cell>
        </row>
        <row r="95">
          <cell r="A95" t="str">
            <v>Mount Perry</v>
          </cell>
          <cell r="B95" t="str">
            <v>073</v>
          </cell>
          <cell r="C95" t="str">
            <v>X</v>
          </cell>
          <cell r="D95" t="str">
            <v>0050970A</v>
          </cell>
        </row>
        <row r="96">
          <cell r="A96" t="str">
            <v>Moura</v>
          </cell>
          <cell r="B96">
            <v>140</v>
          </cell>
          <cell r="C96" t="str">
            <v>X</v>
          </cell>
          <cell r="D96" t="str">
            <v>0051560K</v>
          </cell>
        </row>
        <row r="97">
          <cell r="A97" t="str">
            <v>Mundubbera</v>
          </cell>
          <cell r="B97" t="str">
            <v>074</v>
          </cell>
          <cell r="C97" t="str">
            <v>X</v>
          </cell>
          <cell r="D97" t="str">
            <v>0050980Y</v>
          </cell>
        </row>
        <row r="98">
          <cell r="A98" t="str">
            <v>Mungindi</v>
          </cell>
          <cell r="B98">
            <v>117</v>
          </cell>
          <cell r="C98" t="str">
            <v>X</v>
          </cell>
          <cell r="D98" t="str">
            <v>0050990X</v>
          </cell>
        </row>
        <row r="99">
          <cell r="A99" t="str">
            <v>Murgon</v>
          </cell>
          <cell r="B99" t="str">
            <v>075</v>
          </cell>
          <cell r="C99" t="str">
            <v>X</v>
          </cell>
          <cell r="D99" t="str">
            <v>0051000Y</v>
          </cell>
        </row>
        <row r="100">
          <cell r="A100" t="str">
            <v>Muttaburra</v>
          </cell>
          <cell r="B100">
            <v>157</v>
          </cell>
          <cell r="C100" t="str">
            <v>X</v>
          </cell>
          <cell r="D100" t="str">
            <v>0051010X</v>
          </cell>
        </row>
        <row r="101">
          <cell r="A101" t="str">
            <v>Nambour</v>
          </cell>
          <cell r="B101" t="str">
            <v>049</v>
          </cell>
          <cell r="C101" t="str">
            <v>B</v>
          </cell>
          <cell r="D101" t="str">
            <v>0051020W</v>
          </cell>
        </row>
        <row r="102">
          <cell r="A102" t="str">
            <v>Nanango</v>
          </cell>
          <cell r="B102" t="str">
            <v>076</v>
          </cell>
          <cell r="C102" t="str">
            <v>X</v>
          </cell>
          <cell r="D102" t="str">
            <v>0051030T</v>
          </cell>
        </row>
        <row r="103">
          <cell r="A103" t="str">
            <v>Normanton</v>
          </cell>
          <cell r="B103">
            <v>247</v>
          </cell>
          <cell r="C103" t="str">
            <v>X</v>
          </cell>
          <cell r="D103" t="str">
            <v>0051040L</v>
          </cell>
        </row>
        <row r="104">
          <cell r="A104" t="str">
            <v>Oakey</v>
          </cell>
          <cell r="B104" t="str">
            <v>099</v>
          </cell>
          <cell r="C104" t="str">
            <v>X</v>
          </cell>
          <cell r="D104" t="str">
            <v>0051050K</v>
          </cell>
        </row>
        <row r="105">
          <cell r="A105" t="str">
            <v>Palm Island</v>
          </cell>
          <cell r="B105">
            <v>197</v>
          </cell>
          <cell r="C105" t="str">
            <v>X</v>
          </cell>
          <cell r="D105" t="str">
            <v>0051070H</v>
          </cell>
        </row>
        <row r="106">
          <cell r="A106" t="str">
            <v>Pormpuraaw</v>
          </cell>
          <cell r="B106">
            <v>254</v>
          </cell>
          <cell r="C106" t="str">
            <v>X</v>
          </cell>
          <cell r="D106" t="str">
            <v>0051800K</v>
          </cell>
        </row>
        <row r="107">
          <cell r="A107" t="str">
            <v>Prince Charles</v>
          </cell>
          <cell r="B107" t="str">
            <v>004</v>
          </cell>
          <cell r="C107" t="str">
            <v>A</v>
          </cell>
          <cell r="D107" t="str">
            <v>0051400F</v>
          </cell>
        </row>
        <row r="108">
          <cell r="A108" t="str">
            <v>Princess Alexandra</v>
          </cell>
          <cell r="B108" t="str">
            <v>011</v>
          </cell>
          <cell r="C108" t="str">
            <v>A</v>
          </cell>
          <cell r="D108" t="str">
            <v>0051080F</v>
          </cell>
        </row>
        <row r="109">
          <cell r="A109" t="str">
            <v>Proserpine</v>
          </cell>
          <cell r="B109">
            <v>174</v>
          </cell>
          <cell r="C109" t="str">
            <v>X</v>
          </cell>
          <cell r="D109" t="str">
            <v>0051090B</v>
          </cell>
        </row>
        <row r="110">
          <cell r="A110" t="str">
            <v>Q.E. II</v>
          </cell>
          <cell r="B110" t="str">
            <v>022</v>
          </cell>
          <cell r="C110" t="str">
            <v>B</v>
          </cell>
          <cell r="D110" t="str">
            <v>0051630L</v>
          </cell>
        </row>
        <row r="111">
          <cell r="A111" t="str">
            <v>Quilpie</v>
          </cell>
          <cell r="B111">
            <v>118</v>
          </cell>
          <cell r="C111" t="str">
            <v>X</v>
          </cell>
          <cell r="D111" t="str">
            <v>0051100W</v>
          </cell>
        </row>
        <row r="112">
          <cell r="A112" t="str">
            <v>Redcliffe</v>
          </cell>
          <cell r="B112" t="str">
            <v>016</v>
          </cell>
          <cell r="C112" t="str">
            <v>B</v>
          </cell>
          <cell r="D112" t="str">
            <v>0051110T</v>
          </cell>
        </row>
        <row r="113">
          <cell r="A113" t="str">
            <v>Redland</v>
          </cell>
          <cell r="B113" t="str">
            <v>028</v>
          </cell>
          <cell r="C113" t="str">
            <v>B</v>
          </cell>
          <cell r="D113" t="str">
            <v>0051720K</v>
          </cell>
        </row>
        <row r="114">
          <cell r="A114" t="str">
            <v>Richmond</v>
          </cell>
          <cell r="B114">
            <v>248</v>
          </cell>
          <cell r="C114" t="str">
            <v>X</v>
          </cell>
          <cell r="D114" t="str">
            <v>0051120L</v>
          </cell>
        </row>
        <row r="115">
          <cell r="A115" t="str">
            <v>Rockhampton</v>
          </cell>
          <cell r="B115">
            <v>141</v>
          </cell>
          <cell r="C115" t="str">
            <v>B</v>
          </cell>
          <cell r="D115" t="str">
            <v>0051130K</v>
          </cell>
        </row>
        <row r="116">
          <cell r="A116" t="str">
            <v>Roma</v>
          </cell>
          <cell r="B116">
            <v>119</v>
          </cell>
          <cell r="C116" t="str">
            <v>T</v>
          </cell>
          <cell r="D116" t="str">
            <v>0051140J</v>
          </cell>
        </row>
        <row r="117">
          <cell r="A117" t="str">
            <v>Royal Brisbane and Women's</v>
          </cell>
          <cell r="B117">
            <v>201</v>
          </cell>
          <cell r="C117" t="str">
            <v>A</v>
          </cell>
          <cell r="D117" t="str">
            <v>0050180J</v>
          </cell>
        </row>
        <row r="118">
          <cell r="A118" t="str">
            <v>Royal Childrens</v>
          </cell>
          <cell r="B118" t="str">
            <v>007</v>
          </cell>
          <cell r="C118" t="str">
            <v>P</v>
          </cell>
          <cell r="D118" t="str">
            <v>0050190H</v>
          </cell>
        </row>
        <row r="119">
          <cell r="A119" t="str">
            <v>Sarina</v>
          </cell>
          <cell r="B119">
            <v>175</v>
          </cell>
          <cell r="C119" t="str">
            <v>X</v>
          </cell>
          <cell r="D119" t="str">
            <v>0051410B</v>
          </cell>
        </row>
        <row r="120">
          <cell r="A120" t="str">
            <v>Springsure</v>
          </cell>
          <cell r="B120">
            <v>142</v>
          </cell>
          <cell r="C120" t="str">
            <v>X</v>
          </cell>
          <cell r="D120" t="str">
            <v>0051190Y</v>
          </cell>
        </row>
        <row r="121">
          <cell r="A121" t="str">
            <v>St. George</v>
          </cell>
          <cell r="B121">
            <v>120</v>
          </cell>
          <cell r="C121" t="str">
            <v>X</v>
          </cell>
          <cell r="D121" t="str">
            <v>0051160F</v>
          </cell>
        </row>
        <row r="122">
          <cell r="A122" t="str">
            <v>Stanthorpe</v>
          </cell>
          <cell r="B122">
            <v>100</v>
          </cell>
          <cell r="C122" t="str">
            <v>X</v>
          </cell>
          <cell r="D122" t="str">
            <v>0051200L</v>
          </cell>
        </row>
        <row r="123">
          <cell r="A123" t="str">
            <v>Surat</v>
          </cell>
          <cell r="B123">
            <v>121</v>
          </cell>
          <cell r="C123" t="str">
            <v>X</v>
          </cell>
          <cell r="D123" t="str">
            <v>0051210K</v>
          </cell>
        </row>
        <row r="124">
          <cell r="A124" t="str">
            <v>Tambo</v>
          </cell>
          <cell r="B124">
            <v>158</v>
          </cell>
          <cell r="C124" t="str">
            <v>X</v>
          </cell>
          <cell r="D124" t="str">
            <v>0051220J</v>
          </cell>
        </row>
        <row r="125">
          <cell r="A125" t="str">
            <v>Tara</v>
          </cell>
          <cell r="B125">
            <v>101</v>
          </cell>
          <cell r="C125" t="str">
            <v>X</v>
          </cell>
          <cell r="D125" t="str">
            <v>0051230H</v>
          </cell>
        </row>
        <row r="126">
          <cell r="A126" t="str">
            <v>Taroom</v>
          </cell>
          <cell r="B126">
            <v>102</v>
          </cell>
          <cell r="C126" t="str">
            <v>X</v>
          </cell>
          <cell r="D126" t="str">
            <v>0051240F</v>
          </cell>
        </row>
        <row r="127">
          <cell r="A127" t="str">
            <v>Texas</v>
          </cell>
          <cell r="B127">
            <v>103</v>
          </cell>
          <cell r="C127" t="str">
            <v>X</v>
          </cell>
          <cell r="D127" t="str">
            <v>0051250B</v>
          </cell>
        </row>
        <row r="128">
          <cell r="A128" t="str">
            <v>Theodore</v>
          </cell>
          <cell r="B128">
            <v>143</v>
          </cell>
          <cell r="C128" t="str">
            <v>X</v>
          </cell>
          <cell r="D128" t="str">
            <v>0051270Y</v>
          </cell>
        </row>
        <row r="129">
          <cell r="A129" t="str">
            <v>Thursday Island</v>
          </cell>
          <cell r="B129">
            <v>226</v>
          </cell>
          <cell r="C129" t="str">
            <v>T</v>
          </cell>
          <cell r="D129" t="str">
            <v>0051280X</v>
          </cell>
        </row>
        <row r="130">
          <cell r="A130" t="str">
            <v>Toowoomba</v>
          </cell>
          <cell r="B130">
            <v>104</v>
          </cell>
          <cell r="C130" t="str">
            <v>B</v>
          </cell>
          <cell r="D130" t="str">
            <v>0051290W</v>
          </cell>
        </row>
        <row r="131">
          <cell r="A131" t="str">
            <v>Townsville</v>
          </cell>
          <cell r="B131">
            <v>200</v>
          </cell>
          <cell r="C131" t="str">
            <v>A</v>
          </cell>
          <cell r="D131" t="str">
            <v>0051840B</v>
          </cell>
        </row>
        <row r="132">
          <cell r="A132" t="str">
            <v>Tully</v>
          </cell>
          <cell r="B132">
            <v>227</v>
          </cell>
          <cell r="C132" t="str">
            <v>X</v>
          </cell>
          <cell r="D132" t="str">
            <v>0051310H</v>
          </cell>
        </row>
        <row r="133">
          <cell r="A133" t="str">
            <v>Warwick</v>
          </cell>
          <cell r="B133">
            <v>105</v>
          </cell>
          <cell r="C133" t="str">
            <v>T</v>
          </cell>
          <cell r="D133" t="str">
            <v>0051340A</v>
          </cell>
        </row>
        <row r="134">
          <cell r="A134" t="str">
            <v>Weipa</v>
          </cell>
          <cell r="B134">
            <v>228</v>
          </cell>
          <cell r="C134" t="str">
            <v>X</v>
          </cell>
          <cell r="D134" t="str">
            <v>0051520X</v>
          </cell>
        </row>
        <row r="135">
          <cell r="A135" t="str">
            <v>Winton</v>
          </cell>
          <cell r="B135">
            <v>159</v>
          </cell>
          <cell r="C135" t="str">
            <v>X</v>
          </cell>
          <cell r="D135" t="str">
            <v>0051350Y</v>
          </cell>
        </row>
        <row r="136">
          <cell r="A136" t="str">
            <v>Wondai</v>
          </cell>
          <cell r="B136" t="str">
            <v>077</v>
          </cell>
          <cell r="C136" t="str">
            <v>X</v>
          </cell>
          <cell r="D136" t="str">
            <v>0051360X</v>
          </cell>
        </row>
        <row r="137">
          <cell r="A137" t="str">
            <v>Woorabinda</v>
          </cell>
          <cell r="B137">
            <v>145</v>
          </cell>
          <cell r="C137" t="str">
            <v>X</v>
          </cell>
          <cell r="D137" t="str">
            <v>0051370W</v>
          </cell>
        </row>
        <row r="138">
          <cell r="A138" t="str">
            <v>Wujal Wujal</v>
          </cell>
          <cell r="B138">
            <v>232</v>
          </cell>
          <cell r="C138" t="str">
            <v>X</v>
          </cell>
          <cell r="D138" t="str">
            <v>0051810J</v>
          </cell>
        </row>
        <row r="139">
          <cell r="A139" t="str">
            <v>Wynnum</v>
          </cell>
          <cell r="B139" t="str">
            <v>024</v>
          </cell>
          <cell r="C139" t="str">
            <v>X</v>
          </cell>
          <cell r="D139" t="str">
            <v>0051670F</v>
          </cell>
        </row>
        <row r="140">
          <cell r="A140" t="str">
            <v>Yarrabah</v>
          </cell>
          <cell r="B140">
            <v>229</v>
          </cell>
          <cell r="C140" t="str">
            <v>X</v>
          </cell>
          <cell r="D140" t="str">
            <v>0051380T</v>
          </cell>
        </row>
        <row r="141">
          <cell r="A141" t="str">
            <v>Yeppoon</v>
          </cell>
          <cell r="B141">
            <v>144</v>
          </cell>
          <cell r="C141" t="str">
            <v>X</v>
          </cell>
          <cell r="D141" t="str">
            <v>0051390L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hecklist"/>
      <sheetName val="Index"/>
      <sheetName val="Action list"/>
      <sheetName val="Dates"/>
      <sheetName val="Section A - Public Patients"/>
      <sheetName val="Section B - Private Patients"/>
      <sheetName val="Section C - Psych &amp; Mental Hlth"/>
      <sheetName val="Section D - Res Com.Care, MPHS "/>
      <sheetName val="Section E - Miscellaneous "/>
      <sheetName val="Granted PP Service Fee 1.3.2023"/>
      <sheetName val="Glossary of Terms"/>
      <sheetName val="unique_list"/>
      <sheetName val="Sheet1"/>
      <sheetName val="Calculation_Notes"/>
      <sheetName val="Jan_Inputs_Calc"/>
      <sheetName val="Jan_CSV"/>
      <sheetName val="Jan_S4"/>
      <sheetName val="Mar_Inputs_Calc"/>
      <sheetName val="Mar_CSV"/>
      <sheetName val="Mar_S4"/>
    </sheetNames>
    <sheetDataSet>
      <sheetData sheetId="0"/>
      <sheetData sheetId="1"/>
      <sheetData sheetId="2"/>
      <sheetData sheetId="3"/>
      <sheetData sheetId="4"/>
      <sheetData sheetId="5">
        <row r="1">
          <cell r="K1"/>
          <cell r="T1">
            <v>347</v>
          </cell>
        </row>
        <row r="2">
          <cell r="K2"/>
          <cell r="T2"/>
        </row>
        <row r="3">
          <cell r="K3" t="str">
            <v>Fees GST exclusive</v>
          </cell>
          <cell r="T3" t="str">
            <v>Unique key</v>
          </cell>
        </row>
        <row r="4">
          <cell r="K4"/>
          <cell r="T4"/>
        </row>
        <row r="5">
          <cell r="K5"/>
          <cell r="T5"/>
        </row>
        <row r="6">
          <cell r="K6" t="str">
            <v>NIL</v>
          </cell>
          <cell r="T6" t="str">
            <v>A-1.1-001</v>
          </cell>
        </row>
        <row r="7">
          <cell r="K7" t="str">
            <v>NIL</v>
          </cell>
          <cell r="T7" t="str">
            <v>A-1.1-002</v>
          </cell>
        </row>
        <row r="8">
          <cell r="K8" t="str">
            <v>NIL</v>
          </cell>
          <cell r="T8" t="str">
            <v>A-1.1-003</v>
          </cell>
        </row>
        <row r="9">
          <cell r="K9" t="str">
            <v>NIL</v>
          </cell>
          <cell r="T9" t="str">
            <v>A-1.1-004</v>
          </cell>
        </row>
        <row r="10">
          <cell r="K10" t="str">
            <v>NIL</v>
          </cell>
          <cell r="T10" t="str">
            <v>A-1.1-005</v>
          </cell>
        </row>
        <row r="11">
          <cell r="K11" t="str">
            <v>NIL</v>
          </cell>
          <cell r="T11" t="str">
            <v>A-1.1-006</v>
          </cell>
        </row>
        <row r="12">
          <cell r="K12" t="str">
            <v>NIL</v>
          </cell>
          <cell r="T12" t="str">
            <v>A-1.1-007</v>
          </cell>
        </row>
        <row r="13">
          <cell r="K13" t="str">
            <v>NIL</v>
          </cell>
          <cell r="T13" t="str">
            <v>A-1.1-008</v>
          </cell>
        </row>
        <row r="14">
          <cell r="K14" t="str">
            <v>NIL</v>
          </cell>
          <cell r="T14" t="str">
            <v>A-1.1-009</v>
          </cell>
        </row>
        <row r="15">
          <cell r="K15" t="str">
            <v>NIL</v>
          </cell>
          <cell r="T15" t="str">
            <v>A-1.1-010</v>
          </cell>
        </row>
        <row r="16">
          <cell r="K16">
            <v>70.55</v>
          </cell>
          <cell r="T16" t="str">
            <v>A-1.1-011</v>
          </cell>
        </row>
        <row r="17">
          <cell r="K17">
            <v>70.55</v>
          </cell>
          <cell r="T17" t="str">
            <v>A-1.1-012</v>
          </cell>
        </row>
        <row r="18">
          <cell r="K18">
            <v>70.55</v>
          </cell>
          <cell r="T18" t="str">
            <v>A-1.1-013</v>
          </cell>
        </row>
        <row r="19">
          <cell r="K19"/>
          <cell r="T19"/>
        </row>
        <row r="20">
          <cell r="K20" t="str">
            <v>Payments are claimed and receipted centrally</v>
          </cell>
          <cell r="T20" t="str">
            <v>A-1.2-001</v>
          </cell>
        </row>
        <row r="21">
          <cell r="K21"/>
          <cell r="T21"/>
        </row>
        <row r="22">
          <cell r="K22">
            <v>2428</v>
          </cell>
          <cell r="T22" t="str">
            <v>A-1.3-004</v>
          </cell>
        </row>
        <row r="23">
          <cell r="K23">
            <v>2051.8000000000002</v>
          </cell>
          <cell r="T23" t="str">
            <v>A-1.3-005</v>
          </cell>
        </row>
        <row r="24">
          <cell r="K24">
            <v>4089.55</v>
          </cell>
          <cell r="T24" t="str">
            <v>A-1.3-006</v>
          </cell>
        </row>
        <row r="25">
          <cell r="K25">
            <v>3854.85</v>
          </cell>
          <cell r="T25" t="str">
            <v>A-1.3-007</v>
          </cell>
        </row>
        <row r="26">
          <cell r="K26">
            <v>6113.25</v>
          </cell>
          <cell r="T26" t="str">
            <v>A-1.3-008</v>
          </cell>
        </row>
        <row r="27">
          <cell r="K27">
            <v>5692.2</v>
          </cell>
          <cell r="T27" t="str">
            <v>A-1.3-009</v>
          </cell>
        </row>
        <row r="28">
          <cell r="K28">
            <v>1275.75</v>
          </cell>
          <cell r="T28" t="str">
            <v>A-1.3-010</v>
          </cell>
        </row>
        <row r="29">
          <cell r="K29">
            <v>1106.25</v>
          </cell>
          <cell r="T29" t="str">
            <v>A-1.3-011</v>
          </cell>
        </row>
        <row r="30">
          <cell r="K30">
            <v>4196.8500000000004</v>
          </cell>
          <cell r="T30" t="str">
            <v>A-1.3-012</v>
          </cell>
        </row>
        <row r="31">
          <cell r="K31">
            <v>3854.85</v>
          </cell>
          <cell r="T31" t="str">
            <v>A-1.3-013</v>
          </cell>
        </row>
        <row r="32">
          <cell r="K32">
            <v>2063.6</v>
          </cell>
          <cell r="T32" t="str">
            <v>A-1.3-014</v>
          </cell>
        </row>
        <row r="33">
          <cell r="K33">
            <v>2063.6</v>
          </cell>
          <cell r="T33" t="str">
            <v>A-1.3-015</v>
          </cell>
        </row>
        <row r="34">
          <cell r="K34">
            <v>1206.0999999999999</v>
          </cell>
          <cell r="T34" t="str">
            <v>A-1.3-016</v>
          </cell>
        </row>
        <row r="35">
          <cell r="K35"/>
          <cell r="T35"/>
        </row>
        <row r="36">
          <cell r="K36" t="str">
            <v>Payments are claimed and receipted centrally</v>
          </cell>
          <cell r="T36" t="str">
            <v>A-1.4-001</v>
          </cell>
        </row>
        <row r="37">
          <cell r="K37" t="str">
            <v>Payments are claimed and receipted centrally</v>
          </cell>
          <cell r="T37" t="str">
            <v>A-1.4-002</v>
          </cell>
        </row>
        <row r="38">
          <cell r="K38" t="str">
            <v>Payments are claimed and receipted centrally</v>
          </cell>
          <cell r="T38" t="str">
            <v>A-1.4-003</v>
          </cell>
        </row>
        <row r="39">
          <cell r="K39" t="str">
            <v>Payments are claimed and receipted centrally</v>
          </cell>
          <cell r="T39" t="str">
            <v>A-1.4-004</v>
          </cell>
        </row>
        <row r="40">
          <cell r="K40" t="str">
            <v>Payments are claimed and receipted centrally</v>
          </cell>
          <cell r="T40" t="str">
            <v>A-1.4-005</v>
          </cell>
        </row>
        <row r="41">
          <cell r="K41">
            <v>70.55</v>
          </cell>
          <cell r="T41" t="str">
            <v>A-1.4-006</v>
          </cell>
        </row>
        <row r="42">
          <cell r="K42"/>
          <cell r="T42"/>
        </row>
        <row r="43">
          <cell r="K43">
            <v>2428</v>
          </cell>
          <cell r="T43" t="str">
            <v>A-1.5-001</v>
          </cell>
        </row>
        <row r="44">
          <cell r="K44">
            <v>2051.8000000000002</v>
          </cell>
          <cell r="T44" t="str">
            <v>A-1.5-002</v>
          </cell>
        </row>
        <row r="45">
          <cell r="K45">
            <v>4089.55</v>
          </cell>
          <cell r="T45" t="str">
            <v>A-1.5-003</v>
          </cell>
        </row>
        <row r="46">
          <cell r="K46">
            <v>3854.85</v>
          </cell>
          <cell r="T46" t="str">
            <v>A-1.5-004</v>
          </cell>
        </row>
        <row r="47">
          <cell r="K47">
            <v>6113.25</v>
          </cell>
          <cell r="T47" t="str">
            <v>A-1.5-005</v>
          </cell>
        </row>
        <row r="48">
          <cell r="K48">
            <v>5692.2</v>
          </cell>
          <cell r="T48" t="str">
            <v>A-1.5-006</v>
          </cell>
        </row>
        <row r="49">
          <cell r="K49">
            <v>1275.75</v>
          </cell>
          <cell r="T49" t="str">
            <v>A-1.5-007</v>
          </cell>
        </row>
        <row r="50">
          <cell r="K50">
            <v>1106.25</v>
          </cell>
          <cell r="T50" t="str">
            <v>A-1.5-008</v>
          </cell>
        </row>
        <row r="51">
          <cell r="K51">
            <v>4196.8500000000004</v>
          </cell>
          <cell r="T51" t="str">
            <v>A-1.5-009</v>
          </cell>
        </row>
        <row r="52">
          <cell r="K52">
            <v>3854.85</v>
          </cell>
          <cell r="T52" t="str">
            <v>A-1.5-010</v>
          </cell>
        </row>
        <row r="53">
          <cell r="K53">
            <v>1141</v>
          </cell>
          <cell r="T53" t="str">
            <v>A-1.5-011</v>
          </cell>
        </row>
        <row r="54">
          <cell r="K54">
            <v>1141</v>
          </cell>
          <cell r="T54" t="str">
            <v>A-1.5-012</v>
          </cell>
        </row>
        <row r="55">
          <cell r="K55">
            <v>2063.6</v>
          </cell>
          <cell r="T55" t="str">
            <v>A-1.5-013</v>
          </cell>
        </row>
        <row r="56">
          <cell r="K56">
            <v>2063.6</v>
          </cell>
          <cell r="T56" t="str">
            <v>A-1.5-014</v>
          </cell>
        </row>
        <row r="57">
          <cell r="K57">
            <v>2428</v>
          </cell>
          <cell r="T57" t="str">
            <v>A-1.5-015</v>
          </cell>
        </row>
        <row r="58">
          <cell r="K58">
            <v>2051.8000000000002</v>
          </cell>
          <cell r="T58" t="str">
            <v>A-1.5-016</v>
          </cell>
        </row>
        <row r="59">
          <cell r="K59">
            <v>6113.25</v>
          </cell>
          <cell r="T59" t="str">
            <v>A-1.5-017</v>
          </cell>
        </row>
        <row r="60">
          <cell r="K60">
            <v>5692.2</v>
          </cell>
          <cell r="T60" t="str">
            <v>A-1.5-018</v>
          </cell>
        </row>
        <row r="61">
          <cell r="K61">
            <v>3932.85</v>
          </cell>
          <cell r="T61" t="str">
            <v>A-1.5-019</v>
          </cell>
        </row>
        <row r="62">
          <cell r="K62">
            <v>3751.55</v>
          </cell>
          <cell r="T62" t="str">
            <v>A-1.5-020</v>
          </cell>
        </row>
        <row r="63">
          <cell r="K63">
            <v>2428</v>
          </cell>
          <cell r="T63" t="str">
            <v>A-1.5-021</v>
          </cell>
        </row>
        <row r="64">
          <cell r="K64">
            <v>2039.45</v>
          </cell>
          <cell r="T64" t="str">
            <v>A-1.5-022</v>
          </cell>
        </row>
        <row r="65">
          <cell r="K65">
            <v>3932.85</v>
          </cell>
          <cell r="T65" t="str">
            <v>A-1.5-023</v>
          </cell>
        </row>
        <row r="66">
          <cell r="K66">
            <v>3751.55</v>
          </cell>
          <cell r="T66" t="str">
            <v>A-1.5-024</v>
          </cell>
        </row>
        <row r="67">
          <cell r="K67" t="str">
            <v>NIL</v>
          </cell>
          <cell r="T67" t="str">
            <v>A-1.5-025</v>
          </cell>
        </row>
        <row r="68">
          <cell r="K68" t="str">
            <v>NIL</v>
          </cell>
          <cell r="T68" t="str">
            <v>A-1.5-026</v>
          </cell>
        </row>
        <row r="69">
          <cell r="K69">
            <v>1206.0999999999999</v>
          </cell>
          <cell r="T69" t="str">
            <v>A-1.5-027</v>
          </cell>
        </row>
        <row r="70">
          <cell r="K70">
            <v>1034.3499999999999</v>
          </cell>
          <cell r="T70" t="str">
            <v>A-1.5-028</v>
          </cell>
        </row>
        <row r="71">
          <cell r="K71">
            <v>1110.1500000000001</v>
          </cell>
          <cell r="T71" t="str">
            <v>A-1.5-029</v>
          </cell>
        </row>
        <row r="72">
          <cell r="K72">
            <v>2791.9</v>
          </cell>
          <cell r="T72" t="str">
            <v>A-1.5-030</v>
          </cell>
        </row>
        <row r="73">
          <cell r="K73" t="str">
            <v>NIL</v>
          </cell>
          <cell r="T73" t="str">
            <v>A-1.5-031</v>
          </cell>
        </row>
        <row r="74">
          <cell r="K74" t="str">
            <v>NIL</v>
          </cell>
          <cell r="T74" t="str">
            <v>A-1.5-032</v>
          </cell>
        </row>
        <row r="75">
          <cell r="K75" t="str">
            <v>NIL</v>
          </cell>
          <cell r="T75" t="str">
            <v>A-1.5-033</v>
          </cell>
        </row>
        <row r="76">
          <cell r="K76" t="str">
            <v>NIL</v>
          </cell>
          <cell r="T76" t="str">
            <v>A-1.5-034</v>
          </cell>
        </row>
        <row r="77">
          <cell r="K77" t="str">
            <v>NIL</v>
          </cell>
          <cell r="T77" t="str">
            <v>A-1.5-035</v>
          </cell>
        </row>
        <row r="78">
          <cell r="K78" t="str">
            <v>NIL</v>
          </cell>
          <cell r="T78" t="str">
            <v>A-1.5-036</v>
          </cell>
        </row>
        <row r="79">
          <cell r="K79" t="str">
            <v>NIL</v>
          </cell>
          <cell r="T79" t="str">
            <v>A-1.5-037</v>
          </cell>
        </row>
        <row r="80">
          <cell r="K80" t="str">
            <v>NIL</v>
          </cell>
          <cell r="T80" t="str">
            <v>A-1.5-038</v>
          </cell>
        </row>
        <row r="81">
          <cell r="K81" t="str">
            <v>NIL</v>
          </cell>
          <cell r="T81" t="str">
            <v>A-1.5-039</v>
          </cell>
        </row>
        <row r="82">
          <cell r="K82" t="str">
            <v>NIL</v>
          </cell>
          <cell r="T82" t="str">
            <v>A-1.5-040</v>
          </cell>
        </row>
        <row r="83">
          <cell r="K83" t="str">
            <v>NIL</v>
          </cell>
          <cell r="T83" t="str">
            <v>A-1.5-041</v>
          </cell>
        </row>
        <row r="84">
          <cell r="K84" t="str">
            <v>NIL</v>
          </cell>
          <cell r="T84" t="str">
            <v>A-1.5-042</v>
          </cell>
        </row>
        <row r="85">
          <cell r="K85" t="str">
            <v>NIL</v>
          </cell>
          <cell r="T85" t="str">
            <v>A-1.5-043</v>
          </cell>
        </row>
        <row r="86">
          <cell r="K86" t="str">
            <v>NIL</v>
          </cell>
          <cell r="T86" t="str">
            <v>A-1.5-044</v>
          </cell>
        </row>
        <row r="87">
          <cell r="K87" t="str">
            <v>NIL</v>
          </cell>
          <cell r="T87" t="str">
            <v>A-1.5-045</v>
          </cell>
        </row>
        <row r="88">
          <cell r="K88" t="str">
            <v>NIL</v>
          </cell>
          <cell r="T88" t="str">
            <v>A-1.5-046</v>
          </cell>
        </row>
        <row r="89">
          <cell r="K89" t="str">
            <v>NIL</v>
          </cell>
          <cell r="T89" t="str">
            <v>A-1.5-047</v>
          </cell>
        </row>
        <row r="90">
          <cell r="K90" t="str">
            <v>NIL</v>
          </cell>
          <cell r="T90" t="str">
            <v>A-1.5-048</v>
          </cell>
        </row>
        <row r="91">
          <cell r="K91" t="str">
            <v>NIL</v>
          </cell>
          <cell r="T91" t="str">
            <v>A-1.5-049</v>
          </cell>
        </row>
        <row r="92">
          <cell r="K92" t="str">
            <v>NIL</v>
          </cell>
          <cell r="T92" t="str">
            <v>A-1.5-050</v>
          </cell>
        </row>
        <row r="93">
          <cell r="K93" t="str">
            <v>NIL</v>
          </cell>
          <cell r="T93" t="str">
            <v>A-1.5-051</v>
          </cell>
        </row>
        <row r="94">
          <cell r="K94" t="str">
            <v>NIL</v>
          </cell>
          <cell r="T94" t="str">
            <v>A-1.5-052</v>
          </cell>
        </row>
        <row r="95">
          <cell r="K95" t="str">
            <v>NIL</v>
          </cell>
          <cell r="T95" t="str">
            <v>A-1.5-053</v>
          </cell>
        </row>
        <row r="96">
          <cell r="K96" t="str">
            <v>NIL</v>
          </cell>
          <cell r="T96" t="str">
            <v>A-1.5-054</v>
          </cell>
        </row>
        <row r="97">
          <cell r="K97"/>
          <cell r="T97"/>
        </row>
        <row r="98">
          <cell r="K98" t="str">
            <v>Use the ineligible public patient fees</v>
          </cell>
          <cell r="T98" t="str">
            <v>A-1.6-001</v>
          </cell>
        </row>
        <row r="99">
          <cell r="K99"/>
          <cell r="T99"/>
        </row>
        <row r="100">
          <cell r="K100" t="str">
            <v>NIL</v>
          </cell>
          <cell r="T100" t="str">
            <v>A-1.7-001</v>
          </cell>
        </row>
        <row r="101">
          <cell r="K101" t="str">
            <v>NIL</v>
          </cell>
          <cell r="T101" t="str">
            <v>A-1.7-002</v>
          </cell>
        </row>
        <row r="102">
          <cell r="K102"/>
          <cell r="T102"/>
        </row>
        <row r="103">
          <cell r="K103"/>
          <cell r="T103"/>
        </row>
        <row r="104">
          <cell r="K104" t="str">
            <v>Covered under MAIC grant -  Centrally managed</v>
          </cell>
          <cell r="T104" t="str">
            <v>A-1.8-001</v>
          </cell>
        </row>
        <row r="105">
          <cell r="K105" t="str">
            <v>Covered under MAIC grant -  Centrally managed</v>
          </cell>
          <cell r="T105" t="str">
            <v>A-1.8-002</v>
          </cell>
        </row>
        <row r="106">
          <cell r="K106" t="str">
            <v>Covered under MAIC grant -  Centrally managed</v>
          </cell>
          <cell r="T106" t="str">
            <v>A-1.8-003</v>
          </cell>
        </row>
        <row r="107">
          <cell r="K107" t="str">
            <v>Covered under MAIC grant -  Centrally managed</v>
          </cell>
          <cell r="T107" t="str">
            <v>A-1.8-004</v>
          </cell>
        </row>
        <row r="108">
          <cell r="K108" t="str">
            <v>Covered under MAIC grant -  Centrally managed</v>
          </cell>
          <cell r="T108" t="str">
            <v>A-1.8-005</v>
          </cell>
        </row>
        <row r="109">
          <cell r="K109" t="str">
            <v>Covered under MAIC grant -  Centrally managed</v>
          </cell>
          <cell r="T109" t="str">
            <v>A-1.8-006</v>
          </cell>
        </row>
        <row r="110">
          <cell r="K110"/>
          <cell r="T110"/>
        </row>
        <row r="111">
          <cell r="K111">
            <v>2428</v>
          </cell>
          <cell r="T111" t="str">
            <v>A-1.8-007</v>
          </cell>
        </row>
        <row r="112">
          <cell r="K112">
            <v>2051.8000000000002</v>
          </cell>
          <cell r="T112" t="str">
            <v>A-1.8-008</v>
          </cell>
        </row>
        <row r="113">
          <cell r="K113">
            <v>4089.55</v>
          </cell>
          <cell r="T113" t="str">
            <v>A-1.8-009</v>
          </cell>
        </row>
        <row r="114">
          <cell r="K114">
            <v>3854.85</v>
          </cell>
          <cell r="T114" t="str">
            <v>A-1.8-010</v>
          </cell>
        </row>
        <row r="115">
          <cell r="K115">
            <v>6113.25</v>
          </cell>
          <cell r="T115" t="str">
            <v>A-1.8-011</v>
          </cell>
        </row>
        <row r="116">
          <cell r="K116">
            <v>5692.2</v>
          </cell>
          <cell r="T116" t="str">
            <v>A-1.8-012</v>
          </cell>
        </row>
        <row r="117">
          <cell r="K117">
            <v>4196.8500000000004</v>
          </cell>
          <cell r="T117" t="str">
            <v>A-1.8-013</v>
          </cell>
        </row>
        <row r="118">
          <cell r="K118">
            <v>3854.85</v>
          </cell>
          <cell r="T118" t="str">
            <v>A-1.8-014</v>
          </cell>
        </row>
        <row r="119">
          <cell r="K119">
            <v>1141</v>
          </cell>
          <cell r="T119" t="str">
            <v>A-1.8-015</v>
          </cell>
        </row>
        <row r="120">
          <cell r="K120">
            <v>1141</v>
          </cell>
          <cell r="T120" t="str">
            <v>A-1.8-016</v>
          </cell>
        </row>
        <row r="121">
          <cell r="K121">
            <v>1275.75</v>
          </cell>
          <cell r="T121" t="str">
            <v>A-1.8-017</v>
          </cell>
        </row>
        <row r="122">
          <cell r="K122">
            <v>1106.25</v>
          </cell>
          <cell r="T122" t="str">
            <v>A-1.8-018</v>
          </cell>
        </row>
        <row r="123">
          <cell r="K123">
            <v>2063.6</v>
          </cell>
          <cell r="T123" t="str">
            <v>A-1.8-019</v>
          </cell>
        </row>
        <row r="124">
          <cell r="K124">
            <v>2063.6</v>
          </cell>
          <cell r="T124" t="str">
            <v>A-1.8-020</v>
          </cell>
        </row>
        <row r="125">
          <cell r="K125">
            <v>3932.85</v>
          </cell>
          <cell r="T125" t="str">
            <v>A-1.8-021</v>
          </cell>
        </row>
        <row r="126">
          <cell r="K126">
            <v>3751.55</v>
          </cell>
          <cell r="T126" t="str">
            <v>A-1.8-022</v>
          </cell>
        </row>
        <row r="127">
          <cell r="K127">
            <v>3932.85</v>
          </cell>
          <cell r="T127" t="str">
            <v>A-1.8-023</v>
          </cell>
        </row>
        <row r="128">
          <cell r="K128">
            <v>3751.55</v>
          </cell>
          <cell r="T128" t="str">
            <v>A-1.8-024</v>
          </cell>
        </row>
        <row r="129">
          <cell r="K129">
            <v>1206.0999999999999</v>
          </cell>
          <cell r="T129" t="str">
            <v>A-1.8-025</v>
          </cell>
        </row>
        <row r="130">
          <cell r="K130">
            <v>1034.3499999999999</v>
          </cell>
          <cell r="T130" t="str">
            <v>A-1.8-026</v>
          </cell>
        </row>
        <row r="131">
          <cell r="K131">
            <v>1110.1500000000001</v>
          </cell>
          <cell r="T131" t="str">
            <v>A-1.8-027</v>
          </cell>
        </row>
        <row r="132">
          <cell r="K132">
            <v>2791.9</v>
          </cell>
          <cell r="T132" t="str">
            <v>A-1.8-028</v>
          </cell>
        </row>
        <row r="133">
          <cell r="K133"/>
          <cell r="T133"/>
        </row>
        <row r="134">
          <cell r="K134" t="str">
            <v>Refer to Public Health Services Table of Costs</v>
          </cell>
          <cell r="T134" t="str">
            <v>A-1.8-029</v>
          </cell>
        </row>
        <row r="135">
          <cell r="K135" t="str">
            <v>Refer to Public Health Services Table of Costs</v>
          </cell>
          <cell r="T135" t="str">
            <v>A-1.8-030</v>
          </cell>
        </row>
        <row r="136">
          <cell r="K136" t="str">
            <v>Refer to Public Health Services Table of Costs</v>
          </cell>
          <cell r="T136" t="str">
            <v>A-1.8-031</v>
          </cell>
        </row>
        <row r="137">
          <cell r="K137" t="str">
            <v>Refer to Public Health Services Table of Costs</v>
          </cell>
          <cell r="T137" t="str">
            <v>A-1.8-032</v>
          </cell>
        </row>
        <row r="138">
          <cell r="K138" t="str">
            <v>Refer to Public Health Services Table of Costs</v>
          </cell>
          <cell r="T138" t="str">
            <v>A-1.8-033</v>
          </cell>
        </row>
        <row r="139">
          <cell r="K139" t="str">
            <v>Refer to Public Health Services Table of Costs</v>
          </cell>
          <cell r="T139" t="str">
            <v>A-1.8-034</v>
          </cell>
        </row>
        <row r="140">
          <cell r="K140" t="str">
            <v>Refer to Public Health Services Table of Costs</v>
          </cell>
          <cell r="T140" t="str">
            <v>A-1.8-035</v>
          </cell>
        </row>
        <row r="141">
          <cell r="K141" t="str">
            <v>Refer to Public Health Services Table of Costs</v>
          </cell>
          <cell r="T141" t="str">
            <v>A-1.8-036</v>
          </cell>
        </row>
        <row r="142">
          <cell r="K142" t="str">
            <v>Refer to Public Health Services Table of Costs</v>
          </cell>
          <cell r="T142" t="str">
            <v>A-1.8-037</v>
          </cell>
        </row>
        <row r="143">
          <cell r="K143" t="str">
            <v>WCQ Public Hlth Table of Costs</v>
          </cell>
          <cell r="T143" t="str">
            <v>A-1.8-038</v>
          </cell>
        </row>
        <row r="144">
          <cell r="K144"/>
          <cell r="T144"/>
        </row>
        <row r="145">
          <cell r="K145">
            <v>2428</v>
          </cell>
          <cell r="T145" t="str">
            <v>A-1.8-039</v>
          </cell>
        </row>
        <row r="146">
          <cell r="K146">
            <v>2051.8000000000002</v>
          </cell>
          <cell r="T146" t="str">
            <v>A-1.8-040</v>
          </cell>
        </row>
        <row r="147">
          <cell r="K147">
            <v>4089.55</v>
          </cell>
          <cell r="T147" t="str">
            <v>A-1.8-041</v>
          </cell>
        </row>
        <row r="148">
          <cell r="K148">
            <v>3854.85</v>
          </cell>
          <cell r="T148" t="str">
            <v>A-1.8-042</v>
          </cell>
        </row>
        <row r="149">
          <cell r="K149">
            <v>6113.25</v>
          </cell>
          <cell r="T149" t="str">
            <v>A-1.8-043</v>
          </cell>
        </row>
        <row r="150">
          <cell r="K150">
            <v>5692.2</v>
          </cell>
          <cell r="T150" t="str">
            <v>A-1.8-044</v>
          </cell>
        </row>
        <row r="151">
          <cell r="K151">
            <v>1275.75</v>
          </cell>
          <cell r="T151" t="str">
            <v>A-1.8-045</v>
          </cell>
        </row>
        <row r="152">
          <cell r="K152">
            <v>1106.25</v>
          </cell>
          <cell r="T152" t="str">
            <v>A-1.8-046</v>
          </cell>
        </row>
        <row r="153">
          <cell r="K153">
            <v>4196.8500000000004</v>
          </cell>
          <cell r="T153" t="str">
            <v>A-1.8-047</v>
          </cell>
        </row>
        <row r="154">
          <cell r="K154">
            <v>3854.85</v>
          </cell>
          <cell r="T154" t="str">
            <v>A-1.8-048</v>
          </cell>
        </row>
        <row r="155">
          <cell r="K155">
            <v>1141</v>
          </cell>
          <cell r="T155" t="str">
            <v>A-1.8-049</v>
          </cell>
        </row>
        <row r="156">
          <cell r="K156">
            <v>1141</v>
          </cell>
          <cell r="T156" t="str">
            <v>A-1.8-050</v>
          </cell>
        </row>
        <row r="157">
          <cell r="K157">
            <v>2063.6</v>
          </cell>
          <cell r="T157" t="str">
            <v>A-1.8-051</v>
          </cell>
        </row>
        <row r="158">
          <cell r="K158">
            <v>2063.6</v>
          </cell>
          <cell r="T158" t="str">
            <v>A-1.8-052</v>
          </cell>
        </row>
        <row r="159">
          <cell r="K159">
            <v>3932.85</v>
          </cell>
          <cell r="T159" t="str">
            <v>A-1.8-053</v>
          </cell>
        </row>
        <row r="160">
          <cell r="K160">
            <v>3751.55</v>
          </cell>
          <cell r="T160" t="str">
            <v>A-1.8-054</v>
          </cell>
        </row>
        <row r="161">
          <cell r="K161">
            <v>3932.85</v>
          </cell>
          <cell r="T161" t="str">
            <v>A-1.8-055</v>
          </cell>
        </row>
        <row r="162">
          <cell r="K162">
            <v>3751.55</v>
          </cell>
          <cell r="T162" t="str">
            <v>A-1.8-056</v>
          </cell>
        </row>
        <row r="163">
          <cell r="K163">
            <v>1206.0999999999999</v>
          </cell>
          <cell r="T163" t="str">
            <v>A-1.8-057</v>
          </cell>
        </row>
        <row r="164">
          <cell r="K164">
            <v>1034.3499999999999</v>
          </cell>
          <cell r="T164" t="str">
            <v>A-1.8-058</v>
          </cell>
        </row>
        <row r="165">
          <cell r="K165">
            <v>1110.1500000000001</v>
          </cell>
          <cell r="T165" t="str">
            <v>A-1.8-059</v>
          </cell>
        </row>
        <row r="166">
          <cell r="K166">
            <v>2791.9</v>
          </cell>
          <cell r="T166" t="str">
            <v>A-1.8-060</v>
          </cell>
        </row>
        <row r="167">
          <cell r="K167"/>
          <cell r="T167"/>
        </row>
        <row r="168">
          <cell r="K168">
            <v>2428</v>
          </cell>
          <cell r="T168" t="str">
            <v>A-1.8-061</v>
          </cell>
        </row>
        <row r="169">
          <cell r="K169">
            <v>2051.8000000000002</v>
          </cell>
          <cell r="T169" t="str">
            <v>A-1.8-062</v>
          </cell>
        </row>
        <row r="170">
          <cell r="K170">
            <v>2428</v>
          </cell>
          <cell r="T170" t="str">
            <v>A-1.8-063</v>
          </cell>
        </row>
        <row r="171">
          <cell r="K171">
            <v>1275.75</v>
          </cell>
          <cell r="T171" t="str">
            <v>A-1.8-064</v>
          </cell>
        </row>
        <row r="172">
          <cell r="K172">
            <v>1106.25</v>
          </cell>
          <cell r="T172" t="str">
            <v>A-1.8-065</v>
          </cell>
        </row>
        <row r="173">
          <cell r="K173">
            <v>2051.8000000000002</v>
          </cell>
          <cell r="T173" t="str">
            <v>A-1.8-066</v>
          </cell>
        </row>
        <row r="174">
          <cell r="K174">
            <v>4089.55</v>
          </cell>
          <cell r="T174" t="str">
            <v>A-1.8-067</v>
          </cell>
        </row>
        <row r="175">
          <cell r="K175">
            <v>3854.85</v>
          </cell>
          <cell r="T175" t="str">
            <v>A-1.8-068</v>
          </cell>
        </row>
        <row r="176">
          <cell r="K176">
            <v>6113.25</v>
          </cell>
          <cell r="T176" t="str">
            <v>A-1.8-069</v>
          </cell>
        </row>
        <row r="177">
          <cell r="K177">
            <v>5692.2</v>
          </cell>
          <cell r="T177" t="str">
            <v>A-1.8-070</v>
          </cell>
        </row>
        <row r="178">
          <cell r="K178">
            <v>1275.75</v>
          </cell>
          <cell r="T178" t="str">
            <v>A-1.8-071</v>
          </cell>
        </row>
        <row r="179">
          <cell r="K179">
            <v>1106.25</v>
          </cell>
          <cell r="T179" t="str">
            <v>A-1.8-072</v>
          </cell>
        </row>
        <row r="180">
          <cell r="K180">
            <v>4196.8500000000004</v>
          </cell>
          <cell r="T180" t="str">
            <v>A-1.8-073</v>
          </cell>
        </row>
        <row r="181">
          <cell r="K181">
            <v>3854.85</v>
          </cell>
          <cell r="T181" t="str">
            <v>A-1.8-074</v>
          </cell>
        </row>
        <row r="182">
          <cell r="K182">
            <v>1141</v>
          </cell>
          <cell r="T182" t="str">
            <v>A-1.8-075</v>
          </cell>
        </row>
        <row r="183">
          <cell r="K183">
            <v>1141</v>
          </cell>
          <cell r="T183" t="str">
            <v>A-1.8-076</v>
          </cell>
        </row>
        <row r="184">
          <cell r="K184">
            <v>2063.6</v>
          </cell>
          <cell r="T184" t="str">
            <v>A-1.8-077</v>
          </cell>
        </row>
        <row r="185">
          <cell r="K185">
            <v>2063.6</v>
          </cell>
          <cell r="T185" t="str">
            <v>A-1.8-078</v>
          </cell>
        </row>
        <row r="186">
          <cell r="K186">
            <v>3932.85</v>
          </cell>
          <cell r="T186" t="str">
            <v>A-1.8-079</v>
          </cell>
        </row>
        <row r="187">
          <cell r="K187">
            <v>3751.55</v>
          </cell>
          <cell r="T187" t="str">
            <v>A-1.8-080</v>
          </cell>
        </row>
        <row r="188">
          <cell r="K188">
            <v>3932.85</v>
          </cell>
          <cell r="T188" t="str">
            <v>A-1.8-081</v>
          </cell>
        </row>
        <row r="189">
          <cell r="K189">
            <v>3751.55</v>
          </cell>
          <cell r="T189" t="str">
            <v>A-1.8-082</v>
          </cell>
        </row>
        <row r="190">
          <cell r="K190">
            <v>1206.0999999999999</v>
          </cell>
          <cell r="T190" t="str">
            <v>A-1.8-083</v>
          </cell>
        </row>
        <row r="191">
          <cell r="K191">
            <v>1206.0999999999999</v>
          </cell>
          <cell r="T191" t="str">
            <v>A-1.8-084</v>
          </cell>
        </row>
        <row r="192">
          <cell r="K192">
            <v>1110.1500000000001</v>
          </cell>
          <cell r="T192" t="str">
            <v>A-1.8-085</v>
          </cell>
        </row>
        <row r="193">
          <cell r="K193">
            <v>2791.9</v>
          </cell>
          <cell r="T193" t="str">
            <v>A-1.8-086</v>
          </cell>
        </row>
        <row r="194">
          <cell r="K194"/>
          <cell r="T194"/>
        </row>
        <row r="195">
          <cell r="K195"/>
          <cell r="T195"/>
        </row>
        <row r="196">
          <cell r="K196" t="str">
            <v>Covered under NIISQ grant -  Centrally managed</v>
          </cell>
          <cell r="T196" t="str">
            <v>A-1.8-087</v>
          </cell>
        </row>
        <row r="197">
          <cell r="K197" t="str">
            <v>Covered under NIISQ grant -  Centrally managed</v>
          </cell>
          <cell r="T197" t="str">
            <v>A-1.8-088</v>
          </cell>
        </row>
        <row r="198">
          <cell r="K198" t="str">
            <v>Covered under NIISQ grant -  Centrally managed</v>
          </cell>
          <cell r="T198" t="str">
            <v>A-1.8-089</v>
          </cell>
        </row>
        <row r="199">
          <cell r="K199" t="str">
            <v>Covered under NIISQ grant -  Centrally managed</v>
          </cell>
          <cell r="T199" t="str">
            <v>A-1.8-090</v>
          </cell>
        </row>
        <row r="200">
          <cell r="K200" t="str">
            <v>Covered under NIISQ grant -  Centrally managed</v>
          </cell>
          <cell r="T200" t="str">
            <v>A-1.8-091</v>
          </cell>
        </row>
        <row r="201">
          <cell r="K201" t="str">
            <v>Covered under NIISQ grant -  Centrally managed</v>
          </cell>
          <cell r="T201" t="str">
            <v>A-1.8-092</v>
          </cell>
        </row>
        <row r="202">
          <cell r="K202"/>
          <cell r="T202"/>
        </row>
        <row r="203">
          <cell r="K203">
            <v>2428</v>
          </cell>
          <cell r="T203" t="str">
            <v>A-1.8-093</v>
          </cell>
        </row>
        <row r="204">
          <cell r="K204">
            <v>2051.8000000000002</v>
          </cell>
          <cell r="T204" t="str">
            <v>A-1.8-094</v>
          </cell>
        </row>
        <row r="205">
          <cell r="K205">
            <v>4089.55</v>
          </cell>
          <cell r="T205" t="str">
            <v>A-1.8-095</v>
          </cell>
        </row>
        <row r="206">
          <cell r="K206">
            <v>3854.85</v>
          </cell>
          <cell r="T206" t="str">
            <v>A-1.8-096</v>
          </cell>
        </row>
        <row r="207">
          <cell r="K207">
            <v>6113.25</v>
          </cell>
          <cell r="T207" t="str">
            <v>A-1.8-097</v>
          </cell>
        </row>
        <row r="208">
          <cell r="K208">
            <v>5692.2</v>
          </cell>
          <cell r="T208" t="str">
            <v>A-1.8-098</v>
          </cell>
        </row>
        <row r="209">
          <cell r="K209">
            <v>4196.8500000000004</v>
          </cell>
          <cell r="T209" t="str">
            <v>A-1.8-099</v>
          </cell>
        </row>
        <row r="210">
          <cell r="K210">
            <v>3854.85</v>
          </cell>
          <cell r="T210" t="str">
            <v>A-1.8-100</v>
          </cell>
        </row>
        <row r="211">
          <cell r="K211">
            <v>1141</v>
          </cell>
          <cell r="T211" t="str">
            <v>A-1.8-101</v>
          </cell>
        </row>
        <row r="212">
          <cell r="K212">
            <v>1141</v>
          </cell>
          <cell r="T212" t="str">
            <v>A-1.8-102</v>
          </cell>
        </row>
        <row r="213">
          <cell r="K213">
            <v>1275.75</v>
          </cell>
          <cell r="T213" t="str">
            <v>A-1.8-103</v>
          </cell>
        </row>
        <row r="214">
          <cell r="K214">
            <v>1106.25</v>
          </cell>
          <cell r="T214" t="str">
            <v>A-1.8-104</v>
          </cell>
        </row>
        <row r="215">
          <cell r="K215">
            <v>2063.6</v>
          </cell>
          <cell r="T215" t="str">
            <v>A-1.8-105</v>
          </cell>
        </row>
        <row r="216">
          <cell r="K216">
            <v>2063.6</v>
          </cell>
          <cell r="T216" t="str">
            <v>A-1.8-106</v>
          </cell>
        </row>
        <row r="217">
          <cell r="K217">
            <v>3932.85</v>
          </cell>
          <cell r="T217" t="str">
            <v>A-1.8-107</v>
          </cell>
        </row>
        <row r="218">
          <cell r="K218">
            <v>3751.55</v>
          </cell>
          <cell r="T218" t="str">
            <v>A-1.8-108</v>
          </cell>
        </row>
        <row r="219">
          <cell r="K219">
            <v>3932.85</v>
          </cell>
          <cell r="T219" t="str">
            <v>A-1.8-109</v>
          </cell>
        </row>
        <row r="220">
          <cell r="K220">
            <v>3751.55</v>
          </cell>
          <cell r="T220" t="str">
            <v>A-1.8-110</v>
          </cell>
        </row>
        <row r="221">
          <cell r="K221">
            <v>1206.0999999999999</v>
          </cell>
          <cell r="T221" t="str">
            <v>A-1.8-111</v>
          </cell>
        </row>
        <row r="222">
          <cell r="K222">
            <v>1034.3499999999999</v>
          </cell>
          <cell r="T222" t="str">
            <v>A-1.8-112</v>
          </cell>
        </row>
        <row r="223">
          <cell r="K223">
            <v>1110.1500000000001</v>
          </cell>
          <cell r="T223" t="str">
            <v>A-1.8-113</v>
          </cell>
        </row>
        <row r="224">
          <cell r="K224">
            <v>2791.9</v>
          </cell>
          <cell r="T224" t="str">
            <v>A-1.8-114</v>
          </cell>
        </row>
        <row r="225">
          <cell r="K225"/>
          <cell r="T225"/>
        </row>
        <row r="226">
          <cell r="K226" t="str">
            <v>Refer to Public Health Services Table of Costs</v>
          </cell>
          <cell r="T226" t="str">
            <v>A-1.8-115</v>
          </cell>
        </row>
        <row r="227">
          <cell r="K227" t="str">
            <v>Refer to Public Health Services Table of Costs</v>
          </cell>
          <cell r="T227" t="str">
            <v>A-1.8-116</v>
          </cell>
        </row>
        <row r="228">
          <cell r="K228" t="str">
            <v>Refer to Public Health Services Table of Costs</v>
          </cell>
          <cell r="T228" t="str">
            <v>A-1.8-117</v>
          </cell>
        </row>
        <row r="229">
          <cell r="K229" t="str">
            <v>Refer to Public Health Services Table of Costs</v>
          </cell>
          <cell r="T229" t="str">
            <v>A-1.8-118</v>
          </cell>
        </row>
        <row r="230">
          <cell r="K230" t="str">
            <v>Refer to Public Health Services Table of Costs</v>
          </cell>
          <cell r="T230" t="str">
            <v>A-1.8-119</v>
          </cell>
        </row>
        <row r="231">
          <cell r="K231" t="str">
            <v>Refer to Public Health Services Table of Costs</v>
          </cell>
          <cell r="T231" t="str">
            <v>A-1.8-120</v>
          </cell>
        </row>
        <row r="232">
          <cell r="K232" t="str">
            <v>Refer to Public Health Services Table of Costs</v>
          </cell>
          <cell r="T232" t="str">
            <v>A-1.8-121</v>
          </cell>
        </row>
        <row r="233">
          <cell r="K233" t="str">
            <v>Refer to Public Health Services Table of Costs</v>
          </cell>
          <cell r="T233" t="str">
            <v>A-1.8-122</v>
          </cell>
        </row>
        <row r="234">
          <cell r="K234" t="str">
            <v>Refer to Public Health Services Table of Costs</v>
          </cell>
          <cell r="T234" t="str">
            <v>A-1.8-123</v>
          </cell>
        </row>
        <row r="235">
          <cell r="K235" t="str">
            <v>WCQ Public Hlth Table of Costs</v>
          </cell>
          <cell r="T235" t="str">
            <v>A-1.8-124</v>
          </cell>
        </row>
        <row r="236">
          <cell r="K236"/>
          <cell r="T236"/>
        </row>
        <row r="237">
          <cell r="K237">
            <v>2428</v>
          </cell>
          <cell r="T237" t="str">
            <v>A-1.8-125</v>
          </cell>
        </row>
        <row r="238">
          <cell r="K238">
            <v>2051.8000000000002</v>
          </cell>
          <cell r="T238" t="str">
            <v>A-1.8-126</v>
          </cell>
        </row>
        <row r="239">
          <cell r="K239">
            <v>4089.55</v>
          </cell>
          <cell r="T239" t="str">
            <v>A-1.8-127</v>
          </cell>
        </row>
        <row r="240">
          <cell r="K240">
            <v>3854.85</v>
          </cell>
          <cell r="T240" t="str">
            <v>A-1.8-128</v>
          </cell>
        </row>
        <row r="241">
          <cell r="K241">
            <v>6113.25</v>
          </cell>
          <cell r="T241" t="str">
            <v>A-1.8-129</v>
          </cell>
        </row>
        <row r="242">
          <cell r="K242">
            <v>5692.2</v>
          </cell>
          <cell r="T242" t="str">
            <v>A-1.8-130</v>
          </cell>
        </row>
        <row r="243">
          <cell r="K243">
            <v>1275.75</v>
          </cell>
          <cell r="T243" t="str">
            <v>A-1.8-131</v>
          </cell>
        </row>
        <row r="244">
          <cell r="K244">
            <v>1106.25</v>
          </cell>
          <cell r="T244" t="str">
            <v>A-1.8-132</v>
          </cell>
        </row>
        <row r="245">
          <cell r="K245">
            <v>4196.8500000000004</v>
          </cell>
          <cell r="T245" t="str">
            <v>A-1.8-133</v>
          </cell>
        </row>
        <row r="246">
          <cell r="K246">
            <v>3854.85</v>
          </cell>
          <cell r="T246" t="str">
            <v>A-1.8-134</v>
          </cell>
        </row>
        <row r="247">
          <cell r="K247">
            <v>1141</v>
          </cell>
          <cell r="T247" t="str">
            <v>A-1.8-135</v>
          </cell>
        </row>
        <row r="248">
          <cell r="K248">
            <v>1141</v>
          </cell>
          <cell r="T248" t="str">
            <v>A-1.8-136</v>
          </cell>
        </row>
        <row r="249">
          <cell r="K249">
            <v>2063.6</v>
          </cell>
          <cell r="T249" t="str">
            <v>A-1.8-137</v>
          </cell>
        </row>
        <row r="250">
          <cell r="K250">
            <v>2063.6</v>
          </cell>
          <cell r="T250" t="str">
            <v>A-1.8-138</v>
          </cell>
        </row>
        <row r="251">
          <cell r="K251">
            <v>3932.85</v>
          </cell>
          <cell r="T251" t="str">
            <v>A-1.8-139</v>
          </cell>
        </row>
        <row r="252">
          <cell r="K252">
            <v>3751.55</v>
          </cell>
          <cell r="T252" t="str">
            <v>A-1.8-140</v>
          </cell>
        </row>
        <row r="253">
          <cell r="K253">
            <v>3932.85</v>
          </cell>
          <cell r="T253" t="str">
            <v>A-1.8-141</v>
          </cell>
        </row>
        <row r="254">
          <cell r="K254">
            <v>3751.55</v>
          </cell>
          <cell r="T254" t="str">
            <v>A-1.8-142</v>
          </cell>
        </row>
        <row r="255">
          <cell r="K255">
            <v>1206.0999999999999</v>
          </cell>
          <cell r="T255" t="str">
            <v>A-1.8-143</v>
          </cell>
        </row>
        <row r="256">
          <cell r="K256">
            <v>1034.3499999999999</v>
          </cell>
          <cell r="T256" t="str">
            <v>A-1.8-144</v>
          </cell>
        </row>
        <row r="257">
          <cell r="K257">
            <v>1110.1500000000001</v>
          </cell>
          <cell r="T257" t="str">
            <v>A-1.8-145</v>
          </cell>
        </row>
        <row r="258">
          <cell r="K258">
            <v>2791.9</v>
          </cell>
          <cell r="T258" t="str">
            <v>A-1.8-146</v>
          </cell>
        </row>
        <row r="259">
          <cell r="K259"/>
          <cell r="T259"/>
        </row>
        <row r="260">
          <cell r="K260"/>
          <cell r="T260"/>
        </row>
        <row r="261">
          <cell r="K261"/>
          <cell r="T261"/>
        </row>
        <row r="262">
          <cell r="K262" t="str">
            <v>NIL</v>
          </cell>
          <cell r="T262" t="str">
            <v>A-2.1-001</v>
          </cell>
        </row>
        <row r="263">
          <cell r="K263"/>
          <cell r="T263"/>
        </row>
        <row r="264">
          <cell r="K264" t="str">
            <v>NIL</v>
          </cell>
          <cell r="T264" t="str">
            <v>A-2.1-002</v>
          </cell>
        </row>
        <row r="265">
          <cell r="K265"/>
          <cell r="T265"/>
        </row>
        <row r="266">
          <cell r="K266"/>
          <cell r="T266"/>
        </row>
        <row r="267">
          <cell r="K267">
            <v>1436.95</v>
          </cell>
          <cell r="T267" t="str">
            <v>A-2.2-001</v>
          </cell>
        </row>
        <row r="268">
          <cell r="K268">
            <v>1210.7</v>
          </cell>
          <cell r="T268" t="str">
            <v>A-2.2-002</v>
          </cell>
        </row>
        <row r="269">
          <cell r="K269">
            <v>909.7</v>
          </cell>
          <cell r="T269" t="str">
            <v>A-2.2-003</v>
          </cell>
        </row>
        <row r="270">
          <cell r="K270">
            <v>583.45000000000005</v>
          </cell>
          <cell r="T270" t="str">
            <v>A-2.2-004</v>
          </cell>
        </row>
        <row r="271">
          <cell r="K271">
            <v>371.15</v>
          </cell>
          <cell r="T271" t="str">
            <v>A-2.2-005</v>
          </cell>
        </row>
        <row r="272">
          <cell r="K272" t="str">
            <v>100% MBS 
Fee</v>
          </cell>
          <cell r="T272" t="str">
            <v>A-2.2-006</v>
          </cell>
        </row>
        <row r="273">
          <cell r="K273" t="str">
            <v>100% MBS 
Fee</v>
          </cell>
          <cell r="T273" t="str">
            <v>A-2.2-007</v>
          </cell>
        </row>
        <row r="274">
          <cell r="K274" t="str">
            <v>Full Cost Recovery</v>
          </cell>
          <cell r="T274" t="str">
            <v>A-2.2-008</v>
          </cell>
        </row>
        <row r="275">
          <cell r="K275"/>
          <cell r="T275"/>
        </row>
        <row r="276">
          <cell r="K276" t="str">
            <v>https://www.bupa.com.au/campaigns/adf-hsc-provider-signup</v>
          </cell>
          <cell r="T276" t="str">
            <v>A-2.2-009</v>
          </cell>
        </row>
        <row r="277">
          <cell r="K277"/>
          <cell r="T277" t="str">
            <v>A-2.2-010</v>
          </cell>
        </row>
        <row r="278">
          <cell r="K278"/>
          <cell r="T278"/>
        </row>
        <row r="279">
          <cell r="K279"/>
          <cell r="T279"/>
        </row>
        <row r="280">
          <cell r="K280">
            <v>1436.95</v>
          </cell>
          <cell r="T280" t="str">
            <v>A-2.3-001</v>
          </cell>
        </row>
        <row r="281">
          <cell r="K281">
            <v>1210.7</v>
          </cell>
          <cell r="T281" t="str">
            <v>A-2.3-002</v>
          </cell>
        </row>
        <row r="282">
          <cell r="K282">
            <v>909.7</v>
          </cell>
          <cell r="T282" t="str">
            <v>A-2.3-003</v>
          </cell>
        </row>
        <row r="283">
          <cell r="K283">
            <v>583.45000000000005</v>
          </cell>
          <cell r="T283" t="str">
            <v>A-2.3-004</v>
          </cell>
        </row>
        <row r="284">
          <cell r="K284">
            <v>371.15</v>
          </cell>
          <cell r="T284" t="str">
            <v>A-2.3-005</v>
          </cell>
        </row>
        <row r="285">
          <cell r="K285" t="str">
            <v>100% MBS 
Fee</v>
          </cell>
          <cell r="T285" t="str">
            <v>A-2.3-006</v>
          </cell>
        </row>
        <row r="286">
          <cell r="K286">
            <v>116.2</v>
          </cell>
          <cell r="T286" t="str">
            <v>A-2.3-007</v>
          </cell>
        </row>
        <row r="287">
          <cell r="K287" t="str">
            <v>Full Cost Recovery</v>
          </cell>
          <cell r="T287" t="str">
            <v>A-2.3-008</v>
          </cell>
        </row>
        <row r="288">
          <cell r="K288"/>
          <cell r="T288"/>
        </row>
        <row r="289">
          <cell r="K289">
            <v>402.6</v>
          </cell>
          <cell r="T289" t="str">
            <v>A-2.3-009</v>
          </cell>
        </row>
        <row r="290">
          <cell r="K290">
            <v>402.6</v>
          </cell>
          <cell r="T290" t="str">
            <v>A-2.3-010</v>
          </cell>
        </row>
        <row r="291">
          <cell r="K291">
            <v>402.6</v>
          </cell>
          <cell r="T291" t="str">
            <v>A-2.3-011</v>
          </cell>
        </row>
        <row r="292">
          <cell r="K292">
            <v>402.6</v>
          </cell>
          <cell r="T292" t="str">
            <v>A-2.3-012</v>
          </cell>
        </row>
        <row r="293">
          <cell r="K293">
            <v>402.6</v>
          </cell>
          <cell r="T293" t="str">
            <v>A-2.3-013</v>
          </cell>
        </row>
        <row r="294">
          <cell r="K294">
            <v>402.6</v>
          </cell>
          <cell r="T294" t="str">
            <v>A-2.3-014</v>
          </cell>
        </row>
        <row r="295">
          <cell r="K295" t="str">
            <v>100% MBS 
Fee</v>
          </cell>
          <cell r="T295" t="str">
            <v>A-2.3-015</v>
          </cell>
        </row>
        <row r="296">
          <cell r="K296">
            <v>116.2</v>
          </cell>
          <cell r="T296" t="str">
            <v>A-2.3-016</v>
          </cell>
        </row>
        <row r="297">
          <cell r="K297" t="str">
            <v>Full Cost Recovery</v>
          </cell>
          <cell r="T297" t="str">
            <v>A-2.3-017</v>
          </cell>
        </row>
        <row r="298">
          <cell r="K298"/>
          <cell r="T298"/>
        </row>
        <row r="299">
          <cell r="K299"/>
          <cell r="T299"/>
        </row>
        <row r="300">
          <cell r="K300" t="str">
            <v>Fees as per Medicare ineligible triage categories above</v>
          </cell>
          <cell r="T300" t="str">
            <v>A-2.4-001</v>
          </cell>
        </row>
        <row r="301">
          <cell r="K301"/>
          <cell r="T301"/>
        </row>
        <row r="302">
          <cell r="K302" t="str">
            <v>Fees as per Medicare ineligible outpatient category above</v>
          </cell>
          <cell r="T302" t="str">
            <v>A-2.4-002</v>
          </cell>
        </row>
        <row r="303">
          <cell r="K303"/>
          <cell r="T303"/>
        </row>
        <row r="304">
          <cell r="K304"/>
          <cell r="T304"/>
        </row>
        <row r="305">
          <cell r="K305" t="str">
            <v>NIL</v>
          </cell>
          <cell r="T305" t="str">
            <v>A-2.5-001</v>
          </cell>
        </row>
        <row r="306">
          <cell r="K306"/>
          <cell r="T306"/>
        </row>
        <row r="307">
          <cell r="K307" t="str">
            <v>NIL</v>
          </cell>
          <cell r="T307" t="str">
            <v>A-2.5-002</v>
          </cell>
        </row>
        <row r="308">
          <cell r="K308"/>
          <cell r="T308"/>
        </row>
        <row r="309">
          <cell r="K309"/>
          <cell r="T309"/>
        </row>
        <row r="310">
          <cell r="K310"/>
          <cell r="T310"/>
        </row>
        <row r="311">
          <cell r="K311" t="str">
            <v>Covered under MAIC grant</v>
          </cell>
          <cell r="T311" t="str">
            <v>A-2.6-001</v>
          </cell>
        </row>
        <row r="312">
          <cell r="K312"/>
          <cell r="T312"/>
        </row>
        <row r="313">
          <cell r="K313" t="str">
            <v>Covered under MAIC grant</v>
          </cell>
          <cell r="T313" t="str">
            <v>A-2.6-002</v>
          </cell>
        </row>
        <row r="314">
          <cell r="K314"/>
          <cell r="T314"/>
        </row>
        <row r="315">
          <cell r="K315"/>
          <cell r="T315"/>
        </row>
        <row r="316">
          <cell r="K316">
            <v>1436.95</v>
          </cell>
          <cell r="T316" t="str">
            <v>A-2.6-003</v>
          </cell>
        </row>
        <row r="317">
          <cell r="K317">
            <v>1210.7</v>
          </cell>
          <cell r="T317" t="str">
            <v>A-2.6-004</v>
          </cell>
        </row>
        <row r="318">
          <cell r="K318">
            <v>909.7</v>
          </cell>
          <cell r="T318" t="str">
            <v>A-2.6-005</v>
          </cell>
        </row>
        <row r="319">
          <cell r="K319">
            <v>583.45000000000005</v>
          </cell>
          <cell r="T319" t="str">
            <v>A-2.6-006</v>
          </cell>
        </row>
        <row r="320">
          <cell r="K320">
            <v>371.15</v>
          </cell>
          <cell r="T320" t="str">
            <v>A-2.6-007</v>
          </cell>
        </row>
        <row r="321">
          <cell r="K321" t="str">
            <v>100% MBS 
Fee</v>
          </cell>
          <cell r="T321" t="str">
            <v>A-2.6-008</v>
          </cell>
        </row>
        <row r="322">
          <cell r="K322" t="str">
            <v>100% MBS 
Fee</v>
          </cell>
          <cell r="T322" t="str">
            <v>A-2.6-009</v>
          </cell>
        </row>
        <row r="323">
          <cell r="K323" t="str">
            <v>Full Cost Recovery</v>
          </cell>
          <cell r="T323" t="str">
            <v>A-2.6-010</v>
          </cell>
        </row>
        <row r="324">
          <cell r="K324"/>
          <cell r="T324"/>
        </row>
        <row r="325">
          <cell r="K325">
            <v>402.6</v>
          </cell>
          <cell r="T325" t="str">
            <v>A-2.6-011</v>
          </cell>
        </row>
        <row r="326">
          <cell r="K326" t="str">
            <v>100% MBS 
Fee</v>
          </cell>
          <cell r="T326" t="str">
            <v>A-2.6-012</v>
          </cell>
        </row>
        <row r="327">
          <cell r="K327" t="str">
            <v>100% MBS 
Fee</v>
          </cell>
          <cell r="T327" t="str">
            <v>A-2.6-013</v>
          </cell>
        </row>
        <row r="328">
          <cell r="K328" t="str">
            <v>Full Cost Recovery</v>
          </cell>
          <cell r="T328" t="str">
            <v>A-2.6-014</v>
          </cell>
        </row>
        <row r="329">
          <cell r="K329"/>
          <cell r="T329"/>
        </row>
        <row r="330">
          <cell r="K330"/>
          <cell r="T330"/>
        </row>
        <row r="331">
          <cell r="K331" t="str">
            <v>WCQ Public Hlth Table of Costs</v>
          </cell>
          <cell r="T331" t="str">
            <v>A-2.6-015</v>
          </cell>
        </row>
        <row r="332">
          <cell r="K332" t="str">
            <v>WCQ Public Hlth Table of Costs</v>
          </cell>
          <cell r="T332" t="str">
            <v>A-2.6-016</v>
          </cell>
        </row>
        <row r="333">
          <cell r="K333" t="str">
            <v>WCQ Public Hlth Table of Costs</v>
          </cell>
          <cell r="T333" t="str">
            <v>A-2.6-017</v>
          </cell>
        </row>
        <row r="334">
          <cell r="K334" t="str">
            <v>WCQ Public Hlth Table of Costs</v>
          </cell>
          <cell r="T334" t="str">
            <v>A-2.6-018</v>
          </cell>
        </row>
        <row r="335">
          <cell r="K335" t="str">
            <v>WCQ Public Hlth Table of Costs</v>
          </cell>
          <cell r="T335" t="str">
            <v>A-2.6-019</v>
          </cell>
        </row>
        <row r="336">
          <cell r="K336" t="str">
            <v>WCQ Public Hlth Table of Costs</v>
          </cell>
          <cell r="T336" t="str">
            <v>A-2.6-020</v>
          </cell>
        </row>
        <row r="337">
          <cell r="K337" t="str">
            <v>WCQ Public Hlth Table of Costs</v>
          </cell>
          <cell r="T337" t="str">
            <v>A-2.6-021</v>
          </cell>
        </row>
        <row r="338">
          <cell r="K338"/>
          <cell r="T338"/>
        </row>
        <row r="339">
          <cell r="K339" t="str">
            <v>WCQ Public Hlth Table of Costs</v>
          </cell>
          <cell r="T339" t="str">
            <v>A-2.6-022</v>
          </cell>
        </row>
        <row r="340">
          <cell r="K340" t="str">
            <v>WCQ Public Hlth Table of Costs</v>
          </cell>
          <cell r="T340" t="str">
            <v>A-2.6-023</v>
          </cell>
        </row>
        <row r="341">
          <cell r="K341"/>
          <cell r="T341"/>
        </row>
        <row r="342">
          <cell r="K342"/>
          <cell r="T342"/>
        </row>
        <row r="343">
          <cell r="K343">
            <v>1436.95</v>
          </cell>
          <cell r="T343" t="str">
            <v>A-2.6-024</v>
          </cell>
        </row>
        <row r="344">
          <cell r="K344">
            <v>1210.7</v>
          </cell>
          <cell r="T344" t="str">
            <v>A-2.6-025</v>
          </cell>
        </row>
        <row r="345">
          <cell r="K345">
            <v>909.7</v>
          </cell>
          <cell r="T345" t="str">
            <v>A-2.6-026</v>
          </cell>
        </row>
        <row r="346">
          <cell r="K346">
            <v>583.45000000000005</v>
          </cell>
          <cell r="T346" t="str">
            <v>A-2.6-027</v>
          </cell>
        </row>
        <row r="347">
          <cell r="K347">
            <v>371.15</v>
          </cell>
          <cell r="T347" t="str">
            <v>A-2.6-028</v>
          </cell>
        </row>
        <row r="348">
          <cell r="K348" t="str">
            <v>100% MBS 
Fee</v>
          </cell>
          <cell r="T348" t="str">
            <v>A-2.6-029</v>
          </cell>
        </row>
        <row r="349">
          <cell r="K349" t="str">
            <v>100% MBS 
Fee</v>
          </cell>
          <cell r="T349" t="str">
            <v>A-2.6-030</v>
          </cell>
        </row>
        <row r="350">
          <cell r="K350" t="str">
            <v>Full Cost Recovery</v>
          </cell>
          <cell r="T350" t="str">
            <v>A-2.6-031</v>
          </cell>
        </row>
        <row r="351">
          <cell r="K351"/>
          <cell r="T351"/>
        </row>
        <row r="352">
          <cell r="K352">
            <v>402.6</v>
          </cell>
          <cell r="T352" t="str">
            <v>A-2.6-032</v>
          </cell>
        </row>
        <row r="353">
          <cell r="K353" t="str">
            <v>100% MBS 
Fee</v>
          </cell>
          <cell r="T353" t="str">
            <v>A-2.6-033</v>
          </cell>
        </row>
        <row r="354">
          <cell r="K354" t="str">
            <v>100% MBS 
Fee</v>
          </cell>
          <cell r="T354" t="str">
            <v>A-2.6-034</v>
          </cell>
        </row>
        <row r="355">
          <cell r="K355" t="str">
            <v>Full Cost Recovery</v>
          </cell>
          <cell r="T355" t="str">
            <v>A-2.6-035</v>
          </cell>
        </row>
        <row r="356">
          <cell r="K356"/>
          <cell r="T356"/>
        </row>
        <row r="357">
          <cell r="K357"/>
          <cell r="T357"/>
        </row>
        <row r="358">
          <cell r="K358">
            <v>1436.95</v>
          </cell>
          <cell r="T358" t="str">
            <v>A-2.6-036</v>
          </cell>
        </row>
        <row r="359">
          <cell r="K359">
            <v>1210.7</v>
          </cell>
          <cell r="T359" t="str">
            <v>A-2.6-037</v>
          </cell>
        </row>
        <row r="360">
          <cell r="K360">
            <v>909.7</v>
          </cell>
          <cell r="T360" t="str">
            <v>A-2.6-038</v>
          </cell>
        </row>
        <row r="361">
          <cell r="K361">
            <v>583.45000000000005</v>
          </cell>
          <cell r="T361" t="str">
            <v>A-2.6-039</v>
          </cell>
        </row>
        <row r="362">
          <cell r="K362">
            <v>371.15</v>
          </cell>
          <cell r="T362" t="str">
            <v>A-2.6-040</v>
          </cell>
        </row>
        <row r="363">
          <cell r="K363" t="str">
            <v>100% MBS 
Fee</v>
          </cell>
          <cell r="T363" t="str">
            <v>A-2.6-041</v>
          </cell>
        </row>
        <row r="364">
          <cell r="K364" t="str">
            <v>100% MBS 
Fee</v>
          </cell>
          <cell r="T364" t="str">
            <v>A-2.6-042</v>
          </cell>
        </row>
        <row r="365">
          <cell r="K365" t="str">
            <v>Full Cost Recovery</v>
          </cell>
          <cell r="T365" t="str">
            <v>A-2.6-043</v>
          </cell>
        </row>
        <row r="366">
          <cell r="K366"/>
          <cell r="T366"/>
        </row>
        <row r="367">
          <cell r="K367">
            <v>402.6</v>
          </cell>
          <cell r="T367" t="str">
            <v>A-2.6-044</v>
          </cell>
        </row>
        <row r="368">
          <cell r="K368" t="str">
            <v>100% MBS 
Fee</v>
          </cell>
          <cell r="T368" t="str">
            <v>A-2.6-045</v>
          </cell>
        </row>
        <row r="369">
          <cell r="K369" t="str">
            <v>100% MBS 
Fee</v>
          </cell>
          <cell r="T369" t="str">
            <v>A-2.6-046</v>
          </cell>
        </row>
        <row r="370">
          <cell r="K370" t="str">
            <v>Full Cost Recovery</v>
          </cell>
          <cell r="T370" t="str">
            <v>A-2.6-047</v>
          </cell>
        </row>
        <row r="371">
          <cell r="K371"/>
          <cell r="T371"/>
        </row>
        <row r="372">
          <cell r="K372"/>
          <cell r="T372"/>
        </row>
        <row r="373">
          <cell r="K373" t="str">
            <v>Covered under NIISQ grant</v>
          </cell>
          <cell r="T373" t="str">
            <v>A-2.6-048</v>
          </cell>
        </row>
        <row r="374">
          <cell r="K374" t="str">
            <v>Covered under NIISQ grant</v>
          </cell>
          <cell r="T374" t="str">
            <v>A-2.6-049</v>
          </cell>
        </row>
        <row r="375">
          <cell r="K375"/>
          <cell r="T375"/>
        </row>
        <row r="376">
          <cell r="K376"/>
          <cell r="T376"/>
        </row>
        <row r="377">
          <cell r="K377">
            <v>1436.95</v>
          </cell>
          <cell r="T377" t="str">
            <v>A-2.6-050</v>
          </cell>
        </row>
        <row r="378">
          <cell r="K378">
            <v>1210.7</v>
          </cell>
          <cell r="T378" t="str">
            <v>A-2.6-051</v>
          </cell>
        </row>
        <row r="379">
          <cell r="K379">
            <v>909.7</v>
          </cell>
          <cell r="T379" t="str">
            <v>A-2.6-052</v>
          </cell>
        </row>
        <row r="380">
          <cell r="K380">
            <v>583.45000000000005</v>
          </cell>
          <cell r="T380" t="str">
            <v>A-2.6-053</v>
          </cell>
        </row>
        <row r="381">
          <cell r="K381">
            <v>371.15</v>
          </cell>
          <cell r="T381" t="str">
            <v>A-2.6-054</v>
          </cell>
        </row>
        <row r="382">
          <cell r="K382" t="str">
            <v>100% MBS 
Fee</v>
          </cell>
          <cell r="T382" t="str">
            <v>A-2.6-055</v>
          </cell>
        </row>
        <row r="383">
          <cell r="K383" t="str">
            <v>100% MBS 
Fee</v>
          </cell>
          <cell r="T383" t="str">
            <v>A-2.6-056</v>
          </cell>
        </row>
        <row r="384">
          <cell r="K384" t="str">
            <v>Full Cost Recovery</v>
          </cell>
          <cell r="T384" t="str">
            <v>A-2.6-057</v>
          </cell>
        </row>
        <row r="385">
          <cell r="K385">
            <v>402.6</v>
          </cell>
          <cell r="T385" t="str">
            <v>A-2.6-058</v>
          </cell>
        </row>
        <row r="386">
          <cell r="K386" t="str">
            <v>100% MBS 
Fee</v>
          </cell>
          <cell r="T386" t="str">
            <v>A-2.6-059</v>
          </cell>
        </row>
        <row r="387">
          <cell r="K387" t="str">
            <v>100% MBS 
Fee</v>
          </cell>
          <cell r="T387" t="str">
            <v>A-2.6-060</v>
          </cell>
        </row>
        <row r="388">
          <cell r="K388" t="str">
            <v>Full Cost Recovery</v>
          </cell>
          <cell r="T388" t="str">
            <v>A-2.6-061</v>
          </cell>
        </row>
        <row r="389">
          <cell r="K389"/>
          <cell r="T389"/>
        </row>
        <row r="390">
          <cell r="K390"/>
          <cell r="T390" t="str">
            <v>A-2.6-062</v>
          </cell>
        </row>
        <row r="391">
          <cell r="K391"/>
          <cell r="T391" t="str">
            <v>A-2.6-063</v>
          </cell>
        </row>
        <row r="392">
          <cell r="K392"/>
          <cell r="T392"/>
        </row>
        <row r="393">
          <cell r="K393"/>
          <cell r="T393"/>
        </row>
        <row r="394">
          <cell r="K394">
            <v>1436.95</v>
          </cell>
          <cell r="T394" t="str">
            <v>A-2.6-064</v>
          </cell>
        </row>
        <row r="395">
          <cell r="K395">
            <v>1210.7</v>
          </cell>
          <cell r="T395" t="str">
            <v>A-2.6-065</v>
          </cell>
        </row>
        <row r="396">
          <cell r="K396">
            <v>909.7</v>
          </cell>
          <cell r="T396" t="str">
            <v>A-2.6-066</v>
          </cell>
        </row>
        <row r="397">
          <cell r="K397">
            <v>583.45000000000005</v>
          </cell>
          <cell r="T397" t="str">
            <v>A-2.6-067</v>
          </cell>
        </row>
        <row r="398">
          <cell r="K398">
            <v>371.15</v>
          </cell>
          <cell r="T398" t="str">
            <v>A-2.6-068</v>
          </cell>
        </row>
        <row r="399">
          <cell r="K399" t="str">
            <v>100% MBS 
Fee</v>
          </cell>
          <cell r="T399" t="str">
            <v>A-2.6-069</v>
          </cell>
        </row>
        <row r="400">
          <cell r="K400" t="str">
            <v>100% MBS 
Fee</v>
          </cell>
          <cell r="T400" t="str">
            <v>A-2.6-070</v>
          </cell>
        </row>
        <row r="401">
          <cell r="K401" t="str">
            <v>Full Cost Recovery</v>
          </cell>
          <cell r="T401" t="str">
            <v>A-2.6-071</v>
          </cell>
        </row>
        <row r="402">
          <cell r="K402">
            <v>402.6</v>
          </cell>
          <cell r="T402" t="str">
            <v>A-2.6-072</v>
          </cell>
        </row>
        <row r="403">
          <cell r="K403" t="str">
            <v>100% MBS 
Fee</v>
          </cell>
          <cell r="T403" t="str">
            <v>A-2.6-073</v>
          </cell>
        </row>
        <row r="404">
          <cell r="K404" t="str">
            <v>100% MBS 
Fee</v>
          </cell>
          <cell r="T404" t="str">
            <v>A-2.6-074</v>
          </cell>
        </row>
        <row r="405">
          <cell r="K405" t="str">
            <v>Full Cost Recovery</v>
          </cell>
          <cell r="T405" t="str">
            <v>A-2.6-075</v>
          </cell>
        </row>
        <row r="406">
          <cell r="K406"/>
          <cell r="T406"/>
        </row>
        <row r="407">
          <cell r="K407"/>
          <cell r="T407"/>
        </row>
        <row r="408">
          <cell r="K408" t="str">
            <v>Payments are claimed and receipted centrally</v>
          </cell>
          <cell r="T408" t="str">
            <v>A-2.7-001</v>
          </cell>
        </row>
        <row r="409">
          <cell r="K409" t="str">
            <v>Payments are claimed and receipted centrally</v>
          </cell>
          <cell r="T409" t="str">
            <v>A-2.7-002</v>
          </cell>
        </row>
        <row r="410">
          <cell r="K410"/>
          <cell r="T410"/>
        </row>
        <row r="411">
          <cell r="K411" t="str">
            <v>Schedule Fee is claimed by HHS from Medicare</v>
          </cell>
          <cell r="T411" t="str">
            <v>A-2.7-003</v>
          </cell>
        </row>
        <row r="416">
          <cell r="K416"/>
        </row>
        <row r="417">
          <cell r="K417"/>
        </row>
        <row r="418">
          <cell r="K418"/>
        </row>
        <row r="419">
          <cell r="K419"/>
        </row>
        <row r="420">
          <cell r="K420"/>
        </row>
        <row r="421">
          <cell r="K421"/>
        </row>
        <row r="422">
          <cell r="K422"/>
        </row>
        <row r="423">
          <cell r="K423"/>
        </row>
        <row r="424">
          <cell r="K424"/>
        </row>
        <row r="425">
          <cell r="K425"/>
        </row>
        <row r="426">
          <cell r="K426"/>
        </row>
        <row r="427">
          <cell r="K427"/>
        </row>
        <row r="428">
          <cell r="K428"/>
        </row>
        <row r="429">
          <cell r="K429"/>
        </row>
        <row r="430">
          <cell r="K430"/>
        </row>
        <row r="431">
          <cell r="K431"/>
        </row>
        <row r="432">
          <cell r="K432"/>
        </row>
        <row r="433">
          <cell r="K433"/>
        </row>
        <row r="434">
          <cell r="K434"/>
        </row>
        <row r="435">
          <cell r="K435"/>
        </row>
        <row r="436">
          <cell r="K436"/>
        </row>
        <row r="437">
          <cell r="K437"/>
        </row>
        <row r="438">
          <cell r="K438"/>
        </row>
        <row r="439">
          <cell r="K439"/>
        </row>
        <row r="440">
          <cell r="K440"/>
        </row>
        <row r="441">
          <cell r="K441"/>
        </row>
        <row r="442">
          <cell r="K442"/>
        </row>
        <row r="443">
          <cell r="K443"/>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Aaron Howard" id="{03CBD6B8-504D-4DC3-B20E-E69573038FA5}" userId="S::Aaron.Howard@health.qld.gov.au::bb989f22-36cb-4bfd-a6aa-b90634bf364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5" dT="2022-10-23T23:22:51.00" personId="{03CBD6B8-504D-4DC3-B20E-E69573038FA5}" id="{283E0BE6-225F-4742-A347-BD1B0F51DC0D}">
    <text>Oct-22 = 1238
Nov-22 = 1238 - 53 +13 = 1,198</text>
  </threadedComment>
  <threadedComment ref="F5" dT="2023-06-16T03:02:31.23" personId="{03CBD6B8-504D-4DC3-B20E-E69573038FA5}" id="{DBBC388E-FECE-48A6-B2C6-27CFDC0CD5C0}" parentId="{283E0BE6-225F-4742-A347-BD1B0F51DC0D}">
    <text>Jul-22 = 1198 - 84 + 4 +2 = 1,120</text>
  </threadedComment>
  <threadedComment ref="F5" dT="2023-09-15T00:45:23.00" personId="{03CBD6B8-504D-4DC3-B20E-E69573038FA5}" id="{C43465C7-60C7-4998-885F-A428F7475D08}" parentId="{283E0BE6-225F-4742-A347-BD1B0F51DC0D}">
    <text>Oct-23 = 1,120 - 2 + 1 = 1,119</text>
  </threadedComment>
  <threadedComment ref="Y5" dT="2022-10-23T23:18:47.62" personId="{03CBD6B8-504D-4DC3-B20E-E69573038FA5}" id="{5AFBC9F5-558A-4A72-B8DE-E003C0431DE7}">
    <text>Nov-22: 53 removed, but S4 only notified of 51 (2 private outpatients where fee is given by a link)</text>
  </threadedComment>
  <threadedComment ref="G7" dT="2023-09-15T00:23:41.24" personId="{03CBD6B8-504D-4DC3-B20E-E69573038FA5}" id="{EFB5B706-274E-4F00-8BF5-3D2EFFCC026D}">
    <text>To be populated when review is complete and list corrected</text>
  </threadedComment>
  <threadedComment ref="H7" dT="2023-09-15T04:38:27.20" personId="{03CBD6B8-504D-4DC3-B20E-E69573038FA5}" id="{36279804-4B70-49B5-BA55-6DDECCFB2A3E}">
    <text>Consider using the unique list and this field to collate all fee values from the claculatinon sheets then drive the registers section sheets from here</text>
  </threadedComment>
  <threadedComment ref="E169" dT="2023-06-26T04:00:26.96" personId="{03CBD6B8-504D-4DC3-B20E-E69573038FA5}" id="{E3A15C0F-7549-44E7-AC91-33F867A249BC}">
    <text>This fee had the wrong material code in the main regsiter until July 2023 (90007256)</text>
  </threadedComment>
  <threadedComment ref="E177" dT="2023-06-26T03:48:11.15" personId="{03CBD6B8-504D-4DC3-B20E-E69573038FA5}" id="{5C973E79-CC35-49D3-885C-D638252FAFDE}">
    <text>Was TBA prior to July 2023. Has now been allocated 90008092</text>
  </threadedComment>
  <threadedComment ref="F271" dT="2023-06-26T03:50:59.62" personId="{03CBD6B8-504D-4DC3-B20E-E69573038FA5}" id="{EBCF9C2D-9E62-4E0E-8720-4F38EAA1358C}">
    <text>Effectively a duplication of A-2.3-007 with same services and same fee for the same co-hort of patients, it was decided to use the same material code</text>
  </threadedComment>
  <threadedComment ref="E892" dT="2023-09-12T03:41:22.78" personId="{03CBD6B8-504D-4DC3-B20E-E69573038FA5}" id="{D6D979E8-7D21-4AD3-897C-3BE36C4E4DCC}">
    <text>This ACC and material code are duplicated between this fee (C-1.1-002) and below (C-1.1-007). 
12/09/23 - Linda confirmed the material code for both should be 90006371 (in some old files 90007169 was used for one of the fees, but this is no longer correct)</text>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7-04T01:18:14.42" personId="{03CBD6B8-504D-4DC3-B20E-E69573038FA5}" id="{091AC29B-C763-4A04-BF89-87EFB4B10A58}">
    <text>Prior to Sep23 rounding was applied based on the follwoing complex rule 
=INT(K5)+IF(K5-INT(K5)&lt;0.25,0,IF(K5-INT(K5)&lt;0.75,0.5,1))
In Sep23 the rounding method was adjusted to align to QT rounding to 0.05</text>
  </threadedComment>
  <threadedComment ref="H12" dT="2023-03-03T00:45:42.07" personId="{03CBD6B8-504D-4DC3-B20E-E69573038FA5}" id="{161057F8-6D84-4DB7-93CF-35433542E455}">
    <text>Indexation Team,
Payment Rates Policy,
Rates and Means Testing Policy Branch
Deptartment Social Services (DSS)</text>
  </threadedComment>
  <threadedComment ref="H13" dT="2023-03-03T00:45:51.49" personId="{03CBD6B8-504D-4DC3-B20E-E69573038FA5}" id="{61EF062E-48AA-4089-9B01-476159985D0B}">
    <text>Indexation Team,
Payment Rates Policy,
Rates and Means Testing Policy Branch
Deptartment Social Services (DSS)</text>
  </threadedComment>
  <threadedComment ref="E22" dT="2023-09-12T03:39:53.36" personId="{03CBD6B8-504D-4DC3-B20E-E69573038FA5}" id="{3059DED0-BBD6-4D7C-B749-7BE9B3BC987F}">
    <text>This ACC and material code are duplicated between this fee (C-1.1-002) and below (C-1.1-007). 
12/09/23 - Linda confirmed the material code for both should be 90006371 (in some old files 90007169 was used for one of the fees, but this is no longer correct)</text>
  </threadedComment>
  <threadedComment ref="L23" dT="2023-07-04T01:41:25.75" personId="{03CBD6B8-504D-4DC3-B20E-E69573038FA5}" id="{875F9487-E547-48C4-84D2-B86FEEE748C7}">
    <text>No note in this file but was Cwth in March - check</text>
  </threadedComment>
  <threadedComment ref="L23" dT="2023-09-12T00:28:39.84" personId="{03CBD6B8-504D-4DC3-B20E-E69573038FA5}" id="{59F4C8B0-F49E-46A2-9833-8D03CEC385BE}" parentId="{875F9487-E547-48C4-84D2-B86FEEE748C7}">
    <text>Checked and 5c Cwth is correct</text>
  </threadedComment>
  <threadedComment ref="C28" dT="2023-09-01T01:57:53.48" personId="{03CBD6B8-504D-4DC3-B20E-E69573038FA5}" id="{DC5E883F-8891-4997-A264-6679D87405DC}">
    <text>amend this in register with words to reflect latest values</text>
  </threadedComment>
  <threadedComment ref="I32" dT="2023-01-06T03:52:00.03" personId="{03CBD6B8-504D-4DC3-B20E-E69573038FA5}" id="{823DBBDB-8BEE-4441-8B30-93C0E64CCDCE}">
    <text>Why is this one 66.67% and others are 66.70%?</text>
  </threadedComment>
  <threadedComment ref="I32" dT="2023-03-08T01:59:41.54" personId="{03CBD6B8-504D-4DC3-B20E-E69573038FA5}" id="{5C8A85D5-B67A-4C0E-8A26-4B47E686DF8D}" parentId="{823DBBDB-8BEE-4441-8B30-93C0E64CCDCE}">
    <text>08/03/23 - Linda advised to use 66.70% to be conssistent with other rates. Makes no impact on outcome for Mar23 due to 5c rounding but could of eventually diverged.</text>
  </threadedComment>
  <threadedComment ref="C49" dT="2023-07-04T01:58:03.77" personId="{03CBD6B8-504D-4DC3-B20E-E69573038FA5}" id="{A36F2070-46B3-4EFC-9360-1610DE17D579}">
    <text>amend this in register with words to effect of
(as at 20 Sept 2022 $68.05 +$141.00 = $209.05)</text>
  </threadedComment>
  <threadedComment ref="C58" dT="2023-07-04T02:09:16.97" personId="{03CBD6B8-504D-4DC3-B20E-E69573038FA5}" id="{31841EE2-4716-4874-A9AE-421EBAB1FC53}">
    <text>amend in register with words to effect of
(e.g. $17.50 + $ Sept insurer contribution each year= $XXXX</text>
  </threadedComment>
  <threadedComment ref="C74" dT="2023-07-04T02:10:10.32" personId="{03CBD6B8-504D-4DC3-B20E-E69573038FA5}" id="{AAC5040D-0101-4CF3-9B27-02674ABA4C50}">
    <text>http://www.myagedcare.gov.au/financial-and-legal/home-care-package-income-tested-care-fee</text>
  </threadedComment>
</ThreadedComments>
</file>

<file path=xl/threadedComments/threadedComment3.xml><?xml version="1.0" encoding="utf-8"?>
<ThreadedComments xmlns="http://schemas.microsoft.com/office/spreadsheetml/2018/threadedcomments" xmlns:x="http://schemas.openxmlformats.org/spreadsheetml/2006/main">
  <threadedComment ref="L8" dT="2022-10-28T03:23:31.04" personId="{03CBD6B8-504D-4DC3-B20E-E69573038FA5}" id="{D92B1C55-79FA-438F-9141-1CC4BCC39171}">
    <text>Respite places do not include Rental Assistance Allowance as the patient is on respite from their (usually) family home where they do not pay rent</text>
  </threadedComment>
  <threadedComment ref="L9" dT="2022-10-28T03:23:41.53" personId="{03CBD6B8-504D-4DC3-B20E-E69573038FA5}" id="{00A2B066-7ACC-42F3-87E2-74120DF3E8F3}">
    <text>Respite places do not include Rental Assistance Allowance as the patient is on respite from their (usually) family home where they do not pay rent</text>
  </threadedComment>
</ThreadedComments>
</file>

<file path=xl/threadedComments/threadedComment4.xml><?xml version="1.0" encoding="utf-8"?>
<ThreadedComments xmlns="http://schemas.microsoft.com/office/spreadsheetml/2018/threadedcomments" xmlns:x="http://schemas.openxmlformats.org/spreadsheetml/2006/main">
  <threadedComment ref="H9" dT="2023-03-03T00:45:42.07" personId="{03CBD6B8-504D-4DC3-B20E-E69573038FA5}" id="{68377F2C-2E09-484A-88F7-7EFE31FC15F3}">
    <text>Indexation Team,
Payment Rates Policy,
Rates and Means Testing Policy Branch
Deptartment Social Services (DSS)</text>
  </threadedComment>
  <threadedComment ref="H10" dT="2023-03-03T00:45:51.49" personId="{03CBD6B8-504D-4DC3-B20E-E69573038FA5}" id="{2B6C014C-F8D4-49D5-BB75-56C2D27F0CD7}">
    <text>Indexation Team,
Payment Rates Policy,
Rates and Means Testing Policy Branch
Deptartment Social Services (DSS)</text>
  </threadedComment>
  <threadedComment ref="I29" dT="2023-01-06T03:52:00.03" personId="{03CBD6B8-504D-4DC3-B20E-E69573038FA5}" id="{C8703AF4-903E-43EA-BA0C-564C0F3AD4BD}">
    <text>Why is this one 66.67% and others are 66.70%?</text>
  </threadedComment>
  <threadedComment ref="I29" dT="2023-03-08T01:59:41.54" personId="{03CBD6B8-504D-4DC3-B20E-E69573038FA5}" id="{C8596927-3FC7-4433-8443-E127429E91DF}" parentId="{C8703AF4-903E-43EA-BA0C-564C0F3AD4BD}">
    <text>08/03/23 - Linda advised to use 66.70% to be conssistent with other rates. Makes no impact on outcome for Mar23 due to 5c rounding but could of eventually diverged.</text>
  </threadedComment>
</ThreadedComments>
</file>

<file path=xl/threadedComments/threadedComment5.xml><?xml version="1.0" encoding="utf-8"?>
<ThreadedComments xmlns="http://schemas.microsoft.com/office/spreadsheetml/2018/threadedcomments" xmlns:x="http://schemas.openxmlformats.org/spreadsheetml/2006/main">
  <threadedComment ref="H9" dT="2023-03-03T00:45:42.07" personId="{03CBD6B8-504D-4DC3-B20E-E69573038FA5}" id="{1E0D36D0-A93A-4FFC-B618-8D6D27CD9D34}">
    <text>Indexation Team,
Payment Rates Policy,
Rates and Means Testing Policy Branch
Deptartment Social Services (DSS)</text>
  </threadedComment>
  <threadedComment ref="H10" dT="2023-03-03T00:45:51.49" personId="{03CBD6B8-504D-4DC3-B20E-E69573038FA5}" id="{0F2598AE-A230-4E05-9CEB-4502D6C1DC59}">
    <text>Indexation Team,
Payment Rates Policy,
Rates and Means Testing Policy Branch
Deptartment Social Services (DSS)</text>
  </threadedComment>
  <threadedComment ref="I29" dT="2023-01-06T03:52:00.03" personId="{03CBD6B8-504D-4DC3-B20E-E69573038FA5}" id="{7EF9204A-C043-4F66-8E8C-713672782A13}">
    <text>Why is this one 66.67% and others are 66.70%?</text>
  </threadedComment>
  <threadedComment ref="I29" dT="2023-03-08T01:59:41.54" personId="{03CBD6B8-504D-4DC3-B20E-E69573038FA5}" id="{B55E8E28-CF86-4487-BFA1-6413597B4B74}" parentId="{7EF9204A-C043-4F66-8E8C-713672782A13}">
    <text>08/03/23 - Linda advised to use 66.70% to be conssistent with other rates. Makes no impact on outcome for Mar23 due to 5c rounding but could of eventually diverged.</text>
  </threadedComment>
</ThreadedComments>
</file>

<file path=xl/threadedComments/threadedComment6.xml><?xml version="1.0" encoding="utf-8"?>
<ThreadedComments xmlns="http://schemas.microsoft.com/office/spreadsheetml/2018/threadedcomments" xmlns:x="http://schemas.openxmlformats.org/spreadsheetml/2006/main">
  <threadedComment ref="P17" dT="2023-06-26T03:57:07.94" personId="{03CBD6B8-504D-4DC3-B20E-E69573038FA5}" id="{49A374A3-C979-4C5B-9552-1DB4076B3E2D}">
    <text>Overall 720 fees are updated in July
Note 3 material code duplicated so based on a unique material code list the total is 3 less
One code in Jul doesnt have a material code (E-6.1-003).
Note that in July 2023 a new fee for HIV pharmaecutcals was added to the register (listed in 2 places so coded A-2.3-018 and E-2.5-010, but only 1 material code ____) so this was included in S4 update July 2023 but will be updated January in normal practice</text>
  </threadedComment>
  <threadedComment ref="S19" dT="2023-04-21T04:08:21.25" personId="{03CBD6B8-504D-4DC3-B20E-E69573038FA5}" id="{68524376-C5EC-4B2E-8BE0-49E912C46BEB}">
    <text>Allow Excel to round to 4 DP as we are only interested in second and third DP. If allow Excel to round to 3 DP it may adjust the 3rd DP incorrectly</text>
  </threadedComment>
  <threadedComment ref="T19" dT="2022-10-04T22:22:39.37" personId="{03CBD6B8-504D-4DC3-B20E-E69573038FA5}" id="{FEFCED5E-C66D-4352-90A5-C6A927062BE4}">
    <text>Relevant for fees &lt;=$100
If result rounded to 3 decimal places is XX.X00 or XX.XX0 then the formula to pull out 2nd and 3rd decimal places wont work correctly (due to Excel treating it as a single decimal place) however since the result is already rounded the formula to round as per legislation has no impact and final result is correct anyway</text>
  </threadedComment>
  <threadedComment ref="U19" dT="2022-10-04T22:35:13.02" personId="{03CBD6B8-504D-4DC3-B20E-E69573038FA5}" id="{81D9E45A-BB83-4DE9-A813-DF58F6BD0B25}">
    <text>Relevant to fees &gt;$100</text>
  </threadedComment>
  <threadedComment ref="V19" dT="2022-10-04T05:51:31.66" personId="{03CBD6B8-504D-4DC3-B20E-E69573038FA5}" id="{6B2FAC55-6D02-44BB-BF7E-11E724CA6B95}">
    <text>If rounding is specified as to nearest 5c universally
then 
A) if the cents are either 2.5 or 7.5 then round UP to nearest 5 cents (celing)
ii) and cents are not 2.5 or 7.5 then round up or DOWN to nearest 5 cents (mround)
If rounding is either 5c or 10c depending on size of result
B) If calculated value to 4 decimal places is
a) less than or equal to 100
i) and the cents are either 2.5 or 7.5 then round UP to nearest 5 cents (celing)
ii) and cents are not 2.5 or 7.5 then round up or DOWN to nearest 5 cents (mround)
b) greater than 100
i) and the cents are 5.0 then round UP to nearest 10 cents (celing)
ii) and cents are not 5.0 then round up or DOWN to nearest 10 cents (mround)</text>
  </threadedComment>
  <threadedComment ref="N54" dT="2023-04-28T01:57:24.13" personId="{03CBD6B8-504D-4DC3-B20E-E69573038FA5}" id="{14A9646E-6058-4F01-AECD-0E9D14F51905}">
    <text>Had these set at just 5c prior to July 2023 update (all will be &lt;$100 by the looks)</text>
  </threadedComment>
  <threadedComment ref="P94" dT="2023-06-23T05:23:19.97" personId="{03CBD6B8-504D-4DC3-B20E-E69573038FA5}" id="{33A961C1-481E-49EF-BD3C-4139C91A9ABC}">
    <text>New Defence fees Nov 2022</text>
  </threadedComment>
  <threadedComment ref="F274" dT="2023-06-26T03:47:18.28" personId="{03CBD6B8-504D-4DC3-B20E-E69573038FA5}" id="{14A3BBDE-0F5F-41E0-8A06-02C3F4DA45C2}">
    <text>Was TBA prior to July 2023. Has now been allocated 90008092</text>
  </threadedComment>
</ThreadedComments>
</file>

<file path=xl/threadedComments/threadedComment7.xml><?xml version="1.0" encoding="utf-8"?>
<ThreadedComments xmlns="http://schemas.microsoft.com/office/spreadsheetml/2018/threadedcomments" xmlns:x="http://schemas.openxmlformats.org/spreadsheetml/2006/main">
  <threadedComment ref="F1" dT="2023-09-25T02:02:58.55" personId="{03CBD6B8-504D-4DC3-B20E-E69573038FA5}" id="{D0815B58-DD06-4A02-9888-945F2D82B3E1}">
    <text>When a new year's rate in availbale enter into row4 and make the new year 'Latest' and the prior one 'Past'
This will force all forumas in the table below to populate</text>
  </threadedComment>
  <threadedComment ref="F5" dT="2023-09-25T02:02:22.26" personId="{03CBD6B8-504D-4DC3-B20E-E69573038FA5}" id="{499CA765-23C6-4A2D-8D01-67F2326E5118}">
    <text>checks that the input % matches that used in the main Jul calculation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conditions.health.qld.gov.au/HealthCondition/condition/12/229/501/patient-travel-subsidy-scheme" TargetMode="External"/><Relationship Id="rId1" Type="http://schemas.openxmlformats.org/officeDocument/2006/relationships/hyperlink" Target="https://www.health.gov.au/topics/private-health-insurance/what-private-health-insurance-covers/prostheses-cover-under-private-health-insurance?language=und&amp;utm_source=health.gov.au&amp;utm_medium=callout-auto-custom&amp;utm_campaign=digital_transformatio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www.health.gov.au/internet/main/publishing.nsf/Content/health-privatehealth-prostheseslist.htm" TargetMode="External"/><Relationship Id="rId7" Type="http://schemas.openxmlformats.org/officeDocument/2006/relationships/comments" Target="../comments2.xml"/><Relationship Id="rId2" Type="http://schemas.openxmlformats.org/officeDocument/2006/relationships/hyperlink" Target="http://www.dva.gov.au/providers/fee-schedules/dental-and-allied-health-fee-schedules" TargetMode="External"/><Relationship Id="rId1" Type="http://schemas.openxmlformats.org/officeDocument/2006/relationships/hyperlink" Target="http://www.health.gov.au/internet/main/publishing.nsf/Content/childdental" TargetMode="External"/><Relationship Id="rId6" Type="http://schemas.openxmlformats.org/officeDocument/2006/relationships/vmlDrawing" Target="../drawings/vmlDrawing2.vml"/><Relationship Id="rId5" Type="http://schemas.openxmlformats.org/officeDocument/2006/relationships/printerSettings" Target="../printerSettings/printerSettings13.bin"/><Relationship Id="rId4" Type="http://schemas.openxmlformats.org/officeDocument/2006/relationships/hyperlink" Target="http://qheps.health.qld.gov.au/iptu/html/ptss.htm"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BenjamKa\AppData\Local\Temp\gordonlin\AppData\Local\Temp\MicrosoftEdgeDownloads\October%202023" TargetMode="External"/><Relationship Id="rId1" Type="http://schemas.openxmlformats.org/officeDocument/2006/relationships/hyperlink" Target="file:///C:\Users\BenjamKa\AppData\Local\Temp\gordonlin\AppData\Local\Temp\MicrosoftEdgeDownloads\October%202023" TargetMode="Externa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file:///C:\Users\BenjamKa\AppData\Local\Temp\gordonlin\AppData\Local\Temp\MicrosoftEdgeDownloads\September%202023\Pension%20updates\Final%20Rates%20List%2020%20Sept%202023%20-%20post-CPI,%20PBLCI%20&amp;%20MTAWE%20-%20for%20distribution%20%20(D23%20893582).XLSX" TargetMode="External"/><Relationship Id="rId7" Type="http://schemas.openxmlformats.org/officeDocument/2006/relationships/printerSettings" Target="../printerSettings/printerSettings15.bin"/><Relationship Id="rId2" Type="http://schemas.openxmlformats.org/officeDocument/2006/relationships/hyperlink" Target="file:///C:\Users\BenjamKa\AppData\Local\Temp\gordonlin\AppData\Local\Temp\2022\Sept%202022\support%20documents\Worksheet%2020.09.2022.xlsx" TargetMode="External"/><Relationship Id="rId1" Type="http://schemas.openxmlformats.org/officeDocument/2006/relationships/hyperlink" Target="file:///C:\Users\BenjamKa\AppData\Local\Temp\gordonlin\AppData\Local\Temp\MicrosoftEdgeDownloads\September%202023\NHTP\commonwealth%20NHTP%20rate%20advice%209.23.pdf" TargetMode="External"/><Relationship Id="rId6" Type="http://schemas.openxmlformats.org/officeDocument/2006/relationships/hyperlink" Target="file:///C:\Users\BenjamKa\AppData\Local\Temp\gordonlin\AppData\Local\Temp\MicrosoftEdgeDownloads\September%202023\Residential%20care%20fees\Section%20D%20residential%20and%20aged%20care%20September%202023%20update%20request.xlsx" TargetMode="External"/><Relationship Id="rId5" Type="http://schemas.openxmlformats.org/officeDocument/2006/relationships/hyperlink" Target="file:///C:\Users\BenjamKa\AppData\Local\Temp\austinsl\AppData\Local\Microsoft\Windows\INetCache\Content.Outlook\ORDQ698G\Qld%20Treasury%20advices\26.4.23%20qld%20govt%20indexation%20rate.pdf" TargetMode="External"/><Relationship Id="rId10" Type="http://schemas.microsoft.com/office/2017/10/relationships/threadedComment" Target="../threadedComments/threadedComment2.xml"/><Relationship Id="rId4" Type="http://schemas.openxmlformats.org/officeDocument/2006/relationships/hyperlink" Target="file:///C:\Users\BenjamKa\AppData\Local\Temp\gordonlin\AppData\Local\Temp\MicrosoftEdgeDownloads\September%202023\Pension%20updates\Final%20Rates%20List%2020%20Sept%202023%20-%20post-CPI,%20PBLCI%20&amp;%20MTAWE%20-%20for%20distribution%20%20(D23%20893582).XLSX" TargetMode="External"/><Relationship Id="rId9"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file:///C:\Users\BenjamKa\AppData\Local\Temp\gordonlin\AppData\Local\Temp\MicrosoftEdgeDownloads\029417b6-cebb-407e-8d07-554327b49003\Dept%20of%20Social%20Services%20FINAL%20pension%20Rates%20List%201%20January%202023%20-%20for%20distribution.xlsx" TargetMode="External"/><Relationship Id="rId7" Type="http://schemas.openxmlformats.org/officeDocument/2006/relationships/hyperlink" Target="file:///C:\Users\BenjamKa\AppData\Local\Temp\gordonlin\AppData\Local\Temp\2022\Sept%202022\support%20documents\email%20Cwlth%20confirmation%20of%20NHTP%20rate.pdf" TargetMode="External"/><Relationship Id="rId2" Type="http://schemas.openxmlformats.org/officeDocument/2006/relationships/hyperlink" Target="file:///C:\Users\BenjamKa\AppData\Local\Temp\gordonlin\AppData\Local\Temp\MicrosoftEdgeDownloads\029417b6-cebb-407e-8d07-554327b49003\Dept%20of%20Social%20Services%20FINAL%20pension%20Rates%20List%201%20January%202023%20-%20for%20distribution.xlsx" TargetMode="External"/><Relationship Id="rId1" Type="http://schemas.openxmlformats.org/officeDocument/2006/relationships/hyperlink" Target="file:///C:\Users\BenjamKa\AppData\Local\Temp\gordonlin\AppData\Local\Temp\MicrosoftEdgeDownloads\029417b6-cebb-407e-8d07-554327b49003\email%20pharmaceutical%20advice%202023.pdf" TargetMode="External"/><Relationship Id="rId6" Type="http://schemas.openxmlformats.org/officeDocument/2006/relationships/hyperlink" Target="file:///C:\Users\BenjamKa\AppData\Local\Temp\gordonlin\AppData\Local\Temp\MicrosoftEdgeDownloads\029417b6-cebb-407e-8d07-554327b49003\Dept%20of%20Social%20Services%20FINAL%20pension%20Rates%20List%201%20January%202023%20-%20for%20distribution.xlsx" TargetMode="External"/><Relationship Id="rId11" Type="http://schemas.microsoft.com/office/2017/10/relationships/threadedComment" Target="../threadedComments/threadedComment3.xml"/><Relationship Id="rId5" Type="http://schemas.openxmlformats.org/officeDocument/2006/relationships/hyperlink" Target="file:///C:\Users\BenjamKa\AppData\Local\Temp\gordonlin\AppData\Local\Temp\MicrosoftEdgeDownloads\029417b6-cebb-407e-8d07-554327b49003\Dept%20of%20Social%20Services%20FINAL%20pension%20Rates%20List%201%20January%202023%20-%20for%20distribution.xlsx" TargetMode="External"/><Relationship Id="rId10" Type="http://schemas.openxmlformats.org/officeDocument/2006/relationships/comments" Target="../comments4.xml"/><Relationship Id="rId4" Type="http://schemas.openxmlformats.org/officeDocument/2006/relationships/hyperlink" Target="file:///C:\Users\BenjamKa\AppData\Local\Temp\gordonlin\AppData\Local\Temp\MicrosoftEdgeDownloads\029417b6-cebb-407e-8d07-554327b49003\Dept%20of%20Social%20Services%20FINAL%20pension%20Rates%20List%201%20January%202023%20-%20for%20distribution.xlsx" TargetMode="External"/><Relationship Id="rId9"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file:///C:\Users\BenjamKa\AppData\Local\Temp\gordonlin\AppData\Local\Temp\MicrosoftEdgeDownloads\f1b86d1d-28d8-4316-a7a8-2f33bcac08cc\pension%20rates\%5bD23%20189124%5d%20Final%20Rates%20List%2020%20March%202023%20-%20post-CPI,%20PBLCI%20&amp;%20MTAWE%20-%20for%20distribution.XLSX" TargetMode="External"/><Relationship Id="rId7" Type="http://schemas.openxmlformats.org/officeDocument/2006/relationships/drawing" Target="../drawings/drawing1.xml"/><Relationship Id="rId2" Type="http://schemas.openxmlformats.org/officeDocument/2006/relationships/hyperlink" Target="file:///C:\Users\BenjamKa\AppData\Local\Temp\gordonlin\AppData\Local\Temp\2022\Sept%202022\support%20documents\Worksheet%2020.09.2022.xlsx" TargetMode="External"/><Relationship Id="rId1" Type="http://schemas.openxmlformats.org/officeDocument/2006/relationships/hyperlink" Target="file:///C:\Users\BenjamKa\AppData\Local\Temp\gordonlin\AppData\Local\Temp\MicrosoftEdgeDownloads\f1b86d1d-28d8-4316-a7a8-2f33bcac08cc\NHTP%20rate%20change\email%20Cwlth%20advice%20of%20NHTP%20rate%2020.3.23.pdf" TargetMode="External"/><Relationship Id="rId6" Type="http://schemas.openxmlformats.org/officeDocument/2006/relationships/printerSettings" Target="../printerSettings/printerSettings17.bin"/><Relationship Id="rId5" Type="http://schemas.openxmlformats.org/officeDocument/2006/relationships/hyperlink" Target="file:///C:\Users\BenjamKa\AppData\Local\Temp\gordonlin\AppData\Local\Temp\MicrosoftEdgeDownloads\f1b86d1d-28d8-4316-a7a8-2f33bcac08cc\Residential%20care%20fees\Updated%20Residential%20and%20aged%20care%20sheet%2020.3.2023%20.xlsx" TargetMode="External"/><Relationship Id="rId10" Type="http://schemas.microsoft.com/office/2017/10/relationships/threadedComment" Target="../threadedComments/threadedComment4.xml"/><Relationship Id="rId4" Type="http://schemas.openxmlformats.org/officeDocument/2006/relationships/hyperlink" Target="file:///C:\Users\BenjamKa\AppData\Local\Temp\gordonlin\AppData\Local\Temp\MicrosoftEdgeDownloads\f1b86d1d-28d8-4316-a7a8-2f33bcac08cc\pension%20rates\%5bD23%20189124%5d%20Final%20Rates%20List%2020%20March%202023%20-%20post-CPI,%20PBLCI%20&amp;%20MTAWE%20-%20for%20distribution.XLSX" TargetMode="External"/><Relationship Id="rId9"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file:///C:\Users\BenjamKa\AppData\Local\Temp\gordonlin\AppData\Local\Temp\MicrosoftEdgeDownloads\f1b86d1d-28d8-4316-a7a8-2f33bcac08cc\pension%20rates\%5bD23%20189124%5d%20Final%20Rates%20List%2020%20March%202023%20-%20post-CPI,%20PBLCI%20&amp;%20MTAWE%20-%20for%20distribution.XLSX" TargetMode="External"/><Relationship Id="rId7" Type="http://schemas.openxmlformats.org/officeDocument/2006/relationships/drawing" Target="../drawings/drawing2.xml"/><Relationship Id="rId2" Type="http://schemas.openxmlformats.org/officeDocument/2006/relationships/hyperlink" Target="file:///C:\Users\BenjamKa\AppData\Local\Temp\gordonlin\AppData\Local\Temp\2022\Sept%202022\support%20documents\Worksheet%2020.09.2022.xlsx" TargetMode="External"/><Relationship Id="rId1" Type="http://schemas.openxmlformats.org/officeDocument/2006/relationships/hyperlink" Target="file:///C:\Users\BenjamKa\AppData\Local\Temp\gordonlin\AppData\Local\Temp\MicrosoftEdgeDownloads\f1b86d1d-28d8-4316-a7a8-2f33bcac08cc\NHTP%20rate%20change\email%20Cwlth%20advice%20of%20NHTP%20rate%2020.3.23.pdf" TargetMode="External"/><Relationship Id="rId6" Type="http://schemas.openxmlformats.org/officeDocument/2006/relationships/printerSettings" Target="../printerSettings/printerSettings18.bin"/><Relationship Id="rId5" Type="http://schemas.openxmlformats.org/officeDocument/2006/relationships/hyperlink" Target="file:///C:\Users\BenjamKa\AppData\Local\Temp\gordonlin\AppData\Local\Temp\MicrosoftEdgeDownloads\f1b86d1d-28d8-4316-a7a8-2f33bcac08cc\Residential%20care%20fees\Updated%20Residential%20and%20aged%20care%20sheet%2020.3.2023%20.xlsx" TargetMode="External"/><Relationship Id="rId10" Type="http://schemas.microsoft.com/office/2017/10/relationships/threadedComment" Target="../threadedComments/threadedComment5.xml"/><Relationship Id="rId4" Type="http://schemas.openxmlformats.org/officeDocument/2006/relationships/hyperlink" Target="file:///C:\Users\BenjamKa\AppData\Local\Temp\gordonlin\AppData\Local\Temp\MicrosoftEdgeDownloads\f1b86d1d-28d8-4316-a7a8-2f33bcac08cc\pension%20rates\%5bD23%20189124%5d%20Final%20Rates%20List%2020%20March%202023%20-%20post-CPI,%20PBLCI%20&amp;%20MTAWE%20-%20for%20distribution.XLSX" TargetMode="External"/><Relationship Id="rId9" Type="http://schemas.openxmlformats.org/officeDocument/2006/relationships/comments" Target="../comments6.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file:///C:\Users\BenjamKa\AppData\Local\Temp\gordonlin\AppData\Local\Temp\MicrosoftEdgeDownloads\f4e57635-dac0-4286-b077-ebbf78ea17ab\Legislation%20updates\Act%20interpretation.Fee%20Unit.%20amendment%20Reg" TargetMode="External"/><Relationship Id="rId7" Type="http://schemas.openxmlformats.org/officeDocument/2006/relationships/vmlDrawing" Target="../drawings/vmlDrawing7.vml"/><Relationship Id="rId2" Type="http://schemas.openxmlformats.org/officeDocument/2006/relationships/hyperlink" Target="file:///C:\Users\BenjamKa\AppData\Local\Temp\gordonlin\AppData\Local\Temp\MicrosoftEdgeDownloads\f4e57635-dac0-4286-b077-ebbf78ea17ab\Legislation%20updates\Act%20interpretation.Fee%20Unit.%20amendment%20Reg" TargetMode="External"/><Relationship Id="rId1" Type="http://schemas.openxmlformats.org/officeDocument/2006/relationships/hyperlink" Target="file:///C:\Users\BenjamKa\AppData\Local\Temp\gordonlin\AppData\Local\Temp\MicrosoftEdgeDownloads\f4e57635-dac0-4286-b077-ebbf78ea17ab\Qld%20Treasury%20advices\26.4.23%20qld%20govt%20indexation%20rate.pdf" TargetMode="External"/><Relationship Id="rId6" Type="http://schemas.openxmlformats.org/officeDocument/2006/relationships/hyperlink" Target="file:///C:\Users\BenjamKa\AppData\Local\Temp\gordonlin\AppData\Local\Temp\MicrosoftEdgeDownloads\f4e57635-dac0-4286-b077-ebbf78ea17ab\email%20WCQ%20private%20admission%20fees.pdf" TargetMode="External"/><Relationship Id="rId5" Type="http://schemas.openxmlformats.org/officeDocument/2006/relationships/hyperlink" Target="file:///C:\Users\BenjamKa\AppData\Local\Temp\gordonlin\AppData\Local\Temp\MicrosoftEdgeDownloads\f4e57635-dac0-4286-b077-ebbf78ea17ab\PHI%20shared%20room%20rate\Email%20Commonwealth%20advice%20of%20PHI%20shared%20room%20rate%2023.24.pdf" TargetMode="External"/><Relationship Id="rId4" Type="http://schemas.openxmlformats.org/officeDocument/2006/relationships/hyperlink" Target="file:///C:\Users\BenjamKa\AppData\Local\Temp\gordonlin\AppData\Local\Temp\MicrosoftEdgeDownloads\f4e57635-dac0-4286-b077-ebbf78ea17ab\PHI%20shared%20room%20rate\Email%20Commonwealth%20advice%20of%20PHI%20shared%20room%20rate%2023.24.pdf" TargetMode="External"/><Relationship Id="rId9" Type="http://schemas.microsoft.com/office/2017/10/relationships/threadedComment" Target="../threadedComments/threadedComment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3.xml"/><Relationship Id="rId4" Type="http://schemas.microsoft.com/office/2017/10/relationships/threadedComment" Target="../threadedComments/threadedComment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health.qld.gov.au/system-governance/policies-standards/health-service-directives/co-payment-waiver-for-hiv-medication" TargetMode="External"/><Relationship Id="rId3" Type="http://schemas.openxmlformats.org/officeDocument/2006/relationships/hyperlink" Target="https://www.health.qld.gov.au/system-governance/policies-standards/health-service-directives/private-practice-in-the-queensland-public-sector" TargetMode="External"/><Relationship Id="rId7" Type="http://schemas.openxmlformats.org/officeDocument/2006/relationships/hyperlink" Target="https://www.health.qld.gov.au/system-governance/policies-standards/health-service-directives" TargetMode="External"/><Relationship Id="rId2" Type="http://schemas.openxmlformats.org/officeDocument/2006/relationships/hyperlink" Target="https://www.health.qld.gov.au/system-governance/policies-standards/health-service-directives/medication-copayment-subsidy-for-first-nations-peoples" TargetMode="External"/><Relationship Id="rId1" Type="http://schemas.openxmlformats.org/officeDocument/2006/relationships/hyperlink" Target="https://www.health.qld.gov.au/system-governance/policies-standards/health-service-directives/hiv-treatment-and-care-for-people-not-eligible-for-medicare" TargetMode="External"/><Relationship Id="rId6" Type="http://schemas.openxmlformats.org/officeDocument/2006/relationships/hyperlink" Target="https://www.health.qld.gov.au/system-governance/policies-standards/health-service-directives/fees-and-charges-for-healthcare-services" TargetMode="External"/><Relationship Id="rId5" Type="http://schemas.openxmlformats.org/officeDocument/2006/relationships/hyperlink" Target="https://www.health.qld.gov.au/system-governance/policies-standards/health-service-directives/caring-for-people-disclosing-sexual-assault" TargetMode="External"/><Relationship Id="rId4" Type="http://schemas.openxmlformats.org/officeDocument/2006/relationships/hyperlink" Target="https://www.health.qld.gov.au/system-governance/policies-standards/health-service-directives/tuberculosis-control" TargetMode="External"/><Relationship Id="rId9"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legislation.qld.gov.au/view/html/inforce/current/sl-2009-0134" TargetMode="External"/><Relationship Id="rId2" Type="http://schemas.openxmlformats.org/officeDocument/2006/relationships/hyperlink" Target="https://www.legislation.qld.gov.au/view/pdf/inforce/current/sl-2017-0134" TargetMode="External"/><Relationship Id="rId1" Type="http://schemas.openxmlformats.org/officeDocument/2006/relationships/hyperlink" Target="https://www.legislation.qld.gov.au/view/pdf/inforce/current/sl-2019-0168" TargetMode="External"/><Relationship Id="rId4" Type="http://schemas.openxmlformats.org/officeDocument/2006/relationships/hyperlink" Target="https://www.legislation.qld.gov.au/view/pdf/inforce/current/sl-2009-0135"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worksafe.qld.gov.au/service-providers/medical-fees" TargetMode="External"/><Relationship Id="rId13" Type="http://schemas.openxmlformats.org/officeDocument/2006/relationships/hyperlink" Target="https://www.health.gov.au/topics/dental-health?utm_source=health.gov.au&amp;utm_medium=callout-auto-custom&amp;utm_campaign=digital_transformation" TargetMode="External"/><Relationship Id="rId18" Type="http://schemas.openxmlformats.org/officeDocument/2006/relationships/hyperlink" Target="https://www.worksafe.qld.gov.au/service-providers/medical-fees" TargetMode="External"/><Relationship Id="rId3" Type="http://schemas.openxmlformats.org/officeDocument/2006/relationships/hyperlink" Target="https://www.bupa.com.au/campaigns/adf-hsc-provider-signup" TargetMode="External"/><Relationship Id="rId7" Type="http://schemas.openxmlformats.org/officeDocument/2006/relationships/hyperlink" Target="https://www.worksafe.qld.gov.au/service-providers/medical-fees" TargetMode="External"/><Relationship Id="rId12" Type="http://schemas.openxmlformats.org/officeDocument/2006/relationships/hyperlink" Target="https://www.worksafe.qld.gov.au/service-providers/medical-fees" TargetMode="External"/><Relationship Id="rId17" Type="http://schemas.openxmlformats.org/officeDocument/2006/relationships/hyperlink" Target="https://www.worksafe.qld.gov.au/service-providers/medical-fees" TargetMode="External"/><Relationship Id="rId2" Type="http://schemas.openxmlformats.org/officeDocument/2006/relationships/hyperlink" Target="http://www.dva.gov.au/providers/fee-schedules/dental-and-allied-health-fee-schedules" TargetMode="External"/><Relationship Id="rId16" Type="http://schemas.openxmlformats.org/officeDocument/2006/relationships/hyperlink" Target="https://www.worksafe.qld.gov.au/service-providers/medical-fees" TargetMode="External"/><Relationship Id="rId20" Type="http://schemas.openxmlformats.org/officeDocument/2006/relationships/printerSettings" Target="../printerSettings/printerSettings6.bin"/><Relationship Id="rId1" Type="http://schemas.openxmlformats.org/officeDocument/2006/relationships/hyperlink" Target="https://www.worksafe.qld.gov.au/service-providers/medical-fees" TargetMode="External"/><Relationship Id="rId6" Type="http://schemas.openxmlformats.org/officeDocument/2006/relationships/hyperlink" Target="https://www.worksafe.qld.gov.au/service-providers/medical-fees" TargetMode="External"/><Relationship Id="rId11" Type="http://schemas.openxmlformats.org/officeDocument/2006/relationships/hyperlink" Target="https://www.worksafe.qld.gov.au/service-providers/medical-fees" TargetMode="External"/><Relationship Id="rId5" Type="http://schemas.openxmlformats.org/officeDocument/2006/relationships/hyperlink" Target="https://www.worksafe.qld.gov.au/service-providers/medical-fees" TargetMode="External"/><Relationship Id="rId15" Type="http://schemas.openxmlformats.org/officeDocument/2006/relationships/hyperlink" Target="https://www.bupa.com.au/campaigns/adf-hsc-provider-signup" TargetMode="External"/><Relationship Id="rId10" Type="http://schemas.openxmlformats.org/officeDocument/2006/relationships/hyperlink" Target="https://www.worksafe.qld.gov.au/service-providers/medical-fees" TargetMode="External"/><Relationship Id="rId19" Type="http://schemas.openxmlformats.org/officeDocument/2006/relationships/hyperlink" Target="https://www.worksafe.qld.gov.au/service-providers/medical-fees" TargetMode="External"/><Relationship Id="rId4" Type="http://schemas.openxmlformats.org/officeDocument/2006/relationships/hyperlink" Target="https://www.bupa.com.au/campaigns/adf-hsc-provider-signup" TargetMode="External"/><Relationship Id="rId9" Type="http://schemas.openxmlformats.org/officeDocument/2006/relationships/hyperlink" Target="https://www.worksafe.qld.gov.au/service-providers/medical-fees" TargetMode="External"/><Relationship Id="rId14" Type="http://schemas.openxmlformats.org/officeDocument/2006/relationships/hyperlink" Target="https://www.worksafe.qld.gov.au/service-providers/medical-fe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worksafe.qld.gov.au/service-providers/medical-fees" TargetMode="External"/><Relationship Id="rId1" Type="http://schemas.openxmlformats.org/officeDocument/2006/relationships/hyperlink" Target="https://www.worksafe.qld.gov.au/service-providers/medical-fee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health.gov.au/our-work/chsp/reforms" TargetMode="External"/><Relationship Id="rId2" Type="http://schemas.openxmlformats.org/officeDocument/2006/relationships/hyperlink" Target="https://agedcare.health.gov.au/programs-services/flexible-care/transition-care-programme-guidelines" TargetMode="External"/><Relationship Id="rId1" Type="http://schemas.openxmlformats.org/officeDocument/2006/relationships/hyperlink" Target="https://www.myagedcare.gov.au/costs/help-home-costs/income-assessment"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AAE1"/>
  </sheetPr>
  <dimension ref="A1:VJ479"/>
  <sheetViews>
    <sheetView tabSelected="1" topLeftCell="A5" zoomScale="80" zoomScaleNormal="80" workbookViewId="0">
      <selection activeCell="W48" sqref="W48"/>
    </sheetView>
  </sheetViews>
  <sheetFormatPr defaultColWidth="9.140625" defaultRowHeight="12.75" x14ac:dyDescent="0.2"/>
  <cols>
    <col min="1" max="1" width="19.85546875" style="687" customWidth="1"/>
    <col min="2" max="2" width="9.85546875" style="691" customWidth="1"/>
    <col min="3" max="3" width="9.140625" style="691"/>
    <col min="4" max="4" width="17.42578125" style="691" customWidth="1"/>
    <col min="5" max="5" width="24.5703125" style="691" customWidth="1"/>
    <col min="6" max="6" width="6.85546875" style="691" customWidth="1"/>
    <col min="7" max="7" width="4.5703125" style="691" customWidth="1"/>
    <col min="8" max="8" width="9.140625" style="691"/>
    <col min="9" max="9" width="9" style="691" customWidth="1"/>
    <col min="10" max="10" width="7.140625" style="691" customWidth="1"/>
    <col min="11" max="11" width="9.140625" style="691"/>
    <col min="12" max="12" width="9" style="691" customWidth="1"/>
    <col min="13" max="13" width="10.85546875" style="691" customWidth="1"/>
    <col min="14" max="15" width="6.140625" style="691" customWidth="1"/>
    <col min="16" max="19" width="9.140625" style="691"/>
    <col min="20" max="20" width="9.140625" style="691" customWidth="1"/>
    <col min="21" max="21" width="5.85546875" style="691" customWidth="1"/>
    <col min="22" max="582" width="9.140625" style="687"/>
    <col min="583" max="16384" width="9.140625" style="691"/>
  </cols>
  <sheetData>
    <row r="1" spans="1:582" s="687" customFormat="1" x14ac:dyDescent="0.2">
      <c r="A1" s="687" t="s">
        <v>8</v>
      </c>
    </row>
    <row r="2" spans="1:582" s="687" customFormat="1" x14ac:dyDescent="0.2"/>
    <row r="3" spans="1:582" s="687" customFormat="1" ht="13.5" thickBot="1" x14ac:dyDescent="0.25"/>
    <row r="4" spans="1:582" ht="13.5" hidden="1" thickBot="1" x14ac:dyDescent="0.25">
      <c r="B4" s="688"/>
      <c r="C4" s="689"/>
      <c r="D4" s="689"/>
      <c r="E4" s="689"/>
      <c r="F4" s="689"/>
      <c r="G4" s="689"/>
      <c r="H4" s="689"/>
      <c r="I4" s="689"/>
      <c r="J4" s="689"/>
      <c r="K4" s="689"/>
      <c r="L4" s="689"/>
      <c r="M4" s="689"/>
      <c r="N4" s="689"/>
      <c r="O4" s="689"/>
      <c r="P4" s="689"/>
      <c r="Q4" s="689"/>
      <c r="R4" s="689"/>
      <c r="S4" s="689"/>
      <c r="T4" s="689"/>
      <c r="U4" s="690"/>
    </row>
    <row r="5" spans="1:582" ht="42.75" customHeight="1" x14ac:dyDescent="0.5">
      <c r="B5" s="692"/>
      <c r="C5" s="693" t="s">
        <v>1798</v>
      </c>
      <c r="D5" s="694"/>
      <c r="E5" s="694"/>
      <c r="F5" s="694"/>
      <c r="G5" s="694"/>
      <c r="H5" s="695"/>
      <c r="I5" s="696" t="s">
        <v>8</v>
      </c>
      <c r="J5" s="695"/>
      <c r="K5" s="695"/>
      <c r="L5" s="695"/>
      <c r="M5" s="695"/>
      <c r="N5" s="695"/>
      <c r="O5" s="695"/>
      <c r="P5" s="695"/>
      <c r="Q5" s="695"/>
      <c r="R5" s="695"/>
      <c r="S5" s="695"/>
      <c r="T5" s="695"/>
      <c r="U5" s="697"/>
    </row>
    <row r="6" spans="1:582" x14ac:dyDescent="0.2">
      <c r="B6" s="698"/>
      <c r="C6" s="699"/>
      <c r="D6" s="699"/>
      <c r="E6" s="699"/>
      <c r="F6" s="699"/>
      <c r="G6" s="699"/>
      <c r="H6" s="699"/>
      <c r="I6" s="699"/>
      <c r="J6" s="699"/>
      <c r="K6" s="699"/>
      <c r="L6" s="699"/>
      <c r="M6" s="699"/>
      <c r="N6" s="699"/>
      <c r="O6" s="699"/>
      <c r="P6" s="699"/>
      <c r="Q6" s="699"/>
      <c r="R6" s="699"/>
      <c r="S6" s="699"/>
      <c r="T6" s="699"/>
      <c r="U6" s="700"/>
    </row>
    <row r="7" spans="1:582" s="708" customFormat="1" ht="18" x14ac:dyDescent="0.25">
      <c r="A7" s="701"/>
      <c r="B7" s="702"/>
      <c r="C7" s="703" t="s">
        <v>1799</v>
      </c>
      <c r="D7" s="704"/>
      <c r="E7" s="705">
        <f>'Section A - Public Patients'!P1</f>
        <v>45736</v>
      </c>
      <c r="F7" s="706"/>
      <c r="G7" s="699"/>
      <c r="H7" s="706"/>
      <c r="I7" s="706"/>
      <c r="J7" s="706" t="s">
        <v>8</v>
      </c>
      <c r="K7" s="706"/>
      <c r="L7" s="706"/>
      <c r="M7" s="706"/>
      <c r="N7" s="706"/>
      <c r="O7" s="706"/>
      <c r="P7" s="706"/>
      <c r="Q7" s="706"/>
      <c r="R7" s="706"/>
      <c r="S7" s="706"/>
      <c r="T7" s="706"/>
      <c r="U7" s="707"/>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1"/>
      <c r="FD7" s="701"/>
      <c r="FE7" s="701"/>
      <c r="FF7" s="701"/>
      <c r="FG7" s="701"/>
      <c r="FH7" s="701"/>
      <c r="FI7" s="701"/>
      <c r="FJ7" s="701"/>
      <c r="FK7" s="701"/>
      <c r="FL7" s="701"/>
      <c r="FM7" s="701"/>
      <c r="FN7" s="701"/>
      <c r="FO7" s="701"/>
      <c r="FP7" s="701"/>
      <c r="FQ7" s="701"/>
      <c r="FR7" s="701"/>
      <c r="FS7" s="701"/>
      <c r="FT7" s="701"/>
      <c r="FU7" s="701"/>
      <c r="FV7" s="701"/>
      <c r="FW7" s="701"/>
      <c r="FX7" s="701"/>
      <c r="FY7" s="701"/>
      <c r="FZ7" s="701"/>
      <c r="GA7" s="701"/>
      <c r="GB7" s="701"/>
      <c r="GC7" s="701"/>
      <c r="GD7" s="701"/>
      <c r="GE7" s="701"/>
      <c r="GF7" s="701"/>
      <c r="GG7" s="701"/>
      <c r="GH7" s="701"/>
      <c r="GI7" s="701"/>
      <c r="GJ7" s="701"/>
      <c r="GK7" s="701"/>
      <c r="GL7" s="701"/>
      <c r="GM7" s="701"/>
      <c r="GN7" s="701"/>
      <c r="GO7" s="701"/>
      <c r="GP7" s="701"/>
      <c r="GQ7" s="701"/>
      <c r="GR7" s="701"/>
      <c r="GS7" s="701"/>
      <c r="GT7" s="701"/>
      <c r="GU7" s="701"/>
      <c r="GV7" s="701"/>
      <c r="GW7" s="701"/>
      <c r="GX7" s="701"/>
      <c r="GY7" s="701"/>
      <c r="GZ7" s="701"/>
      <c r="HA7" s="701"/>
      <c r="HB7" s="701"/>
      <c r="HC7" s="701"/>
      <c r="HD7" s="701"/>
      <c r="HE7" s="701"/>
      <c r="HF7" s="701"/>
      <c r="HG7" s="701"/>
      <c r="HH7" s="701"/>
      <c r="HI7" s="701"/>
      <c r="HJ7" s="701"/>
      <c r="HK7" s="701"/>
      <c r="HL7" s="701"/>
      <c r="HM7" s="701"/>
      <c r="HN7" s="701"/>
      <c r="HO7" s="701"/>
      <c r="HP7" s="701"/>
      <c r="HQ7" s="701"/>
      <c r="HR7" s="701"/>
      <c r="HS7" s="701"/>
      <c r="HT7" s="701"/>
      <c r="HU7" s="701"/>
      <c r="HV7" s="701"/>
      <c r="HW7" s="701"/>
      <c r="HX7" s="701"/>
      <c r="HY7" s="701"/>
      <c r="HZ7" s="701"/>
      <c r="IA7" s="701"/>
      <c r="IB7" s="701"/>
      <c r="IC7" s="701"/>
      <c r="ID7" s="701"/>
      <c r="IE7" s="701"/>
      <c r="IF7" s="701"/>
      <c r="IG7" s="701"/>
      <c r="IH7" s="701"/>
      <c r="II7" s="701"/>
      <c r="IJ7" s="701"/>
      <c r="IK7" s="701"/>
      <c r="IL7" s="701"/>
      <c r="IM7" s="701"/>
      <c r="IN7" s="701"/>
      <c r="IO7" s="701"/>
      <c r="IP7" s="701"/>
      <c r="IQ7" s="701"/>
      <c r="IR7" s="701"/>
      <c r="IS7" s="701"/>
      <c r="IT7" s="701"/>
      <c r="IU7" s="701"/>
      <c r="IV7" s="701"/>
      <c r="IW7" s="701"/>
      <c r="IX7" s="701"/>
      <c r="IY7" s="701"/>
      <c r="IZ7" s="701"/>
      <c r="JA7" s="701"/>
      <c r="JB7" s="701"/>
      <c r="JC7" s="701"/>
      <c r="JD7" s="701"/>
      <c r="JE7" s="701"/>
      <c r="JF7" s="701"/>
      <c r="JG7" s="701"/>
      <c r="JH7" s="701"/>
      <c r="JI7" s="701"/>
      <c r="JJ7" s="701"/>
      <c r="JK7" s="701"/>
      <c r="JL7" s="701"/>
      <c r="JM7" s="701"/>
      <c r="JN7" s="701"/>
      <c r="JO7" s="701"/>
      <c r="JP7" s="701"/>
      <c r="JQ7" s="701"/>
      <c r="JR7" s="701"/>
      <c r="JS7" s="701"/>
      <c r="JT7" s="701"/>
      <c r="JU7" s="701"/>
      <c r="JV7" s="701"/>
      <c r="JW7" s="701"/>
      <c r="JX7" s="701"/>
      <c r="JY7" s="701"/>
      <c r="JZ7" s="701"/>
      <c r="KA7" s="701"/>
      <c r="KB7" s="701"/>
      <c r="KC7" s="701"/>
      <c r="KD7" s="701"/>
      <c r="KE7" s="701"/>
      <c r="KF7" s="701"/>
      <c r="KG7" s="701"/>
      <c r="KH7" s="701"/>
      <c r="KI7" s="701"/>
      <c r="KJ7" s="701"/>
      <c r="KK7" s="701"/>
      <c r="KL7" s="701"/>
      <c r="KM7" s="701"/>
      <c r="KN7" s="701"/>
      <c r="KO7" s="701"/>
      <c r="KP7" s="701"/>
      <c r="KQ7" s="701"/>
      <c r="KR7" s="701"/>
      <c r="KS7" s="701"/>
      <c r="KT7" s="701"/>
      <c r="KU7" s="701"/>
      <c r="KV7" s="701"/>
      <c r="KW7" s="701"/>
      <c r="KX7" s="701"/>
      <c r="KY7" s="701"/>
      <c r="KZ7" s="701"/>
      <c r="LA7" s="701"/>
      <c r="LB7" s="701"/>
      <c r="LC7" s="701"/>
      <c r="LD7" s="701"/>
      <c r="LE7" s="701"/>
      <c r="LF7" s="701"/>
      <c r="LG7" s="701"/>
      <c r="LH7" s="701"/>
      <c r="LI7" s="701"/>
      <c r="LJ7" s="701"/>
      <c r="LK7" s="701"/>
      <c r="LL7" s="701"/>
      <c r="LM7" s="701"/>
      <c r="LN7" s="701"/>
      <c r="LO7" s="701"/>
      <c r="LP7" s="701"/>
      <c r="LQ7" s="701"/>
      <c r="LR7" s="701"/>
      <c r="LS7" s="701"/>
      <c r="LT7" s="701"/>
      <c r="LU7" s="701"/>
      <c r="LV7" s="701"/>
      <c r="LW7" s="701"/>
      <c r="LX7" s="701"/>
      <c r="LY7" s="701"/>
      <c r="LZ7" s="701"/>
      <c r="MA7" s="701"/>
      <c r="MB7" s="701"/>
      <c r="MC7" s="701"/>
      <c r="MD7" s="701"/>
      <c r="ME7" s="701"/>
      <c r="MF7" s="701"/>
      <c r="MG7" s="701"/>
      <c r="MH7" s="701"/>
      <c r="MI7" s="701"/>
      <c r="MJ7" s="701"/>
      <c r="MK7" s="701"/>
      <c r="ML7" s="701"/>
      <c r="MM7" s="701"/>
      <c r="MN7" s="701"/>
      <c r="MO7" s="701"/>
      <c r="MP7" s="701"/>
      <c r="MQ7" s="701"/>
      <c r="MR7" s="701"/>
      <c r="MS7" s="701"/>
      <c r="MT7" s="701"/>
      <c r="MU7" s="701"/>
      <c r="MV7" s="701"/>
      <c r="MW7" s="701"/>
      <c r="MX7" s="701"/>
      <c r="MY7" s="701"/>
      <c r="MZ7" s="701"/>
      <c r="NA7" s="701"/>
      <c r="NB7" s="701"/>
      <c r="NC7" s="701"/>
      <c r="ND7" s="701"/>
      <c r="NE7" s="701"/>
      <c r="NF7" s="701"/>
      <c r="NG7" s="701"/>
      <c r="NH7" s="701"/>
      <c r="NI7" s="701"/>
      <c r="NJ7" s="701"/>
      <c r="NK7" s="701"/>
      <c r="NL7" s="701"/>
      <c r="NM7" s="701"/>
      <c r="NN7" s="701"/>
      <c r="NO7" s="701"/>
      <c r="NP7" s="701"/>
      <c r="NQ7" s="701"/>
      <c r="NR7" s="701"/>
      <c r="NS7" s="701"/>
      <c r="NT7" s="701"/>
      <c r="NU7" s="701"/>
      <c r="NV7" s="701"/>
      <c r="NW7" s="701"/>
      <c r="NX7" s="701"/>
      <c r="NY7" s="701"/>
      <c r="NZ7" s="701"/>
      <c r="OA7" s="701"/>
      <c r="OB7" s="701"/>
      <c r="OC7" s="701"/>
      <c r="OD7" s="701"/>
      <c r="OE7" s="701"/>
      <c r="OF7" s="701"/>
      <c r="OG7" s="701"/>
      <c r="OH7" s="701"/>
      <c r="OI7" s="701"/>
      <c r="OJ7" s="701"/>
      <c r="OK7" s="701"/>
      <c r="OL7" s="701"/>
      <c r="OM7" s="701"/>
      <c r="ON7" s="701"/>
      <c r="OO7" s="701"/>
      <c r="OP7" s="701"/>
      <c r="OQ7" s="701"/>
      <c r="OR7" s="701"/>
      <c r="OS7" s="701"/>
      <c r="OT7" s="701"/>
      <c r="OU7" s="701"/>
      <c r="OV7" s="701"/>
      <c r="OW7" s="701"/>
      <c r="OX7" s="701"/>
      <c r="OY7" s="701"/>
      <c r="OZ7" s="701"/>
      <c r="PA7" s="701"/>
      <c r="PB7" s="701"/>
      <c r="PC7" s="701"/>
      <c r="PD7" s="701"/>
      <c r="PE7" s="701"/>
      <c r="PF7" s="701"/>
      <c r="PG7" s="701"/>
      <c r="PH7" s="701"/>
      <c r="PI7" s="701"/>
      <c r="PJ7" s="701"/>
      <c r="PK7" s="701"/>
      <c r="PL7" s="701"/>
      <c r="PM7" s="701"/>
      <c r="PN7" s="701"/>
      <c r="PO7" s="701"/>
      <c r="PP7" s="701"/>
      <c r="PQ7" s="701"/>
      <c r="PR7" s="701"/>
      <c r="PS7" s="701"/>
      <c r="PT7" s="701"/>
      <c r="PU7" s="701"/>
      <c r="PV7" s="701"/>
      <c r="PW7" s="701"/>
      <c r="PX7" s="701"/>
      <c r="PY7" s="701"/>
      <c r="PZ7" s="701"/>
      <c r="QA7" s="701"/>
      <c r="QB7" s="701"/>
      <c r="QC7" s="701"/>
      <c r="QD7" s="701"/>
      <c r="QE7" s="701"/>
      <c r="QF7" s="701"/>
      <c r="QG7" s="701"/>
      <c r="QH7" s="701"/>
      <c r="QI7" s="701"/>
      <c r="QJ7" s="701"/>
      <c r="QK7" s="701"/>
      <c r="QL7" s="701"/>
      <c r="QM7" s="701"/>
      <c r="QN7" s="701"/>
      <c r="QO7" s="701"/>
      <c r="QP7" s="701"/>
      <c r="QQ7" s="701"/>
      <c r="QR7" s="701"/>
      <c r="QS7" s="701"/>
      <c r="QT7" s="701"/>
      <c r="QU7" s="701"/>
      <c r="QV7" s="701"/>
      <c r="QW7" s="701"/>
      <c r="QX7" s="701"/>
      <c r="QY7" s="701"/>
      <c r="QZ7" s="701"/>
      <c r="RA7" s="701"/>
      <c r="RB7" s="701"/>
      <c r="RC7" s="701"/>
      <c r="RD7" s="701"/>
      <c r="RE7" s="701"/>
      <c r="RF7" s="701"/>
      <c r="RG7" s="701"/>
      <c r="RH7" s="701"/>
      <c r="RI7" s="701"/>
      <c r="RJ7" s="701"/>
      <c r="RK7" s="701"/>
      <c r="RL7" s="701"/>
      <c r="RM7" s="701"/>
      <c r="RN7" s="701"/>
      <c r="RO7" s="701"/>
      <c r="RP7" s="701"/>
      <c r="RQ7" s="701"/>
      <c r="RR7" s="701"/>
      <c r="RS7" s="701"/>
      <c r="RT7" s="701"/>
      <c r="RU7" s="701"/>
      <c r="RV7" s="701"/>
      <c r="RW7" s="701"/>
      <c r="RX7" s="701"/>
      <c r="RY7" s="701"/>
      <c r="RZ7" s="701"/>
      <c r="SA7" s="701"/>
      <c r="SB7" s="701"/>
      <c r="SC7" s="701"/>
      <c r="SD7" s="701"/>
      <c r="SE7" s="701"/>
      <c r="SF7" s="701"/>
      <c r="SG7" s="701"/>
      <c r="SH7" s="701"/>
      <c r="SI7" s="701"/>
      <c r="SJ7" s="701"/>
      <c r="SK7" s="701"/>
      <c r="SL7" s="701"/>
      <c r="SM7" s="701"/>
      <c r="SN7" s="701"/>
      <c r="SO7" s="701"/>
      <c r="SP7" s="701"/>
      <c r="SQ7" s="701"/>
      <c r="SR7" s="701"/>
      <c r="SS7" s="701"/>
      <c r="ST7" s="701"/>
      <c r="SU7" s="701"/>
      <c r="SV7" s="701"/>
      <c r="SW7" s="701"/>
      <c r="SX7" s="701"/>
      <c r="SY7" s="701"/>
      <c r="SZ7" s="701"/>
      <c r="TA7" s="701"/>
      <c r="TB7" s="701"/>
      <c r="TC7" s="701"/>
      <c r="TD7" s="701"/>
      <c r="TE7" s="701"/>
      <c r="TF7" s="701"/>
      <c r="TG7" s="701"/>
      <c r="TH7" s="701"/>
      <c r="TI7" s="701"/>
      <c r="TJ7" s="701"/>
      <c r="TK7" s="701"/>
      <c r="TL7" s="701"/>
      <c r="TM7" s="701"/>
      <c r="TN7" s="701"/>
      <c r="TO7" s="701"/>
      <c r="TP7" s="701"/>
      <c r="TQ7" s="701"/>
      <c r="TR7" s="701"/>
      <c r="TS7" s="701"/>
      <c r="TT7" s="701"/>
      <c r="TU7" s="701"/>
      <c r="TV7" s="701"/>
      <c r="TW7" s="701"/>
      <c r="TX7" s="701"/>
      <c r="TY7" s="701"/>
      <c r="TZ7" s="701"/>
      <c r="UA7" s="701"/>
      <c r="UB7" s="701"/>
      <c r="UC7" s="701"/>
      <c r="UD7" s="701"/>
      <c r="UE7" s="701"/>
      <c r="UF7" s="701"/>
      <c r="UG7" s="701"/>
      <c r="UH7" s="701"/>
      <c r="UI7" s="701"/>
      <c r="UJ7" s="701"/>
      <c r="UK7" s="701"/>
      <c r="UL7" s="701"/>
      <c r="UM7" s="701"/>
      <c r="UN7" s="701"/>
      <c r="UO7" s="701"/>
      <c r="UP7" s="701"/>
      <c r="UQ7" s="701"/>
      <c r="UR7" s="701"/>
      <c r="US7" s="701"/>
      <c r="UT7" s="701"/>
      <c r="UU7" s="701"/>
      <c r="UV7" s="701"/>
      <c r="UW7" s="701"/>
      <c r="UX7" s="701"/>
      <c r="UY7" s="701"/>
      <c r="UZ7" s="701"/>
      <c r="VA7" s="701"/>
      <c r="VB7" s="701"/>
      <c r="VC7" s="701"/>
      <c r="VD7" s="701"/>
      <c r="VE7" s="701"/>
      <c r="VF7" s="701"/>
      <c r="VG7" s="701"/>
      <c r="VH7" s="701"/>
      <c r="VI7" s="701"/>
      <c r="VJ7" s="701"/>
    </row>
    <row r="8" spans="1:582" ht="13.5" thickBot="1" x14ac:dyDescent="0.25">
      <c r="B8" s="698"/>
      <c r="C8" s="709"/>
      <c r="D8" s="710"/>
      <c r="E8" s="710"/>
      <c r="F8" s="710"/>
      <c r="G8" s="710"/>
      <c r="H8" s="710"/>
      <c r="I8" s="699"/>
      <c r="J8" s="699"/>
      <c r="K8" s="699"/>
      <c r="L8" s="699"/>
      <c r="M8" s="699"/>
      <c r="N8" s="699"/>
      <c r="O8" s="699"/>
      <c r="P8" s="699"/>
      <c r="Q8" s="699"/>
      <c r="R8" s="699"/>
      <c r="S8" s="699"/>
      <c r="T8" s="699"/>
      <c r="U8" s="700"/>
    </row>
    <row r="9" spans="1:582" ht="13.5" thickTop="1" x14ac:dyDescent="0.2">
      <c r="B9" s="698"/>
      <c r="C9" s="711"/>
      <c r="D9" s="711"/>
      <c r="E9" s="711"/>
      <c r="F9" s="711"/>
      <c r="G9" s="711"/>
      <c r="H9" s="711"/>
      <c r="I9" s="711"/>
      <c r="J9" s="711"/>
      <c r="K9" s="711"/>
      <c r="L9" s="711"/>
      <c r="M9" s="711"/>
      <c r="N9" s="711"/>
      <c r="O9" s="711"/>
      <c r="P9" s="711"/>
      <c r="Q9" s="711"/>
      <c r="R9" s="711"/>
      <c r="S9" s="711"/>
      <c r="T9" s="711"/>
      <c r="U9" s="700"/>
    </row>
    <row r="10" spans="1:582" x14ac:dyDescent="0.2">
      <c r="B10" s="698"/>
      <c r="C10" s="712" t="s">
        <v>1801</v>
      </c>
      <c r="D10" s="699"/>
      <c r="E10" s="699"/>
      <c r="F10" s="699"/>
      <c r="G10" s="699"/>
      <c r="H10" s="699"/>
      <c r="I10" s="699"/>
      <c r="J10" s="699"/>
      <c r="K10" s="699"/>
      <c r="L10" s="699"/>
      <c r="M10" s="699"/>
      <c r="N10" s="699"/>
      <c r="O10" s="699"/>
      <c r="P10" s="699"/>
      <c r="Q10" s="699"/>
      <c r="R10" s="699"/>
      <c r="S10" s="699"/>
      <c r="T10" s="699"/>
      <c r="U10" s="700"/>
    </row>
    <row r="11" spans="1:582" x14ac:dyDescent="0.2">
      <c r="B11" s="698"/>
      <c r="C11" s="712"/>
      <c r="D11" s="699"/>
      <c r="E11" s="699"/>
      <c r="F11" s="699"/>
      <c r="G11" s="699"/>
      <c r="H11" s="699"/>
      <c r="I11" s="699"/>
      <c r="J11" s="699"/>
      <c r="K11" s="699"/>
      <c r="L11" s="699"/>
      <c r="M11" s="699"/>
      <c r="N11" s="699"/>
      <c r="O11" s="699"/>
      <c r="P11" s="699"/>
      <c r="Q11" s="699"/>
      <c r="R11" s="699"/>
      <c r="S11" s="699"/>
      <c r="T11" s="699"/>
      <c r="U11" s="700"/>
    </row>
    <row r="12" spans="1:582" x14ac:dyDescent="0.2">
      <c r="B12" s="698"/>
      <c r="C12" s="713" t="s">
        <v>2528</v>
      </c>
      <c r="D12" s="713"/>
      <c r="E12" s="713"/>
      <c r="F12" s="713"/>
      <c r="G12" s="713"/>
      <c r="H12" s="713"/>
      <c r="I12" s="713"/>
      <c r="J12" s="713"/>
      <c r="K12" s="713"/>
      <c r="L12" s="713"/>
      <c r="M12" s="713"/>
      <c r="N12" s="713"/>
      <c r="O12" s="713"/>
      <c r="P12" s="713"/>
      <c r="Q12" s="713"/>
      <c r="R12" s="713"/>
      <c r="S12" s="713"/>
      <c r="T12" s="713"/>
      <c r="U12" s="700"/>
    </row>
    <row r="13" spans="1:582" x14ac:dyDescent="0.2">
      <c r="B13" s="698"/>
      <c r="C13" s="699"/>
      <c r="D13" s="699"/>
      <c r="E13" s="699"/>
      <c r="F13" s="699"/>
      <c r="G13" s="699"/>
      <c r="H13" s="699"/>
      <c r="I13" s="699"/>
      <c r="J13" s="699"/>
      <c r="K13" s="699"/>
      <c r="L13" s="699"/>
      <c r="M13" s="699"/>
      <c r="N13" s="699"/>
      <c r="O13" s="699"/>
      <c r="P13" s="699"/>
      <c r="Q13" s="699"/>
      <c r="R13" s="699"/>
      <c r="S13" s="699"/>
      <c r="T13" s="699"/>
      <c r="U13" s="700"/>
    </row>
    <row r="14" spans="1:582" x14ac:dyDescent="0.2">
      <c r="B14" s="698"/>
      <c r="C14" s="712" t="s">
        <v>1800</v>
      </c>
      <c r="D14" s="699"/>
      <c r="E14" s="699"/>
      <c r="F14" s="699"/>
      <c r="G14" s="699"/>
      <c r="H14" s="699"/>
      <c r="I14" s="699"/>
      <c r="J14" s="699"/>
      <c r="K14" s="699"/>
      <c r="L14" s="699"/>
      <c r="M14" s="699"/>
      <c r="N14" s="699"/>
      <c r="O14" s="699"/>
      <c r="P14" s="699"/>
      <c r="Q14" s="699"/>
      <c r="R14" s="699"/>
      <c r="S14" s="699"/>
      <c r="T14" s="699"/>
      <c r="U14" s="700"/>
    </row>
    <row r="15" spans="1:582" x14ac:dyDescent="0.2">
      <c r="B15" s="698"/>
      <c r="C15" s="712"/>
      <c r="D15" s="699"/>
      <c r="E15" s="699"/>
      <c r="F15" s="699"/>
      <c r="G15" s="699"/>
      <c r="H15" s="699"/>
      <c r="I15" s="699"/>
      <c r="J15" s="699"/>
      <c r="K15" s="699"/>
      <c r="L15" s="699"/>
      <c r="M15" s="699"/>
      <c r="N15" s="699"/>
      <c r="O15" s="699"/>
      <c r="P15" s="699"/>
      <c r="Q15" s="699"/>
      <c r="R15" s="699"/>
      <c r="S15" s="699"/>
      <c r="T15" s="699"/>
      <c r="U15" s="700"/>
    </row>
    <row r="16" spans="1:582" x14ac:dyDescent="0.2">
      <c r="B16" s="698"/>
      <c r="C16" s="713" t="s">
        <v>1810</v>
      </c>
      <c r="D16" s="713"/>
      <c r="E16" s="713"/>
      <c r="F16" s="713"/>
      <c r="G16" s="713"/>
      <c r="H16" s="713"/>
      <c r="I16" s="713"/>
      <c r="J16" s="713"/>
      <c r="K16" s="714" t="s">
        <v>1802</v>
      </c>
      <c r="L16" s="713"/>
      <c r="M16" s="713"/>
      <c r="N16" s="713"/>
      <c r="O16" s="713"/>
      <c r="P16" s="713"/>
      <c r="Q16" s="713"/>
      <c r="R16" s="713"/>
      <c r="S16" s="713"/>
      <c r="T16" s="713"/>
      <c r="U16" s="700"/>
    </row>
    <row r="17" spans="1:582" x14ac:dyDescent="0.2">
      <c r="B17" s="698"/>
      <c r="C17" s="1824" t="s">
        <v>6444</v>
      </c>
      <c r="D17" s="1823"/>
      <c r="E17" s="1823"/>
      <c r="F17" s="1823"/>
      <c r="G17" s="1823"/>
      <c r="H17" s="1823"/>
      <c r="I17" s="1823"/>
      <c r="J17" s="1823"/>
      <c r="K17" s="1825" t="s">
        <v>6445</v>
      </c>
      <c r="L17" s="1823"/>
      <c r="M17" s="1823"/>
      <c r="N17" s="1823"/>
      <c r="O17" s="1823"/>
      <c r="P17" s="1823"/>
      <c r="Q17" s="1823"/>
      <c r="R17" s="1823"/>
      <c r="S17" s="1823"/>
      <c r="T17" s="1823"/>
      <c r="U17" s="700"/>
    </row>
    <row r="18" spans="1:582" x14ac:dyDescent="0.2">
      <c r="B18" s="698"/>
      <c r="C18" s="712"/>
      <c r="D18" s="699"/>
      <c r="E18" s="699"/>
      <c r="F18" s="699"/>
      <c r="G18" s="699"/>
      <c r="H18" s="699"/>
      <c r="I18" s="699"/>
      <c r="J18" s="699"/>
      <c r="K18" s="699"/>
      <c r="L18" s="699"/>
      <c r="M18" s="699"/>
      <c r="N18" s="699"/>
      <c r="O18" s="699"/>
      <c r="P18" s="699"/>
      <c r="Q18" s="699"/>
      <c r="R18" s="699"/>
      <c r="S18" s="699"/>
      <c r="T18" s="699"/>
      <c r="U18" s="700"/>
    </row>
    <row r="19" spans="1:582" x14ac:dyDescent="0.2">
      <c r="B19" s="698"/>
      <c r="C19" s="712" t="s">
        <v>1803</v>
      </c>
      <c r="D19" s="699"/>
      <c r="E19" s="699"/>
      <c r="F19" s="699"/>
      <c r="G19" s="699"/>
      <c r="H19" s="699"/>
      <c r="I19" s="699"/>
      <c r="J19" s="699"/>
      <c r="K19" s="699"/>
      <c r="L19" s="699"/>
      <c r="M19" s="699"/>
      <c r="N19" s="699"/>
      <c r="O19" s="699"/>
      <c r="P19" s="699"/>
      <c r="Q19" s="699"/>
      <c r="R19" s="699"/>
      <c r="S19" s="699"/>
      <c r="T19" s="699"/>
      <c r="U19" s="700"/>
    </row>
    <row r="20" spans="1:582" x14ac:dyDescent="0.2">
      <c r="B20" s="698"/>
      <c r="C20" s="712"/>
      <c r="D20" s="699"/>
      <c r="E20" s="699"/>
      <c r="F20" s="699"/>
      <c r="G20" s="699"/>
      <c r="H20" s="699"/>
      <c r="I20" s="699"/>
      <c r="J20" s="699"/>
      <c r="K20" s="699"/>
      <c r="L20" s="699"/>
      <c r="M20" s="699"/>
      <c r="N20" s="699"/>
      <c r="O20" s="699"/>
      <c r="P20" s="699"/>
      <c r="Q20" s="699"/>
      <c r="R20" s="699"/>
      <c r="S20" s="699"/>
      <c r="T20" s="699"/>
      <c r="U20" s="700"/>
    </row>
    <row r="21" spans="1:582" x14ac:dyDescent="0.2">
      <c r="B21" s="698"/>
      <c r="C21" s="713" t="s">
        <v>1833</v>
      </c>
      <c r="D21" s="713"/>
      <c r="E21" s="713"/>
      <c r="F21" s="713"/>
      <c r="G21" s="713"/>
      <c r="H21" s="713"/>
      <c r="I21" s="713"/>
      <c r="J21" s="713"/>
      <c r="K21" s="713"/>
      <c r="L21" s="713"/>
      <c r="M21" s="713"/>
      <c r="N21" s="713"/>
      <c r="O21" s="713"/>
      <c r="P21" s="713"/>
      <c r="Q21" s="713"/>
      <c r="R21" s="713"/>
      <c r="S21" s="713"/>
      <c r="T21" s="713"/>
      <c r="U21" s="700"/>
    </row>
    <row r="22" spans="1:582" x14ac:dyDescent="0.2">
      <c r="B22" s="698"/>
      <c r="C22" s="699"/>
      <c r="D22" s="699"/>
      <c r="E22" s="699"/>
      <c r="F22" s="699"/>
      <c r="G22" s="699"/>
      <c r="H22" s="699"/>
      <c r="I22" s="699"/>
      <c r="J22" s="699"/>
      <c r="K22" s="699"/>
      <c r="L22" s="699"/>
      <c r="M22" s="699"/>
      <c r="N22" s="699"/>
      <c r="O22" s="699"/>
      <c r="P22" s="699"/>
      <c r="Q22" s="699"/>
      <c r="R22" s="699"/>
      <c r="S22" s="699"/>
      <c r="T22" s="699"/>
      <c r="U22" s="700"/>
    </row>
    <row r="23" spans="1:582" x14ac:dyDescent="0.2">
      <c r="B23" s="698"/>
      <c r="C23" s="712" t="s">
        <v>2529</v>
      </c>
      <c r="D23" s="699"/>
      <c r="E23" s="699"/>
      <c r="F23" s="699"/>
      <c r="G23" s="699"/>
      <c r="H23" s="699"/>
      <c r="I23" s="699"/>
      <c r="J23" s="699"/>
      <c r="K23" s="699"/>
      <c r="L23" s="699"/>
      <c r="M23" s="699"/>
      <c r="N23" s="699"/>
      <c r="O23" s="699"/>
      <c r="P23" s="699"/>
      <c r="Q23" s="699"/>
      <c r="R23" s="699"/>
      <c r="S23" s="699"/>
      <c r="T23" s="699"/>
      <c r="U23" s="700"/>
    </row>
    <row r="24" spans="1:582" x14ac:dyDescent="0.2">
      <c r="B24" s="698"/>
      <c r="C24" s="699"/>
      <c r="D24" s="699"/>
      <c r="E24" s="699"/>
      <c r="F24" s="699"/>
      <c r="G24" s="699"/>
      <c r="H24" s="699"/>
      <c r="I24" s="699"/>
      <c r="J24" s="699"/>
      <c r="K24" s="699"/>
      <c r="L24" s="699"/>
      <c r="M24" s="699"/>
      <c r="N24" s="699"/>
      <c r="O24" s="699"/>
      <c r="P24" s="699"/>
      <c r="Q24" s="699"/>
      <c r="R24" s="699"/>
      <c r="S24" s="699"/>
      <c r="T24" s="699"/>
      <c r="U24" s="700"/>
    </row>
    <row r="25" spans="1:582" s="720" customFormat="1" x14ac:dyDescent="0.2">
      <c r="A25" s="715"/>
      <c r="B25" s="716"/>
      <c r="C25" s="717" t="s">
        <v>2540</v>
      </c>
      <c r="D25" s="718"/>
      <c r="E25" s="718"/>
      <c r="F25" s="718"/>
      <c r="G25" s="718"/>
      <c r="H25" s="718"/>
      <c r="I25" s="718"/>
      <c r="J25" s="718"/>
      <c r="K25" s="718"/>
      <c r="L25" s="718"/>
      <c r="M25" s="718"/>
      <c r="N25" s="718"/>
      <c r="O25" s="718"/>
      <c r="P25" s="718"/>
      <c r="Q25" s="718"/>
      <c r="R25" s="718"/>
      <c r="S25" s="718"/>
      <c r="T25" s="718"/>
      <c r="U25" s="719"/>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c r="BJ25" s="715"/>
      <c r="BK25" s="715"/>
      <c r="BL25" s="715"/>
      <c r="BM25" s="715"/>
      <c r="BN25" s="715"/>
      <c r="BO25" s="715"/>
      <c r="BP25" s="715"/>
      <c r="BQ25" s="715"/>
      <c r="BR25" s="715"/>
      <c r="BS25" s="715"/>
      <c r="BT25" s="715"/>
      <c r="BU25" s="715"/>
      <c r="BV25" s="715"/>
      <c r="BW25" s="715"/>
      <c r="BX25" s="715"/>
      <c r="BY25" s="715"/>
      <c r="BZ25" s="715"/>
      <c r="CA25" s="715"/>
      <c r="CB25" s="715"/>
      <c r="CC25" s="715"/>
      <c r="CD25" s="715"/>
      <c r="CE25" s="715"/>
      <c r="CF25" s="715"/>
      <c r="CG25" s="715"/>
      <c r="CH25" s="715"/>
      <c r="CI25" s="715"/>
      <c r="CJ25" s="715"/>
      <c r="CK25" s="715"/>
      <c r="CL25" s="715"/>
      <c r="CM25" s="715"/>
      <c r="CN25" s="715"/>
      <c r="CO25" s="715"/>
      <c r="CP25" s="715"/>
      <c r="CQ25" s="715"/>
      <c r="CR25" s="715"/>
      <c r="CS25" s="715"/>
      <c r="CT25" s="715"/>
      <c r="CU25" s="715"/>
      <c r="CV25" s="715"/>
      <c r="CW25" s="715"/>
      <c r="CX25" s="715"/>
      <c r="CY25" s="715"/>
      <c r="CZ25" s="715"/>
      <c r="DA25" s="715"/>
      <c r="DB25" s="715"/>
      <c r="DC25" s="715"/>
      <c r="DD25" s="715"/>
      <c r="DE25" s="715"/>
      <c r="DF25" s="715"/>
      <c r="DG25" s="715"/>
      <c r="DH25" s="715"/>
      <c r="DI25" s="715"/>
      <c r="DJ25" s="715"/>
      <c r="DK25" s="715"/>
      <c r="DL25" s="715"/>
      <c r="DM25" s="715"/>
      <c r="DN25" s="715"/>
      <c r="DO25" s="715"/>
      <c r="DP25" s="715"/>
      <c r="DQ25" s="715"/>
      <c r="DR25" s="715"/>
      <c r="DS25" s="715"/>
      <c r="DT25" s="715"/>
      <c r="DU25" s="715"/>
      <c r="DV25" s="715"/>
      <c r="DW25" s="715"/>
      <c r="DX25" s="715"/>
      <c r="DY25" s="715"/>
      <c r="DZ25" s="715"/>
      <c r="EA25" s="715"/>
      <c r="EB25" s="715"/>
      <c r="EC25" s="715"/>
      <c r="ED25" s="715"/>
      <c r="EE25" s="715"/>
      <c r="EF25" s="715"/>
      <c r="EG25" s="715"/>
      <c r="EH25" s="715"/>
      <c r="EI25" s="715"/>
      <c r="EJ25" s="715"/>
      <c r="EK25" s="715"/>
      <c r="EL25" s="715"/>
      <c r="EM25" s="715"/>
      <c r="EN25" s="715"/>
      <c r="EO25" s="715"/>
      <c r="EP25" s="715"/>
      <c r="EQ25" s="715"/>
      <c r="ER25" s="715"/>
      <c r="ES25" s="715"/>
      <c r="ET25" s="715"/>
      <c r="EU25" s="715"/>
      <c r="EV25" s="715"/>
      <c r="EW25" s="715"/>
      <c r="EX25" s="715"/>
      <c r="EY25" s="715"/>
      <c r="EZ25" s="715"/>
      <c r="FA25" s="715"/>
      <c r="FB25" s="715"/>
      <c r="FC25" s="715"/>
      <c r="FD25" s="715"/>
      <c r="FE25" s="715"/>
      <c r="FF25" s="715"/>
      <c r="FG25" s="715"/>
      <c r="FH25" s="715"/>
      <c r="FI25" s="715"/>
      <c r="FJ25" s="715"/>
      <c r="FK25" s="715"/>
      <c r="FL25" s="715"/>
      <c r="FM25" s="715"/>
      <c r="FN25" s="715"/>
      <c r="FO25" s="715"/>
      <c r="FP25" s="715"/>
      <c r="FQ25" s="715"/>
      <c r="FR25" s="715"/>
      <c r="FS25" s="715"/>
      <c r="FT25" s="715"/>
      <c r="FU25" s="715"/>
      <c r="FV25" s="715"/>
      <c r="FW25" s="715"/>
      <c r="FX25" s="715"/>
      <c r="FY25" s="715"/>
      <c r="FZ25" s="715"/>
      <c r="GA25" s="715"/>
      <c r="GB25" s="715"/>
      <c r="GC25" s="715"/>
      <c r="GD25" s="715"/>
      <c r="GE25" s="715"/>
      <c r="GF25" s="715"/>
      <c r="GG25" s="715"/>
      <c r="GH25" s="715"/>
      <c r="GI25" s="715"/>
      <c r="GJ25" s="715"/>
      <c r="GK25" s="715"/>
      <c r="GL25" s="715"/>
      <c r="GM25" s="715"/>
      <c r="GN25" s="715"/>
      <c r="GO25" s="715"/>
      <c r="GP25" s="715"/>
      <c r="GQ25" s="715"/>
      <c r="GR25" s="715"/>
      <c r="GS25" s="715"/>
      <c r="GT25" s="715"/>
      <c r="GU25" s="715"/>
      <c r="GV25" s="715"/>
      <c r="GW25" s="715"/>
      <c r="GX25" s="715"/>
      <c r="GY25" s="715"/>
      <c r="GZ25" s="715"/>
      <c r="HA25" s="715"/>
      <c r="HB25" s="715"/>
      <c r="HC25" s="715"/>
      <c r="HD25" s="715"/>
      <c r="HE25" s="715"/>
      <c r="HF25" s="715"/>
      <c r="HG25" s="715"/>
      <c r="HH25" s="715"/>
      <c r="HI25" s="715"/>
      <c r="HJ25" s="715"/>
      <c r="HK25" s="715"/>
      <c r="HL25" s="715"/>
      <c r="HM25" s="715"/>
      <c r="HN25" s="715"/>
      <c r="HO25" s="715"/>
      <c r="HP25" s="715"/>
      <c r="HQ25" s="715"/>
      <c r="HR25" s="715"/>
      <c r="HS25" s="715"/>
      <c r="HT25" s="715"/>
      <c r="HU25" s="715"/>
      <c r="HV25" s="715"/>
      <c r="HW25" s="715"/>
      <c r="HX25" s="715"/>
      <c r="HY25" s="715"/>
      <c r="HZ25" s="715"/>
      <c r="IA25" s="715"/>
      <c r="IB25" s="715"/>
      <c r="IC25" s="715"/>
      <c r="ID25" s="715"/>
      <c r="IE25" s="715"/>
      <c r="IF25" s="715"/>
      <c r="IG25" s="715"/>
      <c r="IH25" s="715"/>
      <c r="II25" s="715"/>
      <c r="IJ25" s="715"/>
      <c r="IK25" s="715"/>
      <c r="IL25" s="715"/>
      <c r="IM25" s="715"/>
      <c r="IN25" s="715"/>
      <c r="IO25" s="715"/>
      <c r="IP25" s="715"/>
      <c r="IQ25" s="715"/>
      <c r="IR25" s="715"/>
      <c r="IS25" s="715"/>
      <c r="IT25" s="715"/>
      <c r="IU25" s="715"/>
      <c r="IV25" s="715"/>
      <c r="IW25" s="715"/>
      <c r="IX25" s="715"/>
      <c r="IY25" s="715"/>
      <c r="IZ25" s="715"/>
      <c r="JA25" s="715"/>
      <c r="JB25" s="715"/>
      <c r="JC25" s="715"/>
      <c r="JD25" s="715"/>
      <c r="JE25" s="715"/>
      <c r="JF25" s="715"/>
      <c r="JG25" s="715"/>
      <c r="JH25" s="715"/>
      <c r="JI25" s="715"/>
      <c r="JJ25" s="715"/>
      <c r="JK25" s="715"/>
      <c r="JL25" s="715"/>
      <c r="JM25" s="715"/>
      <c r="JN25" s="715"/>
      <c r="JO25" s="715"/>
      <c r="JP25" s="715"/>
      <c r="JQ25" s="715"/>
      <c r="JR25" s="715"/>
      <c r="JS25" s="715"/>
      <c r="JT25" s="715"/>
      <c r="JU25" s="715"/>
      <c r="JV25" s="715"/>
      <c r="JW25" s="715"/>
      <c r="JX25" s="715"/>
      <c r="JY25" s="715"/>
      <c r="JZ25" s="715"/>
      <c r="KA25" s="715"/>
      <c r="KB25" s="715"/>
      <c r="KC25" s="715"/>
      <c r="KD25" s="715"/>
      <c r="KE25" s="715"/>
      <c r="KF25" s="715"/>
      <c r="KG25" s="715"/>
      <c r="KH25" s="715"/>
      <c r="KI25" s="715"/>
      <c r="KJ25" s="715"/>
      <c r="KK25" s="715"/>
      <c r="KL25" s="715"/>
      <c r="KM25" s="715"/>
      <c r="KN25" s="715"/>
      <c r="KO25" s="715"/>
      <c r="KP25" s="715"/>
      <c r="KQ25" s="715"/>
      <c r="KR25" s="715"/>
      <c r="KS25" s="715"/>
      <c r="KT25" s="715"/>
      <c r="KU25" s="715"/>
      <c r="KV25" s="715"/>
      <c r="KW25" s="715"/>
      <c r="KX25" s="715"/>
      <c r="KY25" s="715"/>
      <c r="KZ25" s="715"/>
      <c r="LA25" s="715"/>
      <c r="LB25" s="715"/>
      <c r="LC25" s="715"/>
      <c r="LD25" s="715"/>
      <c r="LE25" s="715"/>
      <c r="LF25" s="715"/>
      <c r="LG25" s="715"/>
      <c r="LH25" s="715"/>
      <c r="LI25" s="715"/>
      <c r="LJ25" s="715"/>
      <c r="LK25" s="715"/>
      <c r="LL25" s="715"/>
      <c r="LM25" s="715"/>
      <c r="LN25" s="715"/>
      <c r="LO25" s="715"/>
      <c r="LP25" s="715"/>
      <c r="LQ25" s="715"/>
      <c r="LR25" s="715"/>
      <c r="LS25" s="715"/>
      <c r="LT25" s="715"/>
      <c r="LU25" s="715"/>
      <c r="LV25" s="715"/>
      <c r="LW25" s="715"/>
      <c r="LX25" s="715"/>
      <c r="LY25" s="715"/>
      <c r="LZ25" s="715"/>
      <c r="MA25" s="715"/>
      <c r="MB25" s="715"/>
      <c r="MC25" s="715"/>
      <c r="MD25" s="715"/>
      <c r="ME25" s="715"/>
      <c r="MF25" s="715"/>
      <c r="MG25" s="715"/>
      <c r="MH25" s="715"/>
      <c r="MI25" s="715"/>
      <c r="MJ25" s="715"/>
      <c r="MK25" s="715"/>
      <c r="ML25" s="715"/>
      <c r="MM25" s="715"/>
      <c r="MN25" s="715"/>
      <c r="MO25" s="715"/>
      <c r="MP25" s="715"/>
      <c r="MQ25" s="715"/>
      <c r="MR25" s="715"/>
      <c r="MS25" s="715"/>
      <c r="MT25" s="715"/>
      <c r="MU25" s="715"/>
      <c r="MV25" s="715"/>
      <c r="MW25" s="715"/>
      <c r="MX25" s="715"/>
      <c r="MY25" s="715"/>
      <c r="MZ25" s="715"/>
      <c r="NA25" s="715"/>
      <c r="NB25" s="715"/>
      <c r="NC25" s="715"/>
      <c r="ND25" s="715"/>
      <c r="NE25" s="715"/>
      <c r="NF25" s="715"/>
      <c r="NG25" s="715"/>
      <c r="NH25" s="715"/>
      <c r="NI25" s="715"/>
      <c r="NJ25" s="715"/>
      <c r="NK25" s="715"/>
      <c r="NL25" s="715"/>
      <c r="NM25" s="715"/>
      <c r="NN25" s="715"/>
      <c r="NO25" s="715"/>
      <c r="NP25" s="715"/>
      <c r="NQ25" s="715"/>
      <c r="NR25" s="715"/>
      <c r="NS25" s="715"/>
      <c r="NT25" s="715"/>
      <c r="NU25" s="715"/>
      <c r="NV25" s="715"/>
      <c r="NW25" s="715"/>
      <c r="NX25" s="715"/>
      <c r="NY25" s="715"/>
      <c r="NZ25" s="715"/>
      <c r="OA25" s="715"/>
      <c r="OB25" s="715"/>
      <c r="OC25" s="715"/>
      <c r="OD25" s="715"/>
      <c r="OE25" s="715"/>
      <c r="OF25" s="715"/>
      <c r="OG25" s="715"/>
      <c r="OH25" s="715"/>
      <c r="OI25" s="715"/>
      <c r="OJ25" s="715"/>
      <c r="OK25" s="715"/>
      <c r="OL25" s="715"/>
      <c r="OM25" s="715"/>
      <c r="ON25" s="715"/>
      <c r="OO25" s="715"/>
      <c r="OP25" s="715"/>
      <c r="OQ25" s="715"/>
      <c r="OR25" s="715"/>
      <c r="OS25" s="715"/>
      <c r="OT25" s="715"/>
      <c r="OU25" s="715"/>
      <c r="OV25" s="715"/>
      <c r="OW25" s="715"/>
      <c r="OX25" s="715"/>
      <c r="OY25" s="715"/>
      <c r="OZ25" s="715"/>
      <c r="PA25" s="715"/>
      <c r="PB25" s="715"/>
      <c r="PC25" s="715"/>
      <c r="PD25" s="715"/>
      <c r="PE25" s="715"/>
      <c r="PF25" s="715"/>
      <c r="PG25" s="715"/>
      <c r="PH25" s="715"/>
      <c r="PI25" s="715"/>
      <c r="PJ25" s="715"/>
      <c r="PK25" s="715"/>
      <c r="PL25" s="715"/>
      <c r="PM25" s="715"/>
      <c r="PN25" s="715"/>
      <c r="PO25" s="715"/>
      <c r="PP25" s="715"/>
      <c r="PQ25" s="715"/>
      <c r="PR25" s="715"/>
      <c r="PS25" s="715"/>
      <c r="PT25" s="715"/>
      <c r="PU25" s="715"/>
      <c r="PV25" s="715"/>
      <c r="PW25" s="715"/>
      <c r="PX25" s="715"/>
      <c r="PY25" s="715"/>
      <c r="PZ25" s="715"/>
      <c r="QA25" s="715"/>
      <c r="QB25" s="715"/>
      <c r="QC25" s="715"/>
      <c r="QD25" s="715"/>
      <c r="QE25" s="715"/>
      <c r="QF25" s="715"/>
      <c r="QG25" s="715"/>
      <c r="QH25" s="715"/>
      <c r="QI25" s="715"/>
      <c r="QJ25" s="715"/>
      <c r="QK25" s="715"/>
      <c r="QL25" s="715"/>
      <c r="QM25" s="715"/>
      <c r="QN25" s="715"/>
      <c r="QO25" s="715"/>
      <c r="QP25" s="715"/>
      <c r="QQ25" s="715"/>
      <c r="QR25" s="715"/>
      <c r="QS25" s="715"/>
      <c r="QT25" s="715"/>
      <c r="QU25" s="715"/>
      <c r="QV25" s="715"/>
      <c r="QW25" s="715"/>
      <c r="QX25" s="715"/>
      <c r="QY25" s="715"/>
      <c r="QZ25" s="715"/>
      <c r="RA25" s="715"/>
      <c r="RB25" s="715"/>
      <c r="RC25" s="715"/>
      <c r="RD25" s="715"/>
      <c r="RE25" s="715"/>
      <c r="RF25" s="715"/>
      <c r="RG25" s="715"/>
      <c r="RH25" s="715"/>
      <c r="RI25" s="715"/>
      <c r="RJ25" s="715"/>
      <c r="RK25" s="715"/>
      <c r="RL25" s="715"/>
      <c r="RM25" s="715"/>
      <c r="RN25" s="715"/>
      <c r="RO25" s="715"/>
      <c r="RP25" s="715"/>
      <c r="RQ25" s="715"/>
      <c r="RR25" s="715"/>
      <c r="RS25" s="715"/>
      <c r="RT25" s="715"/>
      <c r="RU25" s="715"/>
      <c r="RV25" s="715"/>
      <c r="RW25" s="715"/>
      <c r="RX25" s="715"/>
      <c r="RY25" s="715"/>
      <c r="RZ25" s="715"/>
      <c r="SA25" s="715"/>
      <c r="SB25" s="715"/>
      <c r="SC25" s="715"/>
      <c r="SD25" s="715"/>
      <c r="SE25" s="715"/>
      <c r="SF25" s="715"/>
      <c r="SG25" s="715"/>
      <c r="SH25" s="715"/>
      <c r="SI25" s="715"/>
      <c r="SJ25" s="715"/>
      <c r="SK25" s="715"/>
      <c r="SL25" s="715"/>
      <c r="SM25" s="715"/>
      <c r="SN25" s="715"/>
      <c r="SO25" s="715"/>
      <c r="SP25" s="715"/>
      <c r="SQ25" s="715"/>
      <c r="SR25" s="715"/>
      <c r="SS25" s="715"/>
      <c r="ST25" s="715"/>
      <c r="SU25" s="715"/>
      <c r="SV25" s="715"/>
      <c r="SW25" s="715"/>
      <c r="SX25" s="715"/>
      <c r="SY25" s="715"/>
      <c r="SZ25" s="715"/>
      <c r="TA25" s="715"/>
      <c r="TB25" s="715"/>
      <c r="TC25" s="715"/>
      <c r="TD25" s="715"/>
      <c r="TE25" s="715"/>
      <c r="TF25" s="715"/>
      <c r="TG25" s="715"/>
      <c r="TH25" s="715"/>
      <c r="TI25" s="715"/>
      <c r="TJ25" s="715"/>
      <c r="TK25" s="715"/>
      <c r="TL25" s="715"/>
      <c r="TM25" s="715"/>
      <c r="TN25" s="715"/>
      <c r="TO25" s="715"/>
      <c r="TP25" s="715"/>
      <c r="TQ25" s="715"/>
      <c r="TR25" s="715"/>
      <c r="TS25" s="715"/>
      <c r="TT25" s="715"/>
      <c r="TU25" s="715"/>
      <c r="TV25" s="715"/>
      <c r="TW25" s="715"/>
      <c r="TX25" s="715"/>
      <c r="TY25" s="715"/>
      <c r="TZ25" s="715"/>
      <c r="UA25" s="715"/>
      <c r="UB25" s="715"/>
      <c r="UC25" s="715"/>
      <c r="UD25" s="715"/>
      <c r="UE25" s="715"/>
      <c r="UF25" s="715"/>
      <c r="UG25" s="715"/>
      <c r="UH25" s="715"/>
      <c r="UI25" s="715"/>
      <c r="UJ25" s="715"/>
      <c r="UK25" s="715"/>
      <c r="UL25" s="715"/>
      <c r="UM25" s="715"/>
      <c r="UN25" s="715"/>
      <c r="UO25" s="715"/>
      <c r="UP25" s="715"/>
      <c r="UQ25" s="715"/>
      <c r="UR25" s="715"/>
      <c r="US25" s="715"/>
      <c r="UT25" s="715"/>
      <c r="UU25" s="715"/>
      <c r="UV25" s="715"/>
      <c r="UW25" s="715"/>
      <c r="UX25" s="715"/>
      <c r="UY25" s="715"/>
      <c r="UZ25" s="715"/>
      <c r="VA25" s="715"/>
      <c r="VB25" s="715"/>
      <c r="VC25" s="715"/>
      <c r="VD25" s="715"/>
      <c r="VE25" s="715"/>
      <c r="VF25" s="715"/>
      <c r="VG25" s="715"/>
      <c r="VH25" s="715"/>
      <c r="VI25" s="715"/>
      <c r="VJ25" s="715"/>
    </row>
    <row r="26" spans="1:582" s="720" customFormat="1" ht="10.35" customHeight="1" thickBot="1" x14ac:dyDescent="0.25">
      <c r="A26" s="715"/>
      <c r="B26" s="716"/>
      <c r="C26" s="721"/>
      <c r="D26" s="721"/>
      <c r="E26" s="721"/>
      <c r="F26" s="722"/>
      <c r="G26" s="722"/>
      <c r="H26" s="722"/>
      <c r="I26" s="722"/>
      <c r="J26" s="722"/>
      <c r="K26" s="722"/>
      <c r="L26" s="722"/>
      <c r="M26" s="722"/>
      <c r="N26" s="722"/>
      <c r="O26" s="722"/>
      <c r="P26" s="722"/>
      <c r="Q26" s="722"/>
      <c r="R26" s="722"/>
      <c r="S26" s="722"/>
      <c r="T26" s="722"/>
      <c r="U26" s="719"/>
      <c r="V26" s="715"/>
      <c r="W26" s="715"/>
      <c r="X26" s="715"/>
      <c r="Y26" s="715"/>
      <c r="Z26" s="715"/>
      <c r="AA26" s="715"/>
      <c r="AB26" s="715"/>
      <c r="AC26" s="715"/>
      <c r="AD26" s="715"/>
      <c r="AE26" s="715"/>
      <c r="AF26" s="715"/>
      <c r="AG26" s="715"/>
      <c r="AH26" s="715"/>
      <c r="AI26" s="715"/>
      <c r="AJ26" s="715"/>
      <c r="AK26" s="715"/>
      <c r="AL26" s="715"/>
      <c r="AM26" s="715"/>
      <c r="AN26" s="715"/>
      <c r="AO26" s="715"/>
      <c r="AP26" s="715"/>
      <c r="AQ26" s="715"/>
      <c r="AR26" s="715"/>
      <c r="AS26" s="715"/>
      <c r="AT26" s="715"/>
      <c r="AU26" s="715"/>
      <c r="AV26" s="715"/>
      <c r="AW26" s="715"/>
      <c r="AX26" s="715"/>
      <c r="AY26" s="715"/>
      <c r="AZ26" s="715"/>
      <c r="BA26" s="715"/>
      <c r="BB26" s="715"/>
      <c r="BC26" s="715"/>
      <c r="BD26" s="715"/>
      <c r="BE26" s="715"/>
      <c r="BF26" s="715"/>
      <c r="BG26" s="715"/>
      <c r="BH26" s="715"/>
      <c r="BI26" s="715"/>
      <c r="BJ26" s="715"/>
      <c r="BK26" s="715"/>
      <c r="BL26" s="715"/>
      <c r="BM26" s="715"/>
      <c r="BN26" s="715"/>
      <c r="BO26" s="715"/>
      <c r="BP26" s="715"/>
      <c r="BQ26" s="715"/>
      <c r="BR26" s="715"/>
      <c r="BS26" s="715"/>
      <c r="BT26" s="715"/>
      <c r="BU26" s="715"/>
      <c r="BV26" s="715"/>
      <c r="BW26" s="715"/>
      <c r="BX26" s="715"/>
      <c r="BY26" s="715"/>
      <c r="BZ26" s="715"/>
      <c r="CA26" s="715"/>
      <c r="CB26" s="715"/>
      <c r="CC26" s="715"/>
      <c r="CD26" s="715"/>
      <c r="CE26" s="715"/>
      <c r="CF26" s="715"/>
      <c r="CG26" s="715"/>
      <c r="CH26" s="715"/>
      <c r="CI26" s="715"/>
      <c r="CJ26" s="715"/>
      <c r="CK26" s="715"/>
      <c r="CL26" s="715"/>
      <c r="CM26" s="715"/>
      <c r="CN26" s="715"/>
      <c r="CO26" s="715"/>
      <c r="CP26" s="715"/>
      <c r="CQ26" s="715"/>
      <c r="CR26" s="715"/>
      <c r="CS26" s="715"/>
      <c r="CT26" s="715"/>
      <c r="CU26" s="715"/>
      <c r="CV26" s="715"/>
      <c r="CW26" s="715"/>
      <c r="CX26" s="715"/>
      <c r="CY26" s="715"/>
      <c r="CZ26" s="715"/>
      <c r="DA26" s="715"/>
      <c r="DB26" s="715"/>
      <c r="DC26" s="715"/>
      <c r="DD26" s="715"/>
      <c r="DE26" s="715"/>
      <c r="DF26" s="715"/>
      <c r="DG26" s="715"/>
      <c r="DH26" s="715"/>
      <c r="DI26" s="715"/>
      <c r="DJ26" s="715"/>
      <c r="DK26" s="715"/>
      <c r="DL26" s="715"/>
      <c r="DM26" s="715"/>
      <c r="DN26" s="715"/>
      <c r="DO26" s="715"/>
      <c r="DP26" s="715"/>
      <c r="DQ26" s="715"/>
      <c r="DR26" s="715"/>
      <c r="DS26" s="715"/>
      <c r="DT26" s="715"/>
      <c r="DU26" s="715"/>
      <c r="DV26" s="715"/>
      <c r="DW26" s="715"/>
      <c r="DX26" s="715"/>
      <c r="DY26" s="715"/>
      <c r="DZ26" s="715"/>
      <c r="EA26" s="715"/>
      <c r="EB26" s="715"/>
      <c r="EC26" s="715"/>
      <c r="ED26" s="715"/>
      <c r="EE26" s="715"/>
      <c r="EF26" s="715"/>
      <c r="EG26" s="715"/>
      <c r="EH26" s="715"/>
      <c r="EI26" s="715"/>
      <c r="EJ26" s="715"/>
      <c r="EK26" s="715"/>
      <c r="EL26" s="715"/>
      <c r="EM26" s="715"/>
      <c r="EN26" s="715"/>
      <c r="EO26" s="715"/>
      <c r="EP26" s="715"/>
      <c r="EQ26" s="715"/>
      <c r="ER26" s="715"/>
      <c r="ES26" s="715"/>
      <c r="ET26" s="715"/>
      <c r="EU26" s="715"/>
      <c r="EV26" s="715"/>
      <c r="EW26" s="715"/>
      <c r="EX26" s="715"/>
      <c r="EY26" s="715"/>
      <c r="EZ26" s="715"/>
      <c r="FA26" s="715"/>
      <c r="FB26" s="715"/>
      <c r="FC26" s="715"/>
      <c r="FD26" s="715"/>
      <c r="FE26" s="715"/>
      <c r="FF26" s="715"/>
      <c r="FG26" s="715"/>
      <c r="FH26" s="715"/>
      <c r="FI26" s="715"/>
      <c r="FJ26" s="715"/>
      <c r="FK26" s="715"/>
      <c r="FL26" s="715"/>
      <c r="FM26" s="715"/>
      <c r="FN26" s="715"/>
      <c r="FO26" s="715"/>
      <c r="FP26" s="715"/>
      <c r="FQ26" s="715"/>
      <c r="FR26" s="715"/>
      <c r="FS26" s="715"/>
      <c r="FT26" s="715"/>
      <c r="FU26" s="715"/>
      <c r="FV26" s="715"/>
      <c r="FW26" s="715"/>
      <c r="FX26" s="715"/>
      <c r="FY26" s="715"/>
      <c r="FZ26" s="715"/>
      <c r="GA26" s="715"/>
      <c r="GB26" s="715"/>
      <c r="GC26" s="715"/>
      <c r="GD26" s="715"/>
      <c r="GE26" s="715"/>
      <c r="GF26" s="715"/>
      <c r="GG26" s="715"/>
      <c r="GH26" s="715"/>
      <c r="GI26" s="715"/>
      <c r="GJ26" s="715"/>
      <c r="GK26" s="715"/>
      <c r="GL26" s="715"/>
      <c r="GM26" s="715"/>
      <c r="GN26" s="715"/>
      <c r="GO26" s="715"/>
      <c r="GP26" s="715"/>
      <c r="GQ26" s="715"/>
      <c r="GR26" s="715"/>
      <c r="GS26" s="715"/>
      <c r="GT26" s="715"/>
      <c r="GU26" s="715"/>
      <c r="GV26" s="715"/>
      <c r="GW26" s="715"/>
      <c r="GX26" s="715"/>
      <c r="GY26" s="715"/>
      <c r="GZ26" s="715"/>
      <c r="HA26" s="715"/>
      <c r="HB26" s="715"/>
      <c r="HC26" s="715"/>
      <c r="HD26" s="715"/>
      <c r="HE26" s="715"/>
      <c r="HF26" s="715"/>
      <c r="HG26" s="715"/>
      <c r="HH26" s="715"/>
      <c r="HI26" s="715"/>
      <c r="HJ26" s="715"/>
      <c r="HK26" s="715"/>
      <c r="HL26" s="715"/>
      <c r="HM26" s="715"/>
      <c r="HN26" s="715"/>
      <c r="HO26" s="715"/>
      <c r="HP26" s="715"/>
      <c r="HQ26" s="715"/>
      <c r="HR26" s="715"/>
      <c r="HS26" s="715"/>
      <c r="HT26" s="715"/>
      <c r="HU26" s="715"/>
      <c r="HV26" s="715"/>
      <c r="HW26" s="715"/>
      <c r="HX26" s="715"/>
      <c r="HY26" s="715"/>
      <c r="HZ26" s="715"/>
      <c r="IA26" s="715"/>
      <c r="IB26" s="715"/>
      <c r="IC26" s="715"/>
      <c r="ID26" s="715"/>
      <c r="IE26" s="715"/>
      <c r="IF26" s="715"/>
      <c r="IG26" s="715"/>
      <c r="IH26" s="715"/>
      <c r="II26" s="715"/>
      <c r="IJ26" s="715"/>
      <c r="IK26" s="715"/>
      <c r="IL26" s="715"/>
      <c r="IM26" s="715"/>
      <c r="IN26" s="715"/>
      <c r="IO26" s="715"/>
      <c r="IP26" s="715"/>
      <c r="IQ26" s="715"/>
      <c r="IR26" s="715"/>
      <c r="IS26" s="715"/>
      <c r="IT26" s="715"/>
      <c r="IU26" s="715"/>
      <c r="IV26" s="715"/>
      <c r="IW26" s="715"/>
      <c r="IX26" s="715"/>
      <c r="IY26" s="715"/>
      <c r="IZ26" s="715"/>
      <c r="JA26" s="715"/>
      <c r="JB26" s="715"/>
      <c r="JC26" s="715"/>
      <c r="JD26" s="715"/>
      <c r="JE26" s="715"/>
      <c r="JF26" s="715"/>
      <c r="JG26" s="715"/>
      <c r="JH26" s="715"/>
      <c r="JI26" s="715"/>
      <c r="JJ26" s="715"/>
      <c r="JK26" s="715"/>
      <c r="JL26" s="715"/>
      <c r="JM26" s="715"/>
      <c r="JN26" s="715"/>
      <c r="JO26" s="715"/>
      <c r="JP26" s="715"/>
      <c r="JQ26" s="715"/>
      <c r="JR26" s="715"/>
      <c r="JS26" s="715"/>
      <c r="JT26" s="715"/>
      <c r="JU26" s="715"/>
      <c r="JV26" s="715"/>
      <c r="JW26" s="715"/>
      <c r="JX26" s="715"/>
      <c r="JY26" s="715"/>
      <c r="JZ26" s="715"/>
      <c r="KA26" s="715"/>
      <c r="KB26" s="715"/>
      <c r="KC26" s="715"/>
      <c r="KD26" s="715"/>
      <c r="KE26" s="715"/>
      <c r="KF26" s="715"/>
      <c r="KG26" s="715"/>
      <c r="KH26" s="715"/>
      <c r="KI26" s="715"/>
      <c r="KJ26" s="715"/>
      <c r="KK26" s="715"/>
      <c r="KL26" s="715"/>
      <c r="KM26" s="715"/>
      <c r="KN26" s="715"/>
      <c r="KO26" s="715"/>
      <c r="KP26" s="715"/>
      <c r="KQ26" s="715"/>
      <c r="KR26" s="715"/>
      <c r="KS26" s="715"/>
      <c r="KT26" s="715"/>
      <c r="KU26" s="715"/>
      <c r="KV26" s="715"/>
      <c r="KW26" s="715"/>
      <c r="KX26" s="715"/>
      <c r="KY26" s="715"/>
      <c r="KZ26" s="715"/>
      <c r="LA26" s="715"/>
      <c r="LB26" s="715"/>
      <c r="LC26" s="715"/>
      <c r="LD26" s="715"/>
      <c r="LE26" s="715"/>
      <c r="LF26" s="715"/>
      <c r="LG26" s="715"/>
      <c r="LH26" s="715"/>
      <c r="LI26" s="715"/>
      <c r="LJ26" s="715"/>
      <c r="LK26" s="715"/>
      <c r="LL26" s="715"/>
      <c r="LM26" s="715"/>
      <c r="LN26" s="715"/>
      <c r="LO26" s="715"/>
      <c r="LP26" s="715"/>
      <c r="LQ26" s="715"/>
      <c r="LR26" s="715"/>
      <c r="LS26" s="715"/>
      <c r="LT26" s="715"/>
      <c r="LU26" s="715"/>
      <c r="LV26" s="715"/>
      <c r="LW26" s="715"/>
      <c r="LX26" s="715"/>
      <c r="LY26" s="715"/>
      <c r="LZ26" s="715"/>
      <c r="MA26" s="715"/>
      <c r="MB26" s="715"/>
      <c r="MC26" s="715"/>
      <c r="MD26" s="715"/>
      <c r="ME26" s="715"/>
      <c r="MF26" s="715"/>
      <c r="MG26" s="715"/>
      <c r="MH26" s="715"/>
      <c r="MI26" s="715"/>
      <c r="MJ26" s="715"/>
      <c r="MK26" s="715"/>
      <c r="ML26" s="715"/>
      <c r="MM26" s="715"/>
      <c r="MN26" s="715"/>
      <c r="MO26" s="715"/>
      <c r="MP26" s="715"/>
      <c r="MQ26" s="715"/>
      <c r="MR26" s="715"/>
      <c r="MS26" s="715"/>
      <c r="MT26" s="715"/>
      <c r="MU26" s="715"/>
      <c r="MV26" s="715"/>
      <c r="MW26" s="715"/>
      <c r="MX26" s="715"/>
      <c r="MY26" s="715"/>
      <c r="MZ26" s="715"/>
      <c r="NA26" s="715"/>
      <c r="NB26" s="715"/>
      <c r="NC26" s="715"/>
      <c r="ND26" s="715"/>
      <c r="NE26" s="715"/>
      <c r="NF26" s="715"/>
      <c r="NG26" s="715"/>
      <c r="NH26" s="715"/>
      <c r="NI26" s="715"/>
      <c r="NJ26" s="715"/>
      <c r="NK26" s="715"/>
      <c r="NL26" s="715"/>
      <c r="NM26" s="715"/>
      <c r="NN26" s="715"/>
      <c r="NO26" s="715"/>
      <c r="NP26" s="715"/>
      <c r="NQ26" s="715"/>
      <c r="NR26" s="715"/>
      <c r="NS26" s="715"/>
      <c r="NT26" s="715"/>
      <c r="NU26" s="715"/>
      <c r="NV26" s="715"/>
      <c r="NW26" s="715"/>
      <c r="NX26" s="715"/>
      <c r="NY26" s="715"/>
      <c r="NZ26" s="715"/>
      <c r="OA26" s="715"/>
      <c r="OB26" s="715"/>
      <c r="OC26" s="715"/>
      <c r="OD26" s="715"/>
      <c r="OE26" s="715"/>
      <c r="OF26" s="715"/>
      <c r="OG26" s="715"/>
      <c r="OH26" s="715"/>
      <c r="OI26" s="715"/>
      <c r="OJ26" s="715"/>
      <c r="OK26" s="715"/>
      <c r="OL26" s="715"/>
      <c r="OM26" s="715"/>
      <c r="ON26" s="715"/>
      <c r="OO26" s="715"/>
      <c r="OP26" s="715"/>
      <c r="OQ26" s="715"/>
      <c r="OR26" s="715"/>
      <c r="OS26" s="715"/>
      <c r="OT26" s="715"/>
      <c r="OU26" s="715"/>
      <c r="OV26" s="715"/>
      <c r="OW26" s="715"/>
      <c r="OX26" s="715"/>
      <c r="OY26" s="715"/>
      <c r="OZ26" s="715"/>
      <c r="PA26" s="715"/>
      <c r="PB26" s="715"/>
      <c r="PC26" s="715"/>
      <c r="PD26" s="715"/>
      <c r="PE26" s="715"/>
      <c r="PF26" s="715"/>
      <c r="PG26" s="715"/>
      <c r="PH26" s="715"/>
      <c r="PI26" s="715"/>
      <c r="PJ26" s="715"/>
      <c r="PK26" s="715"/>
      <c r="PL26" s="715"/>
      <c r="PM26" s="715"/>
      <c r="PN26" s="715"/>
      <c r="PO26" s="715"/>
      <c r="PP26" s="715"/>
      <c r="PQ26" s="715"/>
      <c r="PR26" s="715"/>
      <c r="PS26" s="715"/>
      <c r="PT26" s="715"/>
      <c r="PU26" s="715"/>
      <c r="PV26" s="715"/>
      <c r="PW26" s="715"/>
      <c r="PX26" s="715"/>
      <c r="PY26" s="715"/>
      <c r="PZ26" s="715"/>
      <c r="QA26" s="715"/>
      <c r="QB26" s="715"/>
      <c r="QC26" s="715"/>
      <c r="QD26" s="715"/>
      <c r="QE26" s="715"/>
      <c r="QF26" s="715"/>
      <c r="QG26" s="715"/>
      <c r="QH26" s="715"/>
      <c r="QI26" s="715"/>
      <c r="QJ26" s="715"/>
      <c r="QK26" s="715"/>
      <c r="QL26" s="715"/>
      <c r="QM26" s="715"/>
      <c r="QN26" s="715"/>
      <c r="QO26" s="715"/>
      <c r="QP26" s="715"/>
      <c r="QQ26" s="715"/>
      <c r="QR26" s="715"/>
      <c r="QS26" s="715"/>
      <c r="QT26" s="715"/>
      <c r="QU26" s="715"/>
      <c r="QV26" s="715"/>
      <c r="QW26" s="715"/>
      <c r="QX26" s="715"/>
      <c r="QY26" s="715"/>
      <c r="QZ26" s="715"/>
      <c r="RA26" s="715"/>
      <c r="RB26" s="715"/>
      <c r="RC26" s="715"/>
      <c r="RD26" s="715"/>
      <c r="RE26" s="715"/>
      <c r="RF26" s="715"/>
      <c r="RG26" s="715"/>
      <c r="RH26" s="715"/>
      <c r="RI26" s="715"/>
      <c r="RJ26" s="715"/>
      <c r="RK26" s="715"/>
      <c r="RL26" s="715"/>
      <c r="RM26" s="715"/>
      <c r="RN26" s="715"/>
      <c r="RO26" s="715"/>
      <c r="RP26" s="715"/>
      <c r="RQ26" s="715"/>
      <c r="RR26" s="715"/>
      <c r="RS26" s="715"/>
      <c r="RT26" s="715"/>
      <c r="RU26" s="715"/>
      <c r="RV26" s="715"/>
      <c r="RW26" s="715"/>
      <c r="RX26" s="715"/>
      <c r="RY26" s="715"/>
      <c r="RZ26" s="715"/>
      <c r="SA26" s="715"/>
      <c r="SB26" s="715"/>
      <c r="SC26" s="715"/>
      <c r="SD26" s="715"/>
      <c r="SE26" s="715"/>
      <c r="SF26" s="715"/>
      <c r="SG26" s="715"/>
      <c r="SH26" s="715"/>
      <c r="SI26" s="715"/>
      <c r="SJ26" s="715"/>
      <c r="SK26" s="715"/>
      <c r="SL26" s="715"/>
      <c r="SM26" s="715"/>
      <c r="SN26" s="715"/>
      <c r="SO26" s="715"/>
      <c r="SP26" s="715"/>
      <c r="SQ26" s="715"/>
      <c r="SR26" s="715"/>
      <c r="SS26" s="715"/>
      <c r="ST26" s="715"/>
      <c r="SU26" s="715"/>
      <c r="SV26" s="715"/>
      <c r="SW26" s="715"/>
      <c r="SX26" s="715"/>
      <c r="SY26" s="715"/>
      <c r="SZ26" s="715"/>
      <c r="TA26" s="715"/>
      <c r="TB26" s="715"/>
      <c r="TC26" s="715"/>
      <c r="TD26" s="715"/>
      <c r="TE26" s="715"/>
      <c r="TF26" s="715"/>
      <c r="TG26" s="715"/>
      <c r="TH26" s="715"/>
      <c r="TI26" s="715"/>
      <c r="TJ26" s="715"/>
      <c r="TK26" s="715"/>
      <c r="TL26" s="715"/>
      <c r="TM26" s="715"/>
      <c r="TN26" s="715"/>
      <c r="TO26" s="715"/>
      <c r="TP26" s="715"/>
      <c r="TQ26" s="715"/>
      <c r="TR26" s="715"/>
      <c r="TS26" s="715"/>
      <c r="TT26" s="715"/>
      <c r="TU26" s="715"/>
      <c r="TV26" s="715"/>
      <c r="TW26" s="715"/>
      <c r="TX26" s="715"/>
      <c r="TY26" s="715"/>
      <c r="TZ26" s="715"/>
      <c r="UA26" s="715"/>
      <c r="UB26" s="715"/>
      <c r="UC26" s="715"/>
      <c r="UD26" s="715"/>
      <c r="UE26" s="715"/>
      <c r="UF26" s="715"/>
      <c r="UG26" s="715"/>
      <c r="UH26" s="715"/>
      <c r="UI26" s="715"/>
      <c r="UJ26" s="715"/>
      <c r="UK26" s="715"/>
      <c r="UL26" s="715"/>
      <c r="UM26" s="715"/>
      <c r="UN26" s="715"/>
      <c r="UO26" s="715"/>
      <c r="UP26" s="715"/>
      <c r="UQ26" s="715"/>
      <c r="UR26" s="715"/>
      <c r="US26" s="715"/>
      <c r="UT26" s="715"/>
      <c r="UU26" s="715"/>
      <c r="UV26" s="715"/>
      <c r="UW26" s="715"/>
      <c r="UX26" s="715"/>
      <c r="UY26" s="715"/>
      <c r="UZ26" s="715"/>
      <c r="VA26" s="715"/>
      <c r="VB26" s="715"/>
      <c r="VC26" s="715"/>
      <c r="VD26" s="715"/>
      <c r="VE26" s="715"/>
      <c r="VF26" s="715"/>
      <c r="VG26" s="715"/>
      <c r="VH26" s="715"/>
      <c r="VI26" s="715"/>
      <c r="VJ26" s="715"/>
    </row>
    <row r="27" spans="1:582" s="720" customFormat="1" ht="13.5" thickBot="1" x14ac:dyDescent="0.25">
      <c r="A27" s="715"/>
      <c r="B27" s="716"/>
      <c r="C27" s="723"/>
      <c r="D27" s="724" t="s">
        <v>1805</v>
      </c>
      <c r="E27" s="718" t="s">
        <v>2530</v>
      </c>
      <c r="F27" s="725"/>
      <c r="G27" s="718"/>
      <c r="H27" s="718"/>
      <c r="I27" s="725"/>
      <c r="J27" s="718"/>
      <c r="K27" s="718"/>
      <c r="L27" s="718"/>
      <c r="M27" s="718"/>
      <c r="N27" s="718"/>
      <c r="O27" s="718"/>
      <c r="P27" s="718"/>
      <c r="Q27" s="718"/>
      <c r="R27" s="718"/>
      <c r="S27" s="718"/>
      <c r="T27" s="718"/>
      <c r="U27" s="719"/>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15"/>
      <c r="BM27" s="715"/>
      <c r="BN27" s="715"/>
      <c r="BO27" s="715"/>
      <c r="BP27" s="715"/>
      <c r="BQ27" s="715"/>
      <c r="BR27" s="715"/>
      <c r="BS27" s="715"/>
      <c r="BT27" s="715"/>
      <c r="BU27" s="715"/>
      <c r="BV27" s="715"/>
      <c r="BW27" s="715"/>
      <c r="BX27" s="715"/>
      <c r="BY27" s="715"/>
      <c r="BZ27" s="715"/>
      <c r="CA27" s="715"/>
      <c r="CB27" s="715"/>
      <c r="CC27" s="715"/>
      <c r="CD27" s="715"/>
      <c r="CE27" s="715"/>
      <c r="CF27" s="715"/>
      <c r="CG27" s="715"/>
      <c r="CH27" s="715"/>
      <c r="CI27" s="715"/>
      <c r="CJ27" s="715"/>
      <c r="CK27" s="715"/>
      <c r="CL27" s="715"/>
      <c r="CM27" s="715"/>
      <c r="CN27" s="715"/>
      <c r="CO27" s="715"/>
      <c r="CP27" s="715"/>
      <c r="CQ27" s="715"/>
      <c r="CR27" s="715"/>
      <c r="CS27" s="715"/>
      <c r="CT27" s="715"/>
      <c r="CU27" s="715"/>
      <c r="CV27" s="715"/>
      <c r="CW27" s="715"/>
      <c r="CX27" s="715"/>
      <c r="CY27" s="715"/>
      <c r="CZ27" s="715"/>
      <c r="DA27" s="715"/>
      <c r="DB27" s="715"/>
      <c r="DC27" s="715"/>
      <c r="DD27" s="715"/>
      <c r="DE27" s="715"/>
      <c r="DF27" s="715"/>
      <c r="DG27" s="715"/>
      <c r="DH27" s="715"/>
      <c r="DI27" s="715"/>
      <c r="DJ27" s="715"/>
      <c r="DK27" s="715"/>
      <c r="DL27" s="715"/>
      <c r="DM27" s="715"/>
      <c r="DN27" s="715"/>
      <c r="DO27" s="715"/>
      <c r="DP27" s="715"/>
      <c r="DQ27" s="715"/>
      <c r="DR27" s="715"/>
      <c r="DS27" s="715"/>
      <c r="DT27" s="715"/>
      <c r="DU27" s="715"/>
      <c r="DV27" s="715"/>
      <c r="DW27" s="715"/>
      <c r="DX27" s="715"/>
      <c r="DY27" s="715"/>
      <c r="DZ27" s="715"/>
      <c r="EA27" s="715"/>
      <c r="EB27" s="715"/>
      <c r="EC27" s="715"/>
      <c r="ED27" s="715"/>
      <c r="EE27" s="715"/>
      <c r="EF27" s="715"/>
      <c r="EG27" s="715"/>
      <c r="EH27" s="715"/>
      <c r="EI27" s="715"/>
      <c r="EJ27" s="715"/>
      <c r="EK27" s="715"/>
      <c r="EL27" s="715"/>
      <c r="EM27" s="715"/>
      <c r="EN27" s="715"/>
      <c r="EO27" s="715"/>
      <c r="EP27" s="715"/>
      <c r="EQ27" s="715"/>
      <c r="ER27" s="715"/>
      <c r="ES27" s="715"/>
      <c r="ET27" s="715"/>
      <c r="EU27" s="715"/>
      <c r="EV27" s="715"/>
      <c r="EW27" s="715"/>
      <c r="EX27" s="715"/>
      <c r="EY27" s="715"/>
      <c r="EZ27" s="715"/>
      <c r="FA27" s="715"/>
      <c r="FB27" s="715"/>
      <c r="FC27" s="715"/>
      <c r="FD27" s="715"/>
      <c r="FE27" s="715"/>
      <c r="FF27" s="715"/>
      <c r="FG27" s="715"/>
      <c r="FH27" s="715"/>
      <c r="FI27" s="715"/>
      <c r="FJ27" s="715"/>
      <c r="FK27" s="715"/>
      <c r="FL27" s="715"/>
      <c r="FM27" s="715"/>
      <c r="FN27" s="715"/>
      <c r="FO27" s="715"/>
      <c r="FP27" s="715"/>
      <c r="FQ27" s="715"/>
      <c r="FR27" s="715"/>
      <c r="FS27" s="715"/>
      <c r="FT27" s="715"/>
      <c r="FU27" s="715"/>
      <c r="FV27" s="715"/>
      <c r="FW27" s="715"/>
      <c r="FX27" s="715"/>
      <c r="FY27" s="715"/>
      <c r="FZ27" s="715"/>
      <c r="GA27" s="715"/>
      <c r="GB27" s="715"/>
      <c r="GC27" s="715"/>
      <c r="GD27" s="715"/>
      <c r="GE27" s="715"/>
      <c r="GF27" s="715"/>
      <c r="GG27" s="715"/>
      <c r="GH27" s="715"/>
      <c r="GI27" s="715"/>
      <c r="GJ27" s="715"/>
      <c r="GK27" s="715"/>
      <c r="GL27" s="715"/>
      <c r="GM27" s="715"/>
      <c r="GN27" s="715"/>
      <c r="GO27" s="715"/>
      <c r="GP27" s="715"/>
      <c r="GQ27" s="715"/>
      <c r="GR27" s="715"/>
      <c r="GS27" s="715"/>
      <c r="GT27" s="715"/>
      <c r="GU27" s="715"/>
      <c r="GV27" s="715"/>
      <c r="GW27" s="715"/>
      <c r="GX27" s="715"/>
      <c r="GY27" s="715"/>
      <c r="GZ27" s="715"/>
      <c r="HA27" s="715"/>
      <c r="HB27" s="715"/>
      <c r="HC27" s="715"/>
      <c r="HD27" s="715"/>
      <c r="HE27" s="715"/>
      <c r="HF27" s="715"/>
      <c r="HG27" s="715"/>
      <c r="HH27" s="715"/>
      <c r="HI27" s="715"/>
      <c r="HJ27" s="715"/>
      <c r="HK27" s="715"/>
      <c r="HL27" s="715"/>
      <c r="HM27" s="715"/>
      <c r="HN27" s="715"/>
      <c r="HO27" s="715"/>
      <c r="HP27" s="715"/>
      <c r="HQ27" s="715"/>
      <c r="HR27" s="715"/>
      <c r="HS27" s="715"/>
      <c r="HT27" s="715"/>
      <c r="HU27" s="715"/>
      <c r="HV27" s="715"/>
      <c r="HW27" s="715"/>
      <c r="HX27" s="715"/>
      <c r="HY27" s="715"/>
      <c r="HZ27" s="715"/>
      <c r="IA27" s="715"/>
      <c r="IB27" s="715"/>
      <c r="IC27" s="715"/>
      <c r="ID27" s="715"/>
      <c r="IE27" s="715"/>
      <c r="IF27" s="715"/>
      <c r="IG27" s="715"/>
      <c r="IH27" s="715"/>
      <c r="II27" s="715"/>
      <c r="IJ27" s="715"/>
      <c r="IK27" s="715"/>
      <c r="IL27" s="715"/>
      <c r="IM27" s="715"/>
      <c r="IN27" s="715"/>
      <c r="IO27" s="715"/>
      <c r="IP27" s="715"/>
      <c r="IQ27" s="715"/>
      <c r="IR27" s="715"/>
      <c r="IS27" s="715"/>
      <c r="IT27" s="715"/>
      <c r="IU27" s="715"/>
      <c r="IV27" s="715"/>
      <c r="IW27" s="715"/>
      <c r="IX27" s="715"/>
      <c r="IY27" s="715"/>
      <c r="IZ27" s="715"/>
      <c r="JA27" s="715"/>
      <c r="JB27" s="715"/>
      <c r="JC27" s="715"/>
      <c r="JD27" s="715"/>
      <c r="JE27" s="715"/>
      <c r="JF27" s="715"/>
      <c r="JG27" s="715"/>
      <c r="JH27" s="715"/>
      <c r="JI27" s="715"/>
      <c r="JJ27" s="715"/>
      <c r="JK27" s="715"/>
      <c r="JL27" s="715"/>
      <c r="JM27" s="715"/>
      <c r="JN27" s="715"/>
      <c r="JO27" s="715"/>
      <c r="JP27" s="715"/>
      <c r="JQ27" s="715"/>
      <c r="JR27" s="715"/>
      <c r="JS27" s="715"/>
      <c r="JT27" s="715"/>
      <c r="JU27" s="715"/>
      <c r="JV27" s="715"/>
      <c r="JW27" s="715"/>
      <c r="JX27" s="715"/>
      <c r="JY27" s="715"/>
      <c r="JZ27" s="715"/>
      <c r="KA27" s="715"/>
      <c r="KB27" s="715"/>
      <c r="KC27" s="715"/>
      <c r="KD27" s="715"/>
      <c r="KE27" s="715"/>
      <c r="KF27" s="715"/>
      <c r="KG27" s="715"/>
      <c r="KH27" s="715"/>
      <c r="KI27" s="715"/>
      <c r="KJ27" s="715"/>
      <c r="KK27" s="715"/>
      <c r="KL27" s="715"/>
      <c r="KM27" s="715"/>
      <c r="KN27" s="715"/>
      <c r="KO27" s="715"/>
      <c r="KP27" s="715"/>
      <c r="KQ27" s="715"/>
      <c r="KR27" s="715"/>
      <c r="KS27" s="715"/>
      <c r="KT27" s="715"/>
      <c r="KU27" s="715"/>
      <c r="KV27" s="715"/>
      <c r="KW27" s="715"/>
      <c r="KX27" s="715"/>
      <c r="KY27" s="715"/>
      <c r="KZ27" s="715"/>
      <c r="LA27" s="715"/>
      <c r="LB27" s="715"/>
      <c r="LC27" s="715"/>
      <c r="LD27" s="715"/>
      <c r="LE27" s="715"/>
      <c r="LF27" s="715"/>
      <c r="LG27" s="715"/>
      <c r="LH27" s="715"/>
      <c r="LI27" s="715"/>
      <c r="LJ27" s="715"/>
      <c r="LK27" s="715"/>
      <c r="LL27" s="715"/>
      <c r="LM27" s="715"/>
      <c r="LN27" s="715"/>
      <c r="LO27" s="715"/>
      <c r="LP27" s="715"/>
      <c r="LQ27" s="715"/>
      <c r="LR27" s="715"/>
      <c r="LS27" s="715"/>
      <c r="LT27" s="715"/>
      <c r="LU27" s="715"/>
      <c r="LV27" s="715"/>
      <c r="LW27" s="715"/>
      <c r="LX27" s="715"/>
      <c r="LY27" s="715"/>
      <c r="LZ27" s="715"/>
      <c r="MA27" s="715"/>
      <c r="MB27" s="715"/>
      <c r="MC27" s="715"/>
      <c r="MD27" s="715"/>
      <c r="ME27" s="715"/>
      <c r="MF27" s="715"/>
      <c r="MG27" s="715"/>
      <c r="MH27" s="715"/>
      <c r="MI27" s="715"/>
      <c r="MJ27" s="715"/>
      <c r="MK27" s="715"/>
      <c r="ML27" s="715"/>
      <c r="MM27" s="715"/>
      <c r="MN27" s="715"/>
      <c r="MO27" s="715"/>
      <c r="MP27" s="715"/>
      <c r="MQ27" s="715"/>
      <c r="MR27" s="715"/>
      <c r="MS27" s="715"/>
      <c r="MT27" s="715"/>
      <c r="MU27" s="715"/>
      <c r="MV27" s="715"/>
      <c r="MW27" s="715"/>
      <c r="MX27" s="715"/>
      <c r="MY27" s="715"/>
      <c r="MZ27" s="715"/>
      <c r="NA27" s="715"/>
      <c r="NB27" s="715"/>
      <c r="NC27" s="715"/>
      <c r="ND27" s="715"/>
      <c r="NE27" s="715"/>
      <c r="NF27" s="715"/>
      <c r="NG27" s="715"/>
      <c r="NH27" s="715"/>
      <c r="NI27" s="715"/>
      <c r="NJ27" s="715"/>
      <c r="NK27" s="715"/>
      <c r="NL27" s="715"/>
      <c r="NM27" s="715"/>
      <c r="NN27" s="715"/>
      <c r="NO27" s="715"/>
      <c r="NP27" s="715"/>
      <c r="NQ27" s="715"/>
      <c r="NR27" s="715"/>
      <c r="NS27" s="715"/>
      <c r="NT27" s="715"/>
      <c r="NU27" s="715"/>
      <c r="NV27" s="715"/>
      <c r="NW27" s="715"/>
      <c r="NX27" s="715"/>
      <c r="NY27" s="715"/>
      <c r="NZ27" s="715"/>
      <c r="OA27" s="715"/>
      <c r="OB27" s="715"/>
      <c r="OC27" s="715"/>
      <c r="OD27" s="715"/>
      <c r="OE27" s="715"/>
      <c r="OF27" s="715"/>
      <c r="OG27" s="715"/>
      <c r="OH27" s="715"/>
      <c r="OI27" s="715"/>
      <c r="OJ27" s="715"/>
      <c r="OK27" s="715"/>
      <c r="OL27" s="715"/>
      <c r="OM27" s="715"/>
      <c r="ON27" s="715"/>
      <c r="OO27" s="715"/>
      <c r="OP27" s="715"/>
      <c r="OQ27" s="715"/>
      <c r="OR27" s="715"/>
      <c r="OS27" s="715"/>
      <c r="OT27" s="715"/>
      <c r="OU27" s="715"/>
      <c r="OV27" s="715"/>
      <c r="OW27" s="715"/>
      <c r="OX27" s="715"/>
      <c r="OY27" s="715"/>
      <c r="OZ27" s="715"/>
      <c r="PA27" s="715"/>
      <c r="PB27" s="715"/>
      <c r="PC27" s="715"/>
      <c r="PD27" s="715"/>
      <c r="PE27" s="715"/>
      <c r="PF27" s="715"/>
      <c r="PG27" s="715"/>
      <c r="PH27" s="715"/>
      <c r="PI27" s="715"/>
      <c r="PJ27" s="715"/>
      <c r="PK27" s="715"/>
      <c r="PL27" s="715"/>
      <c r="PM27" s="715"/>
      <c r="PN27" s="715"/>
      <c r="PO27" s="715"/>
      <c r="PP27" s="715"/>
      <c r="PQ27" s="715"/>
      <c r="PR27" s="715"/>
      <c r="PS27" s="715"/>
      <c r="PT27" s="715"/>
      <c r="PU27" s="715"/>
      <c r="PV27" s="715"/>
      <c r="PW27" s="715"/>
      <c r="PX27" s="715"/>
      <c r="PY27" s="715"/>
      <c r="PZ27" s="715"/>
      <c r="QA27" s="715"/>
      <c r="QB27" s="715"/>
      <c r="QC27" s="715"/>
      <c r="QD27" s="715"/>
      <c r="QE27" s="715"/>
      <c r="QF27" s="715"/>
      <c r="QG27" s="715"/>
      <c r="QH27" s="715"/>
      <c r="QI27" s="715"/>
      <c r="QJ27" s="715"/>
      <c r="QK27" s="715"/>
      <c r="QL27" s="715"/>
      <c r="QM27" s="715"/>
      <c r="QN27" s="715"/>
      <c r="QO27" s="715"/>
      <c r="QP27" s="715"/>
      <c r="QQ27" s="715"/>
      <c r="QR27" s="715"/>
      <c r="QS27" s="715"/>
      <c r="QT27" s="715"/>
      <c r="QU27" s="715"/>
      <c r="QV27" s="715"/>
      <c r="QW27" s="715"/>
      <c r="QX27" s="715"/>
      <c r="QY27" s="715"/>
      <c r="QZ27" s="715"/>
      <c r="RA27" s="715"/>
      <c r="RB27" s="715"/>
      <c r="RC27" s="715"/>
      <c r="RD27" s="715"/>
      <c r="RE27" s="715"/>
      <c r="RF27" s="715"/>
      <c r="RG27" s="715"/>
      <c r="RH27" s="715"/>
      <c r="RI27" s="715"/>
      <c r="RJ27" s="715"/>
      <c r="RK27" s="715"/>
      <c r="RL27" s="715"/>
      <c r="RM27" s="715"/>
      <c r="RN27" s="715"/>
      <c r="RO27" s="715"/>
      <c r="RP27" s="715"/>
      <c r="RQ27" s="715"/>
      <c r="RR27" s="715"/>
      <c r="RS27" s="715"/>
      <c r="RT27" s="715"/>
      <c r="RU27" s="715"/>
      <c r="RV27" s="715"/>
      <c r="RW27" s="715"/>
      <c r="RX27" s="715"/>
      <c r="RY27" s="715"/>
      <c r="RZ27" s="715"/>
      <c r="SA27" s="715"/>
      <c r="SB27" s="715"/>
      <c r="SC27" s="715"/>
      <c r="SD27" s="715"/>
      <c r="SE27" s="715"/>
      <c r="SF27" s="715"/>
      <c r="SG27" s="715"/>
      <c r="SH27" s="715"/>
      <c r="SI27" s="715"/>
      <c r="SJ27" s="715"/>
      <c r="SK27" s="715"/>
      <c r="SL27" s="715"/>
      <c r="SM27" s="715"/>
      <c r="SN27" s="715"/>
      <c r="SO27" s="715"/>
      <c r="SP27" s="715"/>
      <c r="SQ27" s="715"/>
      <c r="SR27" s="715"/>
      <c r="SS27" s="715"/>
      <c r="ST27" s="715"/>
      <c r="SU27" s="715"/>
      <c r="SV27" s="715"/>
      <c r="SW27" s="715"/>
      <c r="SX27" s="715"/>
      <c r="SY27" s="715"/>
      <c r="SZ27" s="715"/>
      <c r="TA27" s="715"/>
      <c r="TB27" s="715"/>
      <c r="TC27" s="715"/>
      <c r="TD27" s="715"/>
      <c r="TE27" s="715"/>
      <c r="TF27" s="715"/>
      <c r="TG27" s="715"/>
      <c r="TH27" s="715"/>
      <c r="TI27" s="715"/>
      <c r="TJ27" s="715"/>
      <c r="TK27" s="715"/>
      <c r="TL27" s="715"/>
      <c r="TM27" s="715"/>
      <c r="TN27" s="715"/>
      <c r="TO27" s="715"/>
      <c r="TP27" s="715"/>
      <c r="TQ27" s="715"/>
      <c r="TR27" s="715"/>
      <c r="TS27" s="715"/>
      <c r="TT27" s="715"/>
      <c r="TU27" s="715"/>
      <c r="TV27" s="715"/>
      <c r="TW27" s="715"/>
      <c r="TX27" s="715"/>
      <c r="TY27" s="715"/>
      <c r="TZ27" s="715"/>
      <c r="UA27" s="715"/>
      <c r="UB27" s="715"/>
      <c r="UC27" s="715"/>
      <c r="UD27" s="715"/>
      <c r="UE27" s="715"/>
      <c r="UF27" s="715"/>
      <c r="UG27" s="715"/>
      <c r="UH27" s="715"/>
      <c r="UI27" s="715"/>
      <c r="UJ27" s="715"/>
      <c r="UK27" s="715"/>
      <c r="UL27" s="715"/>
      <c r="UM27" s="715"/>
      <c r="UN27" s="715"/>
      <c r="UO27" s="715"/>
      <c r="UP27" s="715"/>
      <c r="UQ27" s="715"/>
      <c r="UR27" s="715"/>
      <c r="US27" s="715"/>
      <c r="UT27" s="715"/>
      <c r="UU27" s="715"/>
      <c r="UV27" s="715"/>
      <c r="UW27" s="715"/>
      <c r="UX27" s="715"/>
      <c r="UY27" s="715"/>
      <c r="UZ27" s="715"/>
      <c r="VA27" s="715"/>
      <c r="VB27" s="715"/>
      <c r="VC27" s="715"/>
      <c r="VD27" s="715"/>
      <c r="VE27" s="715"/>
      <c r="VF27" s="715"/>
      <c r="VG27" s="715"/>
      <c r="VH27" s="715"/>
      <c r="VI27" s="715"/>
      <c r="VJ27" s="715"/>
    </row>
    <row r="28" spans="1:582" s="720" customFormat="1" ht="13.5" thickBot="1" x14ac:dyDescent="0.25">
      <c r="A28" s="715"/>
      <c r="B28" s="716"/>
      <c r="C28" s="723"/>
      <c r="D28" s="726" t="s">
        <v>1804</v>
      </c>
      <c r="E28" s="718" t="s">
        <v>1806</v>
      </c>
      <c r="F28" s="718"/>
      <c r="G28" s="718"/>
      <c r="H28" s="718"/>
      <c r="I28" s="718"/>
      <c r="J28" s="718"/>
      <c r="K28" s="718"/>
      <c r="L28" s="718"/>
      <c r="M28" s="718"/>
      <c r="N28" s="718"/>
      <c r="O28" s="718"/>
      <c r="P28" s="718"/>
      <c r="Q28" s="718"/>
      <c r="R28" s="718"/>
      <c r="S28" s="718"/>
      <c r="T28" s="718"/>
      <c r="U28" s="719"/>
      <c r="V28" s="715"/>
      <c r="W28" s="715"/>
      <c r="X28" s="715"/>
      <c r="Y28" s="715"/>
      <c r="Z28" s="715"/>
      <c r="AA28" s="715"/>
      <c r="AB28" s="715"/>
      <c r="AC28" s="715"/>
      <c r="AD28" s="715"/>
      <c r="AE28" s="715"/>
      <c r="AF28" s="715"/>
      <c r="AG28" s="715"/>
      <c r="AH28" s="715"/>
      <c r="AI28" s="715"/>
      <c r="AJ28" s="715"/>
      <c r="AK28" s="715"/>
      <c r="AL28" s="715"/>
      <c r="AM28" s="715"/>
      <c r="AN28" s="715"/>
      <c r="AO28" s="715"/>
      <c r="AP28" s="715"/>
      <c r="AQ28" s="715"/>
      <c r="AR28" s="715"/>
      <c r="AS28" s="715"/>
      <c r="AT28" s="715"/>
      <c r="AU28" s="715"/>
      <c r="AV28" s="715"/>
      <c r="AW28" s="715"/>
      <c r="AX28" s="715"/>
      <c r="AY28" s="715"/>
      <c r="AZ28" s="715"/>
      <c r="BA28" s="715"/>
      <c r="BB28" s="715"/>
      <c r="BC28" s="715"/>
      <c r="BD28" s="715"/>
      <c r="BE28" s="715"/>
      <c r="BF28" s="715"/>
      <c r="BG28" s="715"/>
      <c r="BH28" s="715"/>
      <c r="BI28" s="715"/>
      <c r="BJ28" s="715"/>
      <c r="BK28" s="715"/>
      <c r="BL28" s="715"/>
      <c r="BM28" s="715"/>
      <c r="BN28" s="715"/>
      <c r="BO28" s="715"/>
      <c r="BP28" s="715"/>
      <c r="BQ28" s="715"/>
      <c r="BR28" s="715"/>
      <c r="BS28" s="715"/>
      <c r="BT28" s="715"/>
      <c r="BU28" s="715"/>
      <c r="BV28" s="715"/>
      <c r="BW28" s="715"/>
      <c r="BX28" s="715"/>
      <c r="BY28" s="715"/>
      <c r="BZ28" s="715"/>
      <c r="CA28" s="715"/>
      <c r="CB28" s="715"/>
      <c r="CC28" s="715"/>
      <c r="CD28" s="715"/>
      <c r="CE28" s="715"/>
      <c r="CF28" s="715"/>
      <c r="CG28" s="715"/>
      <c r="CH28" s="715"/>
      <c r="CI28" s="715"/>
      <c r="CJ28" s="715"/>
      <c r="CK28" s="715"/>
      <c r="CL28" s="715"/>
      <c r="CM28" s="715"/>
      <c r="CN28" s="715"/>
      <c r="CO28" s="715"/>
      <c r="CP28" s="715"/>
      <c r="CQ28" s="715"/>
      <c r="CR28" s="715"/>
      <c r="CS28" s="715"/>
      <c r="CT28" s="715"/>
      <c r="CU28" s="715"/>
      <c r="CV28" s="715"/>
      <c r="CW28" s="715"/>
      <c r="CX28" s="715"/>
      <c r="CY28" s="715"/>
      <c r="CZ28" s="715"/>
      <c r="DA28" s="715"/>
      <c r="DB28" s="715"/>
      <c r="DC28" s="715"/>
      <c r="DD28" s="715"/>
      <c r="DE28" s="715"/>
      <c r="DF28" s="715"/>
      <c r="DG28" s="715"/>
      <c r="DH28" s="715"/>
      <c r="DI28" s="715"/>
      <c r="DJ28" s="715"/>
      <c r="DK28" s="715"/>
      <c r="DL28" s="715"/>
      <c r="DM28" s="715"/>
      <c r="DN28" s="715"/>
      <c r="DO28" s="715"/>
      <c r="DP28" s="715"/>
      <c r="DQ28" s="715"/>
      <c r="DR28" s="715"/>
      <c r="DS28" s="715"/>
      <c r="DT28" s="715"/>
      <c r="DU28" s="715"/>
      <c r="DV28" s="715"/>
      <c r="DW28" s="715"/>
      <c r="DX28" s="715"/>
      <c r="DY28" s="715"/>
      <c r="DZ28" s="715"/>
      <c r="EA28" s="715"/>
      <c r="EB28" s="715"/>
      <c r="EC28" s="715"/>
      <c r="ED28" s="715"/>
      <c r="EE28" s="715"/>
      <c r="EF28" s="715"/>
      <c r="EG28" s="715"/>
      <c r="EH28" s="715"/>
      <c r="EI28" s="715"/>
      <c r="EJ28" s="715"/>
      <c r="EK28" s="715"/>
      <c r="EL28" s="715"/>
      <c r="EM28" s="715"/>
      <c r="EN28" s="715"/>
      <c r="EO28" s="715"/>
      <c r="EP28" s="715"/>
      <c r="EQ28" s="715"/>
      <c r="ER28" s="715"/>
      <c r="ES28" s="715"/>
      <c r="ET28" s="715"/>
      <c r="EU28" s="715"/>
      <c r="EV28" s="715"/>
      <c r="EW28" s="715"/>
      <c r="EX28" s="715"/>
      <c r="EY28" s="715"/>
      <c r="EZ28" s="715"/>
      <c r="FA28" s="715"/>
      <c r="FB28" s="715"/>
      <c r="FC28" s="715"/>
      <c r="FD28" s="715"/>
      <c r="FE28" s="715"/>
      <c r="FF28" s="715"/>
      <c r="FG28" s="715"/>
      <c r="FH28" s="715"/>
      <c r="FI28" s="715"/>
      <c r="FJ28" s="715"/>
      <c r="FK28" s="715"/>
      <c r="FL28" s="715"/>
      <c r="FM28" s="715"/>
      <c r="FN28" s="715"/>
      <c r="FO28" s="715"/>
      <c r="FP28" s="715"/>
      <c r="FQ28" s="715"/>
      <c r="FR28" s="715"/>
      <c r="FS28" s="715"/>
      <c r="FT28" s="715"/>
      <c r="FU28" s="715"/>
      <c r="FV28" s="715"/>
      <c r="FW28" s="715"/>
      <c r="FX28" s="715"/>
      <c r="FY28" s="715"/>
      <c r="FZ28" s="715"/>
      <c r="GA28" s="715"/>
      <c r="GB28" s="715"/>
      <c r="GC28" s="715"/>
      <c r="GD28" s="715"/>
      <c r="GE28" s="715"/>
      <c r="GF28" s="715"/>
      <c r="GG28" s="715"/>
      <c r="GH28" s="715"/>
      <c r="GI28" s="715"/>
      <c r="GJ28" s="715"/>
      <c r="GK28" s="715"/>
      <c r="GL28" s="715"/>
      <c r="GM28" s="715"/>
      <c r="GN28" s="715"/>
      <c r="GO28" s="715"/>
      <c r="GP28" s="715"/>
      <c r="GQ28" s="715"/>
      <c r="GR28" s="715"/>
      <c r="GS28" s="715"/>
      <c r="GT28" s="715"/>
      <c r="GU28" s="715"/>
      <c r="GV28" s="715"/>
      <c r="GW28" s="715"/>
      <c r="GX28" s="715"/>
      <c r="GY28" s="715"/>
      <c r="GZ28" s="715"/>
      <c r="HA28" s="715"/>
      <c r="HB28" s="715"/>
      <c r="HC28" s="715"/>
      <c r="HD28" s="715"/>
      <c r="HE28" s="715"/>
      <c r="HF28" s="715"/>
      <c r="HG28" s="715"/>
      <c r="HH28" s="715"/>
      <c r="HI28" s="715"/>
      <c r="HJ28" s="715"/>
      <c r="HK28" s="715"/>
      <c r="HL28" s="715"/>
      <c r="HM28" s="715"/>
      <c r="HN28" s="715"/>
      <c r="HO28" s="715"/>
      <c r="HP28" s="715"/>
      <c r="HQ28" s="715"/>
      <c r="HR28" s="715"/>
      <c r="HS28" s="715"/>
      <c r="HT28" s="715"/>
      <c r="HU28" s="715"/>
      <c r="HV28" s="715"/>
      <c r="HW28" s="715"/>
      <c r="HX28" s="715"/>
      <c r="HY28" s="715"/>
      <c r="HZ28" s="715"/>
      <c r="IA28" s="715"/>
      <c r="IB28" s="715"/>
      <c r="IC28" s="715"/>
      <c r="ID28" s="715"/>
      <c r="IE28" s="715"/>
      <c r="IF28" s="715"/>
      <c r="IG28" s="715"/>
      <c r="IH28" s="715"/>
      <c r="II28" s="715"/>
      <c r="IJ28" s="715"/>
      <c r="IK28" s="715"/>
      <c r="IL28" s="715"/>
      <c r="IM28" s="715"/>
      <c r="IN28" s="715"/>
      <c r="IO28" s="715"/>
      <c r="IP28" s="715"/>
      <c r="IQ28" s="715"/>
      <c r="IR28" s="715"/>
      <c r="IS28" s="715"/>
      <c r="IT28" s="715"/>
      <c r="IU28" s="715"/>
      <c r="IV28" s="715"/>
      <c r="IW28" s="715"/>
      <c r="IX28" s="715"/>
      <c r="IY28" s="715"/>
      <c r="IZ28" s="715"/>
      <c r="JA28" s="715"/>
      <c r="JB28" s="715"/>
      <c r="JC28" s="715"/>
      <c r="JD28" s="715"/>
      <c r="JE28" s="715"/>
      <c r="JF28" s="715"/>
      <c r="JG28" s="715"/>
      <c r="JH28" s="715"/>
      <c r="JI28" s="715"/>
      <c r="JJ28" s="715"/>
      <c r="JK28" s="715"/>
      <c r="JL28" s="715"/>
      <c r="JM28" s="715"/>
      <c r="JN28" s="715"/>
      <c r="JO28" s="715"/>
      <c r="JP28" s="715"/>
      <c r="JQ28" s="715"/>
      <c r="JR28" s="715"/>
      <c r="JS28" s="715"/>
      <c r="JT28" s="715"/>
      <c r="JU28" s="715"/>
      <c r="JV28" s="715"/>
      <c r="JW28" s="715"/>
      <c r="JX28" s="715"/>
      <c r="JY28" s="715"/>
      <c r="JZ28" s="715"/>
      <c r="KA28" s="715"/>
      <c r="KB28" s="715"/>
      <c r="KC28" s="715"/>
      <c r="KD28" s="715"/>
      <c r="KE28" s="715"/>
      <c r="KF28" s="715"/>
      <c r="KG28" s="715"/>
      <c r="KH28" s="715"/>
      <c r="KI28" s="715"/>
      <c r="KJ28" s="715"/>
      <c r="KK28" s="715"/>
      <c r="KL28" s="715"/>
      <c r="KM28" s="715"/>
      <c r="KN28" s="715"/>
      <c r="KO28" s="715"/>
      <c r="KP28" s="715"/>
      <c r="KQ28" s="715"/>
      <c r="KR28" s="715"/>
      <c r="KS28" s="715"/>
      <c r="KT28" s="715"/>
      <c r="KU28" s="715"/>
      <c r="KV28" s="715"/>
      <c r="KW28" s="715"/>
      <c r="KX28" s="715"/>
      <c r="KY28" s="715"/>
      <c r="KZ28" s="715"/>
      <c r="LA28" s="715"/>
      <c r="LB28" s="715"/>
      <c r="LC28" s="715"/>
      <c r="LD28" s="715"/>
      <c r="LE28" s="715"/>
      <c r="LF28" s="715"/>
      <c r="LG28" s="715"/>
      <c r="LH28" s="715"/>
      <c r="LI28" s="715"/>
      <c r="LJ28" s="715"/>
      <c r="LK28" s="715"/>
      <c r="LL28" s="715"/>
      <c r="LM28" s="715"/>
      <c r="LN28" s="715"/>
      <c r="LO28" s="715"/>
      <c r="LP28" s="715"/>
      <c r="LQ28" s="715"/>
      <c r="LR28" s="715"/>
      <c r="LS28" s="715"/>
      <c r="LT28" s="715"/>
      <c r="LU28" s="715"/>
      <c r="LV28" s="715"/>
      <c r="LW28" s="715"/>
      <c r="LX28" s="715"/>
      <c r="LY28" s="715"/>
      <c r="LZ28" s="715"/>
      <c r="MA28" s="715"/>
      <c r="MB28" s="715"/>
      <c r="MC28" s="715"/>
      <c r="MD28" s="715"/>
      <c r="ME28" s="715"/>
      <c r="MF28" s="715"/>
      <c r="MG28" s="715"/>
      <c r="MH28" s="715"/>
      <c r="MI28" s="715"/>
      <c r="MJ28" s="715"/>
      <c r="MK28" s="715"/>
      <c r="ML28" s="715"/>
      <c r="MM28" s="715"/>
      <c r="MN28" s="715"/>
      <c r="MO28" s="715"/>
      <c r="MP28" s="715"/>
      <c r="MQ28" s="715"/>
      <c r="MR28" s="715"/>
      <c r="MS28" s="715"/>
      <c r="MT28" s="715"/>
      <c r="MU28" s="715"/>
      <c r="MV28" s="715"/>
      <c r="MW28" s="715"/>
      <c r="MX28" s="715"/>
      <c r="MY28" s="715"/>
      <c r="MZ28" s="715"/>
      <c r="NA28" s="715"/>
      <c r="NB28" s="715"/>
      <c r="NC28" s="715"/>
      <c r="ND28" s="715"/>
      <c r="NE28" s="715"/>
      <c r="NF28" s="715"/>
      <c r="NG28" s="715"/>
      <c r="NH28" s="715"/>
      <c r="NI28" s="715"/>
      <c r="NJ28" s="715"/>
      <c r="NK28" s="715"/>
      <c r="NL28" s="715"/>
      <c r="NM28" s="715"/>
      <c r="NN28" s="715"/>
      <c r="NO28" s="715"/>
      <c r="NP28" s="715"/>
      <c r="NQ28" s="715"/>
      <c r="NR28" s="715"/>
      <c r="NS28" s="715"/>
      <c r="NT28" s="715"/>
      <c r="NU28" s="715"/>
      <c r="NV28" s="715"/>
      <c r="NW28" s="715"/>
      <c r="NX28" s="715"/>
      <c r="NY28" s="715"/>
      <c r="NZ28" s="715"/>
      <c r="OA28" s="715"/>
      <c r="OB28" s="715"/>
      <c r="OC28" s="715"/>
      <c r="OD28" s="715"/>
      <c r="OE28" s="715"/>
      <c r="OF28" s="715"/>
      <c r="OG28" s="715"/>
      <c r="OH28" s="715"/>
      <c r="OI28" s="715"/>
      <c r="OJ28" s="715"/>
      <c r="OK28" s="715"/>
      <c r="OL28" s="715"/>
      <c r="OM28" s="715"/>
      <c r="ON28" s="715"/>
      <c r="OO28" s="715"/>
      <c r="OP28" s="715"/>
      <c r="OQ28" s="715"/>
      <c r="OR28" s="715"/>
      <c r="OS28" s="715"/>
      <c r="OT28" s="715"/>
      <c r="OU28" s="715"/>
      <c r="OV28" s="715"/>
      <c r="OW28" s="715"/>
      <c r="OX28" s="715"/>
      <c r="OY28" s="715"/>
      <c r="OZ28" s="715"/>
      <c r="PA28" s="715"/>
      <c r="PB28" s="715"/>
      <c r="PC28" s="715"/>
      <c r="PD28" s="715"/>
      <c r="PE28" s="715"/>
      <c r="PF28" s="715"/>
      <c r="PG28" s="715"/>
      <c r="PH28" s="715"/>
      <c r="PI28" s="715"/>
      <c r="PJ28" s="715"/>
      <c r="PK28" s="715"/>
      <c r="PL28" s="715"/>
      <c r="PM28" s="715"/>
      <c r="PN28" s="715"/>
      <c r="PO28" s="715"/>
      <c r="PP28" s="715"/>
      <c r="PQ28" s="715"/>
      <c r="PR28" s="715"/>
      <c r="PS28" s="715"/>
      <c r="PT28" s="715"/>
      <c r="PU28" s="715"/>
      <c r="PV28" s="715"/>
      <c r="PW28" s="715"/>
      <c r="PX28" s="715"/>
      <c r="PY28" s="715"/>
      <c r="PZ28" s="715"/>
      <c r="QA28" s="715"/>
      <c r="QB28" s="715"/>
      <c r="QC28" s="715"/>
      <c r="QD28" s="715"/>
      <c r="QE28" s="715"/>
      <c r="QF28" s="715"/>
      <c r="QG28" s="715"/>
      <c r="QH28" s="715"/>
      <c r="QI28" s="715"/>
      <c r="QJ28" s="715"/>
      <c r="QK28" s="715"/>
      <c r="QL28" s="715"/>
      <c r="QM28" s="715"/>
      <c r="QN28" s="715"/>
      <c r="QO28" s="715"/>
      <c r="QP28" s="715"/>
      <c r="QQ28" s="715"/>
      <c r="QR28" s="715"/>
      <c r="QS28" s="715"/>
      <c r="QT28" s="715"/>
      <c r="QU28" s="715"/>
      <c r="QV28" s="715"/>
      <c r="QW28" s="715"/>
      <c r="QX28" s="715"/>
      <c r="QY28" s="715"/>
      <c r="QZ28" s="715"/>
      <c r="RA28" s="715"/>
      <c r="RB28" s="715"/>
      <c r="RC28" s="715"/>
      <c r="RD28" s="715"/>
      <c r="RE28" s="715"/>
      <c r="RF28" s="715"/>
      <c r="RG28" s="715"/>
      <c r="RH28" s="715"/>
      <c r="RI28" s="715"/>
      <c r="RJ28" s="715"/>
      <c r="RK28" s="715"/>
      <c r="RL28" s="715"/>
      <c r="RM28" s="715"/>
      <c r="RN28" s="715"/>
      <c r="RO28" s="715"/>
      <c r="RP28" s="715"/>
      <c r="RQ28" s="715"/>
      <c r="RR28" s="715"/>
      <c r="RS28" s="715"/>
      <c r="RT28" s="715"/>
      <c r="RU28" s="715"/>
      <c r="RV28" s="715"/>
      <c r="RW28" s="715"/>
      <c r="RX28" s="715"/>
      <c r="RY28" s="715"/>
      <c r="RZ28" s="715"/>
      <c r="SA28" s="715"/>
      <c r="SB28" s="715"/>
      <c r="SC28" s="715"/>
      <c r="SD28" s="715"/>
      <c r="SE28" s="715"/>
      <c r="SF28" s="715"/>
      <c r="SG28" s="715"/>
      <c r="SH28" s="715"/>
      <c r="SI28" s="715"/>
      <c r="SJ28" s="715"/>
      <c r="SK28" s="715"/>
      <c r="SL28" s="715"/>
      <c r="SM28" s="715"/>
      <c r="SN28" s="715"/>
      <c r="SO28" s="715"/>
      <c r="SP28" s="715"/>
      <c r="SQ28" s="715"/>
      <c r="SR28" s="715"/>
      <c r="SS28" s="715"/>
      <c r="ST28" s="715"/>
      <c r="SU28" s="715"/>
      <c r="SV28" s="715"/>
      <c r="SW28" s="715"/>
      <c r="SX28" s="715"/>
      <c r="SY28" s="715"/>
      <c r="SZ28" s="715"/>
      <c r="TA28" s="715"/>
      <c r="TB28" s="715"/>
      <c r="TC28" s="715"/>
      <c r="TD28" s="715"/>
      <c r="TE28" s="715"/>
      <c r="TF28" s="715"/>
      <c r="TG28" s="715"/>
      <c r="TH28" s="715"/>
      <c r="TI28" s="715"/>
      <c r="TJ28" s="715"/>
      <c r="TK28" s="715"/>
      <c r="TL28" s="715"/>
      <c r="TM28" s="715"/>
      <c r="TN28" s="715"/>
      <c r="TO28" s="715"/>
      <c r="TP28" s="715"/>
      <c r="TQ28" s="715"/>
      <c r="TR28" s="715"/>
      <c r="TS28" s="715"/>
      <c r="TT28" s="715"/>
      <c r="TU28" s="715"/>
      <c r="TV28" s="715"/>
      <c r="TW28" s="715"/>
      <c r="TX28" s="715"/>
      <c r="TY28" s="715"/>
      <c r="TZ28" s="715"/>
      <c r="UA28" s="715"/>
      <c r="UB28" s="715"/>
      <c r="UC28" s="715"/>
      <c r="UD28" s="715"/>
      <c r="UE28" s="715"/>
      <c r="UF28" s="715"/>
      <c r="UG28" s="715"/>
      <c r="UH28" s="715"/>
      <c r="UI28" s="715"/>
      <c r="UJ28" s="715"/>
      <c r="UK28" s="715"/>
      <c r="UL28" s="715"/>
      <c r="UM28" s="715"/>
      <c r="UN28" s="715"/>
      <c r="UO28" s="715"/>
      <c r="UP28" s="715"/>
      <c r="UQ28" s="715"/>
      <c r="UR28" s="715"/>
      <c r="US28" s="715"/>
      <c r="UT28" s="715"/>
      <c r="UU28" s="715"/>
      <c r="UV28" s="715"/>
      <c r="UW28" s="715"/>
      <c r="UX28" s="715"/>
      <c r="UY28" s="715"/>
      <c r="UZ28" s="715"/>
      <c r="VA28" s="715"/>
      <c r="VB28" s="715"/>
      <c r="VC28" s="715"/>
      <c r="VD28" s="715"/>
      <c r="VE28" s="715"/>
      <c r="VF28" s="715"/>
      <c r="VG28" s="715"/>
      <c r="VH28" s="715"/>
      <c r="VI28" s="715"/>
      <c r="VJ28" s="715"/>
    </row>
    <row r="29" spans="1:582" s="720" customFormat="1" ht="13.5" thickBot="1" x14ac:dyDescent="0.25">
      <c r="A29" s="715"/>
      <c r="B29" s="716"/>
      <c r="C29" s="723"/>
      <c r="D29" s="727" t="s">
        <v>1811</v>
      </c>
      <c r="E29" s="728" t="s">
        <v>2531</v>
      </c>
      <c r="F29" s="718"/>
      <c r="G29" s="718"/>
      <c r="H29" s="718"/>
      <c r="I29" s="718"/>
      <c r="J29" s="718"/>
      <c r="K29" s="718"/>
      <c r="L29" s="718"/>
      <c r="M29" s="718"/>
      <c r="N29" s="718"/>
      <c r="O29" s="718"/>
      <c r="P29" s="718"/>
      <c r="Q29" s="718"/>
      <c r="R29" s="718"/>
      <c r="S29" s="718"/>
      <c r="T29" s="718"/>
      <c r="U29" s="719"/>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c r="BJ29" s="715"/>
      <c r="BK29" s="715"/>
      <c r="BL29" s="715"/>
      <c r="BM29" s="715"/>
      <c r="BN29" s="715"/>
      <c r="BO29" s="715"/>
      <c r="BP29" s="715"/>
      <c r="BQ29" s="715"/>
      <c r="BR29" s="715"/>
      <c r="BS29" s="715"/>
      <c r="BT29" s="715"/>
      <c r="BU29" s="715"/>
      <c r="BV29" s="715"/>
      <c r="BW29" s="715"/>
      <c r="BX29" s="715"/>
      <c r="BY29" s="715"/>
      <c r="BZ29" s="715"/>
      <c r="CA29" s="715"/>
      <c r="CB29" s="715"/>
      <c r="CC29" s="715"/>
      <c r="CD29" s="715"/>
      <c r="CE29" s="715"/>
      <c r="CF29" s="715"/>
      <c r="CG29" s="715"/>
      <c r="CH29" s="715"/>
      <c r="CI29" s="715"/>
      <c r="CJ29" s="715"/>
      <c r="CK29" s="715"/>
      <c r="CL29" s="715"/>
      <c r="CM29" s="715"/>
      <c r="CN29" s="715"/>
      <c r="CO29" s="715"/>
      <c r="CP29" s="715"/>
      <c r="CQ29" s="715"/>
      <c r="CR29" s="715"/>
      <c r="CS29" s="715"/>
      <c r="CT29" s="715"/>
      <c r="CU29" s="715"/>
      <c r="CV29" s="715"/>
      <c r="CW29" s="715"/>
      <c r="CX29" s="715"/>
      <c r="CY29" s="715"/>
      <c r="CZ29" s="715"/>
      <c r="DA29" s="715"/>
      <c r="DB29" s="715"/>
      <c r="DC29" s="715"/>
      <c r="DD29" s="715"/>
      <c r="DE29" s="715"/>
      <c r="DF29" s="715"/>
      <c r="DG29" s="715"/>
      <c r="DH29" s="715"/>
      <c r="DI29" s="715"/>
      <c r="DJ29" s="715"/>
      <c r="DK29" s="715"/>
      <c r="DL29" s="715"/>
      <c r="DM29" s="715"/>
      <c r="DN29" s="715"/>
      <c r="DO29" s="715"/>
      <c r="DP29" s="715"/>
      <c r="DQ29" s="715"/>
      <c r="DR29" s="715"/>
      <c r="DS29" s="715"/>
      <c r="DT29" s="715"/>
      <c r="DU29" s="715"/>
      <c r="DV29" s="715"/>
      <c r="DW29" s="715"/>
      <c r="DX29" s="715"/>
      <c r="DY29" s="715"/>
      <c r="DZ29" s="715"/>
      <c r="EA29" s="715"/>
      <c r="EB29" s="715"/>
      <c r="EC29" s="715"/>
      <c r="ED29" s="715"/>
      <c r="EE29" s="715"/>
      <c r="EF29" s="715"/>
      <c r="EG29" s="715"/>
      <c r="EH29" s="715"/>
      <c r="EI29" s="715"/>
      <c r="EJ29" s="715"/>
      <c r="EK29" s="715"/>
      <c r="EL29" s="715"/>
      <c r="EM29" s="715"/>
      <c r="EN29" s="715"/>
      <c r="EO29" s="715"/>
      <c r="EP29" s="715"/>
      <c r="EQ29" s="715"/>
      <c r="ER29" s="715"/>
      <c r="ES29" s="715"/>
      <c r="ET29" s="715"/>
      <c r="EU29" s="715"/>
      <c r="EV29" s="715"/>
      <c r="EW29" s="715"/>
      <c r="EX29" s="715"/>
      <c r="EY29" s="715"/>
      <c r="EZ29" s="715"/>
      <c r="FA29" s="715"/>
      <c r="FB29" s="715"/>
      <c r="FC29" s="715"/>
      <c r="FD29" s="715"/>
      <c r="FE29" s="715"/>
      <c r="FF29" s="715"/>
      <c r="FG29" s="715"/>
      <c r="FH29" s="715"/>
      <c r="FI29" s="715"/>
      <c r="FJ29" s="715"/>
      <c r="FK29" s="715"/>
      <c r="FL29" s="715"/>
      <c r="FM29" s="715"/>
      <c r="FN29" s="715"/>
      <c r="FO29" s="715"/>
      <c r="FP29" s="715"/>
      <c r="FQ29" s="715"/>
      <c r="FR29" s="715"/>
      <c r="FS29" s="715"/>
      <c r="FT29" s="715"/>
      <c r="FU29" s="715"/>
      <c r="FV29" s="715"/>
      <c r="FW29" s="715"/>
      <c r="FX29" s="715"/>
      <c r="FY29" s="715"/>
      <c r="FZ29" s="715"/>
      <c r="GA29" s="715"/>
      <c r="GB29" s="715"/>
      <c r="GC29" s="715"/>
      <c r="GD29" s="715"/>
      <c r="GE29" s="715"/>
      <c r="GF29" s="715"/>
      <c r="GG29" s="715"/>
      <c r="GH29" s="715"/>
      <c r="GI29" s="715"/>
      <c r="GJ29" s="715"/>
      <c r="GK29" s="715"/>
      <c r="GL29" s="715"/>
      <c r="GM29" s="715"/>
      <c r="GN29" s="715"/>
      <c r="GO29" s="715"/>
      <c r="GP29" s="715"/>
      <c r="GQ29" s="715"/>
      <c r="GR29" s="715"/>
      <c r="GS29" s="715"/>
      <c r="GT29" s="715"/>
      <c r="GU29" s="715"/>
      <c r="GV29" s="715"/>
      <c r="GW29" s="715"/>
      <c r="GX29" s="715"/>
      <c r="GY29" s="715"/>
      <c r="GZ29" s="715"/>
      <c r="HA29" s="715"/>
      <c r="HB29" s="715"/>
      <c r="HC29" s="715"/>
      <c r="HD29" s="715"/>
      <c r="HE29" s="715"/>
      <c r="HF29" s="715"/>
      <c r="HG29" s="715"/>
      <c r="HH29" s="715"/>
      <c r="HI29" s="715"/>
      <c r="HJ29" s="715"/>
      <c r="HK29" s="715"/>
      <c r="HL29" s="715"/>
      <c r="HM29" s="715"/>
      <c r="HN29" s="715"/>
      <c r="HO29" s="715"/>
      <c r="HP29" s="715"/>
      <c r="HQ29" s="715"/>
      <c r="HR29" s="715"/>
      <c r="HS29" s="715"/>
      <c r="HT29" s="715"/>
      <c r="HU29" s="715"/>
      <c r="HV29" s="715"/>
      <c r="HW29" s="715"/>
      <c r="HX29" s="715"/>
      <c r="HY29" s="715"/>
      <c r="HZ29" s="715"/>
      <c r="IA29" s="715"/>
      <c r="IB29" s="715"/>
      <c r="IC29" s="715"/>
      <c r="ID29" s="715"/>
      <c r="IE29" s="715"/>
      <c r="IF29" s="715"/>
      <c r="IG29" s="715"/>
      <c r="IH29" s="715"/>
      <c r="II29" s="715"/>
      <c r="IJ29" s="715"/>
      <c r="IK29" s="715"/>
      <c r="IL29" s="715"/>
      <c r="IM29" s="715"/>
      <c r="IN29" s="715"/>
      <c r="IO29" s="715"/>
      <c r="IP29" s="715"/>
      <c r="IQ29" s="715"/>
      <c r="IR29" s="715"/>
      <c r="IS29" s="715"/>
      <c r="IT29" s="715"/>
      <c r="IU29" s="715"/>
      <c r="IV29" s="715"/>
      <c r="IW29" s="715"/>
      <c r="IX29" s="715"/>
      <c r="IY29" s="715"/>
      <c r="IZ29" s="715"/>
      <c r="JA29" s="715"/>
      <c r="JB29" s="715"/>
      <c r="JC29" s="715"/>
      <c r="JD29" s="715"/>
      <c r="JE29" s="715"/>
      <c r="JF29" s="715"/>
      <c r="JG29" s="715"/>
      <c r="JH29" s="715"/>
      <c r="JI29" s="715"/>
      <c r="JJ29" s="715"/>
      <c r="JK29" s="715"/>
      <c r="JL29" s="715"/>
      <c r="JM29" s="715"/>
      <c r="JN29" s="715"/>
      <c r="JO29" s="715"/>
      <c r="JP29" s="715"/>
      <c r="JQ29" s="715"/>
      <c r="JR29" s="715"/>
      <c r="JS29" s="715"/>
      <c r="JT29" s="715"/>
      <c r="JU29" s="715"/>
      <c r="JV29" s="715"/>
      <c r="JW29" s="715"/>
      <c r="JX29" s="715"/>
      <c r="JY29" s="715"/>
      <c r="JZ29" s="715"/>
      <c r="KA29" s="715"/>
      <c r="KB29" s="715"/>
      <c r="KC29" s="715"/>
      <c r="KD29" s="715"/>
      <c r="KE29" s="715"/>
      <c r="KF29" s="715"/>
      <c r="KG29" s="715"/>
      <c r="KH29" s="715"/>
      <c r="KI29" s="715"/>
      <c r="KJ29" s="715"/>
      <c r="KK29" s="715"/>
      <c r="KL29" s="715"/>
      <c r="KM29" s="715"/>
      <c r="KN29" s="715"/>
      <c r="KO29" s="715"/>
      <c r="KP29" s="715"/>
      <c r="KQ29" s="715"/>
      <c r="KR29" s="715"/>
      <c r="KS29" s="715"/>
      <c r="KT29" s="715"/>
      <c r="KU29" s="715"/>
      <c r="KV29" s="715"/>
      <c r="KW29" s="715"/>
      <c r="KX29" s="715"/>
      <c r="KY29" s="715"/>
      <c r="KZ29" s="715"/>
      <c r="LA29" s="715"/>
      <c r="LB29" s="715"/>
      <c r="LC29" s="715"/>
      <c r="LD29" s="715"/>
      <c r="LE29" s="715"/>
      <c r="LF29" s="715"/>
      <c r="LG29" s="715"/>
      <c r="LH29" s="715"/>
      <c r="LI29" s="715"/>
      <c r="LJ29" s="715"/>
      <c r="LK29" s="715"/>
      <c r="LL29" s="715"/>
      <c r="LM29" s="715"/>
      <c r="LN29" s="715"/>
      <c r="LO29" s="715"/>
      <c r="LP29" s="715"/>
      <c r="LQ29" s="715"/>
      <c r="LR29" s="715"/>
      <c r="LS29" s="715"/>
      <c r="LT29" s="715"/>
      <c r="LU29" s="715"/>
      <c r="LV29" s="715"/>
      <c r="LW29" s="715"/>
      <c r="LX29" s="715"/>
      <c r="LY29" s="715"/>
      <c r="LZ29" s="715"/>
      <c r="MA29" s="715"/>
      <c r="MB29" s="715"/>
      <c r="MC29" s="715"/>
      <c r="MD29" s="715"/>
      <c r="ME29" s="715"/>
      <c r="MF29" s="715"/>
      <c r="MG29" s="715"/>
      <c r="MH29" s="715"/>
      <c r="MI29" s="715"/>
      <c r="MJ29" s="715"/>
      <c r="MK29" s="715"/>
      <c r="ML29" s="715"/>
      <c r="MM29" s="715"/>
      <c r="MN29" s="715"/>
      <c r="MO29" s="715"/>
      <c r="MP29" s="715"/>
      <c r="MQ29" s="715"/>
      <c r="MR29" s="715"/>
      <c r="MS29" s="715"/>
      <c r="MT29" s="715"/>
      <c r="MU29" s="715"/>
      <c r="MV29" s="715"/>
      <c r="MW29" s="715"/>
      <c r="MX29" s="715"/>
      <c r="MY29" s="715"/>
      <c r="MZ29" s="715"/>
      <c r="NA29" s="715"/>
      <c r="NB29" s="715"/>
      <c r="NC29" s="715"/>
      <c r="ND29" s="715"/>
      <c r="NE29" s="715"/>
      <c r="NF29" s="715"/>
      <c r="NG29" s="715"/>
      <c r="NH29" s="715"/>
      <c r="NI29" s="715"/>
      <c r="NJ29" s="715"/>
      <c r="NK29" s="715"/>
      <c r="NL29" s="715"/>
      <c r="NM29" s="715"/>
      <c r="NN29" s="715"/>
      <c r="NO29" s="715"/>
      <c r="NP29" s="715"/>
      <c r="NQ29" s="715"/>
      <c r="NR29" s="715"/>
      <c r="NS29" s="715"/>
      <c r="NT29" s="715"/>
      <c r="NU29" s="715"/>
      <c r="NV29" s="715"/>
      <c r="NW29" s="715"/>
      <c r="NX29" s="715"/>
      <c r="NY29" s="715"/>
      <c r="NZ29" s="715"/>
      <c r="OA29" s="715"/>
      <c r="OB29" s="715"/>
      <c r="OC29" s="715"/>
      <c r="OD29" s="715"/>
      <c r="OE29" s="715"/>
      <c r="OF29" s="715"/>
      <c r="OG29" s="715"/>
      <c r="OH29" s="715"/>
      <c r="OI29" s="715"/>
      <c r="OJ29" s="715"/>
      <c r="OK29" s="715"/>
      <c r="OL29" s="715"/>
      <c r="OM29" s="715"/>
      <c r="ON29" s="715"/>
      <c r="OO29" s="715"/>
      <c r="OP29" s="715"/>
      <c r="OQ29" s="715"/>
      <c r="OR29" s="715"/>
      <c r="OS29" s="715"/>
      <c r="OT29" s="715"/>
      <c r="OU29" s="715"/>
      <c r="OV29" s="715"/>
      <c r="OW29" s="715"/>
      <c r="OX29" s="715"/>
      <c r="OY29" s="715"/>
      <c r="OZ29" s="715"/>
      <c r="PA29" s="715"/>
      <c r="PB29" s="715"/>
      <c r="PC29" s="715"/>
      <c r="PD29" s="715"/>
      <c r="PE29" s="715"/>
      <c r="PF29" s="715"/>
      <c r="PG29" s="715"/>
      <c r="PH29" s="715"/>
      <c r="PI29" s="715"/>
      <c r="PJ29" s="715"/>
      <c r="PK29" s="715"/>
      <c r="PL29" s="715"/>
      <c r="PM29" s="715"/>
      <c r="PN29" s="715"/>
      <c r="PO29" s="715"/>
      <c r="PP29" s="715"/>
      <c r="PQ29" s="715"/>
      <c r="PR29" s="715"/>
      <c r="PS29" s="715"/>
      <c r="PT29" s="715"/>
      <c r="PU29" s="715"/>
      <c r="PV29" s="715"/>
      <c r="PW29" s="715"/>
      <c r="PX29" s="715"/>
      <c r="PY29" s="715"/>
      <c r="PZ29" s="715"/>
      <c r="QA29" s="715"/>
      <c r="QB29" s="715"/>
      <c r="QC29" s="715"/>
      <c r="QD29" s="715"/>
      <c r="QE29" s="715"/>
      <c r="QF29" s="715"/>
      <c r="QG29" s="715"/>
      <c r="QH29" s="715"/>
      <c r="QI29" s="715"/>
      <c r="QJ29" s="715"/>
      <c r="QK29" s="715"/>
      <c r="QL29" s="715"/>
      <c r="QM29" s="715"/>
      <c r="QN29" s="715"/>
      <c r="QO29" s="715"/>
      <c r="QP29" s="715"/>
      <c r="QQ29" s="715"/>
      <c r="QR29" s="715"/>
      <c r="QS29" s="715"/>
      <c r="QT29" s="715"/>
      <c r="QU29" s="715"/>
      <c r="QV29" s="715"/>
      <c r="QW29" s="715"/>
      <c r="QX29" s="715"/>
      <c r="QY29" s="715"/>
      <c r="QZ29" s="715"/>
      <c r="RA29" s="715"/>
      <c r="RB29" s="715"/>
      <c r="RC29" s="715"/>
      <c r="RD29" s="715"/>
      <c r="RE29" s="715"/>
      <c r="RF29" s="715"/>
      <c r="RG29" s="715"/>
      <c r="RH29" s="715"/>
      <c r="RI29" s="715"/>
      <c r="RJ29" s="715"/>
      <c r="RK29" s="715"/>
      <c r="RL29" s="715"/>
      <c r="RM29" s="715"/>
      <c r="RN29" s="715"/>
      <c r="RO29" s="715"/>
      <c r="RP29" s="715"/>
      <c r="RQ29" s="715"/>
      <c r="RR29" s="715"/>
      <c r="RS29" s="715"/>
      <c r="RT29" s="715"/>
      <c r="RU29" s="715"/>
      <c r="RV29" s="715"/>
      <c r="RW29" s="715"/>
      <c r="RX29" s="715"/>
      <c r="RY29" s="715"/>
      <c r="RZ29" s="715"/>
      <c r="SA29" s="715"/>
      <c r="SB29" s="715"/>
      <c r="SC29" s="715"/>
      <c r="SD29" s="715"/>
      <c r="SE29" s="715"/>
      <c r="SF29" s="715"/>
      <c r="SG29" s="715"/>
      <c r="SH29" s="715"/>
      <c r="SI29" s="715"/>
      <c r="SJ29" s="715"/>
      <c r="SK29" s="715"/>
      <c r="SL29" s="715"/>
      <c r="SM29" s="715"/>
      <c r="SN29" s="715"/>
      <c r="SO29" s="715"/>
      <c r="SP29" s="715"/>
      <c r="SQ29" s="715"/>
      <c r="SR29" s="715"/>
      <c r="SS29" s="715"/>
      <c r="ST29" s="715"/>
      <c r="SU29" s="715"/>
      <c r="SV29" s="715"/>
      <c r="SW29" s="715"/>
      <c r="SX29" s="715"/>
      <c r="SY29" s="715"/>
      <c r="SZ29" s="715"/>
      <c r="TA29" s="715"/>
      <c r="TB29" s="715"/>
      <c r="TC29" s="715"/>
      <c r="TD29" s="715"/>
      <c r="TE29" s="715"/>
      <c r="TF29" s="715"/>
      <c r="TG29" s="715"/>
      <c r="TH29" s="715"/>
      <c r="TI29" s="715"/>
      <c r="TJ29" s="715"/>
      <c r="TK29" s="715"/>
      <c r="TL29" s="715"/>
      <c r="TM29" s="715"/>
      <c r="TN29" s="715"/>
      <c r="TO29" s="715"/>
      <c r="TP29" s="715"/>
      <c r="TQ29" s="715"/>
      <c r="TR29" s="715"/>
      <c r="TS29" s="715"/>
      <c r="TT29" s="715"/>
      <c r="TU29" s="715"/>
      <c r="TV29" s="715"/>
      <c r="TW29" s="715"/>
      <c r="TX29" s="715"/>
      <c r="TY29" s="715"/>
      <c r="TZ29" s="715"/>
      <c r="UA29" s="715"/>
      <c r="UB29" s="715"/>
      <c r="UC29" s="715"/>
      <c r="UD29" s="715"/>
      <c r="UE29" s="715"/>
      <c r="UF29" s="715"/>
      <c r="UG29" s="715"/>
      <c r="UH29" s="715"/>
      <c r="UI29" s="715"/>
      <c r="UJ29" s="715"/>
      <c r="UK29" s="715"/>
      <c r="UL29" s="715"/>
      <c r="UM29" s="715"/>
      <c r="UN29" s="715"/>
      <c r="UO29" s="715"/>
      <c r="UP29" s="715"/>
      <c r="UQ29" s="715"/>
      <c r="UR29" s="715"/>
      <c r="US29" s="715"/>
      <c r="UT29" s="715"/>
      <c r="UU29" s="715"/>
      <c r="UV29" s="715"/>
      <c r="UW29" s="715"/>
      <c r="UX29" s="715"/>
      <c r="UY29" s="715"/>
      <c r="UZ29" s="715"/>
      <c r="VA29" s="715"/>
      <c r="VB29" s="715"/>
      <c r="VC29" s="715"/>
      <c r="VD29" s="715"/>
      <c r="VE29" s="715"/>
      <c r="VF29" s="715"/>
      <c r="VG29" s="715"/>
      <c r="VH29" s="715"/>
      <c r="VI29" s="715"/>
      <c r="VJ29" s="715"/>
    </row>
    <row r="30" spans="1:582" x14ac:dyDescent="0.2">
      <c r="B30" s="698"/>
      <c r="C30" s="699" t="s">
        <v>8</v>
      </c>
      <c r="D30" s="699"/>
      <c r="E30" s="699"/>
      <c r="F30" s="699"/>
      <c r="G30" s="699"/>
      <c r="H30" s="699"/>
      <c r="I30" s="699"/>
      <c r="J30" s="699"/>
      <c r="K30" s="699"/>
      <c r="L30" s="699"/>
      <c r="M30" s="699"/>
      <c r="N30" s="699"/>
      <c r="O30" s="699"/>
      <c r="P30" s="699"/>
      <c r="Q30" s="699"/>
      <c r="R30" s="699"/>
      <c r="S30" s="699"/>
      <c r="T30" s="699"/>
      <c r="U30" s="700"/>
    </row>
    <row r="31" spans="1:582" x14ac:dyDescent="0.2">
      <c r="B31" s="698"/>
      <c r="C31" s="712" t="s">
        <v>1809</v>
      </c>
      <c r="D31" s="729"/>
      <c r="E31" s="699"/>
      <c r="F31" s="699"/>
      <c r="G31" s="699"/>
      <c r="H31" s="699"/>
      <c r="I31" s="699"/>
      <c r="J31" s="699"/>
      <c r="K31" s="699"/>
      <c r="L31" s="699"/>
      <c r="M31" s="699"/>
      <c r="N31" s="699"/>
      <c r="O31" s="699"/>
      <c r="P31" s="699"/>
      <c r="Q31" s="699"/>
      <c r="R31" s="699"/>
      <c r="S31" s="699"/>
      <c r="T31" s="699"/>
      <c r="U31" s="700"/>
    </row>
    <row r="32" spans="1:582" x14ac:dyDescent="0.2">
      <c r="B32" s="698"/>
      <c r="C32" s="712"/>
      <c r="D32" s="699"/>
      <c r="E32" s="699"/>
      <c r="F32" s="699"/>
      <c r="G32" s="699"/>
      <c r="H32" s="699"/>
      <c r="I32" s="699"/>
      <c r="J32" s="699"/>
      <c r="K32" s="699"/>
      <c r="L32" s="699"/>
      <c r="M32" s="699"/>
      <c r="N32" s="699"/>
      <c r="O32" s="699"/>
      <c r="P32" s="699"/>
      <c r="Q32" s="699"/>
      <c r="R32" s="699"/>
      <c r="S32" s="699"/>
      <c r="T32" s="699"/>
      <c r="U32" s="700"/>
    </row>
    <row r="33" spans="2:21" ht="13.35" customHeight="1" x14ac:dyDescent="0.2">
      <c r="B33" s="698"/>
      <c r="C33" s="730" t="s">
        <v>1937</v>
      </c>
      <c r="D33" s="731" t="s">
        <v>1936</v>
      </c>
      <c r="E33" s="732" t="s">
        <v>1942</v>
      </c>
      <c r="F33" s="731" t="s">
        <v>1938</v>
      </c>
      <c r="G33" s="713" t="s">
        <v>1939</v>
      </c>
      <c r="H33" s="714" t="s">
        <v>1940</v>
      </c>
      <c r="I33" s="713" t="s">
        <v>1941</v>
      </c>
      <c r="J33" s="713"/>
      <c r="K33" s="713"/>
      <c r="L33" s="713"/>
      <c r="M33" s="713"/>
      <c r="N33" s="713"/>
      <c r="O33" s="713"/>
      <c r="P33" s="713"/>
      <c r="Q33" s="713"/>
      <c r="R33" s="713"/>
      <c r="S33" s="713"/>
      <c r="T33" s="713"/>
      <c r="U33" s="700"/>
    </row>
    <row r="34" spans="2:21" ht="13.35" customHeight="1" x14ac:dyDescent="0.2">
      <c r="B34" s="698"/>
      <c r="C34" s="699"/>
      <c r="D34" s="699"/>
      <c r="E34" s="699"/>
      <c r="F34" s="699"/>
      <c r="G34" s="699"/>
      <c r="H34" s="699"/>
      <c r="I34" s="699"/>
      <c r="J34" s="699"/>
      <c r="K34" s="699"/>
      <c r="L34" s="699"/>
      <c r="M34" s="699"/>
      <c r="N34" s="699"/>
      <c r="O34" s="699"/>
      <c r="P34" s="699"/>
      <c r="Q34" s="699"/>
      <c r="R34" s="699"/>
      <c r="S34" s="699"/>
      <c r="T34" s="699"/>
      <c r="U34" s="700"/>
    </row>
    <row r="35" spans="2:21" x14ac:dyDescent="0.2">
      <c r="B35" s="698"/>
      <c r="C35" s="712"/>
      <c r="D35" s="699"/>
      <c r="E35" s="699"/>
      <c r="F35" s="699"/>
      <c r="G35" s="699"/>
      <c r="H35" s="699"/>
      <c r="I35" s="699"/>
      <c r="J35" s="699"/>
      <c r="K35" s="699"/>
      <c r="L35" s="699"/>
      <c r="M35" s="699"/>
      <c r="N35" s="699"/>
      <c r="O35" s="699"/>
      <c r="P35" s="699"/>
      <c r="Q35" s="699"/>
      <c r="R35" s="699"/>
      <c r="S35" s="699"/>
      <c r="T35" s="699"/>
      <c r="U35" s="700"/>
    </row>
    <row r="36" spans="2:21" x14ac:dyDescent="0.2">
      <c r="B36" s="698"/>
      <c r="C36" s="712"/>
      <c r="D36" s="699"/>
      <c r="E36" s="699"/>
      <c r="F36" s="699"/>
      <c r="G36" s="699"/>
      <c r="H36" s="699"/>
      <c r="I36" s="699"/>
      <c r="J36" s="699"/>
      <c r="K36" s="699"/>
      <c r="L36" s="699"/>
      <c r="M36" s="699"/>
      <c r="N36" s="699"/>
      <c r="O36" s="699"/>
      <c r="P36" s="699"/>
      <c r="Q36" s="699"/>
      <c r="R36" s="699"/>
      <c r="S36" s="699"/>
      <c r="T36" s="699"/>
      <c r="U36" s="700"/>
    </row>
    <row r="37" spans="2:21" x14ac:dyDescent="0.2">
      <c r="B37" s="698"/>
      <c r="C37" s="2242"/>
      <c r="D37" s="2242"/>
      <c r="E37" s="2242"/>
      <c r="F37" s="2242"/>
      <c r="G37" s="2242"/>
      <c r="H37" s="2242"/>
      <c r="I37" s="2242"/>
      <c r="J37" s="2242"/>
      <c r="K37" s="2242"/>
      <c r="L37" s="2242"/>
      <c r="M37" s="2242"/>
      <c r="N37" s="2242"/>
      <c r="O37" s="2242"/>
      <c r="P37" s="2242"/>
      <c r="Q37" s="2242"/>
      <c r="R37" s="2242"/>
      <c r="S37" s="2242"/>
      <c r="T37" s="2242"/>
      <c r="U37" s="700"/>
    </row>
    <row r="38" spans="2:21" ht="13.5" thickBot="1" x14ac:dyDescent="0.25">
      <c r="B38" s="733"/>
      <c r="C38" s="734"/>
      <c r="D38" s="734"/>
      <c r="E38" s="734"/>
      <c r="F38" s="734"/>
      <c r="G38" s="734"/>
      <c r="H38" s="734"/>
      <c r="I38" s="734"/>
      <c r="J38" s="734"/>
      <c r="K38" s="734"/>
      <c r="L38" s="734"/>
      <c r="M38" s="734"/>
      <c r="N38" s="734"/>
      <c r="O38" s="734"/>
      <c r="P38" s="734"/>
      <c r="Q38" s="734"/>
      <c r="R38" s="734"/>
      <c r="S38" s="734"/>
      <c r="T38" s="734"/>
      <c r="U38" s="735"/>
    </row>
    <row r="39" spans="2:21" s="687" customFormat="1" x14ac:dyDescent="0.2"/>
    <row r="40" spans="2:21" s="687" customFormat="1" x14ac:dyDescent="0.2"/>
    <row r="41" spans="2:21" s="687" customFormat="1" ht="15" x14ac:dyDescent="0.25">
      <c r="B41" s="1108" t="s">
        <v>4267</v>
      </c>
      <c r="C41" s="1107"/>
    </row>
    <row r="42" spans="2:21" s="687" customFormat="1" ht="14.25" x14ac:dyDescent="0.2">
      <c r="B42" s="1109" t="s">
        <v>4258</v>
      </c>
      <c r="C42" s="1107"/>
      <c r="D42" s="1107" t="s">
        <v>4266</v>
      </c>
    </row>
    <row r="43" spans="2:21" s="687" customFormat="1" ht="14.25" x14ac:dyDescent="0.2">
      <c r="B43" s="1109" t="s">
        <v>4259</v>
      </c>
      <c r="C43" s="1107"/>
      <c r="D43" s="1107" t="s">
        <v>4263</v>
      </c>
    </row>
    <row r="44" spans="2:21" s="687" customFormat="1" ht="14.25" x14ac:dyDescent="0.2">
      <c r="B44" s="1109" t="s">
        <v>4260</v>
      </c>
      <c r="C44" s="1107"/>
      <c r="D44" s="1107" t="s">
        <v>4264</v>
      </c>
    </row>
    <row r="45" spans="2:21" s="687" customFormat="1" ht="14.25" x14ac:dyDescent="0.2">
      <c r="B45" s="1109" t="s">
        <v>4261</v>
      </c>
      <c r="C45" s="1107"/>
      <c r="D45" s="1107" t="s">
        <v>4263</v>
      </c>
    </row>
    <row r="46" spans="2:21" s="687" customFormat="1" ht="14.25" x14ac:dyDescent="0.2">
      <c r="B46" s="1109" t="s">
        <v>4262</v>
      </c>
      <c r="D46" s="1107" t="s">
        <v>4265</v>
      </c>
    </row>
    <row r="47" spans="2:21" s="687" customFormat="1" x14ac:dyDescent="0.2"/>
    <row r="48" spans="2:21" s="687" customFormat="1" x14ac:dyDescent="0.2">
      <c r="B48" s="1112" t="s">
        <v>4268</v>
      </c>
    </row>
    <row r="49" spans="2:4" s="687" customFormat="1" x14ac:dyDescent="0.2">
      <c r="B49" s="1111">
        <v>44866</v>
      </c>
      <c r="D49" s="1110" t="s">
        <v>4269</v>
      </c>
    </row>
    <row r="50" spans="2:4" s="687" customFormat="1" x14ac:dyDescent="0.2">
      <c r="B50" s="1111">
        <v>45033</v>
      </c>
      <c r="D50" s="1110" t="s">
        <v>5927</v>
      </c>
    </row>
    <row r="51" spans="2:4" s="687" customFormat="1" x14ac:dyDescent="0.2"/>
    <row r="52" spans="2:4" s="687" customFormat="1" x14ac:dyDescent="0.2"/>
    <row r="53" spans="2:4" s="687" customFormat="1" x14ac:dyDescent="0.2"/>
    <row r="54" spans="2:4" s="687" customFormat="1" x14ac:dyDescent="0.2"/>
    <row r="55" spans="2:4" s="687" customFormat="1" x14ac:dyDescent="0.2"/>
    <row r="56" spans="2:4" s="687" customFormat="1" x14ac:dyDescent="0.2"/>
    <row r="57" spans="2:4" s="687" customFormat="1" x14ac:dyDescent="0.2"/>
    <row r="58" spans="2:4" s="687" customFormat="1" x14ac:dyDescent="0.2">
      <c r="B58" s="1755"/>
    </row>
    <row r="59" spans="2:4" s="687" customFormat="1" x14ac:dyDescent="0.2"/>
    <row r="60" spans="2:4" s="687" customFormat="1" x14ac:dyDescent="0.2"/>
    <row r="61" spans="2:4" s="687" customFormat="1" x14ac:dyDescent="0.2"/>
    <row r="62" spans="2:4" s="687" customFormat="1" x14ac:dyDescent="0.2"/>
    <row r="63" spans="2:4" s="687" customFormat="1" x14ac:dyDescent="0.2"/>
    <row r="64" spans="2:4" s="687" customFormat="1" x14ac:dyDescent="0.2"/>
    <row r="65" s="687" customFormat="1" x14ac:dyDescent="0.2"/>
    <row r="66" s="687" customFormat="1" x14ac:dyDescent="0.2"/>
    <row r="67" s="687" customFormat="1" x14ac:dyDescent="0.2"/>
    <row r="68" s="687" customFormat="1" x14ac:dyDescent="0.2"/>
    <row r="69" s="687" customFormat="1" x14ac:dyDescent="0.2"/>
    <row r="70" s="687" customFormat="1" x14ac:dyDescent="0.2"/>
    <row r="71" s="687" customFormat="1" x14ac:dyDescent="0.2"/>
    <row r="72" s="687" customFormat="1" x14ac:dyDescent="0.2"/>
    <row r="73" s="687" customFormat="1" x14ac:dyDescent="0.2"/>
    <row r="74" s="687" customFormat="1" x14ac:dyDescent="0.2"/>
    <row r="75" s="687" customFormat="1" x14ac:dyDescent="0.2"/>
    <row r="76" s="687" customFormat="1" x14ac:dyDescent="0.2"/>
    <row r="77" s="687" customFormat="1" x14ac:dyDescent="0.2"/>
    <row r="78" s="687" customFormat="1" x14ac:dyDescent="0.2"/>
    <row r="79" s="687" customFormat="1" x14ac:dyDescent="0.2"/>
    <row r="80" s="687" customFormat="1" x14ac:dyDescent="0.2"/>
    <row r="81" s="687" customFormat="1" x14ac:dyDescent="0.2"/>
    <row r="82" s="687" customFormat="1" x14ac:dyDescent="0.2"/>
    <row r="83" s="687" customFormat="1" x14ac:dyDescent="0.2"/>
    <row r="84" s="687" customFormat="1" x14ac:dyDescent="0.2"/>
    <row r="85" s="687" customFormat="1" x14ac:dyDescent="0.2"/>
    <row r="86" s="687" customFormat="1" x14ac:dyDescent="0.2"/>
    <row r="87" s="687" customFormat="1" x14ac:dyDescent="0.2"/>
    <row r="88" s="687" customFormat="1" x14ac:dyDescent="0.2"/>
    <row r="89" s="687" customFormat="1" x14ac:dyDescent="0.2"/>
    <row r="90" s="687" customFormat="1" x14ac:dyDescent="0.2"/>
    <row r="91" s="687" customFormat="1" x14ac:dyDescent="0.2"/>
    <row r="92" s="687" customFormat="1" x14ac:dyDescent="0.2"/>
    <row r="93" s="687" customFormat="1" x14ac:dyDescent="0.2"/>
    <row r="94" s="687" customFormat="1" x14ac:dyDescent="0.2"/>
    <row r="95" s="687" customFormat="1" x14ac:dyDescent="0.2"/>
    <row r="96" s="687" customFormat="1" x14ac:dyDescent="0.2"/>
    <row r="97" s="687" customFormat="1" x14ac:dyDescent="0.2"/>
    <row r="98" s="687" customFormat="1" x14ac:dyDescent="0.2"/>
    <row r="99" s="687" customFormat="1" x14ac:dyDescent="0.2"/>
    <row r="100" s="687" customFormat="1" x14ac:dyDescent="0.2"/>
    <row r="101" s="687" customFormat="1" x14ac:dyDescent="0.2"/>
    <row r="102" s="687" customFormat="1" x14ac:dyDescent="0.2"/>
    <row r="103" s="687" customFormat="1" x14ac:dyDescent="0.2"/>
    <row r="104" s="687" customFormat="1" x14ac:dyDescent="0.2"/>
    <row r="105" s="687" customFormat="1" x14ac:dyDescent="0.2"/>
    <row r="106" s="687" customFormat="1" x14ac:dyDescent="0.2"/>
    <row r="107" s="687" customFormat="1" x14ac:dyDescent="0.2"/>
    <row r="108" s="687" customFormat="1" x14ac:dyDescent="0.2"/>
    <row r="109" s="687" customFormat="1" x14ac:dyDescent="0.2"/>
    <row r="110" s="687" customFormat="1" x14ac:dyDescent="0.2"/>
    <row r="111" s="687" customFormat="1" x14ac:dyDescent="0.2"/>
    <row r="112" s="687" customFormat="1" x14ac:dyDescent="0.2"/>
    <row r="113" s="687" customFormat="1" x14ac:dyDescent="0.2"/>
    <row r="114" s="687" customFormat="1" x14ac:dyDescent="0.2"/>
    <row r="115" s="687" customFormat="1" x14ac:dyDescent="0.2"/>
    <row r="116" s="687" customFormat="1" x14ac:dyDescent="0.2"/>
    <row r="117" s="687" customFormat="1" x14ac:dyDescent="0.2"/>
    <row r="118" s="687" customFormat="1" x14ac:dyDescent="0.2"/>
    <row r="119" s="687" customFormat="1" x14ac:dyDescent="0.2"/>
    <row r="120" s="687" customFormat="1" x14ac:dyDescent="0.2"/>
    <row r="121" s="687" customFormat="1" x14ac:dyDescent="0.2"/>
    <row r="122" s="687" customFormat="1" x14ac:dyDescent="0.2"/>
    <row r="123" s="687" customFormat="1" x14ac:dyDescent="0.2"/>
    <row r="124" s="687" customFormat="1" x14ac:dyDescent="0.2"/>
    <row r="125" s="687" customFormat="1" x14ac:dyDescent="0.2"/>
    <row r="126" s="687" customFormat="1" x14ac:dyDescent="0.2"/>
    <row r="127" s="687" customFormat="1" x14ac:dyDescent="0.2"/>
    <row r="128" s="687" customFormat="1" x14ac:dyDescent="0.2"/>
    <row r="129" s="687" customFormat="1" x14ac:dyDescent="0.2"/>
    <row r="130" s="687" customFormat="1" x14ac:dyDescent="0.2"/>
    <row r="131" s="687" customFormat="1" x14ac:dyDescent="0.2"/>
    <row r="132" s="687" customFormat="1" x14ac:dyDescent="0.2"/>
    <row r="133" s="687" customFormat="1" x14ac:dyDescent="0.2"/>
    <row r="134" s="687" customFormat="1" x14ac:dyDescent="0.2"/>
    <row r="135" s="687" customFormat="1" x14ac:dyDescent="0.2"/>
    <row r="136" s="687" customFormat="1" x14ac:dyDescent="0.2"/>
    <row r="137" s="687" customFormat="1" x14ac:dyDescent="0.2"/>
    <row r="138" s="687" customFormat="1" x14ac:dyDescent="0.2"/>
    <row r="139" s="687" customFormat="1" x14ac:dyDescent="0.2"/>
    <row r="140" s="687" customFormat="1" x14ac:dyDescent="0.2"/>
    <row r="141" s="687" customFormat="1" x14ac:dyDescent="0.2"/>
    <row r="142" s="687" customFormat="1" x14ac:dyDescent="0.2"/>
    <row r="143" s="687" customFormat="1" x14ac:dyDescent="0.2"/>
    <row r="144" s="687" customFormat="1" x14ac:dyDescent="0.2"/>
    <row r="145" s="687" customFormat="1" x14ac:dyDescent="0.2"/>
    <row r="146" s="687" customFormat="1" x14ac:dyDescent="0.2"/>
    <row r="147" s="687" customFormat="1" x14ac:dyDescent="0.2"/>
    <row r="148" s="687" customFormat="1" x14ac:dyDescent="0.2"/>
    <row r="149" s="687" customFormat="1" x14ac:dyDescent="0.2"/>
    <row r="150" s="687" customFormat="1" x14ac:dyDescent="0.2"/>
    <row r="151" s="687" customFormat="1" x14ac:dyDescent="0.2"/>
    <row r="152" s="687" customFormat="1" x14ac:dyDescent="0.2"/>
    <row r="153" s="687" customFormat="1" x14ac:dyDescent="0.2"/>
    <row r="154" s="687" customFormat="1" x14ac:dyDescent="0.2"/>
    <row r="155" s="687" customFormat="1" x14ac:dyDescent="0.2"/>
    <row r="156" s="687" customFormat="1" x14ac:dyDescent="0.2"/>
    <row r="157" s="687" customFormat="1" x14ac:dyDescent="0.2"/>
    <row r="158" s="687" customFormat="1" x14ac:dyDescent="0.2"/>
    <row r="159" s="687" customFormat="1" x14ac:dyDescent="0.2"/>
    <row r="160" s="687" customFormat="1" x14ac:dyDescent="0.2"/>
    <row r="161" s="687" customFormat="1" x14ac:dyDescent="0.2"/>
    <row r="162" s="687" customFormat="1" x14ac:dyDescent="0.2"/>
    <row r="163" s="687" customFormat="1" x14ac:dyDescent="0.2"/>
    <row r="164" s="687" customFormat="1" x14ac:dyDescent="0.2"/>
    <row r="165" s="687" customFormat="1" x14ac:dyDescent="0.2"/>
    <row r="166" s="687" customFormat="1" x14ac:dyDescent="0.2"/>
    <row r="167" s="687" customFormat="1" x14ac:dyDescent="0.2"/>
    <row r="168" s="687" customFormat="1" x14ac:dyDescent="0.2"/>
    <row r="169" s="687" customFormat="1" x14ac:dyDescent="0.2"/>
    <row r="170" s="687" customFormat="1" x14ac:dyDescent="0.2"/>
    <row r="171" s="687" customFormat="1" x14ac:dyDescent="0.2"/>
    <row r="172" s="687" customFormat="1" x14ac:dyDescent="0.2"/>
    <row r="173" s="687" customFormat="1" x14ac:dyDescent="0.2"/>
    <row r="174" s="687" customFormat="1" x14ac:dyDescent="0.2"/>
    <row r="175" s="687" customFormat="1" x14ac:dyDescent="0.2"/>
    <row r="176" s="687" customFormat="1" x14ac:dyDescent="0.2"/>
    <row r="177" s="687" customFormat="1" x14ac:dyDescent="0.2"/>
    <row r="178" s="687" customFormat="1" x14ac:dyDescent="0.2"/>
    <row r="179" s="687" customFormat="1" x14ac:dyDescent="0.2"/>
    <row r="180" s="687" customFormat="1" x14ac:dyDescent="0.2"/>
    <row r="181" s="687" customFormat="1" x14ac:dyDescent="0.2"/>
    <row r="182" s="687" customFormat="1" x14ac:dyDescent="0.2"/>
    <row r="183" s="687" customFormat="1" x14ac:dyDescent="0.2"/>
    <row r="184" s="687" customFormat="1" x14ac:dyDescent="0.2"/>
    <row r="185" s="687" customFormat="1" x14ac:dyDescent="0.2"/>
    <row r="186" s="687" customFormat="1" x14ac:dyDescent="0.2"/>
    <row r="187" s="687" customFormat="1" x14ac:dyDescent="0.2"/>
    <row r="188" s="687" customFormat="1" x14ac:dyDescent="0.2"/>
    <row r="189" s="687" customFormat="1" x14ac:dyDescent="0.2"/>
    <row r="190" s="687" customFormat="1" x14ac:dyDescent="0.2"/>
    <row r="191" s="687" customFormat="1" x14ac:dyDescent="0.2"/>
    <row r="192" s="687" customFormat="1" x14ac:dyDescent="0.2"/>
    <row r="193" s="687" customFormat="1" x14ac:dyDescent="0.2"/>
    <row r="194" s="687" customFormat="1" x14ac:dyDescent="0.2"/>
    <row r="195" s="687" customFormat="1" x14ac:dyDescent="0.2"/>
    <row r="196" s="687" customFormat="1" x14ac:dyDescent="0.2"/>
    <row r="197" s="687" customFormat="1" x14ac:dyDescent="0.2"/>
    <row r="198" s="687" customFormat="1" x14ac:dyDescent="0.2"/>
    <row r="199" s="687" customFormat="1" x14ac:dyDescent="0.2"/>
    <row r="200" s="687" customFormat="1" x14ac:dyDescent="0.2"/>
    <row r="201" s="687" customFormat="1" x14ac:dyDescent="0.2"/>
    <row r="202" s="687" customFormat="1" x14ac:dyDescent="0.2"/>
    <row r="203" s="687" customFormat="1" x14ac:dyDescent="0.2"/>
    <row r="204" s="687" customFormat="1" x14ac:dyDescent="0.2"/>
    <row r="205" s="687" customFormat="1" x14ac:dyDescent="0.2"/>
    <row r="206" s="687" customFormat="1" x14ac:dyDescent="0.2"/>
    <row r="207" s="687" customFormat="1" x14ac:dyDescent="0.2"/>
    <row r="208" s="687" customFormat="1" x14ac:dyDescent="0.2"/>
    <row r="209" s="687" customFormat="1" x14ac:dyDescent="0.2"/>
    <row r="210" s="687" customFormat="1" x14ac:dyDescent="0.2"/>
    <row r="211" s="687" customFormat="1" x14ac:dyDescent="0.2"/>
    <row r="212" s="687" customFormat="1" x14ac:dyDescent="0.2"/>
    <row r="213" s="687" customFormat="1" x14ac:dyDescent="0.2"/>
    <row r="214" s="687" customFormat="1" x14ac:dyDescent="0.2"/>
    <row r="215" s="687" customFormat="1" x14ac:dyDescent="0.2"/>
    <row r="216" s="687" customFormat="1" x14ac:dyDescent="0.2"/>
    <row r="217" s="687" customFormat="1" x14ac:dyDescent="0.2"/>
    <row r="218" s="687" customFormat="1" x14ac:dyDescent="0.2"/>
    <row r="219" s="687" customFormat="1" x14ac:dyDescent="0.2"/>
    <row r="220" s="687" customFormat="1" x14ac:dyDescent="0.2"/>
    <row r="221" s="687" customFormat="1" x14ac:dyDescent="0.2"/>
    <row r="222" s="687" customFormat="1" x14ac:dyDescent="0.2"/>
    <row r="223" s="687" customFormat="1" x14ac:dyDescent="0.2"/>
    <row r="224" s="687" customFormat="1" x14ac:dyDescent="0.2"/>
    <row r="225" s="687" customFormat="1" x14ac:dyDescent="0.2"/>
    <row r="226" s="687" customFormat="1" x14ac:dyDescent="0.2"/>
    <row r="227" s="687" customFormat="1" x14ac:dyDescent="0.2"/>
    <row r="228" s="687" customFormat="1" x14ac:dyDescent="0.2"/>
    <row r="229" s="687" customFormat="1" x14ac:dyDescent="0.2"/>
    <row r="230" s="687" customFormat="1" x14ac:dyDescent="0.2"/>
    <row r="231" s="687" customFormat="1" x14ac:dyDescent="0.2"/>
    <row r="232" s="687" customFormat="1" x14ac:dyDescent="0.2"/>
    <row r="233" s="687" customFormat="1" x14ac:dyDescent="0.2"/>
    <row r="234" s="687" customFormat="1" x14ac:dyDescent="0.2"/>
    <row r="235" s="687" customFormat="1" x14ac:dyDescent="0.2"/>
    <row r="236" s="687" customFormat="1" x14ac:dyDescent="0.2"/>
    <row r="237" s="687" customFormat="1" x14ac:dyDescent="0.2"/>
    <row r="238" s="687" customFormat="1" x14ac:dyDescent="0.2"/>
    <row r="239" s="687" customFormat="1" x14ac:dyDescent="0.2"/>
    <row r="240" s="687" customFormat="1" x14ac:dyDescent="0.2"/>
    <row r="241" s="687" customFormat="1" x14ac:dyDescent="0.2"/>
    <row r="242" s="687" customFormat="1" x14ac:dyDescent="0.2"/>
    <row r="243" s="687" customFormat="1" x14ac:dyDescent="0.2"/>
    <row r="244" s="687" customFormat="1" x14ac:dyDescent="0.2"/>
    <row r="245" s="687" customFormat="1" x14ac:dyDescent="0.2"/>
    <row r="246" s="687" customFormat="1" x14ac:dyDescent="0.2"/>
    <row r="247" s="687" customFormat="1" x14ac:dyDescent="0.2"/>
    <row r="248" s="687" customFormat="1" x14ac:dyDescent="0.2"/>
    <row r="249" s="687" customFormat="1" x14ac:dyDescent="0.2"/>
    <row r="250" s="687" customFormat="1" x14ac:dyDescent="0.2"/>
    <row r="251" s="687" customFormat="1" x14ac:dyDescent="0.2"/>
    <row r="252" s="687" customFormat="1" x14ac:dyDescent="0.2"/>
    <row r="253" s="687" customFormat="1" x14ac:dyDescent="0.2"/>
    <row r="254" s="687" customFormat="1" x14ac:dyDescent="0.2"/>
    <row r="255" s="687" customFormat="1" x14ac:dyDescent="0.2"/>
    <row r="256" s="687" customFormat="1" x14ac:dyDescent="0.2"/>
    <row r="257" s="687" customFormat="1" x14ac:dyDescent="0.2"/>
    <row r="258" s="687" customFormat="1" x14ac:dyDescent="0.2"/>
    <row r="259" s="687" customFormat="1" x14ac:dyDescent="0.2"/>
    <row r="260" s="687" customFormat="1" x14ac:dyDescent="0.2"/>
    <row r="261" s="687" customFormat="1" x14ac:dyDescent="0.2"/>
    <row r="262" s="687" customFormat="1" x14ac:dyDescent="0.2"/>
    <row r="263" s="687" customFormat="1" x14ac:dyDescent="0.2"/>
    <row r="264" s="687" customFormat="1" x14ac:dyDescent="0.2"/>
    <row r="265" s="687" customFormat="1" x14ac:dyDescent="0.2"/>
    <row r="266" s="687" customFormat="1" x14ac:dyDescent="0.2"/>
    <row r="267" s="687" customFormat="1" x14ac:dyDescent="0.2"/>
    <row r="268" s="687" customFormat="1" x14ac:dyDescent="0.2"/>
    <row r="269" s="687" customFormat="1" x14ac:dyDescent="0.2"/>
    <row r="270" s="687" customFormat="1" x14ac:dyDescent="0.2"/>
    <row r="271" s="687" customFormat="1" x14ac:dyDescent="0.2"/>
    <row r="272" s="687" customFormat="1" x14ac:dyDescent="0.2"/>
    <row r="273" s="687" customFormat="1" x14ac:dyDescent="0.2"/>
    <row r="274" s="687" customFormat="1" x14ac:dyDescent="0.2"/>
    <row r="275" s="687" customFormat="1" x14ac:dyDescent="0.2"/>
    <row r="276" s="687" customFormat="1" x14ac:dyDescent="0.2"/>
    <row r="277" s="687" customFormat="1" x14ac:dyDescent="0.2"/>
    <row r="278" s="687" customFormat="1" x14ac:dyDescent="0.2"/>
    <row r="279" s="687" customFormat="1" x14ac:dyDescent="0.2"/>
    <row r="280" s="687" customFormat="1" x14ac:dyDescent="0.2"/>
    <row r="281" s="687" customFormat="1" x14ac:dyDescent="0.2"/>
    <row r="282" s="687" customFormat="1" x14ac:dyDescent="0.2"/>
    <row r="283" s="687" customFormat="1" x14ac:dyDescent="0.2"/>
    <row r="284" s="687" customFormat="1" x14ac:dyDescent="0.2"/>
    <row r="285" s="687" customFormat="1" x14ac:dyDescent="0.2"/>
    <row r="286" s="687" customFormat="1" x14ac:dyDescent="0.2"/>
    <row r="287" s="687" customFormat="1" x14ac:dyDescent="0.2"/>
    <row r="288" s="687" customFormat="1" x14ac:dyDescent="0.2"/>
    <row r="289" s="687" customFormat="1" x14ac:dyDescent="0.2"/>
    <row r="290" s="687" customFormat="1" x14ac:dyDescent="0.2"/>
    <row r="291" s="687" customFormat="1" x14ac:dyDescent="0.2"/>
    <row r="292" s="687" customFormat="1" x14ac:dyDescent="0.2"/>
    <row r="293" s="687" customFormat="1" x14ac:dyDescent="0.2"/>
    <row r="294" s="687" customFormat="1" x14ac:dyDescent="0.2"/>
    <row r="295" s="687" customFormat="1" x14ac:dyDescent="0.2"/>
    <row r="296" s="687" customFormat="1" x14ac:dyDescent="0.2"/>
    <row r="297" s="687" customFormat="1" x14ac:dyDescent="0.2"/>
    <row r="298" s="687" customFormat="1" x14ac:dyDescent="0.2"/>
    <row r="299" s="687" customFormat="1" x14ac:dyDescent="0.2"/>
    <row r="300" s="687" customFormat="1" x14ac:dyDescent="0.2"/>
    <row r="301" s="687" customFormat="1" x14ac:dyDescent="0.2"/>
    <row r="302" s="687" customFormat="1" x14ac:dyDescent="0.2"/>
    <row r="303" s="687" customFormat="1" x14ac:dyDescent="0.2"/>
    <row r="304" s="687" customFormat="1" x14ac:dyDescent="0.2"/>
    <row r="305" s="687" customFormat="1" x14ac:dyDescent="0.2"/>
    <row r="306" s="687" customFormat="1" x14ac:dyDescent="0.2"/>
    <row r="307" s="687" customFormat="1" x14ac:dyDescent="0.2"/>
    <row r="308" s="687" customFormat="1" x14ac:dyDescent="0.2"/>
    <row r="309" s="687" customFormat="1" x14ac:dyDescent="0.2"/>
    <row r="310" s="687" customFormat="1" x14ac:dyDescent="0.2"/>
    <row r="311" s="687" customFormat="1" x14ac:dyDescent="0.2"/>
    <row r="312" s="687" customFormat="1" x14ac:dyDescent="0.2"/>
    <row r="313" s="687" customFormat="1" x14ac:dyDescent="0.2"/>
    <row r="314" s="687" customFormat="1" x14ac:dyDescent="0.2"/>
    <row r="315" s="687" customFormat="1" x14ac:dyDescent="0.2"/>
    <row r="316" s="687" customFormat="1" x14ac:dyDescent="0.2"/>
    <row r="317" s="687" customFormat="1" x14ac:dyDescent="0.2"/>
    <row r="318" s="687" customFormat="1" x14ac:dyDescent="0.2"/>
    <row r="319" s="687" customFormat="1" x14ac:dyDescent="0.2"/>
    <row r="320" s="687" customFormat="1" x14ac:dyDescent="0.2"/>
    <row r="321" s="687" customFormat="1" x14ac:dyDescent="0.2"/>
    <row r="322" s="687" customFormat="1" x14ac:dyDescent="0.2"/>
    <row r="323" s="687" customFormat="1" x14ac:dyDescent="0.2"/>
    <row r="324" s="687" customFormat="1" x14ac:dyDescent="0.2"/>
    <row r="325" s="687" customFormat="1" x14ac:dyDescent="0.2"/>
    <row r="326" s="687" customFormat="1" x14ac:dyDescent="0.2"/>
    <row r="327" s="687" customFormat="1" x14ac:dyDescent="0.2"/>
    <row r="328" s="687" customFormat="1" x14ac:dyDescent="0.2"/>
    <row r="329" s="687" customFormat="1" x14ac:dyDescent="0.2"/>
    <row r="330" s="687" customFormat="1" x14ac:dyDescent="0.2"/>
    <row r="331" s="687" customFormat="1" x14ac:dyDescent="0.2"/>
    <row r="332" s="687" customFormat="1" x14ac:dyDescent="0.2"/>
    <row r="333" s="687" customFormat="1" x14ac:dyDescent="0.2"/>
    <row r="334" s="687" customFormat="1" x14ac:dyDescent="0.2"/>
    <row r="335" s="687" customFormat="1" x14ac:dyDescent="0.2"/>
    <row r="336" s="687" customFormat="1" x14ac:dyDescent="0.2"/>
    <row r="337" s="687" customFormat="1" x14ac:dyDescent="0.2"/>
    <row r="338" s="687" customFormat="1" x14ac:dyDescent="0.2"/>
    <row r="339" s="687" customFormat="1" x14ac:dyDescent="0.2"/>
    <row r="340" s="687" customFormat="1" x14ac:dyDescent="0.2"/>
    <row r="341" s="687" customFormat="1" x14ac:dyDescent="0.2"/>
    <row r="342" s="687" customFormat="1" x14ac:dyDescent="0.2"/>
    <row r="343" s="687" customFormat="1" x14ac:dyDescent="0.2"/>
    <row r="344" s="687" customFormat="1" x14ac:dyDescent="0.2"/>
    <row r="345" s="687" customFormat="1" x14ac:dyDescent="0.2"/>
    <row r="346" s="687" customFormat="1" x14ac:dyDescent="0.2"/>
    <row r="347" s="687" customFormat="1" x14ac:dyDescent="0.2"/>
    <row r="348" s="687" customFormat="1" x14ac:dyDescent="0.2"/>
    <row r="349" s="687" customFormat="1" x14ac:dyDescent="0.2"/>
    <row r="350" s="687" customFormat="1" x14ac:dyDescent="0.2"/>
    <row r="351" s="687" customFormat="1" x14ac:dyDescent="0.2"/>
    <row r="352" s="687" customFormat="1" x14ac:dyDescent="0.2"/>
    <row r="353" s="687" customFormat="1" x14ac:dyDescent="0.2"/>
    <row r="354" s="687" customFormat="1" x14ac:dyDescent="0.2"/>
    <row r="355" s="687" customFormat="1" x14ac:dyDescent="0.2"/>
    <row r="356" s="687" customFormat="1" x14ac:dyDescent="0.2"/>
    <row r="357" s="687" customFormat="1" x14ac:dyDescent="0.2"/>
    <row r="358" s="687" customFormat="1" x14ac:dyDescent="0.2"/>
    <row r="359" s="687" customFormat="1" x14ac:dyDescent="0.2"/>
    <row r="360" s="687" customFormat="1" x14ac:dyDescent="0.2"/>
    <row r="361" s="687" customFormat="1" x14ac:dyDescent="0.2"/>
    <row r="362" s="687" customFormat="1" x14ac:dyDescent="0.2"/>
    <row r="363" s="687" customFormat="1" x14ac:dyDescent="0.2"/>
    <row r="364" s="687" customFormat="1" x14ac:dyDescent="0.2"/>
    <row r="365" s="687" customFormat="1" x14ac:dyDescent="0.2"/>
    <row r="366" s="687" customFormat="1" x14ac:dyDescent="0.2"/>
    <row r="367" s="687" customFormat="1" x14ac:dyDescent="0.2"/>
    <row r="368" s="687" customFormat="1" x14ac:dyDescent="0.2"/>
    <row r="369" s="687" customFormat="1" x14ac:dyDescent="0.2"/>
    <row r="370" s="687" customFormat="1" x14ac:dyDescent="0.2"/>
    <row r="371" s="687" customFormat="1" x14ac:dyDescent="0.2"/>
    <row r="372" s="687" customFormat="1" x14ac:dyDescent="0.2"/>
    <row r="373" s="687" customFormat="1" x14ac:dyDescent="0.2"/>
    <row r="374" s="687" customFormat="1" x14ac:dyDescent="0.2"/>
    <row r="375" s="687" customFormat="1" x14ac:dyDescent="0.2"/>
    <row r="376" s="687" customFormat="1" x14ac:dyDescent="0.2"/>
    <row r="377" s="687" customFormat="1" x14ac:dyDescent="0.2"/>
    <row r="378" s="687" customFormat="1" x14ac:dyDescent="0.2"/>
    <row r="379" s="687" customFormat="1" x14ac:dyDescent="0.2"/>
    <row r="380" s="687" customFormat="1" x14ac:dyDescent="0.2"/>
    <row r="381" s="687" customFormat="1" x14ac:dyDescent="0.2"/>
    <row r="382" s="687" customFormat="1" x14ac:dyDescent="0.2"/>
    <row r="383" s="687" customFormat="1" x14ac:dyDescent="0.2"/>
    <row r="384" s="687" customFormat="1" x14ac:dyDescent="0.2"/>
    <row r="385" s="687" customFormat="1" x14ac:dyDescent="0.2"/>
    <row r="386" s="687" customFormat="1" x14ac:dyDescent="0.2"/>
    <row r="387" s="687" customFormat="1" x14ac:dyDescent="0.2"/>
    <row r="388" s="687" customFormat="1" x14ac:dyDescent="0.2"/>
    <row r="389" s="687" customFormat="1" x14ac:dyDescent="0.2"/>
    <row r="390" s="687" customFormat="1" x14ac:dyDescent="0.2"/>
    <row r="391" s="687" customFormat="1" x14ac:dyDescent="0.2"/>
    <row r="392" s="687" customFormat="1" x14ac:dyDescent="0.2"/>
    <row r="393" s="687" customFormat="1" x14ac:dyDescent="0.2"/>
    <row r="394" s="687" customFormat="1" x14ac:dyDescent="0.2"/>
    <row r="395" s="687" customFormat="1" x14ac:dyDescent="0.2"/>
    <row r="396" s="687" customFormat="1" x14ac:dyDescent="0.2"/>
    <row r="397" s="687" customFormat="1" x14ac:dyDescent="0.2"/>
    <row r="398" s="687" customFormat="1" x14ac:dyDescent="0.2"/>
    <row r="399" s="687" customFormat="1" x14ac:dyDescent="0.2"/>
    <row r="400" s="687" customFormat="1" x14ac:dyDescent="0.2"/>
    <row r="401" s="687" customFormat="1" x14ac:dyDescent="0.2"/>
    <row r="402" s="687" customFormat="1" x14ac:dyDescent="0.2"/>
    <row r="403" s="687" customFormat="1" x14ac:dyDescent="0.2"/>
    <row r="404" s="687" customFormat="1" x14ac:dyDescent="0.2"/>
    <row r="405" s="687" customFormat="1" x14ac:dyDescent="0.2"/>
    <row r="406" s="687" customFormat="1" x14ac:dyDescent="0.2"/>
    <row r="407" s="687" customFormat="1" x14ac:dyDescent="0.2"/>
    <row r="408" s="687" customFormat="1" x14ac:dyDescent="0.2"/>
    <row r="409" s="687" customFormat="1" x14ac:dyDescent="0.2"/>
    <row r="410" s="687" customFormat="1" x14ac:dyDescent="0.2"/>
    <row r="411" s="687" customFormat="1" x14ac:dyDescent="0.2"/>
    <row r="412" s="687" customFormat="1" x14ac:dyDescent="0.2"/>
    <row r="413" s="687" customFormat="1" x14ac:dyDescent="0.2"/>
    <row r="414" s="687" customFormat="1" x14ac:dyDescent="0.2"/>
    <row r="415" s="687" customFormat="1" x14ac:dyDescent="0.2"/>
    <row r="416" s="687" customFormat="1" x14ac:dyDescent="0.2"/>
    <row r="417" s="687" customFormat="1" x14ac:dyDescent="0.2"/>
    <row r="418" s="687" customFormat="1" x14ac:dyDescent="0.2"/>
    <row r="419" s="687" customFormat="1" x14ac:dyDescent="0.2"/>
    <row r="420" s="687" customFormat="1" x14ac:dyDescent="0.2"/>
    <row r="421" s="687" customFormat="1" x14ac:dyDescent="0.2"/>
    <row r="422" s="687" customFormat="1" x14ac:dyDescent="0.2"/>
    <row r="423" s="687" customFormat="1" x14ac:dyDescent="0.2"/>
    <row r="424" s="687" customFormat="1" x14ac:dyDescent="0.2"/>
    <row r="425" s="687" customFormat="1" x14ac:dyDescent="0.2"/>
    <row r="426" s="687" customFormat="1" x14ac:dyDescent="0.2"/>
    <row r="427" s="687" customFormat="1" x14ac:dyDescent="0.2"/>
    <row r="428" s="687" customFormat="1" x14ac:dyDescent="0.2"/>
    <row r="429" s="687" customFormat="1" x14ac:dyDescent="0.2"/>
    <row r="430" s="687" customFormat="1" x14ac:dyDescent="0.2"/>
    <row r="431" s="687" customFormat="1" x14ac:dyDescent="0.2"/>
    <row r="432" s="687" customFormat="1" x14ac:dyDescent="0.2"/>
    <row r="433" s="687" customFormat="1" x14ac:dyDescent="0.2"/>
    <row r="434" s="687" customFormat="1" x14ac:dyDescent="0.2"/>
    <row r="435" s="687" customFormat="1" x14ac:dyDescent="0.2"/>
    <row r="436" s="687" customFormat="1" x14ac:dyDescent="0.2"/>
    <row r="437" s="687" customFormat="1" x14ac:dyDescent="0.2"/>
    <row r="438" s="687" customFormat="1" x14ac:dyDescent="0.2"/>
    <row r="439" s="687" customFormat="1" x14ac:dyDescent="0.2"/>
    <row r="440" s="687" customFormat="1" x14ac:dyDescent="0.2"/>
    <row r="441" s="687" customFormat="1" x14ac:dyDescent="0.2"/>
    <row r="442" s="687" customFormat="1" x14ac:dyDescent="0.2"/>
    <row r="443" s="687" customFormat="1" x14ac:dyDescent="0.2"/>
    <row r="444" s="687" customFormat="1" x14ac:dyDescent="0.2"/>
    <row r="445" s="687" customFormat="1" x14ac:dyDescent="0.2"/>
    <row r="446" s="687" customFormat="1" x14ac:dyDescent="0.2"/>
    <row r="447" s="687" customFormat="1" x14ac:dyDescent="0.2"/>
    <row r="448" s="687" customFormat="1" x14ac:dyDescent="0.2"/>
    <row r="449" s="687" customFormat="1" x14ac:dyDescent="0.2"/>
    <row r="450" s="687" customFormat="1" x14ac:dyDescent="0.2"/>
    <row r="451" s="687" customFormat="1" x14ac:dyDescent="0.2"/>
    <row r="452" s="687" customFormat="1" x14ac:dyDescent="0.2"/>
    <row r="453" s="687" customFormat="1" x14ac:dyDescent="0.2"/>
    <row r="454" s="687" customFormat="1" x14ac:dyDescent="0.2"/>
    <row r="455" s="687" customFormat="1" x14ac:dyDescent="0.2"/>
    <row r="456" s="687" customFormat="1" x14ac:dyDescent="0.2"/>
    <row r="457" s="687" customFormat="1" x14ac:dyDescent="0.2"/>
    <row r="458" s="687" customFormat="1" x14ac:dyDescent="0.2"/>
    <row r="459" s="687" customFormat="1" x14ac:dyDescent="0.2"/>
    <row r="460" s="687" customFormat="1" x14ac:dyDescent="0.2"/>
    <row r="461" s="687" customFormat="1" x14ac:dyDescent="0.2"/>
    <row r="462" s="687" customFormat="1" x14ac:dyDescent="0.2"/>
    <row r="463" s="687" customFormat="1" x14ac:dyDescent="0.2"/>
    <row r="464" s="687" customFormat="1" x14ac:dyDescent="0.2"/>
    <row r="465" s="687" customFormat="1" x14ac:dyDescent="0.2"/>
    <row r="466" s="687" customFormat="1" x14ac:dyDescent="0.2"/>
    <row r="467" s="687" customFormat="1" x14ac:dyDescent="0.2"/>
    <row r="468" s="687" customFormat="1" x14ac:dyDescent="0.2"/>
    <row r="469" s="687" customFormat="1" x14ac:dyDescent="0.2"/>
    <row r="470" s="687" customFormat="1" x14ac:dyDescent="0.2"/>
    <row r="471" s="687" customFormat="1" x14ac:dyDescent="0.2"/>
    <row r="472" s="687" customFormat="1" x14ac:dyDescent="0.2"/>
    <row r="473" s="687" customFormat="1" x14ac:dyDescent="0.2"/>
    <row r="474" s="687" customFormat="1" x14ac:dyDescent="0.2"/>
    <row r="475" s="687" customFormat="1" x14ac:dyDescent="0.2"/>
    <row r="476" s="687" customFormat="1" x14ac:dyDescent="0.2"/>
    <row r="477" s="687" customFormat="1" x14ac:dyDescent="0.2"/>
    <row r="478" s="687" customFormat="1" x14ac:dyDescent="0.2"/>
    <row r="479" s="687" customFormat="1" x14ac:dyDescent="0.2"/>
  </sheetData>
  <sheetProtection sheet="1" objects="1" scenarios="1"/>
  <mergeCells count="1">
    <mergeCell ref="C37:T37"/>
  </mergeCells>
  <hyperlinks>
    <hyperlink ref="K16" location="Index!B2" display="Index Page " xr:uid="{00000000-0004-0000-0000-000000000000}"/>
    <hyperlink ref="D33" location="_1GT" display="Glossary of Terms " xr:uid="{00000000-0004-0000-0000-000001000000}"/>
    <hyperlink ref="F33" location="_3GT" display=" words " xr:uid="{00000000-0004-0000-0000-000002000000}"/>
    <hyperlink ref="H33" location="_2GT" display="acronyms" xr:uid="{00000000-0004-0000-0000-000003000000}"/>
    <hyperlink ref="K17" location="HSD!A1" display="HSD" xr:uid="{F6A2E9C3-4501-40C9-BFB4-45A6533340D6}"/>
  </hyperlink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CCE29B"/>
    <pageSetUpPr fitToPage="1"/>
  </sheetPr>
  <dimension ref="A1:MF472"/>
  <sheetViews>
    <sheetView zoomScale="90" zoomScaleNormal="90" zoomScaleSheetLayoutView="75" workbookViewId="0">
      <selection activeCell="A3" sqref="A3"/>
    </sheetView>
  </sheetViews>
  <sheetFormatPr defaultColWidth="9.140625" defaultRowHeight="11.25" outlineLevelCol="1" x14ac:dyDescent="0.2"/>
  <cols>
    <col min="1" max="1" width="9" style="315" customWidth="1"/>
    <col min="2" max="4" width="9" style="189" customWidth="1"/>
    <col min="5" max="5" width="60.140625" style="322" customWidth="1"/>
    <col min="6" max="6" width="16.85546875" style="189" customWidth="1"/>
    <col min="7" max="7" width="91.42578125" style="189" customWidth="1"/>
    <col min="8" max="8" width="13.85546875" style="763" customWidth="1"/>
    <col min="9" max="9" width="12.85546875" style="323" customWidth="1"/>
    <col min="10" max="10" width="12.85546875" style="324" customWidth="1"/>
    <col min="11" max="11" width="14.140625" style="325" customWidth="1"/>
    <col min="12" max="12" width="13.85546875" style="326" customWidth="1"/>
    <col min="13" max="13" width="13.85546875" style="325" customWidth="1"/>
    <col min="14" max="15" width="12.85546875" style="323" customWidth="1"/>
    <col min="16" max="16" width="31.140625" style="323" customWidth="1"/>
    <col min="17" max="17" width="60.85546875" style="511" customWidth="1"/>
    <col min="18" max="18" width="42.85546875" style="327" customWidth="1"/>
    <col min="19" max="19" width="15.5703125" style="187" hidden="1" customWidth="1" outlineLevel="1"/>
    <col min="20" max="20" width="15.5703125" style="896" hidden="1" customWidth="1" outlineLevel="1"/>
    <col min="21" max="21" width="15.5703125" style="867" hidden="1" customWidth="1" outlineLevel="1"/>
    <col min="22" max="22" width="15.5703125" style="858" hidden="1" customWidth="1" outlineLevel="1"/>
    <col min="23" max="23" width="12.42578125" style="187" hidden="1" customWidth="1" outlineLevel="1"/>
    <col min="24" max="24" width="9.140625" style="1101" hidden="1" customWidth="1" outlineLevel="1"/>
    <col min="25" max="25" width="8.85546875" style="187" hidden="1" customWidth="1" outlineLevel="1"/>
    <col min="26" max="26" width="9.140625" style="187" collapsed="1"/>
    <col min="27" max="222" width="9.140625" style="187"/>
    <col min="223" max="344" width="9.140625" style="188"/>
    <col min="345" max="16384" width="9.140625" style="189"/>
  </cols>
  <sheetData>
    <row r="1" spans="1:344" ht="45" customHeight="1" thickBot="1" x14ac:dyDescent="0.4">
      <c r="A1" s="892" t="s">
        <v>2520</v>
      </c>
      <c r="B1" s="893"/>
      <c r="C1" s="893"/>
      <c r="D1" s="893"/>
      <c r="E1" s="893"/>
      <c r="F1" s="893"/>
      <c r="G1" s="893"/>
      <c r="H1" s="893"/>
      <c r="I1" s="893"/>
      <c r="J1" s="893"/>
      <c r="K1" s="893"/>
      <c r="L1" s="893"/>
      <c r="M1" s="893"/>
      <c r="N1" s="893"/>
      <c r="O1" s="893"/>
      <c r="P1" s="894" t="s">
        <v>2545</v>
      </c>
      <c r="Q1" s="1038">
        <f>'Section A - Public Patients'!P1</f>
        <v>45736</v>
      </c>
      <c r="R1" s="1040"/>
      <c r="S1" s="1117" t="s">
        <v>4328</v>
      </c>
      <c r="T1" s="1117">
        <f>COUNTA(T4:T236)</f>
        <v>179</v>
      </c>
      <c r="W1" s="1625" t="s">
        <v>6260</v>
      </c>
      <c r="X1" s="1624">
        <f>COUNTIF(X4:X4129,"&gt;0")+COUNTIF(X4:X4129,"&lt;0")</f>
        <v>90</v>
      </c>
      <c r="Y1" s="1365" t="s">
        <v>6037</v>
      </c>
    </row>
    <row r="2" spans="1:344" ht="45" customHeight="1" thickBot="1" x14ac:dyDescent="0.25">
      <c r="A2" s="190" t="s">
        <v>1706</v>
      </c>
      <c r="B2" s="863"/>
      <c r="C2" s="863"/>
      <c r="D2" s="863"/>
      <c r="E2" s="863"/>
      <c r="F2" s="863"/>
      <c r="G2" s="863"/>
      <c r="H2" s="863"/>
      <c r="I2" s="863"/>
      <c r="J2" s="863"/>
      <c r="K2" s="863"/>
      <c r="L2" s="863"/>
      <c r="M2" s="863"/>
      <c r="N2" s="863"/>
      <c r="O2" s="863"/>
      <c r="P2" s="890"/>
      <c r="Q2" s="1039"/>
      <c r="R2" s="891"/>
      <c r="W2" s="1609" t="s">
        <v>6289</v>
      </c>
      <c r="X2" s="329"/>
      <c r="Y2" s="1608" t="s">
        <v>6255</v>
      </c>
    </row>
    <row r="3" spans="1:344" s="198" customFormat="1" ht="45" customHeight="1" thickBot="1" x14ac:dyDescent="0.25">
      <c r="A3" s="1005" t="s">
        <v>4059</v>
      </c>
      <c r="B3" s="1005" t="s">
        <v>4060</v>
      </c>
      <c r="C3" s="1005" t="s">
        <v>4061</v>
      </c>
      <c r="D3" s="1005" t="s">
        <v>4062</v>
      </c>
      <c r="E3" s="191"/>
      <c r="F3" s="192" t="s">
        <v>17</v>
      </c>
      <c r="G3" s="736" t="s">
        <v>3337</v>
      </c>
      <c r="H3" s="747" t="s">
        <v>3779</v>
      </c>
      <c r="I3" s="737" t="s">
        <v>3596</v>
      </c>
      <c r="J3" s="193" t="s">
        <v>19</v>
      </c>
      <c r="K3" s="194" t="s">
        <v>1554</v>
      </c>
      <c r="L3" s="195" t="s">
        <v>21</v>
      </c>
      <c r="M3" s="194" t="s">
        <v>1555</v>
      </c>
      <c r="N3" s="196" t="s">
        <v>23</v>
      </c>
      <c r="O3" s="196" t="s">
        <v>26</v>
      </c>
      <c r="P3" s="196" t="s">
        <v>24</v>
      </c>
      <c r="Q3" s="2087" t="s">
        <v>25</v>
      </c>
      <c r="R3" s="2088" t="s">
        <v>3339</v>
      </c>
      <c r="S3" s="916" t="s">
        <v>4067</v>
      </c>
      <c r="T3" s="917" t="s">
        <v>4073</v>
      </c>
      <c r="U3" s="918" t="s">
        <v>4069</v>
      </c>
      <c r="V3" s="916" t="s">
        <v>5995</v>
      </c>
      <c r="W3" s="985" t="s">
        <v>4201</v>
      </c>
      <c r="X3" s="986" t="s">
        <v>4202</v>
      </c>
      <c r="Y3" s="1420" t="s">
        <v>6373</v>
      </c>
      <c r="Z3" s="187"/>
      <c r="AA3" s="18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row>
    <row r="4" spans="1:344" ht="31.5" x14ac:dyDescent="0.2">
      <c r="A4" s="199">
        <v>1</v>
      </c>
      <c r="B4" s="200"/>
      <c r="C4" s="200"/>
      <c r="D4" s="200"/>
      <c r="E4" s="201" t="s">
        <v>1780</v>
      </c>
      <c r="F4" s="202"/>
      <c r="G4" s="202"/>
      <c r="H4" s="750"/>
      <c r="I4" s="203" t="s">
        <v>8</v>
      </c>
      <c r="J4" s="204"/>
      <c r="K4" s="205"/>
      <c r="L4" s="206"/>
      <c r="M4" s="206"/>
      <c r="N4" s="207"/>
      <c r="O4" s="1760"/>
      <c r="P4" s="253"/>
      <c r="Q4" s="1761"/>
      <c r="R4" s="1760"/>
      <c r="S4" s="913" t="s">
        <v>4068</v>
      </c>
      <c r="T4" s="932"/>
      <c r="U4" s="915"/>
      <c r="V4" s="933"/>
      <c r="W4" s="987"/>
      <c r="X4" s="1102" t="str">
        <f>IF(K4="","Blank",IF(ISTEXT(K4),"Text",(K4/W4)-1))</f>
        <v>Blank</v>
      </c>
      <c r="Y4" s="958"/>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7"/>
      <c r="DS4" s="197"/>
      <c r="DT4" s="197"/>
      <c r="DU4" s="197"/>
      <c r="DV4" s="197"/>
      <c r="DW4" s="197"/>
      <c r="DX4" s="197"/>
      <c r="DY4" s="197"/>
      <c r="DZ4" s="197"/>
      <c r="EA4" s="197"/>
      <c r="EB4" s="197"/>
      <c r="EC4" s="197"/>
      <c r="ED4" s="197"/>
      <c r="EE4" s="197"/>
      <c r="EF4" s="197"/>
      <c r="EG4" s="197"/>
      <c r="EH4" s="197"/>
      <c r="EI4" s="197"/>
      <c r="EJ4" s="197"/>
      <c r="EK4" s="197"/>
      <c r="EL4" s="197"/>
      <c r="EM4" s="197"/>
      <c r="EN4" s="197"/>
      <c r="EO4" s="197"/>
      <c r="EP4" s="197"/>
      <c r="EQ4" s="197"/>
      <c r="ER4" s="197"/>
      <c r="ES4" s="197"/>
      <c r="ET4" s="197"/>
      <c r="EU4" s="197"/>
      <c r="EV4" s="197"/>
      <c r="EW4" s="197"/>
      <c r="EX4" s="197"/>
      <c r="EY4" s="197"/>
      <c r="EZ4" s="197"/>
      <c r="FA4" s="197"/>
      <c r="FB4" s="197"/>
      <c r="FC4" s="197"/>
      <c r="FD4" s="197"/>
      <c r="FE4" s="197"/>
      <c r="FF4" s="197"/>
      <c r="FG4" s="197"/>
      <c r="FH4" s="197"/>
      <c r="FI4" s="197"/>
      <c r="FJ4" s="197"/>
      <c r="FK4" s="197"/>
      <c r="FL4" s="197"/>
      <c r="FM4" s="197"/>
      <c r="FN4" s="197"/>
      <c r="FO4" s="197"/>
      <c r="FP4" s="197"/>
      <c r="FQ4" s="197"/>
      <c r="FR4" s="197"/>
      <c r="FS4" s="197"/>
      <c r="FT4" s="197"/>
      <c r="FU4" s="197"/>
      <c r="FV4" s="197"/>
      <c r="FW4" s="197"/>
      <c r="FX4" s="197"/>
      <c r="FY4" s="197"/>
      <c r="FZ4" s="197"/>
      <c r="GA4" s="197"/>
      <c r="GB4" s="197"/>
      <c r="GC4" s="197"/>
      <c r="GD4" s="197"/>
      <c r="GE4" s="197"/>
      <c r="GF4" s="197"/>
      <c r="GG4" s="197"/>
      <c r="GH4" s="197"/>
      <c r="GI4" s="197"/>
      <c r="GJ4" s="197"/>
      <c r="GK4" s="197"/>
      <c r="GL4" s="197"/>
      <c r="GM4" s="197"/>
      <c r="GN4" s="197"/>
      <c r="GO4" s="197"/>
      <c r="GP4" s="197"/>
      <c r="GQ4" s="197"/>
      <c r="GR4" s="197"/>
      <c r="GS4" s="197"/>
      <c r="GT4" s="197"/>
      <c r="GU4" s="197"/>
      <c r="GV4" s="197"/>
      <c r="GW4" s="197"/>
      <c r="GX4" s="197"/>
      <c r="GY4" s="197"/>
      <c r="GZ4" s="197"/>
      <c r="HA4" s="197"/>
      <c r="HB4" s="197"/>
      <c r="HC4" s="197"/>
      <c r="HD4" s="197"/>
      <c r="HE4" s="197"/>
      <c r="HF4" s="197"/>
      <c r="HG4" s="197"/>
      <c r="HH4" s="197"/>
      <c r="HI4" s="197"/>
      <c r="HJ4" s="197"/>
      <c r="HK4" s="197"/>
      <c r="HL4" s="197"/>
      <c r="HM4" s="197"/>
      <c r="HN4" s="197"/>
    </row>
    <row r="5" spans="1:344" ht="18.75" x14ac:dyDescent="0.3">
      <c r="A5" s="1006">
        <v>1</v>
      </c>
      <c r="B5" s="208">
        <v>1.1000000000000001</v>
      </c>
      <c r="C5" s="209"/>
      <c r="D5" s="209"/>
      <c r="E5" s="210" t="s">
        <v>1782</v>
      </c>
      <c r="F5" s="211"/>
      <c r="G5" s="211"/>
      <c r="H5" s="751"/>
      <c r="I5" s="212" t="s">
        <v>8</v>
      </c>
      <c r="J5" s="213"/>
      <c r="K5" s="214"/>
      <c r="L5" s="215"/>
      <c r="M5" s="214"/>
      <c r="N5" s="215"/>
      <c r="O5" s="1760"/>
      <c r="P5" s="253"/>
      <c r="Q5" s="1761"/>
      <c r="R5" s="1760"/>
      <c r="S5" s="901" t="s">
        <v>4068</v>
      </c>
      <c r="T5" s="930"/>
      <c r="U5" s="903"/>
      <c r="V5" s="901"/>
      <c r="W5" s="993"/>
      <c r="X5" s="1103" t="str">
        <f t="shared" ref="X5:X78" si="0">IF(K5="","Blank",IF(ISTEXT(K5),"Text",(K5/W5)-1))</f>
        <v>Blank</v>
      </c>
      <c r="Y5" s="958"/>
    </row>
    <row r="6" spans="1:344" ht="22.5" customHeight="1" x14ac:dyDescent="0.2">
      <c r="A6" s="1007">
        <v>1</v>
      </c>
      <c r="B6" s="1008">
        <v>1.1000000000000001</v>
      </c>
      <c r="C6" s="187"/>
      <c r="D6" s="187"/>
      <c r="E6" s="1750" t="s">
        <v>1556</v>
      </c>
      <c r="F6" s="222"/>
      <c r="G6" s="223" t="s">
        <v>1557</v>
      </c>
      <c r="H6" s="753">
        <v>90007613</v>
      </c>
      <c r="I6" s="224" t="s">
        <v>1558</v>
      </c>
      <c r="J6" s="225"/>
      <c r="K6" s="226"/>
      <c r="L6" s="226"/>
      <c r="M6" s="226"/>
      <c r="N6" s="225"/>
      <c r="O6" s="1760"/>
      <c r="P6" s="253"/>
      <c r="Q6" s="1761"/>
      <c r="R6" s="1760" t="s">
        <v>3338</v>
      </c>
      <c r="S6" s="901" t="s">
        <v>4066</v>
      </c>
      <c r="T6" s="929" t="s">
        <v>5400</v>
      </c>
      <c r="U6" s="903"/>
      <c r="V6" s="901"/>
      <c r="W6" s="993"/>
      <c r="X6" s="1103" t="str">
        <f t="shared" si="0"/>
        <v>Blank</v>
      </c>
      <c r="Y6" s="958"/>
    </row>
    <row r="7" spans="1:344" ht="25.5" x14ac:dyDescent="0.2">
      <c r="A7" s="1007">
        <v>1</v>
      </c>
      <c r="B7" s="1008">
        <v>1.1000000000000001</v>
      </c>
      <c r="C7" s="187"/>
      <c r="D7" s="187"/>
      <c r="E7" s="1009" t="str">
        <f t="shared" ref="E7:E8" si="1">E6</f>
        <v xml:space="preserve"> Interfacility transfers and escorts</v>
      </c>
      <c r="F7" s="222"/>
      <c r="G7" s="227" t="s">
        <v>1559</v>
      </c>
      <c r="H7" s="753">
        <v>90006085</v>
      </c>
      <c r="I7" s="224" t="s">
        <v>1558</v>
      </c>
      <c r="J7" s="225"/>
      <c r="K7" s="226"/>
      <c r="L7" s="226"/>
      <c r="M7" s="226"/>
      <c r="N7" s="225"/>
      <c r="O7" s="1760"/>
      <c r="P7" s="253"/>
      <c r="Q7" s="1761"/>
      <c r="R7" s="1760" t="s">
        <v>3340</v>
      </c>
      <c r="S7" s="901" t="s">
        <v>4066</v>
      </c>
      <c r="T7" s="929" t="s">
        <v>5401</v>
      </c>
      <c r="U7" s="903"/>
      <c r="V7" s="901"/>
      <c r="W7" s="993"/>
      <c r="X7" s="1103" t="str">
        <f t="shared" si="0"/>
        <v>Blank</v>
      </c>
      <c r="Y7" s="958"/>
    </row>
    <row r="8" spans="1:344" ht="38.25" x14ac:dyDescent="0.2">
      <c r="A8" s="1007">
        <v>1</v>
      </c>
      <c r="B8" s="1008">
        <v>1.1000000000000001</v>
      </c>
      <c r="C8" s="187"/>
      <c r="D8" s="187"/>
      <c r="E8" s="1009" t="str">
        <f t="shared" si="1"/>
        <v xml:space="preserve"> Interfacility transfers and escorts</v>
      </c>
      <c r="F8" s="228"/>
      <c r="G8" s="43" t="s">
        <v>3936</v>
      </c>
      <c r="H8" s="753"/>
      <c r="I8" s="229" t="s">
        <v>8</v>
      </c>
      <c r="J8" s="225"/>
      <c r="K8" s="226"/>
      <c r="L8" s="230"/>
      <c r="M8" s="226"/>
      <c r="N8" s="225"/>
      <c r="O8" s="1760"/>
      <c r="P8" s="253"/>
      <c r="Q8" s="1761"/>
      <c r="R8" s="1760"/>
      <c r="S8" s="901" t="s">
        <v>4066</v>
      </c>
      <c r="T8" s="929" t="s">
        <v>5402</v>
      </c>
      <c r="U8" s="903"/>
      <c r="V8" s="901"/>
      <c r="W8" s="993"/>
      <c r="X8" s="1103" t="str">
        <f t="shared" si="0"/>
        <v>Blank</v>
      </c>
      <c r="Y8" s="958"/>
    </row>
    <row r="9" spans="1:344" s="221" customFormat="1" ht="18.75" x14ac:dyDescent="0.3">
      <c r="A9" s="1007">
        <v>1</v>
      </c>
      <c r="B9" s="208">
        <v>1.2</v>
      </c>
      <c r="C9" s="209"/>
      <c r="D9" s="209"/>
      <c r="E9" s="210" t="s">
        <v>1783</v>
      </c>
      <c r="F9" s="228"/>
      <c r="G9" s="228"/>
      <c r="H9" s="754"/>
      <c r="I9" s="231" t="s">
        <v>8</v>
      </c>
      <c r="J9" s="232"/>
      <c r="K9" s="233"/>
      <c r="L9" s="234"/>
      <c r="M9" s="233"/>
      <c r="N9" s="235"/>
      <c r="O9" s="1760"/>
      <c r="P9" s="253"/>
      <c r="Q9" s="1761"/>
      <c r="R9" s="1760"/>
      <c r="S9" s="901" t="s">
        <v>4068</v>
      </c>
      <c r="T9" s="930"/>
      <c r="U9" s="903"/>
      <c r="V9" s="901"/>
      <c r="W9" s="993"/>
      <c r="X9" s="1103" t="str">
        <f t="shared" si="0"/>
        <v>Blank</v>
      </c>
      <c r="Y9" s="958"/>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c r="DM9" s="187"/>
      <c r="DN9" s="187"/>
      <c r="DO9" s="187"/>
      <c r="DP9" s="187"/>
      <c r="DQ9" s="187"/>
      <c r="DR9" s="187"/>
      <c r="DS9" s="187"/>
      <c r="DT9" s="187"/>
      <c r="DU9" s="187"/>
      <c r="DV9" s="187"/>
      <c r="DW9" s="187"/>
      <c r="DX9" s="187"/>
      <c r="DY9" s="187"/>
      <c r="DZ9" s="187"/>
      <c r="EA9" s="187"/>
      <c r="EB9" s="187"/>
      <c r="EC9" s="187"/>
      <c r="ED9" s="187"/>
      <c r="EE9" s="187"/>
      <c r="EF9" s="187"/>
      <c r="EG9" s="187"/>
      <c r="EH9" s="187"/>
      <c r="EI9" s="187"/>
      <c r="EJ9" s="187"/>
      <c r="EK9" s="187"/>
      <c r="EL9" s="187"/>
      <c r="EM9" s="187"/>
      <c r="EN9" s="187"/>
      <c r="EO9" s="187"/>
      <c r="EP9" s="187"/>
      <c r="EQ9" s="187"/>
      <c r="ER9" s="187"/>
      <c r="ES9" s="187"/>
      <c r="ET9" s="187"/>
      <c r="EU9" s="187"/>
      <c r="EV9" s="187"/>
      <c r="EW9" s="187"/>
      <c r="EX9" s="187"/>
      <c r="EY9" s="187"/>
      <c r="EZ9" s="187"/>
      <c r="FA9" s="187"/>
      <c r="FB9" s="187"/>
      <c r="FC9" s="187"/>
      <c r="FD9" s="187"/>
      <c r="FE9" s="187"/>
      <c r="FF9" s="187"/>
      <c r="FG9" s="187"/>
      <c r="FH9" s="187"/>
      <c r="FI9" s="187"/>
      <c r="FJ9" s="187"/>
      <c r="FK9" s="187"/>
      <c r="FL9" s="187"/>
      <c r="FM9" s="187"/>
      <c r="FN9" s="187"/>
      <c r="FO9" s="187"/>
      <c r="FP9" s="187"/>
      <c r="FQ9" s="187"/>
      <c r="FR9" s="187"/>
      <c r="FS9" s="187"/>
      <c r="FT9" s="187"/>
      <c r="FU9" s="187"/>
      <c r="FV9" s="187"/>
      <c r="FW9" s="187"/>
      <c r="FX9" s="187"/>
      <c r="FY9" s="187"/>
      <c r="FZ9" s="187"/>
      <c r="GA9" s="187"/>
      <c r="GB9" s="187"/>
      <c r="GC9" s="187"/>
      <c r="GD9" s="187"/>
      <c r="GE9" s="187"/>
      <c r="GF9" s="187"/>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c r="IQ9" s="220"/>
      <c r="IR9" s="220"/>
      <c r="IS9" s="220"/>
      <c r="IT9" s="220"/>
      <c r="IU9" s="220"/>
      <c r="IV9" s="220"/>
      <c r="IW9" s="220"/>
      <c r="IX9" s="220"/>
      <c r="IY9" s="220"/>
      <c r="IZ9" s="220"/>
      <c r="JA9" s="220"/>
      <c r="JB9" s="220"/>
      <c r="JC9" s="220"/>
      <c r="JD9" s="220"/>
      <c r="JE9" s="220"/>
      <c r="JF9" s="220"/>
      <c r="JG9" s="220"/>
      <c r="JH9" s="220"/>
      <c r="JI9" s="220"/>
      <c r="JJ9" s="220"/>
      <c r="JK9" s="220"/>
      <c r="JL9" s="220"/>
      <c r="JM9" s="220"/>
      <c r="JN9" s="220"/>
      <c r="JO9" s="220"/>
      <c r="JP9" s="220"/>
      <c r="JQ9" s="220"/>
      <c r="JR9" s="220"/>
      <c r="JS9" s="220"/>
      <c r="JT9" s="220"/>
      <c r="JU9" s="220"/>
      <c r="JV9" s="220"/>
      <c r="JW9" s="220"/>
      <c r="JX9" s="220"/>
      <c r="JY9" s="220"/>
      <c r="JZ9" s="220"/>
      <c r="KA9" s="220"/>
      <c r="KB9" s="220"/>
      <c r="KC9" s="220"/>
      <c r="KD9" s="220"/>
      <c r="KE9" s="220"/>
      <c r="KF9" s="220"/>
      <c r="KG9" s="220"/>
      <c r="KH9" s="220"/>
      <c r="KI9" s="220"/>
      <c r="KJ9" s="220"/>
      <c r="KK9" s="220"/>
      <c r="KL9" s="220"/>
      <c r="KM9" s="220"/>
      <c r="KN9" s="220"/>
      <c r="KO9" s="220"/>
      <c r="KP9" s="220"/>
      <c r="KQ9" s="220"/>
      <c r="KR9" s="220"/>
      <c r="KS9" s="220"/>
      <c r="KT9" s="220"/>
      <c r="KU9" s="220"/>
      <c r="KV9" s="220"/>
      <c r="KW9" s="220"/>
      <c r="KX9" s="220"/>
      <c r="KY9" s="220"/>
      <c r="KZ9" s="220"/>
      <c r="LA9" s="220"/>
      <c r="LB9" s="220"/>
      <c r="LC9" s="220"/>
      <c r="LD9" s="220"/>
      <c r="LE9" s="220"/>
      <c r="LF9" s="220"/>
      <c r="LG9" s="220"/>
      <c r="LH9" s="220"/>
      <c r="LI9" s="220"/>
      <c r="LJ9" s="220"/>
      <c r="LK9" s="220"/>
      <c r="LL9" s="220"/>
      <c r="LM9" s="220"/>
      <c r="LN9" s="220"/>
      <c r="LO9" s="220"/>
      <c r="LP9" s="220"/>
      <c r="LQ9" s="220"/>
      <c r="LR9" s="220"/>
      <c r="LS9" s="220"/>
      <c r="LT9" s="220"/>
      <c r="LU9" s="220"/>
      <c r="LV9" s="220"/>
      <c r="LW9" s="220"/>
      <c r="LX9" s="220"/>
      <c r="LY9" s="220"/>
      <c r="LZ9" s="220"/>
      <c r="MA9" s="220"/>
      <c r="MB9" s="220"/>
      <c r="MC9" s="220"/>
      <c r="MD9" s="220"/>
      <c r="ME9" s="220"/>
      <c r="MF9" s="220"/>
    </row>
    <row r="10" spans="1:344" ht="27.75" customHeight="1" x14ac:dyDescent="0.2">
      <c r="A10" s="1007">
        <v>1</v>
      </c>
      <c r="B10" s="1008">
        <v>1.2</v>
      </c>
      <c r="C10" s="187"/>
      <c r="D10" s="187"/>
      <c r="E10" s="1750" t="s">
        <v>1560</v>
      </c>
      <c r="F10" s="222"/>
      <c r="G10" s="1277" t="s">
        <v>1560</v>
      </c>
      <c r="H10" s="748"/>
      <c r="I10" s="224">
        <v>443510</v>
      </c>
      <c r="J10" s="232"/>
      <c r="K10" s="237" t="s">
        <v>1562</v>
      </c>
      <c r="L10" s="233"/>
      <c r="M10" s="237" t="s">
        <v>1562</v>
      </c>
      <c r="N10" s="238" t="s">
        <v>1362</v>
      </c>
      <c r="O10" s="1760"/>
      <c r="P10" s="253"/>
      <c r="Q10" s="1761"/>
      <c r="R10" s="1760" t="s">
        <v>1783</v>
      </c>
      <c r="S10" s="901" t="s">
        <v>4066</v>
      </c>
      <c r="T10" s="929" t="s">
        <v>5403</v>
      </c>
      <c r="U10" s="903"/>
      <c r="V10" s="901"/>
      <c r="W10" s="993" t="s">
        <v>1562</v>
      </c>
      <c r="X10" s="1103" t="str">
        <f t="shared" si="0"/>
        <v>Text</v>
      </c>
      <c r="Y10" s="958"/>
    </row>
    <row r="11" spans="1:344" ht="31.5" x14ac:dyDescent="0.2">
      <c r="A11" s="199">
        <v>2</v>
      </c>
      <c r="B11" s="200"/>
      <c r="C11" s="200"/>
      <c r="D11" s="200"/>
      <c r="E11" s="201" t="s">
        <v>1781</v>
      </c>
      <c r="F11" s="202"/>
      <c r="G11" s="202"/>
      <c r="H11" s="750"/>
      <c r="I11" s="203" t="s">
        <v>8</v>
      </c>
      <c r="J11" s="204"/>
      <c r="K11" s="205"/>
      <c r="L11" s="206"/>
      <c r="M11" s="206"/>
      <c r="N11" s="240"/>
      <c r="O11" s="1760"/>
      <c r="P11" s="253"/>
      <c r="Q11" s="1761"/>
      <c r="R11" s="1760"/>
      <c r="S11" s="901" t="s">
        <v>4068</v>
      </c>
      <c r="T11" s="930"/>
      <c r="U11" s="903"/>
      <c r="V11" s="901"/>
      <c r="W11" s="993"/>
      <c r="X11" s="1103" t="str">
        <f t="shared" si="0"/>
        <v>Blank</v>
      </c>
      <c r="Y11" s="958"/>
    </row>
    <row r="12" spans="1:344" s="221" customFormat="1" ht="18.75" x14ac:dyDescent="0.3">
      <c r="A12" s="1007">
        <v>2</v>
      </c>
      <c r="B12" s="208">
        <v>2.1</v>
      </c>
      <c r="C12" s="209"/>
      <c r="D12" s="209"/>
      <c r="E12" s="210" t="s">
        <v>1784</v>
      </c>
      <c r="F12" s="228"/>
      <c r="G12" s="228"/>
      <c r="H12" s="754"/>
      <c r="I12" s="231" t="s">
        <v>8</v>
      </c>
      <c r="J12" s="232"/>
      <c r="K12" s="233"/>
      <c r="L12" s="234"/>
      <c r="M12" s="233"/>
      <c r="N12" s="239"/>
      <c r="O12" s="1760"/>
      <c r="P12" s="253"/>
      <c r="Q12" s="1761"/>
      <c r="R12" s="1760"/>
      <c r="S12" s="901" t="s">
        <v>4068</v>
      </c>
      <c r="T12" s="930"/>
      <c r="U12" s="903"/>
      <c r="V12" s="901"/>
      <c r="W12" s="993"/>
      <c r="X12" s="1103" t="str">
        <f t="shared" si="0"/>
        <v>Blank</v>
      </c>
      <c r="Y12" s="958"/>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row>
    <row r="13" spans="1:344" ht="32.25" customHeight="1" x14ac:dyDescent="0.2">
      <c r="A13" s="1007">
        <v>2</v>
      </c>
      <c r="B13" s="1008">
        <v>2.1</v>
      </c>
      <c r="C13" s="187"/>
      <c r="D13" s="187"/>
      <c r="E13" s="1750" t="s">
        <v>1563</v>
      </c>
      <c r="F13" s="228"/>
      <c r="G13" s="242" t="s">
        <v>1564</v>
      </c>
      <c r="H13" s="753"/>
      <c r="I13" s="224" t="s">
        <v>1565</v>
      </c>
      <c r="J13" s="234"/>
      <c r="K13" s="237" t="s">
        <v>798</v>
      </c>
      <c r="L13" s="234"/>
      <c r="M13" s="237" t="s">
        <v>1562</v>
      </c>
      <c r="N13" s="239"/>
      <c r="O13" s="1760"/>
      <c r="P13" s="253"/>
      <c r="Q13" s="1761"/>
      <c r="R13" s="1760" t="s">
        <v>3341</v>
      </c>
      <c r="S13" s="901" t="s">
        <v>4066</v>
      </c>
      <c r="T13" s="929" t="s">
        <v>5404</v>
      </c>
      <c r="U13" s="903"/>
      <c r="V13" s="901"/>
      <c r="W13" s="993" t="s">
        <v>798</v>
      </c>
      <c r="X13" s="1103" t="str">
        <f t="shared" si="0"/>
        <v>Text</v>
      </c>
      <c r="Y13" s="958"/>
    </row>
    <row r="14" spans="1:344" s="221" customFormat="1" ht="18.75" x14ac:dyDescent="0.3">
      <c r="A14" s="1007">
        <v>2</v>
      </c>
      <c r="B14" s="208">
        <v>2.2000000000000002</v>
      </c>
      <c r="C14" s="209"/>
      <c r="D14" s="209"/>
      <c r="E14" s="210" t="s">
        <v>1785</v>
      </c>
      <c r="F14" s="228"/>
      <c r="G14" s="228"/>
      <c r="H14" s="754"/>
      <c r="I14" s="231" t="s">
        <v>8</v>
      </c>
      <c r="J14" s="232"/>
      <c r="K14" s="233"/>
      <c r="L14" s="234"/>
      <c r="M14" s="233"/>
      <c r="N14" s="235"/>
      <c r="O14" s="1760"/>
      <c r="P14" s="253"/>
      <c r="Q14" s="1761"/>
      <c r="R14" s="1760"/>
      <c r="S14" s="901" t="s">
        <v>4068</v>
      </c>
      <c r="T14" s="930"/>
      <c r="U14" s="903"/>
      <c r="V14" s="901"/>
      <c r="W14" s="993"/>
      <c r="X14" s="1103" t="str">
        <f t="shared" si="0"/>
        <v>Blank</v>
      </c>
      <c r="Y14" s="958"/>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220"/>
      <c r="HP14" s="220"/>
      <c r="HQ14" s="220"/>
      <c r="HR14" s="220"/>
      <c r="HS14" s="220"/>
      <c r="HT14" s="220"/>
      <c r="HU14" s="220"/>
      <c r="HV14" s="220"/>
      <c r="HW14" s="220"/>
      <c r="HX14" s="220"/>
      <c r="HY14" s="220"/>
      <c r="HZ14" s="220"/>
      <c r="IA14" s="220"/>
      <c r="IB14" s="220"/>
      <c r="IC14" s="220"/>
      <c r="ID14" s="220"/>
      <c r="IE14" s="220"/>
      <c r="IF14" s="220"/>
      <c r="IG14" s="220"/>
      <c r="IH14" s="220"/>
      <c r="II14" s="220"/>
      <c r="IJ14" s="220"/>
      <c r="IK14" s="220"/>
      <c r="IL14" s="220"/>
      <c r="IM14" s="220"/>
      <c r="IN14" s="220"/>
      <c r="IO14" s="220"/>
      <c r="IP14" s="220"/>
      <c r="IQ14" s="220"/>
      <c r="IR14" s="220"/>
      <c r="IS14" s="220"/>
      <c r="IT14" s="220"/>
      <c r="IU14" s="220"/>
      <c r="IV14" s="220"/>
      <c r="IW14" s="220"/>
      <c r="IX14" s="220"/>
      <c r="IY14" s="220"/>
      <c r="IZ14" s="220"/>
      <c r="JA14" s="220"/>
      <c r="JB14" s="220"/>
      <c r="JC14" s="220"/>
      <c r="JD14" s="220"/>
      <c r="JE14" s="220"/>
      <c r="JF14" s="220"/>
      <c r="JG14" s="220"/>
      <c r="JH14" s="220"/>
      <c r="JI14" s="220"/>
      <c r="JJ14" s="220"/>
      <c r="JK14" s="220"/>
      <c r="JL14" s="220"/>
      <c r="JM14" s="220"/>
      <c r="JN14" s="220"/>
      <c r="JO14" s="220"/>
      <c r="JP14" s="220"/>
      <c r="JQ14" s="220"/>
      <c r="JR14" s="220"/>
      <c r="JS14" s="220"/>
      <c r="JT14" s="220"/>
      <c r="JU14" s="220"/>
      <c r="JV14" s="220"/>
      <c r="JW14" s="220"/>
      <c r="JX14" s="220"/>
      <c r="JY14" s="220"/>
      <c r="JZ14" s="220"/>
      <c r="KA14" s="220"/>
      <c r="KB14" s="220"/>
      <c r="KC14" s="220"/>
      <c r="KD14" s="220"/>
      <c r="KE14" s="220"/>
      <c r="KF14" s="220"/>
      <c r="KG14" s="220"/>
      <c r="KH14" s="220"/>
      <c r="KI14" s="220"/>
      <c r="KJ14" s="220"/>
      <c r="KK14" s="220"/>
      <c r="KL14" s="220"/>
      <c r="KM14" s="220"/>
      <c r="KN14" s="220"/>
      <c r="KO14" s="220"/>
      <c r="KP14" s="220"/>
      <c r="KQ14" s="220"/>
      <c r="KR14" s="220"/>
      <c r="KS14" s="220"/>
      <c r="KT14" s="220"/>
      <c r="KU14" s="220"/>
      <c r="KV14" s="220"/>
      <c r="KW14" s="220"/>
      <c r="KX14" s="220"/>
      <c r="KY14" s="220"/>
      <c r="KZ14" s="220"/>
      <c r="LA14" s="220"/>
      <c r="LB14" s="220"/>
      <c r="LC14" s="220"/>
      <c r="LD14" s="220"/>
      <c r="LE14" s="220"/>
      <c r="LF14" s="220"/>
      <c r="LG14" s="220"/>
      <c r="LH14" s="220"/>
      <c r="LI14" s="220"/>
      <c r="LJ14" s="220"/>
      <c r="LK14" s="220"/>
      <c r="LL14" s="220"/>
      <c r="LM14" s="220"/>
      <c r="LN14" s="220"/>
      <c r="LO14" s="220"/>
      <c r="LP14" s="220"/>
      <c r="LQ14" s="220"/>
      <c r="LR14" s="220"/>
      <c r="LS14" s="220"/>
      <c r="LT14" s="220"/>
      <c r="LU14" s="220"/>
      <c r="LV14" s="220"/>
      <c r="LW14" s="220"/>
      <c r="LX14" s="220"/>
      <c r="LY14" s="220"/>
      <c r="LZ14" s="220"/>
      <c r="MA14" s="220"/>
      <c r="MB14" s="220"/>
      <c r="MC14" s="220"/>
      <c r="MD14" s="220"/>
      <c r="ME14" s="220"/>
      <c r="MF14" s="220"/>
    </row>
    <row r="15" spans="1:344" ht="31.5" customHeight="1" x14ac:dyDescent="0.2">
      <c r="A15" s="1007">
        <v>2</v>
      </c>
      <c r="B15" s="1008">
        <v>2.2000000000000002</v>
      </c>
      <c r="C15" s="187"/>
      <c r="D15" s="187"/>
      <c r="E15" s="1750" t="s">
        <v>1566</v>
      </c>
      <c r="F15" s="243"/>
      <c r="G15" s="242" t="s">
        <v>1567</v>
      </c>
      <c r="H15" s="753"/>
      <c r="I15" s="224" t="s">
        <v>1568</v>
      </c>
      <c r="J15" s="244"/>
      <c r="K15" s="245" t="s">
        <v>1569</v>
      </c>
      <c r="L15" s="246"/>
      <c r="M15" s="245" t="s">
        <v>1569</v>
      </c>
      <c r="N15" s="239" t="s">
        <v>56</v>
      </c>
      <c r="O15" s="1760"/>
      <c r="P15" s="253"/>
      <c r="Q15" s="1761"/>
      <c r="R15" s="1760" t="s">
        <v>1785</v>
      </c>
      <c r="S15" s="901" t="s">
        <v>4066</v>
      </c>
      <c r="T15" s="929" t="s">
        <v>5405</v>
      </c>
      <c r="U15" s="903"/>
      <c r="V15" s="901"/>
      <c r="W15" s="993" t="s">
        <v>1569</v>
      </c>
      <c r="X15" s="1103" t="str">
        <f t="shared" si="0"/>
        <v>Text</v>
      </c>
      <c r="Y15" s="958"/>
    </row>
    <row r="16" spans="1:344" s="221" customFormat="1" ht="18.75" x14ac:dyDescent="0.3">
      <c r="A16" s="1007">
        <v>2</v>
      </c>
      <c r="B16" s="208">
        <v>2.2999999999999998</v>
      </c>
      <c r="C16" s="209"/>
      <c r="D16" s="209"/>
      <c r="E16" s="210" t="s">
        <v>1786</v>
      </c>
      <c r="F16" s="228"/>
      <c r="G16" s="247"/>
      <c r="H16" s="754"/>
      <c r="I16" s="231" t="s">
        <v>8</v>
      </c>
      <c r="J16" s="232"/>
      <c r="K16" s="233"/>
      <c r="L16" s="234"/>
      <c r="M16" s="233"/>
      <c r="N16" s="235"/>
      <c r="O16" s="1760"/>
      <c r="P16" s="253"/>
      <c r="Q16" s="1761"/>
      <c r="R16" s="1760"/>
      <c r="S16" s="901" t="s">
        <v>4068</v>
      </c>
      <c r="T16" s="930"/>
      <c r="U16" s="903"/>
      <c r="V16" s="901"/>
      <c r="W16" s="993"/>
      <c r="X16" s="1103" t="str">
        <f t="shared" si="0"/>
        <v>Blank</v>
      </c>
      <c r="Y16" s="958"/>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c r="GY16" s="187"/>
      <c r="GZ16" s="187"/>
      <c r="HA16" s="187"/>
      <c r="HB16" s="187"/>
      <c r="HC16" s="187"/>
      <c r="HD16" s="187"/>
      <c r="HE16" s="187"/>
      <c r="HF16" s="187"/>
      <c r="HG16" s="187"/>
      <c r="HH16" s="187"/>
      <c r="HI16" s="187"/>
      <c r="HJ16" s="187"/>
      <c r="HK16" s="187"/>
      <c r="HL16" s="187"/>
      <c r="HM16" s="187"/>
      <c r="HN16" s="187"/>
      <c r="HO16" s="220"/>
      <c r="HP16" s="220"/>
      <c r="HQ16" s="220"/>
      <c r="HR16" s="220"/>
      <c r="HS16" s="220"/>
      <c r="HT16" s="220"/>
      <c r="HU16" s="220"/>
      <c r="HV16" s="220"/>
      <c r="HW16" s="220"/>
      <c r="HX16" s="220"/>
      <c r="HY16" s="220"/>
      <c r="HZ16" s="220"/>
      <c r="IA16" s="220"/>
      <c r="IB16" s="220"/>
      <c r="IC16" s="220"/>
      <c r="ID16" s="220"/>
      <c r="IE16" s="220"/>
      <c r="IF16" s="220"/>
      <c r="IG16" s="220"/>
      <c r="IH16" s="220"/>
      <c r="II16" s="220"/>
      <c r="IJ16" s="220"/>
      <c r="IK16" s="220"/>
      <c r="IL16" s="220"/>
      <c r="IM16" s="220"/>
      <c r="IN16" s="220"/>
      <c r="IO16" s="220"/>
      <c r="IP16" s="220"/>
      <c r="IQ16" s="220"/>
      <c r="IR16" s="220"/>
      <c r="IS16" s="220"/>
      <c r="IT16" s="220"/>
      <c r="IU16" s="220"/>
      <c r="IV16" s="220"/>
      <c r="IW16" s="220"/>
      <c r="IX16" s="220"/>
      <c r="IY16" s="220"/>
      <c r="IZ16" s="220"/>
      <c r="JA16" s="220"/>
      <c r="JB16" s="220"/>
      <c r="JC16" s="220"/>
      <c r="JD16" s="220"/>
      <c r="JE16" s="220"/>
      <c r="JF16" s="220"/>
      <c r="JG16" s="220"/>
      <c r="JH16" s="220"/>
      <c r="JI16" s="220"/>
      <c r="JJ16" s="220"/>
      <c r="JK16" s="220"/>
      <c r="JL16" s="220"/>
      <c r="JM16" s="220"/>
      <c r="JN16" s="220"/>
      <c r="JO16" s="220"/>
      <c r="JP16" s="220"/>
      <c r="JQ16" s="220"/>
      <c r="JR16" s="220"/>
      <c r="JS16" s="220"/>
      <c r="JT16" s="220"/>
      <c r="JU16" s="220"/>
      <c r="JV16" s="220"/>
      <c r="JW16" s="220"/>
      <c r="JX16" s="220"/>
      <c r="JY16" s="220"/>
      <c r="JZ16" s="220"/>
      <c r="KA16" s="220"/>
      <c r="KB16" s="220"/>
      <c r="KC16" s="220"/>
      <c r="KD16" s="220"/>
      <c r="KE16" s="220"/>
      <c r="KF16" s="220"/>
      <c r="KG16" s="220"/>
      <c r="KH16" s="220"/>
      <c r="KI16" s="220"/>
      <c r="KJ16" s="220"/>
      <c r="KK16" s="220"/>
      <c r="KL16" s="220"/>
      <c r="KM16" s="220"/>
      <c r="KN16" s="220"/>
      <c r="KO16" s="220"/>
      <c r="KP16" s="220"/>
      <c r="KQ16" s="220"/>
      <c r="KR16" s="220"/>
      <c r="KS16" s="220"/>
      <c r="KT16" s="220"/>
      <c r="KU16" s="220"/>
      <c r="KV16" s="220"/>
      <c r="KW16" s="220"/>
      <c r="KX16" s="220"/>
      <c r="KY16" s="220"/>
      <c r="KZ16" s="220"/>
      <c r="LA16" s="220"/>
      <c r="LB16" s="220"/>
      <c r="LC16" s="220"/>
      <c r="LD16" s="220"/>
      <c r="LE16" s="220"/>
      <c r="LF16" s="220"/>
      <c r="LG16" s="220"/>
      <c r="LH16" s="220"/>
      <c r="LI16" s="220"/>
      <c r="LJ16" s="220"/>
      <c r="LK16" s="220"/>
      <c r="LL16" s="220"/>
      <c r="LM16" s="220"/>
      <c r="LN16" s="220"/>
      <c r="LO16" s="220"/>
      <c r="LP16" s="220"/>
      <c r="LQ16" s="220"/>
      <c r="LR16" s="220"/>
      <c r="LS16" s="220"/>
      <c r="LT16" s="220"/>
      <c r="LU16" s="220"/>
      <c r="LV16" s="220"/>
      <c r="LW16" s="220"/>
      <c r="LX16" s="220"/>
      <c r="LY16" s="220"/>
      <c r="LZ16" s="220"/>
      <c r="MA16" s="220"/>
      <c r="MB16" s="220"/>
      <c r="MC16" s="220"/>
      <c r="MD16" s="220"/>
      <c r="ME16" s="220"/>
      <c r="MF16" s="220"/>
    </row>
    <row r="17" spans="1:344" s="221" customFormat="1" ht="32.25" customHeight="1" x14ac:dyDescent="0.2">
      <c r="A17" s="1007">
        <v>2</v>
      </c>
      <c r="B17" s="1008">
        <v>2.2999999999999998</v>
      </c>
      <c r="C17" s="187"/>
      <c r="D17" s="187"/>
      <c r="E17" s="1750" t="s">
        <v>1570</v>
      </c>
      <c r="F17" s="228"/>
      <c r="G17" s="242" t="s">
        <v>1571</v>
      </c>
      <c r="H17" s="753"/>
      <c r="I17" s="231" t="s">
        <v>8</v>
      </c>
      <c r="J17" s="232"/>
      <c r="K17" s="245" t="s">
        <v>1572</v>
      </c>
      <c r="L17" s="234"/>
      <c r="M17" s="245" t="s">
        <v>1572</v>
      </c>
      <c r="N17" s="239" t="s">
        <v>1362</v>
      </c>
      <c r="O17" s="1760"/>
      <c r="P17" s="253"/>
      <c r="Q17" s="1761"/>
      <c r="R17" s="1760"/>
      <c r="S17" s="901" t="s">
        <v>4066</v>
      </c>
      <c r="T17" s="929" t="s">
        <v>5406</v>
      </c>
      <c r="U17" s="903"/>
      <c r="V17" s="901"/>
      <c r="W17" s="993" t="s">
        <v>1572</v>
      </c>
      <c r="X17" s="1103" t="str">
        <f t="shared" si="0"/>
        <v>Text</v>
      </c>
      <c r="Y17" s="958"/>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220"/>
      <c r="HP17" s="220"/>
      <c r="HQ17" s="220"/>
      <c r="HR17" s="220"/>
      <c r="HS17" s="220"/>
      <c r="HT17" s="220"/>
      <c r="HU17" s="220"/>
      <c r="HV17" s="220"/>
      <c r="HW17" s="220"/>
      <c r="HX17" s="220"/>
      <c r="HY17" s="220"/>
      <c r="HZ17" s="220"/>
      <c r="IA17" s="220"/>
      <c r="IB17" s="220"/>
      <c r="IC17" s="220"/>
      <c r="ID17" s="220"/>
      <c r="IE17" s="220"/>
      <c r="IF17" s="220"/>
      <c r="IG17" s="220"/>
      <c r="IH17" s="220"/>
      <c r="II17" s="220"/>
      <c r="IJ17" s="220"/>
      <c r="IK17" s="220"/>
      <c r="IL17" s="220"/>
      <c r="IM17" s="220"/>
      <c r="IN17" s="220"/>
      <c r="IO17" s="220"/>
      <c r="IP17" s="220"/>
      <c r="IQ17" s="220"/>
      <c r="IR17" s="220"/>
      <c r="IS17" s="220"/>
      <c r="IT17" s="220"/>
      <c r="IU17" s="220"/>
      <c r="IV17" s="220"/>
      <c r="IW17" s="220"/>
      <c r="IX17" s="220"/>
      <c r="IY17" s="220"/>
      <c r="IZ17" s="220"/>
      <c r="JA17" s="220"/>
      <c r="JB17" s="220"/>
      <c r="JC17" s="220"/>
      <c r="JD17" s="220"/>
      <c r="JE17" s="220"/>
      <c r="JF17" s="220"/>
      <c r="JG17" s="220"/>
      <c r="JH17" s="220"/>
      <c r="JI17" s="220"/>
      <c r="JJ17" s="220"/>
      <c r="JK17" s="220"/>
      <c r="JL17" s="220"/>
      <c r="JM17" s="220"/>
      <c r="JN17" s="220"/>
      <c r="JO17" s="220"/>
      <c r="JP17" s="220"/>
      <c r="JQ17" s="220"/>
      <c r="JR17" s="220"/>
      <c r="JS17" s="220"/>
      <c r="JT17" s="220"/>
      <c r="JU17" s="220"/>
      <c r="JV17" s="220"/>
      <c r="JW17" s="220"/>
      <c r="JX17" s="220"/>
      <c r="JY17" s="220"/>
      <c r="JZ17" s="220"/>
      <c r="KA17" s="220"/>
      <c r="KB17" s="220"/>
      <c r="KC17" s="220"/>
      <c r="KD17" s="220"/>
      <c r="KE17" s="220"/>
      <c r="KF17" s="220"/>
      <c r="KG17" s="220"/>
      <c r="KH17" s="220"/>
      <c r="KI17" s="220"/>
      <c r="KJ17" s="220"/>
      <c r="KK17" s="220"/>
      <c r="KL17" s="220"/>
      <c r="KM17" s="220"/>
      <c r="KN17" s="220"/>
      <c r="KO17" s="220"/>
      <c r="KP17" s="220"/>
      <c r="KQ17" s="220"/>
      <c r="KR17" s="220"/>
      <c r="KS17" s="220"/>
      <c r="KT17" s="220"/>
      <c r="KU17" s="220"/>
      <c r="KV17" s="220"/>
      <c r="KW17" s="220"/>
      <c r="KX17" s="220"/>
      <c r="KY17" s="220"/>
      <c r="KZ17" s="220"/>
      <c r="LA17" s="220"/>
      <c r="LB17" s="220"/>
      <c r="LC17" s="220"/>
      <c r="LD17" s="220"/>
      <c r="LE17" s="220"/>
      <c r="LF17" s="220"/>
      <c r="LG17" s="220"/>
      <c r="LH17" s="220"/>
      <c r="LI17" s="220"/>
      <c r="LJ17" s="220"/>
      <c r="LK17" s="220"/>
      <c r="LL17" s="220"/>
      <c r="LM17" s="220"/>
      <c r="LN17" s="220"/>
      <c r="LO17" s="220"/>
      <c r="LP17" s="220"/>
      <c r="LQ17" s="220"/>
      <c r="LR17" s="220"/>
      <c r="LS17" s="220"/>
      <c r="LT17" s="220"/>
      <c r="LU17" s="220"/>
      <c r="LV17" s="220"/>
      <c r="LW17" s="220"/>
      <c r="LX17" s="220"/>
      <c r="LY17" s="220"/>
      <c r="LZ17" s="220"/>
      <c r="MA17" s="220"/>
      <c r="MB17" s="220"/>
      <c r="MC17" s="220"/>
      <c r="MD17" s="220"/>
      <c r="ME17" s="220"/>
      <c r="MF17" s="220"/>
    </row>
    <row r="18" spans="1:344" s="221" customFormat="1" ht="15" x14ac:dyDescent="0.2">
      <c r="A18" s="1007">
        <v>2</v>
      </c>
      <c r="B18" s="1008">
        <v>2.2999999999999998</v>
      </c>
      <c r="C18" s="187"/>
      <c r="D18" s="187"/>
      <c r="E18" s="2086" t="str">
        <f>E17</f>
        <v>Appliance Hire</v>
      </c>
      <c r="F18" s="228"/>
      <c r="G18" s="252" t="s">
        <v>1573</v>
      </c>
      <c r="H18" s="753"/>
      <c r="I18" s="224" t="s">
        <v>8</v>
      </c>
      <c r="J18" s="253"/>
      <c r="K18" s="233"/>
      <c r="L18" s="234"/>
      <c r="M18" s="233"/>
      <c r="N18" s="239" t="s">
        <v>1214</v>
      </c>
      <c r="O18" s="1760"/>
      <c r="P18" s="253"/>
      <c r="Q18" s="1761"/>
      <c r="R18" s="1760"/>
      <c r="S18" s="901" t="s">
        <v>4066</v>
      </c>
      <c r="T18" s="930"/>
      <c r="U18" s="903"/>
      <c r="V18" s="901"/>
      <c r="W18" s="993"/>
      <c r="X18" s="1103" t="str">
        <f t="shared" si="0"/>
        <v>Blank</v>
      </c>
      <c r="Y18" s="958"/>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220"/>
      <c r="HP18" s="220"/>
      <c r="HQ18" s="220"/>
      <c r="HR18" s="220"/>
      <c r="HS18" s="220"/>
      <c r="HT18" s="220"/>
      <c r="HU18" s="220"/>
      <c r="HV18" s="220"/>
      <c r="HW18" s="220"/>
      <c r="HX18" s="220"/>
      <c r="HY18" s="220"/>
      <c r="HZ18" s="220"/>
      <c r="IA18" s="220"/>
      <c r="IB18" s="220"/>
      <c r="IC18" s="220"/>
      <c r="ID18" s="220"/>
      <c r="IE18" s="220"/>
      <c r="IF18" s="220"/>
      <c r="IG18" s="220"/>
      <c r="IH18" s="220"/>
      <c r="II18" s="220"/>
      <c r="IJ18" s="220"/>
      <c r="IK18" s="220"/>
      <c r="IL18" s="220"/>
      <c r="IM18" s="220"/>
      <c r="IN18" s="220"/>
      <c r="IO18" s="220"/>
      <c r="IP18" s="220"/>
      <c r="IQ18" s="220"/>
      <c r="IR18" s="220"/>
      <c r="IS18" s="220"/>
      <c r="IT18" s="220"/>
      <c r="IU18" s="220"/>
      <c r="IV18" s="220"/>
      <c r="IW18" s="220"/>
      <c r="IX18" s="220"/>
      <c r="IY18" s="220"/>
      <c r="IZ18" s="220"/>
      <c r="JA18" s="220"/>
      <c r="JB18" s="220"/>
      <c r="JC18" s="220"/>
      <c r="JD18" s="220"/>
      <c r="JE18" s="220"/>
      <c r="JF18" s="220"/>
      <c r="JG18" s="220"/>
      <c r="JH18" s="220"/>
      <c r="JI18" s="220"/>
      <c r="JJ18" s="220"/>
      <c r="JK18" s="220"/>
      <c r="JL18" s="220"/>
      <c r="JM18" s="220"/>
      <c r="JN18" s="220"/>
      <c r="JO18" s="220"/>
      <c r="JP18" s="220"/>
      <c r="JQ18" s="220"/>
      <c r="JR18" s="220"/>
      <c r="JS18" s="220"/>
      <c r="JT18" s="220"/>
      <c r="JU18" s="220"/>
      <c r="JV18" s="220"/>
      <c r="JW18" s="220"/>
      <c r="JX18" s="220"/>
      <c r="JY18" s="220"/>
      <c r="JZ18" s="220"/>
      <c r="KA18" s="220"/>
      <c r="KB18" s="220"/>
      <c r="KC18" s="220"/>
      <c r="KD18" s="220"/>
      <c r="KE18" s="220"/>
      <c r="KF18" s="220"/>
      <c r="KG18" s="220"/>
      <c r="KH18" s="220"/>
      <c r="KI18" s="220"/>
      <c r="KJ18" s="220"/>
      <c r="KK18" s="220"/>
      <c r="KL18" s="220"/>
      <c r="KM18" s="220"/>
      <c r="KN18" s="220"/>
      <c r="KO18" s="220"/>
      <c r="KP18" s="220"/>
      <c r="KQ18" s="220"/>
      <c r="KR18" s="220"/>
      <c r="KS18" s="220"/>
      <c r="KT18" s="220"/>
      <c r="KU18" s="220"/>
      <c r="KV18" s="220"/>
      <c r="KW18" s="220"/>
      <c r="KX18" s="220"/>
      <c r="KY18" s="220"/>
      <c r="KZ18" s="220"/>
      <c r="LA18" s="220"/>
      <c r="LB18" s="220"/>
      <c r="LC18" s="220"/>
      <c r="LD18" s="220"/>
      <c r="LE18" s="220"/>
      <c r="LF18" s="220"/>
      <c r="LG18" s="220"/>
      <c r="LH18" s="220"/>
      <c r="LI18" s="220"/>
      <c r="LJ18" s="220"/>
      <c r="LK18" s="220"/>
      <c r="LL18" s="220"/>
      <c r="LM18" s="220"/>
      <c r="LN18" s="220"/>
      <c r="LO18" s="220"/>
      <c r="LP18" s="220"/>
      <c r="LQ18" s="220"/>
      <c r="LR18" s="220"/>
      <c r="LS18" s="220"/>
      <c r="LT18" s="220"/>
      <c r="LU18" s="220"/>
      <c r="LV18" s="220"/>
      <c r="LW18" s="220"/>
      <c r="LX18" s="220"/>
      <c r="LY18" s="220"/>
      <c r="LZ18" s="220"/>
      <c r="MA18" s="220"/>
      <c r="MB18" s="220"/>
      <c r="MC18" s="220"/>
      <c r="MD18" s="220"/>
      <c r="ME18" s="220"/>
      <c r="MF18" s="220"/>
    </row>
    <row r="19" spans="1:344" s="221" customFormat="1" ht="18.75" x14ac:dyDescent="0.3">
      <c r="A19" s="1007">
        <v>2</v>
      </c>
      <c r="B19" s="208">
        <v>2.4</v>
      </c>
      <c r="C19" s="209"/>
      <c r="D19" s="209"/>
      <c r="E19" s="210" t="s">
        <v>1787</v>
      </c>
      <c r="F19" s="228"/>
      <c r="G19" s="228"/>
      <c r="H19" s="754"/>
      <c r="I19" s="231" t="s">
        <v>8</v>
      </c>
      <c r="J19" s="232"/>
      <c r="K19" s="233"/>
      <c r="L19" s="234"/>
      <c r="M19" s="233"/>
      <c r="N19" s="235"/>
      <c r="O19" s="1760"/>
      <c r="P19" s="253"/>
      <c r="Q19" s="1761"/>
      <c r="R19" s="1760"/>
      <c r="S19" s="901" t="s">
        <v>4068</v>
      </c>
      <c r="T19" s="930"/>
      <c r="U19" s="903"/>
      <c r="V19" s="901"/>
      <c r="W19" s="993"/>
      <c r="X19" s="1103" t="str">
        <f t="shared" si="0"/>
        <v>Blank</v>
      </c>
      <c r="Y19" s="958"/>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220"/>
      <c r="HP19" s="220"/>
      <c r="HQ19" s="220"/>
      <c r="HR19" s="220"/>
      <c r="HS19" s="220"/>
      <c r="HT19" s="220"/>
      <c r="HU19" s="220"/>
      <c r="HV19" s="220"/>
      <c r="HW19" s="220"/>
      <c r="HX19" s="220"/>
      <c r="HY19" s="220"/>
      <c r="HZ19" s="220"/>
      <c r="IA19" s="220"/>
      <c r="IB19" s="220"/>
      <c r="IC19" s="220"/>
      <c r="ID19" s="220"/>
      <c r="IE19" s="220"/>
      <c r="IF19" s="220"/>
      <c r="IG19" s="220"/>
      <c r="IH19" s="220"/>
      <c r="II19" s="220"/>
      <c r="IJ19" s="220"/>
      <c r="IK19" s="220"/>
      <c r="IL19" s="220"/>
      <c r="IM19" s="220"/>
      <c r="IN19" s="220"/>
      <c r="IO19" s="220"/>
      <c r="IP19" s="220"/>
      <c r="IQ19" s="220"/>
      <c r="IR19" s="220"/>
      <c r="IS19" s="220"/>
      <c r="IT19" s="220"/>
      <c r="IU19" s="220"/>
      <c r="IV19" s="220"/>
      <c r="IW19" s="220"/>
      <c r="IX19" s="220"/>
      <c r="IY19" s="220"/>
      <c r="IZ19" s="220"/>
      <c r="JA19" s="220"/>
      <c r="JB19" s="220"/>
      <c r="JC19" s="220"/>
      <c r="JD19" s="220"/>
      <c r="JE19" s="220"/>
      <c r="JF19" s="220"/>
      <c r="JG19" s="220"/>
      <c r="JH19" s="220"/>
      <c r="JI19" s="220"/>
      <c r="JJ19" s="220"/>
      <c r="JK19" s="220"/>
      <c r="JL19" s="220"/>
      <c r="JM19" s="220"/>
      <c r="JN19" s="220"/>
      <c r="JO19" s="220"/>
      <c r="JP19" s="220"/>
      <c r="JQ19" s="220"/>
      <c r="JR19" s="220"/>
      <c r="JS19" s="220"/>
      <c r="JT19" s="220"/>
      <c r="JU19" s="220"/>
      <c r="JV19" s="220"/>
      <c r="JW19" s="220"/>
      <c r="JX19" s="220"/>
      <c r="JY19" s="220"/>
      <c r="JZ19" s="220"/>
      <c r="KA19" s="220"/>
      <c r="KB19" s="220"/>
      <c r="KC19" s="220"/>
      <c r="KD19" s="220"/>
      <c r="KE19" s="220"/>
      <c r="KF19" s="220"/>
      <c r="KG19" s="220"/>
      <c r="KH19" s="220"/>
      <c r="KI19" s="220"/>
      <c r="KJ19" s="220"/>
      <c r="KK19" s="220"/>
      <c r="KL19" s="220"/>
      <c r="KM19" s="220"/>
      <c r="KN19" s="220"/>
      <c r="KO19" s="220"/>
      <c r="KP19" s="220"/>
      <c r="KQ19" s="220"/>
      <c r="KR19" s="220"/>
      <c r="KS19" s="220"/>
      <c r="KT19" s="220"/>
      <c r="KU19" s="220"/>
      <c r="KV19" s="220"/>
      <c r="KW19" s="220"/>
      <c r="KX19" s="220"/>
      <c r="KY19" s="220"/>
      <c r="KZ19" s="220"/>
      <c r="LA19" s="220"/>
      <c r="LB19" s="220"/>
      <c r="LC19" s="220"/>
      <c r="LD19" s="220"/>
      <c r="LE19" s="220"/>
      <c r="LF19" s="220"/>
      <c r="LG19" s="220"/>
      <c r="LH19" s="220"/>
      <c r="LI19" s="220"/>
      <c r="LJ19" s="220"/>
      <c r="LK19" s="220"/>
      <c r="LL19" s="220"/>
      <c r="LM19" s="220"/>
      <c r="LN19" s="220"/>
      <c r="LO19" s="220"/>
      <c r="LP19" s="220"/>
      <c r="LQ19" s="220"/>
      <c r="LR19" s="220"/>
      <c r="LS19" s="220"/>
      <c r="LT19" s="220"/>
      <c r="LU19" s="220"/>
      <c r="LV19" s="220"/>
      <c r="LW19" s="220"/>
      <c r="LX19" s="220"/>
      <c r="LY19" s="220"/>
      <c r="LZ19" s="220"/>
      <c r="MA19" s="220"/>
      <c r="MB19" s="220"/>
      <c r="MC19" s="220"/>
      <c r="MD19" s="220"/>
      <c r="ME19" s="220"/>
      <c r="MF19" s="220"/>
    </row>
    <row r="20" spans="1:344" ht="32.25" customHeight="1" x14ac:dyDescent="0.2">
      <c r="A20" s="1007">
        <v>2</v>
      </c>
      <c r="B20" s="1008">
        <v>2.4</v>
      </c>
      <c r="C20" s="187"/>
      <c r="D20" s="187"/>
      <c r="E20" s="1750" t="s">
        <v>1574</v>
      </c>
      <c r="F20" s="222"/>
      <c r="G20" s="1277" t="s">
        <v>5785</v>
      </c>
      <c r="H20" s="748"/>
      <c r="I20" s="224" t="s">
        <v>1576</v>
      </c>
      <c r="J20" s="232"/>
      <c r="K20" s="237" t="s">
        <v>798</v>
      </c>
      <c r="L20" s="248"/>
      <c r="M20" s="237" t="s">
        <v>798</v>
      </c>
      <c r="N20" s="239" t="s">
        <v>56</v>
      </c>
      <c r="O20" s="1760"/>
      <c r="P20" s="253"/>
      <c r="Q20" s="2089" t="s">
        <v>1577</v>
      </c>
      <c r="R20" s="1760" t="s">
        <v>1787</v>
      </c>
      <c r="S20" s="901" t="s">
        <v>4066</v>
      </c>
      <c r="T20" s="929" t="s">
        <v>5407</v>
      </c>
      <c r="U20" s="903"/>
      <c r="V20" s="901"/>
      <c r="W20" s="993" t="s">
        <v>798</v>
      </c>
      <c r="X20" s="1103" t="str">
        <f t="shared" si="0"/>
        <v>Text</v>
      </c>
      <c r="Y20" s="958"/>
    </row>
    <row r="21" spans="1:344" s="221" customFormat="1" ht="18.75" x14ac:dyDescent="0.3">
      <c r="A21" s="1007">
        <v>2</v>
      </c>
      <c r="B21" s="208">
        <v>2.5</v>
      </c>
      <c r="C21" s="209"/>
      <c r="D21" s="209"/>
      <c r="E21" s="210" t="s">
        <v>1788</v>
      </c>
      <c r="F21" s="228"/>
      <c r="G21" s="228"/>
      <c r="H21" s="754"/>
      <c r="I21" s="231" t="s">
        <v>8</v>
      </c>
      <c r="J21" s="232"/>
      <c r="K21" s="233"/>
      <c r="L21" s="234"/>
      <c r="M21" s="233"/>
      <c r="N21" s="235"/>
      <c r="O21" s="1760"/>
      <c r="P21" s="253"/>
      <c r="Q21" s="2089"/>
      <c r="R21" s="1760"/>
      <c r="S21" s="901" t="s">
        <v>4068</v>
      </c>
      <c r="T21" s="930"/>
      <c r="U21" s="903"/>
      <c r="V21" s="901"/>
      <c r="W21" s="993"/>
      <c r="X21" s="1103" t="str">
        <f t="shared" si="0"/>
        <v>Blank</v>
      </c>
      <c r="Y21" s="958"/>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87"/>
      <c r="DX21" s="187"/>
      <c r="DY21" s="187"/>
      <c r="DZ21" s="187"/>
      <c r="EA21" s="187"/>
      <c r="EB21" s="187"/>
      <c r="EC21" s="187"/>
      <c r="ED21" s="187"/>
      <c r="EE21" s="187"/>
      <c r="EF21" s="187"/>
      <c r="EG21" s="187"/>
      <c r="EH21" s="187"/>
      <c r="EI21" s="187"/>
      <c r="EJ21" s="187"/>
      <c r="EK21" s="187"/>
      <c r="EL21" s="187"/>
      <c r="EM21" s="187"/>
      <c r="EN21" s="187"/>
      <c r="EO21" s="187"/>
      <c r="EP21" s="187"/>
      <c r="EQ21" s="187"/>
      <c r="ER21" s="187"/>
      <c r="ES21" s="187"/>
      <c r="ET21" s="187"/>
      <c r="EU21" s="187"/>
      <c r="EV21" s="187"/>
      <c r="EW21" s="187"/>
      <c r="EX21" s="187"/>
      <c r="EY21" s="187"/>
      <c r="EZ21" s="187"/>
      <c r="FA21" s="187"/>
      <c r="FB21" s="187"/>
      <c r="FC21" s="187"/>
      <c r="FD21" s="187"/>
      <c r="FE21" s="187"/>
      <c r="FF21" s="187"/>
      <c r="FG21" s="187"/>
      <c r="FH21" s="187"/>
      <c r="FI21" s="187"/>
      <c r="FJ21" s="187"/>
      <c r="FK21" s="187"/>
      <c r="FL21" s="187"/>
      <c r="FM21" s="187"/>
      <c r="FN21" s="187"/>
      <c r="FO21" s="187"/>
      <c r="FP21" s="187"/>
      <c r="FQ21" s="187"/>
      <c r="FR21" s="187"/>
      <c r="FS21" s="187"/>
      <c r="FT21" s="187"/>
      <c r="FU21" s="187"/>
      <c r="FV21" s="187"/>
      <c r="FW21" s="187"/>
      <c r="FX21" s="187"/>
      <c r="FY21" s="187"/>
      <c r="FZ21" s="187"/>
      <c r="GA21" s="187"/>
      <c r="GB21" s="187"/>
      <c r="GC21" s="187"/>
      <c r="GD21" s="187"/>
      <c r="GE21" s="187"/>
      <c r="GF21" s="187"/>
      <c r="GG21" s="187"/>
      <c r="GH21" s="187"/>
      <c r="GI21" s="187"/>
      <c r="GJ21" s="187"/>
      <c r="GK21" s="187"/>
      <c r="GL21" s="187"/>
      <c r="GM21" s="187"/>
      <c r="GN21" s="187"/>
      <c r="GO21" s="187"/>
      <c r="GP21" s="187"/>
      <c r="GQ21" s="187"/>
      <c r="GR21" s="187"/>
      <c r="GS21" s="187"/>
      <c r="GT21" s="187"/>
      <c r="GU21" s="187"/>
      <c r="GV21" s="187"/>
      <c r="GW21" s="187"/>
      <c r="GX21" s="187"/>
      <c r="GY21" s="187"/>
      <c r="GZ21" s="187"/>
      <c r="HA21" s="187"/>
      <c r="HB21" s="187"/>
      <c r="HC21" s="187"/>
      <c r="HD21" s="187"/>
      <c r="HE21" s="187"/>
      <c r="HF21" s="187"/>
      <c r="HG21" s="187"/>
      <c r="HH21" s="187"/>
      <c r="HI21" s="187"/>
      <c r="HJ21" s="187"/>
      <c r="HK21" s="187"/>
      <c r="HL21" s="187"/>
      <c r="HM21" s="187"/>
      <c r="HN21" s="187"/>
      <c r="HO21" s="220"/>
      <c r="HP21" s="220"/>
      <c r="HQ21" s="220"/>
      <c r="HR21" s="220"/>
      <c r="HS21" s="220"/>
      <c r="HT21" s="220"/>
      <c r="HU21" s="220"/>
      <c r="HV21" s="220"/>
      <c r="HW21" s="220"/>
      <c r="HX21" s="220"/>
      <c r="HY21" s="220"/>
      <c r="HZ21" s="220"/>
      <c r="IA21" s="220"/>
      <c r="IB21" s="220"/>
      <c r="IC21" s="220"/>
      <c r="ID21" s="220"/>
      <c r="IE21" s="220"/>
      <c r="IF21" s="220"/>
      <c r="IG21" s="220"/>
      <c r="IH21" s="220"/>
      <c r="II21" s="220"/>
      <c r="IJ21" s="220"/>
      <c r="IK21" s="220"/>
      <c r="IL21" s="220"/>
      <c r="IM21" s="220"/>
      <c r="IN21" s="220"/>
      <c r="IO21" s="220"/>
      <c r="IP21" s="220"/>
      <c r="IQ21" s="220"/>
      <c r="IR21" s="220"/>
      <c r="IS21" s="220"/>
      <c r="IT21" s="220"/>
      <c r="IU21" s="220"/>
      <c r="IV21" s="220"/>
      <c r="IW21" s="220"/>
      <c r="IX21" s="220"/>
      <c r="IY21" s="220"/>
      <c r="IZ21" s="220"/>
      <c r="JA21" s="220"/>
      <c r="JB21" s="220"/>
      <c r="JC21" s="220"/>
      <c r="JD21" s="220"/>
      <c r="JE21" s="220"/>
      <c r="JF21" s="220"/>
      <c r="JG21" s="220"/>
      <c r="JH21" s="220"/>
      <c r="JI21" s="220"/>
      <c r="JJ21" s="220"/>
      <c r="JK21" s="220"/>
      <c r="JL21" s="220"/>
      <c r="JM21" s="220"/>
      <c r="JN21" s="220"/>
      <c r="JO21" s="220"/>
      <c r="JP21" s="220"/>
      <c r="JQ21" s="220"/>
      <c r="JR21" s="220"/>
      <c r="JS21" s="220"/>
      <c r="JT21" s="220"/>
      <c r="JU21" s="220"/>
      <c r="JV21" s="220"/>
      <c r="JW21" s="220"/>
      <c r="JX21" s="220"/>
      <c r="JY21" s="220"/>
      <c r="JZ21" s="220"/>
      <c r="KA21" s="220"/>
      <c r="KB21" s="220"/>
      <c r="KC21" s="220"/>
      <c r="KD21" s="220"/>
      <c r="KE21" s="220"/>
      <c r="KF21" s="220"/>
      <c r="KG21" s="220"/>
      <c r="KH21" s="220"/>
      <c r="KI21" s="220"/>
      <c r="KJ21" s="220"/>
      <c r="KK21" s="220"/>
      <c r="KL21" s="220"/>
      <c r="KM21" s="220"/>
      <c r="KN21" s="220"/>
      <c r="KO21" s="220"/>
      <c r="KP21" s="220"/>
      <c r="KQ21" s="220"/>
      <c r="KR21" s="220"/>
      <c r="KS21" s="220"/>
      <c r="KT21" s="220"/>
      <c r="KU21" s="220"/>
      <c r="KV21" s="220"/>
      <c r="KW21" s="220"/>
      <c r="KX21" s="220"/>
      <c r="KY21" s="220"/>
      <c r="KZ21" s="220"/>
      <c r="LA21" s="220"/>
      <c r="LB21" s="220"/>
      <c r="LC21" s="220"/>
      <c r="LD21" s="220"/>
      <c r="LE21" s="220"/>
      <c r="LF21" s="220"/>
      <c r="LG21" s="220"/>
      <c r="LH21" s="220"/>
      <c r="LI21" s="220"/>
      <c r="LJ21" s="220"/>
      <c r="LK21" s="220"/>
      <c r="LL21" s="220"/>
      <c r="LM21" s="220"/>
      <c r="LN21" s="220"/>
      <c r="LO21" s="220"/>
      <c r="LP21" s="220"/>
      <c r="LQ21" s="220"/>
      <c r="LR21" s="220"/>
      <c r="LS21" s="220"/>
      <c r="LT21" s="220"/>
      <c r="LU21" s="220"/>
      <c r="LV21" s="220"/>
      <c r="LW21" s="220"/>
      <c r="LX21" s="220"/>
      <c r="LY21" s="220"/>
      <c r="LZ21" s="220"/>
      <c r="MA21" s="220"/>
      <c r="MB21" s="220"/>
      <c r="MC21" s="220"/>
      <c r="MD21" s="220"/>
      <c r="ME21" s="220"/>
      <c r="MF21" s="220"/>
    </row>
    <row r="22" spans="1:344" s="221" customFormat="1" ht="22.5" customHeight="1" x14ac:dyDescent="0.2">
      <c r="A22" s="1007">
        <v>2</v>
      </c>
      <c r="B22" s="1008">
        <v>2.5</v>
      </c>
      <c r="C22" s="187"/>
      <c r="D22" s="187"/>
      <c r="E22" s="1750" t="s">
        <v>1578</v>
      </c>
      <c r="F22" s="249"/>
      <c r="G22" s="252" t="s">
        <v>1579</v>
      </c>
      <c r="H22" s="753"/>
      <c r="I22" s="224" t="s">
        <v>1580</v>
      </c>
      <c r="J22" s="84">
        <v>45658</v>
      </c>
      <c r="K22" s="254">
        <v>7.7</v>
      </c>
      <c r="L22" s="248"/>
      <c r="M22" s="254">
        <f t="shared" ref="M22:M27" si="2">K22</f>
        <v>7.7</v>
      </c>
      <c r="N22" s="239" t="s">
        <v>56</v>
      </c>
      <c r="O22" s="253">
        <v>46023</v>
      </c>
      <c r="P22" s="253" t="s">
        <v>69</v>
      </c>
      <c r="Q22" s="2089" t="s">
        <v>70</v>
      </c>
      <c r="R22" s="1760" t="s">
        <v>3342</v>
      </c>
      <c r="S22" s="901" t="s">
        <v>4064</v>
      </c>
      <c r="T22" s="929" t="s">
        <v>5408</v>
      </c>
      <c r="U22" s="903" t="s">
        <v>5408</v>
      </c>
      <c r="V22" s="901" t="s">
        <v>5408</v>
      </c>
      <c r="W22" s="993">
        <v>7.7</v>
      </c>
      <c r="X22" s="1103">
        <f t="shared" si="0"/>
        <v>0</v>
      </c>
      <c r="Y22" s="958"/>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c r="DH22" s="187"/>
      <c r="DI22" s="187"/>
      <c r="DJ22" s="187"/>
      <c r="DK22" s="187"/>
      <c r="DL22" s="187"/>
      <c r="DM22" s="187"/>
      <c r="DN22" s="187"/>
      <c r="DO22" s="187"/>
      <c r="DP22" s="187"/>
      <c r="DQ22" s="187"/>
      <c r="DR22" s="187"/>
      <c r="DS22" s="187"/>
      <c r="DT22" s="187"/>
      <c r="DU22" s="187"/>
      <c r="DV22" s="187"/>
      <c r="DW22" s="187"/>
      <c r="DX22" s="187"/>
      <c r="DY22" s="187"/>
      <c r="DZ22" s="187"/>
      <c r="EA22" s="187"/>
      <c r="EB22" s="187"/>
      <c r="EC22" s="187"/>
      <c r="ED22" s="187"/>
      <c r="EE22" s="187"/>
      <c r="EF22" s="187"/>
      <c r="EG22" s="187"/>
      <c r="EH22" s="187"/>
      <c r="EI22" s="187"/>
      <c r="EJ22" s="187"/>
      <c r="EK22" s="187"/>
      <c r="EL22" s="187"/>
      <c r="EM22" s="187"/>
      <c r="EN22" s="187"/>
      <c r="EO22" s="187"/>
      <c r="EP22" s="187"/>
      <c r="EQ22" s="187"/>
      <c r="ER22" s="187"/>
      <c r="ES22" s="187"/>
      <c r="ET22" s="187"/>
      <c r="EU22" s="187"/>
      <c r="EV22" s="187"/>
      <c r="EW22" s="187"/>
      <c r="EX22" s="187"/>
      <c r="EY22" s="187"/>
      <c r="EZ22" s="187"/>
      <c r="FA22" s="187"/>
      <c r="FB22" s="187"/>
      <c r="FC22" s="187"/>
      <c r="FD22" s="187"/>
      <c r="FE22" s="187"/>
      <c r="FF22" s="187"/>
      <c r="FG22" s="187"/>
      <c r="FH22" s="187"/>
      <c r="FI22" s="187"/>
      <c r="FJ22" s="187"/>
      <c r="FK22" s="187"/>
      <c r="FL22" s="187"/>
      <c r="FM22" s="187"/>
      <c r="FN22" s="187"/>
      <c r="FO22" s="187"/>
      <c r="FP22" s="187"/>
      <c r="FQ22" s="187"/>
      <c r="FR22" s="187"/>
      <c r="FS22" s="187"/>
      <c r="FT22" s="187"/>
      <c r="FU22" s="187"/>
      <c r="FV22" s="187"/>
      <c r="FW22" s="187"/>
      <c r="FX22" s="187"/>
      <c r="FY22" s="187"/>
      <c r="FZ22" s="187"/>
      <c r="GA22" s="187"/>
      <c r="GB22" s="187"/>
      <c r="GC22" s="187"/>
      <c r="GD22" s="187"/>
      <c r="GE22" s="187"/>
      <c r="GF22" s="187"/>
      <c r="GG22" s="187"/>
      <c r="GH22" s="187"/>
      <c r="GI22" s="187"/>
      <c r="GJ22" s="187"/>
      <c r="GK22" s="187"/>
      <c r="GL22" s="187"/>
      <c r="GM22" s="187"/>
      <c r="GN22" s="187"/>
      <c r="GO22" s="187"/>
      <c r="GP22" s="187"/>
      <c r="GQ22" s="187"/>
      <c r="GR22" s="187"/>
      <c r="GS22" s="187"/>
      <c r="GT22" s="187"/>
      <c r="GU22" s="187"/>
      <c r="GV22" s="187"/>
      <c r="GW22" s="187"/>
      <c r="GX22" s="187"/>
      <c r="GY22" s="187"/>
      <c r="GZ22" s="187"/>
      <c r="HA22" s="187"/>
      <c r="HB22" s="187"/>
      <c r="HC22" s="187"/>
      <c r="HD22" s="187"/>
      <c r="HE22" s="187"/>
      <c r="HF22" s="187"/>
      <c r="HG22" s="187"/>
      <c r="HH22" s="187"/>
      <c r="HI22" s="187"/>
      <c r="HJ22" s="187"/>
      <c r="HK22" s="187"/>
      <c r="HL22" s="187"/>
      <c r="HM22" s="187"/>
      <c r="HN22" s="187"/>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row>
    <row r="23" spans="1:344" s="221" customFormat="1" ht="29.1" customHeight="1" x14ac:dyDescent="0.2">
      <c r="A23" s="1007">
        <v>2</v>
      </c>
      <c r="B23" s="1008">
        <v>2.5</v>
      </c>
      <c r="C23" s="187"/>
      <c r="D23" s="187"/>
      <c r="E23" s="1010" t="str">
        <f t="shared" ref="E23:E27" si="3">E22</f>
        <v>Pharmaceuticals - By Prescription     (GST Free)</v>
      </c>
      <c r="F23" s="249"/>
      <c r="G23" s="518" t="s">
        <v>3320</v>
      </c>
      <c r="H23" s="760"/>
      <c r="I23" s="224" t="s">
        <v>1580</v>
      </c>
      <c r="J23" s="253">
        <f>J$22</f>
        <v>45658</v>
      </c>
      <c r="K23" s="254">
        <v>31.6</v>
      </c>
      <c r="L23" s="248"/>
      <c r="M23" s="254">
        <f t="shared" si="2"/>
        <v>31.6</v>
      </c>
      <c r="N23" s="239" t="s">
        <v>56</v>
      </c>
      <c r="O23" s="253">
        <f>O$22</f>
        <v>46023</v>
      </c>
      <c r="P23" s="253" t="s">
        <v>69</v>
      </c>
      <c r="Q23" s="2089" t="s">
        <v>70</v>
      </c>
      <c r="R23" s="1760" t="s">
        <v>3343</v>
      </c>
      <c r="S23" s="901" t="s">
        <v>4064</v>
      </c>
      <c r="T23" s="929" t="s">
        <v>5409</v>
      </c>
      <c r="U23" s="903" t="s">
        <v>5409</v>
      </c>
      <c r="V23" s="901" t="s">
        <v>5409</v>
      </c>
      <c r="W23" s="993">
        <v>31.6</v>
      </c>
      <c r="X23" s="1103">
        <f t="shared" si="0"/>
        <v>0</v>
      </c>
      <c r="Y23" s="958"/>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c r="GY23" s="187"/>
      <c r="GZ23" s="187"/>
      <c r="HA23" s="187"/>
      <c r="HB23" s="187"/>
      <c r="HC23" s="187"/>
      <c r="HD23" s="187"/>
      <c r="HE23" s="187"/>
      <c r="HF23" s="187"/>
      <c r="HG23" s="187"/>
      <c r="HH23" s="187"/>
      <c r="HI23" s="187"/>
      <c r="HJ23" s="187"/>
      <c r="HK23" s="187"/>
      <c r="HL23" s="187"/>
      <c r="HM23" s="187"/>
      <c r="HN23" s="187"/>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row>
    <row r="24" spans="1:344" s="221" customFormat="1" ht="22.5" customHeight="1" x14ac:dyDescent="0.2">
      <c r="A24" s="1019">
        <v>2</v>
      </c>
      <c r="B24" s="1008">
        <v>2.5</v>
      </c>
      <c r="C24" s="187"/>
      <c r="D24" s="262"/>
      <c r="E24" s="1010" t="str">
        <f t="shared" si="3"/>
        <v>Pharmaceuticals - By Prescription     (GST Free)</v>
      </c>
      <c r="F24" s="249"/>
      <c r="G24" s="252" t="s">
        <v>1581</v>
      </c>
      <c r="H24" s="753"/>
      <c r="I24" s="224" t="s">
        <v>1580</v>
      </c>
      <c r="J24" s="253">
        <f t="shared" ref="J24:J26" si="4">J$22</f>
        <v>45658</v>
      </c>
      <c r="K24" s="999">
        <v>277.2</v>
      </c>
      <c r="L24" s="248"/>
      <c r="M24" s="999">
        <f t="shared" si="2"/>
        <v>277.2</v>
      </c>
      <c r="N24" s="239" t="s">
        <v>56</v>
      </c>
      <c r="O24" s="253">
        <f t="shared" ref="O24:O26" si="5">O$22</f>
        <v>46023</v>
      </c>
      <c r="P24" s="253" t="s">
        <v>69</v>
      </c>
      <c r="Q24" s="2089" t="s">
        <v>70</v>
      </c>
      <c r="R24" s="1760" t="s">
        <v>3344</v>
      </c>
      <c r="S24" s="929" t="s">
        <v>4070</v>
      </c>
      <c r="T24" s="929" t="s">
        <v>5410</v>
      </c>
      <c r="U24" s="929" t="s">
        <v>5410</v>
      </c>
      <c r="V24" s="929" t="s">
        <v>5410</v>
      </c>
      <c r="W24" s="1726">
        <v>277.2</v>
      </c>
      <c r="X24" s="1104">
        <f t="shared" si="0"/>
        <v>0</v>
      </c>
      <c r="Y24" s="1727" t="s">
        <v>6259</v>
      </c>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62"/>
      <c r="ER24" s="262"/>
      <c r="ES24" s="262"/>
      <c r="ET24" s="262"/>
      <c r="EU24" s="262"/>
      <c r="EV24" s="262"/>
      <c r="EW24" s="262"/>
      <c r="EX24" s="262"/>
      <c r="EY24" s="262"/>
      <c r="EZ24" s="262"/>
      <c r="FA24" s="262"/>
      <c r="FB24" s="262"/>
      <c r="FC24" s="262"/>
      <c r="FD24" s="262"/>
      <c r="FE24" s="262"/>
      <c r="FF24" s="262"/>
      <c r="FG24" s="262"/>
      <c r="FH24" s="262"/>
      <c r="FI24" s="262"/>
      <c r="FJ24" s="262"/>
      <c r="FK24" s="262"/>
      <c r="FL24" s="262"/>
      <c r="FM24" s="262"/>
      <c r="FN24" s="262"/>
      <c r="FO24" s="262"/>
      <c r="FP24" s="262"/>
      <c r="FQ24" s="262"/>
      <c r="FR24" s="262"/>
      <c r="FS24" s="262"/>
      <c r="FT24" s="262"/>
      <c r="FU24" s="262"/>
      <c r="FV24" s="262"/>
      <c r="FW24" s="262"/>
      <c r="FX24" s="262"/>
      <c r="FY24" s="262"/>
      <c r="FZ24" s="262"/>
      <c r="GA24" s="262"/>
      <c r="GB24" s="262"/>
      <c r="GC24" s="262"/>
      <c r="GD24" s="262"/>
      <c r="GE24" s="262"/>
      <c r="GF24" s="262"/>
      <c r="GG24" s="262"/>
      <c r="GH24" s="262"/>
      <c r="GI24" s="262"/>
      <c r="GJ24" s="262"/>
      <c r="GK24" s="262"/>
      <c r="GL24" s="262"/>
      <c r="GM24" s="262"/>
      <c r="GN24" s="262"/>
      <c r="GO24" s="262"/>
      <c r="GP24" s="262"/>
      <c r="GQ24" s="262"/>
      <c r="GR24" s="262"/>
      <c r="GS24" s="262"/>
      <c r="GT24" s="262"/>
      <c r="GU24" s="262"/>
      <c r="GV24" s="262"/>
      <c r="GW24" s="262"/>
      <c r="GX24" s="262"/>
      <c r="GY24" s="262"/>
      <c r="GZ24" s="262"/>
      <c r="HA24" s="262"/>
      <c r="HB24" s="262"/>
      <c r="HC24" s="262"/>
      <c r="HD24" s="262"/>
      <c r="HE24" s="262"/>
      <c r="HF24" s="262"/>
      <c r="HG24" s="262"/>
      <c r="HH24" s="262"/>
      <c r="HI24" s="262"/>
      <c r="HJ24" s="262"/>
      <c r="HK24" s="262"/>
      <c r="HL24" s="262"/>
      <c r="HM24" s="262"/>
      <c r="HN24" s="262"/>
    </row>
    <row r="25" spans="1:344" s="221" customFormat="1" ht="22.5" customHeight="1" x14ac:dyDescent="0.2">
      <c r="A25" s="1007">
        <v>2</v>
      </c>
      <c r="B25" s="1008">
        <v>2.5</v>
      </c>
      <c r="C25" s="187"/>
      <c r="D25" s="187"/>
      <c r="E25" s="1010" t="str">
        <f t="shared" si="3"/>
        <v>Pharmaceuticals - By Prescription     (GST Free)</v>
      </c>
      <c r="F25" s="249"/>
      <c r="G25" s="252" t="s">
        <v>1582</v>
      </c>
      <c r="H25" s="753"/>
      <c r="I25" s="224" t="s">
        <v>1580</v>
      </c>
      <c r="J25" s="253">
        <f t="shared" si="4"/>
        <v>45658</v>
      </c>
      <c r="K25" s="999">
        <v>1647.9</v>
      </c>
      <c r="L25" s="248"/>
      <c r="M25" s="999">
        <f t="shared" si="2"/>
        <v>1647.9</v>
      </c>
      <c r="N25" s="239" t="s">
        <v>56</v>
      </c>
      <c r="O25" s="253">
        <f t="shared" si="5"/>
        <v>46023</v>
      </c>
      <c r="P25" s="253" t="s">
        <v>69</v>
      </c>
      <c r="Q25" s="2089" t="s">
        <v>70</v>
      </c>
      <c r="R25" s="1760" t="s">
        <v>3345</v>
      </c>
      <c r="S25" s="901" t="s">
        <v>4070</v>
      </c>
      <c r="T25" s="929" t="s">
        <v>5411</v>
      </c>
      <c r="U25" s="903" t="s">
        <v>5411</v>
      </c>
      <c r="V25" s="901" t="s">
        <v>5411</v>
      </c>
      <c r="W25" s="993">
        <v>1647.9</v>
      </c>
      <c r="X25" s="1103">
        <f t="shared" si="0"/>
        <v>0</v>
      </c>
      <c r="Y25" s="958" t="s">
        <v>6259</v>
      </c>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c r="DN25" s="187"/>
      <c r="DO25" s="187"/>
      <c r="DP25" s="187"/>
      <c r="DQ25" s="187"/>
      <c r="DR25" s="187"/>
      <c r="DS25" s="187"/>
      <c r="DT25" s="187"/>
      <c r="DU25" s="187"/>
      <c r="DV25" s="187"/>
      <c r="DW25" s="187"/>
      <c r="DX25" s="187"/>
      <c r="DY25" s="187"/>
      <c r="DZ25" s="187"/>
      <c r="EA25" s="187"/>
      <c r="EB25" s="187"/>
      <c r="EC25" s="187"/>
      <c r="ED25" s="187"/>
      <c r="EE25" s="187"/>
      <c r="EF25" s="187"/>
      <c r="EG25" s="187"/>
      <c r="EH25" s="187"/>
      <c r="EI25" s="187"/>
      <c r="EJ25" s="187"/>
      <c r="EK25" s="187"/>
      <c r="EL25" s="187"/>
      <c r="EM25" s="187"/>
      <c r="EN25" s="187"/>
      <c r="EO25" s="187"/>
      <c r="EP25" s="187"/>
      <c r="EQ25" s="187"/>
      <c r="ER25" s="187"/>
      <c r="ES25" s="187"/>
      <c r="ET25" s="187"/>
      <c r="EU25" s="187"/>
      <c r="EV25" s="187"/>
      <c r="EW25" s="187"/>
      <c r="EX25" s="187"/>
      <c r="EY25" s="187"/>
      <c r="EZ25" s="187"/>
      <c r="FA25" s="187"/>
      <c r="FB25" s="187"/>
      <c r="FC25" s="187"/>
      <c r="FD25" s="187"/>
      <c r="FE25" s="187"/>
      <c r="FF25" s="187"/>
      <c r="FG25" s="187"/>
      <c r="FH25" s="187"/>
      <c r="FI25" s="187"/>
      <c r="FJ25" s="187"/>
      <c r="FK25" s="187"/>
      <c r="FL25" s="187"/>
      <c r="FM25" s="187"/>
      <c r="FN25" s="187"/>
      <c r="FO25" s="187"/>
      <c r="FP25" s="187"/>
      <c r="FQ25" s="187"/>
      <c r="FR25" s="187"/>
      <c r="FS25" s="187"/>
      <c r="FT25" s="187"/>
      <c r="FU25" s="187"/>
      <c r="FV25" s="187"/>
      <c r="FW25" s="187"/>
      <c r="FX25" s="187"/>
      <c r="FY25" s="187"/>
      <c r="FZ25" s="187"/>
      <c r="GA25" s="187"/>
      <c r="GB25" s="187"/>
      <c r="GC25" s="187"/>
      <c r="GD25" s="187"/>
      <c r="GE25" s="187"/>
      <c r="GF25" s="187"/>
      <c r="GG25" s="187"/>
      <c r="GH25" s="187"/>
      <c r="GI25" s="187"/>
      <c r="GJ25" s="187"/>
      <c r="GK25" s="187"/>
      <c r="GL25" s="187"/>
      <c r="GM25" s="187"/>
      <c r="GN25" s="187"/>
      <c r="GO25" s="187"/>
      <c r="GP25" s="187"/>
      <c r="GQ25" s="187"/>
      <c r="GR25" s="187"/>
      <c r="GS25" s="187"/>
      <c r="GT25" s="187"/>
      <c r="GU25" s="187"/>
      <c r="GV25" s="187"/>
      <c r="GW25" s="187"/>
      <c r="GX25" s="187"/>
      <c r="GY25" s="187"/>
      <c r="GZ25" s="187"/>
      <c r="HA25" s="187"/>
      <c r="HB25" s="187"/>
      <c r="HC25" s="187"/>
      <c r="HD25" s="187"/>
      <c r="HE25" s="187"/>
      <c r="HF25" s="187"/>
      <c r="HG25" s="187"/>
      <c r="HH25" s="187"/>
      <c r="HI25" s="187"/>
      <c r="HJ25" s="187"/>
      <c r="HK25" s="187"/>
      <c r="HL25" s="187"/>
      <c r="HM25" s="187"/>
      <c r="HN25" s="187"/>
      <c r="HO25" s="220"/>
      <c r="HP25" s="220"/>
      <c r="HQ25" s="220"/>
      <c r="HR25" s="220"/>
      <c r="HS25" s="220"/>
      <c r="HT25" s="220"/>
      <c r="HU25" s="220"/>
      <c r="HV25" s="220"/>
      <c r="HW25" s="220"/>
      <c r="HX25" s="220"/>
      <c r="HY25" s="220"/>
      <c r="HZ25" s="220"/>
      <c r="IA25" s="220"/>
      <c r="IB25" s="220"/>
      <c r="IC25" s="220"/>
      <c r="ID25" s="220"/>
      <c r="IE25" s="220"/>
      <c r="IF25" s="220"/>
      <c r="IG25" s="220"/>
      <c r="IH25" s="220"/>
      <c r="II25" s="220"/>
      <c r="IJ25" s="220"/>
      <c r="IK25" s="220"/>
      <c r="IL25" s="220"/>
      <c r="IM25" s="220"/>
      <c r="IN25" s="220"/>
      <c r="IO25" s="220"/>
      <c r="IP25" s="220"/>
      <c r="IQ25" s="220"/>
      <c r="IR25" s="220"/>
      <c r="IS25" s="220"/>
      <c r="IT25" s="220"/>
      <c r="IU25" s="220"/>
      <c r="IV25" s="220"/>
      <c r="IW25" s="220"/>
      <c r="IX25" s="220"/>
      <c r="IY25" s="220"/>
      <c r="IZ25" s="220"/>
      <c r="JA25" s="220"/>
      <c r="JB25" s="220"/>
      <c r="JC25" s="220"/>
      <c r="JD25" s="220"/>
      <c r="JE25" s="220"/>
      <c r="JF25" s="220"/>
      <c r="JG25" s="220"/>
      <c r="JH25" s="220"/>
      <c r="JI25" s="220"/>
      <c r="JJ25" s="220"/>
      <c r="JK25" s="220"/>
      <c r="JL25" s="220"/>
      <c r="JM25" s="220"/>
      <c r="JN25" s="220"/>
      <c r="JO25" s="220"/>
      <c r="JP25" s="220"/>
      <c r="JQ25" s="220"/>
      <c r="JR25" s="220"/>
      <c r="JS25" s="220"/>
      <c r="JT25" s="220"/>
      <c r="JU25" s="220"/>
      <c r="JV25" s="220"/>
      <c r="JW25" s="220"/>
      <c r="JX25" s="220"/>
      <c r="JY25" s="220"/>
      <c r="JZ25" s="220"/>
      <c r="KA25" s="220"/>
      <c r="KB25" s="220"/>
      <c r="KC25" s="220"/>
      <c r="KD25" s="220"/>
      <c r="KE25" s="220"/>
      <c r="KF25" s="220"/>
      <c r="KG25" s="220"/>
      <c r="KH25" s="220"/>
      <c r="KI25" s="220"/>
      <c r="KJ25" s="220"/>
      <c r="KK25" s="220"/>
      <c r="KL25" s="220"/>
      <c r="KM25" s="220"/>
      <c r="KN25" s="220"/>
      <c r="KO25" s="220"/>
      <c r="KP25" s="220"/>
      <c r="KQ25" s="220"/>
      <c r="KR25" s="220"/>
      <c r="KS25" s="220"/>
      <c r="KT25" s="220"/>
      <c r="KU25" s="220"/>
      <c r="KV25" s="220"/>
      <c r="KW25" s="220"/>
      <c r="KX25" s="220"/>
      <c r="KY25" s="220"/>
      <c r="KZ25" s="220"/>
      <c r="LA25" s="220"/>
      <c r="LB25" s="220"/>
      <c r="LC25" s="220"/>
      <c r="LD25" s="220"/>
      <c r="LE25" s="220"/>
      <c r="LF25" s="220"/>
      <c r="LG25" s="220"/>
      <c r="LH25" s="220"/>
      <c r="LI25" s="220"/>
      <c r="LJ25" s="220"/>
      <c r="LK25" s="220"/>
      <c r="LL25" s="220"/>
      <c r="LM25" s="220"/>
      <c r="LN25" s="220"/>
      <c r="LO25" s="220"/>
      <c r="LP25" s="220"/>
      <c r="LQ25" s="220"/>
      <c r="LR25" s="220"/>
      <c r="LS25" s="220"/>
      <c r="LT25" s="220"/>
      <c r="LU25" s="220"/>
      <c r="LV25" s="220"/>
      <c r="LW25" s="220"/>
      <c r="LX25" s="220"/>
      <c r="LY25" s="220"/>
      <c r="LZ25" s="220"/>
      <c r="MA25" s="220"/>
      <c r="MB25" s="220"/>
      <c r="MC25" s="220"/>
      <c r="MD25" s="220"/>
      <c r="ME25" s="220"/>
      <c r="MF25" s="220"/>
    </row>
    <row r="26" spans="1:344" s="221" customFormat="1" ht="22.5" customHeight="1" x14ac:dyDescent="0.2">
      <c r="A26" s="1007">
        <v>2</v>
      </c>
      <c r="B26" s="1008">
        <v>2.5</v>
      </c>
      <c r="C26" s="187"/>
      <c r="D26" s="187"/>
      <c r="E26" s="1010" t="str">
        <f t="shared" si="3"/>
        <v>Pharmaceuticals - By Prescription     (GST Free)</v>
      </c>
      <c r="F26" s="249"/>
      <c r="G26" s="252" t="s">
        <v>1583</v>
      </c>
      <c r="H26" s="753"/>
      <c r="I26" s="224" t="s">
        <v>1584</v>
      </c>
      <c r="J26" s="253">
        <f t="shared" si="4"/>
        <v>45658</v>
      </c>
      <c r="K26" s="999">
        <f>K$22</f>
        <v>7.7</v>
      </c>
      <c r="L26" s="248"/>
      <c r="M26" s="254">
        <f t="shared" si="2"/>
        <v>7.7</v>
      </c>
      <c r="N26" s="239" t="s">
        <v>56</v>
      </c>
      <c r="O26" s="253">
        <f t="shared" si="5"/>
        <v>46023</v>
      </c>
      <c r="P26" s="253" t="s">
        <v>69</v>
      </c>
      <c r="Q26" s="2089" t="s">
        <v>70</v>
      </c>
      <c r="R26" s="1760" t="s">
        <v>3346</v>
      </c>
      <c r="S26" s="901" t="s">
        <v>4065</v>
      </c>
      <c r="T26" s="929" t="s">
        <v>5412</v>
      </c>
      <c r="U26" s="903"/>
      <c r="V26" s="901" t="s">
        <v>5408</v>
      </c>
      <c r="W26" s="993">
        <v>7.7</v>
      </c>
      <c r="X26" s="1103">
        <f t="shared" si="0"/>
        <v>0</v>
      </c>
      <c r="Y26" s="958"/>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87"/>
      <c r="DI26" s="187"/>
      <c r="DJ26" s="187"/>
      <c r="DK26" s="187"/>
      <c r="DL26" s="187"/>
      <c r="DM26" s="187"/>
      <c r="DN26" s="187"/>
      <c r="DO26" s="187"/>
      <c r="DP26" s="187"/>
      <c r="DQ26" s="187"/>
      <c r="DR26" s="187"/>
      <c r="DS26" s="187"/>
      <c r="DT26" s="187"/>
      <c r="DU26" s="187"/>
      <c r="DV26" s="187"/>
      <c r="DW26" s="187"/>
      <c r="DX26" s="187"/>
      <c r="DY26" s="187"/>
      <c r="DZ26" s="187"/>
      <c r="EA26" s="187"/>
      <c r="EB26" s="187"/>
      <c r="EC26" s="187"/>
      <c r="ED26" s="187"/>
      <c r="EE26" s="187"/>
      <c r="EF26" s="187"/>
      <c r="EG26" s="187"/>
      <c r="EH26" s="187"/>
      <c r="EI26" s="187"/>
      <c r="EJ26" s="187"/>
      <c r="EK26" s="187"/>
      <c r="EL26" s="187"/>
      <c r="EM26" s="187"/>
      <c r="EN26" s="187"/>
      <c r="EO26" s="187"/>
      <c r="EP26" s="187"/>
      <c r="EQ26" s="187"/>
      <c r="ER26" s="187"/>
      <c r="ES26" s="187"/>
      <c r="ET26" s="187"/>
      <c r="EU26" s="187"/>
      <c r="EV26" s="187"/>
      <c r="EW26" s="187"/>
      <c r="EX26" s="187"/>
      <c r="EY26" s="187"/>
      <c r="EZ26" s="187"/>
      <c r="FA26" s="187"/>
      <c r="FB26" s="187"/>
      <c r="FC26" s="187"/>
      <c r="FD26" s="187"/>
      <c r="FE26" s="187"/>
      <c r="FF26" s="187"/>
      <c r="FG26" s="187"/>
      <c r="FH26" s="187"/>
      <c r="FI26" s="187"/>
      <c r="FJ26" s="187"/>
      <c r="FK26" s="187"/>
      <c r="FL26" s="187"/>
      <c r="FM26" s="187"/>
      <c r="FN26" s="187"/>
      <c r="FO26" s="187"/>
      <c r="FP26" s="187"/>
      <c r="FQ26" s="187"/>
      <c r="FR26" s="187"/>
      <c r="FS26" s="187"/>
      <c r="FT26" s="187"/>
      <c r="FU26" s="187"/>
      <c r="FV26" s="187"/>
      <c r="FW26" s="187"/>
      <c r="FX26" s="187"/>
      <c r="FY26" s="187"/>
      <c r="FZ26" s="187"/>
      <c r="GA26" s="187"/>
      <c r="GB26" s="187"/>
      <c r="GC26" s="187"/>
      <c r="GD26" s="187"/>
      <c r="GE26" s="187"/>
      <c r="GF26" s="187"/>
      <c r="GG26" s="187"/>
      <c r="GH26" s="187"/>
      <c r="GI26" s="187"/>
      <c r="GJ26" s="187"/>
      <c r="GK26" s="187"/>
      <c r="GL26" s="187"/>
      <c r="GM26" s="187"/>
      <c r="GN26" s="187"/>
      <c r="GO26" s="187"/>
      <c r="GP26" s="187"/>
      <c r="GQ26" s="187"/>
      <c r="GR26" s="187"/>
      <c r="GS26" s="187"/>
      <c r="GT26" s="187"/>
      <c r="GU26" s="187"/>
      <c r="GV26" s="187"/>
      <c r="GW26" s="187"/>
      <c r="GX26" s="187"/>
      <c r="GY26" s="187"/>
      <c r="GZ26" s="187"/>
      <c r="HA26" s="187"/>
      <c r="HB26" s="187"/>
      <c r="HC26" s="187"/>
      <c r="HD26" s="187"/>
      <c r="HE26" s="187"/>
      <c r="HF26" s="187"/>
      <c r="HG26" s="187"/>
      <c r="HH26" s="187"/>
      <c r="HI26" s="187"/>
      <c r="HJ26" s="187"/>
      <c r="HK26" s="187"/>
      <c r="HL26" s="187"/>
      <c r="HM26" s="187"/>
      <c r="HN26" s="187"/>
      <c r="HO26" s="220"/>
      <c r="HP26" s="220"/>
      <c r="HQ26" s="220"/>
      <c r="HR26" s="220"/>
      <c r="HS26" s="220"/>
      <c r="HT26" s="220"/>
      <c r="HU26" s="220"/>
      <c r="HV26" s="220"/>
      <c r="HW26" s="220"/>
      <c r="HX26" s="220"/>
      <c r="HY26" s="220"/>
      <c r="HZ26" s="220"/>
      <c r="IA26" s="220"/>
      <c r="IB26" s="220"/>
      <c r="IC26" s="220"/>
      <c r="ID26" s="220"/>
      <c r="IE26" s="220"/>
      <c r="IF26" s="220"/>
      <c r="IG26" s="220"/>
      <c r="IH26" s="220"/>
      <c r="II26" s="220"/>
      <c r="IJ26" s="220"/>
      <c r="IK26" s="220"/>
      <c r="IL26" s="220"/>
      <c r="IM26" s="220"/>
      <c r="IN26" s="220"/>
      <c r="IO26" s="220"/>
      <c r="IP26" s="220"/>
      <c r="IQ26" s="220"/>
      <c r="IR26" s="220"/>
      <c r="IS26" s="220"/>
      <c r="IT26" s="220"/>
      <c r="IU26" s="220"/>
      <c r="IV26" s="220"/>
      <c r="IW26" s="220"/>
      <c r="IX26" s="220"/>
      <c r="IY26" s="220"/>
      <c r="IZ26" s="220"/>
      <c r="JA26" s="220"/>
      <c r="JB26" s="220"/>
      <c r="JC26" s="220"/>
      <c r="JD26" s="220"/>
      <c r="JE26" s="220"/>
      <c r="JF26" s="220"/>
      <c r="JG26" s="220"/>
      <c r="JH26" s="220"/>
      <c r="JI26" s="220"/>
      <c r="JJ26" s="220"/>
      <c r="JK26" s="220"/>
      <c r="JL26" s="220"/>
      <c r="JM26" s="220"/>
      <c r="JN26" s="220"/>
      <c r="JO26" s="220"/>
      <c r="JP26" s="220"/>
      <c r="JQ26" s="220"/>
      <c r="JR26" s="220"/>
      <c r="JS26" s="220"/>
      <c r="JT26" s="220"/>
      <c r="JU26" s="220"/>
      <c r="JV26" s="220"/>
      <c r="JW26" s="220"/>
      <c r="JX26" s="220"/>
      <c r="JY26" s="220"/>
      <c r="JZ26" s="220"/>
      <c r="KA26" s="220"/>
      <c r="KB26" s="220"/>
      <c r="KC26" s="220"/>
      <c r="KD26" s="220"/>
      <c r="KE26" s="220"/>
      <c r="KF26" s="220"/>
      <c r="KG26" s="220"/>
      <c r="KH26" s="220"/>
      <c r="KI26" s="220"/>
      <c r="KJ26" s="220"/>
      <c r="KK26" s="220"/>
      <c r="KL26" s="220"/>
      <c r="KM26" s="220"/>
      <c r="KN26" s="220"/>
      <c r="KO26" s="220"/>
      <c r="KP26" s="220"/>
      <c r="KQ26" s="220"/>
      <c r="KR26" s="220"/>
      <c r="KS26" s="220"/>
      <c r="KT26" s="220"/>
      <c r="KU26" s="220"/>
      <c r="KV26" s="220"/>
      <c r="KW26" s="220"/>
      <c r="KX26" s="220"/>
      <c r="KY26" s="220"/>
      <c r="KZ26" s="220"/>
      <c r="LA26" s="220"/>
      <c r="LB26" s="220"/>
      <c r="LC26" s="220"/>
      <c r="LD26" s="220"/>
      <c r="LE26" s="220"/>
      <c r="LF26" s="220"/>
      <c r="LG26" s="220"/>
      <c r="LH26" s="220"/>
      <c r="LI26" s="220"/>
      <c r="LJ26" s="220"/>
      <c r="LK26" s="220"/>
      <c r="LL26" s="220"/>
      <c r="LM26" s="220"/>
      <c r="LN26" s="220"/>
      <c r="LO26" s="220"/>
      <c r="LP26" s="220"/>
      <c r="LQ26" s="220"/>
      <c r="LR26" s="220"/>
      <c r="LS26" s="220"/>
      <c r="LT26" s="220"/>
      <c r="LU26" s="220"/>
      <c r="LV26" s="220"/>
      <c r="LW26" s="220"/>
      <c r="LX26" s="220"/>
      <c r="LY26" s="220"/>
      <c r="LZ26" s="220"/>
      <c r="MA26" s="220"/>
      <c r="MB26" s="220"/>
      <c r="MC26" s="220"/>
      <c r="MD26" s="220"/>
      <c r="ME26" s="220"/>
      <c r="MF26" s="220"/>
    </row>
    <row r="27" spans="1:344" s="251" customFormat="1" ht="27.75" customHeight="1" x14ac:dyDescent="0.2">
      <c r="A27" s="1007">
        <v>2</v>
      </c>
      <c r="B27" s="1008">
        <v>2.5</v>
      </c>
      <c r="C27" s="187"/>
      <c r="D27" s="187"/>
      <c r="E27" s="1011" t="str">
        <f t="shared" si="3"/>
        <v>Pharmaceuticals - By Prescription     (GST Free)</v>
      </c>
      <c r="F27" s="255"/>
      <c r="G27" s="519" t="s">
        <v>3321</v>
      </c>
      <c r="H27" s="755"/>
      <c r="I27" s="256" t="s">
        <v>1584</v>
      </c>
      <c r="J27" s="253">
        <f>J$23</f>
        <v>45658</v>
      </c>
      <c r="K27" s="1000">
        <f>K$23</f>
        <v>31.6</v>
      </c>
      <c r="L27" s="992"/>
      <c r="M27" s="257">
        <f t="shared" si="2"/>
        <v>31.6</v>
      </c>
      <c r="N27" s="241" t="s">
        <v>56</v>
      </c>
      <c r="O27" s="253">
        <f>O$23</f>
        <v>46023</v>
      </c>
      <c r="P27" s="1758" t="s">
        <v>69</v>
      </c>
      <c r="Q27" s="2090" t="s">
        <v>70</v>
      </c>
      <c r="R27" s="1760" t="s">
        <v>3347</v>
      </c>
      <c r="S27" s="901" t="s">
        <v>4065</v>
      </c>
      <c r="T27" s="929" t="s">
        <v>5413</v>
      </c>
      <c r="U27" s="903"/>
      <c r="V27" s="901" t="s">
        <v>5409</v>
      </c>
      <c r="W27" s="993">
        <v>31.6</v>
      </c>
      <c r="X27" s="1103">
        <f t="shared" si="0"/>
        <v>0</v>
      </c>
      <c r="Y27" s="958"/>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7"/>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87"/>
      <c r="EJ27" s="187"/>
      <c r="EK27" s="187"/>
      <c r="EL27" s="187"/>
      <c r="EM27" s="187"/>
      <c r="EN27" s="187"/>
      <c r="EO27" s="187"/>
      <c r="EP27" s="187"/>
      <c r="EQ27" s="187"/>
      <c r="ER27" s="187"/>
      <c r="ES27" s="187"/>
      <c r="ET27" s="187"/>
      <c r="EU27" s="187"/>
      <c r="EV27" s="187"/>
      <c r="EW27" s="187"/>
      <c r="EX27" s="187"/>
      <c r="EY27" s="187"/>
      <c r="EZ27" s="187"/>
      <c r="FA27" s="187"/>
      <c r="FB27" s="187"/>
      <c r="FC27" s="187"/>
      <c r="FD27" s="187"/>
      <c r="FE27" s="187"/>
      <c r="FF27" s="187"/>
      <c r="FG27" s="187"/>
      <c r="FH27" s="187"/>
      <c r="FI27" s="187"/>
      <c r="FJ27" s="187"/>
      <c r="FK27" s="187"/>
      <c r="FL27" s="187"/>
      <c r="FM27" s="187"/>
      <c r="FN27" s="187"/>
      <c r="FO27" s="187"/>
      <c r="FP27" s="187"/>
      <c r="FQ27" s="187"/>
      <c r="FR27" s="187"/>
      <c r="FS27" s="187"/>
      <c r="FT27" s="187"/>
      <c r="FU27" s="187"/>
      <c r="FV27" s="187"/>
      <c r="FW27" s="187"/>
      <c r="FX27" s="187"/>
      <c r="FY27" s="187"/>
      <c r="FZ27" s="187"/>
      <c r="GA27" s="187"/>
      <c r="GB27" s="187"/>
      <c r="GC27" s="187"/>
      <c r="GD27" s="187"/>
      <c r="GE27" s="187"/>
      <c r="GF27" s="187"/>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c r="IW27" s="250"/>
      <c r="IX27" s="250"/>
      <c r="IY27" s="250"/>
      <c r="IZ27" s="250"/>
      <c r="JA27" s="250"/>
      <c r="JB27" s="250"/>
      <c r="JC27" s="250"/>
      <c r="JD27" s="250"/>
      <c r="JE27" s="250"/>
      <c r="JF27" s="250"/>
      <c r="JG27" s="250"/>
      <c r="JH27" s="250"/>
      <c r="JI27" s="250"/>
      <c r="JJ27" s="250"/>
      <c r="JK27" s="250"/>
      <c r="JL27" s="250"/>
      <c r="JM27" s="250"/>
      <c r="JN27" s="250"/>
      <c r="JO27" s="250"/>
      <c r="JP27" s="250"/>
      <c r="JQ27" s="250"/>
      <c r="JR27" s="250"/>
      <c r="JS27" s="250"/>
      <c r="JT27" s="250"/>
      <c r="JU27" s="250"/>
      <c r="JV27" s="250"/>
      <c r="JW27" s="250"/>
      <c r="JX27" s="250"/>
      <c r="JY27" s="250"/>
      <c r="JZ27" s="250"/>
      <c r="KA27" s="250"/>
      <c r="KB27" s="250"/>
      <c r="KC27" s="250"/>
      <c r="KD27" s="250"/>
      <c r="KE27" s="250"/>
      <c r="KF27" s="250"/>
      <c r="KG27" s="250"/>
      <c r="KH27" s="250"/>
      <c r="KI27" s="250"/>
      <c r="KJ27" s="250"/>
      <c r="KK27" s="250"/>
      <c r="KL27" s="250"/>
      <c r="KM27" s="250"/>
      <c r="KN27" s="250"/>
      <c r="KO27" s="250"/>
      <c r="KP27" s="250"/>
      <c r="KQ27" s="250"/>
      <c r="KR27" s="250"/>
      <c r="KS27" s="250"/>
      <c r="KT27" s="250"/>
      <c r="KU27" s="250"/>
      <c r="KV27" s="250"/>
      <c r="KW27" s="250"/>
      <c r="KX27" s="250"/>
      <c r="KY27" s="250"/>
      <c r="KZ27" s="250"/>
      <c r="LA27" s="250"/>
      <c r="LB27" s="250"/>
      <c r="LC27" s="250"/>
      <c r="LD27" s="250"/>
      <c r="LE27" s="250"/>
      <c r="LF27" s="250"/>
      <c r="LG27" s="250"/>
      <c r="LH27" s="250"/>
      <c r="LI27" s="250"/>
      <c r="LJ27" s="250"/>
      <c r="LK27" s="250"/>
      <c r="LL27" s="250"/>
      <c r="LM27" s="250"/>
      <c r="LN27" s="250"/>
      <c r="LO27" s="250"/>
      <c r="LP27" s="250"/>
      <c r="LQ27" s="250"/>
      <c r="LR27" s="250"/>
      <c r="LS27" s="250"/>
      <c r="LT27" s="250"/>
      <c r="LU27" s="250"/>
      <c r="LV27" s="250"/>
      <c r="LW27" s="250"/>
      <c r="LX27" s="250"/>
      <c r="LY27" s="250"/>
      <c r="LZ27" s="250"/>
      <c r="MA27" s="250"/>
      <c r="MB27" s="250"/>
      <c r="MC27" s="250"/>
      <c r="MD27" s="250"/>
      <c r="ME27" s="250"/>
      <c r="MF27" s="250"/>
    </row>
    <row r="28" spans="1:344" s="261" customFormat="1" ht="32.25" customHeight="1" x14ac:dyDescent="0.2">
      <c r="A28" s="1007">
        <v>2</v>
      </c>
      <c r="B28" s="1008">
        <v>2.5</v>
      </c>
      <c r="C28" s="187"/>
      <c r="D28" s="187"/>
      <c r="E28" s="1750" t="s">
        <v>1585</v>
      </c>
      <c r="F28" s="249"/>
      <c r="G28" s="242" t="s">
        <v>1586</v>
      </c>
      <c r="H28" s="753"/>
      <c r="I28" s="224" t="s">
        <v>8</v>
      </c>
      <c r="J28" s="232"/>
      <c r="K28" s="237" t="s">
        <v>798</v>
      </c>
      <c r="L28" s="235"/>
      <c r="M28" s="237" t="s">
        <v>798</v>
      </c>
      <c r="N28" s="239"/>
      <c r="O28" s="1758"/>
      <c r="P28" s="1758" t="s">
        <v>69</v>
      </c>
      <c r="Q28" s="2090" t="s">
        <v>70</v>
      </c>
      <c r="R28" s="1760" t="s">
        <v>3348</v>
      </c>
      <c r="S28" s="901" t="s">
        <v>4066</v>
      </c>
      <c r="T28" s="929" t="s">
        <v>5414</v>
      </c>
      <c r="U28" s="903"/>
      <c r="V28" s="901"/>
      <c r="W28" s="993" t="s">
        <v>798</v>
      </c>
      <c r="X28" s="1103" t="str">
        <f t="shared" si="0"/>
        <v>Text</v>
      </c>
      <c r="Y28" s="958"/>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c r="DH28" s="187"/>
      <c r="DI28" s="187"/>
      <c r="DJ28" s="187"/>
      <c r="DK28" s="187"/>
      <c r="DL28" s="187"/>
      <c r="DM28" s="187"/>
      <c r="DN28" s="187"/>
      <c r="DO28" s="187"/>
      <c r="DP28" s="187"/>
      <c r="DQ28" s="187"/>
      <c r="DR28" s="187"/>
      <c r="DS28" s="187"/>
      <c r="DT28" s="187"/>
      <c r="DU28" s="187"/>
      <c r="DV28" s="187"/>
      <c r="DW28" s="187"/>
      <c r="DX28" s="187"/>
      <c r="DY28" s="187"/>
      <c r="DZ28" s="187"/>
      <c r="EA28" s="187"/>
      <c r="EB28" s="187"/>
      <c r="EC28" s="187"/>
      <c r="ED28" s="187"/>
      <c r="EE28" s="187"/>
      <c r="EF28" s="187"/>
      <c r="EG28" s="187"/>
      <c r="EH28" s="187"/>
      <c r="EI28" s="187"/>
      <c r="EJ28" s="187"/>
      <c r="EK28" s="187"/>
      <c r="EL28" s="187"/>
      <c r="EM28" s="187"/>
      <c r="EN28" s="187"/>
      <c r="EO28" s="187"/>
      <c r="EP28" s="187"/>
      <c r="EQ28" s="187"/>
      <c r="ER28" s="187"/>
      <c r="ES28" s="187"/>
      <c r="ET28" s="187"/>
      <c r="EU28" s="187"/>
      <c r="EV28" s="187"/>
      <c r="EW28" s="187"/>
      <c r="EX28" s="187"/>
      <c r="EY28" s="187"/>
      <c r="EZ28" s="187"/>
      <c r="FA28" s="187"/>
      <c r="FB28" s="187"/>
      <c r="FC28" s="187"/>
      <c r="FD28" s="187"/>
      <c r="FE28" s="187"/>
      <c r="FF28" s="187"/>
      <c r="FG28" s="187"/>
      <c r="FH28" s="187"/>
      <c r="FI28" s="187"/>
      <c r="FJ28" s="187"/>
      <c r="FK28" s="187"/>
      <c r="FL28" s="187"/>
      <c r="FM28" s="187"/>
      <c r="FN28" s="187"/>
      <c r="FO28" s="187"/>
      <c r="FP28" s="187"/>
      <c r="FQ28" s="187"/>
      <c r="FR28" s="187"/>
      <c r="FS28" s="187"/>
      <c r="FT28" s="187"/>
      <c r="FU28" s="187"/>
      <c r="FV28" s="187"/>
      <c r="FW28" s="187"/>
      <c r="FX28" s="187"/>
      <c r="FY28" s="187"/>
      <c r="FZ28" s="187"/>
      <c r="GA28" s="187"/>
      <c r="GB28" s="187"/>
      <c r="GC28" s="187"/>
      <c r="GD28" s="187"/>
      <c r="GE28" s="187"/>
      <c r="GF28" s="187"/>
      <c r="GG28" s="187"/>
      <c r="GH28" s="187"/>
      <c r="GI28" s="187"/>
      <c r="GJ28" s="187"/>
      <c r="GK28" s="187"/>
      <c r="GL28" s="187"/>
      <c r="GM28" s="187"/>
      <c r="GN28" s="187"/>
      <c r="GO28" s="187"/>
      <c r="GP28" s="187"/>
      <c r="GQ28" s="187"/>
      <c r="GR28" s="187"/>
      <c r="GS28" s="187"/>
      <c r="GT28" s="187"/>
      <c r="GU28" s="187"/>
      <c r="GV28" s="187"/>
      <c r="GW28" s="187"/>
      <c r="GX28" s="187"/>
      <c r="GY28" s="187"/>
      <c r="GZ28" s="187"/>
      <c r="HA28" s="187"/>
      <c r="HB28" s="187"/>
      <c r="HC28" s="187"/>
      <c r="HD28" s="187"/>
      <c r="HE28" s="187"/>
      <c r="HF28" s="187"/>
      <c r="HG28" s="187"/>
      <c r="HH28" s="187"/>
      <c r="HI28" s="187"/>
      <c r="HJ28" s="187"/>
      <c r="HK28" s="187"/>
      <c r="HL28" s="187"/>
      <c r="HM28" s="187"/>
      <c r="HN28" s="187"/>
      <c r="HO28" s="259"/>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row>
    <row r="29" spans="1:344" s="261" customFormat="1" ht="47.25" x14ac:dyDescent="0.2">
      <c r="A29" s="1007">
        <v>2</v>
      </c>
      <c r="B29" s="1008">
        <v>2.5</v>
      </c>
      <c r="C29" s="187"/>
      <c r="D29" s="187"/>
      <c r="E29" s="1750" t="s">
        <v>1587</v>
      </c>
      <c r="F29" s="249"/>
      <c r="G29" s="227"/>
      <c r="H29" s="753"/>
      <c r="I29" s="224" t="s">
        <v>8</v>
      </c>
      <c r="J29" s="232"/>
      <c r="K29" s="237" t="s">
        <v>798</v>
      </c>
      <c r="L29" s="235"/>
      <c r="M29" s="237" t="s">
        <v>798</v>
      </c>
      <c r="N29" s="239"/>
      <c r="O29" s="1758"/>
      <c r="P29" s="1758" t="s">
        <v>1588</v>
      </c>
      <c r="Q29" s="2090" t="s">
        <v>70</v>
      </c>
      <c r="R29" s="1760" t="s">
        <v>3349</v>
      </c>
      <c r="S29" s="901" t="s">
        <v>4066</v>
      </c>
      <c r="T29" s="929" t="s">
        <v>5415</v>
      </c>
      <c r="U29" s="903"/>
      <c r="V29" s="901"/>
      <c r="W29" s="993" t="s">
        <v>798</v>
      </c>
      <c r="X29" s="1103" t="str">
        <f t="shared" si="0"/>
        <v>Text</v>
      </c>
      <c r="Y29" s="958"/>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87"/>
      <c r="CY29" s="187"/>
      <c r="CZ29" s="187"/>
      <c r="DA29" s="187"/>
      <c r="DB29" s="187"/>
      <c r="DC29" s="187"/>
      <c r="DD29" s="187"/>
      <c r="DE29" s="187"/>
      <c r="DF29" s="187"/>
      <c r="DG29" s="187"/>
      <c r="DH29" s="187"/>
      <c r="DI29" s="187"/>
      <c r="DJ29" s="187"/>
      <c r="DK29" s="187"/>
      <c r="DL29" s="187"/>
      <c r="DM29" s="187"/>
      <c r="DN29" s="187"/>
      <c r="DO29" s="187"/>
      <c r="DP29" s="187"/>
      <c r="DQ29" s="187"/>
      <c r="DR29" s="187"/>
      <c r="DS29" s="187"/>
      <c r="DT29" s="187"/>
      <c r="DU29" s="187"/>
      <c r="DV29" s="187"/>
      <c r="DW29" s="187"/>
      <c r="DX29" s="187"/>
      <c r="DY29" s="187"/>
      <c r="DZ29" s="187"/>
      <c r="EA29" s="187"/>
      <c r="EB29" s="187"/>
      <c r="EC29" s="187"/>
      <c r="ED29" s="187"/>
      <c r="EE29" s="187"/>
      <c r="EF29" s="187"/>
      <c r="EG29" s="187"/>
      <c r="EH29" s="187"/>
      <c r="EI29" s="187"/>
      <c r="EJ29" s="187"/>
      <c r="EK29" s="187"/>
      <c r="EL29" s="187"/>
      <c r="EM29" s="187"/>
      <c r="EN29" s="187"/>
      <c r="EO29" s="187"/>
      <c r="EP29" s="187"/>
      <c r="EQ29" s="187"/>
      <c r="ER29" s="187"/>
      <c r="ES29" s="187"/>
      <c r="ET29" s="187"/>
      <c r="EU29" s="187"/>
      <c r="EV29" s="187"/>
      <c r="EW29" s="187"/>
      <c r="EX29" s="187"/>
      <c r="EY29" s="187"/>
      <c r="EZ29" s="187"/>
      <c r="FA29" s="187"/>
      <c r="FB29" s="187"/>
      <c r="FC29" s="187"/>
      <c r="FD29" s="187"/>
      <c r="FE29" s="187"/>
      <c r="FF29" s="187"/>
      <c r="FG29" s="187"/>
      <c r="FH29" s="187"/>
      <c r="FI29" s="187"/>
      <c r="FJ29" s="187"/>
      <c r="FK29" s="187"/>
      <c r="FL29" s="187"/>
      <c r="FM29" s="187"/>
      <c r="FN29" s="187"/>
      <c r="FO29" s="187"/>
      <c r="FP29" s="187"/>
      <c r="FQ29" s="187"/>
      <c r="FR29" s="187"/>
      <c r="FS29" s="187"/>
      <c r="FT29" s="187"/>
      <c r="FU29" s="187"/>
      <c r="FV29" s="187"/>
      <c r="FW29" s="187"/>
      <c r="FX29" s="187"/>
      <c r="FY29" s="187"/>
      <c r="FZ29" s="187"/>
      <c r="GA29" s="187"/>
      <c r="GB29" s="187"/>
      <c r="GC29" s="187"/>
      <c r="GD29" s="187"/>
      <c r="GE29" s="187"/>
      <c r="GF29" s="187"/>
      <c r="GG29" s="187"/>
      <c r="GH29" s="187"/>
      <c r="GI29" s="187"/>
      <c r="GJ29" s="187"/>
      <c r="GK29" s="187"/>
      <c r="GL29" s="187"/>
      <c r="GM29" s="187"/>
      <c r="GN29" s="187"/>
      <c r="GO29" s="187"/>
      <c r="GP29" s="187"/>
      <c r="GQ29" s="187"/>
      <c r="GR29" s="187"/>
      <c r="GS29" s="187"/>
      <c r="GT29" s="187"/>
      <c r="GU29" s="187"/>
      <c r="GV29" s="187"/>
      <c r="GW29" s="187"/>
      <c r="GX29" s="187"/>
      <c r="GY29" s="187"/>
      <c r="GZ29" s="187"/>
      <c r="HA29" s="187"/>
      <c r="HB29" s="187"/>
      <c r="HC29" s="187"/>
      <c r="HD29" s="187"/>
      <c r="HE29" s="187"/>
      <c r="HF29" s="187"/>
      <c r="HG29" s="187"/>
      <c r="HH29" s="187"/>
      <c r="HI29" s="187"/>
      <c r="HJ29" s="187"/>
      <c r="HK29" s="187"/>
      <c r="HL29" s="187"/>
      <c r="HM29" s="187"/>
      <c r="HN29" s="187"/>
      <c r="HO29" s="259"/>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row>
    <row r="30" spans="1:344" s="261" customFormat="1" ht="32.25" customHeight="1" x14ac:dyDescent="0.2">
      <c r="A30" s="1007">
        <v>2</v>
      </c>
      <c r="B30" s="1008">
        <v>2.5</v>
      </c>
      <c r="C30" s="187"/>
      <c r="D30" s="187"/>
      <c r="E30" s="1750" t="s">
        <v>1589</v>
      </c>
      <c r="F30" s="249"/>
      <c r="G30" s="227"/>
      <c r="H30" s="753"/>
      <c r="I30" s="231" t="s">
        <v>8</v>
      </c>
      <c r="J30" s="232"/>
      <c r="K30" s="237" t="s">
        <v>798</v>
      </c>
      <c r="L30" s="237" t="s">
        <v>1590</v>
      </c>
      <c r="M30" s="237" t="s">
        <v>798</v>
      </c>
      <c r="N30" s="239" t="s">
        <v>1214</v>
      </c>
      <c r="O30" s="1758"/>
      <c r="P30" s="1758"/>
      <c r="Q30" s="1759"/>
      <c r="R30" s="1760" t="s">
        <v>3350</v>
      </c>
      <c r="S30" s="901" t="s">
        <v>4066</v>
      </c>
      <c r="T30" s="929" t="s">
        <v>5416</v>
      </c>
      <c r="U30" s="903"/>
      <c r="V30" s="901"/>
      <c r="W30" s="993" t="s">
        <v>798</v>
      </c>
      <c r="X30" s="1103" t="str">
        <f t="shared" si="0"/>
        <v>Text</v>
      </c>
      <c r="Y30" s="958"/>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c r="DH30" s="187"/>
      <c r="DI30" s="187"/>
      <c r="DJ30" s="187"/>
      <c r="DK30" s="187"/>
      <c r="DL30" s="187"/>
      <c r="DM30" s="187"/>
      <c r="DN30" s="187"/>
      <c r="DO30" s="187"/>
      <c r="DP30" s="187"/>
      <c r="DQ30" s="187"/>
      <c r="DR30" s="187"/>
      <c r="DS30" s="187"/>
      <c r="DT30" s="187"/>
      <c r="DU30" s="187"/>
      <c r="DV30" s="187"/>
      <c r="DW30" s="187"/>
      <c r="DX30" s="187"/>
      <c r="DY30" s="187"/>
      <c r="DZ30" s="187"/>
      <c r="EA30" s="187"/>
      <c r="EB30" s="187"/>
      <c r="EC30" s="187"/>
      <c r="ED30" s="187"/>
      <c r="EE30" s="187"/>
      <c r="EF30" s="187"/>
      <c r="EG30" s="187"/>
      <c r="EH30" s="187"/>
      <c r="EI30" s="187"/>
      <c r="EJ30" s="187"/>
      <c r="EK30" s="187"/>
      <c r="EL30" s="187"/>
      <c r="EM30" s="187"/>
      <c r="EN30" s="187"/>
      <c r="EO30" s="187"/>
      <c r="EP30" s="187"/>
      <c r="EQ30" s="187"/>
      <c r="ER30" s="187"/>
      <c r="ES30" s="187"/>
      <c r="ET30" s="187"/>
      <c r="EU30" s="187"/>
      <c r="EV30" s="187"/>
      <c r="EW30" s="187"/>
      <c r="EX30" s="187"/>
      <c r="EY30" s="187"/>
      <c r="EZ30" s="187"/>
      <c r="FA30" s="187"/>
      <c r="FB30" s="187"/>
      <c r="FC30" s="187"/>
      <c r="FD30" s="187"/>
      <c r="FE30" s="187"/>
      <c r="FF30" s="187"/>
      <c r="FG30" s="187"/>
      <c r="FH30" s="187"/>
      <c r="FI30" s="187"/>
      <c r="FJ30" s="187"/>
      <c r="FK30" s="187"/>
      <c r="FL30" s="187"/>
      <c r="FM30" s="187"/>
      <c r="FN30" s="187"/>
      <c r="FO30" s="187"/>
      <c r="FP30" s="187"/>
      <c r="FQ30" s="187"/>
      <c r="FR30" s="187"/>
      <c r="FS30" s="187"/>
      <c r="FT30" s="187"/>
      <c r="FU30" s="187"/>
      <c r="FV30" s="187"/>
      <c r="FW30" s="187"/>
      <c r="FX30" s="187"/>
      <c r="FY30" s="187"/>
      <c r="FZ30" s="187"/>
      <c r="GA30" s="187"/>
      <c r="GB30" s="187"/>
      <c r="GC30" s="187"/>
      <c r="GD30" s="187"/>
      <c r="GE30" s="187"/>
      <c r="GF30" s="187"/>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259"/>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row>
    <row r="31" spans="1:344" s="262" customFormat="1" ht="53.85" customHeight="1" x14ac:dyDescent="0.2">
      <c r="A31" s="1007">
        <v>2</v>
      </c>
      <c r="B31" s="1008">
        <v>2.5</v>
      </c>
      <c r="C31" s="187"/>
      <c r="D31" s="187"/>
      <c r="E31" s="1750" t="s">
        <v>6344</v>
      </c>
      <c r="F31" s="249"/>
      <c r="G31" s="1723" t="s">
        <v>6338</v>
      </c>
      <c r="H31" s="1724"/>
      <c r="I31" s="374"/>
      <c r="J31" s="253">
        <v>45202</v>
      </c>
      <c r="K31" s="1725"/>
      <c r="L31" s="224"/>
      <c r="M31" s="1725"/>
      <c r="N31" s="50"/>
      <c r="O31" s="1758"/>
      <c r="P31" s="1758"/>
      <c r="Q31" s="1758"/>
      <c r="R31" s="1758"/>
      <c r="S31" s="929" t="s">
        <v>4068</v>
      </c>
      <c r="T31" s="929"/>
      <c r="U31" s="903"/>
      <c r="V31" s="929"/>
      <c r="W31" s="1726">
        <v>30</v>
      </c>
      <c r="X31" s="1104" t="str">
        <f>IF(K31="","Blank",IF(ISTEXT(K31),"Text",(K31/W31)-1))</f>
        <v>Blank</v>
      </c>
      <c r="Y31" s="172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row>
    <row r="32" spans="1:344" ht="31.5" x14ac:dyDescent="0.2">
      <c r="A32" s="199">
        <v>3</v>
      </c>
      <c r="B32" s="200"/>
      <c r="C32" s="200"/>
      <c r="D32" s="200"/>
      <c r="E32" s="201" t="s">
        <v>1789</v>
      </c>
      <c r="F32" s="202"/>
      <c r="G32" s="202"/>
      <c r="H32" s="750"/>
      <c r="I32" s="203" t="s">
        <v>8</v>
      </c>
      <c r="J32" s="204"/>
      <c r="K32" s="205"/>
      <c r="L32" s="206"/>
      <c r="M32" s="206"/>
      <c r="N32" s="207"/>
      <c r="O32" s="1758"/>
      <c r="P32" s="1758"/>
      <c r="Q32" s="1759"/>
      <c r="R32" s="1760"/>
      <c r="S32" s="901" t="s">
        <v>4068</v>
      </c>
      <c r="T32" s="930"/>
      <c r="U32" s="903"/>
      <c r="V32" s="901"/>
      <c r="W32" s="993"/>
      <c r="X32" s="1103" t="str">
        <f t="shared" si="0"/>
        <v>Blank</v>
      </c>
      <c r="Y32" s="958"/>
    </row>
    <row r="33" spans="1:344" ht="18.75" x14ac:dyDescent="0.3">
      <c r="A33" s="1007">
        <v>3</v>
      </c>
      <c r="B33" s="208">
        <v>3.1</v>
      </c>
      <c r="C33" s="208"/>
      <c r="D33" s="208"/>
      <c r="E33" s="209" t="s">
        <v>1789</v>
      </c>
      <c r="F33" s="249"/>
      <c r="G33" s="262"/>
      <c r="H33" s="749"/>
      <c r="I33" s="263" t="s">
        <v>8</v>
      </c>
      <c r="J33" s="264"/>
      <c r="K33" s="265"/>
      <c r="L33" s="266"/>
      <c r="M33" s="265"/>
      <c r="N33" s="263"/>
      <c r="O33" s="1758"/>
      <c r="P33" s="1758"/>
      <c r="Q33" s="1759"/>
      <c r="R33" s="1760"/>
      <c r="S33" s="901" t="s">
        <v>4068</v>
      </c>
      <c r="T33" s="930"/>
      <c r="U33" s="903"/>
      <c r="V33" s="901"/>
      <c r="W33" s="993"/>
      <c r="X33" s="1103" t="str">
        <f t="shared" si="0"/>
        <v>Blank</v>
      </c>
      <c r="Y33" s="958"/>
    </row>
    <row r="34" spans="1:344" s="221" customFormat="1" ht="22.5" customHeight="1" x14ac:dyDescent="0.2">
      <c r="A34" s="1007">
        <v>3</v>
      </c>
      <c r="B34" s="1008">
        <v>3.1</v>
      </c>
      <c r="C34" s="187"/>
      <c r="D34" s="187"/>
      <c r="E34" s="1012" t="str">
        <f t="shared" ref="E34:E41" si="6">E33</f>
        <v>BOARDERS</v>
      </c>
      <c r="F34" s="267" t="s">
        <v>3199</v>
      </c>
      <c r="G34" s="242" t="s">
        <v>1591</v>
      </c>
      <c r="H34" s="753"/>
      <c r="I34" s="224" t="s">
        <v>1558</v>
      </c>
      <c r="J34" s="268"/>
      <c r="K34" s="888" t="s">
        <v>3205</v>
      </c>
      <c r="L34" s="269"/>
      <c r="M34" s="888" t="s">
        <v>3205</v>
      </c>
      <c r="N34" s="248"/>
      <c r="O34" s="253"/>
      <c r="P34" s="253"/>
      <c r="Q34" s="1761"/>
      <c r="R34" s="1760" t="s">
        <v>3351</v>
      </c>
      <c r="S34" s="901" t="s">
        <v>4066</v>
      </c>
      <c r="T34" s="929" t="s">
        <v>5417</v>
      </c>
      <c r="U34" s="903"/>
      <c r="V34" s="901"/>
      <c r="W34" s="993" t="s">
        <v>3205</v>
      </c>
      <c r="X34" s="1103" t="str">
        <f t="shared" si="0"/>
        <v>Text</v>
      </c>
      <c r="Y34" s="958"/>
      <c r="Z34" s="187"/>
      <c r="AA34" s="187"/>
      <c r="AB34" s="33"/>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c r="DE34" s="187"/>
      <c r="DF34" s="187"/>
      <c r="DG34" s="187"/>
      <c r="DH34" s="187"/>
      <c r="DI34" s="187"/>
      <c r="DJ34" s="187"/>
      <c r="DK34" s="187"/>
      <c r="DL34" s="187"/>
      <c r="DM34" s="187"/>
      <c r="DN34" s="187"/>
      <c r="DO34" s="187"/>
      <c r="DP34" s="187"/>
      <c r="DQ34" s="187"/>
      <c r="DR34" s="187"/>
      <c r="DS34" s="187"/>
      <c r="DT34" s="187"/>
      <c r="DU34" s="187"/>
      <c r="DV34" s="187"/>
      <c r="DW34" s="187"/>
      <c r="DX34" s="187"/>
      <c r="DY34" s="187"/>
      <c r="DZ34" s="187"/>
      <c r="EA34" s="187"/>
      <c r="EB34" s="187"/>
      <c r="EC34" s="187"/>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7"/>
      <c r="FF34" s="187"/>
      <c r="FG34" s="187"/>
      <c r="FH34" s="187"/>
      <c r="FI34" s="187"/>
      <c r="FJ34" s="187"/>
      <c r="FK34" s="187"/>
      <c r="FL34" s="187"/>
      <c r="FM34" s="187"/>
      <c r="FN34" s="187"/>
      <c r="FO34" s="187"/>
      <c r="FP34" s="187"/>
      <c r="FQ34" s="187"/>
      <c r="FR34" s="187"/>
      <c r="FS34" s="187"/>
      <c r="FT34" s="187"/>
      <c r="FU34" s="187"/>
      <c r="FV34" s="187"/>
      <c r="FW34" s="187"/>
      <c r="FX34" s="187"/>
      <c r="FY34" s="187"/>
      <c r="FZ34" s="187"/>
      <c r="GA34" s="187"/>
      <c r="GB34" s="187"/>
      <c r="GC34" s="187"/>
      <c r="GD34" s="187"/>
      <c r="GE34" s="187"/>
      <c r="GF34" s="187"/>
      <c r="GG34" s="187"/>
      <c r="GH34" s="187"/>
      <c r="GI34" s="187"/>
      <c r="GJ34" s="187"/>
      <c r="GK34" s="187"/>
      <c r="GL34" s="187"/>
      <c r="GM34" s="187"/>
      <c r="GN34" s="187"/>
      <c r="GO34" s="187"/>
      <c r="GP34" s="187"/>
      <c r="GQ34" s="187"/>
      <c r="GR34" s="187"/>
      <c r="GS34" s="187"/>
      <c r="GT34" s="187"/>
      <c r="GU34" s="187"/>
      <c r="GV34" s="187"/>
      <c r="GW34" s="187"/>
      <c r="GX34" s="187"/>
      <c r="GY34" s="187"/>
      <c r="GZ34" s="187"/>
      <c r="HA34" s="187"/>
      <c r="HB34" s="187"/>
      <c r="HC34" s="187"/>
      <c r="HD34" s="187"/>
      <c r="HE34" s="187"/>
      <c r="HF34" s="187"/>
      <c r="HG34" s="187"/>
      <c r="HH34" s="187"/>
      <c r="HI34" s="187"/>
      <c r="HJ34" s="187"/>
      <c r="HK34" s="187"/>
      <c r="HL34" s="187"/>
      <c r="HM34" s="187"/>
      <c r="HN34" s="187"/>
      <c r="HO34" s="220"/>
      <c r="HP34" s="220"/>
      <c r="HQ34" s="220"/>
      <c r="HR34" s="220"/>
      <c r="HS34" s="220"/>
      <c r="HT34" s="220"/>
      <c r="HU34" s="220"/>
      <c r="HV34" s="220"/>
      <c r="HW34" s="220"/>
      <c r="HX34" s="220"/>
      <c r="HY34" s="220"/>
      <c r="HZ34" s="220"/>
      <c r="IA34" s="220"/>
      <c r="IB34" s="220"/>
      <c r="IC34" s="220"/>
      <c r="ID34" s="220"/>
      <c r="IE34" s="220"/>
      <c r="IF34" s="220"/>
      <c r="IG34" s="220"/>
      <c r="IH34" s="220"/>
      <c r="II34" s="220"/>
      <c r="IJ34" s="220"/>
      <c r="IK34" s="220"/>
      <c r="IL34" s="220"/>
      <c r="IM34" s="220"/>
      <c r="IN34" s="220"/>
      <c r="IO34" s="220"/>
      <c r="IP34" s="220"/>
      <c r="IQ34" s="220"/>
      <c r="IR34" s="220"/>
      <c r="IS34" s="220"/>
      <c r="IT34" s="220"/>
      <c r="IU34" s="220"/>
      <c r="IV34" s="220"/>
      <c r="IW34" s="220"/>
      <c r="IX34" s="220"/>
      <c r="IY34" s="220"/>
      <c r="IZ34" s="220"/>
      <c r="JA34" s="220"/>
      <c r="JB34" s="220"/>
      <c r="JC34" s="220"/>
      <c r="JD34" s="220"/>
      <c r="JE34" s="220"/>
      <c r="JF34" s="220"/>
      <c r="JG34" s="220"/>
      <c r="JH34" s="220"/>
      <c r="JI34" s="220"/>
      <c r="JJ34" s="220"/>
      <c r="JK34" s="220"/>
      <c r="JL34" s="220"/>
      <c r="JM34" s="220"/>
      <c r="JN34" s="220"/>
      <c r="JO34" s="220"/>
      <c r="JP34" s="220"/>
      <c r="JQ34" s="220"/>
      <c r="JR34" s="220"/>
      <c r="JS34" s="220"/>
      <c r="JT34" s="220"/>
      <c r="JU34" s="220"/>
      <c r="JV34" s="220"/>
      <c r="JW34" s="220"/>
      <c r="JX34" s="220"/>
      <c r="JY34" s="220"/>
      <c r="JZ34" s="220"/>
      <c r="KA34" s="220"/>
      <c r="KB34" s="220"/>
      <c r="KC34" s="220"/>
      <c r="KD34" s="220"/>
      <c r="KE34" s="220"/>
      <c r="KF34" s="220"/>
      <c r="KG34" s="220"/>
      <c r="KH34" s="220"/>
      <c r="KI34" s="220"/>
      <c r="KJ34" s="220"/>
      <c r="KK34" s="220"/>
      <c r="KL34" s="220"/>
      <c r="KM34" s="220"/>
      <c r="KN34" s="220"/>
      <c r="KO34" s="220"/>
      <c r="KP34" s="220"/>
      <c r="KQ34" s="220"/>
      <c r="KR34" s="220"/>
      <c r="KS34" s="220"/>
      <c r="KT34" s="220"/>
      <c r="KU34" s="220"/>
      <c r="KV34" s="220"/>
      <c r="KW34" s="220"/>
      <c r="KX34" s="220"/>
      <c r="KY34" s="220"/>
      <c r="KZ34" s="220"/>
      <c r="LA34" s="220"/>
      <c r="LB34" s="220"/>
      <c r="LC34" s="220"/>
      <c r="LD34" s="220"/>
      <c r="LE34" s="220"/>
      <c r="LF34" s="220"/>
      <c r="LG34" s="220"/>
      <c r="LH34" s="220"/>
      <c r="LI34" s="220"/>
      <c r="LJ34" s="220"/>
      <c r="LK34" s="220"/>
      <c r="LL34" s="220"/>
      <c r="LM34" s="220"/>
      <c r="LN34" s="220"/>
      <c r="LO34" s="220"/>
      <c r="LP34" s="220"/>
      <c r="LQ34" s="220"/>
      <c r="LR34" s="220"/>
      <c r="LS34" s="220"/>
      <c r="LT34" s="220"/>
      <c r="LU34" s="220"/>
      <c r="LV34" s="220"/>
      <c r="LW34" s="220"/>
      <c r="LX34" s="220"/>
      <c r="LY34" s="220"/>
      <c r="LZ34" s="220"/>
      <c r="MA34" s="220"/>
      <c r="MB34" s="220"/>
      <c r="MC34" s="220"/>
      <c r="MD34" s="220"/>
      <c r="ME34" s="220"/>
      <c r="MF34" s="220"/>
    </row>
    <row r="35" spans="1:344" s="221" customFormat="1" ht="22.5" customHeight="1" x14ac:dyDescent="0.2">
      <c r="A35" s="1019">
        <v>3</v>
      </c>
      <c r="B35" s="2146">
        <v>3.1</v>
      </c>
      <c r="C35" s="262"/>
      <c r="D35" s="262"/>
      <c r="E35" s="1012" t="str">
        <f t="shared" si="6"/>
        <v>BOARDERS</v>
      </c>
      <c r="F35" s="267" t="s">
        <v>3200</v>
      </c>
      <c r="G35" s="242" t="s">
        <v>1592</v>
      </c>
      <c r="H35" s="753"/>
      <c r="I35" s="224" t="s">
        <v>1558</v>
      </c>
      <c r="J35" s="268"/>
      <c r="K35" s="888" t="s">
        <v>3205</v>
      </c>
      <c r="L35" s="269"/>
      <c r="M35" s="888" t="s">
        <v>3205</v>
      </c>
      <c r="N35" s="248"/>
      <c r="O35" s="253"/>
      <c r="P35" s="253"/>
      <c r="Q35" s="1761"/>
      <c r="R35" s="1760" t="s">
        <v>3352</v>
      </c>
      <c r="S35" s="929" t="s">
        <v>4066</v>
      </c>
      <c r="T35" s="929" t="s">
        <v>5418</v>
      </c>
      <c r="U35" s="929"/>
      <c r="V35" s="929"/>
      <c r="W35" s="1726" t="s">
        <v>3205</v>
      </c>
      <c r="X35" s="1104" t="str">
        <f t="shared" si="0"/>
        <v>Text</v>
      </c>
      <c r="Y35" s="1727"/>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row>
    <row r="36" spans="1:344" s="221" customFormat="1" ht="22.5" customHeight="1" x14ac:dyDescent="0.2">
      <c r="A36" s="1007">
        <v>3</v>
      </c>
      <c r="B36" s="1008">
        <v>3.1</v>
      </c>
      <c r="C36" s="187"/>
      <c r="D36" s="187"/>
      <c r="E36" s="1012" t="str">
        <f t="shared" si="6"/>
        <v>BOARDERS</v>
      </c>
      <c r="F36" s="267" t="s">
        <v>3201</v>
      </c>
      <c r="G36" s="242" t="s">
        <v>3202</v>
      </c>
      <c r="H36" s="753"/>
      <c r="I36" s="224" t="s">
        <v>1558</v>
      </c>
      <c r="J36" s="268"/>
      <c r="K36" s="888" t="s">
        <v>3205</v>
      </c>
      <c r="L36" s="269"/>
      <c r="M36" s="888" t="s">
        <v>3205</v>
      </c>
      <c r="N36" s="248"/>
      <c r="O36" s="253"/>
      <c r="P36" s="253"/>
      <c r="Q36" s="1761"/>
      <c r="R36" s="1760" t="s">
        <v>3353</v>
      </c>
      <c r="S36" s="901" t="s">
        <v>4066</v>
      </c>
      <c r="T36" s="929" t="s">
        <v>5419</v>
      </c>
      <c r="U36" s="903"/>
      <c r="V36" s="901"/>
      <c r="W36" s="993" t="s">
        <v>3205</v>
      </c>
      <c r="X36" s="1103" t="str">
        <f t="shared" si="0"/>
        <v>Text</v>
      </c>
      <c r="Y36" s="958"/>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c r="DE36" s="187"/>
      <c r="DF36" s="187"/>
      <c r="DG36" s="187"/>
      <c r="DH36" s="187"/>
      <c r="DI36" s="187"/>
      <c r="DJ36" s="187"/>
      <c r="DK36" s="187"/>
      <c r="DL36" s="187"/>
      <c r="DM36" s="187"/>
      <c r="DN36" s="187"/>
      <c r="DO36" s="187"/>
      <c r="DP36" s="187"/>
      <c r="DQ36" s="187"/>
      <c r="DR36" s="187"/>
      <c r="DS36" s="187"/>
      <c r="DT36" s="187"/>
      <c r="DU36" s="187"/>
      <c r="DV36" s="187"/>
      <c r="DW36" s="187"/>
      <c r="DX36" s="187"/>
      <c r="DY36" s="187"/>
      <c r="DZ36" s="187"/>
      <c r="EA36" s="187"/>
      <c r="EB36" s="187"/>
      <c r="EC36" s="187"/>
      <c r="ED36" s="187"/>
      <c r="EE36" s="187"/>
      <c r="EF36" s="187"/>
      <c r="EG36" s="187"/>
      <c r="EH36" s="187"/>
      <c r="EI36" s="187"/>
      <c r="EJ36" s="187"/>
      <c r="EK36" s="187"/>
      <c r="EL36" s="187"/>
      <c r="EM36" s="187"/>
      <c r="EN36" s="187"/>
      <c r="EO36" s="187"/>
      <c r="EP36" s="187"/>
      <c r="EQ36" s="187"/>
      <c r="ER36" s="187"/>
      <c r="ES36" s="187"/>
      <c r="ET36" s="187"/>
      <c r="EU36" s="187"/>
      <c r="EV36" s="187"/>
      <c r="EW36" s="187"/>
      <c r="EX36" s="187"/>
      <c r="EY36" s="187"/>
      <c r="EZ36" s="187"/>
      <c r="FA36" s="187"/>
      <c r="FB36" s="187"/>
      <c r="FC36" s="187"/>
      <c r="FD36" s="187"/>
      <c r="FE36" s="187"/>
      <c r="FF36" s="187"/>
      <c r="FG36" s="187"/>
      <c r="FH36" s="187"/>
      <c r="FI36" s="187"/>
      <c r="FJ36" s="187"/>
      <c r="FK36" s="187"/>
      <c r="FL36" s="187"/>
      <c r="FM36" s="187"/>
      <c r="FN36" s="187"/>
      <c r="FO36" s="187"/>
      <c r="FP36" s="187"/>
      <c r="FQ36" s="187"/>
      <c r="FR36" s="187"/>
      <c r="FS36" s="187"/>
      <c r="FT36" s="187"/>
      <c r="FU36" s="187"/>
      <c r="FV36" s="187"/>
      <c r="FW36" s="187"/>
      <c r="FX36" s="187"/>
      <c r="FY36" s="187"/>
      <c r="FZ36" s="187"/>
      <c r="GA36" s="187"/>
      <c r="GB36" s="187"/>
      <c r="GC36" s="187"/>
      <c r="GD36" s="187"/>
      <c r="GE36" s="187"/>
      <c r="GF36" s="187"/>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220"/>
      <c r="HP36" s="220"/>
      <c r="HQ36" s="220"/>
      <c r="HR36" s="220"/>
      <c r="HS36" s="220"/>
      <c r="HT36" s="220"/>
      <c r="HU36" s="220"/>
      <c r="HV36" s="220"/>
      <c r="HW36" s="220"/>
      <c r="HX36" s="220"/>
      <c r="HY36" s="220"/>
      <c r="HZ36" s="220"/>
      <c r="IA36" s="220"/>
      <c r="IB36" s="220"/>
      <c r="IC36" s="220"/>
      <c r="ID36" s="220"/>
      <c r="IE36" s="220"/>
      <c r="IF36" s="220"/>
      <c r="IG36" s="220"/>
      <c r="IH36" s="220"/>
      <c r="II36" s="220"/>
      <c r="IJ36" s="220"/>
      <c r="IK36" s="220"/>
      <c r="IL36" s="220"/>
      <c r="IM36" s="220"/>
      <c r="IN36" s="220"/>
      <c r="IO36" s="220"/>
      <c r="IP36" s="220"/>
      <c r="IQ36" s="220"/>
      <c r="IR36" s="220"/>
      <c r="IS36" s="220"/>
      <c r="IT36" s="220"/>
      <c r="IU36" s="220"/>
      <c r="IV36" s="220"/>
      <c r="IW36" s="220"/>
      <c r="IX36" s="220"/>
      <c r="IY36" s="220"/>
      <c r="IZ36" s="220"/>
      <c r="JA36" s="220"/>
      <c r="JB36" s="220"/>
      <c r="JC36" s="220"/>
      <c r="JD36" s="220"/>
      <c r="JE36" s="220"/>
      <c r="JF36" s="220"/>
      <c r="JG36" s="220"/>
      <c r="JH36" s="220"/>
      <c r="JI36" s="220"/>
      <c r="JJ36" s="220"/>
      <c r="JK36" s="220"/>
      <c r="JL36" s="220"/>
      <c r="JM36" s="220"/>
      <c r="JN36" s="220"/>
      <c r="JO36" s="220"/>
      <c r="JP36" s="220"/>
      <c r="JQ36" s="220"/>
      <c r="JR36" s="220"/>
      <c r="JS36" s="220"/>
      <c r="JT36" s="220"/>
      <c r="JU36" s="220"/>
      <c r="JV36" s="220"/>
      <c r="JW36" s="220"/>
      <c r="JX36" s="220"/>
      <c r="JY36" s="220"/>
      <c r="JZ36" s="220"/>
      <c r="KA36" s="220"/>
      <c r="KB36" s="220"/>
      <c r="KC36" s="220"/>
      <c r="KD36" s="220"/>
      <c r="KE36" s="220"/>
      <c r="KF36" s="220"/>
      <c r="KG36" s="220"/>
      <c r="KH36" s="220"/>
      <c r="KI36" s="220"/>
      <c r="KJ36" s="220"/>
      <c r="KK36" s="220"/>
      <c r="KL36" s="220"/>
      <c r="KM36" s="220"/>
      <c r="KN36" s="220"/>
      <c r="KO36" s="220"/>
      <c r="KP36" s="220"/>
      <c r="KQ36" s="220"/>
      <c r="KR36" s="220"/>
      <c r="KS36" s="220"/>
      <c r="KT36" s="220"/>
      <c r="KU36" s="220"/>
      <c r="KV36" s="220"/>
      <c r="KW36" s="220"/>
      <c r="KX36" s="220"/>
      <c r="KY36" s="220"/>
      <c r="KZ36" s="220"/>
      <c r="LA36" s="220"/>
      <c r="LB36" s="220"/>
      <c r="LC36" s="220"/>
      <c r="LD36" s="220"/>
      <c r="LE36" s="220"/>
      <c r="LF36" s="220"/>
      <c r="LG36" s="220"/>
      <c r="LH36" s="220"/>
      <c r="LI36" s="220"/>
      <c r="LJ36" s="220"/>
      <c r="LK36" s="220"/>
      <c r="LL36" s="220"/>
      <c r="LM36" s="220"/>
      <c r="LN36" s="220"/>
      <c r="LO36" s="220"/>
      <c r="LP36" s="220"/>
      <c r="LQ36" s="220"/>
      <c r="LR36" s="220"/>
      <c r="LS36" s="220"/>
      <c r="LT36" s="220"/>
      <c r="LU36" s="220"/>
      <c r="LV36" s="220"/>
      <c r="LW36" s="220"/>
      <c r="LX36" s="220"/>
      <c r="LY36" s="220"/>
      <c r="LZ36" s="220"/>
      <c r="MA36" s="220"/>
      <c r="MB36" s="220"/>
      <c r="MC36" s="220"/>
      <c r="MD36" s="220"/>
      <c r="ME36" s="220"/>
      <c r="MF36" s="220"/>
    </row>
    <row r="37" spans="1:344" s="221" customFormat="1" ht="22.5" customHeight="1" x14ac:dyDescent="0.2">
      <c r="A37" s="1007">
        <v>3</v>
      </c>
      <c r="B37" s="1008">
        <v>3.1</v>
      </c>
      <c r="C37" s="187"/>
      <c r="D37" s="187"/>
      <c r="E37" s="1012" t="str">
        <f t="shared" si="6"/>
        <v>BOARDERS</v>
      </c>
      <c r="F37" s="267" t="s">
        <v>3203</v>
      </c>
      <c r="G37" s="242" t="s">
        <v>3204</v>
      </c>
      <c r="H37" s="753"/>
      <c r="I37" s="224" t="s">
        <v>1558</v>
      </c>
      <c r="J37" s="268"/>
      <c r="K37" s="888" t="s">
        <v>3205</v>
      </c>
      <c r="L37" s="269"/>
      <c r="M37" s="888" t="s">
        <v>3205</v>
      </c>
      <c r="N37" s="248"/>
      <c r="O37" s="253"/>
      <c r="P37" s="253"/>
      <c r="Q37" s="1761"/>
      <c r="R37" s="1760" t="s">
        <v>3354</v>
      </c>
      <c r="S37" s="901" t="s">
        <v>4066</v>
      </c>
      <c r="T37" s="929" t="s">
        <v>5420</v>
      </c>
      <c r="U37" s="903"/>
      <c r="V37" s="901"/>
      <c r="W37" s="993" t="s">
        <v>3205</v>
      </c>
      <c r="X37" s="1103" t="str">
        <f t="shared" si="0"/>
        <v>Text</v>
      </c>
      <c r="Y37" s="958"/>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87"/>
      <c r="CP37" s="187"/>
      <c r="CQ37" s="187"/>
      <c r="CR37" s="187"/>
      <c r="CS37" s="187"/>
      <c r="CT37" s="187"/>
      <c r="CU37" s="187"/>
      <c r="CV37" s="187"/>
      <c r="CW37" s="187"/>
      <c r="CX37" s="187"/>
      <c r="CY37" s="187"/>
      <c r="CZ37" s="187"/>
      <c r="DA37" s="187"/>
      <c r="DB37" s="187"/>
      <c r="DC37" s="187"/>
      <c r="DD37" s="187"/>
      <c r="DE37" s="187"/>
      <c r="DF37" s="187"/>
      <c r="DG37" s="187"/>
      <c r="DH37" s="187"/>
      <c r="DI37" s="187"/>
      <c r="DJ37" s="187"/>
      <c r="DK37" s="187"/>
      <c r="DL37" s="187"/>
      <c r="DM37" s="187"/>
      <c r="DN37" s="187"/>
      <c r="DO37" s="187"/>
      <c r="DP37" s="187"/>
      <c r="DQ37" s="187"/>
      <c r="DR37" s="187"/>
      <c r="DS37" s="187"/>
      <c r="DT37" s="187"/>
      <c r="DU37" s="187"/>
      <c r="DV37" s="187"/>
      <c r="DW37" s="187"/>
      <c r="DX37" s="187"/>
      <c r="DY37" s="187"/>
      <c r="DZ37" s="187"/>
      <c r="EA37" s="187"/>
      <c r="EB37" s="187"/>
      <c r="EC37" s="187"/>
      <c r="ED37" s="187"/>
      <c r="EE37" s="187"/>
      <c r="EF37" s="187"/>
      <c r="EG37" s="187"/>
      <c r="EH37" s="187"/>
      <c r="EI37" s="187"/>
      <c r="EJ37" s="187"/>
      <c r="EK37" s="187"/>
      <c r="EL37" s="187"/>
      <c r="EM37" s="187"/>
      <c r="EN37" s="187"/>
      <c r="EO37" s="187"/>
      <c r="EP37" s="187"/>
      <c r="EQ37" s="187"/>
      <c r="ER37" s="187"/>
      <c r="ES37" s="187"/>
      <c r="ET37" s="187"/>
      <c r="EU37" s="187"/>
      <c r="EV37" s="187"/>
      <c r="EW37" s="187"/>
      <c r="EX37" s="187"/>
      <c r="EY37" s="187"/>
      <c r="EZ37" s="187"/>
      <c r="FA37" s="187"/>
      <c r="FB37" s="187"/>
      <c r="FC37" s="187"/>
      <c r="FD37" s="187"/>
      <c r="FE37" s="187"/>
      <c r="FF37" s="187"/>
      <c r="FG37" s="187"/>
      <c r="FH37" s="187"/>
      <c r="FI37" s="187"/>
      <c r="FJ37" s="187"/>
      <c r="FK37" s="187"/>
      <c r="FL37" s="187"/>
      <c r="FM37" s="187"/>
      <c r="FN37" s="187"/>
      <c r="FO37" s="187"/>
      <c r="FP37" s="187"/>
      <c r="FQ37" s="187"/>
      <c r="FR37" s="187"/>
      <c r="FS37" s="187"/>
      <c r="FT37" s="187"/>
      <c r="FU37" s="187"/>
      <c r="FV37" s="187"/>
      <c r="FW37" s="187"/>
      <c r="FX37" s="187"/>
      <c r="FY37" s="187"/>
      <c r="FZ37" s="187"/>
      <c r="GA37" s="187"/>
      <c r="GB37" s="187"/>
      <c r="GC37" s="187"/>
      <c r="GD37" s="187"/>
      <c r="GE37" s="187"/>
      <c r="GF37" s="187"/>
      <c r="GG37" s="187"/>
      <c r="GH37" s="187"/>
      <c r="GI37" s="187"/>
      <c r="GJ37" s="187"/>
      <c r="GK37" s="187"/>
      <c r="GL37" s="187"/>
      <c r="GM37" s="187"/>
      <c r="GN37" s="187"/>
      <c r="GO37" s="187"/>
      <c r="GP37" s="187"/>
      <c r="GQ37" s="187"/>
      <c r="GR37" s="187"/>
      <c r="GS37" s="187"/>
      <c r="GT37" s="187"/>
      <c r="GU37" s="187"/>
      <c r="GV37" s="187"/>
      <c r="GW37" s="187"/>
      <c r="GX37" s="187"/>
      <c r="GY37" s="187"/>
      <c r="GZ37" s="187"/>
      <c r="HA37" s="187"/>
      <c r="HB37" s="187"/>
      <c r="HC37" s="187"/>
      <c r="HD37" s="187"/>
      <c r="HE37" s="187"/>
      <c r="HF37" s="187"/>
      <c r="HG37" s="187"/>
      <c r="HH37" s="187"/>
      <c r="HI37" s="187"/>
      <c r="HJ37" s="187"/>
      <c r="HK37" s="187"/>
      <c r="HL37" s="187"/>
      <c r="HM37" s="187"/>
      <c r="HN37" s="187"/>
      <c r="HO37" s="220"/>
      <c r="HP37" s="220"/>
      <c r="HQ37" s="220"/>
      <c r="HR37" s="220"/>
      <c r="HS37" s="220"/>
      <c r="HT37" s="220"/>
      <c r="HU37" s="220"/>
      <c r="HV37" s="220"/>
      <c r="HW37" s="220"/>
      <c r="HX37" s="220"/>
      <c r="HY37" s="220"/>
      <c r="HZ37" s="220"/>
      <c r="IA37" s="220"/>
      <c r="IB37" s="220"/>
      <c r="IC37" s="220"/>
      <c r="ID37" s="220"/>
      <c r="IE37" s="220"/>
      <c r="IF37" s="220"/>
      <c r="IG37" s="220"/>
      <c r="IH37" s="220"/>
      <c r="II37" s="220"/>
      <c r="IJ37" s="220"/>
      <c r="IK37" s="220"/>
      <c r="IL37" s="220"/>
      <c r="IM37" s="220"/>
      <c r="IN37" s="220"/>
      <c r="IO37" s="220"/>
      <c r="IP37" s="220"/>
      <c r="IQ37" s="220"/>
      <c r="IR37" s="220"/>
      <c r="IS37" s="220"/>
      <c r="IT37" s="220"/>
      <c r="IU37" s="220"/>
      <c r="IV37" s="220"/>
      <c r="IW37" s="220"/>
      <c r="IX37" s="220"/>
      <c r="IY37" s="220"/>
      <c r="IZ37" s="220"/>
      <c r="JA37" s="220"/>
      <c r="JB37" s="220"/>
      <c r="JC37" s="220"/>
      <c r="JD37" s="220"/>
      <c r="JE37" s="220"/>
      <c r="JF37" s="220"/>
      <c r="JG37" s="220"/>
      <c r="JH37" s="220"/>
      <c r="JI37" s="220"/>
      <c r="JJ37" s="220"/>
      <c r="JK37" s="220"/>
      <c r="JL37" s="220"/>
      <c r="JM37" s="220"/>
      <c r="JN37" s="220"/>
      <c r="JO37" s="220"/>
      <c r="JP37" s="220"/>
      <c r="JQ37" s="220"/>
      <c r="JR37" s="220"/>
      <c r="JS37" s="220"/>
      <c r="JT37" s="220"/>
      <c r="JU37" s="220"/>
      <c r="JV37" s="220"/>
      <c r="JW37" s="220"/>
      <c r="JX37" s="220"/>
      <c r="JY37" s="220"/>
      <c r="JZ37" s="220"/>
      <c r="KA37" s="220"/>
      <c r="KB37" s="220"/>
      <c r="KC37" s="220"/>
      <c r="KD37" s="220"/>
      <c r="KE37" s="220"/>
      <c r="KF37" s="220"/>
      <c r="KG37" s="220"/>
      <c r="KH37" s="220"/>
      <c r="KI37" s="220"/>
      <c r="KJ37" s="220"/>
      <c r="KK37" s="220"/>
      <c r="KL37" s="220"/>
      <c r="KM37" s="220"/>
      <c r="KN37" s="220"/>
      <c r="KO37" s="220"/>
      <c r="KP37" s="220"/>
      <c r="KQ37" s="220"/>
      <c r="KR37" s="220"/>
      <c r="KS37" s="220"/>
      <c r="KT37" s="220"/>
      <c r="KU37" s="220"/>
      <c r="KV37" s="220"/>
      <c r="KW37" s="220"/>
      <c r="KX37" s="220"/>
      <c r="KY37" s="220"/>
      <c r="KZ37" s="220"/>
      <c r="LA37" s="220"/>
      <c r="LB37" s="220"/>
      <c r="LC37" s="220"/>
      <c r="LD37" s="220"/>
      <c r="LE37" s="220"/>
      <c r="LF37" s="220"/>
      <c r="LG37" s="220"/>
      <c r="LH37" s="220"/>
      <c r="LI37" s="220"/>
      <c r="LJ37" s="220"/>
      <c r="LK37" s="220"/>
      <c r="LL37" s="220"/>
      <c r="LM37" s="220"/>
      <c r="LN37" s="220"/>
      <c r="LO37" s="220"/>
      <c r="LP37" s="220"/>
      <c r="LQ37" s="220"/>
      <c r="LR37" s="220"/>
      <c r="LS37" s="220"/>
      <c r="LT37" s="220"/>
      <c r="LU37" s="220"/>
      <c r="LV37" s="220"/>
      <c r="LW37" s="220"/>
      <c r="LX37" s="220"/>
      <c r="LY37" s="220"/>
      <c r="LZ37" s="220"/>
      <c r="MA37" s="220"/>
      <c r="MB37" s="220"/>
      <c r="MC37" s="220"/>
      <c r="MD37" s="220"/>
      <c r="ME37" s="220"/>
      <c r="MF37" s="220"/>
    </row>
    <row r="38" spans="1:344" s="221" customFormat="1" ht="22.5" customHeight="1" x14ac:dyDescent="0.2">
      <c r="A38" s="1007">
        <v>3</v>
      </c>
      <c r="B38" s="1008">
        <v>3.1</v>
      </c>
      <c r="C38" s="187"/>
      <c r="D38" s="187"/>
      <c r="E38" s="1012" t="str">
        <f t="shared" si="6"/>
        <v>BOARDERS</v>
      </c>
      <c r="F38" s="267"/>
      <c r="G38" s="242" t="s">
        <v>1593</v>
      </c>
      <c r="H38" s="753"/>
      <c r="I38" s="224" t="s">
        <v>1558</v>
      </c>
      <c r="J38" s="268"/>
      <c r="K38" s="888" t="s">
        <v>3205</v>
      </c>
      <c r="L38" s="269"/>
      <c r="M38" s="888" t="s">
        <v>3205</v>
      </c>
      <c r="N38" s="248"/>
      <c r="O38" s="253"/>
      <c r="P38" s="253"/>
      <c r="Q38" s="1761"/>
      <c r="R38" s="1760" t="s">
        <v>3355</v>
      </c>
      <c r="S38" s="901" t="s">
        <v>4066</v>
      </c>
      <c r="T38" s="929" t="s">
        <v>5421</v>
      </c>
      <c r="U38" s="903"/>
      <c r="V38" s="901"/>
      <c r="W38" s="993" t="s">
        <v>3205</v>
      </c>
      <c r="X38" s="1103" t="str">
        <f t="shared" si="0"/>
        <v>Text</v>
      </c>
      <c r="Y38" s="958"/>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c r="CL38" s="187"/>
      <c r="CM38" s="187"/>
      <c r="CN38" s="187"/>
      <c r="CO38" s="187"/>
      <c r="CP38" s="187"/>
      <c r="CQ38" s="187"/>
      <c r="CR38" s="187"/>
      <c r="CS38" s="187"/>
      <c r="CT38" s="187"/>
      <c r="CU38" s="187"/>
      <c r="CV38" s="187"/>
      <c r="CW38" s="187"/>
      <c r="CX38" s="187"/>
      <c r="CY38" s="187"/>
      <c r="CZ38" s="187"/>
      <c r="DA38" s="187"/>
      <c r="DB38" s="187"/>
      <c r="DC38" s="187"/>
      <c r="DD38" s="187"/>
      <c r="DE38" s="187"/>
      <c r="DF38" s="187"/>
      <c r="DG38" s="187"/>
      <c r="DH38" s="187"/>
      <c r="DI38" s="187"/>
      <c r="DJ38" s="187"/>
      <c r="DK38" s="187"/>
      <c r="DL38" s="187"/>
      <c r="DM38" s="187"/>
      <c r="DN38" s="187"/>
      <c r="DO38" s="187"/>
      <c r="DP38" s="187"/>
      <c r="DQ38" s="187"/>
      <c r="DR38" s="187"/>
      <c r="DS38" s="187"/>
      <c r="DT38" s="187"/>
      <c r="DU38" s="187"/>
      <c r="DV38" s="187"/>
      <c r="DW38" s="187"/>
      <c r="DX38" s="187"/>
      <c r="DY38" s="187"/>
      <c r="DZ38" s="187"/>
      <c r="EA38" s="187"/>
      <c r="EB38" s="187"/>
      <c r="EC38" s="187"/>
      <c r="ED38" s="187"/>
      <c r="EE38" s="187"/>
      <c r="EF38" s="187"/>
      <c r="EG38" s="187"/>
      <c r="EH38" s="187"/>
      <c r="EI38" s="187"/>
      <c r="EJ38" s="187"/>
      <c r="EK38" s="187"/>
      <c r="EL38" s="187"/>
      <c r="EM38" s="187"/>
      <c r="EN38" s="187"/>
      <c r="EO38" s="187"/>
      <c r="EP38" s="187"/>
      <c r="EQ38" s="187"/>
      <c r="ER38" s="187"/>
      <c r="ES38" s="187"/>
      <c r="ET38" s="187"/>
      <c r="EU38" s="187"/>
      <c r="EV38" s="187"/>
      <c r="EW38" s="187"/>
      <c r="EX38" s="187"/>
      <c r="EY38" s="187"/>
      <c r="EZ38" s="187"/>
      <c r="FA38" s="187"/>
      <c r="FB38" s="187"/>
      <c r="FC38" s="187"/>
      <c r="FD38" s="187"/>
      <c r="FE38" s="187"/>
      <c r="FF38" s="187"/>
      <c r="FG38" s="187"/>
      <c r="FH38" s="187"/>
      <c r="FI38" s="187"/>
      <c r="FJ38" s="187"/>
      <c r="FK38" s="187"/>
      <c r="FL38" s="187"/>
      <c r="FM38" s="187"/>
      <c r="FN38" s="187"/>
      <c r="FO38" s="187"/>
      <c r="FP38" s="187"/>
      <c r="FQ38" s="187"/>
      <c r="FR38" s="187"/>
      <c r="FS38" s="187"/>
      <c r="FT38" s="187"/>
      <c r="FU38" s="187"/>
      <c r="FV38" s="187"/>
      <c r="FW38" s="187"/>
      <c r="FX38" s="187"/>
      <c r="FY38" s="187"/>
      <c r="FZ38" s="187"/>
      <c r="GA38" s="187"/>
      <c r="GB38" s="187"/>
      <c r="GC38" s="187"/>
      <c r="GD38" s="187"/>
      <c r="GE38" s="187"/>
      <c r="GF38" s="187"/>
      <c r="GG38" s="187"/>
      <c r="GH38" s="187"/>
      <c r="GI38" s="187"/>
      <c r="GJ38" s="187"/>
      <c r="GK38" s="187"/>
      <c r="GL38" s="187"/>
      <c r="GM38" s="187"/>
      <c r="GN38" s="187"/>
      <c r="GO38" s="187"/>
      <c r="GP38" s="187"/>
      <c r="GQ38" s="187"/>
      <c r="GR38" s="187"/>
      <c r="GS38" s="187"/>
      <c r="GT38" s="187"/>
      <c r="GU38" s="187"/>
      <c r="GV38" s="187"/>
      <c r="GW38" s="187"/>
      <c r="GX38" s="187"/>
      <c r="GY38" s="187"/>
      <c r="GZ38" s="187"/>
      <c r="HA38" s="187"/>
      <c r="HB38" s="187"/>
      <c r="HC38" s="187"/>
      <c r="HD38" s="187"/>
      <c r="HE38" s="187"/>
      <c r="HF38" s="187"/>
      <c r="HG38" s="187"/>
      <c r="HH38" s="187"/>
      <c r="HI38" s="187"/>
      <c r="HJ38" s="187"/>
      <c r="HK38" s="187"/>
      <c r="HL38" s="187"/>
      <c r="HM38" s="187"/>
      <c r="HN38" s="187"/>
      <c r="HO38" s="220"/>
      <c r="HP38" s="220"/>
      <c r="HQ38" s="220"/>
      <c r="HR38" s="220"/>
      <c r="HS38" s="220"/>
      <c r="HT38" s="220"/>
      <c r="HU38" s="220"/>
      <c r="HV38" s="220"/>
      <c r="HW38" s="220"/>
      <c r="HX38" s="220"/>
      <c r="HY38" s="220"/>
      <c r="HZ38" s="220"/>
      <c r="IA38" s="220"/>
      <c r="IB38" s="220"/>
      <c r="IC38" s="220"/>
      <c r="ID38" s="220"/>
      <c r="IE38" s="220"/>
      <c r="IF38" s="220"/>
      <c r="IG38" s="220"/>
      <c r="IH38" s="220"/>
      <c r="II38" s="220"/>
      <c r="IJ38" s="220"/>
      <c r="IK38" s="220"/>
      <c r="IL38" s="220"/>
      <c r="IM38" s="220"/>
      <c r="IN38" s="220"/>
      <c r="IO38" s="220"/>
      <c r="IP38" s="220"/>
      <c r="IQ38" s="220"/>
      <c r="IR38" s="220"/>
      <c r="IS38" s="220"/>
      <c r="IT38" s="220"/>
      <c r="IU38" s="220"/>
      <c r="IV38" s="220"/>
      <c r="IW38" s="220"/>
      <c r="IX38" s="220"/>
      <c r="IY38" s="220"/>
      <c r="IZ38" s="220"/>
      <c r="JA38" s="220"/>
      <c r="JB38" s="220"/>
      <c r="JC38" s="220"/>
      <c r="JD38" s="220"/>
      <c r="JE38" s="220"/>
      <c r="JF38" s="220"/>
      <c r="JG38" s="220"/>
      <c r="JH38" s="220"/>
      <c r="JI38" s="220"/>
      <c r="JJ38" s="220"/>
      <c r="JK38" s="220"/>
      <c r="JL38" s="220"/>
      <c r="JM38" s="220"/>
      <c r="JN38" s="220"/>
      <c r="JO38" s="220"/>
      <c r="JP38" s="220"/>
      <c r="JQ38" s="220"/>
      <c r="JR38" s="220"/>
      <c r="JS38" s="220"/>
      <c r="JT38" s="220"/>
      <c r="JU38" s="220"/>
      <c r="JV38" s="220"/>
      <c r="JW38" s="220"/>
      <c r="JX38" s="220"/>
      <c r="JY38" s="220"/>
      <c r="JZ38" s="220"/>
      <c r="KA38" s="220"/>
      <c r="KB38" s="220"/>
      <c r="KC38" s="220"/>
      <c r="KD38" s="220"/>
      <c r="KE38" s="220"/>
      <c r="KF38" s="220"/>
      <c r="KG38" s="220"/>
      <c r="KH38" s="220"/>
      <c r="KI38" s="220"/>
      <c r="KJ38" s="220"/>
      <c r="KK38" s="220"/>
      <c r="KL38" s="220"/>
      <c r="KM38" s="220"/>
      <c r="KN38" s="220"/>
      <c r="KO38" s="220"/>
      <c r="KP38" s="220"/>
      <c r="KQ38" s="220"/>
      <c r="KR38" s="220"/>
      <c r="KS38" s="220"/>
      <c r="KT38" s="220"/>
      <c r="KU38" s="220"/>
      <c r="KV38" s="220"/>
      <c r="KW38" s="220"/>
      <c r="KX38" s="220"/>
      <c r="KY38" s="220"/>
      <c r="KZ38" s="220"/>
      <c r="LA38" s="220"/>
      <c r="LB38" s="220"/>
      <c r="LC38" s="220"/>
      <c r="LD38" s="220"/>
      <c r="LE38" s="220"/>
      <c r="LF38" s="220"/>
      <c r="LG38" s="220"/>
      <c r="LH38" s="220"/>
      <c r="LI38" s="220"/>
      <c r="LJ38" s="220"/>
      <c r="LK38" s="220"/>
      <c r="LL38" s="220"/>
      <c r="LM38" s="220"/>
      <c r="LN38" s="220"/>
      <c r="LO38" s="220"/>
      <c r="LP38" s="220"/>
      <c r="LQ38" s="220"/>
      <c r="LR38" s="220"/>
      <c r="LS38" s="220"/>
      <c r="LT38" s="220"/>
      <c r="LU38" s="220"/>
      <c r="LV38" s="220"/>
      <c r="LW38" s="220"/>
      <c r="LX38" s="220"/>
      <c r="LY38" s="220"/>
      <c r="LZ38" s="220"/>
      <c r="MA38" s="220"/>
      <c r="MB38" s="220"/>
      <c r="MC38" s="220"/>
      <c r="MD38" s="220"/>
      <c r="ME38" s="220"/>
      <c r="MF38" s="220"/>
    </row>
    <row r="39" spans="1:344" s="221" customFormat="1" ht="22.5" customHeight="1" x14ac:dyDescent="0.2">
      <c r="A39" s="1007">
        <v>3</v>
      </c>
      <c r="B39" s="1008">
        <v>3.1</v>
      </c>
      <c r="C39" s="187"/>
      <c r="D39" s="187"/>
      <c r="E39" s="1012" t="str">
        <f t="shared" si="6"/>
        <v>BOARDERS</v>
      </c>
      <c r="F39" s="267"/>
      <c r="G39" s="242" t="s">
        <v>1594</v>
      </c>
      <c r="H39" s="753"/>
      <c r="I39" s="224" t="s">
        <v>1558</v>
      </c>
      <c r="J39" s="268"/>
      <c r="K39" s="888" t="s">
        <v>3205</v>
      </c>
      <c r="L39" s="233"/>
      <c r="M39" s="888" t="s">
        <v>3205</v>
      </c>
      <c r="N39" s="248"/>
      <c r="O39" s="253"/>
      <c r="P39" s="253"/>
      <c r="Q39" s="1761"/>
      <c r="R39" s="1760" t="s">
        <v>3356</v>
      </c>
      <c r="S39" s="901" t="s">
        <v>4066</v>
      </c>
      <c r="T39" s="929" t="s">
        <v>5422</v>
      </c>
      <c r="U39" s="903"/>
      <c r="V39" s="901"/>
      <c r="W39" s="993" t="s">
        <v>3205</v>
      </c>
      <c r="X39" s="1103" t="str">
        <f t="shared" si="0"/>
        <v>Text</v>
      </c>
      <c r="Y39" s="958"/>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c r="CL39" s="187"/>
      <c r="CM39" s="187"/>
      <c r="CN39" s="187"/>
      <c r="CO39" s="187"/>
      <c r="CP39" s="187"/>
      <c r="CQ39" s="187"/>
      <c r="CR39" s="187"/>
      <c r="CS39" s="187"/>
      <c r="CT39" s="187"/>
      <c r="CU39" s="187"/>
      <c r="CV39" s="187"/>
      <c r="CW39" s="187"/>
      <c r="CX39" s="187"/>
      <c r="CY39" s="187"/>
      <c r="CZ39" s="187"/>
      <c r="DA39" s="187"/>
      <c r="DB39" s="187"/>
      <c r="DC39" s="187"/>
      <c r="DD39" s="187"/>
      <c r="DE39" s="187"/>
      <c r="DF39" s="187"/>
      <c r="DG39" s="187"/>
      <c r="DH39" s="187"/>
      <c r="DI39" s="187"/>
      <c r="DJ39" s="187"/>
      <c r="DK39" s="187"/>
      <c r="DL39" s="187"/>
      <c r="DM39" s="187"/>
      <c r="DN39" s="187"/>
      <c r="DO39" s="187"/>
      <c r="DP39" s="187"/>
      <c r="DQ39" s="187"/>
      <c r="DR39" s="187"/>
      <c r="DS39" s="187"/>
      <c r="DT39" s="187"/>
      <c r="DU39" s="187"/>
      <c r="DV39" s="187"/>
      <c r="DW39" s="187"/>
      <c r="DX39" s="187"/>
      <c r="DY39" s="187"/>
      <c r="DZ39" s="187"/>
      <c r="EA39" s="187"/>
      <c r="EB39" s="187"/>
      <c r="EC39" s="187"/>
      <c r="ED39" s="187"/>
      <c r="EE39" s="187"/>
      <c r="EF39" s="187"/>
      <c r="EG39" s="187"/>
      <c r="EH39" s="187"/>
      <c r="EI39" s="187"/>
      <c r="EJ39" s="187"/>
      <c r="EK39" s="187"/>
      <c r="EL39" s="187"/>
      <c r="EM39" s="187"/>
      <c r="EN39" s="187"/>
      <c r="EO39" s="187"/>
      <c r="EP39" s="187"/>
      <c r="EQ39" s="187"/>
      <c r="ER39" s="187"/>
      <c r="ES39" s="187"/>
      <c r="ET39" s="187"/>
      <c r="EU39" s="187"/>
      <c r="EV39" s="187"/>
      <c r="EW39" s="187"/>
      <c r="EX39" s="187"/>
      <c r="EY39" s="187"/>
      <c r="EZ39" s="187"/>
      <c r="FA39" s="187"/>
      <c r="FB39" s="187"/>
      <c r="FC39" s="187"/>
      <c r="FD39" s="187"/>
      <c r="FE39" s="187"/>
      <c r="FF39" s="187"/>
      <c r="FG39" s="187"/>
      <c r="FH39" s="187"/>
      <c r="FI39" s="187"/>
      <c r="FJ39" s="187"/>
      <c r="FK39" s="187"/>
      <c r="FL39" s="187"/>
      <c r="FM39" s="187"/>
      <c r="FN39" s="187"/>
      <c r="FO39" s="187"/>
      <c r="FP39" s="187"/>
      <c r="FQ39" s="187"/>
      <c r="FR39" s="187"/>
      <c r="FS39" s="187"/>
      <c r="FT39" s="187"/>
      <c r="FU39" s="187"/>
      <c r="FV39" s="187"/>
      <c r="FW39" s="187"/>
      <c r="FX39" s="187"/>
      <c r="FY39" s="187"/>
      <c r="FZ39" s="187"/>
      <c r="GA39" s="187"/>
      <c r="GB39" s="187"/>
      <c r="GC39" s="187"/>
      <c r="GD39" s="187"/>
      <c r="GE39" s="187"/>
      <c r="GF39" s="187"/>
      <c r="GG39" s="187"/>
      <c r="GH39" s="187"/>
      <c r="GI39" s="187"/>
      <c r="GJ39" s="187"/>
      <c r="GK39" s="187"/>
      <c r="GL39" s="187"/>
      <c r="GM39" s="187"/>
      <c r="GN39" s="187"/>
      <c r="GO39" s="187"/>
      <c r="GP39" s="187"/>
      <c r="GQ39" s="187"/>
      <c r="GR39" s="187"/>
      <c r="GS39" s="187"/>
      <c r="GT39" s="187"/>
      <c r="GU39" s="187"/>
      <c r="GV39" s="187"/>
      <c r="GW39" s="187"/>
      <c r="GX39" s="187"/>
      <c r="GY39" s="187"/>
      <c r="GZ39" s="187"/>
      <c r="HA39" s="187"/>
      <c r="HB39" s="187"/>
      <c r="HC39" s="187"/>
      <c r="HD39" s="187"/>
      <c r="HE39" s="187"/>
      <c r="HF39" s="187"/>
      <c r="HG39" s="187"/>
      <c r="HH39" s="187"/>
      <c r="HI39" s="187"/>
      <c r="HJ39" s="187"/>
      <c r="HK39" s="187"/>
      <c r="HL39" s="187"/>
      <c r="HM39" s="187"/>
      <c r="HN39" s="187"/>
      <c r="HO39" s="220"/>
      <c r="HP39" s="220"/>
      <c r="HQ39" s="220"/>
      <c r="HR39" s="220"/>
      <c r="HS39" s="220"/>
      <c r="HT39" s="220"/>
      <c r="HU39" s="220"/>
      <c r="HV39" s="220"/>
      <c r="HW39" s="220"/>
      <c r="HX39" s="220"/>
      <c r="HY39" s="220"/>
      <c r="HZ39" s="220"/>
      <c r="IA39" s="220"/>
      <c r="IB39" s="220"/>
      <c r="IC39" s="220"/>
      <c r="ID39" s="220"/>
      <c r="IE39" s="220"/>
      <c r="IF39" s="220"/>
      <c r="IG39" s="220"/>
      <c r="IH39" s="220"/>
      <c r="II39" s="220"/>
      <c r="IJ39" s="220"/>
      <c r="IK39" s="220"/>
      <c r="IL39" s="220"/>
      <c r="IM39" s="220"/>
      <c r="IN39" s="220"/>
      <c r="IO39" s="220"/>
      <c r="IP39" s="220"/>
      <c r="IQ39" s="220"/>
      <c r="IR39" s="220"/>
      <c r="IS39" s="220"/>
      <c r="IT39" s="220"/>
      <c r="IU39" s="220"/>
      <c r="IV39" s="220"/>
      <c r="IW39" s="220"/>
      <c r="IX39" s="220"/>
      <c r="IY39" s="220"/>
      <c r="IZ39" s="220"/>
      <c r="JA39" s="220"/>
      <c r="JB39" s="220"/>
      <c r="JC39" s="220"/>
      <c r="JD39" s="220"/>
      <c r="JE39" s="220"/>
      <c r="JF39" s="220"/>
      <c r="JG39" s="220"/>
      <c r="JH39" s="220"/>
      <c r="JI39" s="220"/>
      <c r="JJ39" s="220"/>
      <c r="JK39" s="220"/>
      <c r="JL39" s="220"/>
      <c r="JM39" s="220"/>
      <c r="JN39" s="220"/>
      <c r="JO39" s="220"/>
      <c r="JP39" s="220"/>
      <c r="JQ39" s="220"/>
      <c r="JR39" s="220"/>
      <c r="JS39" s="220"/>
      <c r="JT39" s="220"/>
      <c r="JU39" s="220"/>
      <c r="JV39" s="220"/>
      <c r="JW39" s="220"/>
      <c r="JX39" s="220"/>
      <c r="JY39" s="220"/>
      <c r="JZ39" s="220"/>
      <c r="KA39" s="220"/>
      <c r="KB39" s="220"/>
      <c r="KC39" s="220"/>
      <c r="KD39" s="220"/>
      <c r="KE39" s="220"/>
      <c r="KF39" s="220"/>
      <c r="KG39" s="220"/>
      <c r="KH39" s="220"/>
      <c r="KI39" s="220"/>
      <c r="KJ39" s="220"/>
      <c r="KK39" s="220"/>
      <c r="KL39" s="220"/>
      <c r="KM39" s="220"/>
      <c r="KN39" s="220"/>
      <c r="KO39" s="220"/>
      <c r="KP39" s="220"/>
      <c r="KQ39" s="220"/>
      <c r="KR39" s="220"/>
      <c r="KS39" s="220"/>
      <c r="KT39" s="220"/>
      <c r="KU39" s="220"/>
      <c r="KV39" s="220"/>
      <c r="KW39" s="220"/>
      <c r="KX39" s="220"/>
      <c r="KY39" s="220"/>
      <c r="KZ39" s="220"/>
      <c r="LA39" s="220"/>
      <c r="LB39" s="220"/>
      <c r="LC39" s="220"/>
      <c r="LD39" s="220"/>
      <c r="LE39" s="220"/>
      <c r="LF39" s="220"/>
      <c r="LG39" s="220"/>
      <c r="LH39" s="220"/>
      <c r="LI39" s="220"/>
      <c r="LJ39" s="220"/>
      <c r="LK39" s="220"/>
      <c r="LL39" s="220"/>
      <c r="LM39" s="220"/>
      <c r="LN39" s="220"/>
      <c r="LO39" s="220"/>
      <c r="LP39" s="220"/>
      <c r="LQ39" s="220"/>
      <c r="LR39" s="220"/>
      <c r="LS39" s="220"/>
      <c r="LT39" s="220"/>
      <c r="LU39" s="220"/>
      <c r="LV39" s="220"/>
      <c r="LW39" s="220"/>
      <c r="LX39" s="220"/>
      <c r="LY39" s="220"/>
      <c r="LZ39" s="220"/>
      <c r="MA39" s="220"/>
      <c r="MB39" s="220"/>
      <c r="MC39" s="220"/>
      <c r="MD39" s="220"/>
      <c r="ME39" s="220"/>
      <c r="MF39" s="220"/>
    </row>
    <row r="40" spans="1:344" s="221" customFormat="1" ht="22.5" customHeight="1" x14ac:dyDescent="0.2">
      <c r="A40" s="1007">
        <v>3</v>
      </c>
      <c r="B40" s="1008">
        <v>3.1</v>
      </c>
      <c r="C40" s="187"/>
      <c r="D40" s="187"/>
      <c r="E40" s="1012" t="str">
        <f t="shared" si="6"/>
        <v>BOARDERS</v>
      </c>
      <c r="F40" s="267"/>
      <c r="G40" s="242" t="s">
        <v>1595</v>
      </c>
      <c r="H40" s="753"/>
      <c r="I40" s="224" t="s">
        <v>1558</v>
      </c>
      <c r="J40" s="268"/>
      <c r="K40" s="888" t="s">
        <v>3205</v>
      </c>
      <c r="L40" s="233"/>
      <c r="M40" s="888" t="s">
        <v>3205</v>
      </c>
      <c r="N40" s="270"/>
      <c r="O40" s="253"/>
      <c r="P40" s="253"/>
      <c r="Q40" s="1761"/>
      <c r="R40" s="1760" t="s">
        <v>3357</v>
      </c>
      <c r="S40" s="901" t="s">
        <v>4066</v>
      </c>
      <c r="T40" s="929" t="s">
        <v>5423</v>
      </c>
      <c r="U40" s="903"/>
      <c r="V40" s="901"/>
      <c r="W40" s="993" t="s">
        <v>3205</v>
      </c>
      <c r="X40" s="1103" t="str">
        <f t="shared" si="0"/>
        <v>Text</v>
      </c>
      <c r="Y40" s="958"/>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c r="DH40" s="187"/>
      <c r="DI40" s="187"/>
      <c r="DJ40" s="187"/>
      <c r="DK40" s="187"/>
      <c r="DL40" s="187"/>
      <c r="DM40" s="187"/>
      <c r="DN40" s="187"/>
      <c r="DO40" s="187"/>
      <c r="DP40" s="187"/>
      <c r="DQ40" s="187"/>
      <c r="DR40" s="187"/>
      <c r="DS40" s="187"/>
      <c r="DT40" s="187"/>
      <c r="DU40" s="187"/>
      <c r="DV40" s="187"/>
      <c r="DW40" s="187"/>
      <c r="DX40" s="187"/>
      <c r="DY40" s="187"/>
      <c r="DZ40" s="187"/>
      <c r="EA40" s="187"/>
      <c r="EB40" s="187"/>
      <c r="EC40" s="187"/>
      <c r="ED40" s="187"/>
      <c r="EE40" s="187"/>
      <c r="EF40" s="187"/>
      <c r="EG40" s="187"/>
      <c r="EH40" s="187"/>
      <c r="EI40" s="187"/>
      <c r="EJ40" s="187"/>
      <c r="EK40" s="187"/>
      <c r="EL40" s="187"/>
      <c r="EM40" s="187"/>
      <c r="EN40" s="187"/>
      <c r="EO40" s="187"/>
      <c r="EP40" s="187"/>
      <c r="EQ40" s="187"/>
      <c r="ER40" s="187"/>
      <c r="ES40" s="187"/>
      <c r="ET40" s="187"/>
      <c r="EU40" s="187"/>
      <c r="EV40" s="187"/>
      <c r="EW40" s="187"/>
      <c r="EX40" s="187"/>
      <c r="EY40" s="187"/>
      <c r="EZ40" s="187"/>
      <c r="FA40" s="187"/>
      <c r="FB40" s="187"/>
      <c r="FC40" s="187"/>
      <c r="FD40" s="187"/>
      <c r="FE40" s="187"/>
      <c r="FF40" s="187"/>
      <c r="FG40" s="187"/>
      <c r="FH40" s="187"/>
      <c r="FI40" s="187"/>
      <c r="FJ40" s="187"/>
      <c r="FK40" s="187"/>
      <c r="FL40" s="187"/>
      <c r="FM40" s="187"/>
      <c r="FN40" s="187"/>
      <c r="FO40" s="187"/>
      <c r="FP40" s="187"/>
      <c r="FQ40" s="187"/>
      <c r="FR40" s="187"/>
      <c r="FS40" s="187"/>
      <c r="FT40" s="187"/>
      <c r="FU40" s="187"/>
      <c r="FV40" s="187"/>
      <c r="FW40" s="187"/>
      <c r="FX40" s="187"/>
      <c r="FY40" s="187"/>
      <c r="FZ40" s="187"/>
      <c r="GA40" s="187"/>
      <c r="GB40" s="187"/>
      <c r="GC40" s="187"/>
      <c r="GD40" s="187"/>
      <c r="GE40" s="187"/>
      <c r="GF40" s="187"/>
      <c r="GG40" s="187"/>
      <c r="GH40" s="187"/>
      <c r="GI40" s="187"/>
      <c r="GJ40" s="187"/>
      <c r="GK40" s="187"/>
      <c r="GL40" s="187"/>
      <c r="GM40" s="187"/>
      <c r="GN40" s="187"/>
      <c r="GO40" s="187"/>
      <c r="GP40" s="187"/>
      <c r="GQ40" s="187"/>
      <c r="GR40" s="187"/>
      <c r="GS40" s="187"/>
      <c r="GT40" s="187"/>
      <c r="GU40" s="187"/>
      <c r="GV40" s="187"/>
      <c r="GW40" s="187"/>
      <c r="GX40" s="187"/>
      <c r="GY40" s="187"/>
      <c r="GZ40" s="187"/>
      <c r="HA40" s="187"/>
      <c r="HB40" s="187"/>
      <c r="HC40" s="187"/>
      <c r="HD40" s="187"/>
      <c r="HE40" s="187"/>
      <c r="HF40" s="187"/>
      <c r="HG40" s="187"/>
      <c r="HH40" s="187"/>
      <c r="HI40" s="187"/>
      <c r="HJ40" s="187"/>
      <c r="HK40" s="187"/>
      <c r="HL40" s="187"/>
      <c r="HM40" s="187"/>
      <c r="HN40" s="187"/>
      <c r="HO40" s="220"/>
      <c r="HP40" s="220"/>
      <c r="HQ40" s="220"/>
      <c r="HR40" s="220"/>
      <c r="HS40" s="220"/>
      <c r="HT40" s="220"/>
      <c r="HU40" s="220"/>
      <c r="HV40" s="220"/>
      <c r="HW40" s="220"/>
      <c r="HX40" s="220"/>
      <c r="HY40" s="220"/>
      <c r="HZ40" s="220"/>
      <c r="IA40" s="220"/>
      <c r="IB40" s="220"/>
      <c r="IC40" s="220"/>
      <c r="ID40" s="220"/>
      <c r="IE40" s="220"/>
      <c r="IF40" s="220"/>
      <c r="IG40" s="220"/>
      <c r="IH40" s="220"/>
      <c r="II40" s="220"/>
      <c r="IJ40" s="220"/>
      <c r="IK40" s="220"/>
      <c r="IL40" s="220"/>
      <c r="IM40" s="220"/>
      <c r="IN40" s="220"/>
      <c r="IO40" s="220"/>
      <c r="IP40" s="220"/>
      <c r="IQ40" s="220"/>
      <c r="IR40" s="220"/>
      <c r="IS40" s="220"/>
      <c r="IT40" s="220"/>
      <c r="IU40" s="220"/>
      <c r="IV40" s="220"/>
      <c r="IW40" s="220"/>
      <c r="IX40" s="220"/>
      <c r="IY40" s="220"/>
      <c r="IZ40" s="220"/>
      <c r="JA40" s="220"/>
      <c r="JB40" s="220"/>
      <c r="JC40" s="220"/>
      <c r="JD40" s="220"/>
      <c r="JE40" s="220"/>
      <c r="JF40" s="220"/>
      <c r="JG40" s="220"/>
      <c r="JH40" s="220"/>
      <c r="JI40" s="220"/>
      <c r="JJ40" s="220"/>
      <c r="JK40" s="220"/>
      <c r="JL40" s="220"/>
      <c r="JM40" s="220"/>
      <c r="JN40" s="220"/>
      <c r="JO40" s="220"/>
      <c r="JP40" s="220"/>
      <c r="JQ40" s="220"/>
      <c r="JR40" s="220"/>
      <c r="JS40" s="220"/>
      <c r="JT40" s="220"/>
      <c r="JU40" s="220"/>
      <c r="JV40" s="220"/>
      <c r="JW40" s="220"/>
      <c r="JX40" s="220"/>
      <c r="JY40" s="220"/>
      <c r="JZ40" s="220"/>
      <c r="KA40" s="220"/>
      <c r="KB40" s="220"/>
      <c r="KC40" s="220"/>
      <c r="KD40" s="220"/>
      <c r="KE40" s="220"/>
      <c r="KF40" s="220"/>
      <c r="KG40" s="220"/>
      <c r="KH40" s="220"/>
      <c r="KI40" s="220"/>
      <c r="KJ40" s="220"/>
      <c r="KK40" s="220"/>
      <c r="KL40" s="220"/>
      <c r="KM40" s="220"/>
      <c r="KN40" s="220"/>
      <c r="KO40" s="220"/>
      <c r="KP40" s="220"/>
      <c r="KQ40" s="220"/>
      <c r="KR40" s="220"/>
      <c r="KS40" s="220"/>
      <c r="KT40" s="220"/>
      <c r="KU40" s="220"/>
      <c r="KV40" s="220"/>
      <c r="KW40" s="220"/>
      <c r="KX40" s="220"/>
      <c r="KY40" s="220"/>
      <c r="KZ40" s="220"/>
      <c r="LA40" s="220"/>
      <c r="LB40" s="220"/>
      <c r="LC40" s="220"/>
      <c r="LD40" s="220"/>
      <c r="LE40" s="220"/>
      <c r="LF40" s="220"/>
      <c r="LG40" s="220"/>
      <c r="LH40" s="220"/>
      <c r="LI40" s="220"/>
      <c r="LJ40" s="220"/>
      <c r="LK40" s="220"/>
      <c r="LL40" s="220"/>
      <c r="LM40" s="220"/>
      <c r="LN40" s="220"/>
      <c r="LO40" s="220"/>
      <c r="LP40" s="220"/>
      <c r="LQ40" s="220"/>
      <c r="LR40" s="220"/>
      <c r="LS40" s="220"/>
      <c r="LT40" s="220"/>
      <c r="LU40" s="220"/>
      <c r="LV40" s="220"/>
      <c r="LW40" s="220"/>
      <c r="LX40" s="220"/>
      <c r="LY40" s="220"/>
      <c r="LZ40" s="220"/>
      <c r="MA40" s="220"/>
      <c r="MB40" s="220"/>
      <c r="MC40" s="220"/>
      <c r="MD40" s="220"/>
      <c r="ME40" s="220"/>
      <c r="MF40" s="220"/>
    </row>
    <row r="41" spans="1:344" s="251" customFormat="1" ht="22.5" customHeight="1" x14ac:dyDescent="0.2">
      <c r="A41" s="1007">
        <v>3</v>
      </c>
      <c r="B41" s="1008">
        <v>3.1</v>
      </c>
      <c r="C41" s="187"/>
      <c r="D41" s="187"/>
      <c r="E41" s="1013" t="str">
        <f t="shared" si="6"/>
        <v>BOARDERS</v>
      </c>
      <c r="F41" s="271"/>
      <c r="G41" s="513" t="s">
        <v>1596</v>
      </c>
      <c r="H41" s="755"/>
      <c r="I41" s="256" t="s">
        <v>8</v>
      </c>
      <c r="J41" s="217"/>
      <c r="K41" s="218"/>
      <c r="L41" s="218"/>
      <c r="M41" s="218"/>
      <c r="N41" s="219"/>
      <c r="O41" s="1758"/>
      <c r="P41" s="1758"/>
      <c r="Q41" s="1759"/>
      <c r="R41" s="1760"/>
      <c r="S41" s="901" t="s">
        <v>4072</v>
      </c>
      <c r="T41" s="930"/>
      <c r="U41" s="903"/>
      <c r="V41" s="901"/>
      <c r="W41" s="993"/>
      <c r="X41" s="1103" t="str">
        <f t="shared" si="0"/>
        <v>Blank</v>
      </c>
      <c r="Y41" s="958"/>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c r="CL41" s="187"/>
      <c r="CM41" s="187"/>
      <c r="CN41" s="187"/>
      <c r="CO41" s="187"/>
      <c r="CP41" s="187"/>
      <c r="CQ41" s="187"/>
      <c r="CR41" s="187"/>
      <c r="CS41" s="187"/>
      <c r="CT41" s="187"/>
      <c r="CU41" s="187"/>
      <c r="CV41" s="187"/>
      <c r="CW41" s="187"/>
      <c r="CX41" s="187"/>
      <c r="CY41" s="187"/>
      <c r="CZ41" s="187"/>
      <c r="DA41" s="187"/>
      <c r="DB41" s="187"/>
      <c r="DC41" s="187"/>
      <c r="DD41" s="187"/>
      <c r="DE41" s="187"/>
      <c r="DF41" s="187"/>
      <c r="DG41" s="187"/>
      <c r="DH41" s="187"/>
      <c r="DI41" s="187"/>
      <c r="DJ41" s="187"/>
      <c r="DK41" s="187"/>
      <c r="DL41" s="187"/>
      <c r="DM41" s="187"/>
      <c r="DN41" s="187"/>
      <c r="DO41" s="187"/>
      <c r="DP41" s="187"/>
      <c r="DQ41" s="187"/>
      <c r="DR41" s="187"/>
      <c r="DS41" s="187"/>
      <c r="DT41" s="187"/>
      <c r="DU41" s="187"/>
      <c r="DV41" s="187"/>
      <c r="DW41" s="187"/>
      <c r="DX41" s="187"/>
      <c r="DY41" s="187"/>
      <c r="DZ41" s="187"/>
      <c r="EA41" s="187"/>
      <c r="EB41" s="187"/>
      <c r="EC41" s="187"/>
      <c r="ED41" s="187"/>
      <c r="EE41" s="187"/>
      <c r="EF41" s="187"/>
      <c r="EG41" s="187"/>
      <c r="EH41" s="187"/>
      <c r="EI41" s="187"/>
      <c r="EJ41" s="187"/>
      <c r="EK41" s="187"/>
      <c r="EL41" s="187"/>
      <c r="EM41" s="187"/>
      <c r="EN41" s="187"/>
      <c r="EO41" s="187"/>
      <c r="EP41" s="187"/>
      <c r="EQ41" s="187"/>
      <c r="ER41" s="187"/>
      <c r="ES41" s="187"/>
      <c r="ET41" s="187"/>
      <c r="EU41" s="187"/>
      <c r="EV41" s="187"/>
      <c r="EW41" s="187"/>
      <c r="EX41" s="187"/>
      <c r="EY41" s="187"/>
      <c r="EZ41" s="187"/>
      <c r="FA41" s="187"/>
      <c r="FB41" s="187"/>
      <c r="FC41" s="187"/>
      <c r="FD41" s="187"/>
      <c r="FE41" s="187"/>
      <c r="FF41" s="187"/>
      <c r="FG41" s="187"/>
      <c r="FH41" s="187"/>
      <c r="FI41" s="187"/>
      <c r="FJ41" s="187"/>
      <c r="FK41" s="187"/>
      <c r="FL41" s="187"/>
      <c r="FM41" s="187"/>
      <c r="FN41" s="187"/>
      <c r="FO41" s="187"/>
      <c r="FP41" s="187"/>
      <c r="FQ41" s="187"/>
      <c r="FR41" s="187"/>
      <c r="FS41" s="187"/>
      <c r="FT41" s="187"/>
      <c r="FU41" s="187"/>
      <c r="FV41" s="187"/>
      <c r="FW41" s="187"/>
      <c r="FX41" s="187"/>
      <c r="FY41" s="187"/>
      <c r="FZ41" s="187"/>
      <c r="GA41" s="187"/>
      <c r="GB41" s="187"/>
      <c r="GC41" s="187"/>
      <c r="GD41" s="187"/>
      <c r="GE41" s="187"/>
      <c r="GF41" s="187"/>
      <c r="GG41" s="187"/>
      <c r="GH41" s="187"/>
      <c r="GI41" s="187"/>
      <c r="GJ41" s="187"/>
      <c r="GK41" s="187"/>
      <c r="GL41" s="187"/>
      <c r="GM41" s="187"/>
      <c r="GN41" s="187"/>
      <c r="GO41" s="187"/>
      <c r="GP41" s="187"/>
      <c r="GQ41" s="187"/>
      <c r="GR41" s="187"/>
      <c r="GS41" s="187"/>
      <c r="GT41" s="187"/>
      <c r="GU41" s="187"/>
      <c r="GV41" s="187"/>
      <c r="GW41" s="187"/>
      <c r="GX41" s="187"/>
      <c r="GY41" s="187"/>
      <c r="GZ41" s="187"/>
      <c r="HA41" s="187"/>
      <c r="HB41" s="187"/>
      <c r="HC41" s="187"/>
      <c r="HD41" s="187"/>
      <c r="HE41" s="187"/>
      <c r="HF41" s="187"/>
      <c r="HG41" s="187"/>
      <c r="HH41" s="187"/>
      <c r="HI41" s="187"/>
      <c r="HJ41" s="187"/>
      <c r="HK41" s="187"/>
      <c r="HL41" s="187"/>
      <c r="HM41" s="187"/>
      <c r="HN41" s="187"/>
      <c r="HO41" s="250"/>
      <c r="HP41" s="250"/>
      <c r="HQ41" s="250"/>
      <c r="HR41" s="250"/>
      <c r="HS41" s="250"/>
      <c r="HT41" s="250"/>
      <c r="HU41" s="250"/>
      <c r="HV41" s="250"/>
      <c r="HW41" s="250"/>
      <c r="HX41" s="250"/>
      <c r="HY41" s="250"/>
      <c r="HZ41" s="250"/>
      <c r="IA41" s="250"/>
      <c r="IB41" s="250"/>
      <c r="IC41" s="250"/>
      <c r="ID41" s="250"/>
      <c r="IE41" s="250"/>
      <c r="IF41" s="250"/>
      <c r="IG41" s="250"/>
      <c r="IH41" s="250"/>
      <c r="II41" s="250"/>
      <c r="IJ41" s="250"/>
      <c r="IK41" s="250"/>
      <c r="IL41" s="250"/>
      <c r="IM41" s="250"/>
      <c r="IN41" s="250"/>
      <c r="IO41" s="250"/>
      <c r="IP41" s="250"/>
      <c r="IQ41" s="250"/>
      <c r="IR41" s="250"/>
      <c r="IS41" s="250"/>
      <c r="IT41" s="250"/>
      <c r="IU41" s="250"/>
      <c r="IV41" s="250"/>
      <c r="IW41" s="250"/>
      <c r="IX41" s="250"/>
      <c r="IY41" s="250"/>
      <c r="IZ41" s="250"/>
      <c r="JA41" s="250"/>
      <c r="JB41" s="250"/>
      <c r="JC41" s="250"/>
      <c r="JD41" s="250"/>
      <c r="JE41" s="250"/>
      <c r="JF41" s="250"/>
      <c r="JG41" s="250"/>
      <c r="JH41" s="250"/>
      <c r="JI41" s="250"/>
      <c r="JJ41" s="250"/>
      <c r="JK41" s="250"/>
      <c r="JL41" s="250"/>
      <c r="JM41" s="250"/>
      <c r="JN41" s="250"/>
      <c r="JO41" s="250"/>
      <c r="JP41" s="250"/>
      <c r="JQ41" s="250"/>
      <c r="JR41" s="250"/>
      <c r="JS41" s="250"/>
      <c r="JT41" s="250"/>
      <c r="JU41" s="250"/>
      <c r="JV41" s="250"/>
      <c r="JW41" s="250"/>
      <c r="JX41" s="250"/>
      <c r="JY41" s="250"/>
      <c r="JZ41" s="250"/>
      <c r="KA41" s="250"/>
      <c r="KB41" s="250"/>
      <c r="KC41" s="250"/>
      <c r="KD41" s="250"/>
      <c r="KE41" s="250"/>
      <c r="KF41" s="250"/>
      <c r="KG41" s="250"/>
      <c r="KH41" s="250"/>
      <c r="KI41" s="250"/>
      <c r="KJ41" s="250"/>
      <c r="KK41" s="250"/>
      <c r="KL41" s="250"/>
      <c r="KM41" s="250"/>
      <c r="KN41" s="250"/>
      <c r="KO41" s="250"/>
      <c r="KP41" s="250"/>
      <c r="KQ41" s="250"/>
      <c r="KR41" s="250"/>
      <c r="KS41" s="250"/>
      <c r="KT41" s="250"/>
      <c r="KU41" s="250"/>
      <c r="KV41" s="250"/>
      <c r="KW41" s="250"/>
      <c r="KX41" s="250"/>
      <c r="KY41" s="250"/>
      <c r="KZ41" s="250"/>
      <c r="LA41" s="250"/>
      <c r="LB41" s="250"/>
      <c r="LC41" s="250"/>
      <c r="LD41" s="250"/>
      <c r="LE41" s="250"/>
      <c r="LF41" s="250"/>
      <c r="LG41" s="250"/>
      <c r="LH41" s="250"/>
      <c r="LI41" s="250"/>
      <c r="LJ41" s="250"/>
      <c r="LK41" s="250"/>
      <c r="LL41" s="250"/>
      <c r="LM41" s="250"/>
      <c r="LN41" s="250"/>
      <c r="LO41" s="250"/>
      <c r="LP41" s="250"/>
      <c r="LQ41" s="250"/>
      <c r="LR41" s="250"/>
      <c r="LS41" s="250"/>
      <c r="LT41" s="250"/>
      <c r="LU41" s="250"/>
      <c r="LV41" s="250"/>
      <c r="LW41" s="250"/>
      <c r="LX41" s="250"/>
      <c r="LY41" s="250"/>
      <c r="LZ41" s="250"/>
      <c r="MA41" s="250"/>
      <c r="MB41" s="250"/>
      <c r="MC41" s="250"/>
      <c r="MD41" s="250"/>
      <c r="ME41" s="250"/>
      <c r="MF41" s="250"/>
    </row>
    <row r="42" spans="1:344" ht="31.5" x14ac:dyDescent="0.2">
      <c r="A42" s="1895">
        <v>4</v>
      </c>
      <c r="B42" s="1896"/>
      <c r="C42" s="1896"/>
      <c r="D42" s="1896"/>
      <c r="E42" s="1897" t="s">
        <v>1791</v>
      </c>
      <c r="F42" s="1898"/>
      <c r="G42" s="1898"/>
      <c r="H42" s="1899"/>
      <c r="I42" s="1900" t="s">
        <v>8</v>
      </c>
      <c r="J42" s="1901"/>
      <c r="K42" s="1902"/>
      <c r="L42" s="1903"/>
      <c r="M42" s="1903"/>
      <c r="N42" s="1904"/>
      <c r="O42" s="1758"/>
      <c r="P42" s="1758"/>
      <c r="Q42" s="1759"/>
      <c r="R42" s="1760"/>
      <c r="S42" s="929" t="s">
        <v>4068</v>
      </c>
      <c r="T42" s="929"/>
      <c r="U42" s="929"/>
      <c r="V42" s="929"/>
      <c r="W42" s="1726"/>
      <c r="X42" s="1104" t="str">
        <f t="shared" si="0"/>
        <v>Blank</v>
      </c>
      <c r="Y42" s="1727"/>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c r="DS42" s="262"/>
      <c r="DT42" s="262"/>
      <c r="DU42" s="262"/>
      <c r="DV42" s="262"/>
      <c r="DW42" s="262"/>
      <c r="DX42" s="262"/>
      <c r="DY42" s="262"/>
      <c r="DZ42" s="262"/>
      <c r="EA42" s="262"/>
      <c r="EB42" s="262"/>
      <c r="EC42" s="262"/>
      <c r="ED42" s="262"/>
      <c r="EE42" s="262"/>
      <c r="EF42" s="262"/>
      <c r="EG42" s="262"/>
      <c r="EH42" s="262"/>
      <c r="EI42" s="262"/>
      <c r="EJ42" s="262"/>
      <c r="EK42" s="262"/>
      <c r="EL42" s="262"/>
      <c r="EM42" s="262"/>
      <c r="EN42" s="262"/>
      <c r="EO42" s="262"/>
      <c r="EP42" s="262"/>
      <c r="EQ42" s="262"/>
      <c r="ER42" s="262"/>
      <c r="ES42" s="262"/>
      <c r="ET42" s="262"/>
      <c r="EU42" s="262"/>
      <c r="EV42" s="262"/>
      <c r="EW42" s="262"/>
      <c r="EX42" s="262"/>
      <c r="EY42" s="262"/>
      <c r="EZ42" s="262"/>
      <c r="FA42" s="262"/>
      <c r="FB42" s="262"/>
      <c r="FC42" s="262"/>
      <c r="FD42" s="262"/>
      <c r="FE42" s="262"/>
      <c r="FF42" s="262"/>
      <c r="FG42" s="262"/>
      <c r="FH42" s="262"/>
      <c r="FI42" s="262"/>
      <c r="FJ42" s="262"/>
      <c r="FK42" s="262"/>
      <c r="FL42" s="262"/>
      <c r="FM42" s="262"/>
      <c r="FN42" s="262"/>
      <c r="FO42" s="262"/>
      <c r="FP42" s="262"/>
      <c r="FQ42" s="262"/>
      <c r="FR42" s="262"/>
      <c r="FS42" s="262"/>
      <c r="FT42" s="262"/>
      <c r="FU42" s="262"/>
      <c r="FV42" s="262"/>
      <c r="FW42" s="262"/>
      <c r="FX42" s="262"/>
      <c r="FY42" s="262"/>
      <c r="FZ42" s="262"/>
      <c r="GA42" s="262"/>
      <c r="GB42" s="262"/>
      <c r="GC42" s="262"/>
      <c r="GD42" s="262"/>
      <c r="GE42" s="262"/>
      <c r="GF42" s="262"/>
      <c r="GG42" s="262"/>
      <c r="GH42" s="262"/>
      <c r="GI42" s="262"/>
      <c r="GJ42" s="262"/>
      <c r="GK42" s="262"/>
      <c r="GL42" s="262"/>
      <c r="GM42" s="262"/>
      <c r="GN42" s="262"/>
      <c r="GO42" s="262"/>
      <c r="GP42" s="262"/>
      <c r="GQ42" s="262"/>
      <c r="GR42" s="262"/>
      <c r="GS42" s="262"/>
      <c r="GT42" s="262"/>
      <c r="GU42" s="262"/>
      <c r="GV42" s="262"/>
      <c r="GW42" s="262"/>
      <c r="GX42" s="262"/>
      <c r="GY42" s="262"/>
      <c r="GZ42" s="262"/>
      <c r="HA42" s="262"/>
      <c r="HB42" s="262"/>
      <c r="HC42" s="262"/>
      <c r="HD42" s="262"/>
      <c r="HE42" s="262"/>
      <c r="HF42" s="262"/>
      <c r="HG42" s="262"/>
      <c r="HH42" s="262"/>
      <c r="HI42" s="262"/>
      <c r="HJ42" s="262"/>
      <c r="HK42" s="262"/>
      <c r="HL42" s="262"/>
      <c r="HM42" s="262"/>
      <c r="HN42" s="262"/>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c r="IV42" s="189"/>
      <c r="IW42" s="189"/>
      <c r="IX42" s="189"/>
      <c r="IY42" s="189"/>
      <c r="IZ42" s="189"/>
      <c r="JA42" s="189"/>
      <c r="JB42" s="189"/>
      <c r="JC42" s="189"/>
      <c r="JD42" s="189"/>
      <c r="JE42" s="189"/>
      <c r="JF42" s="189"/>
      <c r="JG42" s="189"/>
      <c r="JH42" s="189"/>
      <c r="JI42" s="189"/>
      <c r="JJ42" s="189"/>
      <c r="JK42" s="189"/>
      <c r="JL42" s="189"/>
      <c r="JM42" s="189"/>
      <c r="JN42" s="189"/>
      <c r="JO42" s="189"/>
      <c r="JP42" s="189"/>
      <c r="JQ42" s="189"/>
      <c r="JR42" s="189"/>
      <c r="JS42" s="189"/>
      <c r="JT42" s="189"/>
      <c r="JU42" s="189"/>
      <c r="JV42" s="189"/>
      <c r="JW42" s="189"/>
      <c r="JX42" s="189"/>
      <c r="JY42" s="189"/>
      <c r="JZ42" s="189"/>
      <c r="KA42" s="189"/>
      <c r="KB42" s="189"/>
      <c r="KC42" s="189"/>
      <c r="KD42" s="189"/>
      <c r="KE42" s="189"/>
      <c r="KF42" s="189"/>
      <c r="KG42" s="189"/>
      <c r="KH42" s="189"/>
      <c r="KI42" s="189"/>
      <c r="KJ42" s="189"/>
      <c r="KK42" s="189"/>
      <c r="KL42" s="189"/>
      <c r="KM42" s="189"/>
      <c r="KN42" s="189"/>
      <c r="KO42" s="189"/>
      <c r="KP42" s="189"/>
      <c r="KQ42" s="189"/>
      <c r="KR42" s="189"/>
      <c r="KS42" s="189"/>
      <c r="KT42" s="189"/>
      <c r="KU42" s="189"/>
      <c r="KV42" s="189"/>
      <c r="KW42" s="189"/>
      <c r="KX42" s="189"/>
      <c r="KY42" s="189"/>
      <c r="KZ42" s="189"/>
      <c r="LA42" s="189"/>
      <c r="LB42" s="189"/>
      <c r="LC42" s="189"/>
      <c r="LD42" s="189"/>
      <c r="LE42" s="189"/>
      <c r="LF42" s="189"/>
      <c r="LG42" s="189"/>
      <c r="LH42" s="189"/>
      <c r="LI42" s="189"/>
      <c r="LJ42" s="189"/>
      <c r="LK42" s="189"/>
      <c r="LL42" s="189"/>
      <c r="LM42" s="189"/>
      <c r="LN42" s="189"/>
      <c r="LO42" s="189"/>
      <c r="LP42" s="189"/>
      <c r="LQ42" s="189"/>
      <c r="LR42" s="189"/>
      <c r="LS42" s="189"/>
      <c r="LT42" s="189"/>
      <c r="LU42" s="189"/>
      <c r="LV42" s="189"/>
      <c r="LW42" s="189"/>
      <c r="LX42" s="189"/>
      <c r="LY42" s="189"/>
      <c r="LZ42" s="189"/>
      <c r="MA42" s="189"/>
      <c r="MB42" s="189"/>
      <c r="MC42" s="189"/>
      <c r="MD42" s="189"/>
      <c r="ME42" s="189"/>
      <c r="MF42" s="189"/>
    </row>
    <row r="43" spans="1:344" s="221" customFormat="1" ht="18.75" x14ac:dyDescent="0.3">
      <c r="A43" s="1007">
        <v>4</v>
      </c>
      <c r="B43" s="1905">
        <v>4.0999999999999996</v>
      </c>
      <c r="C43" s="1906"/>
      <c r="D43" s="1906"/>
      <c r="E43" s="1907" t="s">
        <v>1790</v>
      </c>
      <c r="F43" s="272"/>
      <c r="G43" s="273"/>
      <c r="H43" s="756"/>
      <c r="I43" s="274" t="s">
        <v>8</v>
      </c>
      <c r="J43" s="275"/>
      <c r="K43" s="276"/>
      <c r="L43" s="277"/>
      <c r="M43" s="276"/>
      <c r="N43" s="278"/>
      <c r="O43" s="1760"/>
      <c r="P43" s="253"/>
      <c r="Q43" s="1761"/>
      <c r="R43" s="1760"/>
      <c r="S43" s="929" t="s">
        <v>4068</v>
      </c>
      <c r="T43" s="929"/>
      <c r="U43" s="929"/>
      <c r="V43" s="929"/>
      <c r="W43" s="1726"/>
      <c r="X43" s="1104" t="str">
        <f t="shared" si="0"/>
        <v>Blank</v>
      </c>
      <c r="Y43" s="172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c r="DM43" s="262"/>
      <c r="DN43" s="262"/>
      <c r="DO43" s="262"/>
      <c r="DP43" s="262"/>
      <c r="DQ43" s="262"/>
      <c r="DR43" s="262"/>
      <c r="DS43" s="262"/>
      <c r="DT43" s="262"/>
      <c r="DU43" s="262"/>
      <c r="DV43" s="262"/>
      <c r="DW43" s="262"/>
      <c r="DX43" s="262"/>
      <c r="DY43" s="262"/>
      <c r="DZ43" s="262"/>
      <c r="EA43" s="262"/>
      <c r="EB43" s="262"/>
      <c r="EC43" s="262"/>
      <c r="ED43" s="262"/>
      <c r="EE43" s="262"/>
      <c r="EF43" s="262"/>
      <c r="EG43" s="262"/>
      <c r="EH43" s="262"/>
      <c r="EI43" s="262"/>
      <c r="EJ43" s="262"/>
      <c r="EK43" s="262"/>
      <c r="EL43" s="262"/>
      <c r="EM43" s="262"/>
      <c r="EN43" s="262"/>
      <c r="EO43" s="262"/>
      <c r="EP43" s="262"/>
      <c r="EQ43" s="262"/>
      <c r="ER43" s="262"/>
      <c r="ES43" s="262"/>
      <c r="ET43" s="262"/>
      <c r="EU43" s="262"/>
      <c r="EV43" s="262"/>
      <c r="EW43" s="262"/>
      <c r="EX43" s="262"/>
      <c r="EY43" s="262"/>
      <c r="EZ43" s="262"/>
      <c r="FA43" s="262"/>
      <c r="FB43" s="262"/>
      <c r="FC43" s="262"/>
      <c r="FD43" s="262"/>
      <c r="FE43" s="262"/>
      <c r="FF43" s="262"/>
      <c r="FG43" s="262"/>
      <c r="FH43" s="262"/>
      <c r="FI43" s="262"/>
      <c r="FJ43" s="262"/>
      <c r="FK43" s="262"/>
      <c r="FL43" s="262"/>
      <c r="FM43" s="262"/>
      <c r="FN43" s="262"/>
      <c r="FO43" s="262"/>
      <c r="FP43" s="262"/>
      <c r="FQ43" s="262"/>
      <c r="FR43" s="262"/>
      <c r="FS43" s="262"/>
      <c r="FT43" s="262"/>
      <c r="FU43" s="262"/>
      <c r="FV43" s="262"/>
      <c r="FW43" s="262"/>
      <c r="FX43" s="262"/>
      <c r="FY43" s="262"/>
      <c r="FZ43" s="262"/>
      <c r="GA43" s="262"/>
      <c r="GB43" s="262"/>
      <c r="GC43" s="262"/>
      <c r="GD43" s="262"/>
      <c r="GE43" s="262"/>
      <c r="GF43" s="262"/>
      <c r="GG43" s="262"/>
      <c r="GH43" s="262"/>
      <c r="GI43" s="262"/>
      <c r="GJ43" s="262"/>
      <c r="GK43" s="262"/>
      <c r="GL43" s="262"/>
      <c r="GM43" s="262"/>
      <c r="GN43" s="262"/>
      <c r="GO43" s="262"/>
      <c r="GP43" s="262"/>
      <c r="GQ43" s="262"/>
      <c r="GR43" s="262"/>
      <c r="GS43" s="262"/>
      <c r="GT43" s="262"/>
      <c r="GU43" s="262"/>
      <c r="GV43" s="262"/>
      <c r="GW43" s="262"/>
      <c r="GX43" s="262"/>
      <c r="GY43" s="262"/>
      <c r="GZ43" s="262"/>
      <c r="HA43" s="262"/>
      <c r="HB43" s="262"/>
      <c r="HC43" s="262"/>
      <c r="HD43" s="262"/>
      <c r="HE43" s="262"/>
      <c r="HF43" s="262"/>
      <c r="HG43" s="262"/>
      <c r="HH43" s="262"/>
      <c r="HI43" s="262"/>
      <c r="HJ43" s="262"/>
      <c r="HK43" s="262"/>
      <c r="HL43" s="262"/>
      <c r="HM43" s="262"/>
      <c r="HN43" s="262"/>
    </row>
    <row r="44" spans="1:344" ht="12.75" x14ac:dyDescent="0.2">
      <c r="A44" s="1007">
        <v>4</v>
      </c>
      <c r="B44" s="1008">
        <v>4.0999999999999996</v>
      </c>
      <c r="C44" s="187"/>
      <c r="D44" s="187"/>
      <c r="E44" s="1012" t="s">
        <v>1790</v>
      </c>
      <c r="F44" s="216"/>
      <c r="G44" s="515" t="s">
        <v>1598</v>
      </c>
      <c r="H44" s="757">
        <v>90007614</v>
      </c>
      <c r="I44" s="224" t="s">
        <v>1599</v>
      </c>
      <c r="J44" s="253">
        <v>45474</v>
      </c>
      <c r="K44" s="999">
        <v>141.65</v>
      </c>
      <c r="L44" s="226">
        <f t="shared" ref="L44:L49" si="7">K44*0.1</f>
        <v>14.165000000000001</v>
      </c>
      <c r="M44" s="999">
        <f t="shared" ref="M44:M49" si="8">K44+L44</f>
        <v>155.815</v>
      </c>
      <c r="N44" s="279" t="s">
        <v>1214</v>
      </c>
      <c r="O44" s="1815">
        <v>45839</v>
      </c>
      <c r="P44" s="1762" t="s">
        <v>69</v>
      </c>
      <c r="Q44" s="84" t="s">
        <v>70</v>
      </c>
      <c r="R44" s="2092" t="s">
        <v>3358</v>
      </c>
      <c r="S44" s="929" t="s">
        <v>4064</v>
      </c>
      <c r="T44" s="929" t="s">
        <v>5424</v>
      </c>
      <c r="U44" s="929" t="s">
        <v>5424</v>
      </c>
      <c r="V44" s="929"/>
      <c r="W44" s="1726">
        <v>141.65</v>
      </c>
      <c r="X44" s="1104">
        <f t="shared" si="0"/>
        <v>0</v>
      </c>
      <c r="Y44" s="1727"/>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c r="EZ44" s="262"/>
      <c r="FA44" s="262"/>
      <c r="FB44" s="262"/>
      <c r="FC44" s="262"/>
      <c r="FD44" s="262"/>
      <c r="FE44" s="262"/>
      <c r="FF44" s="262"/>
      <c r="FG44" s="262"/>
      <c r="FH44" s="262"/>
      <c r="FI44" s="262"/>
      <c r="FJ44" s="262"/>
      <c r="FK44" s="262"/>
      <c r="FL44" s="262"/>
      <c r="FM44" s="262"/>
      <c r="FN44" s="262"/>
      <c r="FO44" s="262"/>
      <c r="FP44" s="262"/>
      <c r="FQ44" s="262"/>
      <c r="FR44" s="262"/>
      <c r="FS44" s="262"/>
      <c r="FT44" s="262"/>
      <c r="FU44" s="262"/>
      <c r="FV44" s="262"/>
      <c r="FW44" s="262"/>
      <c r="FX44" s="262"/>
      <c r="FY44" s="262"/>
      <c r="FZ44" s="262"/>
      <c r="GA44" s="262"/>
      <c r="GB44" s="262"/>
      <c r="GC44" s="262"/>
      <c r="GD44" s="262"/>
      <c r="GE44" s="262"/>
      <c r="GF44" s="262"/>
      <c r="GG44" s="262"/>
      <c r="GH44" s="262"/>
      <c r="GI44" s="262"/>
      <c r="GJ44" s="262"/>
      <c r="GK44" s="262"/>
      <c r="GL44" s="262"/>
      <c r="GM44" s="262"/>
      <c r="GN44" s="262"/>
      <c r="GO44" s="262"/>
      <c r="GP44" s="262"/>
      <c r="GQ44" s="262"/>
      <c r="GR44" s="262"/>
      <c r="GS44" s="262"/>
      <c r="GT44" s="262"/>
      <c r="GU44" s="262"/>
      <c r="GV44" s="262"/>
      <c r="GW44" s="262"/>
      <c r="GX44" s="262"/>
      <c r="GY44" s="262"/>
      <c r="GZ44" s="262"/>
      <c r="HA44" s="262"/>
      <c r="HB44" s="262"/>
      <c r="HC44" s="262"/>
      <c r="HD44" s="262"/>
      <c r="HE44" s="262"/>
      <c r="HF44" s="262"/>
      <c r="HG44" s="262"/>
      <c r="HH44" s="262"/>
      <c r="HI44" s="262"/>
      <c r="HJ44" s="262"/>
      <c r="HK44" s="262"/>
      <c r="HL44" s="262"/>
      <c r="HM44" s="262"/>
      <c r="HN44" s="262"/>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row>
    <row r="45" spans="1:344" ht="12.75" x14ac:dyDescent="0.2">
      <c r="A45" s="1007">
        <v>4</v>
      </c>
      <c r="B45" s="1008">
        <v>4.0999999999999996</v>
      </c>
      <c r="C45" s="187"/>
      <c r="D45" s="187"/>
      <c r="E45" s="1009" t="str">
        <f t="shared" ref="E45:E50" si="9">E44</f>
        <v>REPORTS</v>
      </c>
      <c r="F45" s="222"/>
      <c r="G45" s="515" t="s">
        <v>1600</v>
      </c>
      <c r="H45" s="757">
        <v>90006595</v>
      </c>
      <c r="I45" s="224" t="s">
        <v>1599</v>
      </c>
      <c r="J45" s="253">
        <f>J$44</f>
        <v>45474</v>
      </c>
      <c r="K45" s="999">
        <v>502.85</v>
      </c>
      <c r="L45" s="226">
        <f t="shared" si="7"/>
        <v>50.285000000000004</v>
      </c>
      <c r="M45" s="999">
        <f t="shared" si="8"/>
        <v>553.13499999999999</v>
      </c>
      <c r="N45" s="279" t="s">
        <v>1214</v>
      </c>
      <c r="O45" s="1815">
        <f>O$44</f>
        <v>45839</v>
      </c>
      <c r="P45" s="1762" t="s">
        <v>69</v>
      </c>
      <c r="Q45" s="84" t="s">
        <v>70</v>
      </c>
      <c r="R45" s="2092" t="s">
        <v>3359</v>
      </c>
      <c r="S45" s="929" t="s">
        <v>4064</v>
      </c>
      <c r="T45" s="929" t="s">
        <v>5425</v>
      </c>
      <c r="U45" s="929" t="s">
        <v>5425</v>
      </c>
      <c r="V45" s="929"/>
      <c r="W45" s="1726">
        <v>502.85</v>
      </c>
      <c r="X45" s="1104">
        <f t="shared" si="0"/>
        <v>0</v>
      </c>
      <c r="Y45" s="1727"/>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c r="DV45" s="262"/>
      <c r="DW45" s="262"/>
      <c r="DX45" s="262"/>
      <c r="DY45" s="262"/>
      <c r="DZ45" s="262"/>
      <c r="EA45" s="262"/>
      <c r="EB45" s="262"/>
      <c r="EC45" s="262"/>
      <c r="ED45" s="262"/>
      <c r="EE45" s="262"/>
      <c r="EF45" s="262"/>
      <c r="EG45" s="262"/>
      <c r="EH45" s="262"/>
      <c r="EI45" s="262"/>
      <c r="EJ45" s="262"/>
      <c r="EK45" s="262"/>
      <c r="EL45" s="262"/>
      <c r="EM45" s="262"/>
      <c r="EN45" s="262"/>
      <c r="EO45" s="262"/>
      <c r="EP45" s="262"/>
      <c r="EQ45" s="262"/>
      <c r="ER45" s="262"/>
      <c r="ES45" s="262"/>
      <c r="ET45" s="262"/>
      <c r="EU45" s="262"/>
      <c r="EV45" s="262"/>
      <c r="EW45" s="262"/>
      <c r="EX45" s="262"/>
      <c r="EY45" s="262"/>
      <c r="EZ45" s="262"/>
      <c r="FA45" s="262"/>
      <c r="FB45" s="262"/>
      <c r="FC45" s="262"/>
      <c r="FD45" s="262"/>
      <c r="FE45" s="262"/>
      <c r="FF45" s="262"/>
      <c r="FG45" s="262"/>
      <c r="FH45" s="262"/>
      <c r="FI45" s="262"/>
      <c r="FJ45" s="262"/>
      <c r="FK45" s="262"/>
      <c r="FL45" s="262"/>
      <c r="FM45" s="262"/>
      <c r="FN45" s="262"/>
      <c r="FO45" s="262"/>
      <c r="FP45" s="262"/>
      <c r="FQ45" s="262"/>
      <c r="FR45" s="262"/>
      <c r="FS45" s="262"/>
      <c r="FT45" s="262"/>
      <c r="FU45" s="262"/>
      <c r="FV45" s="262"/>
      <c r="FW45" s="262"/>
      <c r="FX45" s="262"/>
      <c r="FY45" s="262"/>
      <c r="FZ45" s="262"/>
      <c r="GA45" s="262"/>
      <c r="GB45" s="262"/>
      <c r="GC45" s="262"/>
      <c r="GD45" s="262"/>
      <c r="GE45" s="262"/>
      <c r="GF45" s="262"/>
      <c r="GG45" s="262"/>
      <c r="GH45" s="262"/>
      <c r="GI45" s="262"/>
      <c r="GJ45" s="262"/>
      <c r="GK45" s="262"/>
      <c r="GL45" s="262"/>
      <c r="GM45" s="262"/>
      <c r="GN45" s="262"/>
      <c r="GO45" s="262"/>
      <c r="GP45" s="262"/>
      <c r="GQ45" s="262"/>
      <c r="GR45" s="262"/>
      <c r="GS45" s="262"/>
      <c r="GT45" s="262"/>
      <c r="GU45" s="262"/>
      <c r="GV45" s="262"/>
      <c r="GW45" s="262"/>
      <c r="GX45" s="262"/>
      <c r="GY45" s="262"/>
      <c r="GZ45" s="262"/>
      <c r="HA45" s="262"/>
      <c r="HB45" s="262"/>
      <c r="HC45" s="262"/>
      <c r="HD45" s="262"/>
      <c r="HE45" s="262"/>
      <c r="HF45" s="262"/>
      <c r="HG45" s="262"/>
      <c r="HH45" s="262"/>
      <c r="HI45" s="262"/>
      <c r="HJ45" s="262"/>
      <c r="HK45" s="262"/>
      <c r="HL45" s="262"/>
      <c r="HM45" s="262"/>
      <c r="HN45" s="262"/>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row>
    <row r="46" spans="1:344" ht="12.75" x14ac:dyDescent="0.2">
      <c r="A46" s="1019">
        <v>4</v>
      </c>
      <c r="B46" s="2146">
        <v>4.0999999999999996</v>
      </c>
      <c r="C46" s="262"/>
      <c r="D46" s="262"/>
      <c r="E46" s="1009" t="str">
        <f t="shared" si="9"/>
        <v>REPORTS</v>
      </c>
      <c r="F46" s="222"/>
      <c r="G46" s="515" t="s">
        <v>1601</v>
      </c>
      <c r="H46" s="757" t="s">
        <v>3780</v>
      </c>
      <c r="I46" s="224" t="s">
        <v>1599</v>
      </c>
      <c r="J46" s="253">
        <f t="shared" ref="J46:J49" si="10">J$44</f>
        <v>45474</v>
      </c>
      <c r="K46" s="999">
        <f>K$44</f>
        <v>141.65</v>
      </c>
      <c r="L46" s="226">
        <f t="shared" si="7"/>
        <v>14.165000000000001</v>
      </c>
      <c r="M46" s="999">
        <f t="shared" si="8"/>
        <v>155.815</v>
      </c>
      <c r="N46" s="279" t="s">
        <v>1214</v>
      </c>
      <c r="O46" s="1815">
        <f t="shared" ref="O46:O49" si="11">O$44</f>
        <v>45839</v>
      </c>
      <c r="P46" s="1762" t="s">
        <v>69</v>
      </c>
      <c r="Q46" s="84" t="s">
        <v>70</v>
      </c>
      <c r="R46" s="2092" t="s">
        <v>3360</v>
      </c>
      <c r="S46" s="929" t="s">
        <v>4065</v>
      </c>
      <c r="T46" s="929" t="s">
        <v>5426</v>
      </c>
      <c r="U46" s="929"/>
      <c r="V46" s="929" t="s">
        <v>5424</v>
      </c>
      <c r="W46" s="1726">
        <v>141.65</v>
      </c>
      <c r="X46" s="1104">
        <f t="shared" si="0"/>
        <v>0</v>
      </c>
      <c r="Y46" s="1727"/>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c r="DA46" s="262"/>
      <c r="DB46" s="262"/>
      <c r="DC46" s="262"/>
      <c r="DD46" s="262"/>
      <c r="DE46" s="262"/>
      <c r="DF46" s="262"/>
      <c r="DG46" s="262"/>
      <c r="DH46" s="262"/>
      <c r="DI46" s="262"/>
      <c r="DJ46" s="262"/>
      <c r="DK46" s="262"/>
      <c r="DL46" s="262"/>
      <c r="DM46" s="262"/>
      <c r="DN46" s="262"/>
      <c r="DO46" s="262"/>
      <c r="DP46" s="262"/>
      <c r="DQ46" s="262"/>
      <c r="DR46" s="262"/>
      <c r="DS46" s="262"/>
      <c r="DT46" s="262"/>
      <c r="DU46" s="262"/>
      <c r="DV46" s="262"/>
      <c r="DW46" s="262"/>
      <c r="DX46" s="262"/>
      <c r="DY46" s="262"/>
      <c r="DZ46" s="262"/>
      <c r="EA46" s="262"/>
      <c r="EB46" s="262"/>
      <c r="EC46" s="262"/>
      <c r="ED46" s="262"/>
      <c r="EE46" s="262"/>
      <c r="EF46" s="262"/>
      <c r="EG46" s="262"/>
      <c r="EH46" s="262"/>
      <c r="EI46" s="262"/>
      <c r="EJ46" s="262"/>
      <c r="EK46" s="262"/>
      <c r="EL46" s="262"/>
      <c r="EM46" s="262"/>
      <c r="EN46" s="262"/>
      <c r="EO46" s="262"/>
      <c r="EP46" s="262"/>
      <c r="EQ46" s="262"/>
      <c r="ER46" s="262"/>
      <c r="ES46" s="262"/>
      <c r="ET46" s="262"/>
      <c r="EU46" s="262"/>
      <c r="EV46" s="262"/>
      <c r="EW46" s="262"/>
      <c r="EX46" s="262"/>
      <c r="EY46" s="262"/>
      <c r="EZ46" s="262"/>
      <c r="FA46" s="262"/>
      <c r="FB46" s="262"/>
      <c r="FC46" s="262"/>
      <c r="FD46" s="262"/>
      <c r="FE46" s="262"/>
      <c r="FF46" s="262"/>
      <c r="FG46" s="262"/>
      <c r="FH46" s="262"/>
      <c r="FI46" s="262"/>
      <c r="FJ46" s="262"/>
      <c r="FK46" s="262"/>
      <c r="FL46" s="262"/>
      <c r="FM46" s="262"/>
      <c r="FN46" s="262"/>
      <c r="FO46" s="262"/>
      <c r="FP46" s="262"/>
      <c r="FQ46" s="262"/>
      <c r="FR46" s="262"/>
      <c r="FS46" s="262"/>
      <c r="FT46" s="262"/>
      <c r="FU46" s="262"/>
      <c r="FV46" s="262"/>
      <c r="FW46" s="262"/>
      <c r="FX46" s="262"/>
      <c r="FY46" s="262"/>
      <c r="FZ46" s="262"/>
      <c r="GA46" s="262"/>
      <c r="GB46" s="262"/>
      <c r="GC46" s="262"/>
      <c r="GD46" s="262"/>
      <c r="GE46" s="262"/>
      <c r="GF46" s="262"/>
      <c r="GG46" s="262"/>
      <c r="GH46" s="262"/>
      <c r="GI46" s="262"/>
      <c r="GJ46" s="262"/>
      <c r="GK46" s="262"/>
      <c r="GL46" s="262"/>
      <c r="GM46" s="262"/>
      <c r="GN46" s="262"/>
      <c r="GO46" s="262"/>
      <c r="GP46" s="262"/>
      <c r="GQ46" s="262"/>
      <c r="GR46" s="262"/>
      <c r="GS46" s="262"/>
      <c r="GT46" s="262"/>
      <c r="GU46" s="262"/>
      <c r="GV46" s="262"/>
      <c r="GW46" s="262"/>
      <c r="GX46" s="262"/>
      <c r="GY46" s="262"/>
      <c r="GZ46" s="262"/>
      <c r="HA46" s="262"/>
      <c r="HB46" s="262"/>
      <c r="HC46" s="262"/>
      <c r="HD46" s="262"/>
      <c r="HE46" s="262"/>
      <c r="HF46" s="262"/>
      <c r="HG46" s="262"/>
      <c r="HH46" s="262"/>
      <c r="HI46" s="262"/>
      <c r="HJ46" s="262"/>
      <c r="HK46" s="262"/>
      <c r="HL46" s="262"/>
      <c r="HM46" s="262"/>
      <c r="HN46" s="262"/>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c r="IV46" s="189"/>
      <c r="IW46" s="189"/>
      <c r="IX46" s="189"/>
      <c r="IY46" s="189"/>
      <c r="IZ46" s="189"/>
      <c r="JA46" s="189"/>
      <c r="JB46" s="189"/>
      <c r="JC46" s="189"/>
      <c r="JD46" s="189"/>
      <c r="JE46" s="189"/>
      <c r="JF46" s="189"/>
      <c r="JG46" s="189"/>
      <c r="JH46" s="189"/>
      <c r="JI46" s="189"/>
      <c r="JJ46" s="189"/>
      <c r="JK46" s="189"/>
      <c r="JL46" s="189"/>
      <c r="JM46" s="189"/>
      <c r="JN46" s="189"/>
      <c r="JO46" s="189"/>
      <c r="JP46" s="189"/>
      <c r="JQ46" s="189"/>
      <c r="JR46" s="189"/>
      <c r="JS46" s="189"/>
      <c r="JT46" s="189"/>
      <c r="JU46" s="189"/>
      <c r="JV46" s="189"/>
      <c r="JW46" s="189"/>
      <c r="JX46" s="189"/>
      <c r="JY46" s="189"/>
      <c r="JZ46" s="189"/>
      <c r="KA46" s="189"/>
      <c r="KB46" s="189"/>
      <c r="KC46" s="189"/>
      <c r="KD46" s="189"/>
      <c r="KE46" s="189"/>
      <c r="KF46" s="189"/>
      <c r="KG46" s="189"/>
      <c r="KH46" s="189"/>
      <c r="KI46" s="189"/>
      <c r="KJ46" s="189"/>
      <c r="KK46" s="189"/>
      <c r="KL46" s="189"/>
      <c r="KM46" s="189"/>
      <c r="KN46" s="189"/>
      <c r="KO46" s="189"/>
      <c r="KP46" s="189"/>
      <c r="KQ46" s="189"/>
      <c r="KR46" s="189"/>
      <c r="KS46" s="189"/>
      <c r="KT46" s="189"/>
      <c r="KU46" s="189"/>
      <c r="KV46" s="189"/>
      <c r="KW46" s="189"/>
      <c r="KX46" s="189"/>
      <c r="KY46" s="189"/>
      <c r="KZ46" s="189"/>
      <c r="LA46" s="189"/>
      <c r="LB46" s="189"/>
      <c r="LC46" s="189"/>
      <c r="LD46" s="189"/>
      <c r="LE46" s="189"/>
      <c r="LF46" s="189"/>
      <c r="LG46" s="189"/>
      <c r="LH46" s="189"/>
      <c r="LI46" s="189"/>
      <c r="LJ46" s="189"/>
      <c r="LK46" s="189"/>
      <c r="LL46" s="189"/>
      <c r="LM46" s="189"/>
      <c r="LN46" s="189"/>
      <c r="LO46" s="189"/>
      <c r="LP46" s="189"/>
      <c r="LQ46" s="189"/>
      <c r="LR46" s="189"/>
      <c r="LS46" s="189"/>
      <c r="LT46" s="189"/>
      <c r="LU46" s="189"/>
      <c r="LV46" s="189"/>
      <c r="LW46" s="189"/>
      <c r="LX46" s="189"/>
      <c r="LY46" s="189"/>
      <c r="LZ46" s="189"/>
      <c r="MA46" s="189"/>
      <c r="MB46" s="189"/>
      <c r="MC46" s="189"/>
      <c r="MD46" s="189"/>
      <c r="ME46" s="189"/>
      <c r="MF46" s="189"/>
    </row>
    <row r="47" spans="1:344" ht="12.75" x14ac:dyDescent="0.2">
      <c r="A47" s="1007">
        <v>4</v>
      </c>
      <c r="B47" s="1008">
        <v>4.0999999999999996</v>
      </c>
      <c r="C47" s="187"/>
      <c r="D47" s="187"/>
      <c r="E47" s="1009" t="str">
        <f t="shared" si="9"/>
        <v>REPORTS</v>
      </c>
      <c r="F47" s="228"/>
      <c r="G47" s="515" t="s">
        <v>1602</v>
      </c>
      <c r="H47" s="757" t="s">
        <v>3781</v>
      </c>
      <c r="I47" s="224" t="s">
        <v>1599</v>
      </c>
      <c r="J47" s="253">
        <f t="shared" si="10"/>
        <v>45474</v>
      </c>
      <c r="K47" s="789">
        <f>K$45</f>
        <v>502.85</v>
      </c>
      <c r="L47" s="226">
        <f t="shared" si="7"/>
        <v>50.285000000000004</v>
      </c>
      <c r="M47" s="999">
        <f t="shared" si="8"/>
        <v>553.13499999999999</v>
      </c>
      <c r="N47" s="279" t="s">
        <v>1214</v>
      </c>
      <c r="O47" s="1815">
        <f t="shared" si="11"/>
        <v>45839</v>
      </c>
      <c r="P47" s="1762" t="s">
        <v>69</v>
      </c>
      <c r="Q47" s="84" t="s">
        <v>70</v>
      </c>
      <c r="R47" s="2092" t="s">
        <v>3361</v>
      </c>
      <c r="S47" s="929" t="s">
        <v>4065</v>
      </c>
      <c r="T47" s="929" t="s">
        <v>5427</v>
      </c>
      <c r="U47" s="929"/>
      <c r="V47" s="929" t="s">
        <v>5425</v>
      </c>
      <c r="W47" s="1726">
        <v>502.85</v>
      </c>
      <c r="X47" s="1104">
        <f t="shared" si="0"/>
        <v>0</v>
      </c>
      <c r="Y47" s="1727"/>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c r="CY47" s="262"/>
      <c r="CZ47" s="262"/>
      <c r="DA47" s="262"/>
      <c r="DB47" s="262"/>
      <c r="DC47" s="262"/>
      <c r="DD47" s="262"/>
      <c r="DE47" s="262"/>
      <c r="DF47" s="262"/>
      <c r="DG47" s="262"/>
      <c r="DH47" s="262"/>
      <c r="DI47" s="262"/>
      <c r="DJ47" s="262"/>
      <c r="DK47" s="262"/>
      <c r="DL47" s="262"/>
      <c r="DM47" s="262"/>
      <c r="DN47" s="262"/>
      <c r="DO47" s="262"/>
      <c r="DP47" s="262"/>
      <c r="DQ47" s="262"/>
      <c r="DR47" s="262"/>
      <c r="DS47" s="262"/>
      <c r="DT47" s="262"/>
      <c r="DU47" s="262"/>
      <c r="DV47" s="262"/>
      <c r="DW47" s="262"/>
      <c r="DX47" s="262"/>
      <c r="DY47" s="262"/>
      <c r="DZ47" s="262"/>
      <c r="EA47" s="262"/>
      <c r="EB47" s="262"/>
      <c r="EC47" s="262"/>
      <c r="ED47" s="262"/>
      <c r="EE47" s="262"/>
      <c r="EF47" s="262"/>
      <c r="EG47" s="262"/>
      <c r="EH47" s="262"/>
      <c r="EI47" s="262"/>
      <c r="EJ47" s="262"/>
      <c r="EK47" s="262"/>
      <c r="EL47" s="262"/>
      <c r="EM47" s="262"/>
      <c r="EN47" s="262"/>
      <c r="EO47" s="262"/>
      <c r="EP47" s="262"/>
      <c r="EQ47" s="262"/>
      <c r="ER47" s="262"/>
      <c r="ES47" s="262"/>
      <c r="ET47" s="262"/>
      <c r="EU47" s="262"/>
      <c r="EV47" s="262"/>
      <c r="EW47" s="262"/>
      <c r="EX47" s="262"/>
      <c r="EY47" s="262"/>
      <c r="EZ47" s="262"/>
      <c r="FA47" s="262"/>
      <c r="FB47" s="262"/>
      <c r="FC47" s="262"/>
      <c r="FD47" s="262"/>
      <c r="FE47" s="262"/>
      <c r="FF47" s="262"/>
      <c r="FG47" s="262"/>
      <c r="FH47" s="262"/>
      <c r="FI47" s="262"/>
      <c r="FJ47" s="262"/>
      <c r="FK47" s="262"/>
      <c r="FL47" s="262"/>
      <c r="FM47" s="262"/>
      <c r="FN47" s="262"/>
      <c r="FO47" s="262"/>
      <c r="FP47" s="262"/>
      <c r="FQ47" s="262"/>
      <c r="FR47" s="262"/>
      <c r="FS47" s="262"/>
      <c r="FT47" s="262"/>
      <c r="FU47" s="262"/>
      <c r="FV47" s="262"/>
      <c r="FW47" s="262"/>
      <c r="FX47" s="262"/>
      <c r="FY47" s="262"/>
      <c r="FZ47" s="262"/>
      <c r="GA47" s="262"/>
      <c r="GB47" s="262"/>
      <c r="GC47" s="262"/>
      <c r="GD47" s="262"/>
      <c r="GE47" s="262"/>
      <c r="GF47" s="262"/>
      <c r="GG47" s="262"/>
      <c r="GH47" s="262"/>
      <c r="GI47" s="262"/>
      <c r="GJ47" s="262"/>
      <c r="GK47" s="262"/>
      <c r="GL47" s="262"/>
      <c r="GM47" s="262"/>
      <c r="GN47" s="262"/>
      <c r="GO47" s="262"/>
      <c r="GP47" s="262"/>
      <c r="GQ47" s="262"/>
      <c r="GR47" s="262"/>
      <c r="GS47" s="262"/>
      <c r="GT47" s="262"/>
      <c r="GU47" s="262"/>
      <c r="GV47" s="262"/>
      <c r="GW47" s="262"/>
      <c r="GX47" s="262"/>
      <c r="GY47" s="262"/>
      <c r="GZ47" s="262"/>
      <c r="HA47" s="262"/>
      <c r="HB47" s="262"/>
      <c r="HC47" s="262"/>
      <c r="HD47" s="262"/>
      <c r="HE47" s="262"/>
      <c r="HF47" s="262"/>
      <c r="HG47" s="262"/>
      <c r="HH47" s="262"/>
      <c r="HI47" s="262"/>
      <c r="HJ47" s="262"/>
      <c r="HK47" s="262"/>
      <c r="HL47" s="262"/>
      <c r="HM47" s="262"/>
      <c r="HN47" s="262"/>
      <c r="HO47" s="189"/>
      <c r="HP47" s="189"/>
      <c r="HQ47" s="189"/>
      <c r="HR47" s="189"/>
      <c r="HS47" s="189"/>
      <c r="HT47" s="189"/>
      <c r="HU47" s="189"/>
      <c r="HV47" s="189"/>
      <c r="HW47" s="189"/>
      <c r="HX47" s="189"/>
      <c r="HY47" s="189"/>
      <c r="HZ47" s="189"/>
      <c r="IA47" s="189"/>
      <c r="IB47" s="189"/>
      <c r="IC47" s="189"/>
      <c r="ID47" s="189"/>
      <c r="IE47" s="189"/>
      <c r="IF47" s="189"/>
      <c r="IG47" s="189"/>
      <c r="IH47" s="189"/>
      <c r="II47" s="189"/>
      <c r="IJ47" s="189"/>
      <c r="IK47" s="189"/>
      <c r="IL47" s="189"/>
      <c r="IM47" s="189"/>
      <c r="IN47" s="189"/>
      <c r="IO47" s="189"/>
      <c r="IP47" s="189"/>
      <c r="IQ47" s="189"/>
      <c r="IR47" s="189"/>
      <c r="IS47" s="189"/>
      <c r="IT47" s="189"/>
      <c r="IU47" s="189"/>
      <c r="IV47" s="189"/>
      <c r="IW47" s="189"/>
      <c r="IX47" s="189"/>
      <c r="IY47" s="189"/>
      <c r="IZ47" s="189"/>
      <c r="JA47" s="189"/>
      <c r="JB47" s="189"/>
      <c r="JC47" s="189"/>
      <c r="JD47" s="189"/>
      <c r="JE47" s="189"/>
      <c r="JF47" s="189"/>
      <c r="JG47" s="189"/>
      <c r="JH47" s="189"/>
      <c r="JI47" s="189"/>
      <c r="JJ47" s="189"/>
      <c r="JK47" s="189"/>
      <c r="JL47" s="189"/>
      <c r="JM47" s="189"/>
      <c r="JN47" s="189"/>
      <c r="JO47" s="189"/>
      <c r="JP47" s="189"/>
      <c r="JQ47" s="189"/>
      <c r="JR47" s="189"/>
      <c r="JS47" s="189"/>
      <c r="JT47" s="189"/>
      <c r="JU47" s="189"/>
      <c r="JV47" s="189"/>
      <c r="JW47" s="189"/>
      <c r="JX47" s="189"/>
      <c r="JY47" s="189"/>
      <c r="JZ47" s="189"/>
      <c r="KA47" s="189"/>
      <c r="KB47" s="189"/>
      <c r="KC47" s="189"/>
      <c r="KD47" s="189"/>
      <c r="KE47" s="189"/>
      <c r="KF47" s="189"/>
      <c r="KG47" s="189"/>
      <c r="KH47" s="189"/>
      <c r="KI47" s="189"/>
      <c r="KJ47" s="189"/>
      <c r="KK47" s="189"/>
      <c r="KL47" s="189"/>
      <c r="KM47" s="189"/>
      <c r="KN47" s="189"/>
      <c r="KO47" s="189"/>
      <c r="KP47" s="189"/>
      <c r="KQ47" s="189"/>
      <c r="KR47" s="189"/>
      <c r="KS47" s="189"/>
      <c r="KT47" s="189"/>
      <c r="KU47" s="189"/>
      <c r="KV47" s="189"/>
      <c r="KW47" s="189"/>
      <c r="KX47" s="189"/>
      <c r="KY47" s="189"/>
      <c r="KZ47" s="189"/>
      <c r="LA47" s="189"/>
      <c r="LB47" s="189"/>
      <c r="LC47" s="189"/>
      <c r="LD47" s="189"/>
      <c r="LE47" s="189"/>
      <c r="LF47" s="189"/>
      <c r="LG47" s="189"/>
      <c r="LH47" s="189"/>
      <c r="LI47" s="189"/>
      <c r="LJ47" s="189"/>
      <c r="LK47" s="189"/>
      <c r="LL47" s="189"/>
      <c r="LM47" s="189"/>
      <c r="LN47" s="189"/>
      <c r="LO47" s="189"/>
      <c r="LP47" s="189"/>
      <c r="LQ47" s="189"/>
      <c r="LR47" s="189"/>
      <c r="LS47" s="189"/>
      <c r="LT47" s="189"/>
      <c r="LU47" s="189"/>
      <c r="LV47" s="189"/>
      <c r="LW47" s="189"/>
      <c r="LX47" s="189"/>
      <c r="LY47" s="189"/>
      <c r="LZ47" s="189"/>
      <c r="MA47" s="189"/>
      <c r="MB47" s="189"/>
      <c r="MC47" s="189"/>
      <c r="MD47" s="189"/>
      <c r="ME47" s="189"/>
      <c r="MF47" s="189"/>
    </row>
    <row r="48" spans="1:344" ht="12.75" x14ac:dyDescent="0.2">
      <c r="A48" s="1007">
        <v>4</v>
      </c>
      <c r="B48" s="1008">
        <v>4.0999999999999996</v>
      </c>
      <c r="C48" s="187"/>
      <c r="D48" s="187"/>
      <c r="E48" s="1009" t="str">
        <f t="shared" si="9"/>
        <v>REPORTS</v>
      </c>
      <c r="F48" s="216"/>
      <c r="G48" s="515" t="s">
        <v>1603</v>
      </c>
      <c r="H48" s="757" t="s">
        <v>3782</v>
      </c>
      <c r="I48" s="224" t="s">
        <v>1599</v>
      </c>
      <c r="J48" s="253">
        <f t="shared" si="10"/>
        <v>45474</v>
      </c>
      <c r="K48" s="999">
        <f>K$45</f>
        <v>502.85</v>
      </c>
      <c r="L48" s="226">
        <f t="shared" si="7"/>
        <v>50.285000000000004</v>
      </c>
      <c r="M48" s="999">
        <f t="shared" si="8"/>
        <v>553.13499999999999</v>
      </c>
      <c r="N48" s="279" t="s">
        <v>1214</v>
      </c>
      <c r="O48" s="1815">
        <f t="shared" si="11"/>
        <v>45839</v>
      </c>
      <c r="P48" s="1762" t="s">
        <v>69</v>
      </c>
      <c r="Q48" s="84" t="s">
        <v>70</v>
      </c>
      <c r="R48" s="2092" t="s">
        <v>3362</v>
      </c>
      <c r="S48" s="929" t="s">
        <v>4065</v>
      </c>
      <c r="T48" s="929" t="s">
        <v>5428</v>
      </c>
      <c r="U48" s="929"/>
      <c r="V48" s="929" t="s">
        <v>5425</v>
      </c>
      <c r="W48" s="1726">
        <v>502.85</v>
      </c>
      <c r="X48" s="1104">
        <f t="shared" si="0"/>
        <v>0</v>
      </c>
      <c r="Y48" s="1727"/>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c r="DA48" s="262"/>
      <c r="DB48" s="262"/>
      <c r="DC48" s="262"/>
      <c r="DD48" s="262"/>
      <c r="DE48" s="262"/>
      <c r="DF48" s="262"/>
      <c r="DG48" s="262"/>
      <c r="DH48" s="262"/>
      <c r="DI48" s="262"/>
      <c r="DJ48" s="262"/>
      <c r="DK48" s="262"/>
      <c r="DL48" s="262"/>
      <c r="DM48" s="262"/>
      <c r="DN48" s="262"/>
      <c r="DO48" s="262"/>
      <c r="DP48" s="262"/>
      <c r="DQ48" s="262"/>
      <c r="DR48" s="262"/>
      <c r="DS48" s="262"/>
      <c r="DT48" s="262"/>
      <c r="DU48" s="262"/>
      <c r="DV48" s="262"/>
      <c r="DW48" s="262"/>
      <c r="DX48" s="262"/>
      <c r="DY48" s="262"/>
      <c r="DZ48" s="262"/>
      <c r="EA48" s="262"/>
      <c r="EB48" s="262"/>
      <c r="EC48" s="262"/>
      <c r="ED48" s="262"/>
      <c r="EE48" s="262"/>
      <c r="EF48" s="262"/>
      <c r="EG48" s="262"/>
      <c r="EH48" s="262"/>
      <c r="EI48" s="262"/>
      <c r="EJ48" s="262"/>
      <c r="EK48" s="262"/>
      <c r="EL48" s="262"/>
      <c r="EM48" s="262"/>
      <c r="EN48" s="262"/>
      <c r="EO48" s="262"/>
      <c r="EP48" s="262"/>
      <c r="EQ48" s="262"/>
      <c r="ER48" s="262"/>
      <c r="ES48" s="262"/>
      <c r="ET48" s="262"/>
      <c r="EU48" s="262"/>
      <c r="EV48" s="262"/>
      <c r="EW48" s="262"/>
      <c r="EX48" s="262"/>
      <c r="EY48" s="262"/>
      <c r="EZ48" s="262"/>
      <c r="FA48" s="262"/>
      <c r="FB48" s="262"/>
      <c r="FC48" s="262"/>
      <c r="FD48" s="262"/>
      <c r="FE48" s="262"/>
      <c r="FF48" s="262"/>
      <c r="FG48" s="262"/>
      <c r="FH48" s="262"/>
      <c r="FI48" s="262"/>
      <c r="FJ48" s="262"/>
      <c r="FK48" s="262"/>
      <c r="FL48" s="262"/>
      <c r="FM48" s="262"/>
      <c r="FN48" s="262"/>
      <c r="FO48" s="262"/>
      <c r="FP48" s="262"/>
      <c r="FQ48" s="262"/>
      <c r="FR48" s="262"/>
      <c r="FS48" s="262"/>
      <c r="FT48" s="262"/>
      <c r="FU48" s="262"/>
      <c r="FV48" s="262"/>
      <c r="FW48" s="262"/>
      <c r="FX48" s="262"/>
      <c r="FY48" s="262"/>
      <c r="FZ48" s="262"/>
      <c r="GA48" s="262"/>
      <c r="GB48" s="262"/>
      <c r="GC48" s="262"/>
      <c r="GD48" s="262"/>
      <c r="GE48" s="262"/>
      <c r="GF48" s="262"/>
      <c r="GG48" s="262"/>
      <c r="GH48" s="262"/>
      <c r="GI48" s="262"/>
      <c r="GJ48" s="262"/>
      <c r="GK48" s="262"/>
      <c r="GL48" s="262"/>
      <c r="GM48" s="262"/>
      <c r="GN48" s="262"/>
      <c r="GO48" s="262"/>
      <c r="GP48" s="262"/>
      <c r="GQ48" s="262"/>
      <c r="GR48" s="262"/>
      <c r="GS48" s="262"/>
      <c r="GT48" s="262"/>
      <c r="GU48" s="262"/>
      <c r="GV48" s="262"/>
      <c r="GW48" s="262"/>
      <c r="GX48" s="262"/>
      <c r="GY48" s="262"/>
      <c r="GZ48" s="262"/>
      <c r="HA48" s="262"/>
      <c r="HB48" s="262"/>
      <c r="HC48" s="262"/>
      <c r="HD48" s="262"/>
      <c r="HE48" s="262"/>
      <c r="HF48" s="262"/>
      <c r="HG48" s="262"/>
      <c r="HH48" s="262"/>
      <c r="HI48" s="262"/>
      <c r="HJ48" s="262"/>
      <c r="HK48" s="262"/>
      <c r="HL48" s="262"/>
      <c r="HM48" s="262"/>
      <c r="HN48" s="262"/>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c r="IV48" s="189"/>
      <c r="IW48" s="189"/>
      <c r="IX48" s="189"/>
      <c r="IY48" s="189"/>
      <c r="IZ48" s="189"/>
      <c r="JA48" s="189"/>
      <c r="JB48" s="189"/>
      <c r="JC48" s="189"/>
      <c r="JD48" s="189"/>
      <c r="JE48" s="189"/>
      <c r="JF48" s="189"/>
      <c r="JG48" s="189"/>
      <c r="JH48" s="189"/>
      <c r="JI48" s="189"/>
      <c r="JJ48" s="189"/>
      <c r="JK48" s="189"/>
      <c r="JL48" s="189"/>
      <c r="JM48" s="189"/>
      <c r="JN48" s="189"/>
      <c r="JO48" s="189"/>
      <c r="JP48" s="189"/>
      <c r="JQ48" s="189"/>
      <c r="JR48" s="189"/>
      <c r="JS48" s="189"/>
      <c r="JT48" s="189"/>
      <c r="JU48" s="189"/>
      <c r="JV48" s="189"/>
      <c r="JW48" s="189"/>
      <c r="JX48" s="189"/>
      <c r="JY48" s="189"/>
      <c r="JZ48" s="189"/>
      <c r="KA48" s="189"/>
      <c r="KB48" s="189"/>
      <c r="KC48" s="189"/>
      <c r="KD48" s="189"/>
      <c r="KE48" s="189"/>
      <c r="KF48" s="189"/>
      <c r="KG48" s="189"/>
      <c r="KH48" s="189"/>
      <c r="KI48" s="189"/>
      <c r="KJ48" s="189"/>
      <c r="KK48" s="189"/>
      <c r="KL48" s="189"/>
      <c r="KM48" s="189"/>
      <c r="KN48" s="189"/>
      <c r="KO48" s="189"/>
      <c r="KP48" s="189"/>
      <c r="KQ48" s="189"/>
      <c r="KR48" s="189"/>
      <c r="KS48" s="189"/>
      <c r="KT48" s="189"/>
      <c r="KU48" s="189"/>
      <c r="KV48" s="189"/>
      <c r="KW48" s="189"/>
      <c r="KX48" s="189"/>
      <c r="KY48" s="189"/>
      <c r="KZ48" s="189"/>
      <c r="LA48" s="189"/>
      <c r="LB48" s="189"/>
      <c r="LC48" s="189"/>
      <c r="LD48" s="189"/>
      <c r="LE48" s="189"/>
      <c r="LF48" s="189"/>
      <c r="LG48" s="189"/>
      <c r="LH48" s="189"/>
      <c r="LI48" s="189"/>
      <c r="LJ48" s="189"/>
      <c r="LK48" s="189"/>
      <c r="LL48" s="189"/>
      <c r="LM48" s="189"/>
      <c r="LN48" s="189"/>
      <c r="LO48" s="189"/>
      <c r="LP48" s="189"/>
      <c r="LQ48" s="189"/>
      <c r="LR48" s="189"/>
      <c r="LS48" s="189"/>
      <c r="LT48" s="189"/>
      <c r="LU48" s="189"/>
      <c r="LV48" s="189"/>
      <c r="LW48" s="189"/>
      <c r="LX48" s="189"/>
      <c r="LY48" s="189"/>
      <c r="LZ48" s="189"/>
      <c r="MA48" s="189"/>
      <c r="MB48" s="189"/>
      <c r="MC48" s="189"/>
      <c r="MD48" s="189"/>
      <c r="ME48" s="189"/>
      <c r="MF48" s="189"/>
    </row>
    <row r="49" spans="1:344" ht="12.75" x14ac:dyDescent="0.2">
      <c r="A49" s="1007">
        <v>4</v>
      </c>
      <c r="B49" s="1008">
        <v>4.0999999999999996</v>
      </c>
      <c r="C49" s="187"/>
      <c r="D49" s="187"/>
      <c r="E49" s="1009" t="str">
        <f t="shared" si="9"/>
        <v>REPORTS</v>
      </c>
      <c r="F49" s="228"/>
      <c r="G49" s="515" t="s">
        <v>3330</v>
      </c>
      <c r="H49" s="757" t="s">
        <v>3783</v>
      </c>
      <c r="I49" s="224" t="s">
        <v>1599</v>
      </c>
      <c r="J49" s="253">
        <f t="shared" si="10"/>
        <v>45474</v>
      </c>
      <c r="K49" s="999">
        <v>0.2</v>
      </c>
      <c r="L49" s="226">
        <f t="shared" si="7"/>
        <v>2.0000000000000004E-2</v>
      </c>
      <c r="M49" s="999">
        <f t="shared" si="8"/>
        <v>0.22000000000000003</v>
      </c>
      <c r="N49" s="279" t="s">
        <v>1214</v>
      </c>
      <c r="O49" s="1815">
        <f t="shared" si="11"/>
        <v>45839</v>
      </c>
      <c r="P49" s="1762" t="s">
        <v>69</v>
      </c>
      <c r="Q49" s="84" t="s">
        <v>70</v>
      </c>
      <c r="R49" s="2092" t="s">
        <v>3363</v>
      </c>
      <c r="S49" s="929" t="s">
        <v>4070</v>
      </c>
      <c r="T49" s="929" t="s">
        <v>5429</v>
      </c>
      <c r="U49" s="929" t="s">
        <v>5429</v>
      </c>
      <c r="V49" s="929" t="s">
        <v>5429</v>
      </c>
      <c r="W49" s="1726">
        <v>0.2</v>
      </c>
      <c r="X49" s="1104">
        <f t="shared" si="0"/>
        <v>0</v>
      </c>
      <c r="Y49" s="1727"/>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c r="CY49" s="262"/>
      <c r="CZ49" s="262"/>
      <c r="DA49" s="262"/>
      <c r="DB49" s="262"/>
      <c r="DC49" s="262"/>
      <c r="DD49" s="262"/>
      <c r="DE49" s="262"/>
      <c r="DF49" s="262"/>
      <c r="DG49" s="262"/>
      <c r="DH49" s="262"/>
      <c r="DI49" s="262"/>
      <c r="DJ49" s="262"/>
      <c r="DK49" s="262"/>
      <c r="DL49" s="262"/>
      <c r="DM49" s="262"/>
      <c r="DN49" s="262"/>
      <c r="DO49" s="262"/>
      <c r="DP49" s="262"/>
      <c r="DQ49" s="262"/>
      <c r="DR49" s="262"/>
      <c r="DS49" s="262"/>
      <c r="DT49" s="262"/>
      <c r="DU49" s="262"/>
      <c r="DV49" s="262"/>
      <c r="DW49" s="262"/>
      <c r="DX49" s="262"/>
      <c r="DY49" s="262"/>
      <c r="DZ49" s="262"/>
      <c r="EA49" s="262"/>
      <c r="EB49" s="262"/>
      <c r="EC49" s="262"/>
      <c r="ED49" s="262"/>
      <c r="EE49" s="262"/>
      <c r="EF49" s="262"/>
      <c r="EG49" s="262"/>
      <c r="EH49" s="262"/>
      <c r="EI49" s="262"/>
      <c r="EJ49" s="262"/>
      <c r="EK49" s="262"/>
      <c r="EL49" s="262"/>
      <c r="EM49" s="262"/>
      <c r="EN49" s="262"/>
      <c r="EO49" s="262"/>
      <c r="EP49" s="262"/>
      <c r="EQ49" s="262"/>
      <c r="ER49" s="262"/>
      <c r="ES49" s="262"/>
      <c r="ET49" s="262"/>
      <c r="EU49" s="262"/>
      <c r="EV49" s="262"/>
      <c r="EW49" s="262"/>
      <c r="EX49" s="262"/>
      <c r="EY49" s="262"/>
      <c r="EZ49" s="262"/>
      <c r="FA49" s="262"/>
      <c r="FB49" s="262"/>
      <c r="FC49" s="262"/>
      <c r="FD49" s="262"/>
      <c r="FE49" s="262"/>
      <c r="FF49" s="262"/>
      <c r="FG49" s="262"/>
      <c r="FH49" s="262"/>
      <c r="FI49" s="262"/>
      <c r="FJ49" s="262"/>
      <c r="FK49" s="262"/>
      <c r="FL49" s="262"/>
      <c r="FM49" s="262"/>
      <c r="FN49" s="262"/>
      <c r="FO49" s="262"/>
      <c r="FP49" s="262"/>
      <c r="FQ49" s="262"/>
      <c r="FR49" s="262"/>
      <c r="FS49" s="262"/>
      <c r="FT49" s="262"/>
      <c r="FU49" s="262"/>
      <c r="FV49" s="262"/>
      <c r="FW49" s="262"/>
      <c r="FX49" s="262"/>
      <c r="FY49" s="262"/>
      <c r="FZ49" s="262"/>
      <c r="GA49" s="262"/>
      <c r="GB49" s="262"/>
      <c r="GC49" s="262"/>
      <c r="GD49" s="262"/>
      <c r="GE49" s="262"/>
      <c r="GF49" s="262"/>
      <c r="GG49" s="262"/>
      <c r="GH49" s="262"/>
      <c r="GI49" s="262"/>
      <c r="GJ49" s="262"/>
      <c r="GK49" s="262"/>
      <c r="GL49" s="262"/>
      <c r="GM49" s="262"/>
      <c r="GN49" s="262"/>
      <c r="GO49" s="262"/>
      <c r="GP49" s="262"/>
      <c r="GQ49" s="262"/>
      <c r="GR49" s="262"/>
      <c r="GS49" s="262"/>
      <c r="GT49" s="262"/>
      <c r="GU49" s="262"/>
      <c r="GV49" s="262"/>
      <c r="GW49" s="262"/>
      <c r="GX49" s="262"/>
      <c r="GY49" s="262"/>
      <c r="GZ49" s="262"/>
      <c r="HA49" s="262"/>
      <c r="HB49" s="262"/>
      <c r="HC49" s="262"/>
      <c r="HD49" s="262"/>
      <c r="HE49" s="262"/>
      <c r="HF49" s="262"/>
      <c r="HG49" s="262"/>
      <c r="HH49" s="262"/>
      <c r="HI49" s="262"/>
      <c r="HJ49" s="262"/>
      <c r="HK49" s="262"/>
      <c r="HL49" s="262"/>
      <c r="HM49" s="262"/>
      <c r="HN49" s="262"/>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c r="IP49" s="189"/>
      <c r="IQ49" s="189"/>
      <c r="IR49" s="189"/>
      <c r="IS49" s="189"/>
      <c r="IT49" s="189"/>
      <c r="IU49" s="189"/>
      <c r="IV49" s="189"/>
      <c r="IW49" s="189"/>
      <c r="IX49" s="189"/>
      <c r="IY49" s="189"/>
      <c r="IZ49" s="189"/>
      <c r="JA49" s="189"/>
      <c r="JB49" s="189"/>
      <c r="JC49" s="189"/>
      <c r="JD49" s="189"/>
      <c r="JE49" s="189"/>
      <c r="JF49" s="189"/>
      <c r="JG49" s="189"/>
      <c r="JH49" s="189"/>
      <c r="JI49" s="189"/>
      <c r="JJ49" s="189"/>
      <c r="JK49" s="189"/>
      <c r="JL49" s="189"/>
      <c r="JM49" s="189"/>
      <c r="JN49" s="189"/>
      <c r="JO49" s="189"/>
      <c r="JP49" s="189"/>
      <c r="JQ49" s="189"/>
      <c r="JR49" s="189"/>
      <c r="JS49" s="189"/>
      <c r="JT49" s="189"/>
      <c r="JU49" s="189"/>
      <c r="JV49" s="189"/>
      <c r="JW49" s="189"/>
      <c r="JX49" s="189"/>
      <c r="JY49" s="189"/>
      <c r="JZ49" s="189"/>
      <c r="KA49" s="189"/>
      <c r="KB49" s="189"/>
      <c r="KC49" s="189"/>
      <c r="KD49" s="189"/>
      <c r="KE49" s="189"/>
      <c r="KF49" s="189"/>
      <c r="KG49" s="189"/>
      <c r="KH49" s="189"/>
      <c r="KI49" s="189"/>
      <c r="KJ49" s="189"/>
      <c r="KK49" s="189"/>
      <c r="KL49" s="189"/>
      <c r="KM49" s="189"/>
      <c r="KN49" s="189"/>
      <c r="KO49" s="189"/>
      <c r="KP49" s="189"/>
      <c r="KQ49" s="189"/>
      <c r="KR49" s="189"/>
      <c r="KS49" s="189"/>
      <c r="KT49" s="189"/>
      <c r="KU49" s="189"/>
      <c r="KV49" s="189"/>
      <c r="KW49" s="189"/>
      <c r="KX49" s="189"/>
      <c r="KY49" s="189"/>
      <c r="KZ49" s="189"/>
      <c r="LA49" s="189"/>
      <c r="LB49" s="189"/>
      <c r="LC49" s="189"/>
      <c r="LD49" s="189"/>
      <c r="LE49" s="189"/>
      <c r="LF49" s="189"/>
      <c r="LG49" s="189"/>
      <c r="LH49" s="189"/>
      <c r="LI49" s="189"/>
      <c r="LJ49" s="189"/>
      <c r="LK49" s="189"/>
      <c r="LL49" s="189"/>
      <c r="LM49" s="189"/>
      <c r="LN49" s="189"/>
      <c r="LO49" s="189"/>
      <c r="LP49" s="189"/>
      <c r="LQ49" s="189"/>
      <c r="LR49" s="189"/>
      <c r="LS49" s="189"/>
      <c r="LT49" s="189"/>
      <c r="LU49" s="189"/>
      <c r="LV49" s="189"/>
      <c r="LW49" s="189"/>
      <c r="LX49" s="189"/>
      <c r="LY49" s="189"/>
      <c r="LZ49" s="189"/>
      <c r="MA49" s="189"/>
      <c r="MB49" s="189"/>
      <c r="MC49" s="189"/>
      <c r="MD49" s="189"/>
      <c r="ME49" s="189"/>
      <c r="MF49" s="189"/>
    </row>
    <row r="50" spans="1:344" ht="12.75" x14ac:dyDescent="0.2">
      <c r="A50" s="1007">
        <v>4</v>
      </c>
      <c r="B50" s="1008">
        <v>4.0999999999999996</v>
      </c>
      <c r="C50" s="187"/>
      <c r="D50" s="187"/>
      <c r="E50" s="1009" t="str">
        <f t="shared" si="9"/>
        <v>REPORTS</v>
      </c>
      <c r="F50" s="216"/>
      <c r="G50" s="515" t="s">
        <v>3331</v>
      </c>
      <c r="H50" s="757"/>
      <c r="I50" s="224" t="s">
        <v>8</v>
      </c>
      <c r="J50" s="253"/>
      <c r="K50" s="280" t="s">
        <v>1604</v>
      </c>
      <c r="L50" s="226"/>
      <c r="M50" s="237" t="s">
        <v>1604</v>
      </c>
      <c r="N50" s="279"/>
      <c r="O50" s="253"/>
      <c r="P50" s="1762"/>
      <c r="Q50" s="84" t="s">
        <v>1605</v>
      </c>
      <c r="R50" s="1760"/>
      <c r="S50" s="929" t="s">
        <v>4066</v>
      </c>
      <c r="T50" s="929" t="s">
        <v>5430</v>
      </c>
      <c r="U50" s="929"/>
      <c r="V50" s="929"/>
      <c r="W50" s="1726" t="s">
        <v>1604</v>
      </c>
      <c r="X50" s="1104" t="str">
        <f t="shared" si="0"/>
        <v>Text</v>
      </c>
      <c r="Y50" s="1727"/>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c r="CY50" s="262"/>
      <c r="CZ50" s="262"/>
      <c r="DA50" s="262"/>
      <c r="DB50" s="262"/>
      <c r="DC50" s="262"/>
      <c r="DD50" s="262"/>
      <c r="DE50" s="262"/>
      <c r="DF50" s="262"/>
      <c r="DG50" s="262"/>
      <c r="DH50" s="262"/>
      <c r="DI50" s="262"/>
      <c r="DJ50" s="262"/>
      <c r="DK50" s="262"/>
      <c r="DL50" s="262"/>
      <c r="DM50" s="262"/>
      <c r="DN50" s="262"/>
      <c r="DO50" s="262"/>
      <c r="DP50" s="262"/>
      <c r="DQ50" s="262"/>
      <c r="DR50" s="262"/>
      <c r="DS50" s="262"/>
      <c r="DT50" s="262"/>
      <c r="DU50" s="262"/>
      <c r="DV50" s="262"/>
      <c r="DW50" s="262"/>
      <c r="DX50" s="262"/>
      <c r="DY50" s="262"/>
      <c r="DZ50" s="262"/>
      <c r="EA50" s="262"/>
      <c r="EB50" s="262"/>
      <c r="EC50" s="262"/>
      <c r="ED50" s="262"/>
      <c r="EE50" s="262"/>
      <c r="EF50" s="262"/>
      <c r="EG50" s="262"/>
      <c r="EH50" s="262"/>
      <c r="EI50" s="262"/>
      <c r="EJ50" s="262"/>
      <c r="EK50" s="262"/>
      <c r="EL50" s="262"/>
      <c r="EM50" s="262"/>
      <c r="EN50" s="262"/>
      <c r="EO50" s="262"/>
      <c r="EP50" s="262"/>
      <c r="EQ50" s="262"/>
      <c r="ER50" s="262"/>
      <c r="ES50" s="262"/>
      <c r="ET50" s="262"/>
      <c r="EU50" s="262"/>
      <c r="EV50" s="262"/>
      <c r="EW50" s="262"/>
      <c r="EX50" s="262"/>
      <c r="EY50" s="262"/>
      <c r="EZ50" s="262"/>
      <c r="FA50" s="262"/>
      <c r="FB50" s="262"/>
      <c r="FC50" s="262"/>
      <c r="FD50" s="262"/>
      <c r="FE50" s="262"/>
      <c r="FF50" s="262"/>
      <c r="FG50" s="262"/>
      <c r="FH50" s="262"/>
      <c r="FI50" s="262"/>
      <c r="FJ50" s="262"/>
      <c r="FK50" s="262"/>
      <c r="FL50" s="262"/>
      <c r="FM50" s="262"/>
      <c r="FN50" s="262"/>
      <c r="FO50" s="262"/>
      <c r="FP50" s="262"/>
      <c r="FQ50" s="262"/>
      <c r="FR50" s="262"/>
      <c r="FS50" s="262"/>
      <c r="FT50" s="262"/>
      <c r="FU50" s="262"/>
      <c r="FV50" s="262"/>
      <c r="FW50" s="262"/>
      <c r="FX50" s="262"/>
      <c r="FY50" s="262"/>
      <c r="FZ50" s="262"/>
      <c r="GA50" s="262"/>
      <c r="GB50" s="262"/>
      <c r="GC50" s="262"/>
      <c r="GD50" s="262"/>
      <c r="GE50" s="262"/>
      <c r="GF50" s="262"/>
      <c r="GG50" s="262"/>
      <c r="GH50" s="262"/>
      <c r="GI50" s="262"/>
      <c r="GJ50" s="262"/>
      <c r="GK50" s="262"/>
      <c r="GL50" s="262"/>
      <c r="GM50" s="262"/>
      <c r="GN50" s="262"/>
      <c r="GO50" s="262"/>
      <c r="GP50" s="262"/>
      <c r="GQ50" s="262"/>
      <c r="GR50" s="262"/>
      <c r="GS50" s="262"/>
      <c r="GT50" s="262"/>
      <c r="GU50" s="262"/>
      <c r="GV50" s="262"/>
      <c r="GW50" s="262"/>
      <c r="GX50" s="262"/>
      <c r="GY50" s="262"/>
      <c r="GZ50" s="262"/>
      <c r="HA50" s="262"/>
      <c r="HB50" s="262"/>
      <c r="HC50" s="262"/>
      <c r="HD50" s="262"/>
      <c r="HE50" s="262"/>
      <c r="HF50" s="262"/>
      <c r="HG50" s="262"/>
      <c r="HH50" s="262"/>
      <c r="HI50" s="262"/>
      <c r="HJ50" s="262"/>
      <c r="HK50" s="262"/>
      <c r="HL50" s="262"/>
      <c r="HM50" s="262"/>
      <c r="HN50" s="262"/>
      <c r="HO50" s="189"/>
      <c r="HP50" s="189"/>
      <c r="HQ50" s="189"/>
      <c r="HR50" s="189"/>
      <c r="HS50" s="189"/>
      <c r="HT50" s="189"/>
      <c r="HU50" s="189"/>
      <c r="HV50" s="189"/>
      <c r="HW50" s="189"/>
      <c r="HX50" s="189"/>
      <c r="HY50" s="189"/>
      <c r="HZ50" s="189"/>
      <c r="IA50" s="189"/>
      <c r="IB50" s="189"/>
      <c r="IC50" s="189"/>
      <c r="ID50" s="189"/>
      <c r="IE50" s="189"/>
      <c r="IF50" s="189"/>
      <c r="IG50" s="189"/>
      <c r="IH50" s="189"/>
      <c r="II50" s="189"/>
      <c r="IJ50" s="189"/>
      <c r="IK50" s="189"/>
      <c r="IL50" s="189"/>
      <c r="IM50" s="189"/>
      <c r="IN50" s="189"/>
      <c r="IO50" s="189"/>
      <c r="IP50" s="189"/>
      <c r="IQ50" s="189"/>
      <c r="IR50" s="189"/>
      <c r="IS50" s="189"/>
      <c r="IT50" s="189"/>
      <c r="IU50" s="189"/>
      <c r="IV50" s="189"/>
      <c r="IW50" s="189"/>
      <c r="IX50" s="189"/>
      <c r="IY50" s="189"/>
      <c r="IZ50" s="189"/>
      <c r="JA50" s="189"/>
      <c r="JB50" s="189"/>
      <c r="JC50" s="189"/>
      <c r="JD50" s="189"/>
      <c r="JE50" s="189"/>
      <c r="JF50" s="189"/>
      <c r="JG50" s="189"/>
      <c r="JH50" s="189"/>
      <c r="JI50" s="189"/>
      <c r="JJ50" s="189"/>
      <c r="JK50" s="189"/>
      <c r="JL50" s="189"/>
      <c r="JM50" s="189"/>
      <c r="JN50" s="189"/>
      <c r="JO50" s="189"/>
      <c r="JP50" s="189"/>
      <c r="JQ50" s="189"/>
      <c r="JR50" s="189"/>
      <c r="JS50" s="189"/>
      <c r="JT50" s="189"/>
      <c r="JU50" s="189"/>
      <c r="JV50" s="189"/>
      <c r="JW50" s="189"/>
      <c r="JX50" s="189"/>
      <c r="JY50" s="189"/>
      <c r="JZ50" s="189"/>
      <c r="KA50" s="189"/>
      <c r="KB50" s="189"/>
      <c r="KC50" s="189"/>
      <c r="KD50" s="189"/>
      <c r="KE50" s="189"/>
      <c r="KF50" s="189"/>
      <c r="KG50" s="189"/>
      <c r="KH50" s="189"/>
      <c r="KI50" s="189"/>
      <c r="KJ50" s="189"/>
      <c r="KK50" s="189"/>
      <c r="KL50" s="189"/>
      <c r="KM50" s="189"/>
      <c r="KN50" s="189"/>
      <c r="KO50" s="189"/>
      <c r="KP50" s="189"/>
      <c r="KQ50" s="189"/>
      <c r="KR50" s="189"/>
      <c r="KS50" s="189"/>
      <c r="KT50" s="189"/>
      <c r="KU50" s="189"/>
      <c r="KV50" s="189"/>
      <c r="KW50" s="189"/>
      <c r="KX50" s="189"/>
      <c r="KY50" s="189"/>
      <c r="KZ50" s="189"/>
      <c r="LA50" s="189"/>
      <c r="LB50" s="189"/>
      <c r="LC50" s="189"/>
      <c r="LD50" s="189"/>
      <c r="LE50" s="189"/>
      <c r="LF50" s="189"/>
      <c r="LG50" s="189"/>
      <c r="LH50" s="189"/>
      <c r="LI50" s="189"/>
      <c r="LJ50" s="189"/>
      <c r="LK50" s="189"/>
      <c r="LL50" s="189"/>
      <c r="LM50" s="189"/>
      <c r="LN50" s="189"/>
      <c r="LO50" s="189"/>
      <c r="LP50" s="189"/>
      <c r="LQ50" s="189"/>
      <c r="LR50" s="189"/>
      <c r="LS50" s="189"/>
      <c r="LT50" s="189"/>
      <c r="LU50" s="189"/>
      <c r="LV50" s="189"/>
      <c r="LW50" s="189"/>
      <c r="LX50" s="189"/>
      <c r="LY50" s="189"/>
      <c r="LZ50" s="189"/>
      <c r="MA50" s="189"/>
      <c r="MB50" s="189"/>
      <c r="MC50" s="189"/>
      <c r="MD50" s="189"/>
      <c r="ME50" s="189"/>
      <c r="MF50" s="189"/>
    </row>
    <row r="51" spans="1:344" s="221" customFormat="1" ht="18.75" x14ac:dyDescent="0.3">
      <c r="A51" s="1007">
        <v>4</v>
      </c>
      <c r="B51" s="2138"/>
      <c r="C51" s="2137" t="s">
        <v>6523</v>
      </c>
      <c r="D51" s="1906"/>
      <c r="E51" s="2136" t="s">
        <v>6522</v>
      </c>
      <c r="F51" s="228"/>
      <c r="G51" s="502"/>
      <c r="H51" s="758"/>
      <c r="I51" s="231" t="s">
        <v>8</v>
      </c>
      <c r="J51" s="253"/>
      <c r="K51" s="282"/>
      <c r="L51" s="234"/>
      <c r="M51" s="233"/>
      <c r="N51" s="235"/>
      <c r="O51" s="1760"/>
      <c r="P51" s="253"/>
      <c r="Q51" s="1761"/>
      <c r="R51" s="1760"/>
      <c r="S51" s="929" t="s">
        <v>4068</v>
      </c>
      <c r="T51" s="929"/>
      <c r="U51" s="929"/>
      <c r="V51" s="929"/>
      <c r="W51" s="1726"/>
      <c r="X51" s="1104" t="str">
        <f t="shared" si="0"/>
        <v>Blank</v>
      </c>
      <c r="Y51" s="172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c r="DM51" s="262"/>
      <c r="DN51" s="262"/>
      <c r="DO51" s="262"/>
      <c r="DP51" s="262"/>
      <c r="DQ51" s="262"/>
      <c r="DR51" s="262"/>
      <c r="DS51" s="262"/>
      <c r="DT51" s="262"/>
      <c r="DU51" s="262"/>
      <c r="DV51" s="262"/>
      <c r="DW51" s="262"/>
      <c r="DX51" s="262"/>
      <c r="DY51" s="262"/>
      <c r="DZ51" s="262"/>
      <c r="EA51" s="262"/>
      <c r="EB51" s="262"/>
      <c r="EC51" s="262"/>
      <c r="ED51" s="262"/>
      <c r="EE51" s="262"/>
      <c r="EF51" s="262"/>
      <c r="EG51" s="262"/>
      <c r="EH51" s="262"/>
      <c r="EI51" s="262"/>
      <c r="EJ51" s="262"/>
      <c r="EK51" s="262"/>
      <c r="EL51" s="262"/>
      <c r="EM51" s="262"/>
      <c r="EN51" s="262"/>
      <c r="EO51" s="262"/>
      <c r="EP51" s="262"/>
      <c r="EQ51" s="262"/>
      <c r="ER51" s="262"/>
      <c r="ES51" s="262"/>
      <c r="ET51" s="262"/>
      <c r="EU51" s="262"/>
      <c r="EV51" s="262"/>
      <c r="EW51" s="262"/>
      <c r="EX51" s="262"/>
      <c r="EY51" s="262"/>
      <c r="EZ51" s="262"/>
      <c r="FA51" s="262"/>
      <c r="FB51" s="262"/>
      <c r="FC51" s="262"/>
      <c r="FD51" s="262"/>
      <c r="FE51" s="262"/>
      <c r="FF51" s="262"/>
      <c r="FG51" s="262"/>
      <c r="FH51" s="262"/>
      <c r="FI51" s="262"/>
      <c r="FJ51" s="262"/>
      <c r="FK51" s="262"/>
      <c r="FL51" s="262"/>
      <c r="FM51" s="262"/>
      <c r="FN51" s="262"/>
      <c r="FO51" s="262"/>
      <c r="FP51" s="262"/>
      <c r="FQ51" s="262"/>
      <c r="FR51" s="262"/>
      <c r="FS51" s="262"/>
      <c r="FT51" s="262"/>
      <c r="FU51" s="262"/>
      <c r="FV51" s="262"/>
      <c r="FW51" s="262"/>
      <c r="FX51" s="262"/>
      <c r="FY51" s="262"/>
      <c r="FZ51" s="262"/>
      <c r="GA51" s="262"/>
      <c r="GB51" s="262"/>
      <c r="GC51" s="262"/>
      <c r="GD51" s="262"/>
      <c r="GE51" s="262"/>
      <c r="GF51" s="262"/>
      <c r="GG51" s="262"/>
      <c r="GH51" s="262"/>
      <c r="GI51" s="262"/>
      <c r="GJ51" s="262"/>
      <c r="GK51" s="262"/>
      <c r="GL51" s="262"/>
      <c r="GM51" s="262"/>
      <c r="GN51" s="262"/>
      <c r="GO51" s="262"/>
      <c r="GP51" s="262"/>
      <c r="GQ51" s="262"/>
      <c r="GR51" s="262"/>
      <c r="GS51" s="262"/>
      <c r="GT51" s="262"/>
      <c r="GU51" s="262"/>
      <c r="GV51" s="262"/>
      <c r="GW51" s="262"/>
      <c r="GX51" s="262"/>
      <c r="GY51" s="262"/>
      <c r="GZ51" s="262"/>
      <c r="HA51" s="262"/>
      <c r="HB51" s="262"/>
      <c r="HC51" s="262"/>
      <c r="HD51" s="262"/>
      <c r="HE51" s="262"/>
      <c r="HF51" s="262"/>
      <c r="HG51" s="262"/>
      <c r="HH51" s="262"/>
      <c r="HI51" s="262"/>
      <c r="HJ51" s="262"/>
      <c r="HK51" s="262"/>
      <c r="HL51" s="262"/>
      <c r="HM51" s="262"/>
      <c r="HN51" s="262"/>
    </row>
    <row r="52" spans="1:344" ht="12.75" x14ac:dyDescent="0.2">
      <c r="A52" s="1007">
        <v>4</v>
      </c>
      <c r="B52" s="1008">
        <v>4.2</v>
      </c>
      <c r="C52" s="187"/>
      <c r="D52" s="187"/>
      <c r="E52" s="1012" t="s">
        <v>1792</v>
      </c>
      <c r="F52" s="283"/>
      <c r="G52" s="515" t="s">
        <v>1606</v>
      </c>
      <c r="H52" s="757" t="s">
        <v>3784</v>
      </c>
      <c r="I52" s="224" t="s">
        <v>1558</v>
      </c>
      <c r="J52" s="253">
        <f t="shared" ref="J52:J58" si="12">J$44</f>
        <v>45474</v>
      </c>
      <c r="K52" s="1814">
        <v>27.85</v>
      </c>
      <c r="L52" s="226">
        <f t="shared" ref="L52:L58" si="13">K52*0.1</f>
        <v>2.7850000000000001</v>
      </c>
      <c r="M52" s="294">
        <f t="shared" ref="M52:M58" si="14">K52+L52</f>
        <v>30.635000000000002</v>
      </c>
      <c r="N52" s="279" t="s">
        <v>1214</v>
      </c>
      <c r="O52" s="1815">
        <f t="shared" ref="O52:O58" si="15">O$44</f>
        <v>45839</v>
      </c>
      <c r="P52" s="1762" t="s">
        <v>69</v>
      </c>
      <c r="Q52" s="84" t="s">
        <v>70</v>
      </c>
      <c r="R52" s="2092" t="s">
        <v>3364</v>
      </c>
      <c r="S52" s="929" t="s">
        <v>4070</v>
      </c>
      <c r="T52" s="929" t="s">
        <v>5431</v>
      </c>
      <c r="U52" s="929" t="s">
        <v>5431</v>
      </c>
      <c r="V52" s="929" t="s">
        <v>5431</v>
      </c>
      <c r="W52" s="1726">
        <v>27.85</v>
      </c>
      <c r="X52" s="1104">
        <f t="shared" si="0"/>
        <v>0</v>
      </c>
      <c r="Y52" s="1727"/>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262"/>
      <c r="DB52" s="262"/>
      <c r="DC52" s="262"/>
      <c r="DD52" s="262"/>
      <c r="DE52" s="262"/>
      <c r="DF52" s="262"/>
      <c r="DG52" s="262"/>
      <c r="DH52" s="262"/>
      <c r="DI52" s="262"/>
      <c r="DJ52" s="262"/>
      <c r="DK52" s="262"/>
      <c r="DL52" s="262"/>
      <c r="DM52" s="262"/>
      <c r="DN52" s="262"/>
      <c r="DO52" s="262"/>
      <c r="DP52" s="262"/>
      <c r="DQ52" s="262"/>
      <c r="DR52" s="262"/>
      <c r="DS52" s="262"/>
      <c r="DT52" s="262"/>
      <c r="DU52" s="262"/>
      <c r="DV52" s="262"/>
      <c r="DW52" s="262"/>
      <c r="DX52" s="262"/>
      <c r="DY52" s="262"/>
      <c r="DZ52" s="262"/>
      <c r="EA52" s="262"/>
      <c r="EB52" s="262"/>
      <c r="EC52" s="262"/>
      <c r="ED52" s="262"/>
      <c r="EE52" s="262"/>
      <c r="EF52" s="262"/>
      <c r="EG52" s="262"/>
      <c r="EH52" s="262"/>
      <c r="EI52" s="262"/>
      <c r="EJ52" s="262"/>
      <c r="EK52" s="262"/>
      <c r="EL52" s="262"/>
      <c r="EM52" s="262"/>
      <c r="EN52" s="262"/>
      <c r="EO52" s="262"/>
      <c r="EP52" s="262"/>
      <c r="EQ52" s="262"/>
      <c r="ER52" s="262"/>
      <c r="ES52" s="262"/>
      <c r="ET52" s="262"/>
      <c r="EU52" s="262"/>
      <c r="EV52" s="262"/>
      <c r="EW52" s="262"/>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c r="HJ52" s="262"/>
      <c r="HK52" s="262"/>
      <c r="HL52" s="262"/>
      <c r="HM52" s="262"/>
      <c r="HN52" s="262"/>
      <c r="HO52" s="189"/>
      <c r="HP52" s="189"/>
      <c r="HQ52" s="189"/>
      <c r="HR52" s="189"/>
      <c r="HS52" s="189"/>
      <c r="HT52" s="189"/>
      <c r="HU52" s="189"/>
      <c r="HV52" s="189"/>
      <c r="HW52" s="189"/>
      <c r="HX52" s="189"/>
      <c r="HY52" s="189"/>
      <c r="HZ52" s="189"/>
      <c r="IA52" s="189"/>
      <c r="IB52" s="189"/>
      <c r="IC52" s="189"/>
      <c r="ID52" s="189"/>
      <c r="IE52" s="189"/>
      <c r="IF52" s="189"/>
      <c r="IG52" s="189"/>
      <c r="IH52" s="189"/>
      <c r="II52" s="189"/>
      <c r="IJ52" s="189"/>
      <c r="IK52" s="189"/>
      <c r="IL52" s="189"/>
      <c r="IM52" s="189"/>
      <c r="IN52" s="189"/>
      <c r="IO52" s="189"/>
      <c r="IP52" s="189"/>
      <c r="IQ52" s="189"/>
      <c r="IR52" s="189"/>
      <c r="IS52" s="189"/>
      <c r="IT52" s="189"/>
      <c r="IU52" s="189"/>
      <c r="IV52" s="189"/>
      <c r="IW52" s="189"/>
      <c r="IX52" s="189"/>
      <c r="IY52" s="189"/>
      <c r="IZ52" s="189"/>
      <c r="JA52" s="189"/>
      <c r="JB52" s="189"/>
      <c r="JC52" s="189"/>
      <c r="JD52" s="189"/>
      <c r="JE52" s="189"/>
      <c r="JF52" s="189"/>
      <c r="JG52" s="189"/>
      <c r="JH52" s="189"/>
      <c r="JI52" s="189"/>
      <c r="JJ52" s="189"/>
      <c r="JK52" s="189"/>
      <c r="JL52" s="189"/>
      <c r="JM52" s="189"/>
      <c r="JN52" s="189"/>
      <c r="JO52" s="189"/>
      <c r="JP52" s="189"/>
      <c r="JQ52" s="189"/>
      <c r="JR52" s="189"/>
      <c r="JS52" s="189"/>
      <c r="JT52" s="189"/>
      <c r="JU52" s="189"/>
      <c r="JV52" s="189"/>
      <c r="JW52" s="189"/>
      <c r="JX52" s="189"/>
      <c r="JY52" s="189"/>
      <c r="JZ52" s="189"/>
      <c r="KA52" s="189"/>
      <c r="KB52" s="189"/>
      <c r="KC52" s="189"/>
      <c r="KD52" s="189"/>
      <c r="KE52" s="189"/>
      <c r="KF52" s="189"/>
      <c r="KG52" s="189"/>
      <c r="KH52" s="189"/>
      <c r="KI52" s="189"/>
      <c r="KJ52" s="189"/>
      <c r="KK52" s="189"/>
      <c r="KL52" s="189"/>
      <c r="KM52" s="189"/>
      <c r="KN52" s="189"/>
      <c r="KO52" s="189"/>
      <c r="KP52" s="189"/>
      <c r="KQ52" s="189"/>
      <c r="KR52" s="189"/>
      <c r="KS52" s="189"/>
      <c r="KT52" s="189"/>
      <c r="KU52" s="189"/>
      <c r="KV52" s="189"/>
      <c r="KW52" s="189"/>
      <c r="KX52" s="189"/>
      <c r="KY52" s="189"/>
      <c r="KZ52" s="189"/>
      <c r="LA52" s="189"/>
      <c r="LB52" s="189"/>
      <c r="LC52" s="189"/>
      <c r="LD52" s="189"/>
      <c r="LE52" s="189"/>
      <c r="LF52" s="189"/>
      <c r="LG52" s="189"/>
      <c r="LH52" s="189"/>
      <c r="LI52" s="189"/>
      <c r="LJ52" s="189"/>
      <c r="LK52" s="189"/>
      <c r="LL52" s="189"/>
      <c r="LM52" s="189"/>
      <c r="LN52" s="189"/>
      <c r="LO52" s="189"/>
      <c r="LP52" s="189"/>
      <c r="LQ52" s="189"/>
      <c r="LR52" s="189"/>
      <c r="LS52" s="189"/>
      <c r="LT52" s="189"/>
      <c r="LU52" s="189"/>
      <c r="LV52" s="189"/>
      <c r="LW52" s="189"/>
      <c r="LX52" s="189"/>
      <c r="LY52" s="189"/>
      <c r="LZ52" s="189"/>
      <c r="MA52" s="189"/>
      <c r="MB52" s="189"/>
      <c r="MC52" s="189"/>
      <c r="MD52" s="189"/>
      <c r="ME52" s="189"/>
      <c r="MF52" s="189"/>
    </row>
    <row r="53" spans="1:344" ht="12.75" x14ac:dyDescent="0.2">
      <c r="A53" s="1007">
        <v>4</v>
      </c>
      <c r="B53" s="1008">
        <v>4.2</v>
      </c>
      <c r="C53" s="187"/>
      <c r="D53" s="187"/>
      <c r="E53" s="1009" t="str">
        <f t="shared" ref="E53:E58" si="16">E52</f>
        <v>MEDICAL RECORDS</v>
      </c>
      <c r="F53" s="228"/>
      <c r="G53" s="515" t="s">
        <v>1607</v>
      </c>
      <c r="H53" s="757" t="s">
        <v>3785</v>
      </c>
      <c r="I53" s="224" t="s">
        <v>1558</v>
      </c>
      <c r="J53" s="253">
        <f t="shared" si="12"/>
        <v>45474</v>
      </c>
      <c r="K53" s="1814">
        <v>13.3</v>
      </c>
      <c r="L53" s="226">
        <f t="shared" si="13"/>
        <v>1.33</v>
      </c>
      <c r="M53" s="294">
        <f t="shared" si="14"/>
        <v>14.63</v>
      </c>
      <c r="N53" s="279" t="s">
        <v>1214</v>
      </c>
      <c r="O53" s="1815">
        <f t="shared" si="15"/>
        <v>45839</v>
      </c>
      <c r="P53" s="1762" t="s">
        <v>69</v>
      </c>
      <c r="Q53" s="84" t="s">
        <v>70</v>
      </c>
      <c r="R53" s="2092" t="s">
        <v>3365</v>
      </c>
      <c r="S53" s="929" t="s">
        <v>4064</v>
      </c>
      <c r="T53" s="929" t="s">
        <v>5432</v>
      </c>
      <c r="U53" s="929" t="s">
        <v>5432</v>
      </c>
      <c r="V53" s="929"/>
      <c r="W53" s="1726">
        <v>13.3</v>
      </c>
      <c r="X53" s="1104">
        <f t="shared" si="0"/>
        <v>0</v>
      </c>
      <c r="Y53" s="1727"/>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c r="DA53" s="262"/>
      <c r="DB53" s="262"/>
      <c r="DC53" s="262"/>
      <c r="DD53" s="262"/>
      <c r="DE53" s="262"/>
      <c r="DF53" s="262"/>
      <c r="DG53" s="262"/>
      <c r="DH53" s="262"/>
      <c r="DI53" s="262"/>
      <c r="DJ53" s="262"/>
      <c r="DK53" s="262"/>
      <c r="DL53" s="262"/>
      <c r="DM53" s="262"/>
      <c r="DN53" s="262"/>
      <c r="DO53" s="262"/>
      <c r="DP53" s="262"/>
      <c r="DQ53" s="262"/>
      <c r="DR53" s="262"/>
      <c r="DS53" s="262"/>
      <c r="DT53" s="262"/>
      <c r="DU53" s="262"/>
      <c r="DV53" s="262"/>
      <c r="DW53" s="262"/>
      <c r="DX53" s="262"/>
      <c r="DY53" s="262"/>
      <c r="DZ53" s="262"/>
      <c r="EA53" s="262"/>
      <c r="EB53" s="262"/>
      <c r="EC53" s="262"/>
      <c r="ED53" s="262"/>
      <c r="EE53" s="262"/>
      <c r="EF53" s="262"/>
      <c r="EG53" s="262"/>
      <c r="EH53" s="262"/>
      <c r="EI53" s="262"/>
      <c r="EJ53" s="262"/>
      <c r="EK53" s="262"/>
      <c r="EL53" s="262"/>
      <c r="EM53" s="262"/>
      <c r="EN53" s="262"/>
      <c r="EO53" s="262"/>
      <c r="EP53" s="262"/>
      <c r="EQ53" s="262"/>
      <c r="ER53" s="262"/>
      <c r="ES53" s="262"/>
      <c r="ET53" s="262"/>
      <c r="EU53" s="262"/>
      <c r="EV53" s="262"/>
      <c r="EW53" s="262"/>
      <c r="EX53" s="262"/>
      <c r="EY53" s="262"/>
      <c r="EZ53" s="262"/>
      <c r="FA53" s="262"/>
      <c r="FB53" s="262"/>
      <c r="FC53" s="262"/>
      <c r="FD53" s="262"/>
      <c r="FE53" s="262"/>
      <c r="FF53" s="262"/>
      <c r="FG53" s="262"/>
      <c r="FH53" s="262"/>
      <c r="FI53" s="262"/>
      <c r="FJ53" s="262"/>
      <c r="FK53" s="262"/>
      <c r="FL53" s="262"/>
      <c r="FM53" s="262"/>
      <c r="FN53" s="262"/>
      <c r="FO53" s="262"/>
      <c r="FP53" s="262"/>
      <c r="FQ53" s="262"/>
      <c r="FR53" s="262"/>
      <c r="FS53" s="262"/>
      <c r="FT53" s="262"/>
      <c r="FU53" s="262"/>
      <c r="FV53" s="262"/>
      <c r="FW53" s="262"/>
      <c r="FX53" s="262"/>
      <c r="FY53" s="262"/>
      <c r="FZ53" s="262"/>
      <c r="GA53" s="262"/>
      <c r="GB53" s="262"/>
      <c r="GC53" s="262"/>
      <c r="GD53" s="262"/>
      <c r="GE53" s="262"/>
      <c r="GF53" s="262"/>
      <c r="GG53" s="262"/>
      <c r="GH53" s="262"/>
      <c r="GI53" s="262"/>
      <c r="GJ53" s="262"/>
      <c r="GK53" s="262"/>
      <c r="GL53" s="262"/>
      <c r="GM53" s="262"/>
      <c r="GN53" s="262"/>
      <c r="GO53" s="262"/>
      <c r="GP53" s="262"/>
      <c r="GQ53" s="262"/>
      <c r="GR53" s="262"/>
      <c r="GS53" s="262"/>
      <c r="GT53" s="262"/>
      <c r="GU53" s="262"/>
      <c r="GV53" s="262"/>
      <c r="GW53" s="262"/>
      <c r="GX53" s="262"/>
      <c r="GY53" s="262"/>
      <c r="GZ53" s="262"/>
      <c r="HA53" s="262"/>
      <c r="HB53" s="262"/>
      <c r="HC53" s="262"/>
      <c r="HD53" s="262"/>
      <c r="HE53" s="262"/>
      <c r="HF53" s="262"/>
      <c r="HG53" s="262"/>
      <c r="HH53" s="262"/>
      <c r="HI53" s="262"/>
      <c r="HJ53" s="262"/>
      <c r="HK53" s="262"/>
      <c r="HL53" s="262"/>
      <c r="HM53" s="262"/>
      <c r="HN53" s="262"/>
      <c r="HO53" s="189"/>
      <c r="HP53" s="189"/>
      <c r="HQ53" s="189"/>
      <c r="HR53" s="189"/>
      <c r="HS53" s="189"/>
      <c r="HT53" s="189"/>
      <c r="HU53" s="189"/>
      <c r="HV53" s="189"/>
      <c r="HW53" s="189"/>
      <c r="HX53" s="189"/>
      <c r="HY53" s="189"/>
      <c r="HZ53" s="189"/>
      <c r="IA53" s="189"/>
      <c r="IB53" s="189"/>
      <c r="IC53" s="189"/>
      <c r="ID53" s="189"/>
      <c r="IE53" s="189"/>
      <c r="IF53" s="189"/>
      <c r="IG53" s="189"/>
      <c r="IH53" s="189"/>
      <c r="II53" s="189"/>
      <c r="IJ53" s="189"/>
      <c r="IK53" s="189"/>
      <c r="IL53" s="189"/>
      <c r="IM53" s="189"/>
      <c r="IN53" s="189"/>
      <c r="IO53" s="189"/>
      <c r="IP53" s="189"/>
      <c r="IQ53" s="189"/>
      <c r="IR53" s="189"/>
      <c r="IS53" s="189"/>
      <c r="IT53" s="189"/>
      <c r="IU53" s="189"/>
      <c r="IV53" s="189"/>
      <c r="IW53" s="189"/>
      <c r="IX53" s="189"/>
      <c r="IY53" s="189"/>
      <c r="IZ53" s="189"/>
      <c r="JA53" s="189"/>
      <c r="JB53" s="189"/>
      <c r="JC53" s="189"/>
      <c r="JD53" s="189"/>
      <c r="JE53" s="189"/>
      <c r="JF53" s="189"/>
      <c r="JG53" s="189"/>
      <c r="JH53" s="189"/>
      <c r="JI53" s="189"/>
      <c r="JJ53" s="189"/>
      <c r="JK53" s="189"/>
      <c r="JL53" s="189"/>
      <c r="JM53" s="189"/>
      <c r="JN53" s="189"/>
      <c r="JO53" s="189"/>
      <c r="JP53" s="189"/>
      <c r="JQ53" s="189"/>
      <c r="JR53" s="189"/>
      <c r="JS53" s="189"/>
      <c r="JT53" s="189"/>
      <c r="JU53" s="189"/>
      <c r="JV53" s="189"/>
      <c r="JW53" s="189"/>
      <c r="JX53" s="189"/>
      <c r="JY53" s="189"/>
      <c r="JZ53" s="189"/>
      <c r="KA53" s="189"/>
      <c r="KB53" s="189"/>
      <c r="KC53" s="189"/>
      <c r="KD53" s="189"/>
      <c r="KE53" s="189"/>
      <c r="KF53" s="189"/>
      <c r="KG53" s="189"/>
      <c r="KH53" s="189"/>
      <c r="KI53" s="189"/>
      <c r="KJ53" s="189"/>
      <c r="KK53" s="189"/>
      <c r="KL53" s="189"/>
      <c r="KM53" s="189"/>
      <c r="KN53" s="189"/>
      <c r="KO53" s="189"/>
      <c r="KP53" s="189"/>
      <c r="KQ53" s="189"/>
      <c r="KR53" s="189"/>
      <c r="KS53" s="189"/>
      <c r="KT53" s="189"/>
      <c r="KU53" s="189"/>
      <c r="KV53" s="189"/>
      <c r="KW53" s="189"/>
      <c r="KX53" s="189"/>
      <c r="KY53" s="189"/>
      <c r="KZ53" s="189"/>
      <c r="LA53" s="189"/>
      <c r="LB53" s="189"/>
      <c r="LC53" s="189"/>
      <c r="LD53" s="189"/>
      <c r="LE53" s="189"/>
      <c r="LF53" s="189"/>
      <c r="LG53" s="189"/>
      <c r="LH53" s="189"/>
      <c r="LI53" s="189"/>
      <c r="LJ53" s="189"/>
      <c r="LK53" s="189"/>
      <c r="LL53" s="189"/>
      <c r="LM53" s="189"/>
      <c r="LN53" s="189"/>
      <c r="LO53" s="189"/>
      <c r="LP53" s="189"/>
      <c r="LQ53" s="189"/>
      <c r="LR53" s="189"/>
      <c r="LS53" s="189"/>
      <c r="LT53" s="189"/>
      <c r="LU53" s="189"/>
      <c r="LV53" s="189"/>
      <c r="LW53" s="189"/>
      <c r="LX53" s="189"/>
      <c r="LY53" s="189"/>
      <c r="LZ53" s="189"/>
      <c r="MA53" s="189"/>
      <c r="MB53" s="189"/>
      <c r="MC53" s="189"/>
      <c r="MD53" s="189"/>
      <c r="ME53" s="189"/>
      <c r="MF53" s="189"/>
    </row>
    <row r="54" spans="1:344" ht="12.75" x14ac:dyDescent="0.2">
      <c r="A54" s="1007">
        <v>4</v>
      </c>
      <c r="B54" s="1008">
        <v>4.2</v>
      </c>
      <c r="C54" s="187"/>
      <c r="D54" s="187"/>
      <c r="E54" s="1009" t="str">
        <f t="shared" si="16"/>
        <v>MEDICAL RECORDS</v>
      </c>
      <c r="F54" s="228"/>
      <c r="G54" s="515" t="s">
        <v>1608</v>
      </c>
      <c r="H54" s="757" t="s">
        <v>3786</v>
      </c>
      <c r="I54" s="224" t="s">
        <v>1558</v>
      </c>
      <c r="J54" s="253">
        <f t="shared" si="12"/>
        <v>45474</v>
      </c>
      <c r="K54" s="1814">
        <v>33.1</v>
      </c>
      <c r="L54" s="226">
        <f t="shared" si="13"/>
        <v>3.3100000000000005</v>
      </c>
      <c r="M54" s="294">
        <f t="shared" si="14"/>
        <v>36.410000000000004</v>
      </c>
      <c r="N54" s="279" t="s">
        <v>1214</v>
      </c>
      <c r="O54" s="1815">
        <f t="shared" si="15"/>
        <v>45839</v>
      </c>
      <c r="P54" s="1762" t="s">
        <v>69</v>
      </c>
      <c r="Q54" s="84" t="s">
        <v>70</v>
      </c>
      <c r="R54" s="2092" t="s">
        <v>3366</v>
      </c>
      <c r="S54" s="929" t="s">
        <v>4064</v>
      </c>
      <c r="T54" s="929" t="s">
        <v>5433</v>
      </c>
      <c r="U54" s="929" t="s">
        <v>5433</v>
      </c>
      <c r="V54" s="929"/>
      <c r="W54" s="1726">
        <v>33.1</v>
      </c>
      <c r="X54" s="1104">
        <f t="shared" si="0"/>
        <v>0</v>
      </c>
      <c r="Y54" s="1727"/>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c r="DA54" s="262"/>
      <c r="DB54" s="262"/>
      <c r="DC54" s="262"/>
      <c r="DD54" s="262"/>
      <c r="DE54" s="262"/>
      <c r="DF54" s="262"/>
      <c r="DG54" s="262"/>
      <c r="DH54" s="262"/>
      <c r="DI54" s="262"/>
      <c r="DJ54" s="262"/>
      <c r="DK54" s="262"/>
      <c r="DL54" s="262"/>
      <c r="DM54" s="262"/>
      <c r="DN54" s="262"/>
      <c r="DO54" s="262"/>
      <c r="DP54" s="262"/>
      <c r="DQ54" s="262"/>
      <c r="DR54" s="262"/>
      <c r="DS54" s="262"/>
      <c r="DT54" s="262"/>
      <c r="DU54" s="262"/>
      <c r="DV54" s="262"/>
      <c r="DW54" s="262"/>
      <c r="DX54" s="262"/>
      <c r="DY54" s="262"/>
      <c r="DZ54" s="262"/>
      <c r="EA54" s="262"/>
      <c r="EB54" s="262"/>
      <c r="EC54" s="262"/>
      <c r="ED54" s="262"/>
      <c r="EE54" s="262"/>
      <c r="EF54" s="262"/>
      <c r="EG54" s="262"/>
      <c r="EH54" s="262"/>
      <c r="EI54" s="262"/>
      <c r="EJ54" s="262"/>
      <c r="EK54" s="262"/>
      <c r="EL54" s="262"/>
      <c r="EM54" s="262"/>
      <c r="EN54" s="262"/>
      <c r="EO54" s="262"/>
      <c r="EP54" s="262"/>
      <c r="EQ54" s="262"/>
      <c r="ER54" s="262"/>
      <c r="ES54" s="262"/>
      <c r="ET54" s="262"/>
      <c r="EU54" s="262"/>
      <c r="EV54" s="262"/>
      <c r="EW54" s="262"/>
      <c r="EX54" s="262"/>
      <c r="EY54" s="262"/>
      <c r="EZ54" s="262"/>
      <c r="FA54" s="262"/>
      <c r="FB54" s="262"/>
      <c r="FC54" s="262"/>
      <c r="FD54" s="262"/>
      <c r="FE54" s="262"/>
      <c r="FF54" s="262"/>
      <c r="FG54" s="262"/>
      <c r="FH54" s="262"/>
      <c r="FI54" s="262"/>
      <c r="FJ54" s="262"/>
      <c r="FK54" s="262"/>
      <c r="FL54" s="262"/>
      <c r="FM54" s="262"/>
      <c r="FN54" s="262"/>
      <c r="FO54" s="262"/>
      <c r="FP54" s="262"/>
      <c r="FQ54" s="262"/>
      <c r="FR54" s="262"/>
      <c r="FS54" s="262"/>
      <c r="FT54" s="262"/>
      <c r="FU54" s="262"/>
      <c r="FV54" s="262"/>
      <c r="FW54" s="262"/>
      <c r="FX54" s="262"/>
      <c r="FY54" s="262"/>
      <c r="FZ54" s="262"/>
      <c r="GA54" s="262"/>
      <c r="GB54" s="262"/>
      <c r="GC54" s="262"/>
      <c r="GD54" s="262"/>
      <c r="GE54" s="262"/>
      <c r="GF54" s="262"/>
      <c r="GG54" s="262"/>
      <c r="GH54" s="262"/>
      <c r="GI54" s="262"/>
      <c r="GJ54" s="262"/>
      <c r="GK54" s="262"/>
      <c r="GL54" s="262"/>
      <c r="GM54" s="262"/>
      <c r="GN54" s="262"/>
      <c r="GO54" s="262"/>
      <c r="GP54" s="262"/>
      <c r="GQ54" s="262"/>
      <c r="GR54" s="262"/>
      <c r="GS54" s="262"/>
      <c r="GT54" s="262"/>
      <c r="GU54" s="262"/>
      <c r="GV54" s="262"/>
      <c r="GW54" s="262"/>
      <c r="GX54" s="262"/>
      <c r="GY54" s="262"/>
      <c r="GZ54" s="262"/>
      <c r="HA54" s="262"/>
      <c r="HB54" s="262"/>
      <c r="HC54" s="262"/>
      <c r="HD54" s="262"/>
      <c r="HE54" s="262"/>
      <c r="HF54" s="262"/>
      <c r="HG54" s="262"/>
      <c r="HH54" s="262"/>
      <c r="HI54" s="262"/>
      <c r="HJ54" s="262"/>
      <c r="HK54" s="262"/>
      <c r="HL54" s="262"/>
      <c r="HM54" s="262"/>
      <c r="HN54" s="262"/>
      <c r="HO54" s="189"/>
      <c r="HP54" s="189"/>
      <c r="HQ54" s="189"/>
      <c r="HR54" s="189"/>
      <c r="HS54" s="189"/>
      <c r="HT54" s="189"/>
      <c r="HU54" s="189"/>
      <c r="HV54" s="189"/>
      <c r="HW54" s="189"/>
      <c r="HX54" s="189"/>
      <c r="HY54" s="189"/>
      <c r="HZ54" s="189"/>
      <c r="IA54" s="189"/>
      <c r="IB54" s="189"/>
      <c r="IC54" s="189"/>
      <c r="ID54" s="189"/>
      <c r="IE54" s="189"/>
      <c r="IF54" s="189"/>
      <c r="IG54" s="189"/>
      <c r="IH54" s="189"/>
      <c r="II54" s="189"/>
      <c r="IJ54" s="189"/>
      <c r="IK54" s="189"/>
      <c r="IL54" s="189"/>
      <c r="IM54" s="189"/>
      <c r="IN54" s="189"/>
      <c r="IO54" s="189"/>
      <c r="IP54" s="189"/>
      <c r="IQ54" s="189"/>
      <c r="IR54" s="189"/>
      <c r="IS54" s="189"/>
      <c r="IT54" s="189"/>
      <c r="IU54" s="189"/>
      <c r="IV54" s="189"/>
      <c r="IW54" s="189"/>
      <c r="IX54" s="189"/>
      <c r="IY54" s="189"/>
      <c r="IZ54" s="189"/>
      <c r="JA54" s="189"/>
      <c r="JB54" s="189"/>
      <c r="JC54" s="189"/>
      <c r="JD54" s="189"/>
      <c r="JE54" s="189"/>
      <c r="JF54" s="189"/>
      <c r="JG54" s="189"/>
      <c r="JH54" s="189"/>
      <c r="JI54" s="189"/>
      <c r="JJ54" s="189"/>
      <c r="JK54" s="189"/>
      <c r="JL54" s="189"/>
      <c r="JM54" s="189"/>
      <c r="JN54" s="189"/>
      <c r="JO54" s="189"/>
      <c r="JP54" s="189"/>
      <c r="JQ54" s="189"/>
      <c r="JR54" s="189"/>
      <c r="JS54" s="189"/>
      <c r="JT54" s="189"/>
      <c r="JU54" s="189"/>
      <c r="JV54" s="189"/>
      <c r="JW54" s="189"/>
      <c r="JX54" s="189"/>
      <c r="JY54" s="189"/>
      <c r="JZ54" s="189"/>
      <c r="KA54" s="189"/>
      <c r="KB54" s="189"/>
      <c r="KC54" s="189"/>
      <c r="KD54" s="189"/>
      <c r="KE54" s="189"/>
      <c r="KF54" s="189"/>
      <c r="KG54" s="189"/>
      <c r="KH54" s="189"/>
      <c r="KI54" s="189"/>
      <c r="KJ54" s="189"/>
      <c r="KK54" s="189"/>
      <c r="KL54" s="189"/>
      <c r="KM54" s="189"/>
      <c r="KN54" s="189"/>
      <c r="KO54" s="189"/>
      <c r="KP54" s="189"/>
      <c r="KQ54" s="189"/>
      <c r="KR54" s="189"/>
      <c r="KS54" s="189"/>
      <c r="KT54" s="189"/>
      <c r="KU54" s="189"/>
      <c r="KV54" s="189"/>
      <c r="KW54" s="189"/>
      <c r="KX54" s="189"/>
      <c r="KY54" s="189"/>
      <c r="KZ54" s="189"/>
      <c r="LA54" s="189"/>
      <c r="LB54" s="189"/>
      <c r="LC54" s="189"/>
      <c r="LD54" s="189"/>
      <c r="LE54" s="189"/>
      <c r="LF54" s="189"/>
      <c r="LG54" s="189"/>
      <c r="LH54" s="189"/>
      <c r="LI54" s="189"/>
      <c r="LJ54" s="189"/>
      <c r="LK54" s="189"/>
      <c r="LL54" s="189"/>
      <c r="LM54" s="189"/>
      <c r="LN54" s="189"/>
      <c r="LO54" s="189"/>
      <c r="LP54" s="189"/>
      <c r="LQ54" s="189"/>
      <c r="LR54" s="189"/>
      <c r="LS54" s="189"/>
      <c r="LT54" s="189"/>
      <c r="LU54" s="189"/>
      <c r="LV54" s="189"/>
      <c r="LW54" s="189"/>
      <c r="LX54" s="189"/>
      <c r="LY54" s="189"/>
      <c r="LZ54" s="189"/>
      <c r="MA54" s="189"/>
      <c r="MB54" s="189"/>
      <c r="MC54" s="189"/>
      <c r="MD54" s="189"/>
      <c r="ME54" s="189"/>
      <c r="MF54" s="189"/>
    </row>
    <row r="55" spans="1:344" ht="12.75" x14ac:dyDescent="0.2">
      <c r="A55" s="1007">
        <v>4</v>
      </c>
      <c r="B55" s="1008">
        <v>4.2</v>
      </c>
      <c r="C55" s="187"/>
      <c r="D55" s="187"/>
      <c r="E55" s="1009" t="str">
        <f t="shared" si="16"/>
        <v>MEDICAL RECORDS</v>
      </c>
      <c r="F55" s="228"/>
      <c r="G55" s="515" t="s">
        <v>1609</v>
      </c>
      <c r="H55" s="757" t="s">
        <v>3787</v>
      </c>
      <c r="I55" s="224" t="s">
        <v>1558</v>
      </c>
      <c r="J55" s="253">
        <f t="shared" si="12"/>
        <v>45474</v>
      </c>
      <c r="K55" s="1814">
        <f>K$53</f>
        <v>13.3</v>
      </c>
      <c r="L55" s="226">
        <f t="shared" si="13"/>
        <v>1.33</v>
      </c>
      <c r="M55" s="294">
        <f t="shared" si="14"/>
        <v>14.63</v>
      </c>
      <c r="N55" s="279" t="s">
        <v>1214</v>
      </c>
      <c r="O55" s="1815">
        <f t="shared" si="15"/>
        <v>45839</v>
      </c>
      <c r="P55" s="1762" t="s">
        <v>69</v>
      </c>
      <c r="Q55" s="84" t="s">
        <v>70</v>
      </c>
      <c r="R55" s="2092" t="s">
        <v>3367</v>
      </c>
      <c r="S55" s="929" t="s">
        <v>4065</v>
      </c>
      <c r="T55" s="929" t="s">
        <v>5434</v>
      </c>
      <c r="U55" s="929"/>
      <c r="V55" s="929" t="s">
        <v>5432</v>
      </c>
      <c r="W55" s="1726">
        <v>13.3</v>
      </c>
      <c r="X55" s="1104">
        <f t="shared" si="0"/>
        <v>0</v>
      </c>
      <c r="Y55" s="1727"/>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2"/>
      <c r="CV55" s="262"/>
      <c r="CW55" s="262"/>
      <c r="CX55" s="262"/>
      <c r="CY55" s="262"/>
      <c r="CZ55" s="262"/>
      <c r="DA55" s="262"/>
      <c r="DB55" s="262"/>
      <c r="DC55" s="262"/>
      <c r="DD55" s="262"/>
      <c r="DE55" s="262"/>
      <c r="DF55" s="262"/>
      <c r="DG55" s="262"/>
      <c r="DH55" s="262"/>
      <c r="DI55" s="262"/>
      <c r="DJ55" s="262"/>
      <c r="DK55" s="262"/>
      <c r="DL55" s="262"/>
      <c r="DM55" s="262"/>
      <c r="DN55" s="262"/>
      <c r="DO55" s="262"/>
      <c r="DP55" s="262"/>
      <c r="DQ55" s="262"/>
      <c r="DR55" s="262"/>
      <c r="DS55" s="262"/>
      <c r="DT55" s="262"/>
      <c r="DU55" s="262"/>
      <c r="DV55" s="262"/>
      <c r="DW55" s="262"/>
      <c r="DX55" s="262"/>
      <c r="DY55" s="262"/>
      <c r="DZ55" s="262"/>
      <c r="EA55" s="262"/>
      <c r="EB55" s="262"/>
      <c r="EC55" s="262"/>
      <c r="ED55" s="262"/>
      <c r="EE55" s="262"/>
      <c r="EF55" s="262"/>
      <c r="EG55" s="262"/>
      <c r="EH55" s="262"/>
      <c r="EI55" s="262"/>
      <c r="EJ55" s="262"/>
      <c r="EK55" s="262"/>
      <c r="EL55" s="262"/>
      <c r="EM55" s="262"/>
      <c r="EN55" s="262"/>
      <c r="EO55" s="262"/>
      <c r="EP55" s="262"/>
      <c r="EQ55" s="262"/>
      <c r="ER55" s="262"/>
      <c r="ES55" s="262"/>
      <c r="ET55" s="262"/>
      <c r="EU55" s="262"/>
      <c r="EV55" s="262"/>
      <c r="EW55" s="262"/>
      <c r="EX55" s="262"/>
      <c r="EY55" s="262"/>
      <c r="EZ55" s="262"/>
      <c r="FA55" s="262"/>
      <c r="FB55" s="262"/>
      <c r="FC55" s="262"/>
      <c r="FD55" s="262"/>
      <c r="FE55" s="262"/>
      <c r="FF55" s="262"/>
      <c r="FG55" s="262"/>
      <c r="FH55" s="262"/>
      <c r="FI55" s="262"/>
      <c r="FJ55" s="262"/>
      <c r="FK55" s="262"/>
      <c r="FL55" s="262"/>
      <c r="FM55" s="262"/>
      <c r="FN55" s="262"/>
      <c r="FO55" s="262"/>
      <c r="FP55" s="262"/>
      <c r="FQ55" s="262"/>
      <c r="FR55" s="262"/>
      <c r="FS55" s="262"/>
      <c r="FT55" s="262"/>
      <c r="FU55" s="262"/>
      <c r="FV55" s="262"/>
      <c r="FW55" s="262"/>
      <c r="FX55" s="262"/>
      <c r="FY55" s="262"/>
      <c r="FZ55" s="262"/>
      <c r="GA55" s="262"/>
      <c r="GB55" s="262"/>
      <c r="GC55" s="262"/>
      <c r="GD55" s="262"/>
      <c r="GE55" s="262"/>
      <c r="GF55" s="262"/>
      <c r="GG55" s="262"/>
      <c r="GH55" s="262"/>
      <c r="GI55" s="262"/>
      <c r="GJ55" s="262"/>
      <c r="GK55" s="262"/>
      <c r="GL55" s="262"/>
      <c r="GM55" s="262"/>
      <c r="GN55" s="262"/>
      <c r="GO55" s="262"/>
      <c r="GP55" s="262"/>
      <c r="GQ55" s="262"/>
      <c r="GR55" s="262"/>
      <c r="GS55" s="262"/>
      <c r="GT55" s="262"/>
      <c r="GU55" s="262"/>
      <c r="GV55" s="262"/>
      <c r="GW55" s="262"/>
      <c r="GX55" s="262"/>
      <c r="GY55" s="262"/>
      <c r="GZ55" s="262"/>
      <c r="HA55" s="262"/>
      <c r="HB55" s="262"/>
      <c r="HC55" s="262"/>
      <c r="HD55" s="262"/>
      <c r="HE55" s="262"/>
      <c r="HF55" s="262"/>
      <c r="HG55" s="262"/>
      <c r="HH55" s="262"/>
      <c r="HI55" s="262"/>
      <c r="HJ55" s="262"/>
      <c r="HK55" s="262"/>
      <c r="HL55" s="262"/>
      <c r="HM55" s="262"/>
      <c r="HN55" s="262"/>
      <c r="HO55" s="189"/>
      <c r="HP55" s="189"/>
      <c r="HQ55" s="189"/>
      <c r="HR55" s="189"/>
      <c r="HS55" s="189"/>
      <c r="HT55" s="189"/>
      <c r="HU55" s="189"/>
      <c r="HV55" s="189"/>
      <c r="HW55" s="189"/>
      <c r="HX55" s="189"/>
      <c r="HY55" s="189"/>
      <c r="HZ55" s="189"/>
      <c r="IA55" s="189"/>
      <c r="IB55" s="189"/>
      <c r="IC55" s="189"/>
      <c r="ID55" s="189"/>
      <c r="IE55" s="189"/>
      <c r="IF55" s="189"/>
      <c r="IG55" s="189"/>
      <c r="IH55" s="189"/>
      <c r="II55" s="189"/>
      <c r="IJ55" s="189"/>
      <c r="IK55" s="189"/>
      <c r="IL55" s="189"/>
      <c r="IM55" s="189"/>
      <c r="IN55" s="189"/>
      <c r="IO55" s="189"/>
      <c r="IP55" s="189"/>
      <c r="IQ55" s="189"/>
      <c r="IR55" s="189"/>
      <c r="IS55" s="189"/>
      <c r="IT55" s="189"/>
      <c r="IU55" s="189"/>
      <c r="IV55" s="189"/>
      <c r="IW55" s="189"/>
      <c r="IX55" s="189"/>
      <c r="IY55" s="189"/>
      <c r="IZ55" s="189"/>
      <c r="JA55" s="189"/>
      <c r="JB55" s="189"/>
      <c r="JC55" s="189"/>
      <c r="JD55" s="189"/>
      <c r="JE55" s="189"/>
      <c r="JF55" s="189"/>
      <c r="JG55" s="189"/>
      <c r="JH55" s="189"/>
      <c r="JI55" s="189"/>
      <c r="JJ55" s="189"/>
      <c r="JK55" s="189"/>
      <c r="JL55" s="189"/>
      <c r="JM55" s="189"/>
      <c r="JN55" s="189"/>
      <c r="JO55" s="189"/>
      <c r="JP55" s="189"/>
      <c r="JQ55" s="189"/>
      <c r="JR55" s="189"/>
      <c r="JS55" s="189"/>
      <c r="JT55" s="189"/>
      <c r="JU55" s="189"/>
      <c r="JV55" s="189"/>
      <c r="JW55" s="189"/>
      <c r="JX55" s="189"/>
      <c r="JY55" s="189"/>
      <c r="JZ55" s="189"/>
      <c r="KA55" s="189"/>
      <c r="KB55" s="189"/>
      <c r="KC55" s="189"/>
      <c r="KD55" s="189"/>
      <c r="KE55" s="189"/>
      <c r="KF55" s="189"/>
      <c r="KG55" s="189"/>
      <c r="KH55" s="189"/>
      <c r="KI55" s="189"/>
      <c r="KJ55" s="189"/>
      <c r="KK55" s="189"/>
      <c r="KL55" s="189"/>
      <c r="KM55" s="189"/>
      <c r="KN55" s="189"/>
      <c r="KO55" s="189"/>
      <c r="KP55" s="189"/>
      <c r="KQ55" s="189"/>
      <c r="KR55" s="189"/>
      <c r="KS55" s="189"/>
      <c r="KT55" s="189"/>
      <c r="KU55" s="189"/>
      <c r="KV55" s="189"/>
      <c r="KW55" s="189"/>
      <c r="KX55" s="189"/>
      <c r="KY55" s="189"/>
      <c r="KZ55" s="189"/>
      <c r="LA55" s="189"/>
      <c r="LB55" s="189"/>
      <c r="LC55" s="189"/>
      <c r="LD55" s="189"/>
      <c r="LE55" s="189"/>
      <c r="LF55" s="189"/>
      <c r="LG55" s="189"/>
      <c r="LH55" s="189"/>
      <c r="LI55" s="189"/>
      <c r="LJ55" s="189"/>
      <c r="LK55" s="189"/>
      <c r="LL55" s="189"/>
      <c r="LM55" s="189"/>
      <c r="LN55" s="189"/>
      <c r="LO55" s="189"/>
      <c r="LP55" s="189"/>
      <c r="LQ55" s="189"/>
      <c r="LR55" s="189"/>
      <c r="LS55" s="189"/>
      <c r="LT55" s="189"/>
      <c r="LU55" s="189"/>
      <c r="LV55" s="189"/>
      <c r="LW55" s="189"/>
      <c r="LX55" s="189"/>
      <c r="LY55" s="189"/>
      <c r="LZ55" s="189"/>
      <c r="MA55" s="189"/>
      <c r="MB55" s="189"/>
      <c r="MC55" s="189"/>
      <c r="MD55" s="189"/>
      <c r="ME55" s="189"/>
      <c r="MF55" s="189"/>
    </row>
    <row r="56" spans="1:344" ht="12.75" x14ac:dyDescent="0.2">
      <c r="A56" s="1007">
        <v>4</v>
      </c>
      <c r="B56" s="1008">
        <v>4.2</v>
      </c>
      <c r="C56" s="187"/>
      <c r="D56" s="187"/>
      <c r="E56" s="1009" t="str">
        <f t="shared" si="16"/>
        <v>MEDICAL RECORDS</v>
      </c>
      <c r="F56" s="228"/>
      <c r="G56" s="515" t="s">
        <v>6525</v>
      </c>
      <c r="H56" s="757" t="s">
        <v>3788</v>
      </c>
      <c r="I56" s="224" t="s">
        <v>1558</v>
      </c>
      <c r="J56" s="253">
        <f t="shared" si="12"/>
        <v>45474</v>
      </c>
      <c r="K56" s="1814">
        <f>K$54</f>
        <v>33.1</v>
      </c>
      <c r="L56" s="226">
        <f t="shared" si="13"/>
        <v>3.3100000000000005</v>
      </c>
      <c r="M56" s="294">
        <f t="shared" si="14"/>
        <v>36.410000000000004</v>
      </c>
      <c r="N56" s="279" t="s">
        <v>1214</v>
      </c>
      <c r="O56" s="1815">
        <f t="shared" si="15"/>
        <v>45839</v>
      </c>
      <c r="P56" s="1762" t="s">
        <v>69</v>
      </c>
      <c r="Q56" s="84" t="s">
        <v>70</v>
      </c>
      <c r="R56" s="2092" t="s">
        <v>3368</v>
      </c>
      <c r="S56" s="929" t="s">
        <v>4065</v>
      </c>
      <c r="T56" s="929" t="s">
        <v>5435</v>
      </c>
      <c r="U56" s="929"/>
      <c r="V56" s="929" t="s">
        <v>5433</v>
      </c>
      <c r="W56" s="1726">
        <v>33.1</v>
      </c>
      <c r="X56" s="1104">
        <f t="shared" si="0"/>
        <v>0</v>
      </c>
      <c r="Y56" s="1727"/>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2"/>
      <c r="CV56" s="262"/>
      <c r="CW56" s="262"/>
      <c r="CX56" s="262"/>
      <c r="CY56" s="262"/>
      <c r="CZ56" s="262"/>
      <c r="DA56" s="262"/>
      <c r="DB56" s="262"/>
      <c r="DC56" s="262"/>
      <c r="DD56" s="262"/>
      <c r="DE56" s="262"/>
      <c r="DF56" s="262"/>
      <c r="DG56" s="262"/>
      <c r="DH56" s="262"/>
      <c r="DI56" s="262"/>
      <c r="DJ56" s="262"/>
      <c r="DK56" s="262"/>
      <c r="DL56" s="262"/>
      <c r="DM56" s="262"/>
      <c r="DN56" s="262"/>
      <c r="DO56" s="262"/>
      <c r="DP56" s="262"/>
      <c r="DQ56" s="262"/>
      <c r="DR56" s="262"/>
      <c r="DS56" s="262"/>
      <c r="DT56" s="262"/>
      <c r="DU56" s="262"/>
      <c r="DV56" s="262"/>
      <c r="DW56" s="262"/>
      <c r="DX56" s="262"/>
      <c r="DY56" s="262"/>
      <c r="DZ56" s="262"/>
      <c r="EA56" s="262"/>
      <c r="EB56" s="262"/>
      <c r="EC56" s="262"/>
      <c r="ED56" s="262"/>
      <c r="EE56" s="262"/>
      <c r="EF56" s="262"/>
      <c r="EG56" s="262"/>
      <c r="EH56" s="262"/>
      <c r="EI56" s="262"/>
      <c r="EJ56" s="262"/>
      <c r="EK56" s="262"/>
      <c r="EL56" s="262"/>
      <c r="EM56" s="262"/>
      <c r="EN56" s="262"/>
      <c r="EO56" s="262"/>
      <c r="EP56" s="262"/>
      <c r="EQ56" s="262"/>
      <c r="ER56" s="262"/>
      <c r="ES56" s="262"/>
      <c r="ET56" s="262"/>
      <c r="EU56" s="262"/>
      <c r="EV56" s="262"/>
      <c r="EW56" s="262"/>
      <c r="EX56" s="262"/>
      <c r="EY56" s="262"/>
      <c r="EZ56" s="262"/>
      <c r="FA56" s="262"/>
      <c r="FB56" s="262"/>
      <c r="FC56" s="262"/>
      <c r="FD56" s="262"/>
      <c r="FE56" s="262"/>
      <c r="FF56" s="262"/>
      <c r="FG56" s="262"/>
      <c r="FH56" s="262"/>
      <c r="FI56" s="262"/>
      <c r="FJ56" s="262"/>
      <c r="FK56" s="262"/>
      <c r="FL56" s="262"/>
      <c r="FM56" s="262"/>
      <c r="FN56" s="262"/>
      <c r="FO56" s="262"/>
      <c r="FP56" s="262"/>
      <c r="FQ56" s="262"/>
      <c r="FR56" s="262"/>
      <c r="FS56" s="262"/>
      <c r="FT56" s="262"/>
      <c r="FU56" s="262"/>
      <c r="FV56" s="262"/>
      <c r="FW56" s="262"/>
      <c r="FX56" s="262"/>
      <c r="FY56" s="262"/>
      <c r="FZ56" s="262"/>
      <c r="GA56" s="262"/>
      <c r="GB56" s="262"/>
      <c r="GC56" s="262"/>
      <c r="GD56" s="262"/>
      <c r="GE56" s="262"/>
      <c r="GF56" s="262"/>
      <c r="GG56" s="262"/>
      <c r="GH56" s="262"/>
      <c r="GI56" s="262"/>
      <c r="GJ56" s="262"/>
      <c r="GK56" s="262"/>
      <c r="GL56" s="262"/>
      <c r="GM56" s="262"/>
      <c r="GN56" s="262"/>
      <c r="GO56" s="262"/>
      <c r="GP56" s="262"/>
      <c r="GQ56" s="262"/>
      <c r="GR56" s="262"/>
      <c r="GS56" s="262"/>
      <c r="GT56" s="262"/>
      <c r="GU56" s="262"/>
      <c r="GV56" s="262"/>
      <c r="GW56" s="262"/>
      <c r="GX56" s="262"/>
      <c r="GY56" s="262"/>
      <c r="GZ56" s="262"/>
      <c r="HA56" s="262"/>
      <c r="HB56" s="262"/>
      <c r="HC56" s="262"/>
      <c r="HD56" s="262"/>
      <c r="HE56" s="262"/>
      <c r="HF56" s="262"/>
      <c r="HG56" s="262"/>
      <c r="HH56" s="262"/>
      <c r="HI56" s="262"/>
      <c r="HJ56" s="262"/>
      <c r="HK56" s="262"/>
      <c r="HL56" s="262"/>
      <c r="HM56" s="262"/>
      <c r="HN56" s="262"/>
      <c r="HO56" s="189"/>
      <c r="HP56" s="189"/>
      <c r="HQ56" s="189"/>
      <c r="HR56" s="189"/>
      <c r="HS56" s="189"/>
      <c r="HT56" s="189"/>
      <c r="HU56" s="189"/>
      <c r="HV56" s="189"/>
      <c r="HW56" s="189"/>
      <c r="HX56" s="189"/>
      <c r="HY56" s="189"/>
      <c r="HZ56" s="189"/>
      <c r="IA56" s="189"/>
      <c r="IB56" s="189"/>
      <c r="IC56" s="189"/>
      <c r="ID56" s="189"/>
      <c r="IE56" s="189"/>
      <c r="IF56" s="189"/>
      <c r="IG56" s="189"/>
      <c r="IH56" s="189"/>
      <c r="II56" s="189"/>
      <c r="IJ56" s="189"/>
      <c r="IK56" s="189"/>
      <c r="IL56" s="189"/>
      <c r="IM56" s="189"/>
      <c r="IN56" s="189"/>
      <c r="IO56" s="189"/>
      <c r="IP56" s="189"/>
      <c r="IQ56" s="189"/>
      <c r="IR56" s="189"/>
      <c r="IS56" s="189"/>
      <c r="IT56" s="189"/>
      <c r="IU56" s="189"/>
      <c r="IV56" s="189"/>
      <c r="IW56" s="189"/>
      <c r="IX56" s="189"/>
      <c r="IY56" s="189"/>
      <c r="IZ56" s="189"/>
      <c r="JA56" s="189"/>
      <c r="JB56" s="189"/>
      <c r="JC56" s="189"/>
      <c r="JD56" s="189"/>
      <c r="JE56" s="189"/>
      <c r="JF56" s="189"/>
      <c r="JG56" s="189"/>
      <c r="JH56" s="189"/>
      <c r="JI56" s="189"/>
      <c r="JJ56" s="189"/>
      <c r="JK56" s="189"/>
      <c r="JL56" s="189"/>
      <c r="JM56" s="189"/>
      <c r="JN56" s="189"/>
      <c r="JO56" s="189"/>
      <c r="JP56" s="189"/>
      <c r="JQ56" s="189"/>
      <c r="JR56" s="189"/>
      <c r="JS56" s="189"/>
      <c r="JT56" s="189"/>
      <c r="JU56" s="189"/>
      <c r="JV56" s="189"/>
      <c r="JW56" s="189"/>
      <c r="JX56" s="189"/>
      <c r="JY56" s="189"/>
      <c r="JZ56" s="189"/>
      <c r="KA56" s="189"/>
      <c r="KB56" s="189"/>
      <c r="KC56" s="189"/>
      <c r="KD56" s="189"/>
      <c r="KE56" s="189"/>
      <c r="KF56" s="189"/>
      <c r="KG56" s="189"/>
      <c r="KH56" s="189"/>
      <c r="KI56" s="189"/>
      <c r="KJ56" s="189"/>
      <c r="KK56" s="189"/>
      <c r="KL56" s="189"/>
      <c r="KM56" s="189"/>
      <c r="KN56" s="189"/>
      <c r="KO56" s="189"/>
      <c r="KP56" s="189"/>
      <c r="KQ56" s="189"/>
      <c r="KR56" s="189"/>
      <c r="KS56" s="189"/>
      <c r="KT56" s="189"/>
      <c r="KU56" s="189"/>
      <c r="KV56" s="189"/>
      <c r="KW56" s="189"/>
      <c r="KX56" s="189"/>
      <c r="KY56" s="189"/>
      <c r="KZ56" s="189"/>
      <c r="LA56" s="189"/>
      <c r="LB56" s="189"/>
      <c r="LC56" s="189"/>
      <c r="LD56" s="189"/>
      <c r="LE56" s="189"/>
      <c r="LF56" s="189"/>
      <c r="LG56" s="189"/>
      <c r="LH56" s="189"/>
      <c r="LI56" s="189"/>
      <c r="LJ56" s="189"/>
      <c r="LK56" s="189"/>
      <c r="LL56" s="189"/>
      <c r="LM56" s="189"/>
      <c r="LN56" s="189"/>
      <c r="LO56" s="189"/>
      <c r="LP56" s="189"/>
      <c r="LQ56" s="189"/>
      <c r="LR56" s="189"/>
      <c r="LS56" s="189"/>
      <c r="LT56" s="189"/>
      <c r="LU56" s="189"/>
      <c r="LV56" s="189"/>
      <c r="LW56" s="189"/>
      <c r="LX56" s="189"/>
      <c r="LY56" s="189"/>
      <c r="LZ56" s="189"/>
      <c r="MA56" s="189"/>
      <c r="MB56" s="189"/>
      <c r="MC56" s="189"/>
      <c r="MD56" s="189"/>
      <c r="ME56" s="189"/>
      <c r="MF56" s="189"/>
    </row>
    <row r="57" spans="1:344" ht="12.75" x14ac:dyDescent="0.2">
      <c r="A57" s="1007">
        <v>4</v>
      </c>
      <c r="B57" s="1008">
        <v>4.2</v>
      </c>
      <c r="C57" s="187"/>
      <c r="D57" s="187"/>
      <c r="E57" s="1009" t="str">
        <f t="shared" si="16"/>
        <v>MEDICAL RECORDS</v>
      </c>
      <c r="F57" s="228"/>
      <c r="G57" s="515" t="s">
        <v>3217</v>
      </c>
      <c r="H57" s="757" t="s">
        <v>3789</v>
      </c>
      <c r="I57" s="224" t="s">
        <v>1558</v>
      </c>
      <c r="J57" s="253">
        <f t="shared" si="12"/>
        <v>45474</v>
      </c>
      <c r="K57" s="1814">
        <v>132.35</v>
      </c>
      <c r="L57" s="226">
        <f t="shared" si="13"/>
        <v>13.234999999999999</v>
      </c>
      <c r="M57" s="294">
        <f t="shared" si="14"/>
        <v>145.58499999999998</v>
      </c>
      <c r="N57" s="279" t="s">
        <v>1214</v>
      </c>
      <c r="O57" s="1815">
        <f t="shared" si="15"/>
        <v>45839</v>
      </c>
      <c r="P57" s="1762" t="s">
        <v>69</v>
      </c>
      <c r="Q57" s="84" t="s">
        <v>70</v>
      </c>
      <c r="R57" s="2092" t="s">
        <v>3369</v>
      </c>
      <c r="S57" s="929" t="s">
        <v>4070</v>
      </c>
      <c r="T57" s="929" t="s">
        <v>5436</v>
      </c>
      <c r="U57" s="929" t="s">
        <v>5436</v>
      </c>
      <c r="V57" s="929" t="s">
        <v>5436</v>
      </c>
      <c r="W57" s="1726">
        <v>132.35</v>
      </c>
      <c r="X57" s="1104">
        <f t="shared" si="0"/>
        <v>0</v>
      </c>
      <c r="Y57" s="1727"/>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2"/>
      <c r="CV57" s="262"/>
      <c r="CW57" s="262"/>
      <c r="CX57" s="262"/>
      <c r="CY57" s="262"/>
      <c r="CZ57" s="262"/>
      <c r="DA57" s="262"/>
      <c r="DB57" s="262"/>
      <c r="DC57" s="262"/>
      <c r="DD57" s="262"/>
      <c r="DE57" s="262"/>
      <c r="DF57" s="262"/>
      <c r="DG57" s="262"/>
      <c r="DH57" s="262"/>
      <c r="DI57" s="262"/>
      <c r="DJ57" s="262"/>
      <c r="DK57" s="262"/>
      <c r="DL57" s="262"/>
      <c r="DM57" s="262"/>
      <c r="DN57" s="262"/>
      <c r="DO57" s="262"/>
      <c r="DP57" s="262"/>
      <c r="DQ57" s="262"/>
      <c r="DR57" s="262"/>
      <c r="DS57" s="262"/>
      <c r="DT57" s="262"/>
      <c r="DU57" s="262"/>
      <c r="DV57" s="262"/>
      <c r="DW57" s="262"/>
      <c r="DX57" s="262"/>
      <c r="DY57" s="262"/>
      <c r="DZ57" s="262"/>
      <c r="EA57" s="262"/>
      <c r="EB57" s="262"/>
      <c r="EC57" s="262"/>
      <c r="ED57" s="262"/>
      <c r="EE57" s="262"/>
      <c r="EF57" s="262"/>
      <c r="EG57" s="262"/>
      <c r="EH57" s="262"/>
      <c r="EI57" s="262"/>
      <c r="EJ57" s="262"/>
      <c r="EK57" s="262"/>
      <c r="EL57" s="262"/>
      <c r="EM57" s="262"/>
      <c r="EN57" s="262"/>
      <c r="EO57" s="262"/>
      <c r="EP57" s="262"/>
      <c r="EQ57" s="262"/>
      <c r="ER57" s="262"/>
      <c r="ES57" s="262"/>
      <c r="ET57" s="262"/>
      <c r="EU57" s="262"/>
      <c r="EV57" s="262"/>
      <c r="EW57" s="262"/>
      <c r="EX57" s="262"/>
      <c r="EY57" s="262"/>
      <c r="EZ57" s="262"/>
      <c r="FA57" s="262"/>
      <c r="FB57" s="262"/>
      <c r="FC57" s="262"/>
      <c r="FD57" s="262"/>
      <c r="FE57" s="262"/>
      <c r="FF57" s="262"/>
      <c r="FG57" s="262"/>
      <c r="FH57" s="262"/>
      <c r="FI57" s="262"/>
      <c r="FJ57" s="262"/>
      <c r="FK57" s="262"/>
      <c r="FL57" s="262"/>
      <c r="FM57" s="262"/>
      <c r="FN57" s="262"/>
      <c r="FO57" s="262"/>
      <c r="FP57" s="262"/>
      <c r="FQ57" s="262"/>
      <c r="FR57" s="262"/>
      <c r="FS57" s="262"/>
      <c r="FT57" s="262"/>
      <c r="FU57" s="262"/>
      <c r="FV57" s="262"/>
      <c r="FW57" s="262"/>
      <c r="FX57" s="262"/>
      <c r="FY57" s="262"/>
      <c r="FZ57" s="262"/>
      <c r="GA57" s="262"/>
      <c r="GB57" s="262"/>
      <c r="GC57" s="262"/>
      <c r="GD57" s="262"/>
      <c r="GE57" s="262"/>
      <c r="GF57" s="262"/>
      <c r="GG57" s="262"/>
      <c r="GH57" s="262"/>
      <c r="GI57" s="262"/>
      <c r="GJ57" s="262"/>
      <c r="GK57" s="262"/>
      <c r="GL57" s="262"/>
      <c r="GM57" s="262"/>
      <c r="GN57" s="262"/>
      <c r="GO57" s="262"/>
      <c r="GP57" s="262"/>
      <c r="GQ57" s="262"/>
      <c r="GR57" s="262"/>
      <c r="GS57" s="262"/>
      <c r="GT57" s="262"/>
      <c r="GU57" s="262"/>
      <c r="GV57" s="262"/>
      <c r="GW57" s="262"/>
      <c r="GX57" s="262"/>
      <c r="GY57" s="262"/>
      <c r="GZ57" s="262"/>
      <c r="HA57" s="262"/>
      <c r="HB57" s="262"/>
      <c r="HC57" s="262"/>
      <c r="HD57" s="262"/>
      <c r="HE57" s="262"/>
      <c r="HF57" s="262"/>
      <c r="HG57" s="262"/>
      <c r="HH57" s="262"/>
      <c r="HI57" s="262"/>
      <c r="HJ57" s="262"/>
      <c r="HK57" s="262"/>
      <c r="HL57" s="262"/>
      <c r="HM57" s="262"/>
      <c r="HN57" s="262"/>
      <c r="HO57" s="189"/>
      <c r="HP57" s="189"/>
      <c r="HQ57" s="189"/>
      <c r="HR57" s="189"/>
      <c r="HS57" s="189"/>
      <c r="HT57" s="189"/>
      <c r="HU57" s="189"/>
      <c r="HV57" s="189"/>
      <c r="HW57" s="189"/>
      <c r="HX57" s="189"/>
      <c r="HY57" s="189"/>
      <c r="HZ57" s="189"/>
      <c r="IA57" s="189"/>
      <c r="IB57" s="189"/>
      <c r="IC57" s="189"/>
      <c r="ID57" s="189"/>
      <c r="IE57" s="189"/>
      <c r="IF57" s="189"/>
      <c r="IG57" s="189"/>
      <c r="IH57" s="189"/>
      <c r="II57" s="189"/>
      <c r="IJ57" s="189"/>
      <c r="IK57" s="189"/>
      <c r="IL57" s="189"/>
      <c r="IM57" s="189"/>
      <c r="IN57" s="189"/>
      <c r="IO57" s="189"/>
      <c r="IP57" s="189"/>
      <c r="IQ57" s="189"/>
      <c r="IR57" s="189"/>
      <c r="IS57" s="189"/>
      <c r="IT57" s="189"/>
      <c r="IU57" s="189"/>
      <c r="IV57" s="189"/>
      <c r="IW57" s="189"/>
      <c r="IX57" s="189"/>
      <c r="IY57" s="189"/>
      <c r="IZ57" s="189"/>
      <c r="JA57" s="189"/>
      <c r="JB57" s="189"/>
      <c r="JC57" s="189"/>
      <c r="JD57" s="189"/>
      <c r="JE57" s="189"/>
      <c r="JF57" s="189"/>
      <c r="JG57" s="189"/>
      <c r="JH57" s="189"/>
      <c r="JI57" s="189"/>
      <c r="JJ57" s="189"/>
      <c r="JK57" s="189"/>
      <c r="JL57" s="189"/>
      <c r="JM57" s="189"/>
      <c r="JN57" s="189"/>
      <c r="JO57" s="189"/>
      <c r="JP57" s="189"/>
      <c r="JQ57" s="189"/>
      <c r="JR57" s="189"/>
      <c r="JS57" s="189"/>
      <c r="JT57" s="189"/>
      <c r="JU57" s="189"/>
      <c r="JV57" s="189"/>
      <c r="JW57" s="189"/>
      <c r="JX57" s="189"/>
      <c r="JY57" s="189"/>
      <c r="JZ57" s="189"/>
      <c r="KA57" s="189"/>
      <c r="KB57" s="189"/>
      <c r="KC57" s="189"/>
      <c r="KD57" s="189"/>
      <c r="KE57" s="189"/>
      <c r="KF57" s="189"/>
      <c r="KG57" s="189"/>
      <c r="KH57" s="189"/>
      <c r="KI57" s="189"/>
      <c r="KJ57" s="189"/>
      <c r="KK57" s="189"/>
      <c r="KL57" s="189"/>
      <c r="KM57" s="189"/>
      <c r="KN57" s="189"/>
      <c r="KO57" s="189"/>
      <c r="KP57" s="189"/>
      <c r="KQ57" s="189"/>
      <c r="KR57" s="189"/>
      <c r="KS57" s="189"/>
      <c r="KT57" s="189"/>
      <c r="KU57" s="189"/>
      <c r="KV57" s="189"/>
      <c r="KW57" s="189"/>
      <c r="KX57" s="189"/>
      <c r="KY57" s="189"/>
      <c r="KZ57" s="189"/>
      <c r="LA57" s="189"/>
      <c r="LB57" s="189"/>
      <c r="LC57" s="189"/>
      <c r="LD57" s="189"/>
      <c r="LE57" s="189"/>
      <c r="LF57" s="189"/>
      <c r="LG57" s="189"/>
      <c r="LH57" s="189"/>
      <c r="LI57" s="189"/>
      <c r="LJ57" s="189"/>
      <c r="LK57" s="189"/>
      <c r="LL57" s="189"/>
      <c r="LM57" s="189"/>
      <c r="LN57" s="189"/>
      <c r="LO57" s="189"/>
      <c r="LP57" s="189"/>
      <c r="LQ57" s="189"/>
      <c r="LR57" s="189"/>
      <c r="LS57" s="189"/>
      <c r="LT57" s="189"/>
      <c r="LU57" s="189"/>
      <c r="LV57" s="189"/>
      <c r="LW57" s="189"/>
      <c r="LX57" s="189"/>
      <c r="LY57" s="189"/>
      <c r="LZ57" s="189"/>
      <c r="MA57" s="189"/>
      <c r="MB57" s="189"/>
      <c r="MC57" s="189"/>
      <c r="MD57" s="189"/>
      <c r="ME57" s="189"/>
      <c r="MF57" s="189"/>
    </row>
    <row r="58" spans="1:344" ht="12.75" x14ac:dyDescent="0.2">
      <c r="A58" s="1007">
        <v>4</v>
      </c>
      <c r="B58" s="1008">
        <v>4.2</v>
      </c>
      <c r="C58" s="187"/>
      <c r="D58" s="187"/>
      <c r="E58" s="1009" t="str">
        <f t="shared" si="16"/>
        <v>MEDICAL RECORDS</v>
      </c>
      <c r="F58" s="228"/>
      <c r="G58" s="515" t="s">
        <v>3218</v>
      </c>
      <c r="H58" s="757" t="s">
        <v>3790</v>
      </c>
      <c r="I58" s="224" t="s">
        <v>1558</v>
      </c>
      <c r="J58" s="253">
        <f t="shared" si="12"/>
        <v>45474</v>
      </c>
      <c r="K58" s="1814">
        <f>K$53</f>
        <v>13.3</v>
      </c>
      <c r="L58" s="226">
        <f t="shared" si="13"/>
        <v>1.33</v>
      </c>
      <c r="M58" s="294">
        <f t="shared" si="14"/>
        <v>14.63</v>
      </c>
      <c r="N58" s="279" t="s">
        <v>1214</v>
      </c>
      <c r="O58" s="1815">
        <f t="shared" si="15"/>
        <v>45839</v>
      </c>
      <c r="P58" s="1762" t="s">
        <v>69</v>
      </c>
      <c r="Q58" s="84" t="s">
        <v>70</v>
      </c>
      <c r="R58" s="2092" t="s">
        <v>3370</v>
      </c>
      <c r="S58" s="929" t="s">
        <v>4065</v>
      </c>
      <c r="T58" s="929" t="s">
        <v>5437</v>
      </c>
      <c r="U58" s="929"/>
      <c r="V58" s="929" t="s">
        <v>5432</v>
      </c>
      <c r="W58" s="1726">
        <v>13.3</v>
      </c>
      <c r="X58" s="1104">
        <f t="shared" si="0"/>
        <v>0</v>
      </c>
      <c r="Y58" s="1727"/>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2"/>
      <c r="CV58" s="262"/>
      <c r="CW58" s="262"/>
      <c r="CX58" s="262"/>
      <c r="CY58" s="262"/>
      <c r="CZ58" s="262"/>
      <c r="DA58" s="262"/>
      <c r="DB58" s="262"/>
      <c r="DC58" s="262"/>
      <c r="DD58" s="262"/>
      <c r="DE58" s="262"/>
      <c r="DF58" s="262"/>
      <c r="DG58" s="262"/>
      <c r="DH58" s="262"/>
      <c r="DI58" s="262"/>
      <c r="DJ58" s="262"/>
      <c r="DK58" s="262"/>
      <c r="DL58" s="262"/>
      <c r="DM58" s="262"/>
      <c r="DN58" s="262"/>
      <c r="DO58" s="262"/>
      <c r="DP58" s="262"/>
      <c r="DQ58" s="262"/>
      <c r="DR58" s="262"/>
      <c r="DS58" s="262"/>
      <c r="DT58" s="262"/>
      <c r="DU58" s="262"/>
      <c r="DV58" s="262"/>
      <c r="DW58" s="262"/>
      <c r="DX58" s="262"/>
      <c r="DY58" s="262"/>
      <c r="DZ58" s="262"/>
      <c r="EA58" s="262"/>
      <c r="EB58" s="262"/>
      <c r="EC58" s="262"/>
      <c r="ED58" s="262"/>
      <c r="EE58" s="262"/>
      <c r="EF58" s="262"/>
      <c r="EG58" s="262"/>
      <c r="EH58" s="262"/>
      <c r="EI58" s="262"/>
      <c r="EJ58" s="262"/>
      <c r="EK58" s="262"/>
      <c r="EL58" s="262"/>
      <c r="EM58" s="262"/>
      <c r="EN58" s="262"/>
      <c r="EO58" s="262"/>
      <c r="EP58" s="262"/>
      <c r="EQ58" s="262"/>
      <c r="ER58" s="262"/>
      <c r="ES58" s="262"/>
      <c r="ET58" s="262"/>
      <c r="EU58" s="262"/>
      <c r="EV58" s="262"/>
      <c r="EW58" s="262"/>
      <c r="EX58" s="262"/>
      <c r="EY58" s="262"/>
      <c r="EZ58" s="262"/>
      <c r="FA58" s="262"/>
      <c r="FB58" s="262"/>
      <c r="FC58" s="262"/>
      <c r="FD58" s="262"/>
      <c r="FE58" s="262"/>
      <c r="FF58" s="262"/>
      <c r="FG58" s="262"/>
      <c r="FH58" s="262"/>
      <c r="FI58" s="262"/>
      <c r="FJ58" s="262"/>
      <c r="FK58" s="262"/>
      <c r="FL58" s="262"/>
      <c r="FM58" s="262"/>
      <c r="FN58" s="262"/>
      <c r="FO58" s="262"/>
      <c r="FP58" s="262"/>
      <c r="FQ58" s="262"/>
      <c r="FR58" s="262"/>
      <c r="FS58" s="262"/>
      <c r="FT58" s="262"/>
      <c r="FU58" s="262"/>
      <c r="FV58" s="262"/>
      <c r="FW58" s="262"/>
      <c r="FX58" s="262"/>
      <c r="FY58" s="262"/>
      <c r="FZ58" s="262"/>
      <c r="GA58" s="262"/>
      <c r="GB58" s="262"/>
      <c r="GC58" s="262"/>
      <c r="GD58" s="262"/>
      <c r="GE58" s="262"/>
      <c r="GF58" s="262"/>
      <c r="GG58" s="262"/>
      <c r="GH58" s="262"/>
      <c r="GI58" s="262"/>
      <c r="GJ58" s="262"/>
      <c r="GK58" s="262"/>
      <c r="GL58" s="262"/>
      <c r="GM58" s="262"/>
      <c r="GN58" s="262"/>
      <c r="GO58" s="262"/>
      <c r="GP58" s="262"/>
      <c r="GQ58" s="262"/>
      <c r="GR58" s="262"/>
      <c r="GS58" s="262"/>
      <c r="GT58" s="262"/>
      <c r="GU58" s="262"/>
      <c r="GV58" s="262"/>
      <c r="GW58" s="262"/>
      <c r="GX58" s="262"/>
      <c r="GY58" s="262"/>
      <c r="GZ58" s="262"/>
      <c r="HA58" s="262"/>
      <c r="HB58" s="262"/>
      <c r="HC58" s="262"/>
      <c r="HD58" s="262"/>
      <c r="HE58" s="262"/>
      <c r="HF58" s="262"/>
      <c r="HG58" s="262"/>
      <c r="HH58" s="262"/>
      <c r="HI58" s="262"/>
      <c r="HJ58" s="262"/>
      <c r="HK58" s="262"/>
      <c r="HL58" s="262"/>
      <c r="HM58" s="262"/>
      <c r="HN58" s="262"/>
      <c r="HO58" s="189"/>
      <c r="HP58" s="189"/>
      <c r="HQ58" s="189"/>
      <c r="HR58" s="189"/>
      <c r="HS58" s="189"/>
      <c r="HT58" s="189"/>
      <c r="HU58" s="189"/>
      <c r="HV58" s="189"/>
      <c r="HW58" s="189"/>
      <c r="HX58" s="189"/>
      <c r="HY58" s="189"/>
      <c r="HZ58" s="189"/>
      <c r="IA58" s="189"/>
      <c r="IB58" s="189"/>
      <c r="IC58" s="189"/>
      <c r="ID58" s="189"/>
      <c r="IE58" s="189"/>
      <c r="IF58" s="189"/>
      <c r="IG58" s="189"/>
      <c r="IH58" s="189"/>
      <c r="II58" s="189"/>
      <c r="IJ58" s="189"/>
      <c r="IK58" s="189"/>
      <c r="IL58" s="189"/>
      <c r="IM58" s="189"/>
      <c r="IN58" s="189"/>
      <c r="IO58" s="189"/>
      <c r="IP58" s="189"/>
      <c r="IQ58" s="189"/>
      <c r="IR58" s="189"/>
      <c r="IS58" s="189"/>
      <c r="IT58" s="189"/>
      <c r="IU58" s="189"/>
      <c r="IV58" s="189"/>
      <c r="IW58" s="189"/>
      <c r="IX58" s="189"/>
      <c r="IY58" s="189"/>
      <c r="IZ58" s="189"/>
      <c r="JA58" s="189"/>
      <c r="JB58" s="189"/>
      <c r="JC58" s="189"/>
      <c r="JD58" s="189"/>
      <c r="JE58" s="189"/>
      <c r="JF58" s="189"/>
      <c r="JG58" s="189"/>
      <c r="JH58" s="189"/>
      <c r="JI58" s="189"/>
      <c r="JJ58" s="189"/>
      <c r="JK58" s="189"/>
      <c r="JL58" s="189"/>
      <c r="JM58" s="189"/>
      <c r="JN58" s="189"/>
      <c r="JO58" s="189"/>
      <c r="JP58" s="189"/>
      <c r="JQ58" s="189"/>
      <c r="JR58" s="189"/>
      <c r="JS58" s="189"/>
      <c r="JT58" s="189"/>
      <c r="JU58" s="189"/>
      <c r="JV58" s="189"/>
      <c r="JW58" s="189"/>
      <c r="JX58" s="189"/>
      <c r="JY58" s="189"/>
      <c r="JZ58" s="189"/>
      <c r="KA58" s="189"/>
      <c r="KB58" s="189"/>
      <c r="KC58" s="189"/>
      <c r="KD58" s="189"/>
      <c r="KE58" s="189"/>
      <c r="KF58" s="189"/>
      <c r="KG58" s="189"/>
      <c r="KH58" s="189"/>
      <c r="KI58" s="189"/>
      <c r="KJ58" s="189"/>
      <c r="KK58" s="189"/>
      <c r="KL58" s="189"/>
      <c r="KM58" s="189"/>
      <c r="KN58" s="189"/>
      <c r="KO58" s="189"/>
      <c r="KP58" s="189"/>
      <c r="KQ58" s="189"/>
      <c r="KR58" s="189"/>
      <c r="KS58" s="189"/>
      <c r="KT58" s="189"/>
      <c r="KU58" s="189"/>
      <c r="KV58" s="189"/>
      <c r="KW58" s="189"/>
      <c r="KX58" s="189"/>
      <c r="KY58" s="189"/>
      <c r="KZ58" s="189"/>
      <c r="LA58" s="189"/>
      <c r="LB58" s="189"/>
      <c r="LC58" s="189"/>
      <c r="LD58" s="189"/>
      <c r="LE58" s="189"/>
      <c r="LF58" s="189"/>
      <c r="LG58" s="189"/>
      <c r="LH58" s="189"/>
      <c r="LI58" s="189"/>
      <c r="LJ58" s="189"/>
      <c r="LK58" s="189"/>
      <c r="LL58" s="189"/>
      <c r="LM58" s="189"/>
      <c r="LN58" s="189"/>
      <c r="LO58" s="189"/>
      <c r="LP58" s="189"/>
      <c r="LQ58" s="189"/>
      <c r="LR58" s="189"/>
      <c r="LS58" s="189"/>
      <c r="LT58" s="189"/>
      <c r="LU58" s="189"/>
      <c r="LV58" s="189"/>
      <c r="LW58" s="189"/>
      <c r="LX58" s="189"/>
      <c r="LY58" s="189"/>
      <c r="LZ58" s="189"/>
      <c r="MA58" s="189"/>
      <c r="MB58" s="189"/>
      <c r="MC58" s="189"/>
      <c r="MD58" s="189"/>
      <c r="ME58" s="189"/>
      <c r="MF58" s="189"/>
    </row>
    <row r="59" spans="1:344" ht="18.75" x14ac:dyDescent="0.3">
      <c r="A59" s="1007"/>
      <c r="B59" s="1905">
        <v>4.2</v>
      </c>
      <c r="C59" s="2137"/>
      <c r="D59" s="1906"/>
      <c r="E59" s="2136" t="s">
        <v>6524</v>
      </c>
      <c r="F59" s="228"/>
      <c r="G59" s="515"/>
      <c r="H59" s="757"/>
      <c r="I59" s="224"/>
      <c r="J59" s="253"/>
      <c r="K59" s="1814"/>
      <c r="L59" s="226"/>
      <c r="M59" s="294"/>
      <c r="N59" s="279"/>
      <c r="O59" s="1815"/>
      <c r="P59" s="1762"/>
      <c r="Q59" s="84"/>
      <c r="R59" s="2092"/>
      <c r="S59" s="929"/>
      <c r="T59" s="929"/>
      <c r="U59" s="929"/>
      <c r="V59" s="929"/>
      <c r="W59" s="1726"/>
      <c r="X59" s="1104"/>
      <c r="Y59" s="1727"/>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c r="CY59" s="262"/>
      <c r="CZ59" s="262"/>
      <c r="DA59" s="262"/>
      <c r="DB59" s="262"/>
      <c r="DC59" s="262"/>
      <c r="DD59" s="262"/>
      <c r="DE59" s="262"/>
      <c r="DF59" s="262"/>
      <c r="DG59" s="262"/>
      <c r="DH59" s="262"/>
      <c r="DI59" s="262"/>
      <c r="DJ59" s="262"/>
      <c r="DK59" s="262"/>
      <c r="DL59" s="262"/>
      <c r="DM59" s="262"/>
      <c r="DN59" s="262"/>
      <c r="DO59" s="262"/>
      <c r="DP59" s="262"/>
      <c r="DQ59" s="262"/>
      <c r="DR59" s="262"/>
      <c r="DS59" s="262"/>
      <c r="DT59" s="262"/>
      <c r="DU59" s="262"/>
      <c r="DV59" s="262"/>
      <c r="DW59" s="262"/>
      <c r="DX59" s="262"/>
      <c r="DY59" s="262"/>
      <c r="DZ59" s="262"/>
      <c r="EA59" s="262"/>
      <c r="EB59" s="262"/>
      <c r="EC59" s="262"/>
      <c r="ED59" s="262"/>
      <c r="EE59" s="262"/>
      <c r="EF59" s="262"/>
      <c r="EG59" s="262"/>
      <c r="EH59" s="262"/>
      <c r="EI59" s="262"/>
      <c r="EJ59" s="262"/>
      <c r="EK59" s="262"/>
      <c r="EL59" s="262"/>
      <c r="EM59" s="262"/>
      <c r="EN59" s="262"/>
      <c r="EO59" s="262"/>
      <c r="EP59" s="262"/>
      <c r="EQ59" s="262"/>
      <c r="ER59" s="262"/>
      <c r="ES59" s="262"/>
      <c r="ET59" s="262"/>
      <c r="EU59" s="262"/>
      <c r="EV59" s="262"/>
      <c r="EW59" s="262"/>
      <c r="EX59" s="262"/>
      <c r="EY59" s="262"/>
      <c r="EZ59" s="262"/>
      <c r="FA59" s="262"/>
      <c r="FB59" s="262"/>
      <c r="FC59" s="262"/>
      <c r="FD59" s="262"/>
      <c r="FE59" s="262"/>
      <c r="FF59" s="262"/>
      <c r="FG59" s="262"/>
      <c r="FH59" s="262"/>
      <c r="FI59" s="262"/>
      <c r="FJ59" s="262"/>
      <c r="FK59" s="262"/>
      <c r="FL59" s="262"/>
      <c r="FM59" s="262"/>
      <c r="FN59" s="262"/>
      <c r="FO59" s="262"/>
      <c r="FP59" s="262"/>
      <c r="FQ59" s="262"/>
      <c r="FR59" s="262"/>
      <c r="FS59" s="262"/>
      <c r="FT59" s="262"/>
      <c r="FU59" s="262"/>
      <c r="FV59" s="262"/>
      <c r="FW59" s="262"/>
      <c r="FX59" s="262"/>
      <c r="FY59" s="262"/>
      <c r="FZ59" s="262"/>
      <c r="GA59" s="262"/>
      <c r="GB59" s="262"/>
      <c r="GC59" s="262"/>
      <c r="GD59" s="262"/>
      <c r="GE59" s="262"/>
      <c r="GF59" s="262"/>
      <c r="GG59" s="262"/>
      <c r="GH59" s="262"/>
      <c r="GI59" s="262"/>
      <c r="GJ59" s="262"/>
      <c r="GK59" s="262"/>
      <c r="GL59" s="262"/>
      <c r="GM59" s="262"/>
      <c r="GN59" s="262"/>
      <c r="GO59" s="262"/>
      <c r="GP59" s="262"/>
      <c r="GQ59" s="262"/>
      <c r="GR59" s="262"/>
      <c r="GS59" s="262"/>
      <c r="GT59" s="262"/>
      <c r="GU59" s="262"/>
      <c r="GV59" s="262"/>
      <c r="GW59" s="262"/>
      <c r="GX59" s="262"/>
      <c r="GY59" s="262"/>
      <c r="GZ59" s="262"/>
      <c r="HA59" s="262"/>
      <c r="HB59" s="262"/>
      <c r="HC59" s="262"/>
      <c r="HD59" s="262"/>
      <c r="HE59" s="262"/>
      <c r="HF59" s="262"/>
      <c r="HG59" s="262"/>
      <c r="HH59" s="262"/>
      <c r="HI59" s="262"/>
      <c r="HJ59" s="262"/>
      <c r="HK59" s="262"/>
      <c r="HL59" s="262"/>
      <c r="HM59" s="262"/>
      <c r="HN59" s="262"/>
      <c r="HO59" s="189"/>
      <c r="HP59" s="189"/>
      <c r="HQ59" s="189"/>
      <c r="HR59" s="189"/>
      <c r="HS59" s="189"/>
      <c r="HT59" s="189"/>
      <c r="HU59" s="189"/>
      <c r="HV59" s="189"/>
      <c r="HW59" s="189"/>
      <c r="HX59" s="189"/>
      <c r="HY59" s="189"/>
      <c r="HZ59" s="189"/>
      <c r="IA59" s="189"/>
      <c r="IB59" s="189"/>
      <c r="IC59" s="189"/>
      <c r="ID59" s="189"/>
      <c r="IE59" s="189"/>
      <c r="IF59" s="189"/>
      <c r="IG59" s="189"/>
      <c r="IH59" s="189"/>
      <c r="II59" s="189"/>
      <c r="IJ59" s="189"/>
      <c r="IK59" s="189"/>
      <c r="IL59" s="189"/>
      <c r="IM59" s="189"/>
      <c r="IN59" s="189"/>
      <c r="IO59" s="189"/>
      <c r="IP59" s="189"/>
      <c r="IQ59" s="189"/>
      <c r="IR59" s="189"/>
      <c r="IS59" s="189"/>
      <c r="IT59" s="189"/>
      <c r="IU59" s="189"/>
      <c r="IV59" s="189"/>
      <c r="IW59" s="189"/>
      <c r="IX59" s="189"/>
      <c r="IY59" s="189"/>
      <c r="IZ59" s="189"/>
      <c r="JA59" s="189"/>
      <c r="JB59" s="189"/>
      <c r="JC59" s="189"/>
      <c r="JD59" s="189"/>
      <c r="JE59" s="189"/>
      <c r="JF59" s="189"/>
      <c r="JG59" s="189"/>
      <c r="JH59" s="189"/>
      <c r="JI59" s="189"/>
      <c r="JJ59" s="189"/>
      <c r="JK59" s="189"/>
      <c r="JL59" s="189"/>
      <c r="JM59" s="189"/>
      <c r="JN59" s="189"/>
      <c r="JO59" s="189"/>
      <c r="JP59" s="189"/>
      <c r="JQ59" s="189"/>
      <c r="JR59" s="189"/>
      <c r="JS59" s="189"/>
      <c r="JT59" s="189"/>
      <c r="JU59" s="189"/>
      <c r="JV59" s="189"/>
      <c r="JW59" s="189"/>
      <c r="JX59" s="189"/>
      <c r="JY59" s="189"/>
      <c r="JZ59" s="189"/>
      <c r="KA59" s="189"/>
      <c r="KB59" s="189"/>
      <c r="KC59" s="189"/>
      <c r="KD59" s="189"/>
      <c r="KE59" s="189"/>
      <c r="KF59" s="189"/>
      <c r="KG59" s="189"/>
      <c r="KH59" s="189"/>
      <c r="KI59" s="189"/>
      <c r="KJ59" s="189"/>
      <c r="KK59" s="189"/>
      <c r="KL59" s="189"/>
      <c r="KM59" s="189"/>
      <c r="KN59" s="189"/>
      <c r="KO59" s="189"/>
      <c r="KP59" s="189"/>
      <c r="KQ59" s="189"/>
      <c r="KR59" s="189"/>
      <c r="KS59" s="189"/>
      <c r="KT59" s="189"/>
      <c r="KU59" s="189"/>
      <c r="KV59" s="189"/>
      <c r="KW59" s="189"/>
      <c r="KX59" s="189"/>
      <c r="KY59" s="189"/>
      <c r="KZ59" s="189"/>
      <c r="LA59" s="189"/>
      <c r="LB59" s="189"/>
      <c r="LC59" s="189"/>
      <c r="LD59" s="189"/>
      <c r="LE59" s="189"/>
      <c r="LF59" s="189"/>
      <c r="LG59" s="189"/>
      <c r="LH59" s="189"/>
      <c r="LI59" s="189"/>
      <c r="LJ59" s="189"/>
      <c r="LK59" s="189"/>
      <c r="LL59" s="189"/>
      <c r="LM59" s="189"/>
      <c r="LN59" s="189"/>
      <c r="LO59" s="189"/>
      <c r="LP59" s="189"/>
      <c r="LQ59" s="189"/>
      <c r="LR59" s="189"/>
      <c r="LS59" s="189"/>
      <c r="LT59" s="189"/>
      <c r="LU59" s="189"/>
      <c r="LV59" s="189"/>
      <c r="LW59" s="189"/>
      <c r="LX59" s="189"/>
      <c r="LY59" s="189"/>
      <c r="LZ59" s="189"/>
      <c r="MA59" s="189"/>
      <c r="MB59" s="189"/>
      <c r="MC59" s="189"/>
      <c r="MD59" s="189"/>
      <c r="ME59" s="189"/>
      <c r="MF59" s="189"/>
    </row>
    <row r="60" spans="1:344" ht="15.75" x14ac:dyDescent="0.2">
      <c r="A60" s="1007">
        <v>4</v>
      </c>
      <c r="B60" s="1008">
        <v>4.2</v>
      </c>
      <c r="C60" s="187"/>
      <c r="D60" s="187"/>
      <c r="E60" s="284" t="s">
        <v>1611</v>
      </c>
      <c r="F60" s="228"/>
      <c r="G60" s="515" t="s">
        <v>1612</v>
      </c>
      <c r="H60" s="757" t="s">
        <v>3791</v>
      </c>
      <c r="I60" s="224" t="s">
        <v>1613</v>
      </c>
      <c r="J60" s="253">
        <f t="shared" ref="J60:J61" si="17">J$44</f>
        <v>45474</v>
      </c>
      <c r="K60" s="1814">
        <v>78.400000000000006</v>
      </c>
      <c r="L60" s="226">
        <f>K60*0.1</f>
        <v>7.8400000000000007</v>
      </c>
      <c r="M60" s="294">
        <f>K60+L60</f>
        <v>86.240000000000009</v>
      </c>
      <c r="N60" s="279" t="s">
        <v>1214</v>
      </c>
      <c r="O60" s="1815">
        <f t="shared" ref="O60:O61" si="18">O$44</f>
        <v>45839</v>
      </c>
      <c r="P60" s="1762" t="s">
        <v>69</v>
      </c>
      <c r="Q60" s="84" t="s">
        <v>70</v>
      </c>
      <c r="R60" s="2092" t="s">
        <v>3371</v>
      </c>
      <c r="S60" s="929" t="s">
        <v>4070</v>
      </c>
      <c r="T60" s="929" t="s">
        <v>5438</v>
      </c>
      <c r="U60" s="929" t="s">
        <v>5438</v>
      </c>
      <c r="V60" s="929" t="s">
        <v>5438</v>
      </c>
      <c r="W60" s="1726">
        <v>78.400000000000006</v>
      </c>
      <c r="X60" s="1104">
        <f t="shared" si="0"/>
        <v>0</v>
      </c>
      <c r="Y60" s="1727"/>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2"/>
      <c r="CV60" s="262"/>
      <c r="CW60" s="262"/>
      <c r="CX60" s="262"/>
      <c r="CY60" s="262"/>
      <c r="CZ60" s="262"/>
      <c r="DA60" s="262"/>
      <c r="DB60" s="262"/>
      <c r="DC60" s="262"/>
      <c r="DD60" s="262"/>
      <c r="DE60" s="262"/>
      <c r="DF60" s="262"/>
      <c r="DG60" s="262"/>
      <c r="DH60" s="262"/>
      <c r="DI60" s="262"/>
      <c r="DJ60" s="262"/>
      <c r="DK60" s="262"/>
      <c r="DL60" s="262"/>
      <c r="DM60" s="262"/>
      <c r="DN60" s="262"/>
      <c r="DO60" s="262"/>
      <c r="DP60" s="262"/>
      <c r="DQ60" s="262"/>
      <c r="DR60" s="262"/>
      <c r="DS60" s="262"/>
      <c r="DT60" s="262"/>
      <c r="DU60" s="262"/>
      <c r="DV60" s="262"/>
      <c r="DW60" s="262"/>
      <c r="DX60" s="262"/>
      <c r="DY60" s="262"/>
      <c r="DZ60" s="262"/>
      <c r="EA60" s="262"/>
      <c r="EB60" s="262"/>
      <c r="EC60" s="262"/>
      <c r="ED60" s="262"/>
      <c r="EE60" s="262"/>
      <c r="EF60" s="262"/>
      <c r="EG60" s="262"/>
      <c r="EH60" s="262"/>
      <c r="EI60" s="262"/>
      <c r="EJ60" s="262"/>
      <c r="EK60" s="262"/>
      <c r="EL60" s="262"/>
      <c r="EM60" s="262"/>
      <c r="EN60" s="262"/>
      <c r="EO60" s="262"/>
      <c r="EP60" s="262"/>
      <c r="EQ60" s="262"/>
      <c r="ER60" s="262"/>
      <c r="ES60" s="262"/>
      <c r="ET60" s="262"/>
      <c r="EU60" s="262"/>
      <c r="EV60" s="262"/>
      <c r="EW60" s="262"/>
      <c r="EX60" s="262"/>
      <c r="EY60" s="262"/>
      <c r="EZ60" s="262"/>
      <c r="FA60" s="262"/>
      <c r="FB60" s="262"/>
      <c r="FC60" s="262"/>
      <c r="FD60" s="262"/>
      <c r="FE60" s="262"/>
      <c r="FF60" s="262"/>
      <c r="FG60" s="262"/>
      <c r="FH60" s="262"/>
      <c r="FI60" s="262"/>
      <c r="FJ60" s="262"/>
      <c r="FK60" s="262"/>
      <c r="FL60" s="262"/>
      <c r="FM60" s="262"/>
      <c r="FN60" s="262"/>
      <c r="FO60" s="262"/>
      <c r="FP60" s="262"/>
      <c r="FQ60" s="262"/>
      <c r="FR60" s="262"/>
      <c r="FS60" s="262"/>
      <c r="FT60" s="262"/>
      <c r="FU60" s="262"/>
      <c r="FV60" s="262"/>
      <c r="FW60" s="262"/>
      <c r="FX60" s="262"/>
      <c r="FY60" s="262"/>
      <c r="FZ60" s="262"/>
      <c r="GA60" s="262"/>
      <c r="GB60" s="262"/>
      <c r="GC60" s="262"/>
      <c r="GD60" s="262"/>
      <c r="GE60" s="262"/>
      <c r="GF60" s="262"/>
      <c r="GG60" s="262"/>
      <c r="GH60" s="262"/>
      <c r="GI60" s="262"/>
      <c r="GJ60" s="262"/>
      <c r="GK60" s="262"/>
      <c r="GL60" s="262"/>
      <c r="GM60" s="262"/>
      <c r="GN60" s="262"/>
      <c r="GO60" s="262"/>
      <c r="GP60" s="262"/>
      <c r="GQ60" s="262"/>
      <c r="GR60" s="262"/>
      <c r="GS60" s="262"/>
      <c r="GT60" s="262"/>
      <c r="GU60" s="262"/>
      <c r="GV60" s="262"/>
      <c r="GW60" s="262"/>
      <c r="GX60" s="262"/>
      <c r="GY60" s="262"/>
      <c r="GZ60" s="262"/>
      <c r="HA60" s="262"/>
      <c r="HB60" s="262"/>
      <c r="HC60" s="262"/>
      <c r="HD60" s="262"/>
      <c r="HE60" s="262"/>
      <c r="HF60" s="262"/>
      <c r="HG60" s="262"/>
      <c r="HH60" s="262"/>
      <c r="HI60" s="262"/>
      <c r="HJ60" s="262"/>
      <c r="HK60" s="262"/>
      <c r="HL60" s="262"/>
      <c r="HM60" s="262"/>
      <c r="HN60" s="262"/>
      <c r="HO60" s="189"/>
      <c r="HP60" s="189"/>
      <c r="HQ60" s="189"/>
      <c r="HR60" s="189"/>
      <c r="HS60" s="189"/>
      <c r="HT60" s="189"/>
      <c r="HU60" s="189"/>
      <c r="HV60" s="189"/>
      <c r="HW60" s="189"/>
      <c r="HX60" s="189"/>
      <c r="HY60" s="189"/>
      <c r="HZ60" s="189"/>
      <c r="IA60" s="189"/>
      <c r="IB60" s="189"/>
      <c r="IC60" s="189"/>
      <c r="ID60" s="189"/>
      <c r="IE60" s="189"/>
      <c r="IF60" s="189"/>
      <c r="IG60" s="189"/>
      <c r="IH60" s="189"/>
      <c r="II60" s="189"/>
      <c r="IJ60" s="189"/>
      <c r="IK60" s="189"/>
      <c r="IL60" s="189"/>
      <c r="IM60" s="189"/>
      <c r="IN60" s="189"/>
      <c r="IO60" s="189"/>
      <c r="IP60" s="189"/>
      <c r="IQ60" s="189"/>
      <c r="IR60" s="189"/>
      <c r="IS60" s="189"/>
      <c r="IT60" s="189"/>
      <c r="IU60" s="189"/>
      <c r="IV60" s="189"/>
      <c r="IW60" s="189"/>
      <c r="IX60" s="189"/>
      <c r="IY60" s="189"/>
      <c r="IZ60" s="189"/>
      <c r="JA60" s="189"/>
      <c r="JB60" s="189"/>
      <c r="JC60" s="189"/>
      <c r="JD60" s="189"/>
      <c r="JE60" s="189"/>
      <c r="JF60" s="189"/>
      <c r="JG60" s="189"/>
      <c r="JH60" s="189"/>
      <c r="JI60" s="189"/>
      <c r="JJ60" s="189"/>
      <c r="JK60" s="189"/>
      <c r="JL60" s="189"/>
      <c r="JM60" s="189"/>
      <c r="JN60" s="189"/>
      <c r="JO60" s="189"/>
      <c r="JP60" s="189"/>
      <c r="JQ60" s="189"/>
      <c r="JR60" s="189"/>
      <c r="JS60" s="189"/>
      <c r="JT60" s="189"/>
      <c r="JU60" s="189"/>
      <c r="JV60" s="189"/>
      <c r="JW60" s="189"/>
      <c r="JX60" s="189"/>
      <c r="JY60" s="189"/>
      <c r="JZ60" s="189"/>
      <c r="KA60" s="189"/>
      <c r="KB60" s="189"/>
      <c r="KC60" s="189"/>
      <c r="KD60" s="189"/>
      <c r="KE60" s="189"/>
      <c r="KF60" s="189"/>
      <c r="KG60" s="189"/>
      <c r="KH60" s="189"/>
      <c r="KI60" s="189"/>
      <c r="KJ60" s="189"/>
      <c r="KK60" s="189"/>
      <c r="KL60" s="189"/>
      <c r="KM60" s="189"/>
      <c r="KN60" s="189"/>
      <c r="KO60" s="189"/>
      <c r="KP60" s="189"/>
      <c r="KQ60" s="189"/>
      <c r="KR60" s="189"/>
      <c r="KS60" s="189"/>
      <c r="KT60" s="189"/>
      <c r="KU60" s="189"/>
      <c r="KV60" s="189"/>
      <c r="KW60" s="189"/>
      <c r="KX60" s="189"/>
      <c r="KY60" s="189"/>
      <c r="KZ60" s="189"/>
      <c r="LA60" s="189"/>
      <c r="LB60" s="189"/>
      <c r="LC60" s="189"/>
      <c r="LD60" s="189"/>
      <c r="LE60" s="189"/>
      <c r="LF60" s="189"/>
      <c r="LG60" s="189"/>
      <c r="LH60" s="189"/>
      <c r="LI60" s="189"/>
      <c r="LJ60" s="189"/>
      <c r="LK60" s="189"/>
      <c r="LL60" s="189"/>
      <c r="LM60" s="189"/>
      <c r="LN60" s="189"/>
      <c r="LO60" s="189"/>
      <c r="LP60" s="189"/>
      <c r="LQ60" s="189"/>
      <c r="LR60" s="189"/>
      <c r="LS60" s="189"/>
      <c r="LT60" s="189"/>
      <c r="LU60" s="189"/>
      <c r="LV60" s="189"/>
      <c r="LW60" s="189"/>
      <c r="LX60" s="189"/>
      <c r="LY60" s="189"/>
      <c r="LZ60" s="189"/>
      <c r="MA60" s="189"/>
      <c r="MB60" s="189"/>
      <c r="MC60" s="189"/>
      <c r="MD60" s="189"/>
      <c r="ME60" s="189"/>
      <c r="MF60" s="189"/>
    </row>
    <row r="61" spans="1:344" ht="12.75" x14ac:dyDescent="0.2">
      <c r="A61" s="1007">
        <v>4</v>
      </c>
      <c r="B61" s="1008">
        <v>4.2</v>
      </c>
      <c r="C61" s="187"/>
      <c r="D61" s="187"/>
      <c r="E61" s="1009"/>
      <c r="F61" s="228"/>
      <c r="G61" s="515" t="s">
        <v>3329</v>
      </c>
      <c r="H61" s="757" t="s">
        <v>3792</v>
      </c>
      <c r="I61" s="224" t="s">
        <v>1613</v>
      </c>
      <c r="J61" s="253">
        <f t="shared" si="17"/>
        <v>45474</v>
      </c>
      <c r="K61" s="1814">
        <v>0.5</v>
      </c>
      <c r="L61" s="226">
        <v>0.05</v>
      </c>
      <c r="M61" s="294">
        <f>K61+L61</f>
        <v>0.55000000000000004</v>
      </c>
      <c r="N61" s="279" t="s">
        <v>1214</v>
      </c>
      <c r="O61" s="1815">
        <f t="shared" si="18"/>
        <v>45839</v>
      </c>
      <c r="P61" s="1762" t="s">
        <v>69</v>
      </c>
      <c r="Q61" s="84" t="s">
        <v>70</v>
      </c>
      <c r="R61" s="2092" t="s">
        <v>3372</v>
      </c>
      <c r="S61" s="929" t="s">
        <v>4070</v>
      </c>
      <c r="T61" s="929" t="s">
        <v>5439</v>
      </c>
      <c r="U61" s="929" t="s">
        <v>5439</v>
      </c>
      <c r="V61" s="929" t="s">
        <v>5439</v>
      </c>
      <c r="W61" s="1726">
        <v>0.5</v>
      </c>
      <c r="X61" s="1104">
        <f t="shared" si="0"/>
        <v>0</v>
      </c>
      <c r="Y61" s="1727"/>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c r="CY61" s="262"/>
      <c r="CZ61" s="262"/>
      <c r="DA61" s="262"/>
      <c r="DB61" s="262"/>
      <c r="DC61" s="262"/>
      <c r="DD61" s="262"/>
      <c r="DE61" s="262"/>
      <c r="DF61" s="262"/>
      <c r="DG61" s="262"/>
      <c r="DH61" s="262"/>
      <c r="DI61" s="262"/>
      <c r="DJ61" s="262"/>
      <c r="DK61" s="262"/>
      <c r="DL61" s="262"/>
      <c r="DM61" s="262"/>
      <c r="DN61" s="262"/>
      <c r="DO61" s="262"/>
      <c r="DP61" s="262"/>
      <c r="DQ61" s="262"/>
      <c r="DR61" s="262"/>
      <c r="DS61" s="262"/>
      <c r="DT61" s="262"/>
      <c r="DU61" s="262"/>
      <c r="DV61" s="262"/>
      <c r="DW61" s="262"/>
      <c r="DX61" s="262"/>
      <c r="DY61" s="262"/>
      <c r="DZ61" s="262"/>
      <c r="EA61" s="262"/>
      <c r="EB61" s="262"/>
      <c r="EC61" s="262"/>
      <c r="ED61" s="262"/>
      <c r="EE61" s="262"/>
      <c r="EF61" s="262"/>
      <c r="EG61" s="262"/>
      <c r="EH61" s="262"/>
      <c r="EI61" s="262"/>
      <c r="EJ61" s="262"/>
      <c r="EK61" s="262"/>
      <c r="EL61" s="262"/>
      <c r="EM61" s="262"/>
      <c r="EN61" s="262"/>
      <c r="EO61" s="262"/>
      <c r="EP61" s="262"/>
      <c r="EQ61" s="262"/>
      <c r="ER61" s="262"/>
      <c r="ES61" s="262"/>
      <c r="ET61" s="262"/>
      <c r="EU61" s="262"/>
      <c r="EV61" s="262"/>
      <c r="EW61" s="262"/>
      <c r="EX61" s="262"/>
      <c r="EY61" s="262"/>
      <c r="EZ61" s="262"/>
      <c r="FA61" s="262"/>
      <c r="FB61" s="262"/>
      <c r="FC61" s="262"/>
      <c r="FD61" s="262"/>
      <c r="FE61" s="262"/>
      <c r="FF61" s="262"/>
      <c r="FG61" s="262"/>
      <c r="FH61" s="262"/>
      <c r="FI61" s="262"/>
      <c r="FJ61" s="262"/>
      <c r="FK61" s="262"/>
      <c r="FL61" s="262"/>
      <c r="FM61" s="262"/>
      <c r="FN61" s="262"/>
      <c r="FO61" s="262"/>
      <c r="FP61" s="262"/>
      <c r="FQ61" s="262"/>
      <c r="FR61" s="262"/>
      <c r="FS61" s="262"/>
      <c r="FT61" s="262"/>
      <c r="FU61" s="262"/>
      <c r="FV61" s="262"/>
      <c r="FW61" s="262"/>
      <c r="FX61" s="262"/>
      <c r="FY61" s="262"/>
      <c r="FZ61" s="262"/>
      <c r="GA61" s="262"/>
      <c r="GB61" s="262"/>
      <c r="GC61" s="262"/>
      <c r="GD61" s="262"/>
      <c r="GE61" s="262"/>
      <c r="GF61" s="262"/>
      <c r="GG61" s="262"/>
      <c r="GH61" s="262"/>
      <c r="GI61" s="262"/>
      <c r="GJ61" s="262"/>
      <c r="GK61" s="262"/>
      <c r="GL61" s="262"/>
      <c r="GM61" s="262"/>
      <c r="GN61" s="262"/>
      <c r="GO61" s="262"/>
      <c r="GP61" s="262"/>
      <c r="GQ61" s="262"/>
      <c r="GR61" s="262"/>
      <c r="GS61" s="262"/>
      <c r="GT61" s="262"/>
      <c r="GU61" s="262"/>
      <c r="GV61" s="262"/>
      <c r="GW61" s="262"/>
      <c r="GX61" s="262"/>
      <c r="GY61" s="262"/>
      <c r="GZ61" s="262"/>
      <c r="HA61" s="262"/>
      <c r="HB61" s="262"/>
      <c r="HC61" s="262"/>
      <c r="HD61" s="262"/>
      <c r="HE61" s="262"/>
      <c r="HF61" s="262"/>
      <c r="HG61" s="262"/>
      <c r="HH61" s="262"/>
      <c r="HI61" s="262"/>
      <c r="HJ61" s="262"/>
      <c r="HK61" s="262"/>
      <c r="HL61" s="262"/>
      <c r="HM61" s="262"/>
      <c r="HN61" s="262"/>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c r="IW61" s="189"/>
      <c r="IX61" s="189"/>
      <c r="IY61" s="189"/>
      <c r="IZ61" s="189"/>
      <c r="JA61" s="189"/>
      <c r="JB61" s="189"/>
      <c r="JC61" s="189"/>
      <c r="JD61" s="189"/>
      <c r="JE61" s="189"/>
      <c r="JF61" s="189"/>
      <c r="JG61" s="189"/>
      <c r="JH61" s="189"/>
      <c r="JI61" s="189"/>
      <c r="JJ61" s="189"/>
      <c r="JK61" s="189"/>
      <c r="JL61" s="189"/>
      <c r="JM61" s="189"/>
      <c r="JN61" s="189"/>
      <c r="JO61" s="189"/>
      <c r="JP61" s="189"/>
      <c r="JQ61" s="189"/>
      <c r="JR61" s="189"/>
      <c r="JS61" s="189"/>
      <c r="JT61" s="189"/>
      <c r="JU61" s="189"/>
      <c r="JV61" s="189"/>
      <c r="JW61" s="189"/>
      <c r="JX61" s="189"/>
      <c r="JY61" s="189"/>
      <c r="JZ61" s="189"/>
      <c r="KA61" s="189"/>
      <c r="KB61" s="189"/>
      <c r="KC61" s="189"/>
      <c r="KD61" s="189"/>
      <c r="KE61" s="189"/>
      <c r="KF61" s="189"/>
      <c r="KG61" s="189"/>
      <c r="KH61" s="189"/>
      <c r="KI61" s="189"/>
      <c r="KJ61" s="189"/>
      <c r="KK61" s="189"/>
      <c r="KL61" s="189"/>
      <c r="KM61" s="189"/>
      <c r="KN61" s="189"/>
      <c r="KO61" s="189"/>
      <c r="KP61" s="189"/>
      <c r="KQ61" s="189"/>
      <c r="KR61" s="189"/>
      <c r="KS61" s="189"/>
      <c r="KT61" s="189"/>
      <c r="KU61" s="189"/>
      <c r="KV61" s="189"/>
      <c r="KW61" s="189"/>
      <c r="KX61" s="189"/>
      <c r="KY61" s="189"/>
      <c r="KZ61" s="189"/>
      <c r="LA61" s="189"/>
      <c r="LB61" s="189"/>
      <c r="LC61" s="189"/>
      <c r="LD61" s="189"/>
      <c r="LE61" s="189"/>
      <c r="LF61" s="189"/>
      <c r="LG61" s="189"/>
      <c r="LH61" s="189"/>
      <c r="LI61" s="189"/>
      <c r="LJ61" s="189"/>
      <c r="LK61" s="189"/>
      <c r="LL61" s="189"/>
      <c r="LM61" s="189"/>
      <c r="LN61" s="189"/>
      <c r="LO61" s="189"/>
      <c r="LP61" s="189"/>
      <c r="LQ61" s="189"/>
      <c r="LR61" s="189"/>
      <c r="LS61" s="189"/>
      <c r="LT61" s="189"/>
      <c r="LU61" s="189"/>
      <c r="LV61" s="189"/>
      <c r="LW61" s="189"/>
      <c r="LX61" s="189"/>
      <c r="LY61" s="189"/>
      <c r="LZ61" s="189"/>
      <c r="MA61" s="189"/>
      <c r="MB61" s="189"/>
      <c r="MC61" s="189"/>
      <c r="MD61" s="189"/>
      <c r="ME61" s="189"/>
      <c r="MF61" s="189"/>
    </row>
    <row r="62" spans="1:344" ht="12.75" x14ac:dyDescent="0.2">
      <c r="A62" s="1007">
        <v>4</v>
      </c>
      <c r="B62" s="1008">
        <v>4.2</v>
      </c>
      <c r="C62" s="187"/>
      <c r="D62" s="187"/>
      <c r="E62" s="1009" t="str">
        <f>E63</f>
        <v>CTP Insurers</v>
      </c>
      <c r="F62" s="228"/>
      <c r="G62" s="515" t="s">
        <v>1614</v>
      </c>
      <c r="H62" s="757"/>
      <c r="I62" s="224" t="s">
        <v>8</v>
      </c>
      <c r="J62" s="253"/>
      <c r="K62" s="1814"/>
      <c r="L62" s="226"/>
      <c r="M62" s="294"/>
      <c r="N62" s="279"/>
      <c r="O62" s="1815"/>
      <c r="P62" s="1762" t="s">
        <v>69</v>
      </c>
      <c r="Q62" s="84" t="s">
        <v>70</v>
      </c>
      <c r="R62" s="1760"/>
      <c r="S62" s="929" t="s">
        <v>4066</v>
      </c>
      <c r="T62" s="929" t="s">
        <v>5440</v>
      </c>
      <c r="U62" s="929"/>
      <c r="V62" s="929"/>
      <c r="W62" s="1726"/>
      <c r="X62" s="1104" t="str">
        <f t="shared" si="0"/>
        <v>Blank</v>
      </c>
      <c r="Y62" s="1727"/>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2"/>
      <c r="DL62" s="262"/>
      <c r="DM62" s="262"/>
      <c r="DN62" s="262"/>
      <c r="DO62" s="262"/>
      <c r="DP62" s="262"/>
      <c r="DQ62" s="262"/>
      <c r="DR62" s="262"/>
      <c r="DS62" s="262"/>
      <c r="DT62" s="262"/>
      <c r="DU62" s="262"/>
      <c r="DV62" s="262"/>
      <c r="DW62" s="262"/>
      <c r="DX62" s="262"/>
      <c r="DY62" s="262"/>
      <c r="DZ62" s="262"/>
      <c r="EA62" s="262"/>
      <c r="EB62" s="262"/>
      <c r="EC62" s="262"/>
      <c r="ED62" s="262"/>
      <c r="EE62" s="262"/>
      <c r="EF62" s="262"/>
      <c r="EG62" s="262"/>
      <c r="EH62" s="262"/>
      <c r="EI62" s="262"/>
      <c r="EJ62" s="262"/>
      <c r="EK62" s="262"/>
      <c r="EL62" s="262"/>
      <c r="EM62" s="262"/>
      <c r="EN62" s="262"/>
      <c r="EO62" s="262"/>
      <c r="EP62" s="262"/>
      <c r="EQ62" s="262"/>
      <c r="ER62" s="262"/>
      <c r="ES62" s="262"/>
      <c r="ET62" s="262"/>
      <c r="EU62" s="262"/>
      <c r="EV62" s="262"/>
      <c r="EW62" s="262"/>
      <c r="EX62" s="262"/>
      <c r="EY62" s="262"/>
      <c r="EZ62" s="262"/>
      <c r="FA62" s="262"/>
      <c r="FB62" s="262"/>
      <c r="FC62" s="262"/>
      <c r="FD62" s="262"/>
      <c r="FE62" s="262"/>
      <c r="FF62" s="262"/>
      <c r="FG62" s="262"/>
      <c r="FH62" s="262"/>
      <c r="FI62" s="262"/>
      <c r="FJ62" s="262"/>
      <c r="FK62" s="262"/>
      <c r="FL62" s="262"/>
      <c r="FM62" s="262"/>
      <c r="FN62" s="262"/>
      <c r="FO62" s="262"/>
      <c r="FP62" s="262"/>
      <c r="FQ62" s="262"/>
      <c r="FR62" s="262"/>
      <c r="FS62" s="262"/>
      <c r="FT62" s="262"/>
      <c r="FU62" s="262"/>
      <c r="FV62" s="262"/>
      <c r="FW62" s="262"/>
      <c r="FX62" s="262"/>
      <c r="FY62" s="262"/>
      <c r="FZ62" s="262"/>
      <c r="GA62" s="262"/>
      <c r="GB62" s="262"/>
      <c r="GC62" s="262"/>
      <c r="GD62" s="262"/>
      <c r="GE62" s="262"/>
      <c r="GF62" s="262"/>
      <c r="GG62" s="262"/>
      <c r="GH62" s="262"/>
      <c r="GI62" s="262"/>
      <c r="GJ62" s="262"/>
      <c r="GK62" s="262"/>
      <c r="GL62" s="262"/>
      <c r="GM62" s="262"/>
      <c r="GN62" s="262"/>
      <c r="GO62" s="262"/>
      <c r="GP62" s="262"/>
      <c r="GQ62" s="262"/>
      <c r="GR62" s="262"/>
      <c r="GS62" s="262"/>
      <c r="GT62" s="262"/>
      <c r="GU62" s="262"/>
      <c r="GV62" s="262"/>
      <c r="GW62" s="262"/>
      <c r="GX62" s="262"/>
      <c r="GY62" s="262"/>
      <c r="GZ62" s="262"/>
      <c r="HA62" s="262"/>
      <c r="HB62" s="262"/>
      <c r="HC62" s="262"/>
      <c r="HD62" s="262"/>
      <c r="HE62" s="262"/>
      <c r="HF62" s="262"/>
      <c r="HG62" s="262"/>
      <c r="HH62" s="262"/>
      <c r="HI62" s="262"/>
      <c r="HJ62" s="262"/>
      <c r="HK62" s="262"/>
      <c r="HL62" s="262"/>
      <c r="HM62" s="262"/>
      <c r="HN62" s="262"/>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c r="IW62" s="189"/>
      <c r="IX62" s="189"/>
      <c r="IY62" s="189"/>
      <c r="IZ62" s="189"/>
      <c r="JA62" s="189"/>
      <c r="JB62" s="189"/>
      <c r="JC62" s="189"/>
      <c r="JD62" s="189"/>
      <c r="JE62" s="189"/>
      <c r="JF62" s="189"/>
      <c r="JG62" s="189"/>
      <c r="JH62" s="189"/>
      <c r="JI62" s="189"/>
      <c r="JJ62" s="189"/>
      <c r="JK62" s="189"/>
      <c r="JL62" s="189"/>
      <c r="JM62" s="189"/>
      <c r="JN62" s="189"/>
      <c r="JO62" s="189"/>
      <c r="JP62" s="189"/>
      <c r="JQ62" s="189"/>
      <c r="JR62" s="189"/>
      <c r="JS62" s="189"/>
      <c r="JT62" s="189"/>
      <c r="JU62" s="189"/>
      <c r="JV62" s="189"/>
      <c r="JW62" s="189"/>
      <c r="JX62" s="189"/>
      <c r="JY62" s="189"/>
      <c r="JZ62" s="189"/>
      <c r="KA62" s="189"/>
      <c r="KB62" s="189"/>
      <c r="KC62" s="189"/>
      <c r="KD62" s="189"/>
      <c r="KE62" s="189"/>
      <c r="KF62" s="189"/>
      <c r="KG62" s="189"/>
      <c r="KH62" s="189"/>
      <c r="KI62" s="189"/>
      <c r="KJ62" s="189"/>
      <c r="KK62" s="189"/>
      <c r="KL62" s="189"/>
      <c r="KM62" s="189"/>
      <c r="KN62" s="189"/>
      <c r="KO62" s="189"/>
      <c r="KP62" s="189"/>
      <c r="KQ62" s="189"/>
      <c r="KR62" s="189"/>
      <c r="KS62" s="189"/>
      <c r="KT62" s="189"/>
      <c r="KU62" s="189"/>
      <c r="KV62" s="189"/>
      <c r="KW62" s="189"/>
      <c r="KX62" s="189"/>
      <c r="KY62" s="189"/>
      <c r="KZ62" s="189"/>
      <c r="LA62" s="189"/>
      <c r="LB62" s="189"/>
      <c r="LC62" s="189"/>
      <c r="LD62" s="189"/>
      <c r="LE62" s="189"/>
      <c r="LF62" s="189"/>
      <c r="LG62" s="189"/>
      <c r="LH62" s="189"/>
      <c r="LI62" s="189"/>
      <c r="LJ62" s="189"/>
      <c r="LK62" s="189"/>
      <c r="LL62" s="189"/>
      <c r="LM62" s="189"/>
      <c r="LN62" s="189"/>
      <c r="LO62" s="189"/>
      <c r="LP62" s="189"/>
      <c r="LQ62" s="189"/>
      <c r="LR62" s="189"/>
      <c r="LS62" s="189"/>
      <c r="LT62" s="189"/>
      <c r="LU62" s="189"/>
      <c r="LV62" s="189"/>
      <c r="LW62" s="189"/>
      <c r="LX62" s="189"/>
      <c r="LY62" s="189"/>
      <c r="LZ62" s="189"/>
      <c r="MA62" s="189"/>
      <c r="MB62" s="189"/>
      <c r="MC62" s="189"/>
      <c r="MD62" s="189"/>
      <c r="ME62" s="189"/>
      <c r="MF62" s="189"/>
    </row>
    <row r="63" spans="1:344" ht="25.5" x14ac:dyDescent="0.2">
      <c r="A63" s="1007">
        <v>4</v>
      </c>
      <c r="B63" s="1008">
        <v>4.2</v>
      </c>
      <c r="C63" s="187"/>
      <c r="D63" s="187"/>
      <c r="E63" s="1009" t="str">
        <f>E60</f>
        <v>CTP Insurers</v>
      </c>
      <c r="F63" s="228"/>
      <c r="G63" s="516" t="s">
        <v>3219</v>
      </c>
      <c r="H63" s="757"/>
      <c r="I63" s="224" t="s">
        <v>8</v>
      </c>
      <c r="J63" s="253"/>
      <c r="K63" s="280" t="s">
        <v>798</v>
      </c>
      <c r="L63" s="226"/>
      <c r="M63" s="237" t="s">
        <v>798</v>
      </c>
      <c r="N63" s="279"/>
      <c r="O63" s="253"/>
      <c r="P63" s="1762" t="s">
        <v>69</v>
      </c>
      <c r="Q63" s="84" t="s">
        <v>70</v>
      </c>
      <c r="R63" s="2092" t="s">
        <v>3373</v>
      </c>
      <c r="S63" s="929" t="s">
        <v>4066</v>
      </c>
      <c r="T63" s="929" t="s">
        <v>5441</v>
      </c>
      <c r="U63" s="929"/>
      <c r="V63" s="929"/>
      <c r="W63" s="1726" t="s">
        <v>798</v>
      </c>
      <c r="X63" s="1104" t="str">
        <f t="shared" si="0"/>
        <v>Text</v>
      </c>
      <c r="Y63" s="1727"/>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c r="CY63" s="262"/>
      <c r="CZ63" s="262"/>
      <c r="DA63" s="262"/>
      <c r="DB63" s="262"/>
      <c r="DC63" s="262"/>
      <c r="DD63" s="262"/>
      <c r="DE63" s="262"/>
      <c r="DF63" s="262"/>
      <c r="DG63" s="262"/>
      <c r="DH63" s="262"/>
      <c r="DI63" s="262"/>
      <c r="DJ63" s="262"/>
      <c r="DK63" s="262"/>
      <c r="DL63" s="262"/>
      <c r="DM63" s="262"/>
      <c r="DN63" s="262"/>
      <c r="DO63" s="262"/>
      <c r="DP63" s="262"/>
      <c r="DQ63" s="262"/>
      <c r="DR63" s="262"/>
      <c r="DS63" s="262"/>
      <c r="DT63" s="262"/>
      <c r="DU63" s="262"/>
      <c r="DV63" s="262"/>
      <c r="DW63" s="262"/>
      <c r="DX63" s="262"/>
      <c r="DY63" s="262"/>
      <c r="DZ63" s="262"/>
      <c r="EA63" s="262"/>
      <c r="EB63" s="262"/>
      <c r="EC63" s="262"/>
      <c r="ED63" s="262"/>
      <c r="EE63" s="262"/>
      <c r="EF63" s="262"/>
      <c r="EG63" s="262"/>
      <c r="EH63" s="262"/>
      <c r="EI63" s="262"/>
      <c r="EJ63" s="262"/>
      <c r="EK63" s="262"/>
      <c r="EL63" s="262"/>
      <c r="EM63" s="262"/>
      <c r="EN63" s="262"/>
      <c r="EO63" s="262"/>
      <c r="EP63" s="262"/>
      <c r="EQ63" s="262"/>
      <c r="ER63" s="262"/>
      <c r="ES63" s="262"/>
      <c r="ET63" s="262"/>
      <c r="EU63" s="262"/>
      <c r="EV63" s="262"/>
      <c r="EW63" s="262"/>
      <c r="EX63" s="262"/>
      <c r="EY63" s="262"/>
      <c r="EZ63" s="262"/>
      <c r="FA63" s="262"/>
      <c r="FB63" s="262"/>
      <c r="FC63" s="262"/>
      <c r="FD63" s="262"/>
      <c r="FE63" s="262"/>
      <c r="FF63" s="262"/>
      <c r="FG63" s="262"/>
      <c r="FH63" s="262"/>
      <c r="FI63" s="262"/>
      <c r="FJ63" s="262"/>
      <c r="FK63" s="262"/>
      <c r="FL63" s="262"/>
      <c r="FM63" s="262"/>
      <c r="FN63" s="262"/>
      <c r="FO63" s="262"/>
      <c r="FP63" s="262"/>
      <c r="FQ63" s="262"/>
      <c r="FR63" s="262"/>
      <c r="FS63" s="262"/>
      <c r="FT63" s="262"/>
      <c r="FU63" s="262"/>
      <c r="FV63" s="262"/>
      <c r="FW63" s="262"/>
      <c r="FX63" s="262"/>
      <c r="FY63" s="262"/>
      <c r="FZ63" s="262"/>
      <c r="GA63" s="262"/>
      <c r="GB63" s="262"/>
      <c r="GC63" s="262"/>
      <c r="GD63" s="262"/>
      <c r="GE63" s="262"/>
      <c r="GF63" s="262"/>
      <c r="GG63" s="262"/>
      <c r="GH63" s="262"/>
      <c r="GI63" s="262"/>
      <c r="GJ63" s="262"/>
      <c r="GK63" s="262"/>
      <c r="GL63" s="262"/>
      <c r="GM63" s="262"/>
      <c r="GN63" s="262"/>
      <c r="GO63" s="262"/>
      <c r="GP63" s="262"/>
      <c r="GQ63" s="262"/>
      <c r="GR63" s="262"/>
      <c r="GS63" s="262"/>
      <c r="GT63" s="262"/>
      <c r="GU63" s="262"/>
      <c r="GV63" s="262"/>
      <c r="GW63" s="262"/>
      <c r="GX63" s="262"/>
      <c r="GY63" s="262"/>
      <c r="GZ63" s="262"/>
      <c r="HA63" s="262"/>
      <c r="HB63" s="262"/>
      <c r="HC63" s="262"/>
      <c r="HD63" s="262"/>
      <c r="HE63" s="262"/>
      <c r="HF63" s="262"/>
      <c r="HG63" s="262"/>
      <c r="HH63" s="262"/>
      <c r="HI63" s="262"/>
      <c r="HJ63" s="262"/>
      <c r="HK63" s="262"/>
      <c r="HL63" s="262"/>
      <c r="HM63" s="262"/>
      <c r="HN63" s="262"/>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c r="IW63" s="189"/>
      <c r="IX63" s="189"/>
      <c r="IY63" s="189"/>
      <c r="IZ63" s="189"/>
      <c r="JA63" s="189"/>
      <c r="JB63" s="189"/>
      <c r="JC63" s="189"/>
      <c r="JD63" s="189"/>
      <c r="JE63" s="189"/>
      <c r="JF63" s="189"/>
      <c r="JG63" s="189"/>
      <c r="JH63" s="189"/>
      <c r="JI63" s="189"/>
      <c r="JJ63" s="189"/>
      <c r="JK63" s="189"/>
      <c r="JL63" s="189"/>
      <c r="JM63" s="189"/>
      <c r="JN63" s="189"/>
      <c r="JO63" s="189"/>
      <c r="JP63" s="189"/>
      <c r="JQ63" s="189"/>
      <c r="JR63" s="189"/>
      <c r="JS63" s="189"/>
      <c r="JT63" s="189"/>
      <c r="JU63" s="189"/>
      <c r="JV63" s="189"/>
      <c r="JW63" s="189"/>
      <c r="JX63" s="189"/>
      <c r="JY63" s="189"/>
      <c r="JZ63" s="189"/>
      <c r="KA63" s="189"/>
      <c r="KB63" s="189"/>
      <c r="KC63" s="189"/>
      <c r="KD63" s="189"/>
      <c r="KE63" s="189"/>
      <c r="KF63" s="189"/>
      <c r="KG63" s="189"/>
      <c r="KH63" s="189"/>
      <c r="KI63" s="189"/>
      <c r="KJ63" s="189"/>
      <c r="KK63" s="189"/>
      <c r="KL63" s="189"/>
      <c r="KM63" s="189"/>
      <c r="KN63" s="189"/>
      <c r="KO63" s="189"/>
      <c r="KP63" s="189"/>
      <c r="KQ63" s="189"/>
      <c r="KR63" s="189"/>
      <c r="KS63" s="189"/>
      <c r="KT63" s="189"/>
      <c r="KU63" s="189"/>
      <c r="KV63" s="189"/>
      <c r="KW63" s="189"/>
      <c r="KX63" s="189"/>
      <c r="KY63" s="189"/>
      <c r="KZ63" s="189"/>
      <c r="LA63" s="189"/>
      <c r="LB63" s="189"/>
      <c r="LC63" s="189"/>
      <c r="LD63" s="189"/>
      <c r="LE63" s="189"/>
      <c r="LF63" s="189"/>
      <c r="LG63" s="189"/>
      <c r="LH63" s="189"/>
      <c r="LI63" s="189"/>
      <c r="LJ63" s="189"/>
      <c r="LK63" s="189"/>
      <c r="LL63" s="189"/>
      <c r="LM63" s="189"/>
      <c r="LN63" s="189"/>
      <c r="LO63" s="189"/>
      <c r="LP63" s="189"/>
      <c r="LQ63" s="189"/>
      <c r="LR63" s="189"/>
      <c r="LS63" s="189"/>
      <c r="LT63" s="189"/>
      <c r="LU63" s="189"/>
      <c r="LV63" s="189"/>
      <c r="LW63" s="189"/>
      <c r="LX63" s="189"/>
      <c r="LY63" s="189"/>
      <c r="LZ63" s="189"/>
      <c r="MA63" s="189"/>
      <c r="MB63" s="189"/>
      <c r="MC63" s="189"/>
      <c r="MD63" s="189"/>
      <c r="ME63" s="189"/>
      <c r="MF63" s="189"/>
    </row>
    <row r="64" spans="1:344" ht="25.5" x14ac:dyDescent="0.2">
      <c r="A64" s="1007">
        <v>4</v>
      </c>
      <c r="B64" s="1008">
        <v>4.2</v>
      </c>
      <c r="C64" s="187"/>
      <c r="D64" s="187"/>
      <c r="E64" s="1750" t="s">
        <v>6415</v>
      </c>
      <c r="F64" s="228"/>
      <c r="G64" s="2139" t="s">
        <v>6416</v>
      </c>
      <c r="H64" s="2118">
        <v>90007742</v>
      </c>
      <c r="I64" s="224">
        <v>443545</v>
      </c>
      <c r="J64" s="253">
        <v>45474</v>
      </c>
      <c r="K64" s="1814">
        <v>89</v>
      </c>
      <c r="L64" s="226">
        <f>K64*0.1</f>
        <v>8.9</v>
      </c>
      <c r="M64" s="294">
        <f>K64+L64</f>
        <v>97.9</v>
      </c>
      <c r="N64" s="279" t="s">
        <v>1214</v>
      </c>
      <c r="O64" s="1815">
        <f t="shared" ref="O64:O73" si="19">O$44</f>
        <v>45839</v>
      </c>
      <c r="P64" s="465" t="s">
        <v>494</v>
      </c>
      <c r="Q64" s="84" t="s">
        <v>495</v>
      </c>
      <c r="R64" s="2092" t="s">
        <v>6416</v>
      </c>
      <c r="S64" s="929" t="s">
        <v>4070</v>
      </c>
      <c r="T64" s="929" t="s">
        <v>6424</v>
      </c>
      <c r="U64" s="929"/>
      <c r="V64" s="929"/>
      <c r="W64" s="1753">
        <v>83</v>
      </c>
      <c r="X64" s="1104"/>
      <c r="Y64" s="1727"/>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c r="CY64" s="262"/>
      <c r="CZ64" s="262"/>
      <c r="DA64" s="262"/>
      <c r="DB64" s="262"/>
      <c r="DC64" s="262"/>
      <c r="DD64" s="262"/>
      <c r="DE64" s="262"/>
      <c r="DF64" s="262"/>
      <c r="DG64" s="262"/>
      <c r="DH64" s="262"/>
      <c r="DI64" s="262"/>
      <c r="DJ64" s="262"/>
      <c r="DK64" s="262"/>
      <c r="DL64" s="262"/>
      <c r="DM64" s="262"/>
      <c r="DN64" s="262"/>
      <c r="DO64" s="262"/>
      <c r="DP64" s="262"/>
      <c r="DQ64" s="262"/>
      <c r="DR64" s="262"/>
      <c r="DS64" s="262"/>
      <c r="DT64" s="262"/>
      <c r="DU64" s="262"/>
      <c r="DV64" s="262"/>
      <c r="DW64" s="262"/>
      <c r="DX64" s="262"/>
      <c r="DY64" s="262"/>
      <c r="DZ64" s="262"/>
      <c r="EA64" s="262"/>
      <c r="EB64" s="262"/>
      <c r="EC64" s="262"/>
      <c r="ED64" s="262"/>
      <c r="EE64" s="262"/>
      <c r="EF64" s="262"/>
      <c r="EG64" s="262"/>
      <c r="EH64" s="262"/>
      <c r="EI64" s="262"/>
      <c r="EJ64" s="262"/>
      <c r="EK64" s="262"/>
      <c r="EL64" s="262"/>
      <c r="EM64" s="262"/>
      <c r="EN64" s="262"/>
      <c r="EO64" s="262"/>
      <c r="EP64" s="262"/>
      <c r="EQ64" s="262"/>
      <c r="ER64" s="262"/>
      <c r="ES64" s="262"/>
      <c r="ET64" s="262"/>
      <c r="EU64" s="262"/>
      <c r="EV64" s="262"/>
      <c r="EW64" s="262"/>
      <c r="EX64" s="262"/>
      <c r="EY64" s="262"/>
      <c r="EZ64" s="262"/>
      <c r="FA64" s="262"/>
      <c r="FB64" s="262"/>
      <c r="FC64" s="262"/>
      <c r="FD64" s="262"/>
      <c r="FE64" s="262"/>
      <c r="FF64" s="262"/>
      <c r="FG64" s="262"/>
      <c r="FH64" s="262"/>
      <c r="FI64" s="262"/>
      <c r="FJ64" s="262"/>
      <c r="FK64" s="262"/>
      <c r="FL64" s="262"/>
      <c r="FM64" s="262"/>
      <c r="FN64" s="262"/>
      <c r="FO64" s="262"/>
      <c r="FP64" s="262"/>
      <c r="FQ64" s="262"/>
      <c r="FR64" s="262"/>
      <c r="FS64" s="262"/>
      <c r="FT64" s="262"/>
      <c r="FU64" s="262"/>
      <c r="FV64" s="262"/>
      <c r="FW64" s="262"/>
      <c r="FX64" s="262"/>
      <c r="FY64" s="262"/>
      <c r="FZ64" s="262"/>
      <c r="GA64" s="262"/>
      <c r="GB64" s="262"/>
      <c r="GC64" s="262"/>
      <c r="GD64" s="262"/>
      <c r="GE64" s="262"/>
      <c r="GF64" s="262"/>
      <c r="GG64" s="262"/>
      <c r="GH64" s="262"/>
      <c r="GI64" s="262"/>
      <c r="GJ64" s="262"/>
      <c r="GK64" s="262"/>
      <c r="GL64" s="262"/>
      <c r="GM64" s="262"/>
      <c r="GN64" s="262"/>
      <c r="GO64" s="262"/>
      <c r="GP64" s="262"/>
      <c r="GQ64" s="262"/>
      <c r="GR64" s="262"/>
      <c r="GS64" s="262"/>
      <c r="GT64" s="262"/>
      <c r="GU64" s="262"/>
      <c r="GV64" s="262"/>
      <c r="GW64" s="262"/>
      <c r="GX64" s="262"/>
      <c r="GY64" s="262"/>
      <c r="GZ64" s="262"/>
      <c r="HA64" s="262"/>
      <c r="HB64" s="262"/>
      <c r="HC64" s="262"/>
      <c r="HD64" s="262"/>
      <c r="HE64" s="262"/>
      <c r="HF64" s="262"/>
      <c r="HG64" s="262"/>
      <c r="HH64" s="262"/>
      <c r="HI64" s="262"/>
      <c r="HJ64" s="262"/>
      <c r="HK64" s="262"/>
      <c r="HL64" s="262"/>
      <c r="HM64" s="262"/>
      <c r="HN64" s="262"/>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c r="IW64" s="189"/>
      <c r="IX64" s="189"/>
      <c r="IY64" s="189"/>
      <c r="IZ64" s="189"/>
      <c r="JA64" s="189"/>
      <c r="JB64" s="189"/>
      <c r="JC64" s="189"/>
      <c r="JD64" s="189"/>
      <c r="JE64" s="189"/>
      <c r="JF64" s="189"/>
      <c r="JG64" s="189"/>
      <c r="JH64" s="189"/>
      <c r="JI64" s="189"/>
      <c r="JJ64" s="189"/>
      <c r="JK64" s="189"/>
      <c r="JL64" s="189"/>
      <c r="JM64" s="189"/>
      <c r="JN64" s="189"/>
      <c r="JO64" s="189"/>
      <c r="JP64" s="189"/>
      <c r="JQ64" s="189"/>
      <c r="JR64" s="189"/>
      <c r="JS64" s="189"/>
      <c r="JT64" s="189"/>
      <c r="JU64" s="189"/>
      <c r="JV64" s="189"/>
      <c r="JW64" s="189"/>
      <c r="JX64" s="189"/>
      <c r="JY64" s="189"/>
      <c r="JZ64" s="189"/>
      <c r="KA64" s="189"/>
      <c r="KB64" s="189"/>
      <c r="KC64" s="189"/>
      <c r="KD64" s="189"/>
      <c r="KE64" s="189"/>
      <c r="KF64" s="189"/>
      <c r="KG64" s="189"/>
      <c r="KH64" s="189"/>
      <c r="KI64" s="189"/>
      <c r="KJ64" s="189"/>
      <c r="KK64" s="189"/>
      <c r="KL64" s="189"/>
      <c r="KM64" s="189"/>
      <c r="KN64" s="189"/>
      <c r="KO64" s="189"/>
      <c r="KP64" s="189"/>
      <c r="KQ64" s="189"/>
      <c r="KR64" s="189"/>
      <c r="KS64" s="189"/>
      <c r="KT64" s="189"/>
      <c r="KU64" s="189"/>
      <c r="KV64" s="189"/>
      <c r="KW64" s="189"/>
      <c r="KX64" s="189"/>
      <c r="KY64" s="189"/>
      <c r="KZ64" s="189"/>
      <c r="LA64" s="189"/>
      <c r="LB64" s="189"/>
      <c r="LC64" s="189"/>
      <c r="LD64" s="189"/>
      <c r="LE64" s="189"/>
      <c r="LF64" s="189"/>
      <c r="LG64" s="189"/>
      <c r="LH64" s="189"/>
      <c r="LI64" s="189"/>
      <c r="LJ64" s="189"/>
      <c r="LK64" s="189"/>
      <c r="LL64" s="189"/>
      <c r="LM64" s="189"/>
      <c r="LN64" s="189"/>
      <c r="LO64" s="189"/>
      <c r="LP64" s="189"/>
      <c r="LQ64" s="189"/>
      <c r="LR64" s="189"/>
      <c r="LS64" s="189"/>
      <c r="LT64" s="189"/>
      <c r="LU64" s="189"/>
      <c r="LV64" s="189"/>
      <c r="LW64" s="189"/>
      <c r="LX64" s="189"/>
      <c r="LY64" s="189"/>
      <c r="LZ64" s="189"/>
      <c r="MA64" s="189"/>
      <c r="MB64" s="189"/>
      <c r="MC64" s="189"/>
      <c r="MD64" s="189"/>
      <c r="ME64" s="189"/>
      <c r="MF64" s="189"/>
    </row>
    <row r="65" spans="1:344" ht="25.5" x14ac:dyDescent="0.2">
      <c r="A65" s="1007">
        <v>4</v>
      </c>
      <c r="B65" s="1008">
        <v>4.2</v>
      </c>
      <c r="C65" s="187"/>
      <c r="D65" s="187"/>
      <c r="E65" s="1009" t="s">
        <v>6415</v>
      </c>
      <c r="F65" s="228"/>
      <c r="G65" s="516" t="s">
        <v>6417</v>
      </c>
      <c r="H65" s="2118">
        <v>90007738</v>
      </c>
      <c r="I65" s="224">
        <v>443545</v>
      </c>
      <c r="J65" s="253">
        <v>45474</v>
      </c>
      <c r="K65" s="1814">
        <v>13</v>
      </c>
      <c r="L65" s="226">
        <f t="shared" ref="L65:L73" si="20">K65*0.1</f>
        <v>1.3</v>
      </c>
      <c r="M65" s="294">
        <f t="shared" ref="M65:M73" si="21">K65+L65</f>
        <v>14.3</v>
      </c>
      <c r="N65" s="279" t="s">
        <v>1214</v>
      </c>
      <c r="O65" s="1815">
        <f t="shared" si="19"/>
        <v>45839</v>
      </c>
      <c r="P65" s="465" t="s">
        <v>494</v>
      </c>
      <c r="Q65" s="84" t="s">
        <v>495</v>
      </c>
      <c r="R65" s="2092" t="s">
        <v>6417</v>
      </c>
      <c r="S65" s="929" t="s">
        <v>4070</v>
      </c>
      <c r="T65" s="929" t="s">
        <v>6425</v>
      </c>
      <c r="U65" s="929"/>
      <c r="V65" s="929"/>
      <c r="W65" s="1753">
        <v>12</v>
      </c>
      <c r="X65" s="1104"/>
      <c r="Y65" s="1727"/>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c r="CY65" s="262"/>
      <c r="CZ65" s="262"/>
      <c r="DA65" s="262"/>
      <c r="DB65" s="262"/>
      <c r="DC65" s="262"/>
      <c r="DD65" s="262"/>
      <c r="DE65" s="262"/>
      <c r="DF65" s="262"/>
      <c r="DG65" s="262"/>
      <c r="DH65" s="262"/>
      <c r="DI65" s="262"/>
      <c r="DJ65" s="262"/>
      <c r="DK65" s="262"/>
      <c r="DL65" s="262"/>
      <c r="DM65" s="262"/>
      <c r="DN65" s="262"/>
      <c r="DO65" s="262"/>
      <c r="DP65" s="262"/>
      <c r="DQ65" s="262"/>
      <c r="DR65" s="262"/>
      <c r="DS65" s="262"/>
      <c r="DT65" s="262"/>
      <c r="DU65" s="262"/>
      <c r="DV65" s="262"/>
      <c r="DW65" s="262"/>
      <c r="DX65" s="262"/>
      <c r="DY65" s="262"/>
      <c r="DZ65" s="262"/>
      <c r="EA65" s="262"/>
      <c r="EB65" s="262"/>
      <c r="EC65" s="262"/>
      <c r="ED65" s="262"/>
      <c r="EE65" s="262"/>
      <c r="EF65" s="262"/>
      <c r="EG65" s="262"/>
      <c r="EH65" s="262"/>
      <c r="EI65" s="262"/>
      <c r="EJ65" s="262"/>
      <c r="EK65" s="262"/>
      <c r="EL65" s="262"/>
      <c r="EM65" s="262"/>
      <c r="EN65" s="262"/>
      <c r="EO65" s="262"/>
      <c r="EP65" s="262"/>
      <c r="EQ65" s="262"/>
      <c r="ER65" s="262"/>
      <c r="ES65" s="262"/>
      <c r="ET65" s="262"/>
      <c r="EU65" s="262"/>
      <c r="EV65" s="262"/>
      <c r="EW65" s="262"/>
      <c r="EX65" s="262"/>
      <c r="EY65" s="262"/>
      <c r="EZ65" s="262"/>
      <c r="FA65" s="262"/>
      <c r="FB65" s="262"/>
      <c r="FC65" s="262"/>
      <c r="FD65" s="262"/>
      <c r="FE65" s="262"/>
      <c r="FF65" s="262"/>
      <c r="FG65" s="262"/>
      <c r="FH65" s="262"/>
      <c r="FI65" s="262"/>
      <c r="FJ65" s="262"/>
      <c r="FK65" s="262"/>
      <c r="FL65" s="262"/>
      <c r="FM65" s="262"/>
      <c r="FN65" s="262"/>
      <c r="FO65" s="262"/>
      <c r="FP65" s="262"/>
      <c r="FQ65" s="262"/>
      <c r="FR65" s="262"/>
      <c r="FS65" s="262"/>
      <c r="FT65" s="262"/>
      <c r="FU65" s="262"/>
      <c r="FV65" s="262"/>
      <c r="FW65" s="262"/>
      <c r="FX65" s="262"/>
      <c r="FY65" s="262"/>
      <c r="FZ65" s="262"/>
      <c r="GA65" s="262"/>
      <c r="GB65" s="262"/>
      <c r="GC65" s="262"/>
      <c r="GD65" s="262"/>
      <c r="GE65" s="262"/>
      <c r="GF65" s="262"/>
      <c r="GG65" s="262"/>
      <c r="GH65" s="262"/>
      <c r="GI65" s="262"/>
      <c r="GJ65" s="262"/>
      <c r="GK65" s="262"/>
      <c r="GL65" s="262"/>
      <c r="GM65" s="262"/>
      <c r="GN65" s="262"/>
      <c r="GO65" s="262"/>
      <c r="GP65" s="262"/>
      <c r="GQ65" s="262"/>
      <c r="GR65" s="262"/>
      <c r="GS65" s="262"/>
      <c r="GT65" s="262"/>
      <c r="GU65" s="262"/>
      <c r="GV65" s="262"/>
      <c r="GW65" s="262"/>
      <c r="GX65" s="262"/>
      <c r="GY65" s="262"/>
      <c r="GZ65" s="262"/>
      <c r="HA65" s="262"/>
      <c r="HB65" s="262"/>
      <c r="HC65" s="262"/>
      <c r="HD65" s="262"/>
      <c r="HE65" s="262"/>
      <c r="HF65" s="262"/>
      <c r="HG65" s="262"/>
      <c r="HH65" s="262"/>
      <c r="HI65" s="262"/>
      <c r="HJ65" s="262"/>
      <c r="HK65" s="262"/>
      <c r="HL65" s="262"/>
      <c r="HM65" s="262"/>
      <c r="HN65" s="262"/>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c r="IW65" s="189"/>
      <c r="IX65" s="189"/>
      <c r="IY65" s="189"/>
      <c r="IZ65" s="189"/>
      <c r="JA65" s="189"/>
      <c r="JB65" s="189"/>
      <c r="JC65" s="189"/>
      <c r="JD65" s="189"/>
      <c r="JE65" s="189"/>
      <c r="JF65" s="189"/>
      <c r="JG65" s="189"/>
      <c r="JH65" s="189"/>
      <c r="JI65" s="189"/>
      <c r="JJ65" s="189"/>
      <c r="JK65" s="189"/>
      <c r="JL65" s="189"/>
      <c r="JM65" s="189"/>
      <c r="JN65" s="189"/>
      <c r="JO65" s="189"/>
      <c r="JP65" s="189"/>
      <c r="JQ65" s="189"/>
      <c r="JR65" s="189"/>
      <c r="JS65" s="189"/>
      <c r="JT65" s="189"/>
      <c r="JU65" s="189"/>
      <c r="JV65" s="189"/>
      <c r="JW65" s="189"/>
      <c r="JX65" s="189"/>
      <c r="JY65" s="189"/>
      <c r="JZ65" s="189"/>
      <c r="KA65" s="189"/>
      <c r="KB65" s="189"/>
      <c r="KC65" s="189"/>
      <c r="KD65" s="189"/>
      <c r="KE65" s="189"/>
      <c r="KF65" s="189"/>
      <c r="KG65" s="189"/>
      <c r="KH65" s="189"/>
      <c r="KI65" s="189"/>
      <c r="KJ65" s="189"/>
      <c r="KK65" s="189"/>
      <c r="KL65" s="189"/>
      <c r="KM65" s="189"/>
      <c r="KN65" s="189"/>
      <c r="KO65" s="189"/>
      <c r="KP65" s="189"/>
      <c r="KQ65" s="189"/>
      <c r="KR65" s="189"/>
      <c r="KS65" s="189"/>
      <c r="KT65" s="189"/>
      <c r="KU65" s="189"/>
      <c r="KV65" s="189"/>
      <c r="KW65" s="189"/>
      <c r="KX65" s="189"/>
      <c r="KY65" s="189"/>
      <c r="KZ65" s="189"/>
      <c r="LA65" s="189"/>
      <c r="LB65" s="189"/>
      <c r="LC65" s="189"/>
      <c r="LD65" s="189"/>
      <c r="LE65" s="189"/>
      <c r="LF65" s="189"/>
      <c r="LG65" s="189"/>
      <c r="LH65" s="189"/>
      <c r="LI65" s="189"/>
      <c r="LJ65" s="189"/>
      <c r="LK65" s="189"/>
      <c r="LL65" s="189"/>
      <c r="LM65" s="189"/>
      <c r="LN65" s="189"/>
      <c r="LO65" s="189"/>
      <c r="LP65" s="189"/>
      <c r="LQ65" s="189"/>
      <c r="LR65" s="189"/>
      <c r="LS65" s="189"/>
      <c r="LT65" s="189"/>
      <c r="LU65" s="189"/>
      <c r="LV65" s="189"/>
      <c r="LW65" s="189"/>
      <c r="LX65" s="189"/>
      <c r="LY65" s="189"/>
      <c r="LZ65" s="189"/>
      <c r="MA65" s="189"/>
      <c r="MB65" s="189"/>
      <c r="MC65" s="189"/>
      <c r="MD65" s="189"/>
      <c r="ME65" s="189"/>
      <c r="MF65" s="189"/>
    </row>
    <row r="66" spans="1:344" ht="25.5" x14ac:dyDescent="0.2">
      <c r="A66" s="1007">
        <v>4</v>
      </c>
      <c r="B66" s="1008">
        <v>4.2</v>
      </c>
      <c r="C66" s="187"/>
      <c r="D66" s="187"/>
      <c r="E66" s="1009" t="s">
        <v>6415</v>
      </c>
      <c r="F66" s="228"/>
      <c r="G66" s="516" t="s">
        <v>6418</v>
      </c>
      <c r="H66" s="2118">
        <v>90007736</v>
      </c>
      <c r="I66" s="224">
        <v>443545</v>
      </c>
      <c r="J66" s="253">
        <v>45474</v>
      </c>
      <c r="K66" s="1814">
        <v>30</v>
      </c>
      <c r="L66" s="226">
        <f t="shared" si="20"/>
        <v>3</v>
      </c>
      <c r="M66" s="294">
        <f t="shared" si="21"/>
        <v>33</v>
      </c>
      <c r="N66" s="279" t="s">
        <v>1214</v>
      </c>
      <c r="O66" s="1815">
        <f t="shared" si="19"/>
        <v>45839</v>
      </c>
      <c r="P66" s="465" t="s">
        <v>494</v>
      </c>
      <c r="Q66" s="84" t="s">
        <v>495</v>
      </c>
      <c r="R66" s="2092" t="s">
        <v>6418</v>
      </c>
      <c r="S66" s="929" t="s">
        <v>4070</v>
      </c>
      <c r="T66" s="929" t="s">
        <v>6426</v>
      </c>
      <c r="U66" s="929"/>
      <c r="V66" s="929"/>
      <c r="W66" s="1753">
        <v>28</v>
      </c>
      <c r="X66" s="1104"/>
      <c r="Y66" s="1727"/>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2"/>
      <c r="CV66" s="262"/>
      <c r="CW66" s="262"/>
      <c r="CX66" s="262"/>
      <c r="CY66" s="262"/>
      <c r="CZ66" s="262"/>
      <c r="DA66" s="262"/>
      <c r="DB66" s="262"/>
      <c r="DC66" s="262"/>
      <c r="DD66" s="262"/>
      <c r="DE66" s="262"/>
      <c r="DF66" s="262"/>
      <c r="DG66" s="262"/>
      <c r="DH66" s="262"/>
      <c r="DI66" s="262"/>
      <c r="DJ66" s="262"/>
      <c r="DK66" s="262"/>
      <c r="DL66" s="262"/>
      <c r="DM66" s="262"/>
      <c r="DN66" s="262"/>
      <c r="DO66" s="262"/>
      <c r="DP66" s="262"/>
      <c r="DQ66" s="262"/>
      <c r="DR66" s="262"/>
      <c r="DS66" s="262"/>
      <c r="DT66" s="262"/>
      <c r="DU66" s="262"/>
      <c r="DV66" s="262"/>
      <c r="DW66" s="262"/>
      <c r="DX66" s="262"/>
      <c r="DY66" s="262"/>
      <c r="DZ66" s="262"/>
      <c r="EA66" s="262"/>
      <c r="EB66" s="262"/>
      <c r="EC66" s="262"/>
      <c r="ED66" s="262"/>
      <c r="EE66" s="262"/>
      <c r="EF66" s="262"/>
      <c r="EG66" s="262"/>
      <c r="EH66" s="262"/>
      <c r="EI66" s="262"/>
      <c r="EJ66" s="262"/>
      <c r="EK66" s="262"/>
      <c r="EL66" s="262"/>
      <c r="EM66" s="262"/>
      <c r="EN66" s="262"/>
      <c r="EO66" s="262"/>
      <c r="EP66" s="262"/>
      <c r="EQ66" s="262"/>
      <c r="ER66" s="262"/>
      <c r="ES66" s="262"/>
      <c r="ET66" s="262"/>
      <c r="EU66" s="262"/>
      <c r="EV66" s="262"/>
      <c r="EW66" s="262"/>
      <c r="EX66" s="262"/>
      <c r="EY66" s="262"/>
      <c r="EZ66" s="262"/>
      <c r="FA66" s="262"/>
      <c r="FB66" s="262"/>
      <c r="FC66" s="262"/>
      <c r="FD66" s="262"/>
      <c r="FE66" s="262"/>
      <c r="FF66" s="262"/>
      <c r="FG66" s="262"/>
      <c r="FH66" s="262"/>
      <c r="FI66" s="262"/>
      <c r="FJ66" s="262"/>
      <c r="FK66" s="262"/>
      <c r="FL66" s="262"/>
      <c r="FM66" s="262"/>
      <c r="FN66" s="262"/>
      <c r="FO66" s="262"/>
      <c r="FP66" s="262"/>
      <c r="FQ66" s="262"/>
      <c r="FR66" s="262"/>
      <c r="FS66" s="262"/>
      <c r="FT66" s="262"/>
      <c r="FU66" s="262"/>
      <c r="FV66" s="262"/>
      <c r="FW66" s="262"/>
      <c r="FX66" s="262"/>
      <c r="FY66" s="262"/>
      <c r="FZ66" s="262"/>
      <c r="GA66" s="262"/>
      <c r="GB66" s="262"/>
      <c r="GC66" s="262"/>
      <c r="GD66" s="262"/>
      <c r="GE66" s="262"/>
      <c r="GF66" s="262"/>
      <c r="GG66" s="262"/>
      <c r="GH66" s="262"/>
      <c r="GI66" s="262"/>
      <c r="GJ66" s="262"/>
      <c r="GK66" s="262"/>
      <c r="GL66" s="262"/>
      <c r="GM66" s="262"/>
      <c r="GN66" s="262"/>
      <c r="GO66" s="262"/>
      <c r="GP66" s="262"/>
      <c r="GQ66" s="262"/>
      <c r="GR66" s="262"/>
      <c r="GS66" s="262"/>
      <c r="GT66" s="262"/>
      <c r="GU66" s="262"/>
      <c r="GV66" s="262"/>
      <c r="GW66" s="262"/>
      <c r="GX66" s="262"/>
      <c r="GY66" s="262"/>
      <c r="GZ66" s="262"/>
      <c r="HA66" s="262"/>
      <c r="HB66" s="262"/>
      <c r="HC66" s="262"/>
      <c r="HD66" s="262"/>
      <c r="HE66" s="262"/>
      <c r="HF66" s="262"/>
      <c r="HG66" s="262"/>
      <c r="HH66" s="262"/>
      <c r="HI66" s="262"/>
      <c r="HJ66" s="262"/>
      <c r="HK66" s="262"/>
      <c r="HL66" s="262"/>
      <c r="HM66" s="262"/>
      <c r="HN66" s="262"/>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row>
    <row r="67" spans="1:344" ht="25.5" x14ac:dyDescent="0.2">
      <c r="A67" s="1007">
        <v>4</v>
      </c>
      <c r="B67" s="1008">
        <v>4.2</v>
      </c>
      <c r="C67" s="187"/>
      <c r="D67" s="187"/>
      <c r="E67" s="1009" t="s">
        <v>6415</v>
      </c>
      <c r="F67" s="228"/>
      <c r="G67" s="516" t="s">
        <v>1607</v>
      </c>
      <c r="H67" s="2118">
        <v>90007743</v>
      </c>
      <c r="I67" s="224">
        <v>443545</v>
      </c>
      <c r="J67" s="253">
        <v>45474</v>
      </c>
      <c r="K67" s="1814">
        <v>14</v>
      </c>
      <c r="L67" s="226">
        <f t="shared" si="20"/>
        <v>1.4000000000000001</v>
      </c>
      <c r="M67" s="294">
        <f t="shared" si="21"/>
        <v>15.4</v>
      </c>
      <c r="N67" s="279" t="s">
        <v>1214</v>
      </c>
      <c r="O67" s="1815">
        <f t="shared" si="19"/>
        <v>45839</v>
      </c>
      <c r="P67" s="465" t="s">
        <v>494</v>
      </c>
      <c r="Q67" s="84" t="s">
        <v>495</v>
      </c>
      <c r="R67" s="2092" t="s">
        <v>1607</v>
      </c>
      <c r="S67" s="929" t="s">
        <v>4064</v>
      </c>
      <c r="T67" s="929" t="s">
        <v>6427</v>
      </c>
      <c r="U67" s="929" t="s">
        <v>6427</v>
      </c>
      <c r="V67" s="929"/>
      <c r="W67" s="1753">
        <v>13</v>
      </c>
      <c r="X67" s="1104"/>
      <c r="Y67" s="1727"/>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2"/>
      <c r="CV67" s="262"/>
      <c r="CW67" s="262"/>
      <c r="CX67" s="262"/>
      <c r="CY67" s="262"/>
      <c r="CZ67" s="262"/>
      <c r="DA67" s="262"/>
      <c r="DB67" s="262"/>
      <c r="DC67" s="262"/>
      <c r="DD67" s="262"/>
      <c r="DE67" s="262"/>
      <c r="DF67" s="262"/>
      <c r="DG67" s="262"/>
      <c r="DH67" s="262"/>
      <c r="DI67" s="262"/>
      <c r="DJ67" s="262"/>
      <c r="DK67" s="262"/>
      <c r="DL67" s="262"/>
      <c r="DM67" s="262"/>
      <c r="DN67" s="262"/>
      <c r="DO67" s="262"/>
      <c r="DP67" s="262"/>
      <c r="DQ67" s="262"/>
      <c r="DR67" s="262"/>
      <c r="DS67" s="262"/>
      <c r="DT67" s="262"/>
      <c r="DU67" s="262"/>
      <c r="DV67" s="262"/>
      <c r="DW67" s="262"/>
      <c r="DX67" s="262"/>
      <c r="DY67" s="262"/>
      <c r="DZ67" s="262"/>
      <c r="EA67" s="262"/>
      <c r="EB67" s="262"/>
      <c r="EC67" s="262"/>
      <c r="ED67" s="262"/>
      <c r="EE67" s="262"/>
      <c r="EF67" s="262"/>
      <c r="EG67" s="262"/>
      <c r="EH67" s="262"/>
      <c r="EI67" s="262"/>
      <c r="EJ67" s="262"/>
      <c r="EK67" s="262"/>
      <c r="EL67" s="262"/>
      <c r="EM67" s="262"/>
      <c r="EN67" s="262"/>
      <c r="EO67" s="262"/>
      <c r="EP67" s="262"/>
      <c r="EQ67" s="262"/>
      <c r="ER67" s="262"/>
      <c r="ES67" s="262"/>
      <c r="ET67" s="262"/>
      <c r="EU67" s="262"/>
      <c r="EV67" s="262"/>
      <c r="EW67" s="262"/>
      <c r="EX67" s="262"/>
      <c r="EY67" s="262"/>
      <c r="EZ67" s="262"/>
      <c r="FA67" s="262"/>
      <c r="FB67" s="262"/>
      <c r="FC67" s="262"/>
      <c r="FD67" s="262"/>
      <c r="FE67" s="262"/>
      <c r="FF67" s="262"/>
      <c r="FG67" s="262"/>
      <c r="FH67" s="262"/>
      <c r="FI67" s="262"/>
      <c r="FJ67" s="262"/>
      <c r="FK67" s="262"/>
      <c r="FL67" s="262"/>
      <c r="FM67" s="262"/>
      <c r="FN67" s="262"/>
      <c r="FO67" s="262"/>
      <c r="FP67" s="262"/>
      <c r="FQ67" s="262"/>
      <c r="FR67" s="262"/>
      <c r="FS67" s="262"/>
      <c r="FT67" s="262"/>
      <c r="FU67" s="262"/>
      <c r="FV67" s="262"/>
      <c r="FW67" s="262"/>
      <c r="FX67" s="262"/>
      <c r="FY67" s="262"/>
      <c r="FZ67" s="262"/>
      <c r="GA67" s="262"/>
      <c r="GB67" s="262"/>
      <c r="GC67" s="262"/>
      <c r="GD67" s="262"/>
      <c r="GE67" s="262"/>
      <c r="GF67" s="262"/>
      <c r="GG67" s="262"/>
      <c r="GH67" s="262"/>
      <c r="GI67" s="262"/>
      <c r="GJ67" s="262"/>
      <c r="GK67" s="262"/>
      <c r="GL67" s="262"/>
      <c r="GM67" s="262"/>
      <c r="GN67" s="262"/>
      <c r="GO67" s="262"/>
      <c r="GP67" s="262"/>
      <c r="GQ67" s="262"/>
      <c r="GR67" s="262"/>
      <c r="GS67" s="262"/>
      <c r="GT67" s="262"/>
      <c r="GU67" s="262"/>
      <c r="GV67" s="262"/>
      <c r="GW67" s="262"/>
      <c r="GX67" s="262"/>
      <c r="GY67" s="262"/>
      <c r="GZ67" s="262"/>
      <c r="HA67" s="262"/>
      <c r="HB67" s="262"/>
      <c r="HC67" s="262"/>
      <c r="HD67" s="262"/>
      <c r="HE67" s="262"/>
      <c r="HF67" s="262"/>
      <c r="HG67" s="262"/>
      <c r="HH67" s="262"/>
      <c r="HI67" s="262"/>
      <c r="HJ67" s="262"/>
      <c r="HK67" s="262"/>
      <c r="HL67" s="262"/>
      <c r="HM67" s="262"/>
      <c r="HN67" s="262"/>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89"/>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c r="KX67" s="189"/>
      <c r="KY67" s="189"/>
      <c r="KZ67" s="189"/>
      <c r="LA67" s="189"/>
      <c r="LB67" s="189"/>
      <c r="LC67" s="189"/>
      <c r="LD67" s="189"/>
      <c r="LE67" s="189"/>
      <c r="LF67" s="189"/>
      <c r="LG67" s="189"/>
      <c r="LH67" s="189"/>
      <c r="LI67" s="189"/>
      <c r="LJ67" s="189"/>
      <c r="LK67" s="189"/>
      <c r="LL67" s="189"/>
      <c r="LM67" s="189"/>
      <c r="LN67" s="189"/>
      <c r="LO67" s="189"/>
      <c r="LP67" s="189"/>
      <c r="LQ67" s="189"/>
      <c r="LR67" s="189"/>
      <c r="LS67" s="189"/>
      <c r="LT67" s="189"/>
      <c r="LU67" s="189"/>
      <c r="LV67" s="189"/>
      <c r="LW67" s="189"/>
      <c r="LX67" s="189"/>
      <c r="LY67" s="189"/>
      <c r="LZ67" s="189"/>
      <c r="MA67" s="189"/>
      <c r="MB67" s="189"/>
      <c r="MC67" s="189"/>
      <c r="MD67" s="189"/>
      <c r="ME67" s="189"/>
      <c r="MF67" s="189"/>
    </row>
    <row r="68" spans="1:344" ht="25.5" x14ac:dyDescent="0.2">
      <c r="A68" s="1007">
        <v>4</v>
      </c>
      <c r="B68" s="1008">
        <v>4.2</v>
      </c>
      <c r="C68" s="187"/>
      <c r="D68" s="187"/>
      <c r="E68" s="1009" t="s">
        <v>6415</v>
      </c>
      <c r="F68" s="228"/>
      <c r="G68" s="516" t="s">
        <v>1608</v>
      </c>
      <c r="H68" s="2118">
        <v>90007737</v>
      </c>
      <c r="I68" s="224">
        <v>443545</v>
      </c>
      <c r="J68" s="253">
        <v>45474</v>
      </c>
      <c r="K68" s="1814">
        <v>34</v>
      </c>
      <c r="L68" s="226">
        <f t="shared" si="20"/>
        <v>3.4000000000000004</v>
      </c>
      <c r="M68" s="294">
        <f t="shared" si="21"/>
        <v>37.4</v>
      </c>
      <c r="N68" s="279" t="s">
        <v>1214</v>
      </c>
      <c r="O68" s="1815">
        <f t="shared" si="19"/>
        <v>45839</v>
      </c>
      <c r="P68" s="465" t="s">
        <v>494</v>
      </c>
      <c r="Q68" s="84" t="s">
        <v>495</v>
      </c>
      <c r="R68" s="2092" t="s">
        <v>1608</v>
      </c>
      <c r="S68" s="929" t="s">
        <v>4064</v>
      </c>
      <c r="T68" s="929" t="s">
        <v>6428</v>
      </c>
      <c r="U68" s="929" t="s">
        <v>6428</v>
      </c>
      <c r="V68" s="929"/>
      <c r="W68" s="1753">
        <v>32</v>
      </c>
      <c r="X68" s="1104"/>
      <c r="Y68" s="1727"/>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2"/>
      <c r="CV68" s="262"/>
      <c r="CW68" s="262"/>
      <c r="CX68" s="262"/>
      <c r="CY68" s="262"/>
      <c r="CZ68" s="262"/>
      <c r="DA68" s="262"/>
      <c r="DB68" s="262"/>
      <c r="DC68" s="262"/>
      <c r="DD68" s="262"/>
      <c r="DE68" s="262"/>
      <c r="DF68" s="262"/>
      <c r="DG68" s="262"/>
      <c r="DH68" s="262"/>
      <c r="DI68" s="262"/>
      <c r="DJ68" s="262"/>
      <c r="DK68" s="262"/>
      <c r="DL68" s="262"/>
      <c r="DM68" s="262"/>
      <c r="DN68" s="262"/>
      <c r="DO68" s="262"/>
      <c r="DP68" s="262"/>
      <c r="DQ68" s="262"/>
      <c r="DR68" s="262"/>
      <c r="DS68" s="262"/>
      <c r="DT68" s="262"/>
      <c r="DU68" s="262"/>
      <c r="DV68" s="262"/>
      <c r="DW68" s="262"/>
      <c r="DX68" s="262"/>
      <c r="DY68" s="262"/>
      <c r="DZ68" s="262"/>
      <c r="EA68" s="262"/>
      <c r="EB68" s="262"/>
      <c r="EC68" s="262"/>
      <c r="ED68" s="262"/>
      <c r="EE68" s="262"/>
      <c r="EF68" s="262"/>
      <c r="EG68" s="262"/>
      <c r="EH68" s="262"/>
      <c r="EI68" s="262"/>
      <c r="EJ68" s="262"/>
      <c r="EK68" s="262"/>
      <c r="EL68" s="262"/>
      <c r="EM68" s="262"/>
      <c r="EN68" s="262"/>
      <c r="EO68" s="262"/>
      <c r="EP68" s="262"/>
      <c r="EQ68" s="262"/>
      <c r="ER68" s="262"/>
      <c r="ES68" s="262"/>
      <c r="ET68" s="262"/>
      <c r="EU68" s="262"/>
      <c r="EV68" s="262"/>
      <c r="EW68" s="262"/>
      <c r="EX68" s="262"/>
      <c r="EY68" s="262"/>
      <c r="EZ68" s="262"/>
      <c r="FA68" s="262"/>
      <c r="FB68" s="262"/>
      <c r="FC68" s="262"/>
      <c r="FD68" s="262"/>
      <c r="FE68" s="262"/>
      <c r="FF68" s="262"/>
      <c r="FG68" s="262"/>
      <c r="FH68" s="262"/>
      <c r="FI68" s="262"/>
      <c r="FJ68" s="262"/>
      <c r="FK68" s="262"/>
      <c r="FL68" s="262"/>
      <c r="FM68" s="262"/>
      <c r="FN68" s="262"/>
      <c r="FO68" s="262"/>
      <c r="FP68" s="262"/>
      <c r="FQ68" s="262"/>
      <c r="FR68" s="262"/>
      <c r="FS68" s="262"/>
      <c r="FT68" s="262"/>
      <c r="FU68" s="262"/>
      <c r="FV68" s="262"/>
      <c r="FW68" s="262"/>
      <c r="FX68" s="262"/>
      <c r="FY68" s="262"/>
      <c r="FZ68" s="262"/>
      <c r="GA68" s="262"/>
      <c r="GB68" s="262"/>
      <c r="GC68" s="262"/>
      <c r="GD68" s="262"/>
      <c r="GE68" s="262"/>
      <c r="GF68" s="262"/>
      <c r="GG68" s="262"/>
      <c r="GH68" s="262"/>
      <c r="GI68" s="262"/>
      <c r="GJ68" s="262"/>
      <c r="GK68" s="262"/>
      <c r="GL68" s="262"/>
      <c r="GM68" s="262"/>
      <c r="GN68" s="262"/>
      <c r="GO68" s="262"/>
      <c r="GP68" s="262"/>
      <c r="GQ68" s="262"/>
      <c r="GR68" s="262"/>
      <c r="GS68" s="262"/>
      <c r="GT68" s="262"/>
      <c r="GU68" s="262"/>
      <c r="GV68" s="262"/>
      <c r="GW68" s="262"/>
      <c r="GX68" s="262"/>
      <c r="GY68" s="262"/>
      <c r="GZ68" s="262"/>
      <c r="HA68" s="262"/>
      <c r="HB68" s="262"/>
      <c r="HC68" s="262"/>
      <c r="HD68" s="262"/>
      <c r="HE68" s="262"/>
      <c r="HF68" s="262"/>
      <c r="HG68" s="262"/>
      <c r="HH68" s="262"/>
      <c r="HI68" s="262"/>
      <c r="HJ68" s="262"/>
      <c r="HK68" s="262"/>
      <c r="HL68" s="262"/>
      <c r="HM68" s="262"/>
      <c r="HN68" s="262"/>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row>
    <row r="69" spans="1:344" ht="25.5" x14ac:dyDescent="0.2">
      <c r="A69" s="1007">
        <v>4</v>
      </c>
      <c r="B69" s="1008">
        <v>4.2</v>
      </c>
      <c r="C69" s="187"/>
      <c r="D69" s="187"/>
      <c r="E69" s="1009" t="s">
        <v>6415</v>
      </c>
      <c r="F69" s="228"/>
      <c r="G69" s="516" t="s">
        <v>6419</v>
      </c>
      <c r="H69" s="2118">
        <v>90007739</v>
      </c>
      <c r="I69" s="224">
        <v>443545</v>
      </c>
      <c r="J69" s="253">
        <v>45474</v>
      </c>
      <c r="K69" s="1814">
        <f>K67</f>
        <v>14</v>
      </c>
      <c r="L69" s="226">
        <f t="shared" si="20"/>
        <v>1.4000000000000001</v>
      </c>
      <c r="M69" s="294">
        <f t="shared" si="21"/>
        <v>15.4</v>
      </c>
      <c r="N69" s="279" t="s">
        <v>1214</v>
      </c>
      <c r="O69" s="1815">
        <f t="shared" si="19"/>
        <v>45839</v>
      </c>
      <c r="P69" s="465" t="s">
        <v>494</v>
      </c>
      <c r="Q69" s="84" t="s">
        <v>495</v>
      </c>
      <c r="R69" s="2092" t="s">
        <v>6419</v>
      </c>
      <c r="S69" s="929" t="s">
        <v>4065</v>
      </c>
      <c r="T69" s="929" t="s">
        <v>6429</v>
      </c>
      <c r="U69" s="929"/>
      <c r="V69" s="929" t="s">
        <v>6427</v>
      </c>
      <c r="W69" s="1753">
        <f>W67</f>
        <v>13</v>
      </c>
      <c r="X69" s="1104"/>
      <c r="Y69" s="1727"/>
      <c r="BK69" s="262"/>
      <c r="BL69" s="262"/>
      <c r="BM69" s="262"/>
      <c r="BN69" s="262"/>
      <c r="BO69" s="262"/>
      <c r="BP69" s="262"/>
      <c r="BQ69" s="262"/>
      <c r="BR69" s="262"/>
      <c r="BS69" s="262"/>
      <c r="BT69" s="262"/>
      <c r="BU69" s="262"/>
      <c r="BV69" s="262"/>
      <c r="BW69" s="262"/>
      <c r="BX69" s="262"/>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2"/>
      <c r="CV69" s="262"/>
      <c r="CW69" s="262"/>
      <c r="CX69" s="262"/>
      <c r="CY69" s="262"/>
      <c r="CZ69" s="262"/>
      <c r="DA69" s="262"/>
      <c r="DB69" s="262"/>
      <c r="DC69" s="262"/>
      <c r="DD69" s="262"/>
      <c r="DE69" s="262"/>
      <c r="DF69" s="262"/>
      <c r="DG69" s="262"/>
      <c r="DH69" s="262"/>
      <c r="DI69" s="262"/>
      <c r="DJ69" s="262"/>
      <c r="DK69" s="262"/>
      <c r="DL69" s="262"/>
      <c r="DM69" s="262"/>
      <c r="DN69" s="262"/>
      <c r="DO69" s="262"/>
      <c r="DP69" s="262"/>
      <c r="DQ69" s="262"/>
      <c r="DR69" s="262"/>
      <c r="DS69" s="262"/>
      <c r="DT69" s="262"/>
      <c r="DU69" s="262"/>
      <c r="DV69" s="262"/>
      <c r="DW69" s="262"/>
      <c r="DX69" s="262"/>
      <c r="DY69" s="262"/>
      <c r="DZ69" s="262"/>
      <c r="EA69" s="262"/>
      <c r="EB69" s="262"/>
      <c r="EC69" s="262"/>
      <c r="ED69" s="262"/>
      <c r="EE69" s="262"/>
      <c r="EF69" s="262"/>
      <c r="EG69" s="262"/>
      <c r="EH69" s="262"/>
      <c r="EI69" s="262"/>
      <c r="EJ69" s="262"/>
      <c r="EK69" s="262"/>
      <c r="EL69" s="262"/>
      <c r="EM69" s="262"/>
      <c r="EN69" s="262"/>
      <c r="EO69" s="262"/>
      <c r="EP69" s="262"/>
      <c r="EQ69" s="262"/>
      <c r="ER69" s="262"/>
      <c r="ES69" s="262"/>
      <c r="ET69" s="262"/>
      <c r="EU69" s="262"/>
      <c r="EV69" s="262"/>
      <c r="EW69" s="262"/>
      <c r="EX69" s="262"/>
      <c r="EY69" s="262"/>
      <c r="EZ69" s="262"/>
      <c r="FA69" s="262"/>
      <c r="FB69" s="262"/>
      <c r="FC69" s="262"/>
      <c r="FD69" s="262"/>
      <c r="FE69" s="262"/>
      <c r="FF69" s="262"/>
      <c r="FG69" s="262"/>
      <c r="FH69" s="262"/>
      <c r="FI69" s="262"/>
      <c r="FJ69" s="262"/>
      <c r="FK69" s="262"/>
      <c r="FL69" s="262"/>
      <c r="FM69" s="262"/>
      <c r="FN69" s="262"/>
      <c r="FO69" s="262"/>
      <c r="FP69" s="262"/>
      <c r="FQ69" s="262"/>
      <c r="FR69" s="262"/>
      <c r="FS69" s="262"/>
      <c r="FT69" s="262"/>
      <c r="FU69" s="262"/>
      <c r="FV69" s="262"/>
      <c r="FW69" s="262"/>
      <c r="FX69" s="262"/>
      <c r="FY69" s="262"/>
      <c r="FZ69" s="262"/>
      <c r="GA69" s="262"/>
      <c r="GB69" s="262"/>
      <c r="GC69" s="262"/>
      <c r="GD69" s="262"/>
      <c r="GE69" s="262"/>
      <c r="GF69" s="262"/>
      <c r="GG69" s="262"/>
      <c r="GH69" s="262"/>
      <c r="GI69" s="262"/>
      <c r="GJ69" s="262"/>
      <c r="GK69" s="262"/>
      <c r="GL69" s="262"/>
      <c r="GM69" s="262"/>
      <c r="GN69" s="262"/>
      <c r="GO69" s="262"/>
      <c r="GP69" s="262"/>
      <c r="GQ69" s="262"/>
      <c r="GR69" s="262"/>
      <c r="GS69" s="262"/>
      <c r="GT69" s="262"/>
      <c r="GU69" s="262"/>
      <c r="GV69" s="262"/>
      <c r="GW69" s="262"/>
      <c r="GX69" s="262"/>
      <c r="GY69" s="262"/>
      <c r="GZ69" s="262"/>
      <c r="HA69" s="262"/>
      <c r="HB69" s="262"/>
      <c r="HC69" s="262"/>
      <c r="HD69" s="262"/>
      <c r="HE69" s="262"/>
      <c r="HF69" s="262"/>
      <c r="HG69" s="262"/>
      <c r="HH69" s="262"/>
      <c r="HI69" s="262"/>
      <c r="HJ69" s="262"/>
      <c r="HK69" s="262"/>
      <c r="HL69" s="262"/>
      <c r="HM69" s="262"/>
      <c r="HN69" s="262"/>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row>
    <row r="70" spans="1:344" ht="25.5" x14ac:dyDescent="0.2">
      <c r="A70" s="1007">
        <v>4</v>
      </c>
      <c r="B70" s="1008">
        <v>4.2</v>
      </c>
      <c r="C70" s="187"/>
      <c r="D70" s="187"/>
      <c r="E70" s="1009" t="s">
        <v>6415</v>
      </c>
      <c r="F70" s="228"/>
      <c r="G70" s="516" t="s">
        <v>1610</v>
      </c>
      <c r="H70" s="2118">
        <v>90007735</v>
      </c>
      <c r="I70" s="224">
        <v>443545</v>
      </c>
      <c r="J70" s="253">
        <v>45474</v>
      </c>
      <c r="K70" s="1814">
        <f>K68</f>
        <v>34</v>
      </c>
      <c r="L70" s="226">
        <f t="shared" si="20"/>
        <v>3.4000000000000004</v>
      </c>
      <c r="M70" s="294">
        <f t="shared" si="21"/>
        <v>37.4</v>
      </c>
      <c r="N70" s="279" t="s">
        <v>1214</v>
      </c>
      <c r="O70" s="1815">
        <f t="shared" si="19"/>
        <v>45839</v>
      </c>
      <c r="P70" s="465" t="s">
        <v>494</v>
      </c>
      <c r="Q70" s="84" t="s">
        <v>495</v>
      </c>
      <c r="R70" s="2092" t="s">
        <v>1610</v>
      </c>
      <c r="S70" s="929" t="s">
        <v>4065</v>
      </c>
      <c r="T70" s="929" t="s">
        <v>6430</v>
      </c>
      <c r="U70" s="929"/>
      <c r="V70" s="929" t="s">
        <v>6428</v>
      </c>
      <c r="W70" s="1753">
        <f>W68</f>
        <v>32</v>
      </c>
      <c r="X70" s="1104"/>
      <c r="Y70" s="1727"/>
      <c r="BK70" s="262"/>
      <c r="BL70" s="262"/>
      <c r="BM70" s="262"/>
      <c r="BN70" s="262"/>
      <c r="BO70" s="262"/>
      <c r="BP70" s="262"/>
      <c r="BQ70" s="262"/>
      <c r="BR70" s="262"/>
      <c r="BS70" s="262"/>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2"/>
      <c r="CV70" s="262"/>
      <c r="CW70" s="262"/>
      <c r="CX70" s="262"/>
      <c r="CY70" s="262"/>
      <c r="CZ70" s="262"/>
      <c r="DA70" s="262"/>
      <c r="DB70" s="262"/>
      <c r="DC70" s="262"/>
      <c r="DD70" s="262"/>
      <c r="DE70" s="262"/>
      <c r="DF70" s="262"/>
      <c r="DG70" s="262"/>
      <c r="DH70" s="262"/>
      <c r="DI70" s="262"/>
      <c r="DJ70" s="262"/>
      <c r="DK70" s="262"/>
      <c r="DL70" s="262"/>
      <c r="DM70" s="262"/>
      <c r="DN70" s="262"/>
      <c r="DO70" s="262"/>
      <c r="DP70" s="262"/>
      <c r="DQ70" s="262"/>
      <c r="DR70" s="262"/>
      <c r="DS70" s="262"/>
      <c r="DT70" s="262"/>
      <c r="DU70" s="262"/>
      <c r="DV70" s="262"/>
      <c r="DW70" s="262"/>
      <c r="DX70" s="262"/>
      <c r="DY70" s="262"/>
      <c r="DZ70" s="262"/>
      <c r="EA70" s="262"/>
      <c r="EB70" s="262"/>
      <c r="EC70" s="262"/>
      <c r="ED70" s="262"/>
      <c r="EE70" s="262"/>
      <c r="EF70" s="262"/>
      <c r="EG70" s="262"/>
      <c r="EH70" s="262"/>
      <c r="EI70" s="262"/>
      <c r="EJ70" s="262"/>
      <c r="EK70" s="262"/>
      <c r="EL70" s="262"/>
      <c r="EM70" s="262"/>
      <c r="EN70" s="262"/>
      <c r="EO70" s="262"/>
      <c r="EP70" s="262"/>
      <c r="EQ70" s="262"/>
      <c r="ER70" s="262"/>
      <c r="ES70" s="262"/>
      <c r="ET70" s="262"/>
      <c r="EU70" s="262"/>
      <c r="EV70" s="262"/>
      <c r="EW70" s="262"/>
      <c r="EX70" s="262"/>
      <c r="EY70" s="262"/>
      <c r="EZ70" s="262"/>
      <c r="FA70" s="262"/>
      <c r="FB70" s="262"/>
      <c r="FC70" s="262"/>
      <c r="FD70" s="262"/>
      <c r="FE70" s="262"/>
      <c r="FF70" s="262"/>
      <c r="FG70" s="262"/>
      <c r="FH70" s="262"/>
      <c r="FI70" s="262"/>
      <c r="FJ70" s="262"/>
      <c r="FK70" s="262"/>
      <c r="FL70" s="262"/>
      <c r="FM70" s="262"/>
      <c r="FN70" s="262"/>
      <c r="FO70" s="262"/>
      <c r="FP70" s="262"/>
      <c r="FQ70" s="262"/>
      <c r="FR70" s="262"/>
      <c r="FS70" s="262"/>
      <c r="FT70" s="262"/>
      <c r="FU70" s="262"/>
      <c r="FV70" s="262"/>
      <c r="FW70" s="262"/>
      <c r="FX70" s="262"/>
      <c r="FY70" s="262"/>
      <c r="FZ70" s="262"/>
      <c r="GA70" s="262"/>
      <c r="GB70" s="262"/>
      <c r="GC70" s="262"/>
      <c r="GD70" s="262"/>
      <c r="GE70" s="262"/>
      <c r="GF70" s="262"/>
      <c r="GG70" s="262"/>
      <c r="GH70" s="262"/>
      <c r="GI70" s="262"/>
      <c r="GJ70" s="262"/>
      <c r="GK70" s="262"/>
      <c r="GL70" s="262"/>
      <c r="GM70" s="262"/>
      <c r="GN70" s="262"/>
      <c r="GO70" s="262"/>
      <c r="GP70" s="262"/>
      <c r="GQ70" s="262"/>
      <c r="GR70" s="262"/>
      <c r="GS70" s="262"/>
      <c r="GT70" s="262"/>
      <c r="GU70" s="262"/>
      <c r="GV70" s="262"/>
      <c r="GW70" s="262"/>
      <c r="GX70" s="262"/>
      <c r="GY70" s="262"/>
      <c r="GZ70" s="262"/>
      <c r="HA70" s="262"/>
      <c r="HB70" s="262"/>
      <c r="HC70" s="262"/>
      <c r="HD70" s="262"/>
      <c r="HE70" s="262"/>
      <c r="HF70" s="262"/>
      <c r="HG70" s="262"/>
      <c r="HH70" s="262"/>
      <c r="HI70" s="262"/>
      <c r="HJ70" s="262"/>
      <c r="HK70" s="262"/>
      <c r="HL70" s="262"/>
      <c r="HM70" s="262"/>
      <c r="HN70" s="262"/>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row>
    <row r="71" spans="1:344" ht="25.5" x14ac:dyDescent="0.2">
      <c r="A71" s="1007">
        <v>4</v>
      </c>
      <c r="B71" s="1008">
        <v>4.2</v>
      </c>
      <c r="C71" s="187"/>
      <c r="D71" s="187"/>
      <c r="E71" s="1009" t="s">
        <v>6415</v>
      </c>
      <c r="F71" s="228"/>
      <c r="G71" s="516" t="s">
        <v>6420</v>
      </c>
      <c r="H71" s="2118">
        <v>90007744</v>
      </c>
      <c r="I71" s="224">
        <v>443545</v>
      </c>
      <c r="J71" s="253">
        <v>45474</v>
      </c>
      <c r="K71" s="1814">
        <v>142</v>
      </c>
      <c r="L71" s="226">
        <f t="shared" si="20"/>
        <v>14.200000000000001</v>
      </c>
      <c r="M71" s="294">
        <f t="shared" si="21"/>
        <v>156.19999999999999</v>
      </c>
      <c r="N71" s="279" t="s">
        <v>1214</v>
      </c>
      <c r="O71" s="1815">
        <f t="shared" si="19"/>
        <v>45839</v>
      </c>
      <c r="P71" s="465" t="s">
        <v>494</v>
      </c>
      <c r="Q71" s="84" t="s">
        <v>495</v>
      </c>
      <c r="R71" s="2092" t="s">
        <v>6420</v>
      </c>
      <c r="S71" s="929" t="s">
        <v>4070</v>
      </c>
      <c r="T71" s="929" t="s">
        <v>6431</v>
      </c>
      <c r="U71" s="929"/>
      <c r="V71" s="929"/>
      <c r="W71" s="1753">
        <v>133</v>
      </c>
      <c r="X71" s="1104"/>
      <c r="Y71" s="1727"/>
      <c r="BK71" s="262"/>
      <c r="BL71" s="262"/>
      <c r="BM71" s="262"/>
      <c r="BN71" s="262"/>
      <c r="BO71" s="262"/>
      <c r="BP71" s="262"/>
      <c r="BQ71" s="262"/>
      <c r="BR71" s="262"/>
      <c r="BS71" s="262"/>
      <c r="BT71" s="262"/>
      <c r="BU71" s="262"/>
      <c r="BV71" s="262"/>
      <c r="BW71" s="262"/>
      <c r="BX71" s="262"/>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2"/>
      <c r="CV71" s="262"/>
      <c r="CW71" s="262"/>
      <c r="CX71" s="262"/>
      <c r="CY71" s="262"/>
      <c r="CZ71" s="262"/>
      <c r="DA71" s="262"/>
      <c r="DB71" s="262"/>
      <c r="DC71" s="262"/>
      <c r="DD71" s="262"/>
      <c r="DE71" s="262"/>
      <c r="DF71" s="262"/>
      <c r="DG71" s="262"/>
      <c r="DH71" s="262"/>
      <c r="DI71" s="262"/>
      <c r="DJ71" s="262"/>
      <c r="DK71" s="262"/>
      <c r="DL71" s="262"/>
      <c r="DM71" s="262"/>
      <c r="DN71" s="262"/>
      <c r="DO71" s="262"/>
      <c r="DP71" s="262"/>
      <c r="DQ71" s="262"/>
      <c r="DR71" s="262"/>
      <c r="DS71" s="262"/>
      <c r="DT71" s="262"/>
      <c r="DU71" s="262"/>
      <c r="DV71" s="262"/>
      <c r="DW71" s="262"/>
      <c r="DX71" s="262"/>
      <c r="DY71" s="262"/>
      <c r="DZ71" s="262"/>
      <c r="EA71" s="262"/>
      <c r="EB71" s="262"/>
      <c r="EC71" s="262"/>
      <c r="ED71" s="262"/>
      <c r="EE71" s="262"/>
      <c r="EF71" s="262"/>
      <c r="EG71" s="262"/>
      <c r="EH71" s="262"/>
      <c r="EI71" s="262"/>
      <c r="EJ71" s="262"/>
      <c r="EK71" s="262"/>
      <c r="EL71" s="262"/>
      <c r="EM71" s="262"/>
      <c r="EN71" s="262"/>
      <c r="EO71" s="262"/>
      <c r="EP71" s="262"/>
      <c r="EQ71" s="262"/>
      <c r="ER71" s="262"/>
      <c r="ES71" s="262"/>
      <c r="ET71" s="262"/>
      <c r="EU71" s="262"/>
      <c r="EV71" s="262"/>
      <c r="EW71" s="262"/>
      <c r="EX71" s="262"/>
      <c r="EY71" s="262"/>
      <c r="EZ71" s="262"/>
      <c r="FA71" s="262"/>
      <c r="FB71" s="262"/>
      <c r="FC71" s="262"/>
      <c r="FD71" s="262"/>
      <c r="FE71" s="262"/>
      <c r="FF71" s="262"/>
      <c r="FG71" s="262"/>
      <c r="FH71" s="262"/>
      <c r="FI71" s="262"/>
      <c r="FJ71" s="262"/>
      <c r="FK71" s="262"/>
      <c r="FL71" s="262"/>
      <c r="FM71" s="262"/>
      <c r="FN71" s="262"/>
      <c r="FO71" s="262"/>
      <c r="FP71" s="262"/>
      <c r="FQ71" s="262"/>
      <c r="FR71" s="262"/>
      <c r="FS71" s="262"/>
      <c r="FT71" s="262"/>
      <c r="FU71" s="262"/>
      <c r="FV71" s="262"/>
      <c r="FW71" s="262"/>
      <c r="FX71" s="262"/>
      <c r="FY71" s="262"/>
      <c r="FZ71" s="262"/>
      <c r="GA71" s="262"/>
      <c r="GB71" s="262"/>
      <c r="GC71" s="262"/>
      <c r="GD71" s="262"/>
      <c r="GE71" s="262"/>
      <c r="GF71" s="262"/>
      <c r="GG71" s="262"/>
      <c r="GH71" s="262"/>
      <c r="GI71" s="262"/>
      <c r="GJ71" s="262"/>
      <c r="GK71" s="262"/>
      <c r="GL71" s="262"/>
      <c r="GM71" s="262"/>
      <c r="GN71" s="262"/>
      <c r="GO71" s="262"/>
      <c r="GP71" s="262"/>
      <c r="GQ71" s="262"/>
      <c r="GR71" s="262"/>
      <c r="GS71" s="262"/>
      <c r="GT71" s="262"/>
      <c r="GU71" s="262"/>
      <c r="GV71" s="262"/>
      <c r="GW71" s="262"/>
      <c r="GX71" s="262"/>
      <c r="GY71" s="262"/>
      <c r="GZ71" s="262"/>
      <c r="HA71" s="262"/>
      <c r="HB71" s="262"/>
      <c r="HC71" s="262"/>
      <c r="HD71" s="262"/>
      <c r="HE71" s="262"/>
      <c r="HF71" s="262"/>
      <c r="HG71" s="262"/>
      <c r="HH71" s="262"/>
      <c r="HI71" s="262"/>
      <c r="HJ71" s="262"/>
      <c r="HK71" s="262"/>
      <c r="HL71" s="262"/>
      <c r="HM71" s="262"/>
      <c r="HN71" s="262"/>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row>
    <row r="72" spans="1:344" ht="25.5" x14ac:dyDescent="0.2">
      <c r="A72" s="1007">
        <v>4</v>
      </c>
      <c r="B72" s="1008">
        <v>4.2</v>
      </c>
      <c r="C72" s="187"/>
      <c r="D72" s="187"/>
      <c r="E72" s="1009" t="s">
        <v>6415</v>
      </c>
      <c r="F72" s="228"/>
      <c r="G72" s="516" t="s">
        <v>6421</v>
      </c>
      <c r="H72" s="2118">
        <v>90007740</v>
      </c>
      <c r="I72" s="224">
        <v>443545</v>
      </c>
      <c r="J72" s="253">
        <v>45474</v>
      </c>
      <c r="K72" s="1814">
        <f>K67</f>
        <v>14</v>
      </c>
      <c r="L72" s="226">
        <f t="shared" si="20"/>
        <v>1.4000000000000001</v>
      </c>
      <c r="M72" s="294">
        <f t="shared" si="21"/>
        <v>15.4</v>
      </c>
      <c r="N72" s="279" t="s">
        <v>1214</v>
      </c>
      <c r="O72" s="1815">
        <f t="shared" si="19"/>
        <v>45839</v>
      </c>
      <c r="P72" s="465" t="s">
        <v>494</v>
      </c>
      <c r="Q72" s="84" t="s">
        <v>495</v>
      </c>
      <c r="R72" s="2092" t="s">
        <v>6421</v>
      </c>
      <c r="S72" s="929" t="s">
        <v>4065</v>
      </c>
      <c r="T72" s="929" t="s">
        <v>6432</v>
      </c>
      <c r="U72" s="929"/>
      <c r="V72" s="929" t="s">
        <v>6427</v>
      </c>
      <c r="W72" s="1753">
        <f>W67</f>
        <v>13</v>
      </c>
      <c r="X72" s="1104"/>
      <c r="Y72" s="1727"/>
      <c r="BK72" s="262"/>
      <c r="BL72" s="262"/>
      <c r="BM72" s="262"/>
      <c r="BN72" s="262"/>
      <c r="BO72" s="262"/>
      <c r="BP72" s="262"/>
      <c r="BQ72" s="262"/>
      <c r="BR72" s="262"/>
      <c r="BS72" s="262"/>
      <c r="BT72" s="262"/>
      <c r="BU72" s="262"/>
      <c r="BV72" s="262"/>
      <c r="BW72" s="262"/>
      <c r="BX72" s="262"/>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2"/>
      <c r="CV72" s="262"/>
      <c r="CW72" s="262"/>
      <c r="CX72" s="262"/>
      <c r="CY72" s="262"/>
      <c r="CZ72" s="262"/>
      <c r="DA72" s="262"/>
      <c r="DB72" s="262"/>
      <c r="DC72" s="262"/>
      <c r="DD72" s="262"/>
      <c r="DE72" s="262"/>
      <c r="DF72" s="262"/>
      <c r="DG72" s="262"/>
      <c r="DH72" s="262"/>
      <c r="DI72" s="262"/>
      <c r="DJ72" s="262"/>
      <c r="DK72" s="262"/>
      <c r="DL72" s="262"/>
      <c r="DM72" s="262"/>
      <c r="DN72" s="262"/>
      <c r="DO72" s="262"/>
      <c r="DP72" s="262"/>
      <c r="DQ72" s="262"/>
      <c r="DR72" s="262"/>
      <c r="DS72" s="262"/>
      <c r="DT72" s="262"/>
      <c r="DU72" s="262"/>
      <c r="DV72" s="262"/>
      <c r="DW72" s="262"/>
      <c r="DX72" s="262"/>
      <c r="DY72" s="262"/>
      <c r="DZ72" s="262"/>
      <c r="EA72" s="262"/>
      <c r="EB72" s="262"/>
      <c r="EC72" s="262"/>
      <c r="ED72" s="262"/>
      <c r="EE72" s="262"/>
      <c r="EF72" s="262"/>
      <c r="EG72" s="262"/>
      <c r="EH72" s="262"/>
      <c r="EI72" s="262"/>
      <c r="EJ72" s="262"/>
      <c r="EK72" s="262"/>
      <c r="EL72" s="262"/>
      <c r="EM72" s="262"/>
      <c r="EN72" s="262"/>
      <c r="EO72" s="262"/>
      <c r="EP72" s="262"/>
      <c r="EQ72" s="262"/>
      <c r="ER72" s="262"/>
      <c r="ES72" s="262"/>
      <c r="ET72" s="262"/>
      <c r="EU72" s="262"/>
      <c r="EV72" s="262"/>
      <c r="EW72" s="262"/>
      <c r="EX72" s="262"/>
      <c r="EY72" s="262"/>
      <c r="EZ72" s="262"/>
      <c r="FA72" s="262"/>
      <c r="FB72" s="262"/>
      <c r="FC72" s="262"/>
      <c r="FD72" s="262"/>
      <c r="FE72" s="262"/>
      <c r="FF72" s="262"/>
      <c r="FG72" s="262"/>
      <c r="FH72" s="262"/>
      <c r="FI72" s="262"/>
      <c r="FJ72" s="262"/>
      <c r="FK72" s="262"/>
      <c r="FL72" s="262"/>
      <c r="FM72" s="262"/>
      <c r="FN72" s="262"/>
      <c r="FO72" s="262"/>
      <c r="FP72" s="262"/>
      <c r="FQ72" s="262"/>
      <c r="FR72" s="262"/>
      <c r="FS72" s="262"/>
      <c r="FT72" s="262"/>
      <c r="FU72" s="262"/>
      <c r="FV72" s="262"/>
      <c r="FW72" s="262"/>
      <c r="FX72" s="262"/>
      <c r="FY72" s="262"/>
      <c r="FZ72" s="262"/>
      <c r="GA72" s="262"/>
      <c r="GB72" s="262"/>
      <c r="GC72" s="262"/>
      <c r="GD72" s="262"/>
      <c r="GE72" s="262"/>
      <c r="GF72" s="262"/>
      <c r="GG72" s="262"/>
      <c r="GH72" s="262"/>
      <c r="GI72" s="262"/>
      <c r="GJ72" s="262"/>
      <c r="GK72" s="262"/>
      <c r="GL72" s="262"/>
      <c r="GM72" s="262"/>
      <c r="GN72" s="262"/>
      <c r="GO72" s="262"/>
      <c r="GP72" s="262"/>
      <c r="GQ72" s="262"/>
      <c r="GR72" s="262"/>
      <c r="GS72" s="262"/>
      <c r="GT72" s="262"/>
      <c r="GU72" s="262"/>
      <c r="GV72" s="262"/>
      <c r="GW72" s="262"/>
      <c r="GX72" s="262"/>
      <c r="GY72" s="262"/>
      <c r="GZ72" s="262"/>
      <c r="HA72" s="262"/>
      <c r="HB72" s="262"/>
      <c r="HC72" s="262"/>
      <c r="HD72" s="262"/>
      <c r="HE72" s="262"/>
      <c r="HF72" s="262"/>
      <c r="HG72" s="262"/>
      <c r="HH72" s="262"/>
      <c r="HI72" s="262"/>
      <c r="HJ72" s="262"/>
      <c r="HK72" s="262"/>
      <c r="HL72" s="262"/>
      <c r="HM72" s="262"/>
      <c r="HN72" s="262"/>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row>
    <row r="73" spans="1:344" ht="25.5" x14ac:dyDescent="0.2">
      <c r="A73" s="1007">
        <v>4</v>
      </c>
      <c r="B73" s="1008">
        <v>4.2</v>
      </c>
      <c r="C73" s="187"/>
      <c r="D73" s="187"/>
      <c r="E73" s="1009" t="s">
        <v>6415</v>
      </c>
      <c r="F73" s="228"/>
      <c r="G73" s="516" t="s">
        <v>6422</v>
      </c>
      <c r="H73" s="2118">
        <v>90007741</v>
      </c>
      <c r="I73" s="224">
        <v>443545</v>
      </c>
      <c r="J73" s="253">
        <v>45474</v>
      </c>
      <c r="K73" s="1814">
        <v>0.48</v>
      </c>
      <c r="L73" s="226">
        <f t="shared" si="20"/>
        <v>4.8000000000000001E-2</v>
      </c>
      <c r="M73" s="294">
        <f t="shared" si="21"/>
        <v>0.52800000000000002</v>
      </c>
      <c r="N73" s="279" t="s">
        <v>1214</v>
      </c>
      <c r="O73" s="1815">
        <f t="shared" si="19"/>
        <v>45839</v>
      </c>
      <c r="P73" s="465" t="s">
        <v>494</v>
      </c>
      <c r="Q73" s="84" t="s">
        <v>495</v>
      </c>
      <c r="R73" s="2092" t="s">
        <v>6422</v>
      </c>
      <c r="S73" s="929" t="s">
        <v>4070</v>
      </c>
      <c r="T73" s="929" t="s">
        <v>6433</v>
      </c>
      <c r="U73" s="929"/>
      <c r="V73" s="929"/>
      <c r="W73" s="1753">
        <v>0.45</v>
      </c>
      <c r="X73" s="1104"/>
      <c r="Y73" s="1727"/>
      <c r="BK73" s="262"/>
      <c r="BL73" s="262"/>
      <c r="BM73" s="262"/>
      <c r="BN73" s="262"/>
      <c r="BO73" s="262"/>
      <c r="BP73" s="262"/>
      <c r="BQ73" s="262"/>
      <c r="BR73" s="262"/>
      <c r="BS73" s="262"/>
      <c r="BT73" s="262"/>
      <c r="BU73" s="262"/>
      <c r="BV73" s="262"/>
      <c r="BW73" s="262"/>
      <c r="BX73" s="262"/>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2"/>
      <c r="CV73" s="262"/>
      <c r="CW73" s="262"/>
      <c r="CX73" s="262"/>
      <c r="CY73" s="262"/>
      <c r="CZ73" s="262"/>
      <c r="DA73" s="262"/>
      <c r="DB73" s="262"/>
      <c r="DC73" s="262"/>
      <c r="DD73" s="262"/>
      <c r="DE73" s="262"/>
      <c r="DF73" s="262"/>
      <c r="DG73" s="262"/>
      <c r="DH73" s="262"/>
      <c r="DI73" s="262"/>
      <c r="DJ73" s="262"/>
      <c r="DK73" s="262"/>
      <c r="DL73" s="262"/>
      <c r="DM73" s="262"/>
      <c r="DN73" s="262"/>
      <c r="DO73" s="262"/>
      <c r="DP73" s="262"/>
      <c r="DQ73" s="262"/>
      <c r="DR73" s="262"/>
      <c r="DS73" s="262"/>
      <c r="DT73" s="262"/>
      <c r="DU73" s="262"/>
      <c r="DV73" s="262"/>
      <c r="DW73" s="262"/>
      <c r="DX73" s="262"/>
      <c r="DY73" s="262"/>
      <c r="DZ73" s="262"/>
      <c r="EA73" s="262"/>
      <c r="EB73" s="262"/>
      <c r="EC73" s="262"/>
      <c r="ED73" s="262"/>
      <c r="EE73" s="262"/>
      <c r="EF73" s="262"/>
      <c r="EG73" s="262"/>
      <c r="EH73" s="262"/>
      <c r="EI73" s="262"/>
      <c r="EJ73" s="262"/>
      <c r="EK73" s="262"/>
      <c r="EL73" s="262"/>
      <c r="EM73" s="262"/>
      <c r="EN73" s="262"/>
      <c r="EO73" s="262"/>
      <c r="EP73" s="262"/>
      <c r="EQ73" s="262"/>
      <c r="ER73" s="262"/>
      <c r="ES73" s="262"/>
      <c r="ET73" s="262"/>
      <c r="EU73" s="262"/>
      <c r="EV73" s="262"/>
      <c r="EW73" s="262"/>
      <c r="EX73" s="262"/>
      <c r="EY73" s="262"/>
      <c r="EZ73" s="262"/>
      <c r="FA73" s="262"/>
      <c r="FB73" s="262"/>
      <c r="FC73" s="262"/>
      <c r="FD73" s="262"/>
      <c r="FE73" s="262"/>
      <c r="FF73" s="262"/>
      <c r="FG73" s="262"/>
      <c r="FH73" s="262"/>
      <c r="FI73" s="262"/>
      <c r="FJ73" s="262"/>
      <c r="FK73" s="262"/>
      <c r="FL73" s="262"/>
      <c r="FM73" s="262"/>
      <c r="FN73" s="262"/>
      <c r="FO73" s="262"/>
      <c r="FP73" s="262"/>
      <c r="FQ73" s="262"/>
      <c r="FR73" s="262"/>
      <c r="FS73" s="262"/>
      <c r="FT73" s="262"/>
      <c r="FU73" s="262"/>
      <c r="FV73" s="262"/>
      <c r="FW73" s="262"/>
      <c r="FX73" s="262"/>
      <c r="FY73" s="262"/>
      <c r="FZ73" s="262"/>
      <c r="GA73" s="262"/>
      <c r="GB73" s="262"/>
      <c r="GC73" s="262"/>
      <c r="GD73" s="262"/>
      <c r="GE73" s="262"/>
      <c r="GF73" s="262"/>
      <c r="GG73" s="262"/>
      <c r="GH73" s="262"/>
      <c r="GI73" s="262"/>
      <c r="GJ73" s="262"/>
      <c r="GK73" s="262"/>
      <c r="GL73" s="262"/>
      <c r="GM73" s="262"/>
      <c r="GN73" s="262"/>
      <c r="GO73" s="262"/>
      <c r="GP73" s="262"/>
      <c r="GQ73" s="262"/>
      <c r="GR73" s="262"/>
      <c r="GS73" s="262"/>
      <c r="GT73" s="262"/>
      <c r="GU73" s="262"/>
      <c r="GV73" s="262"/>
      <c r="GW73" s="262"/>
      <c r="GX73" s="262"/>
      <c r="GY73" s="262"/>
      <c r="GZ73" s="262"/>
      <c r="HA73" s="262"/>
      <c r="HB73" s="262"/>
      <c r="HC73" s="262"/>
      <c r="HD73" s="262"/>
      <c r="HE73" s="262"/>
      <c r="HF73" s="262"/>
      <c r="HG73" s="262"/>
      <c r="HH73" s="262"/>
      <c r="HI73" s="262"/>
      <c r="HJ73" s="262"/>
      <c r="HK73" s="262"/>
      <c r="HL73" s="262"/>
      <c r="HM73" s="262"/>
      <c r="HN73" s="262"/>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row>
    <row r="74" spans="1:344" s="287" customFormat="1" ht="38.25" customHeight="1" x14ac:dyDescent="0.2">
      <c r="A74" s="1007">
        <v>4</v>
      </c>
      <c r="B74" s="1008">
        <v>4.3</v>
      </c>
      <c r="C74" s="187"/>
      <c r="D74" s="187"/>
      <c r="E74" s="1750" t="s">
        <v>6528</v>
      </c>
      <c r="F74" s="286"/>
      <c r="G74" s="512"/>
      <c r="H74" s="19"/>
      <c r="I74" s="512"/>
      <c r="J74" s="512"/>
      <c r="K74" s="512"/>
      <c r="L74" s="512"/>
      <c r="M74" s="512"/>
      <c r="N74" s="512"/>
      <c r="O74" s="253"/>
      <c r="P74" s="253"/>
      <c r="Q74" s="253"/>
      <c r="R74" s="253"/>
      <c r="S74" s="929" t="s">
        <v>4068</v>
      </c>
      <c r="T74" s="929"/>
      <c r="U74" s="929"/>
      <c r="V74" s="1764"/>
      <c r="W74" s="1726"/>
      <c r="X74" s="1104" t="str">
        <f t="shared" si="0"/>
        <v>Blank</v>
      </c>
      <c r="Y74" s="1727"/>
      <c r="Z74" s="187"/>
      <c r="AA74" s="187"/>
      <c r="AB74" s="2098"/>
      <c r="AC74" s="2098"/>
      <c r="AD74" s="2098"/>
      <c r="AE74" s="2098"/>
      <c r="AF74" s="2098"/>
      <c r="AG74" s="2098"/>
      <c r="AH74" s="2098"/>
      <c r="AI74" s="2098"/>
      <c r="AJ74" s="2098"/>
      <c r="AK74" s="2098"/>
      <c r="AL74" s="2098"/>
      <c r="AM74" s="2098"/>
      <c r="AN74" s="2098"/>
      <c r="AO74" s="2098"/>
      <c r="AP74" s="2098"/>
      <c r="AQ74" s="2098"/>
      <c r="AR74" s="2098"/>
      <c r="AS74" s="2098"/>
      <c r="AT74" s="2098"/>
      <c r="AU74" s="2098"/>
      <c r="AV74" s="2098"/>
      <c r="AW74" s="2098"/>
      <c r="AX74" s="2098"/>
      <c r="AY74" s="2098"/>
      <c r="AZ74" s="2098"/>
      <c r="BA74" s="2098"/>
      <c r="BB74" s="2098"/>
      <c r="BC74" s="2098"/>
      <c r="BD74" s="2098"/>
      <c r="BE74" s="2098"/>
      <c r="BF74" s="2098"/>
      <c r="BG74" s="2098"/>
      <c r="BH74" s="2098"/>
      <c r="BI74" s="2098"/>
      <c r="BJ74" s="2098"/>
      <c r="BK74" s="1765"/>
      <c r="BL74" s="1765"/>
      <c r="BM74" s="1765"/>
      <c r="BN74" s="1765"/>
      <c r="BO74" s="1765"/>
      <c r="BP74" s="1765"/>
      <c r="BQ74" s="1765"/>
      <c r="BR74" s="1765"/>
      <c r="BS74" s="1765"/>
      <c r="BT74" s="1765"/>
      <c r="BU74" s="1765"/>
      <c r="BV74" s="1765"/>
      <c r="BW74" s="1765"/>
      <c r="BX74" s="1765"/>
      <c r="BY74" s="1765"/>
      <c r="BZ74" s="1765"/>
      <c r="CA74" s="1765"/>
      <c r="CB74" s="1765"/>
      <c r="CC74" s="1765"/>
      <c r="CD74" s="1765"/>
      <c r="CE74" s="1765"/>
      <c r="CF74" s="1765"/>
      <c r="CG74" s="1765"/>
      <c r="CH74" s="1765"/>
      <c r="CI74" s="1765"/>
      <c r="CJ74" s="1765"/>
      <c r="CK74" s="1765"/>
      <c r="CL74" s="1765"/>
      <c r="CM74" s="1765"/>
      <c r="CN74" s="1765"/>
      <c r="CO74" s="1765"/>
      <c r="CP74" s="1765"/>
      <c r="CQ74" s="1765"/>
      <c r="CR74" s="1765"/>
      <c r="CS74" s="1765"/>
      <c r="CT74" s="1765"/>
      <c r="CU74" s="1765"/>
      <c r="CV74" s="1765"/>
      <c r="CW74" s="1765"/>
      <c r="CX74" s="1765"/>
      <c r="CY74" s="1765"/>
      <c r="CZ74" s="1765"/>
      <c r="DA74" s="1765"/>
      <c r="DB74" s="1765"/>
      <c r="DC74" s="1765"/>
      <c r="DD74" s="1765"/>
      <c r="DE74" s="1765"/>
      <c r="DF74" s="1765"/>
      <c r="DG74" s="1765"/>
      <c r="DH74" s="1765"/>
      <c r="DI74" s="1765"/>
      <c r="DJ74" s="1765"/>
      <c r="DK74" s="1765"/>
      <c r="DL74" s="1765"/>
      <c r="DM74" s="1765"/>
      <c r="DN74" s="1765"/>
      <c r="DO74" s="1765"/>
      <c r="DP74" s="1765"/>
      <c r="DQ74" s="1765"/>
      <c r="DR74" s="1765"/>
      <c r="DS74" s="1765"/>
      <c r="DT74" s="1765"/>
      <c r="DU74" s="1765"/>
      <c r="DV74" s="1765"/>
      <c r="DW74" s="1765"/>
      <c r="DX74" s="1765"/>
      <c r="DY74" s="1765"/>
      <c r="DZ74" s="1765"/>
      <c r="EA74" s="1765"/>
      <c r="EB74" s="1765"/>
      <c r="EC74" s="1765"/>
      <c r="ED74" s="1765"/>
      <c r="EE74" s="1765"/>
      <c r="EF74" s="1765"/>
      <c r="EG74" s="1765"/>
      <c r="EH74" s="1765"/>
      <c r="EI74" s="1765"/>
      <c r="EJ74" s="1765"/>
      <c r="EK74" s="1765"/>
      <c r="EL74" s="1765"/>
      <c r="EM74" s="1765"/>
      <c r="EN74" s="1765"/>
      <c r="EO74" s="1765"/>
      <c r="EP74" s="1765"/>
      <c r="EQ74" s="1765"/>
      <c r="ER74" s="1765"/>
      <c r="ES74" s="1765"/>
      <c r="ET74" s="1765"/>
      <c r="EU74" s="1765"/>
      <c r="EV74" s="1765"/>
      <c r="EW74" s="1765"/>
      <c r="EX74" s="1765"/>
      <c r="EY74" s="1765"/>
      <c r="EZ74" s="1765"/>
      <c r="FA74" s="1765"/>
      <c r="FB74" s="1765"/>
      <c r="FC74" s="1765"/>
      <c r="FD74" s="1765"/>
      <c r="FE74" s="1765"/>
      <c r="FF74" s="1765"/>
      <c r="FG74" s="1765"/>
      <c r="FH74" s="1765"/>
      <c r="FI74" s="1765"/>
      <c r="FJ74" s="1765"/>
      <c r="FK74" s="1765"/>
      <c r="FL74" s="1765"/>
      <c r="FM74" s="1765"/>
      <c r="FN74" s="1765"/>
      <c r="FO74" s="1765"/>
      <c r="FP74" s="1765"/>
      <c r="FQ74" s="1765"/>
      <c r="FR74" s="1765"/>
      <c r="FS74" s="1765"/>
      <c r="FT74" s="1765"/>
      <c r="FU74" s="1765"/>
      <c r="FV74" s="1765"/>
      <c r="FW74" s="1765"/>
      <c r="FX74" s="1765"/>
      <c r="FY74" s="1765"/>
      <c r="FZ74" s="1765"/>
      <c r="GA74" s="1765"/>
      <c r="GB74" s="1765"/>
      <c r="GC74" s="1765"/>
      <c r="GD74" s="1765"/>
      <c r="GE74" s="1765"/>
      <c r="GF74" s="1765"/>
      <c r="GG74" s="1765"/>
      <c r="GH74" s="1765"/>
      <c r="GI74" s="1765"/>
      <c r="GJ74" s="1765"/>
      <c r="GK74" s="1765"/>
      <c r="GL74" s="1765"/>
      <c r="GM74" s="1765"/>
      <c r="GN74" s="1765"/>
      <c r="GO74" s="1765"/>
      <c r="GP74" s="1765"/>
      <c r="GQ74" s="1765"/>
      <c r="GR74" s="1765"/>
      <c r="GS74" s="1765"/>
      <c r="GT74" s="1765"/>
      <c r="GU74" s="1765"/>
      <c r="GV74" s="1765"/>
      <c r="GW74" s="1765"/>
      <c r="GX74" s="1765"/>
      <c r="GY74" s="1765"/>
      <c r="GZ74" s="1765"/>
      <c r="HA74" s="1765"/>
      <c r="HB74" s="1765"/>
      <c r="HC74" s="1765"/>
      <c r="HD74" s="1765"/>
      <c r="HE74" s="1765"/>
      <c r="HF74" s="1765"/>
      <c r="HG74" s="1765"/>
      <c r="HH74" s="1765"/>
      <c r="HI74" s="1765"/>
      <c r="HJ74" s="1765"/>
      <c r="HK74" s="1765"/>
      <c r="HL74" s="1765"/>
      <c r="HM74" s="1765"/>
      <c r="HN74" s="1765"/>
    </row>
    <row r="75" spans="1:344" s="287" customFormat="1" ht="30.75" customHeight="1" x14ac:dyDescent="0.2">
      <c r="A75" s="1007">
        <v>4</v>
      </c>
      <c r="B75" s="1008">
        <v>4.3</v>
      </c>
      <c r="C75" s="187"/>
      <c r="D75" s="187"/>
      <c r="E75" s="1014" t="str">
        <f>E74</f>
        <v>Personal Injuries Proceedings Act 2002 (PIPA) PIPA 
(non-healthcare claims only)</v>
      </c>
      <c r="F75" s="286"/>
      <c r="G75" s="2145" t="s">
        <v>6534</v>
      </c>
      <c r="H75" s="759" t="s">
        <v>3793</v>
      </c>
      <c r="I75" s="224" t="s">
        <v>1613</v>
      </c>
      <c r="J75" s="253">
        <v>45474</v>
      </c>
      <c r="K75" s="1814">
        <v>0.5</v>
      </c>
      <c r="L75" s="226">
        <v>0.05</v>
      </c>
      <c r="M75" s="294">
        <f>K75+L75</f>
        <v>0.55000000000000004</v>
      </c>
      <c r="N75" s="279" t="s">
        <v>1214</v>
      </c>
      <c r="O75" s="1815">
        <f t="shared" ref="O75" si="22">O$44</f>
        <v>45839</v>
      </c>
      <c r="P75" s="1762" t="s">
        <v>69</v>
      </c>
      <c r="Q75" s="84" t="s">
        <v>1617</v>
      </c>
      <c r="R75" s="2092" t="s">
        <v>3374</v>
      </c>
      <c r="S75" s="929" t="s">
        <v>4064</v>
      </c>
      <c r="T75" s="929" t="s">
        <v>5442</v>
      </c>
      <c r="U75" s="929" t="s">
        <v>5442</v>
      </c>
      <c r="V75" s="929" t="s">
        <v>5442</v>
      </c>
      <c r="W75" s="1726">
        <v>0.5</v>
      </c>
      <c r="X75" s="1104">
        <f t="shared" si="0"/>
        <v>0</v>
      </c>
      <c r="Y75" s="1727"/>
      <c r="Z75" s="187"/>
      <c r="AA75" s="187"/>
      <c r="AB75" s="2098"/>
      <c r="AC75" s="2098"/>
      <c r="AD75" s="2098"/>
      <c r="AE75" s="2098"/>
      <c r="AF75" s="2098"/>
      <c r="AG75" s="2098"/>
      <c r="AH75" s="2098"/>
      <c r="AI75" s="2098"/>
      <c r="AJ75" s="2098"/>
      <c r="AK75" s="2098"/>
      <c r="AL75" s="2098"/>
      <c r="AM75" s="2098"/>
      <c r="AN75" s="2098"/>
      <c r="AO75" s="2098"/>
      <c r="AP75" s="2098"/>
      <c r="AQ75" s="2098"/>
      <c r="AR75" s="2098"/>
      <c r="AS75" s="2098"/>
      <c r="AT75" s="2098"/>
      <c r="AU75" s="2098"/>
      <c r="AV75" s="2098"/>
      <c r="AW75" s="2098"/>
      <c r="AX75" s="2098"/>
      <c r="AY75" s="2098"/>
      <c r="AZ75" s="2098"/>
      <c r="BA75" s="2098"/>
      <c r="BB75" s="2098"/>
      <c r="BC75" s="2098"/>
      <c r="BD75" s="2098"/>
      <c r="BE75" s="2098"/>
      <c r="BF75" s="2098"/>
      <c r="BG75" s="2098"/>
      <c r="BH75" s="2098"/>
      <c r="BI75" s="2098"/>
      <c r="BJ75" s="2098"/>
      <c r="BK75" s="1765"/>
      <c r="BL75" s="1765"/>
      <c r="BM75" s="1765"/>
      <c r="BN75" s="1765"/>
      <c r="BO75" s="1765"/>
      <c r="BP75" s="1765"/>
      <c r="BQ75" s="1765"/>
      <c r="BR75" s="1765"/>
      <c r="BS75" s="1765"/>
      <c r="BT75" s="1765"/>
      <c r="BU75" s="1765"/>
      <c r="BV75" s="1765"/>
      <c r="BW75" s="1765"/>
      <c r="BX75" s="1765"/>
      <c r="BY75" s="1765"/>
      <c r="BZ75" s="1765"/>
      <c r="CA75" s="1765"/>
      <c r="CB75" s="1765"/>
      <c r="CC75" s="1765"/>
      <c r="CD75" s="1765"/>
      <c r="CE75" s="1765"/>
      <c r="CF75" s="1765"/>
      <c r="CG75" s="1765"/>
      <c r="CH75" s="1765"/>
      <c r="CI75" s="1765"/>
      <c r="CJ75" s="1765"/>
      <c r="CK75" s="1765"/>
      <c r="CL75" s="1765"/>
      <c r="CM75" s="1765"/>
      <c r="CN75" s="1765"/>
      <c r="CO75" s="1765"/>
      <c r="CP75" s="1765"/>
      <c r="CQ75" s="1765"/>
      <c r="CR75" s="1765"/>
      <c r="CS75" s="1765"/>
      <c r="CT75" s="1765"/>
      <c r="CU75" s="1765"/>
      <c r="CV75" s="1765"/>
      <c r="CW75" s="1765"/>
      <c r="CX75" s="1765"/>
      <c r="CY75" s="1765"/>
      <c r="CZ75" s="1765"/>
      <c r="DA75" s="1765"/>
      <c r="DB75" s="1765"/>
      <c r="DC75" s="1765"/>
      <c r="DD75" s="1765"/>
      <c r="DE75" s="1765"/>
      <c r="DF75" s="1765"/>
      <c r="DG75" s="1765"/>
      <c r="DH75" s="1765"/>
      <c r="DI75" s="1765"/>
      <c r="DJ75" s="1765"/>
      <c r="DK75" s="1765"/>
      <c r="DL75" s="1765"/>
      <c r="DM75" s="1765"/>
      <c r="DN75" s="1765"/>
      <c r="DO75" s="1765"/>
      <c r="DP75" s="1765"/>
      <c r="DQ75" s="1765"/>
      <c r="DR75" s="1765"/>
      <c r="DS75" s="1765"/>
      <c r="DT75" s="1765"/>
      <c r="DU75" s="1765"/>
      <c r="DV75" s="1765"/>
      <c r="DW75" s="1765"/>
      <c r="DX75" s="1765"/>
      <c r="DY75" s="1765"/>
      <c r="DZ75" s="1765"/>
      <c r="EA75" s="1765"/>
      <c r="EB75" s="1765"/>
      <c r="EC75" s="1765"/>
      <c r="ED75" s="1765"/>
      <c r="EE75" s="1765"/>
      <c r="EF75" s="1765"/>
      <c r="EG75" s="1765"/>
      <c r="EH75" s="1765"/>
      <c r="EI75" s="1765"/>
      <c r="EJ75" s="1765"/>
      <c r="EK75" s="1765"/>
      <c r="EL75" s="1765"/>
      <c r="EM75" s="1765"/>
      <c r="EN75" s="1765"/>
      <c r="EO75" s="1765"/>
      <c r="EP75" s="1765"/>
      <c r="EQ75" s="1765"/>
      <c r="ER75" s="1765"/>
      <c r="ES75" s="1765"/>
      <c r="ET75" s="1765"/>
      <c r="EU75" s="1765"/>
      <c r="EV75" s="1765"/>
      <c r="EW75" s="1765"/>
      <c r="EX75" s="1765"/>
      <c r="EY75" s="1765"/>
      <c r="EZ75" s="1765"/>
      <c r="FA75" s="1765"/>
      <c r="FB75" s="1765"/>
      <c r="FC75" s="1765"/>
      <c r="FD75" s="1765"/>
      <c r="FE75" s="1765"/>
      <c r="FF75" s="1765"/>
      <c r="FG75" s="1765"/>
      <c r="FH75" s="1765"/>
      <c r="FI75" s="1765"/>
      <c r="FJ75" s="1765"/>
      <c r="FK75" s="1765"/>
      <c r="FL75" s="1765"/>
      <c r="FM75" s="1765"/>
      <c r="FN75" s="1765"/>
      <c r="FO75" s="1765"/>
      <c r="FP75" s="1765"/>
      <c r="FQ75" s="1765"/>
      <c r="FR75" s="1765"/>
      <c r="FS75" s="1765"/>
      <c r="FT75" s="1765"/>
      <c r="FU75" s="1765"/>
      <c r="FV75" s="1765"/>
      <c r="FW75" s="1765"/>
      <c r="FX75" s="1765"/>
      <c r="FY75" s="1765"/>
      <c r="FZ75" s="1765"/>
      <c r="GA75" s="1765"/>
      <c r="GB75" s="1765"/>
      <c r="GC75" s="1765"/>
      <c r="GD75" s="1765"/>
      <c r="GE75" s="1765"/>
      <c r="GF75" s="1765"/>
      <c r="GG75" s="1765"/>
      <c r="GH75" s="1765"/>
      <c r="GI75" s="1765"/>
      <c r="GJ75" s="1765"/>
      <c r="GK75" s="1765"/>
      <c r="GL75" s="1765"/>
      <c r="GM75" s="1765"/>
      <c r="GN75" s="1765"/>
      <c r="GO75" s="1765"/>
      <c r="GP75" s="1765"/>
      <c r="GQ75" s="1765"/>
      <c r="GR75" s="1765"/>
      <c r="GS75" s="1765"/>
      <c r="GT75" s="1765"/>
      <c r="GU75" s="1765"/>
      <c r="GV75" s="1765"/>
      <c r="GW75" s="1765"/>
      <c r="GX75" s="1765"/>
      <c r="GY75" s="1765"/>
      <c r="GZ75" s="1765"/>
      <c r="HA75" s="1765"/>
      <c r="HB75" s="1765"/>
      <c r="HC75" s="1765"/>
      <c r="HD75" s="1765"/>
      <c r="HE75" s="1765"/>
      <c r="HF75" s="1765"/>
      <c r="HG75" s="1765"/>
      <c r="HH75" s="1765"/>
      <c r="HI75" s="1765"/>
      <c r="HJ75" s="1765"/>
      <c r="HK75" s="1765"/>
      <c r="HL75" s="1765"/>
      <c r="HM75" s="1765"/>
      <c r="HN75" s="1765"/>
    </row>
    <row r="76" spans="1:344" s="221" customFormat="1" ht="15.75" customHeight="1" x14ac:dyDescent="0.2">
      <c r="A76" s="1007">
        <v>4</v>
      </c>
      <c r="B76" s="1008">
        <v>4.3</v>
      </c>
      <c r="C76" s="187"/>
      <c r="D76" s="187"/>
      <c r="E76" s="1014" t="e">
        <f>#REF!</f>
        <v>#REF!</v>
      </c>
      <c r="F76" s="228"/>
      <c r="G76" s="785" t="s">
        <v>1618</v>
      </c>
      <c r="H76" s="760" t="s">
        <v>3794</v>
      </c>
      <c r="I76" s="224" t="s">
        <v>1613</v>
      </c>
      <c r="J76" s="253">
        <v>41821</v>
      </c>
      <c r="K76" s="294">
        <v>55</v>
      </c>
      <c r="L76" s="226">
        <f>K76*0.1</f>
        <v>5.5</v>
      </c>
      <c r="M76" s="294">
        <f>K76+L76</f>
        <v>60.5</v>
      </c>
      <c r="N76" s="279" t="s">
        <v>1214</v>
      </c>
      <c r="O76" s="1760"/>
      <c r="P76" s="1762" t="s">
        <v>69</v>
      </c>
      <c r="Q76" s="84" t="s">
        <v>1617</v>
      </c>
      <c r="R76" s="2092" t="s">
        <v>3375</v>
      </c>
      <c r="S76" s="929" t="s">
        <v>4070</v>
      </c>
      <c r="T76" s="929" t="s">
        <v>5443</v>
      </c>
      <c r="U76" s="929" t="s">
        <v>5443</v>
      </c>
      <c r="V76" s="929" t="s">
        <v>5443</v>
      </c>
      <c r="W76" s="1726">
        <v>55</v>
      </c>
      <c r="X76" s="1104">
        <f t="shared" si="0"/>
        <v>0</v>
      </c>
      <c r="Y76" s="172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262"/>
      <c r="BL76" s="262"/>
      <c r="BM76" s="262"/>
      <c r="BN76" s="262"/>
      <c r="BO76" s="262"/>
      <c r="BP76" s="262"/>
      <c r="BQ76" s="262"/>
      <c r="BR76" s="262"/>
      <c r="BS76" s="262"/>
      <c r="BT76" s="262"/>
      <c r="BU76" s="262"/>
      <c r="BV76" s="262"/>
      <c r="BW76" s="262"/>
      <c r="BX76" s="262"/>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2"/>
      <c r="CV76" s="262"/>
      <c r="CW76" s="262"/>
      <c r="CX76" s="262"/>
      <c r="CY76" s="262"/>
      <c r="CZ76" s="262"/>
      <c r="DA76" s="262"/>
      <c r="DB76" s="262"/>
      <c r="DC76" s="262"/>
      <c r="DD76" s="262"/>
      <c r="DE76" s="262"/>
      <c r="DF76" s="262"/>
      <c r="DG76" s="262"/>
      <c r="DH76" s="262"/>
      <c r="DI76" s="262"/>
      <c r="DJ76" s="262"/>
      <c r="DK76" s="262"/>
      <c r="DL76" s="262"/>
      <c r="DM76" s="262"/>
      <c r="DN76" s="262"/>
      <c r="DO76" s="262"/>
      <c r="DP76" s="262"/>
      <c r="DQ76" s="262"/>
      <c r="DR76" s="262"/>
      <c r="DS76" s="262"/>
      <c r="DT76" s="262"/>
      <c r="DU76" s="262"/>
      <c r="DV76" s="262"/>
      <c r="DW76" s="262"/>
      <c r="DX76" s="262"/>
      <c r="DY76" s="262"/>
      <c r="DZ76" s="262"/>
      <c r="EA76" s="262"/>
      <c r="EB76" s="262"/>
      <c r="EC76" s="262"/>
      <c r="ED76" s="262"/>
      <c r="EE76" s="262"/>
      <c r="EF76" s="262"/>
      <c r="EG76" s="262"/>
      <c r="EH76" s="262"/>
      <c r="EI76" s="262"/>
      <c r="EJ76" s="262"/>
      <c r="EK76" s="262"/>
      <c r="EL76" s="262"/>
      <c r="EM76" s="262"/>
      <c r="EN76" s="262"/>
      <c r="EO76" s="262"/>
      <c r="EP76" s="262"/>
      <c r="EQ76" s="262"/>
      <c r="ER76" s="262"/>
      <c r="ES76" s="262"/>
      <c r="ET76" s="262"/>
      <c r="EU76" s="262"/>
      <c r="EV76" s="262"/>
      <c r="EW76" s="262"/>
      <c r="EX76" s="262"/>
      <c r="EY76" s="262"/>
      <c r="EZ76" s="262"/>
      <c r="FA76" s="262"/>
      <c r="FB76" s="262"/>
      <c r="FC76" s="262"/>
      <c r="FD76" s="262"/>
      <c r="FE76" s="262"/>
      <c r="FF76" s="262"/>
      <c r="FG76" s="262"/>
      <c r="FH76" s="262"/>
      <c r="FI76" s="262"/>
      <c r="FJ76" s="262"/>
      <c r="FK76" s="262"/>
      <c r="FL76" s="262"/>
      <c r="FM76" s="262"/>
      <c r="FN76" s="262"/>
      <c r="FO76" s="262"/>
      <c r="FP76" s="262"/>
      <c r="FQ76" s="262"/>
      <c r="FR76" s="262"/>
      <c r="FS76" s="262"/>
      <c r="FT76" s="262"/>
      <c r="FU76" s="262"/>
      <c r="FV76" s="262"/>
      <c r="FW76" s="262"/>
      <c r="FX76" s="262"/>
      <c r="FY76" s="262"/>
      <c r="FZ76" s="262"/>
      <c r="GA76" s="262"/>
      <c r="GB76" s="262"/>
      <c r="GC76" s="262"/>
      <c r="GD76" s="262"/>
      <c r="GE76" s="262"/>
      <c r="GF76" s="262"/>
      <c r="GG76" s="262"/>
      <c r="GH76" s="262"/>
      <c r="GI76" s="262"/>
      <c r="GJ76" s="262"/>
      <c r="GK76" s="262"/>
      <c r="GL76" s="262"/>
      <c r="GM76" s="262"/>
      <c r="GN76" s="262"/>
      <c r="GO76" s="262"/>
      <c r="GP76" s="262"/>
      <c r="GQ76" s="262"/>
      <c r="GR76" s="262"/>
      <c r="GS76" s="262"/>
      <c r="GT76" s="262"/>
      <c r="GU76" s="262"/>
      <c r="GV76" s="262"/>
      <c r="GW76" s="262"/>
      <c r="GX76" s="262"/>
      <c r="GY76" s="262"/>
      <c r="GZ76" s="262"/>
      <c r="HA76" s="262"/>
      <c r="HB76" s="262"/>
      <c r="HC76" s="262"/>
      <c r="HD76" s="262"/>
      <c r="HE76" s="262"/>
      <c r="HF76" s="262"/>
      <c r="HG76" s="262"/>
      <c r="HH76" s="262"/>
      <c r="HI76" s="262"/>
      <c r="HJ76" s="262"/>
      <c r="HK76" s="262"/>
      <c r="HL76" s="262"/>
      <c r="HM76" s="262"/>
      <c r="HN76" s="262"/>
    </row>
    <row r="77" spans="1:344" s="221" customFormat="1" ht="15.75" customHeight="1" x14ac:dyDescent="0.2">
      <c r="A77" s="1007">
        <v>4</v>
      </c>
      <c r="B77" s="1008">
        <v>4.3</v>
      </c>
      <c r="C77" s="187"/>
      <c r="D77" s="187"/>
      <c r="E77" s="1014" t="e">
        <f t="shared" ref="E77:E78" si="23">E76</f>
        <v>#REF!</v>
      </c>
      <c r="F77" s="228"/>
      <c r="G77" s="785" t="s">
        <v>1619</v>
      </c>
      <c r="H77" s="760" t="s">
        <v>3795</v>
      </c>
      <c r="I77" s="224" t="s">
        <v>1613</v>
      </c>
      <c r="J77" s="253">
        <f>J$75</f>
        <v>45474</v>
      </c>
      <c r="K77" s="294">
        <f>K$75</f>
        <v>0.5</v>
      </c>
      <c r="L77" s="226">
        <v>0.05</v>
      </c>
      <c r="M77" s="294">
        <f>K77+L77</f>
        <v>0.55000000000000004</v>
      </c>
      <c r="N77" s="279" t="s">
        <v>1214</v>
      </c>
      <c r="O77" s="1815">
        <f t="shared" ref="O77" si="24">O$44</f>
        <v>45839</v>
      </c>
      <c r="P77" s="1762" t="s">
        <v>69</v>
      </c>
      <c r="Q77" s="84" t="s">
        <v>1617</v>
      </c>
      <c r="R77" s="2092" t="s">
        <v>3376</v>
      </c>
      <c r="S77" s="929" t="s">
        <v>4065</v>
      </c>
      <c r="T77" s="929" t="s">
        <v>5444</v>
      </c>
      <c r="U77" s="929"/>
      <c r="V77" s="929" t="s">
        <v>5442</v>
      </c>
      <c r="W77" s="1726">
        <v>0.5</v>
      </c>
      <c r="X77" s="1104">
        <f t="shared" si="0"/>
        <v>0</v>
      </c>
      <c r="Y77" s="172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262"/>
      <c r="BL77" s="262"/>
      <c r="BM77" s="262"/>
      <c r="BN77" s="262"/>
      <c r="BO77" s="262"/>
      <c r="BP77" s="262"/>
      <c r="BQ77" s="262"/>
      <c r="BR77" s="262"/>
      <c r="BS77" s="262"/>
      <c r="BT77" s="262"/>
      <c r="BU77" s="262"/>
      <c r="BV77" s="262"/>
      <c r="BW77" s="262"/>
      <c r="BX77" s="262"/>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2"/>
      <c r="CV77" s="262"/>
      <c r="CW77" s="262"/>
      <c r="CX77" s="262"/>
      <c r="CY77" s="262"/>
      <c r="CZ77" s="262"/>
      <c r="DA77" s="262"/>
      <c r="DB77" s="262"/>
      <c r="DC77" s="262"/>
      <c r="DD77" s="262"/>
      <c r="DE77" s="262"/>
      <c r="DF77" s="262"/>
      <c r="DG77" s="262"/>
      <c r="DH77" s="262"/>
      <c r="DI77" s="262"/>
      <c r="DJ77" s="262"/>
      <c r="DK77" s="262"/>
      <c r="DL77" s="262"/>
      <c r="DM77" s="262"/>
      <c r="DN77" s="262"/>
      <c r="DO77" s="262"/>
      <c r="DP77" s="262"/>
      <c r="DQ77" s="262"/>
      <c r="DR77" s="262"/>
      <c r="DS77" s="262"/>
      <c r="DT77" s="262"/>
      <c r="DU77" s="262"/>
      <c r="DV77" s="262"/>
      <c r="DW77" s="262"/>
      <c r="DX77" s="262"/>
      <c r="DY77" s="262"/>
      <c r="DZ77" s="262"/>
      <c r="EA77" s="262"/>
      <c r="EB77" s="262"/>
      <c r="EC77" s="262"/>
      <c r="ED77" s="262"/>
      <c r="EE77" s="262"/>
      <c r="EF77" s="262"/>
      <c r="EG77" s="262"/>
      <c r="EH77" s="262"/>
      <c r="EI77" s="262"/>
      <c r="EJ77" s="262"/>
      <c r="EK77" s="262"/>
      <c r="EL77" s="262"/>
      <c r="EM77" s="262"/>
      <c r="EN77" s="262"/>
      <c r="EO77" s="262"/>
      <c r="EP77" s="262"/>
      <c r="EQ77" s="262"/>
      <c r="ER77" s="262"/>
      <c r="ES77" s="262"/>
      <c r="ET77" s="262"/>
      <c r="EU77" s="262"/>
      <c r="EV77" s="262"/>
      <c r="EW77" s="262"/>
      <c r="EX77" s="262"/>
      <c r="EY77" s="262"/>
      <c r="EZ77" s="262"/>
      <c r="FA77" s="262"/>
      <c r="FB77" s="262"/>
      <c r="FC77" s="262"/>
      <c r="FD77" s="262"/>
      <c r="FE77" s="262"/>
      <c r="FF77" s="262"/>
      <c r="FG77" s="262"/>
      <c r="FH77" s="262"/>
      <c r="FI77" s="262"/>
      <c r="FJ77" s="262"/>
      <c r="FK77" s="262"/>
      <c r="FL77" s="262"/>
      <c r="FM77" s="262"/>
      <c r="FN77" s="262"/>
      <c r="FO77" s="262"/>
      <c r="FP77" s="262"/>
      <c r="FQ77" s="262"/>
      <c r="FR77" s="262"/>
      <c r="FS77" s="262"/>
      <c r="FT77" s="262"/>
      <c r="FU77" s="262"/>
      <c r="FV77" s="262"/>
      <c r="FW77" s="262"/>
      <c r="FX77" s="262"/>
      <c r="FY77" s="262"/>
      <c r="FZ77" s="262"/>
      <c r="GA77" s="262"/>
      <c r="GB77" s="262"/>
      <c r="GC77" s="262"/>
      <c r="GD77" s="262"/>
      <c r="GE77" s="262"/>
      <c r="GF77" s="262"/>
      <c r="GG77" s="262"/>
      <c r="GH77" s="262"/>
      <c r="GI77" s="262"/>
      <c r="GJ77" s="262"/>
      <c r="GK77" s="262"/>
      <c r="GL77" s="262"/>
      <c r="GM77" s="262"/>
      <c r="GN77" s="262"/>
      <c r="GO77" s="262"/>
      <c r="GP77" s="262"/>
      <c r="GQ77" s="262"/>
      <c r="GR77" s="262"/>
      <c r="GS77" s="262"/>
      <c r="GT77" s="262"/>
      <c r="GU77" s="262"/>
      <c r="GV77" s="262"/>
      <c r="GW77" s="262"/>
      <c r="GX77" s="262"/>
      <c r="GY77" s="262"/>
      <c r="GZ77" s="262"/>
      <c r="HA77" s="262"/>
      <c r="HB77" s="262"/>
      <c r="HC77" s="262"/>
      <c r="HD77" s="262"/>
      <c r="HE77" s="262"/>
      <c r="HF77" s="262"/>
      <c r="HG77" s="262"/>
      <c r="HH77" s="262"/>
      <c r="HI77" s="262"/>
      <c r="HJ77" s="262"/>
      <c r="HK77" s="262"/>
      <c r="HL77" s="262"/>
      <c r="HM77" s="262"/>
      <c r="HN77" s="262"/>
    </row>
    <row r="78" spans="1:344" s="221" customFormat="1" ht="27" customHeight="1" x14ac:dyDescent="0.2">
      <c r="A78" s="1007">
        <v>4</v>
      </c>
      <c r="B78" s="1008">
        <v>4.3</v>
      </c>
      <c r="C78" s="187"/>
      <c r="D78" s="187"/>
      <c r="E78" s="1014" t="e">
        <f t="shared" si="23"/>
        <v>#REF!</v>
      </c>
      <c r="F78" s="228"/>
      <c r="G78" s="786" t="s">
        <v>1620</v>
      </c>
      <c r="H78" s="759" t="s">
        <v>3796</v>
      </c>
      <c r="I78" s="224" t="s">
        <v>1613</v>
      </c>
      <c r="J78" s="253">
        <v>39264</v>
      </c>
      <c r="K78" s="280" t="s">
        <v>798</v>
      </c>
      <c r="L78" s="226"/>
      <c r="M78" s="280" t="s">
        <v>798</v>
      </c>
      <c r="N78" s="279"/>
      <c r="O78" s="1816"/>
      <c r="P78" s="1762" t="s">
        <v>69</v>
      </c>
      <c r="Q78" s="84"/>
      <c r="R78" s="2092" t="s">
        <v>3377</v>
      </c>
      <c r="S78" s="929" t="s">
        <v>4066</v>
      </c>
      <c r="T78" s="929" t="s">
        <v>5445</v>
      </c>
      <c r="U78" s="929"/>
      <c r="V78" s="929"/>
      <c r="W78" s="1726" t="s">
        <v>798</v>
      </c>
      <c r="X78" s="1104" t="str">
        <f t="shared" si="0"/>
        <v>Text</v>
      </c>
      <c r="Y78" s="172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c r="DM78" s="262"/>
      <c r="DN78" s="262"/>
      <c r="DO78" s="262"/>
      <c r="DP78" s="262"/>
      <c r="DQ78" s="262"/>
      <c r="DR78" s="262"/>
      <c r="DS78" s="262"/>
      <c r="DT78" s="262"/>
      <c r="DU78" s="262"/>
      <c r="DV78" s="262"/>
      <c r="DW78" s="262"/>
      <c r="DX78" s="262"/>
      <c r="DY78" s="262"/>
      <c r="DZ78" s="262"/>
      <c r="EA78" s="262"/>
      <c r="EB78" s="262"/>
      <c r="EC78" s="262"/>
      <c r="ED78" s="262"/>
      <c r="EE78" s="262"/>
      <c r="EF78" s="262"/>
      <c r="EG78" s="262"/>
      <c r="EH78" s="262"/>
      <c r="EI78" s="262"/>
      <c r="EJ78" s="262"/>
      <c r="EK78" s="262"/>
      <c r="EL78" s="262"/>
      <c r="EM78" s="262"/>
      <c r="EN78" s="262"/>
      <c r="EO78" s="262"/>
      <c r="EP78" s="262"/>
      <c r="EQ78" s="262"/>
      <c r="ER78" s="262"/>
      <c r="ES78" s="262"/>
      <c r="ET78" s="262"/>
      <c r="EU78" s="262"/>
      <c r="EV78" s="262"/>
      <c r="EW78" s="262"/>
      <c r="EX78" s="262"/>
      <c r="EY78" s="262"/>
      <c r="EZ78" s="262"/>
      <c r="FA78" s="262"/>
      <c r="FB78" s="262"/>
      <c r="FC78" s="262"/>
      <c r="FD78" s="262"/>
      <c r="FE78" s="262"/>
      <c r="FF78" s="262"/>
      <c r="FG78" s="262"/>
      <c r="FH78" s="262"/>
      <c r="FI78" s="262"/>
      <c r="FJ78" s="262"/>
      <c r="FK78" s="262"/>
      <c r="FL78" s="262"/>
      <c r="FM78" s="262"/>
      <c r="FN78" s="262"/>
      <c r="FO78" s="262"/>
      <c r="FP78" s="262"/>
      <c r="FQ78" s="262"/>
      <c r="FR78" s="262"/>
      <c r="FS78" s="262"/>
      <c r="FT78" s="262"/>
      <c r="FU78" s="262"/>
      <c r="FV78" s="262"/>
      <c r="FW78" s="262"/>
      <c r="FX78" s="262"/>
      <c r="FY78" s="262"/>
      <c r="FZ78" s="262"/>
      <c r="GA78" s="262"/>
      <c r="GB78" s="262"/>
      <c r="GC78" s="262"/>
      <c r="GD78" s="262"/>
      <c r="GE78" s="262"/>
      <c r="GF78" s="262"/>
      <c r="GG78" s="262"/>
      <c r="GH78" s="262"/>
      <c r="GI78" s="262"/>
      <c r="GJ78" s="262"/>
      <c r="GK78" s="262"/>
      <c r="GL78" s="262"/>
      <c r="GM78" s="262"/>
      <c r="GN78" s="262"/>
      <c r="GO78" s="262"/>
      <c r="GP78" s="262"/>
      <c r="GQ78" s="262"/>
      <c r="GR78" s="262"/>
      <c r="GS78" s="262"/>
      <c r="GT78" s="262"/>
      <c r="GU78" s="262"/>
      <c r="GV78" s="262"/>
      <c r="GW78" s="262"/>
      <c r="GX78" s="262"/>
      <c r="GY78" s="262"/>
      <c r="GZ78" s="262"/>
      <c r="HA78" s="262"/>
      <c r="HB78" s="262"/>
      <c r="HC78" s="262"/>
      <c r="HD78" s="262"/>
      <c r="HE78" s="262"/>
      <c r="HF78" s="262"/>
      <c r="HG78" s="262"/>
      <c r="HH78" s="262"/>
      <c r="HI78" s="262"/>
      <c r="HJ78" s="262"/>
      <c r="HK78" s="262"/>
      <c r="HL78" s="262"/>
      <c r="HM78" s="262"/>
      <c r="HN78" s="262"/>
    </row>
    <row r="79" spans="1:344" s="221" customFormat="1" ht="42.75" customHeight="1" x14ac:dyDescent="0.2">
      <c r="A79" s="1007">
        <v>4</v>
      </c>
      <c r="B79" s="1008">
        <v>4.3</v>
      </c>
      <c r="C79" s="187"/>
      <c r="D79" s="187"/>
      <c r="E79" s="289" t="s">
        <v>1621</v>
      </c>
      <c r="F79" s="255"/>
      <c r="G79" s="513" t="s">
        <v>3328</v>
      </c>
      <c r="H79" s="755"/>
      <c r="I79" s="256" t="s">
        <v>8</v>
      </c>
      <c r="J79" s="253"/>
      <c r="K79" s="290"/>
      <c r="L79" s="258"/>
      <c r="M79" s="258"/>
      <c r="N79" s="241"/>
      <c r="O79" s="1816"/>
      <c r="P79" s="1762"/>
      <c r="Q79" s="84"/>
      <c r="R79" s="1760"/>
      <c r="S79" s="929" t="s">
        <v>4068</v>
      </c>
      <c r="T79" s="929"/>
      <c r="U79" s="929"/>
      <c r="V79" s="929"/>
      <c r="W79" s="1726"/>
      <c r="X79" s="1104" t="str">
        <f t="shared" ref="X79:X142" si="25">IF(K79="","Blank",IF(ISTEXT(K79),"Text",(K79/W79)-1))</f>
        <v>Blank</v>
      </c>
      <c r="Y79" s="172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2"/>
      <c r="CV79" s="262"/>
      <c r="CW79" s="262"/>
      <c r="CX79" s="262"/>
      <c r="CY79" s="262"/>
      <c r="CZ79" s="262"/>
      <c r="DA79" s="262"/>
      <c r="DB79" s="262"/>
      <c r="DC79" s="262"/>
      <c r="DD79" s="262"/>
      <c r="DE79" s="262"/>
      <c r="DF79" s="262"/>
      <c r="DG79" s="262"/>
      <c r="DH79" s="262"/>
      <c r="DI79" s="262"/>
      <c r="DJ79" s="262"/>
      <c r="DK79" s="262"/>
      <c r="DL79" s="262"/>
      <c r="DM79" s="262"/>
      <c r="DN79" s="262"/>
      <c r="DO79" s="262"/>
      <c r="DP79" s="262"/>
      <c r="DQ79" s="262"/>
      <c r="DR79" s="262"/>
      <c r="DS79" s="262"/>
      <c r="DT79" s="262"/>
      <c r="DU79" s="262"/>
      <c r="DV79" s="262"/>
      <c r="DW79" s="262"/>
      <c r="DX79" s="262"/>
      <c r="DY79" s="262"/>
      <c r="DZ79" s="262"/>
      <c r="EA79" s="262"/>
      <c r="EB79" s="262"/>
      <c r="EC79" s="262"/>
      <c r="ED79" s="262"/>
      <c r="EE79" s="262"/>
      <c r="EF79" s="262"/>
      <c r="EG79" s="262"/>
      <c r="EH79" s="262"/>
      <c r="EI79" s="262"/>
      <c r="EJ79" s="262"/>
      <c r="EK79" s="262"/>
      <c r="EL79" s="262"/>
      <c r="EM79" s="262"/>
      <c r="EN79" s="262"/>
      <c r="EO79" s="262"/>
      <c r="EP79" s="262"/>
      <c r="EQ79" s="262"/>
      <c r="ER79" s="262"/>
      <c r="ES79" s="262"/>
      <c r="ET79" s="262"/>
      <c r="EU79" s="262"/>
      <c r="EV79" s="262"/>
      <c r="EW79" s="262"/>
      <c r="EX79" s="262"/>
      <c r="EY79" s="262"/>
      <c r="EZ79" s="262"/>
      <c r="FA79" s="262"/>
      <c r="FB79" s="262"/>
      <c r="FC79" s="262"/>
      <c r="FD79" s="262"/>
      <c r="FE79" s="262"/>
      <c r="FF79" s="262"/>
      <c r="FG79" s="262"/>
      <c r="FH79" s="262"/>
      <c r="FI79" s="262"/>
      <c r="FJ79" s="262"/>
      <c r="FK79" s="262"/>
      <c r="FL79" s="262"/>
      <c r="FM79" s="262"/>
      <c r="FN79" s="262"/>
      <c r="FO79" s="262"/>
      <c r="FP79" s="262"/>
      <c r="FQ79" s="262"/>
      <c r="FR79" s="262"/>
      <c r="FS79" s="262"/>
      <c r="FT79" s="262"/>
      <c r="FU79" s="262"/>
      <c r="FV79" s="262"/>
      <c r="FW79" s="262"/>
      <c r="FX79" s="262"/>
      <c r="FY79" s="262"/>
      <c r="FZ79" s="262"/>
      <c r="GA79" s="262"/>
      <c r="GB79" s="262"/>
      <c r="GC79" s="262"/>
      <c r="GD79" s="262"/>
      <c r="GE79" s="262"/>
      <c r="GF79" s="262"/>
      <c r="GG79" s="262"/>
      <c r="GH79" s="262"/>
      <c r="GI79" s="262"/>
      <c r="GJ79" s="262"/>
      <c r="GK79" s="262"/>
      <c r="GL79" s="262"/>
      <c r="GM79" s="262"/>
      <c r="GN79" s="262"/>
      <c r="GO79" s="262"/>
      <c r="GP79" s="262"/>
      <c r="GQ79" s="262"/>
      <c r="GR79" s="262"/>
      <c r="GS79" s="262"/>
      <c r="GT79" s="262"/>
      <c r="GU79" s="262"/>
      <c r="GV79" s="262"/>
      <c r="GW79" s="262"/>
      <c r="GX79" s="262"/>
      <c r="GY79" s="262"/>
      <c r="GZ79" s="262"/>
      <c r="HA79" s="262"/>
      <c r="HB79" s="262"/>
      <c r="HC79" s="262"/>
      <c r="HD79" s="262"/>
      <c r="HE79" s="262"/>
      <c r="HF79" s="262"/>
      <c r="HG79" s="262"/>
      <c r="HH79" s="262"/>
      <c r="HI79" s="262"/>
      <c r="HJ79" s="262"/>
      <c r="HK79" s="262"/>
      <c r="HL79" s="262"/>
      <c r="HM79" s="262"/>
      <c r="HN79" s="262"/>
    </row>
    <row r="80" spans="1:344" s="221" customFormat="1" ht="28.5" customHeight="1" x14ac:dyDescent="0.2">
      <c r="A80" s="1007">
        <v>4</v>
      </c>
      <c r="B80" s="1008">
        <v>4.3</v>
      </c>
      <c r="C80" s="187"/>
      <c r="D80" s="187"/>
      <c r="E80" s="1010" t="str">
        <f t="shared" ref="E80:E85" si="26">E79</f>
        <v xml:space="preserve">Evidence Act </v>
      </c>
      <c r="F80" s="249"/>
      <c r="G80" s="514" t="s">
        <v>6280</v>
      </c>
      <c r="H80" s="760" t="s">
        <v>3798</v>
      </c>
      <c r="I80" s="224" t="s">
        <v>1613</v>
      </c>
      <c r="J80" s="253">
        <v>45474</v>
      </c>
      <c r="K80" s="294">
        <v>3.15</v>
      </c>
      <c r="L80" s="235"/>
      <c r="M80" s="294">
        <f>K80</f>
        <v>3.15</v>
      </c>
      <c r="N80" s="239" t="s">
        <v>1362</v>
      </c>
      <c r="O80" s="1815">
        <f t="shared" ref="O80" si="27">O$44</f>
        <v>45839</v>
      </c>
      <c r="P80" s="1762" t="s">
        <v>69</v>
      </c>
      <c r="Q80" s="84" t="s">
        <v>3324</v>
      </c>
      <c r="R80" s="2092" t="s">
        <v>3379</v>
      </c>
      <c r="S80" s="929" t="s">
        <v>4070</v>
      </c>
      <c r="T80" s="929" t="s">
        <v>5446</v>
      </c>
      <c r="U80" s="929" t="s">
        <v>5446</v>
      </c>
      <c r="V80" s="929" t="s">
        <v>5446</v>
      </c>
      <c r="W80" s="281">
        <v>3.15</v>
      </c>
      <c r="X80" s="1104">
        <f t="shared" si="25"/>
        <v>0</v>
      </c>
      <c r="Y80" s="172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2"/>
      <c r="CV80" s="262"/>
      <c r="CW80" s="262"/>
      <c r="CX80" s="262"/>
      <c r="CY80" s="262"/>
      <c r="CZ80" s="262"/>
      <c r="DA80" s="262"/>
      <c r="DB80" s="262"/>
      <c r="DC80" s="262"/>
      <c r="DD80" s="262"/>
      <c r="DE80" s="262"/>
      <c r="DF80" s="262"/>
      <c r="DG80" s="262"/>
      <c r="DH80" s="262"/>
      <c r="DI80" s="262"/>
      <c r="DJ80" s="262"/>
      <c r="DK80" s="262"/>
      <c r="DL80" s="262"/>
      <c r="DM80" s="262"/>
      <c r="DN80" s="262"/>
      <c r="DO80" s="262"/>
      <c r="DP80" s="262"/>
      <c r="DQ80" s="262"/>
      <c r="DR80" s="262"/>
      <c r="DS80" s="262"/>
      <c r="DT80" s="262"/>
      <c r="DU80" s="262"/>
      <c r="DV80" s="262"/>
      <c r="DW80" s="262"/>
      <c r="DX80" s="262"/>
      <c r="DY80" s="262"/>
      <c r="DZ80" s="262"/>
      <c r="EA80" s="262"/>
      <c r="EB80" s="262"/>
      <c r="EC80" s="262"/>
      <c r="ED80" s="262"/>
      <c r="EE80" s="262"/>
      <c r="EF80" s="262"/>
      <c r="EG80" s="262"/>
      <c r="EH80" s="262"/>
      <c r="EI80" s="262"/>
      <c r="EJ80" s="262"/>
      <c r="EK80" s="262"/>
      <c r="EL80" s="262"/>
      <c r="EM80" s="262"/>
      <c r="EN80" s="262"/>
      <c r="EO80" s="262"/>
      <c r="EP80" s="262"/>
      <c r="EQ80" s="262"/>
      <c r="ER80" s="262"/>
      <c r="ES80" s="262"/>
      <c r="ET80" s="262"/>
      <c r="EU80" s="262"/>
      <c r="EV80" s="262"/>
      <c r="EW80" s="262"/>
      <c r="EX80" s="262"/>
      <c r="EY80" s="262"/>
      <c r="EZ80" s="262"/>
      <c r="FA80" s="262"/>
      <c r="FB80" s="262"/>
      <c r="FC80" s="262"/>
      <c r="FD80" s="262"/>
      <c r="FE80" s="262"/>
      <c r="FF80" s="262"/>
      <c r="FG80" s="262"/>
      <c r="FH80" s="262"/>
      <c r="FI80" s="262"/>
      <c r="FJ80" s="262"/>
      <c r="FK80" s="262"/>
      <c r="FL80" s="262"/>
      <c r="FM80" s="262"/>
      <c r="FN80" s="262"/>
      <c r="FO80" s="262"/>
      <c r="FP80" s="262"/>
      <c r="FQ80" s="262"/>
      <c r="FR80" s="262"/>
      <c r="FS80" s="262"/>
      <c r="FT80" s="262"/>
      <c r="FU80" s="262"/>
      <c r="FV80" s="262"/>
      <c r="FW80" s="262"/>
      <c r="FX80" s="262"/>
      <c r="FY80" s="262"/>
      <c r="FZ80" s="262"/>
      <c r="GA80" s="262"/>
      <c r="GB80" s="262"/>
      <c r="GC80" s="262"/>
      <c r="GD80" s="262"/>
      <c r="GE80" s="262"/>
      <c r="GF80" s="262"/>
      <c r="GG80" s="262"/>
      <c r="GH80" s="262"/>
      <c r="GI80" s="262"/>
      <c r="GJ80" s="262"/>
      <c r="GK80" s="262"/>
      <c r="GL80" s="262"/>
      <c r="GM80" s="262"/>
      <c r="GN80" s="262"/>
      <c r="GO80" s="262"/>
      <c r="GP80" s="262"/>
      <c r="GQ80" s="262"/>
      <c r="GR80" s="262"/>
      <c r="GS80" s="262"/>
      <c r="GT80" s="262"/>
      <c r="GU80" s="262"/>
      <c r="GV80" s="262"/>
      <c r="GW80" s="262"/>
      <c r="GX80" s="262"/>
      <c r="GY80" s="262"/>
      <c r="GZ80" s="262"/>
      <c r="HA80" s="262"/>
      <c r="HB80" s="262"/>
      <c r="HC80" s="262"/>
      <c r="HD80" s="262"/>
      <c r="HE80" s="262"/>
      <c r="HF80" s="262"/>
      <c r="HG80" s="262"/>
      <c r="HH80" s="262"/>
      <c r="HI80" s="262"/>
      <c r="HJ80" s="262"/>
      <c r="HK80" s="262"/>
      <c r="HL80" s="262"/>
      <c r="HM80" s="262"/>
      <c r="HN80" s="262"/>
    </row>
    <row r="81" spans="1:222" s="221" customFormat="1" ht="27.75" customHeight="1" x14ac:dyDescent="0.2">
      <c r="A81" s="1007">
        <v>4</v>
      </c>
      <c r="B81" s="1008">
        <v>4.3</v>
      </c>
      <c r="C81" s="187"/>
      <c r="D81" s="187"/>
      <c r="E81" s="1010" t="str">
        <f t="shared" si="26"/>
        <v xml:space="preserve">Evidence Act </v>
      </c>
      <c r="F81" s="249"/>
      <c r="G81" s="514" t="s">
        <v>3923</v>
      </c>
      <c r="H81" s="760" t="s">
        <v>3799</v>
      </c>
      <c r="I81" s="224" t="s">
        <v>1613</v>
      </c>
      <c r="J81" s="84">
        <f>J$80</f>
        <v>45474</v>
      </c>
      <c r="K81" s="294">
        <v>81.349999999999994</v>
      </c>
      <c r="L81" s="235"/>
      <c r="M81" s="294">
        <f>K81</f>
        <v>81.349999999999994</v>
      </c>
      <c r="N81" s="239" t="s">
        <v>1362</v>
      </c>
      <c r="O81" s="1815">
        <f>O$80</f>
        <v>45839</v>
      </c>
      <c r="P81" s="1762" t="s">
        <v>69</v>
      </c>
      <c r="Q81" s="84" t="s">
        <v>3597</v>
      </c>
      <c r="R81" s="2092" t="s">
        <v>3380</v>
      </c>
      <c r="S81" s="929" t="s">
        <v>4070</v>
      </c>
      <c r="T81" s="929" t="s">
        <v>5447</v>
      </c>
      <c r="U81" s="929" t="s">
        <v>5447</v>
      </c>
      <c r="V81" s="929" t="s">
        <v>5447</v>
      </c>
      <c r="W81" s="281">
        <v>81.349999999999994</v>
      </c>
      <c r="X81" s="1104">
        <f t="shared" si="25"/>
        <v>0</v>
      </c>
      <c r="Y81" s="172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c r="DA81" s="262"/>
      <c r="DB81" s="262"/>
      <c r="DC81" s="262"/>
      <c r="DD81" s="262"/>
      <c r="DE81" s="262"/>
      <c r="DF81" s="262"/>
      <c r="DG81" s="262"/>
      <c r="DH81" s="262"/>
      <c r="DI81" s="262"/>
      <c r="DJ81" s="262"/>
      <c r="DK81" s="262"/>
      <c r="DL81" s="262"/>
      <c r="DM81" s="262"/>
      <c r="DN81" s="262"/>
      <c r="DO81" s="262"/>
      <c r="DP81" s="262"/>
      <c r="DQ81" s="262"/>
      <c r="DR81" s="262"/>
      <c r="DS81" s="262"/>
      <c r="DT81" s="262"/>
      <c r="DU81" s="262"/>
      <c r="DV81" s="262"/>
      <c r="DW81" s="262"/>
      <c r="DX81" s="262"/>
      <c r="DY81" s="262"/>
      <c r="DZ81" s="262"/>
      <c r="EA81" s="262"/>
      <c r="EB81" s="262"/>
      <c r="EC81" s="262"/>
      <c r="ED81" s="262"/>
      <c r="EE81" s="262"/>
      <c r="EF81" s="262"/>
      <c r="EG81" s="262"/>
      <c r="EH81" s="262"/>
      <c r="EI81" s="262"/>
      <c r="EJ81" s="262"/>
      <c r="EK81" s="262"/>
      <c r="EL81" s="262"/>
      <c r="EM81" s="262"/>
      <c r="EN81" s="262"/>
      <c r="EO81" s="262"/>
      <c r="EP81" s="262"/>
      <c r="EQ81" s="262"/>
      <c r="ER81" s="262"/>
      <c r="ES81" s="262"/>
      <c r="ET81" s="262"/>
      <c r="EU81" s="262"/>
      <c r="EV81" s="262"/>
      <c r="EW81" s="262"/>
      <c r="EX81" s="262"/>
      <c r="EY81" s="262"/>
      <c r="EZ81" s="262"/>
      <c r="FA81" s="262"/>
      <c r="FB81" s="262"/>
      <c r="FC81" s="262"/>
      <c r="FD81" s="262"/>
      <c r="FE81" s="262"/>
      <c r="FF81" s="262"/>
      <c r="FG81" s="262"/>
      <c r="FH81" s="262"/>
      <c r="FI81" s="262"/>
      <c r="FJ81" s="262"/>
      <c r="FK81" s="262"/>
      <c r="FL81" s="262"/>
      <c r="FM81" s="262"/>
      <c r="FN81" s="262"/>
      <c r="FO81" s="262"/>
      <c r="FP81" s="262"/>
      <c r="FQ81" s="262"/>
      <c r="FR81" s="262"/>
      <c r="FS81" s="262"/>
      <c r="FT81" s="262"/>
      <c r="FU81" s="262"/>
      <c r="FV81" s="262"/>
      <c r="FW81" s="262"/>
      <c r="FX81" s="262"/>
      <c r="FY81" s="262"/>
      <c r="FZ81" s="262"/>
      <c r="GA81" s="262"/>
      <c r="GB81" s="262"/>
      <c r="GC81" s="262"/>
      <c r="GD81" s="262"/>
      <c r="GE81" s="262"/>
      <c r="GF81" s="262"/>
      <c r="GG81" s="262"/>
      <c r="GH81" s="262"/>
      <c r="GI81" s="262"/>
      <c r="GJ81" s="262"/>
      <c r="GK81" s="262"/>
      <c r="GL81" s="262"/>
      <c r="GM81" s="262"/>
      <c r="GN81" s="262"/>
      <c r="GO81" s="262"/>
      <c r="GP81" s="262"/>
      <c r="GQ81" s="262"/>
      <c r="GR81" s="262"/>
      <c r="GS81" s="262"/>
      <c r="GT81" s="262"/>
      <c r="GU81" s="262"/>
      <c r="GV81" s="262"/>
      <c r="GW81" s="262"/>
      <c r="GX81" s="262"/>
      <c r="GY81" s="262"/>
      <c r="GZ81" s="262"/>
      <c r="HA81" s="262"/>
      <c r="HB81" s="262"/>
      <c r="HC81" s="262"/>
      <c r="HD81" s="262"/>
      <c r="HE81" s="262"/>
      <c r="HF81" s="262"/>
      <c r="HG81" s="262"/>
      <c r="HH81" s="262"/>
      <c r="HI81" s="262"/>
      <c r="HJ81" s="262"/>
      <c r="HK81" s="262"/>
      <c r="HL81" s="262"/>
      <c r="HM81" s="262"/>
      <c r="HN81" s="262"/>
    </row>
    <row r="82" spans="1:222" s="221" customFormat="1" ht="27.75" customHeight="1" x14ac:dyDescent="0.2">
      <c r="A82" s="1007">
        <v>4</v>
      </c>
      <c r="B82" s="1008">
        <v>4.3</v>
      </c>
      <c r="C82" s="187"/>
      <c r="D82" s="187"/>
      <c r="E82" s="1010" t="str">
        <f t="shared" si="26"/>
        <v xml:space="preserve">Evidence Act </v>
      </c>
      <c r="F82" s="249"/>
      <c r="G82" s="514" t="s">
        <v>6282</v>
      </c>
      <c r="H82" s="760" t="s">
        <v>3800</v>
      </c>
      <c r="I82" s="224" t="s">
        <v>1613</v>
      </c>
      <c r="J82" s="84">
        <f t="shared" ref="J82:J85" si="28">J$80</f>
        <v>45474</v>
      </c>
      <c r="K82" s="294">
        <v>0.7</v>
      </c>
      <c r="L82" s="235"/>
      <c r="M82" s="294">
        <f>K82</f>
        <v>0.7</v>
      </c>
      <c r="N82" s="239" t="s">
        <v>1362</v>
      </c>
      <c r="O82" s="1815">
        <f t="shared" ref="O82:O85" si="29">O$80</f>
        <v>45839</v>
      </c>
      <c r="P82" s="1762" t="s">
        <v>69</v>
      </c>
      <c r="Q82" s="84" t="s">
        <v>3598</v>
      </c>
      <c r="R82" s="2092" t="s">
        <v>3381</v>
      </c>
      <c r="S82" s="929" t="s">
        <v>4070</v>
      </c>
      <c r="T82" s="929" t="s">
        <v>5448</v>
      </c>
      <c r="U82" s="929" t="s">
        <v>5448</v>
      </c>
      <c r="V82" s="929" t="s">
        <v>5448</v>
      </c>
      <c r="W82" s="281">
        <v>0.7</v>
      </c>
      <c r="X82" s="1104">
        <f t="shared" si="25"/>
        <v>0</v>
      </c>
      <c r="Y82" s="172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c r="DA82" s="262"/>
      <c r="DB82" s="262"/>
      <c r="DC82" s="262"/>
      <c r="DD82" s="262"/>
      <c r="DE82" s="262"/>
      <c r="DF82" s="262"/>
      <c r="DG82" s="262"/>
      <c r="DH82" s="262"/>
      <c r="DI82" s="262"/>
      <c r="DJ82" s="262"/>
      <c r="DK82" s="262"/>
      <c r="DL82" s="262"/>
      <c r="DM82" s="262"/>
      <c r="DN82" s="262"/>
      <c r="DO82" s="262"/>
      <c r="DP82" s="262"/>
      <c r="DQ82" s="262"/>
      <c r="DR82" s="262"/>
      <c r="DS82" s="262"/>
      <c r="DT82" s="262"/>
      <c r="DU82" s="262"/>
      <c r="DV82" s="262"/>
      <c r="DW82" s="262"/>
      <c r="DX82" s="262"/>
      <c r="DY82" s="262"/>
      <c r="DZ82" s="262"/>
      <c r="EA82" s="262"/>
      <c r="EB82" s="262"/>
      <c r="EC82" s="262"/>
      <c r="ED82" s="262"/>
      <c r="EE82" s="262"/>
      <c r="EF82" s="262"/>
      <c r="EG82" s="262"/>
      <c r="EH82" s="262"/>
      <c r="EI82" s="262"/>
      <c r="EJ82" s="262"/>
      <c r="EK82" s="262"/>
      <c r="EL82" s="262"/>
      <c r="EM82" s="262"/>
      <c r="EN82" s="262"/>
      <c r="EO82" s="262"/>
      <c r="EP82" s="262"/>
      <c r="EQ82" s="262"/>
      <c r="ER82" s="262"/>
      <c r="ES82" s="262"/>
      <c r="ET82" s="262"/>
      <c r="EU82" s="262"/>
      <c r="EV82" s="262"/>
      <c r="EW82" s="262"/>
      <c r="EX82" s="262"/>
      <c r="EY82" s="262"/>
      <c r="EZ82" s="262"/>
      <c r="FA82" s="262"/>
      <c r="FB82" s="262"/>
      <c r="FC82" s="262"/>
      <c r="FD82" s="262"/>
      <c r="FE82" s="262"/>
      <c r="FF82" s="262"/>
      <c r="FG82" s="262"/>
      <c r="FH82" s="262"/>
      <c r="FI82" s="262"/>
      <c r="FJ82" s="262"/>
      <c r="FK82" s="262"/>
      <c r="FL82" s="262"/>
      <c r="FM82" s="262"/>
      <c r="FN82" s="262"/>
      <c r="FO82" s="262"/>
      <c r="FP82" s="262"/>
      <c r="FQ82" s="262"/>
      <c r="FR82" s="262"/>
      <c r="FS82" s="262"/>
      <c r="FT82" s="262"/>
      <c r="FU82" s="262"/>
      <c r="FV82" s="262"/>
      <c r="FW82" s="262"/>
      <c r="FX82" s="262"/>
      <c r="FY82" s="262"/>
      <c r="FZ82" s="262"/>
      <c r="GA82" s="262"/>
      <c r="GB82" s="262"/>
      <c r="GC82" s="262"/>
      <c r="GD82" s="262"/>
      <c r="GE82" s="262"/>
      <c r="GF82" s="262"/>
      <c r="GG82" s="262"/>
      <c r="GH82" s="262"/>
      <c r="GI82" s="262"/>
      <c r="GJ82" s="262"/>
      <c r="GK82" s="262"/>
      <c r="GL82" s="262"/>
      <c r="GM82" s="262"/>
      <c r="GN82" s="262"/>
      <c r="GO82" s="262"/>
      <c r="GP82" s="262"/>
      <c r="GQ82" s="262"/>
      <c r="GR82" s="262"/>
      <c r="GS82" s="262"/>
      <c r="GT82" s="262"/>
      <c r="GU82" s="262"/>
      <c r="GV82" s="262"/>
      <c r="GW82" s="262"/>
      <c r="GX82" s="262"/>
      <c r="GY82" s="262"/>
      <c r="GZ82" s="262"/>
      <c r="HA82" s="262"/>
      <c r="HB82" s="262"/>
      <c r="HC82" s="262"/>
      <c r="HD82" s="262"/>
      <c r="HE82" s="262"/>
      <c r="HF82" s="262"/>
      <c r="HG82" s="262"/>
      <c r="HH82" s="262"/>
      <c r="HI82" s="262"/>
      <c r="HJ82" s="262"/>
      <c r="HK82" s="262"/>
      <c r="HL82" s="262"/>
      <c r="HM82" s="262"/>
      <c r="HN82" s="262"/>
    </row>
    <row r="83" spans="1:222" s="221" customFormat="1" ht="27.75" customHeight="1" x14ac:dyDescent="0.2">
      <c r="A83" s="1007">
        <v>4</v>
      </c>
      <c r="B83" s="1008">
        <v>4.3</v>
      </c>
      <c r="C83" s="187"/>
      <c r="D83" s="187"/>
      <c r="E83" s="1010" t="str">
        <f t="shared" si="26"/>
        <v xml:space="preserve">Evidence Act </v>
      </c>
      <c r="F83" s="249"/>
      <c r="G83" s="514" t="s">
        <v>3924</v>
      </c>
      <c r="H83" s="760" t="s">
        <v>3801</v>
      </c>
      <c r="I83" s="224" t="s">
        <v>1613</v>
      </c>
      <c r="J83" s="84">
        <f t="shared" si="28"/>
        <v>45474</v>
      </c>
      <c r="K83" s="294">
        <v>32.35</v>
      </c>
      <c r="L83" s="235"/>
      <c r="M83" s="294">
        <f>K83</f>
        <v>32.35</v>
      </c>
      <c r="N83" s="239" t="s">
        <v>1362</v>
      </c>
      <c r="O83" s="1815">
        <f t="shared" si="29"/>
        <v>45839</v>
      </c>
      <c r="P83" s="1762" t="s">
        <v>69</v>
      </c>
      <c r="Q83" s="84" t="s">
        <v>3598</v>
      </c>
      <c r="R83" s="2092" t="s">
        <v>3382</v>
      </c>
      <c r="S83" s="929" t="s">
        <v>4070</v>
      </c>
      <c r="T83" s="929" t="s">
        <v>5449</v>
      </c>
      <c r="U83" s="929" t="s">
        <v>5449</v>
      </c>
      <c r="V83" s="929" t="s">
        <v>5449</v>
      </c>
      <c r="W83" s="281">
        <v>32.35</v>
      </c>
      <c r="X83" s="1104">
        <f t="shared" si="25"/>
        <v>0</v>
      </c>
      <c r="Y83" s="172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c r="DA83" s="262"/>
      <c r="DB83" s="262"/>
      <c r="DC83" s="262"/>
      <c r="DD83" s="262"/>
      <c r="DE83" s="262"/>
      <c r="DF83" s="262"/>
      <c r="DG83" s="262"/>
      <c r="DH83" s="262"/>
      <c r="DI83" s="262"/>
      <c r="DJ83" s="262"/>
      <c r="DK83" s="262"/>
      <c r="DL83" s="262"/>
      <c r="DM83" s="262"/>
      <c r="DN83" s="262"/>
      <c r="DO83" s="262"/>
      <c r="DP83" s="262"/>
      <c r="DQ83" s="262"/>
      <c r="DR83" s="262"/>
      <c r="DS83" s="262"/>
      <c r="DT83" s="262"/>
      <c r="DU83" s="262"/>
      <c r="DV83" s="262"/>
      <c r="DW83" s="262"/>
      <c r="DX83" s="262"/>
      <c r="DY83" s="262"/>
      <c r="DZ83" s="262"/>
      <c r="EA83" s="262"/>
      <c r="EB83" s="262"/>
      <c r="EC83" s="262"/>
      <c r="ED83" s="262"/>
      <c r="EE83" s="262"/>
      <c r="EF83" s="262"/>
      <c r="EG83" s="262"/>
      <c r="EH83" s="262"/>
      <c r="EI83" s="262"/>
      <c r="EJ83" s="262"/>
      <c r="EK83" s="262"/>
      <c r="EL83" s="262"/>
      <c r="EM83" s="262"/>
      <c r="EN83" s="262"/>
      <c r="EO83" s="262"/>
      <c r="EP83" s="262"/>
      <c r="EQ83" s="262"/>
      <c r="ER83" s="262"/>
      <c r="ES83" s="262"/>
      <c r="ET83" s="262"/>
      <c r="EU83" s="262"/>
      <c r="EV83" s="262"/>
      <c r="EW83" s="262"/>
      <c r="EX83" s="262"/>
      <c r="EY83" s="262"/>
      <c r="EZ83" s="262"/>
      <c r="FA83" s="262"/>
      <c r="FB83" s="262"/>
      <c r="FC83" s="262"/>
      <c r="FD83" s="262"/>
      <c r="FE83" s="262"/>
      <c r="FF83" s="262"/>
      <c r="FG83" s="262"/>
      <c r="FH83" s="262"/>
      <c r="FI83" s="262"/>
      <c r="FJ83" s="262"/>
      <c r="FK83" s="262"/>
      <c r="FL83" s="262"/>
      <c r="FM83" s="262"/>
      <c r="FN83" s="262"/>
      <c r="FO83" s="262"/>
      <c r="FP83" s="262"/>
      <c r="FQ83" s="262"/>
      <c r="FR83" s="262"/>
      <c r="FS83" s="262"/>
      <c r="FT83" s="262"/>
      <c r="FU83" s="262"/>
      <c r="FV83" s="262"/>
      <c r="FW83" s="262"/>
      <c r="FX83" s="262"/>
      <c r="FY83" s="262"/>
      <c r="FZ83" s="262"/>
      <c r="GA83" s="262"/>
      <c r="GB83" s="262"/>
      <c r="GC83" s="262"/>
      <c r="GD83" s="262"/>
      <c r="GE83" s="262"/>
      <c r="GF83" s="262"/>
      <c r="GG83" s="262"/>
      <c r="GH83" s="262"/>
      <c r="GI83" s="262"/>
      <c r="GJ83" s="262"/>
      <c r="GK83" s="262"/>
      <c r="GL83" s="262"/>
      <c r="GM83" s="262"/>
      <c r="GN83" s="262"/>
      <c r="GO83" s="262"/>
      <c r="GP83" s="262"/>
      <c r="GQ83" s="262"/>
      <c r="GR83" s="262"/>
      <c r="GS83" s="262"/>
      <c r="GT83" s="262"/>
      <c r="GU83" s="262"/>
      <c r="GV83" s="262"/>
      <c r="GW83" s="262"/>
      <c r="GX83" s="262"/>
      <c r="GY83" s="262"/>
      <c r="GZ83" s="262"/>
      <c r="HA83" s="262"/>
      <c r="HB83" s="262"/>
      <c r="HC83" s="262"/>
      <c r="HD83" s="262"/>
      <c r="HE83" s="262"/>
      <c r="HF83" s="262"/>
      <c r="HG83" s="262"/>
      <c r="HH83" s="262"/>
      <c r="HI83" s="262"/>
      <c r="HJ83" s="262"/>
      <c r="HK83" s="262"/>
      <c r="HL83" s="262"/>
      <c r="HM83" s="262"/>
      <c r="HN83" s="262"/>
    </row>
    <row r="84" spans="1:222" s="221" customFormat="1" ht="28.5" customHeight="1" x14ac:dyDescent="0.2">
      <c r="A84" s="1007">
        <v>4</v>
      </c>
      <c r="B84" s="1008">
        <v>4.3</v>
      </c>
      <c r="C84" s="187"/>
      <c r="D84" s="187"/>
      <c r="E84" s="1015" t="str">
        <f t="shared" si="26"/>
        <v xml:space="preserve">Evidence Act </v>
      </c>
      <c r="F84" s="249"/>
      <c r="G84" s="242" t="s">
        <v>1624</v>
      </c>
      <c r="H84" s="760" t="s">
        <v>3802</v>
      </c>
      <c r="I84" s="224" t="s">
        <v>1613</v>
      </c>
      <c r="J84" s="253">
        <v>42699</v>
      </c>
      <c r="K84" s="280" t="s">
        <v>1625</v>
      </c>
      <c r="L84" s="235"/>
      <c r="M84" s="280" t="s">
        <v>1625</v>
      </c>
      <c r="N84" s="239" t="s">
        <v>1362</v>
      </c>
      <c r="O84" s="1815"/>
      <c r="P84" s="1762" t="s">
        <v>69</v>
      </c>
      <c r="Q84" s="84" t="s">
        <v>3325</v>
      </c>
      <c r="R84" s="2092" t="s">
        <v>3383</v>
      </c>
      <c r="S84" s="929" t="s">
        <v>4066</v>
      </c>
      <c r="T84" s="929" t="s">
        <v>5450</v>
      </c>
      <c r="U84" s="929"/>
      <c r="V84" s="929"/>
      <c r="W84" s="1763" t="s">
        <v>1625</v>
      </c>
      <c r="X84" s="1104" t="str">
        <f t="shared" si="25"/>
        <v>Text</v>
      </c>
      <c r="Y84" s="172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c r="DA84" s="262"/>
      <c r="DB84" s="262"/>
      <c r="DC84" s="262"/>
      <c r="DD84" s="262"/>
      <c r="DE84" s="262"/>
      <c r="DF84" s="262"/>
      <c r="DG84" s="262"/>
      <c r="DH84" s="262"/>
      <c r="DI84" s="262"/>
      <c r="DJ84" s="262"/>
      <c r="DK84" s="262"/>
      <c r="DL84" s="262"/>
      <c r="DM84" s="262"/>
      <c r="DN84" s="262"/>
      <c r="DO84" s="262"/>
      <c r="DP84" s="262"/>
      <c r="DQ84" s="262"/>
      <c r="DR84" s="262"/>
      <c r="DS84" s="262"/>
      <c r="DT84" s="262"/>
      <c r="DU84" s="262"/>
      <c r="DV84" s="262"/>
      <c r="DW84" s="262"/>
      <c r="DX84" s="262"/>
      <c r="DY84" s="262"/>
      <c r="DZ84" s="262"/>
      <c r="EA84" s="262"/>
      <c r="EB84" s="262"/>
      <c r="EC84" s="262"/>
      <c r="ED84" s="262"/>
      <c r="EE84" s="262"/>
      <c r="EF84" s="262"/>
      <c r="EG84" s="262"/>
      <c r="EH84" s="262"/>
      <c r="EI84" s="262"/>
      <c r="EJ84" s="262"/>
      <c r="EK84" s="262"/>
      <c r="EL84" s="262"/>
      <c r="EM84" s="262"/>
      <c r="EN84" s="262"/>
      <c r="EO84" s="262"/>
      <c r="EP84" s="262"/>
      <c r="EQ84" s="262"/>
      <c r="ER84" s="262"/>
      <c r="ES84" s="262"/>
      <c r="ET84" s="262"/>
      <c r="EU84" s="262"/>
      <c r="EV84" s="262"/>
      <c r="EW84" s="262"/>
      <c r="EX84" s="262"/>
      <c r="EY84" s="262"/>
      <c r="EZ84" s="262"/>
      <c r="FA84" s="262"/>
      <c r="FB84" s="262"/>
      <c r="FC84" s="262"/>
      <c r="FD84" s="262"/>
      <c r="FE84" s="262"/>
      <c r="FF84" s="262"/>
      <c r="FG84" s="262"/>
      <c r="FH84" s="262"/>
      <c r="FI84" s="262"/>
      <c r="FJ84" s="262"/>
      <c r="FK84" s="262"/>
      <c r="FL84" s="262"/>
      <c r="FM84" s="262"/>
      <c r="FN84" s="262"/>
      <c r="FO84" s="262"/>
      <c r="FP84" s="262"/>
      <c r="FQ84" s="262"/>
      <c r="FR84" s="262"/>
      <c r="FS84" s="262"/>
      <c r="FT84" s="262"/>
      <c r="FU84" s="262"/>
      <c r="FV84" s="262"/>
      <c r="FW84" s="262"/>
      <c r="FX84" s="262"/>
      <c r="FY84" s="262"/>
      <c r="FZ84" s="262"/>
      <c r="GA84" s="262"/>
      <c r="GB84" s="262"/>
      <c r="GC84" s="262"/>
      <c r="GD84" s="262"/>
      <c r="GE84" s="262"/>
      <c r="GF84" s="262"/>
      <c r="GG84" s="262"/>
      <c r="GH84" s="262"/>
      <c r="GI84" s="262"/>
      <c r="GJ84" s="262"/>
      <c r="GK84" s="262"/>
      <c r="GL84" s="262"/>
      <c r="GM84" s="262"/>
      <c r="GN84" s="262"/>
      <c r="GO84" s="262"/>
      <c r="GP84" s="262"/>
      <c r="GQ84" s="262"/>
      <c r="GR84" s="262"/>
      <c r="GS84" s="262"/>
      <c r="GT84" s="262"/>
      <c r="GU84" s="262"/>
      <c r="GV84" s="262"/>
      <c r="GW84" s="262"/>
      <c r="GX84" s="262"/>
      <c r="GY84" s="262"/>
      <c r="GZ84" s="262"/>
      <c r="HA84" s="262"/>
      <c r="HB84" s="262"/>
      <c r="HC84" s="262"/>
      <c r="HD84" s="262"/>
      <c r="HE84" s="262"/>
      <c r="HF84" s="262"/>
      <c r="HG84" s="262"/>
      <c r="HH84" s="262"/>
      <c r="HI84" s="262"/>
      <c r="HJ84" s="262"/>
      <c r="HK84" s="262"/>
      <c r="HL84" s="262"/>
      <c r="HM84" s="262"/>
      <c r="HN84" s="262"/>
    </row>
    <row r="85" spans="1:222" s="221" customFormat="1" ht="31.5" customHeight="1" x14ac:dyDescent="0.2">
      <c r="A85" s="1007">
        <v>4</v>
      </c>
      <c r="B85" s="1008">
        <v>4.3</v>
      </c>
      <c r="C85" s="187"/>
      <c r="D85" s="187"/>
      <c r="E85" s="1015" t="str">
        <f t="shared" si="26"/>
        <v xml:space="preserve">Evidence Act </v>
      </c>
      <c r="F85" s="249"/>
      <c r="G85" s="242" t="s">
        <v>1622</v>
      </c>
      <c r="H85" s="760" t="s">
        <v>3797</v>
      </c>
      <c r="I85" s="224" t="s">
        <v>1613</v>
      </c>
      <c r="J85" s="84">
        <f t="shared" si="28"/>
        <v>45474</v>
      </c>
      <c r="K85" s="294">
        <v>55.1</v>
      </c>
      <c r="L85" s="235"/>
      <c r="M85" s="294">
        <f t="shared" ref="M85:M90" si="30">K85</f>
        <v>55.1</v>
      </c>
      <c r="N85" s="239" t="s">
        <v>1362</v>
      </c>
      <c r="O85" s="1815">
        <f t="shared" si="29"/>
        <v>45839</v>
      </c>
      <c r="P85" s="1762" t="s">
        <v>69</v>
      </c>
      <c r="Q85" s="84" t="s">
        <v>3323</v>
      </c>
      <c r="R85" s="2092" t="s">
        <v>3378</v>
      </c>
      <c r="S85" s="929" t="s">
        <v>4070</v>
      </c>
      <c r="T85" s="929" t="s">
        <v>5451</v>
      </c>
      <c r="U85" s="929" t="s">
        <v>5451</v>
      </c>
      <c r="V85" s="929" t="s">
        <v>5451</v>
      </c>
      <c r="W85" s="281">
        <v>55.1</v>
      </c>
      <c r="X85" s="1104">
        <f t="shared" si="25"/>
        <v>0</v>
      </c>
      <c r="Y85" s="172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c r="DA85" s="262"/>
      <c r="DB85" s="262"/>
      <c r="DC85" s="262"/>
      <c r="DD85" s="262"/>
      <c r="DE85" s="262"/>
      <c r="DF85" s="262"/>
      <c r="DG85" s="262"/>
      <c r="DH85" s="262"/>
      <c r="DI85" s="262"/>
      <c r="DJ85" s="262"/>
      <c r="DK85" s="262"/>
      <c r="DL85" s="262"/>
      <c r="DM85" s="262"/>
      <c r="DN85" s="262"/>
      <c r="DO85" s="262"/>
      <c r="DP85" s="262"/>
      <c r="DQ85" s="262"/>
      <c r="DR85" s="262"/>
      <c r="DS85" s="262"/>
      <c r="DT85" s="262"/>
      <c r="DU85" s="262"/>
      <c r="DV85" s="262"/>
      <c r="DW85" s="262"/>
      <c r="DX85" s="262"/>
      <c r="DY85" s="262"/>
      <c r="DZ85" s="262"/>
      <c r="EA85" s="262"/>
      <c r="EB85" s="262"/>
      <c r="EC85" s="262"/>
      <c r="ED85" s="262"/>
      <c r="EE85" s="262"/>
      <c r="EF85" s="262"/>
      <c r="EG85" s="262"/>
      <c r="EH85" s="262"/>
      <c r="EI85" s="262"/>
      <c r="EJ85" s="262"/>
      <c r="EK85" s="262"/>
      <c r="EL85" s="262"/>
      <c r="EM85" s="262"/>
      <c r="EN85" s="262"/>
      <c r="EO85" s="262"/>
      <c r="EP85" s="262"/>
      <c r="EQ85" s="262"/>
      <c r="ER85" s="262"/>
      <c r="ES85" s="262"/>
      <c r="ET85" s="262"/>
      <c r="EU85" s="262"/>
      <c r="EV85" s="262"/>
      <c r="EW85" s="262"/>
      <c r="EX85" s="262"/>
      <c r="EY85" s="262"/>
      <c r="EZ85" s="262"/>
      <c r="FA85" s="262"/>
      <c r="FB85" s="262"/>
      <c r="FC85" s="262"/>
      <c r="FD85" s="262"/>
      <c r="FE85" s="262"/>
      <c r="FF85" s="262"/>
      <c r="FG85" s="262"/>
      <c r="FH85" s="262"/>
      <c r="FI85" s="262"/>
      <c r="FJ85" s="262"/>
      <c r="FK85" s="262"/>
      <c r="FL85" s="262"/>
      <c r="FM85" s="262"/>
      <c r="FN85" s="262"/>
      <c r="FO85" s="262"/>
      <c r="FP85" s="262"/>
      <c r="FQ85" s="262"/>
      <c r="FR85" s="262"/>
      <c r="FS85" s="262"/>
      <c r="FT85" s="262"/>
      <c r="FU85" s="262"/>
      <c r="FV85" s="262"/>
      <c r="FW85" s="262"/>
      <c r="FX85" s="262"/>
      <c r="FY85" s="262"/>
      <c r="FZ85" s="262"/>
      <c r="GA85" s="262"/>
      <c r="GB85" s="262"/>
      <c r="GC85" s="262"/>
      <c r="GD85" s="262"/>
      <c r="GE85" s="262"/>
      <c r="GF85" s="262"/>
      <c r="GG85" s="262"/>
      <c r="GH85" s="262"/>
      <c r="GI85" s="262"/>
      <c r="GJ85" s="262"/>
      <c r="GK85" s="262"/>
      <c r="GL85" s="262"/>
      <c r="GM85" s="262"/>
      <c r="GN85" s="262"/>
      <c r="GO85" s="262"/>
      <c r="GP85" s="262"/>
      <c r="GQ85" s="262"/>
      <c r="GR85" s="262"/>
      <c r="GS85" s="262"/>
      <c r="GT85" s="262"/>
      <c r="GU85" s="262"/>
      <c r="GV85" s="262"/>
      <c r="GW85" s="262"/>
      <c r="GX85" s="262"/>
      <c r="GY85" s="262"/>
      <c r="GZ85" s="262"/>
      <c r="HA85" s="262"/>
      <c r="HB85" s="262"/>
      <c r="HC85" s="262"/>
      <c r="HD85" s="262"/>
      <c r="HE85" s="262"/>
      <c r="HF85" s="262"/>
      <c r="HG85" s="262"/>
      <c r="HH85" s="262"/>
      <c r="HI85" s="262"/>
      <c r="HJ85" s="262"/>
      <c r="HK85" s="262"/>
      <c r="HL85" s="262"/>
      <c r="HM85" s="262"/>
      <c r="HN85" s="262"/>
    </row>
    <row r="86" spans="1:222" s="221" customFormat="1" ht="27.75" customHeight="1" x14ac:dyDescent="0.2">
      <c r="A86" s="1007">
        <v>4</v>
      </c>
      <c r="B86" s="1008">
        <v>4.3</v>
      </c>
      <c r="C86" s="187"/>
      <c r="D86" s="187"/>
      <c r="E86" s="289" t="s">
        <v>1626</v>
      </c>
      <c r="F86" s="249"/>
      <c r="G86" s="514" t="s">
        <v>6280</v>
      </c>
      <c r="H86" s="760" t="s">
        <v>3804</v>
      </c>
      <c r="I86" s="224" t="s">
        <v>1613</v>
      </c>
      <c r="J86" s="253">
        <v>45474</v>
      </c>
      <c r="K86" s="294">
        <v>3.15</v>
      </c>
      <c r="L86" s="235"/>
      <c r="M86" s="294">
        <f t="shared" si="30"/>
        <v>3.15</v>
      </c>
      <c r="N86" s="239" t="s">
        <v>1362</v>
      </c>
      <c r="O86" s="1815">
        <f t="shared" ref="O86" si="31">O$44</f>
        <v>45839</v>
      </c>
      <c r="P86" s="1762" t="s">
        <v>69</v>
      </c>
      <c r="Q86" s="84" t="s">
        <v>3214</v>
      </c>
      <c r="R86" s="2092" t="s">
        <v>3385</v>
      </c>
      <c r="S86" s="929" t="s">
        <v>4064</v>
      </c>
      <c r="T86" s="929" t="s">
        <v>5452</v>
      </c>
      <c r="U86" s="929" t="s">
        <v>5452</v>
      </c>
      <c r="V86" s="929" t="s">
        <v>5452</v>
      </c>
      <c r="W86" s="281">
        <v>3.15</v>
      </c>
      <c r="X86" s="1104">
        <f t="shared" si="25"/>
        <v>0</v>
      </c>
      <c r="Y86" s="172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c r="DA86" s="262"/>
      <c r="DB86" s="262"/>
      <c r="DC86" s="262"/>
      <c r="DD86" s="262"/>
      <c r="DE86" s="262"/>
      <c r="DF86" s="262"/>
      <c r="DG86" s="262"/>
      <c r="DH86" s="262"/>
      <c r="DI86" s="262"/>
      <c r="DJ86" s="262"/>
      <c r="DK86" s="262"/>
      <c r="DL86" s="262"/>
      <c r="DM86" s="262"/>
      <c r="DN86" s="262"/>
      <c r="DO86" s="262"/>
      <c r="DP86" s="262"/>
      <c r="DQ86" s="262"/>
      <c r="DR86" s="262"/>
      <c r="DS86" s="262"/>
      <c r="DT86" s="262"/>
      <c r="DU86" s="262"/>
      <c r="DV86" s="262"/>
      <c r="DW86" s="262"/>
      <c r="DX86" s="262"/>
      <c r="DY86" s="262"/>
      <c r="DZ86" s="262"/>
      <c r="EA86" s="262"/>
      <c r="EB86" s="262"/>
      <c r="EC86" s="262"/>
      <c r="ED86" s="262"/>
      <c r="EE86" s="262"/>
      <c r="EF86" s="262"/>
      <c r="EG86" s="262"/>
      <c r="EH86" s="262"/>
      <c r="EI86" s="262"/>
      <c r="EJ86" s="262"/>
      <c r="EK86" s="262"/>
      <c r="EL86" s="262"/>
      <c r="EM86" s="262"/>
      <c r="EN86" s="262"/>
      <c r="EO86" s="262"/>
      <c r="EP86" s="262"/>
      <c r="EQ86" s="262"/>
      <c r="ER86" s="262"/>
      <c r="ES86" s="262"/>
      <c r="ET86" s="262"/>
      <c r="EU86" s="262"/>
      <c r="EV86" s="262"/>
      <c r="EW86" s="262"/>
      <c r="EX86" s="262"/>
      <c r="EY86" s="262"/>
      <c r="EZ86" s="262"/>
      <c r="FA86" s="262"/>
      <c r="FB86" s="262"/>
      <c r="FC86" s="262"/>
      <c r="FD86" s="262"/>
      <c r="FE86" s="262"/>
      <c r="FF86" s="262"/>
      <c r="FG86" s="262"/>
      <c r="FH86" s="262"/>
      <c r="FI86" s="262"/>
      <c r="FJ86" s="262"/>
      <c r="FK86" s="262"/>
      <c r="FL86" s="262"/>
      <c r="FM86" s="262"/>
      <c r="FN86" s="262"/>
      <c r="FO86" s="262"/>
      <c r="FP86" s="262"/>
      <c r="FQ86" s="262"/>
      <c r="FR86" s="262"/>
      <c r="FS86" s="262"/>
      <c r="FT86" s="262"/>
      <c r="FU86" s="262"/>
      <c r="FV86" s="262"/>
      <c r="FW86" s="262"/>
      <c r="FX86" s="262"/>
      <c r="FY86" s="262"/>
      <c r="FZ86" s="262"/>
      <c r="GA86" s="262"/>
      <c r="GB86" s="262"/>
      <c r="GC86" s="262"/>
      <c r="GD86" s="262"/>
      <c r="GE86" s="262"/>
      <c r="GF86" s="262"/>
      <c r="GG86" s="262"/>
      <c r="GH86" s="262"/>
      <c r="GI86" s="262"/>
      <c r="GJ86" s="262"/>
      <c r="GK86" s="262"/>
      <c r="GL86" s="262"/>
      <c r="GM86" s="262"/>
      <c r="GN86" s="262"/>
      <c r="GO86" s="262"/>
      <c r="GP86" s="262"/>
      <c r="GQ86" s="262"/>
      <c r="GR86" s="262"/>
      <c r="GS86" s="262"/>
      <c r="GT86" s="262"/>
      <c r="GU86" s="262"/>
      <c r="GV86" s="262"/>
      <c r="GW86" s="262"/>
      <c r="GX86" s="262"/>
      <c r="GY86" s="262"/>
      <c r="GZ86" s="262"/>
      <c r="HA86" s="262"/>
      <c r="HB86" s="262"/>
      <c r="HC86" s="262"/>
      <c r="HD86" s="262"/>
      <c r="HE86" s="262"/>
      <c r="HF86" s="262"/>
      <c r="HG86" s="262"/>
      <c r="HH86" s="262"/>
      <c r="HI86" s="262"/>
      <c r="HJ86" s="262"/>
      <c r="HK86" s="262"/>
      <c r="HL86" s="262"/>
      <c r="HM86" s="262"/>
      <c r="HN86" s="262"/>
    </row>
    <row r="87" spans="1:222" s="221" customFormat="1" ht="28.5" customHeight="1" x14ac:dyDescent="0.2">
      <c r="A87" s="1007">
        <v>4</v>
      </c>
      <c r="B87" s="1008">
        <v>4.3</v>
      </c>
      <c r="C87" s="187"/>
      <c r="D87" s="187"/>
      <c r="E87" s="1010" t="str">
        <f t="shared" ref="E87:E90" si="32">E86</f>
        <v xml:space="preserve">Notice of Non-Party Disclosure </v>
      </c>
      <c r="F87" s="249"/>
      <c r="G87" s="514" t="s">
        <v>3925</v>
      </c>
      <c r="H87" s="760" t="s">
        <v>3805</v>
      </c>
      <c r="I87" s="224" t="s">
        <v>1613</v>
      </c>
      <c r="J87" s="84">
        <f>J$86</f>
        <v>45474</v>
      </c>
      <c r="K87" s="294">
        <f>K$81</f>
        <v>81.349999999999994</v>
      </c>
      <c r="L87" s="235"/>
      <c r="M87" s="294">
        <f t="shared" si="30"/>
        <v>81.349999999999994</v>
      </c>
      <c r="N87" s="239" t="s">
        <v>1362</v>
      </c>
      <c r="O87" s="1815">
        <f>O$86</f>
        <v>45839</v>
      </c>
      <c r="P87" s="1762" t="s">
        <v>69</v>
      </c>
      <c r="Q87" s="84" t="s">
        <v>3214</v>
      </c>
      <c r="R87" s="2092" t="s">
        <v>3386</v>
      </c>
      <c r="S87" s="929" t="s">
        <v>4064</v>
      </c>
      <c r="T87" s="929" t="s">
        <v>5453</v>
      </c>
      <c r="U87" s="929" t="s">
        <v>5453</v>
      </c>
      <c r="V87" s="929" t="s">
        <v>5453</v>
      </c>
      <c r="W87" s="281">
        <v>81.349999999999994</v>
      </c>
      <c r="X87" s="1104">
        <f t="shared" si="25"/>
        <v>0</v>
      </c>
      <c r="Y87" s="172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262"/>
      <c r="BL87" s="262"/>
      <c r="BM87" s="262"/>
      <c r="BN87" s="262"/>
      <c r="BO87" s="262"/>
      <c r="BP87" s="262"/>
      <c r="BQ87" s="262"/>
      <c r="BR87" s="262"/>
      <c r="BS87" s="262"/>
      <c r="BT87" s="262"/>
      <c r="BU87" s="262"/>
      <c r="BV87" s="262"/>
      <c r="BW87" s="262"/>
      <c r="BX87" s="262"/>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2"/>
      <c r="CV87" s="262"/>
      <c r="CW87" s="262"/>
      <c r="CX87" s="262"/>
      <c r="CY87" s="262"/>
      <c r="CZ87" s="262"/>
      <c r="DA87" s="262"/>
      <c r="DB87" s="262"/>
      <c r="DC87" s="262"/>
      <c r="DD87" s="262"/>
      <c r="DE87" s="262"/>
      <c r="DF87" s="262"/>
      <c r="DG87" s="262"/>
      <c r="DH87" s="262"/>
      <c r="DI87" s="262"/>
      <c r="DJ87" s="262"/>
      <c r="DK87" s="262"/>
      <c r="DL87" s="262"/>
      <c r="DM87" s="262"/>
      <c r="DN87" s="262"/>
      <c r="DO87" s="262"/>
      <c r="DP87" s="262"/>
      <c r="DQ87" s="262"/>
      <c r="DR87" s="262"/>
      <c r="DS87" s="262"/>
      <c r="DT87" s="262"/>
      <c r="DU87" s="262"/>
      <c r="DV87" s="262"/>
      <c r="DW87" s="262"/>
      <c r="DX87" s="262"/>
      <c r="DY87" s="262"/>
      <c r="DZ87" s="262"/>
      <c r="EA87" s="262"/>
      <c r="EB87" s="262"/>
      <c r="EC87" s="262"/>
      <c r="ED87" s="262"/>
      <c r="EE87" s="262"/>
      <c r="EF87" s="262"/>
      <c r="EG87" s="262"/>
      <c r="EH87" s="262"/>
      <c r="EI87" s="262"/>
      <c r="EJ87" s="262"/>
      <c r="EK87" s="262"/>
      <c r="EL87" s="262"/>
      <c r="EM87" s="262"/>
      <c r="EN87" s="262"/>
      <c r="EO87" s="262"/>
      <c r="EP87" s="262"/>
      <c r="EQ87" s="262"/>
      <c r="ER87" s="262"/>
      <c r="ES87" s="262"/>
      <c r="ET87" s="262"/>
      <c r="EU87" s="262"/>
      <c r="EV87" s="262"/>
      <c r="EW87" s="262"/>
      <c r="EX87" s="262"/>
      <c r="EY87" s="262"/>
      <c r="EZ87" s="262"/>
      <c r="FA87" s="262"/>
      <c r="FB87" s="262"/>
      <c r="FC87" s="262"/>
      <c r="FD87" s="262"/>
      <c r="FE87" s="262"/>
      <c r="FF87" s="262"/>
      <c r="FG87" s="262"/>
      <c r="FH87" s="262"/>
      <c r="FI87" s="262"/>
      <c r="FJ87" s="262"/>
      <c r="FK87" s="262"/>
      <c r="FL87" s="262"/>
      <c r="FM87" s="262"/>
      <c r="FN87" s="262"/>
      <c r="FO87" s="262"/>
      <c r="FP87" s="262"/>
      <c r="FQ87" s="262"/>
      <c r="FR87" s="262"/>
      <c r="FS87" s="262"/>
      <c r="FT87" s="262"/>
      <c r="FU87" s="262"/>
      <c r="FV87" s="262"/>
      <c r="FW87" s="262"/>
      <c r="FX87" s="262"/>
      <c r="FY87" s="262"/>
      <c r="FZ87" s="262"/>
      <c r="GA87" s="262"/>
      <c r="GB87" s="262"/>
      <c r="GC87" s="262"/>
      <c r="GD87" s="262"/>
      <c r="GE87" s="262"/>
      <c r="GF87" s="262"/>
      <c r="GG87" s="262"/>
      <c r="GH87" s="262"/>
      <c r="GI87" s="262"/>
      <c r="GJ87" s="262"/>
      <c r="GK87" s="262"/>
      <c r="GL87" s="262"/>
      <c r="GM87" s="262"/>
      <c r="GN87" s="262"/>
      <c r="GO87" s="262"/>
      <c r="GP87" s="262"/>
      <c r="GQ87" s="262"/>
      <c r="GR87" s="262"/>
      <c r="GS87" s="262"/>
      <c r="GT87" s="262"/>
      <c r="GU87" s="262"/>
      <c r="GV87" s="262"/>
      <c r="GW87" s="262"/>
      <c r="GX87" s="262"/>
      <c r="GY87" s="262"/>
      <c r="GZ87" s="262"/>
      <c r="HA87" s="262"/>
      <c r="HB87" s="262"/>
      <c r="HC87" s="262"/>
      <c r="HD87" s="262"/>
      <c r="HE87" s="262"/>
      <c r="HF87" s="262"/>
      <c r="HG87" s="262"/>
      <c r="HH87" s="262"/>
      <c r="HI87" s="262"/>
      <c r="HJ87" s="262"/>
      <c r="HK87" s="262"/>
      <c r="HL87" s="262"/>
      <c r="HM87" s="262"/>
      <c r="HN87" s="262"/>
    </row>
    <row r="88" spans="1:222" s="221" customFormat="1" ht="28.5" customHeight="1" x14ac:dyDescent="0.2">
      <c r="A88" s="1007">
        <v>4</v>
      </c>
      <c r="B88" s="1008">
        <v>4.3</v>
      </c>
      <c r="C88" s="187"/>
      <c r="D88" s="187"/>
      <c r="E88" s="1010" t="str">
        <f t="shared" si="32"/>
        <v xml:space="preserve">Notice of Non-Party Disclosure </v>
      </c>
      <c r="F88" s="249"/>
      <c r="G88" s="514" t="s">
        <v>6281</v>
      </c>
      <c r="H88" s="760" t="s">
        <v>3806</v>
      </c>
      <c r="I88" s="224" t="s">
        <v>1613</v>
      </c>
      <c r="J88" s="84">
        <f t="shared" ref="J88:J89" si="33">J$86</f>
        <v>45474</v>
      </c>
      <c r="K88" s="294">
        <f>K$82</f>
        <v>0.7</v>
      </c>
      <c r="L88" s="235"/>
      <c r="M88" s="294">
        <f t="shared" si="30"/>
        <v>0.7</v>
      </c>
      <c r="N88" s="239" t="s">
        <v>1362</v>
      </c>
      <c r="O88" s="1815">
        <f t="shared" ref="O88:O89" si="34">O$86</f>
        <v>45839</v>
      </c>
      <c r="P88" s="1762" t="s">
        <v>69</v>
      </c>
      <c r="Q88" s="84" t="s">
        <v>3214</v>
      </c>
      <c r="R88" s="2092" t="s">
        <v>3387</v>
      </c>
      <c r="S88" s="929" t="s">
        <v>4064</v>
      </c>
      <c r="T88" s="929" t="s">
        <v>5454</v>
      </c>
      <c r="U88" s="929" t="s">
        <v>5454</v>
      </c>
      <c r="V88" s="929" t="s">
        <v>5454</v>
      </c>
      <c r="W88" s="281">
        <v>0.7</v>
      </c>
      <c r="X88" s="1104">
        <f t="shared" si="25"/>
        <v>0</v>
      </c>
      <c r="Y88" s="172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c r="DA88" s="262"/>
      <c r="DB88" s="262"/>
      <c r="DC88" s="262"/>
      <c r="DD88" s="262"/>
      <c r="DE88" s="262"/>
      <c r="DF88" s="262"/>
      <c r="DG88" s="262"/>
      <c r="DH88" s="262"/>
      <c r="DI88" s="262"/>
      <c r="DJ88" s="262"/>
      <c r="DK88" s="262"/>
      <c r="DL88" s="262"/>
      <c r="DM88" s="262"/>
      <c r="DN88" s="262"/>
      <c r="DO88" s="262"/>
      <c r="DP88" s="262"/>
      <c r="DQ88" s="262"/>
      <c r="DR88" s="262"/>
      <c r="DS88" s="262"/>
      <c r="DT88" s="262"/>
      <c r="DU88" s="262"/>
      <c r="DV88" s="262"/>
      <c r="DW88" s="262"/>
      <c r="DX88" s="262"/>
      <c r="DY88" s="262"/>
      <c r="DZ88" s="262"/>
      <c r="EA88" s="262"/>
      <c r="EB88" s="262"/>
      <c r="EC88" s="262"/>
      <c r="ED88" s="262"/>
      <c r="EE88" s="262"/>
      <c r="EF88" s="262"/>
      <c r="EG88" s="262"/>
      <c r="EH88" s="262"/>
      <c r="EI88" s="262"/>
      <c r="EJ88" s="262"/>
      <c r="EK88" s="262"/>
      <c r="EL88" s="262"/>
      <c r="EM88" s="262"/>
      <c r="EN88" s="262"/>
      <c r="EO88" s="262"/>
      <c r="EP88" s="262"/>
      <c r="EQ88" s="262"/>
      <c r="ER88" s="262"/>
      <c r="ES88" s="262"/>
      <c r="ET88" s="262"/>
      <c r="EU88" s="262"/>
      <c r="EV88" s="262"/>
      <c r="EW88" s="262"/>
      <c r="EX88" s="262"/>
      <c r="EY88" s="262"/>
      <c r="EZ88" s="262"/>
      <c r="FA88" s="262"/>
      <c r="FB88" s="262"/>
      <c r="FC88" s="262"/>
      <c r="FD88" s="262"/>
      <c r="FE88" s="262"/>
      <c r="FF88" s="262"/>
      <c r="FG88" s="262"/>
      <c r="FH88" s="262"/>
      <c r="FI88" s="262"/>
      <c r="FJ88" s="262"/>
      <c r="FK88" s="262"/>
      <c r="FL88" s="262"/>
      <c r="FM88" s="262"/>
      <c r="FN88" s="262"/>
      <c r="FO88" s="262"/>
      <c r="FP88" s="262"/>
      <c r="FQ88" s="262"/>
      <c r="FR88" s="262"/>
      <c r="FS88" s="262"/>
      <c r="FT88" s="262"/>
      <c r="FU88" s="262"/>
      <c r="FV88" s="262"/>
      <c r="FW88" s="262"/>
      <c r="FX88" s="262"/>
      <c r="FY88" s="262"/>
      <c r="FZ88" s="262"/>
      <c r="GA88" s="262"/>
      <c r="GB88" s="262"/>
      <c r="GC88" s="262"/>
      <c r="GD88" s="262"/>
      <c r="GE88" s="262"/>
      <c r="GF88" s="262"/>
      <c r="GG88" s="262"/>
      <c r="GH88" s="262"/>
      <c r="GI88" s="262"/>
      <c r="GJ88" s="262"/>
      <c r="GK88" s="262"/>
      <c r="GL88" s="262"/>
      <c r="GM88" s="262"/>
      <c r="GN88" s="262"/>
      <c r="GO88" s="262"/>
      <c r="GP88" s="262"/>
      <c r="GQ88" s="262"/>
      <c r="GR88" s="262"/>
      <c r="GS88" s="262"/>
      <c r="GT88" s="262"/>
      <c r="GU88" s="262"/>
      <c r="GV88" s="262"/>
      <c r="GW88" s="262"/>
      <c r="GX88" s="262"/>
      <c r="GY88" s="262"/>
      <c r="GZ88" s="262"/>
      <c r="HA88" s="262"/>
      <c r="HB88" s="262"/>
      <c r="HC88" s="262"/>
      <c r="HD88" s="262"/>
      <c r="HE88" s="262"/>
      <c r="HF88" s="262"/>
      <c r="HG88" s="262"/>
      <c r="HH88" s="262"/>
      <c r="HI88" s="262"/>
      <c r="HJ88" s="262"/>
      <c r="HK88" s="262"/>
      <c r="HL88" s="262"/>
      <c r="HM88" s="262"/>
      <c r="HN88" s="262"/>
    </row>
    <row r="89" spans="1:222" s="221" customFormat="1" ht="28.5" customHeight="1" x14ac:dyDescent="0.2">
      <c r="A89" s="1007">
        <v>4</v>
      </c>
      <c r="B89" s="1008">
        <v>4.3</v>
      </c>
      <c r="C89" s="187"/>
      <c r="D89" s="187"/>
      <c r="E89" s="1015" t="str">
        <f t="shared" si="32"/>
        <v xml:space="preserve">Notice of Non-Party Disclosure </v>
      </c>
      <c r="F89" s="249"/>
      <c r="G89" s="514" t="s">
        <v>3924</v>
      </c>
      <c r="H89" s="760" t="s">
        <v>3807</v>
      </c>
      <c r="I89" s="224" t="s">
        <v>1613</v>
      </c>
      <c r="J89" s="84">
        <f t="shared" si="33"/>
        <v>45474</v>
      </c>
      <c r="K89" s="294">
        <v>32.450000000000003</v>
      </c>
      <c r="L89" s="235"/>
      <c r="M89" s="294">
        <f t="shared" si="30"/>
        <v>32.450000000000003</v>
      </c>
      <c r="N89" s="239" t="s">
        <v>1362</v>
      </c>
      <c r="O89" s="1815">
        <f t="shared" si="34"/>
        <v>45839</v>
      </c>
      <c r="P89" s="1762" t="s">
        <v>69</v>
      </c>
      <c r="Q89" s="84" t="s">
        <v>3214</v>
      </c>
      <c r="R89" s="2092" t="s">
        <v>3388</v>
      </c>
      <c r="S89" s="929" t="s">
        <v>4064</v>
      </c>
      <c r="T89" s="929" t="s">
        <v>5455</v>
      </c>
      <c r="U89" s="929" t="s">
        <v>5455</v>
      </c>
      <c r="V89" s="929"/>
      <c r="W89" s="281">
        <v>32.450000000000003</v>
      </c>
      <c r="X89" s="1104">
        <f t="shared" si="25"/>
        <v>0</v>
      </c>
      <c r="Y89" s="172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2"/>
      <c r="CV89" s="262"/>
      <c r="CW89" s="262"/>
      <c r="CX89" s="262"/>
      <c r="CY89" s="262"/>
      <c r="CZ89" s="262"/>
      <c r="DA89" s="262"/>
      <c r="DB89" s="262"/>
      <c r="DC89" s="262"/>
      <c r="DD89" s="262"/>
      <c r="DE89" s="262"/>
      <c r="DF89" s="262"/>
      <c r="DG89" s="262"/>
      <c r="DH89" s="262"/>
      <c r="DI89" s="262"/>
      <c r="DJ89" s="262"/>
      <c r="DK89" s="262"/>
      <c r="DL89" s="262"/>
      <c r="DM89" s="262"/>
      <c r="DN89" s="262"/>
      <c r="DO89" s="262"/>
      <c r="DP89" s="262"/>
      <c r="DQ89" s="262"/>
      <c r="DR89" s="262"/>
      <c r="DS89" s="262"/>
      <c r="DT89" s="262"/>
      <c r="DU89" s="262"/>
      <c r="DV89" s="262"/>
      <c r="DW89" s="262"/>
      <c r="DX89" s="262"/>
      <c r="DY89" s="262"/>
      <c r="DZ89" s="262"/>
      <c r="EA89" s="262"/>
      <c r="EB89" s="262"/>
      <c r="EC89" s="262"/>
      <c r="ED89" s="262"/>
      <c r="EE89" s="262"/>
      <c r="EF89" s="262"/>
      <c r="EG89" s="262"/>
      <c r="EH89" s="262"/>
      <c r="EI89" s="262"/>
      <c r="EJ89" s="262"/>
      <c r="EK89" s="262"/>
      <c r="EL89" s="262"/>
      <c r="EM89" s="262"/>
      <c r="EN89" s="262"/>
      <c r="EO89" s="262"/>
      <c r="EP89" s="262"/>
      <c r="EQ89" s="262"/>
      <c r="ER89" s="262"/>
      <c r="ES89" s="262"/>
      <c r="ET89" s="262"/>
      <c r="EU89" s="262"/>
      <c r="EV89" s="262"/>
      <c r="EW89" s="262"/>
      <c r="EX89" s="262"/>
      <c r="EY89" s="262"/>
      <c r="EZ89" s="262"/>
      <c r="FA89" s="262"/>
      <c r="FB89" s="262"/>
      <c r="FC89" s="262"/>
      <c r="FD89" s="262"/>
      <c r="FE89" s="262"/>
      <c r="FF89" s="262"/>
      <c r="FG89" s="262"/>
      <c r="FH89" s="262"/>
      <c r="FI89" s="262"/>
      <c r="FJ89" s="262"/>
      <c r="FK89" s="262"/>
      <c r="FL89" s="262"/>
      <c r="FM89" s="262"/>
      <c r="FN89" s="262"/>
      <c r="FO89" s="262"/>
      <c r="FP89" s="262"/>
      <c r="FQ89" s="262"/>
      <c r="FR89" s="262"/>
      <c r="FS89" s="262"/>
      <c r="FT89" s="262"/>
      <c r="FU89" s="262"/>
      <c r="FV89" s="262"/>
      <c r="FW89" s="262"/>
      <c r="FX89" s="262"/>
      <c r="FY89" s="262"/>
      <c r="FZ89" s="262"/>
      <c r="GA89" s="262"/>
      <c r="GB89" s="262"/>
      <c r="GC89" s="262"/>
      <c r="GD89" s="262"/>
      <c r="GE89" s="262"/>
      <c r="GF89" s="262"/>
      <c r="GG89" s="262"/>
      <c r="GH89" s="262"/>
      <c r="GI89" s="262"/>
      <c r="GJ89" s="262"/>
      <c r="GK89" s="262"/>
      <c r="GL89" s="262"/>
      <c r="GM89" s="262"/>
      <c r="GN89" s="262"/>
      <c r="GO89" s="262"/>
      <c r="GP89" s="262"/>
      <c r="GQ89" s="262"/>
      <c r="GR89" s="262"/>
      <c r="GS89" s="262"/>
      <c r="GT89" s="262"/>
      <c r="GU89" s="262"/>
      <c r="GV89" s="262"/>
      <c r="GW89" s="262"/>
      <c r="GX89" s="262"/>
      <c r="GY89" s="262"/>
      <c r="GZ89" s="262"/>
      <c r="HA89" s="262"/>
      <c r="HB89" s="262"/>
      <c r="HC89" s="262"/>
      <c r="HD89" s="262"/>
      <c r="HE89" s="262"/>
      <c r="HF89" s="262"/>
      <c r="HG89" s="262"/>
      <c r="HH89" s="262"/>
      <c r="HI89" s="262"/>
      <c r="HJ89" s="262"/>
      <c r="HK89" s="262"/>
      <c r="HL89" s="262"/>
      <c r="HM89" s="262"/>
      <c r="HN89" s="262"/>
    </row>
    <row r="90" spans="1:222" s="221" customFormat="1" ht="27" customHeight="1" x14ac:dyDescent="0.2">
      <c r="A90" s="1007">
        <v>4</v>
      </c>
      <c r="B90" s="1008">
        <v>4.3</v>
      </c>
      <c r="C90" s="187"/>
      <c r="D90" s="187"/>
      <c r="E90" s="1015" t="str">
        <f t="shared" si="32"/>
        <v xml:space="preserve">Notice of Non-Party Disclosure </v>
      </c>
      <c r="F90" s="222"/>
      <c r="G90" s="242" t="s">
        <v>1627</v>
      </c>
      <c r="H90" s="760" t="s">
        <v>3803</v>
      </c>
      <c r="I90" s="224" t="s">
        <v>1613</v>
      </c>
      <c r="J90" s="253">
        <v>38705</v>
      </c>
      <c r="K90" s="294">
        <v>37.5</v>
      </c>
      <c r="L90" s="235"/>
      <c r="M90" s="294">
        <f t="shared" si="30"/>
        <v>37.5</v>
      </c>
      <c r="N90" s="239" t="s">
        <v>1214</v>
      </c>
      <c r="O90" s="1815"/>
      <c r="P90" s="1762" t="s">
        <v>69</v>
      </c>
      <c r="Q90" s="84" t="s">
        <v>3213</v>
      </c>
      <c r="R90" s="2092" t="s">
        <v>3384</v>
      </c>
      <c r="S90" s="929" t="s">
        <v>4070</v>
      </c>
      <c r="T90" s="929" t="s">
        <v>5456</v>
      </c>
      <c r="U90" s="929" t="s">
        <v>5456</v>
      </c>
      <c r="V90" s="929" t="s">
        <v>5456</v>
      </c>
      <c r="W90" s="281">
        <v>37.5</v>
      </c>
      <c r="X90" s="1104">
        <f t="shared" si="25"/>
        <v>0</v>
      </c>
      <c r="Y90" s="172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262"/>
      <c r="BL90" s="262"/>
      <c r="BM90" s="262"/>
      <c r="BN90" s="262"/>
      <c r="BO90" s="262"/>
      <c r="BP90" s="262"/>
      <c r="BQ90" s="262"/>
      <c r="BR90" s="262"/>
      <c r="BS90" s="262"/>
      <c r="BT90" s="262"/>
      <c r="BU90" s="262"/>
      <c r="BV90" s="262"/>
      <c r="BW90" s="262"/>
      <c r="BX90" s="262"/>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2"/>
      <c r="CV90" s="262"/>
      <c r="CW90" s="262"/>
      <c r="CX90" s="262"/>
      <c r="CY90" s="262"/>
      <c r="CZ90" s="262"/>
      <c r="DA90" s="262"/>
      <c r="DB90" s="262"/>
      <c r="DC90" s="262"/>
      <c r="DD90" s="262"/>
      <c r="DE90" s="262"/>
      <c r="DF90" s="262"/>
      <c r="DG90" s="262"/>
      <c r="DH90" s="262"/>
      <c r="DI90" s="262"/>
      <c r="DJ90" s="262"/>
      <c r="DK90" s="262"/>
      <c r="DL90" s="262"/>
      <c r="DM90" s="262"/>
      <c r="DN90" s="262"/>
      <c r="DO90" s="262"/>
      <c r="DP90" s="262"/>
      <c r="DQ90" s="262"/>
      <c r="DR90" s="262"/>
      <c r="DS90" s="262"/>
      <c r="DT90" s="262"/>
      <c r="DU90" s="262"/>
      <c r="DV90" s="262"/>
      <c r="DW90" s="262"/>
      <c r="DX90" s="262"/>
      <c r="DY90" s="262"/>
      <c r="DZ90" s="262"/>
      <c r="EA90" s="262"/>
      <c r="EB90" s="262"/>
      <c r="EC90" s="262"/>
      <c r="ED90" s="262"/>
      <c r="EE90" s="262"/>
      <c r="EF90" s="262"/>
      <c r="EG90" s="262"/>
      <c r="EH90" s="262"/>
      <c r="EI90" s="262"/>
      <c r="EJ90" s="262"/>
      <c r="EK90" s="262"/>
      <c r="EL90" s="262"/>
      <c r="EM90" s="262"/>
      <c r="EN90" s="262"/>
      <c r="EO90" s="262"/>
      <c r="EP90" s="262"/>
      <c r="EQ90" s="262"/>
      <c r="ER90" s="262"/>
      <c r="ES90" s="262"/>
      <c r="ET90" s="262"/>
      <c r="EU90" s="262"/>
      <c r="EV90" s="262"/>
      <c r="EW90" s="262"/>
      <c r="EX90" s="262"/>
      <c r="EY90" s="262"/>
      <c r="EZ90" s="262"/>
      <c r="FA90" s="262"/>
      <c r="FB90" s="262"/>
      <c r="FC90" s="262"/>
      <c r="FD90" s="262"/>
      <c r="FE90" s="262"/>
      <c r="FF90" s="262"/>
      <c r="FG90" s="262"/>
      <c r="FH90" s="262"/>
      <c r="FI90" s="262"/>
      <c r="FJ90" s="262"/>
      <c r="FK90" s="262"/>
      <c r="FL90" s="262"/>
      <c r="FM90" s="262"/>
      <c r="FN90" s="262"/>
      <c r="FO90" s="262"/>
      <c r="FP90" s="262"/>
      <c r="FQ90" s="262"/>
      <c r="FR90" s="262"/>
      <c r="FS90" s="262"/>
      <c r="FT90" s="262"/>
      <c r="FU90" s="262"/>
      <c r="FV90" s="262"/>
      <c r="FW90" s="262"/>
      <c r="FX90" s="262"/>
      <c r="FY90" s="262"/>
      <c r="FZ90" s="262"/>
      <c r="GA90" s="262"/>
      <c r="GB90" s="262"/>
      <c r="GC90" s="262"/>
      <c r="GD90" s="262"/>
      <c r="GE90" s="262"/>
      <c r="GF90" s="262"/>
      <c r="GG90" s="262"/>
      <c r="GH90" s="262"/>
      <c r="GI90" s="262"/>
      <c r="GJ90" s="262"/>
      <c r="GK90" s="262"/>
      <c r="GL90" s="262"/>
      <c r="GM90" s="262"/>
      <c r="GN90" s="262"/>
      <c r="GO90" s="262"/>
      <c r="GP90" s="262"/>
      <c r="GQ90" s="262"/>
      <c r="GR90" s="262"/>
      <c r="GS90" s="262"/>
      <c r="GT90" s="262"/>
      <c r="GU90" s="262"/>
      <c r="GV90" s="262"/>
      <c r="GW90" s="262"/>
      <c r="GX90" s="262"/>
      <c r="GY90" s="262"/>
      <c r="GZ90" s="262"/>
      <c r="HA90" s="262"/>
      <c r="HB90" s="262"/>
      <c r="HC90" s="262"/>
      <c r="HD90" s="262"/>
      <c r="HE90" s="262"/>
      <c r="HF90" s="262"/>
      <c r="HG90" s="262"/>
      <c r="HH90" s="262"/>
      <c r="HI90" s="262"/>
      <c r="HJ90" s="262"/>
      <c r="HK90" s="262"/>
      <c r="HL90" s="262"/>
      <c r="HM90" s="262"/>
      <c r="HN90" s="262"/>
    </row>
    <row r="91" spans="1:222" s="221" customFormat="1" ht="30" customHeight="1" x14ac:dyDescent="0.2">
      <c r="A91" s="1007">
        <v>4</v>
      </c>
      <c r="B91" s="1008">
        <v>4.3</v>
      </c>
      <c r="C91" s="187"/>
      <c r="D91" s="187"/>
      <c r="E91" s="289" t="s">
        <v>1628</v>
      </c>
      <c r="F91" s="222"/>
      <c r="G91" s="242" t="s">
        <v>1629</v>
      </c>
      <c r="H91" s="753"/>
      <c r="I91" s="224" t="s">
        <v>8</v>
      </c>
      <c r="J91" s="253"/>
      <c r="K91" s="280" t="s">
        <v>1630</v>
      </c>
      <c r="L91" s="269"/>
      <c r="M91" s="280" t="s">
        <v>1630</v>
      </c>
      <c r="N91" s="248"/>
      <c r="O91" s="1815"/>
      <c r="P91" s="1762"/>
      <c r="Q91" s="84"/>
      <c r="R91" s="1760"/>
      <c r="S91" s="929" t="s">
        <v>4066</v>
      </c>
      <c r="T91" s="929" t="s">
        <v>5457</v>
      </c>
      <c r="U91" s="929"/>
      <c r="V91" s="929"/>
      <c r="W91" s="1763" t="s">
        <v>1630</v>
      </c>
      <c r="X91" s="1104" t="str">
        <f t="shared" si="25"/>
        <v>Text</v>
      </c>
      <c r="Y91" s="172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c r="CY91" s="262"/>
      <c r="CZ91" s="262"/>
      <c r="DA91" s="262"/>
      <c r="DB91" s="262"/>
      <c r="DC91" s="262"/>
      <c r="DD91" s="262"/>
      <c r="DE91" s="262"/>
      <c r="DF91" s="262"/>
      <c r="DG91" s="262"/>
      <c r="DH91" s="262"/>
      <c r="DI91" s="262"/>
      <c r="DJ91" s="262"/>
      <c r="DK91" s="262"/>
      <c r="DL91" s="262"/>
      <c r="DM91" s="262"/>
      <c r="DN91" s="262"/>
      <c r="DO91" s="262"/>
      <c r="DP91" s="262"/>
      <c r="DQ91" s="262"/>
      <c r="DR91" s="262"/>
      <c r="DS91" s="262"/>
      <c r="DT91" s="262"/>
      <c r="DU91" s="262"/>
      <c r="DV91" s="262"/>
      <c r="DW91" s="262"/>
      <c r="DX91" s="262"/>
      <c r="DY91" s="262"/>
      <c r="DZ91" s="262"/>
      <c r="EA91" s="262"/>
      <c r="EB91" s="262"/>
      <c r="EC91" s="262"/>
      <c r="ED91" s="262"/>
      <c r="EE91" s="262"/>
      <c r="EF91" s="262"/>
      <c r="EG91" s="262"/>
      <c r="EH91" s="262"/>
      <c r="EI91" s="262"/>
      <c r="EJ91" s="262"/>
      <c r="EK91" s="262"/>
      <c r="EL91" s="262"/>
      <c r="EM91" s="262"/>
      <c r="EN91" s="262"/>
      <c r="EO91" s="262"/>
      <c r="EP91" s="262"/>
      <c r="EQ91" s="262"/>
      <c r="ER91" s="262"/>
      <c r="ES91" s="262"/>
      <c r="ET91" s="262"/>
      <c r="EU91" s="262"/>
      <c r="EV91" s="262"/>
      <c r="EW91" s="262"/>
      <c r="EX91" s="262"/>
      <c r="EY91" s="262"/>
      <c r="EZ91" s="262"/>
      <c r="FA91" s="262"/>
      <c r="FB91" s="262"/>
      <c r="FC91" s="262"/>
      <c r="FD91" s="262"/>
      <c r="FE91" s="262"/>
      <c r="FF91" s="262"/>
      <c r="FG91" s="262"/>
      <c r="FH91" s="262"/>
      <c r="FI91" s="262"/>
      <c r="FJ91" s="262"/>
      <c r="FK91" s="262"/>
      <c r="FL91" s="262"/>
      <c r="FM91" s="262"/>
      <c r="FN91" s="262"/>
      <c r="FO91" s="262"/>
      <c r="FP91" s="262"/>
      <c r="FQ91" s="262"/>
      <c r="FR91" s="262"/>
      <c r="FS91" s="262"/>
      <c r="FT91" s="262"/>
      <c r="FU91" s="262"/>
      <c r="FV91" s="262"/>
      <c r="FW91" s="262"/>
      <c r="FX91" s="262"/>
      <c r="FY91" s="262"/>
      <c r="FZ91" s="262"/>
      <c r="GA91" s="262"/>
      <c r="GB91" s="262"/>
      <c r="GC91" s="262"/>
      <c r="GD91" s="262"/>
      <c r="GE91" s="262"/>
      <c r="GF91" s="262"/>
      <c r="GG91" s="262"/>
      <c r="GH91" s="262"/>
      <c r="GI91" s="262"/>
      <c r="GJ91" s="262"/>
      <c r="GK91" s="262"/>
      <c r="GL91" s="262"/>
      <c r="GM91" s="262"/>
      <c r="GN91" s="262"/>
      <c r="GO91" s="262"/>
      <c r="GP91" s="262"/>
      <c r="GQ91" s="262"/>
      <c r="GR91" s="262"/>
      <c r="GS91" s="262"/>
      <c r="GT91" s="262"/>
      <c r="GU91" s="262"/>
      <c r="GV91" s="262"/>
      <c r="GW91" s="262"/>
      <c r="GX91" s="262"/>
      <c r="GY91" s="262"/>
      <c r="GZ91" s="262"/>
      <c r="HA91" s="262"/>
      <c r="HB91" s="262"/>
      <c r="HC91" s="262"/>
      <c r="HD91" s="262"/>
      <c r="HE91" s="262"/>
      <c r="HF91" s="262"/>
      <c r="HG91" s="262"/>
      <c r="HH91" s="262"/>
      <c r="HI91" s="262"/>
      <c r="HJ91" s="262"/>
      <c r="HK91" s="262"/>
      <c r="HL91" s="262"/>
      <c r="HM91" s="262"/>
      <c r="HN91" s="262"/>
    </row>
    <row r="92" spans="1:222" s="221" customFormat="1" ht="25.5" x14ac:dyDescent="0.2">
      <c r="A92" s="1007">
        <v>4</v>
      </c>
      <c r="B92" s="1008">
        <v>4.3</v>
      </c>
      <c r="C92" s="187"/>
      <c r="D92" s="187"/>
      <c r="E92" s="289" t="s">
        <v>1631</v>
      </c>
      <c r="F92" s="222"/>
      <c r="G92" s="514" t="s">
        <v>4257</v>
      </c>
      <c r="H92" s="760" t="s">
        <v>3808</v>
      </c>
      <c r="I92" s="224" t="s">
        <v>1613</v>
      </c>
      <c r="J92" s="84">
        <f t="shared" ref="J92" si="35">J$86</f>
        <v>45474</v>
      </c>
      <c r="K92" s="294">
        <v>78.650000000000006</v>
      </c>
      <c r="L92" s="269"/>
      <c r="M92" s="294">
        <f>K92+L92</f>
        <v>78.650000000000006</v>
      </c>
      <c r="N92" s="239" t="s">
        <v>1362</v>
      </c>
      <c r="O92" s="1815">
        <f t="shared" ref="O92" si="36">O$44</f>
        <v>45839</v>
      </c>
      <c r="P92" s="1762" t="s">
        <v>69</v>
      </c>
      <c r="Q92" s="84" t="s">
        <v>3926</v>
      </c>
      <c r="R92" s="2092" t="s">
        <v>3389</v>
      </c>
      <c r="S92" s="929" t="s">
        <v>4070</v>
      </c>
      <c r="T92" s="929" t="s">
        <v>5458</v>
      </c>
      <c r="U92" s="929" t="s">
        <v>5458</v>
      </c>
      <c r="V92" s="929" t="s">
        <v>5458</v>
      </c>
      <c r="W92" s="281">
        <v>78.650000000000006</v>
      </c>
      <c r="X92" s="1104">
        <f t="shared" si="25"/>
        <v>0</v>
      </c>
      <c r="Y92" s="172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c r="DA92" s="262"/>
      <c r="DB92" s="262"/>
      <c r="DC92" s="262"/>
      <c r="DD92" s="262"/>
      <c r="DE92" s="262"/>
      <c r="DF92" s="262"/>
      <c r="DG92" s="262"/>
      <c r="DH92" s="262"/>
      <c r="DI92" s="262"/>
      <c r="DJ92" s="262"/>
      <c r="DK92" s="262"/>
      <c r="DL92" s="262"/>
      <c r="DM92" s="262"/>
      <c r="DN92" s="262"/>
      <c r="DO92" s="262"/>
      <c r="DP92" s="262"/>
      <c r="DQ92" s="262"/>
      <c r="DR92" s="262"/>
      <c r="DS92" s="262"/>
      <c r="DT92" s="262"/>
      <c r="DU92" s="262"/>
      <c r="DV92" s="262"/>
      <c r="DW92" s="262"/>
      <c r="DX92" s="262"/>
      <c r="DY92" s="262"/>
      <c r="DZ92" s="262"/>
      <c r="EA92" s="262"/>
      <c r="EB92" s="262"/>
      <c r="EC92" s="262"/>
      <c r="ED92" s="262"/>
      <c r="EE92" s="262"/>
      <c r="EF92" s="262"/>
      <c r="EG92" s="262"/>
      <c r="EH92" s="262"/>
      <c r="EI92" s="262"/>
      <c r="EJ92" s="262"/>
      <c r="EK92" s="262"/>
      <c r="EL92" s="262"/>
      <c r="EM92" s="262"/>
      <c r="EN92" s="262"/>
      <c r="EO92" s="262"/>
      <c r="EP92" s="262"/>
      <c r="EQ92" s="262"/>
      <c r="ER92" s="262"/>
      <c r="ES92" s="262"/>
      <c r="ET92" s="262"/>
      <c r="EU92" s="262"/>
      <c r="EV92" s="262"/>
      <c r="EW92" s="262"/>
      <c r="EX92" s="262"/>
      <c r="EY92" s="262"/>
      <c r="EZ92" s="262"/>
      <c r="FA92" s="262"/>
      <c r="FB92" s="262"/>
      <c r="FC92" s="262"/>
      <c r="FD92" s="262"/>
      <c r="FE92" s="262"/>
      <c r="FF92" s="262"/>
      <c r="FG92" s="262"/>
      <c r="FH92" s="262"/>
      <c r="FI92" s="262"/>
      <c r="FJ92" s="262"/>
      <c r="FK92" s="262"/>
      <c r="FL92" s="262"/>
      <c r="FM92" s="262"/>
      <c r="FN92" s="262"/>
      <c r="FO92" s="262"/>
      <c r="FP92" s="262"/>
      <c r="FQ92" s="262"/>
      <c r="FR92" s="262"/>
      <c r="FS92" s="262"/>
      <c r="FT92" s="262"/>
      <c r="FU92" s="262"/>
      <c r="FV92" s="262"/>
      <c r="FW92" s="262"/>
      <c r="FX92" s="262"/>
      <c r="FY92" s="262"/>
      <c r="FZ92" s="262"/>
      <c r="GA92" s="262"/>
      <c r="GB92" s="262"/>
      <c r="GC92" s="262"/>
      <c r="GD92" s="262"/>
      <c r="GE92" s="262"/>
      <c r="GF92" s="262"/>
      <c r="GG92" s="262"/>
      <c r="GH92" s="262"/>
      <c r="GI92" s="262"/>
      <c r="GJ92" s="262"/>
      <c r="GK92" s="262"/>
      <c r="GL92" s="262"/>
      <c r="GM92" s="262"/>
      <c r="GN92" s="262"/>
      <c r="GO92" s="262"/>
      <c r="GP92" s="262"/>
      <c r="GQ92" s="262"/>
      <c r="GR92" s="262"/>
      <c r="GS92" s="262"/>
      <c r="GT92" s="262"/>
      <c r="GU92" s="262"/>
      <c r="GV92" s="262"/>
      <c r="GW92" s="262"/>
      <c r="GX92" s="262"/>
      <c r="GY92" s="262"/>
      <c r="GZ92" s="262"/>
      <c r="HA92" s="262"/>
      <c r="HB92" s="262"/>
      <c r="HC92" s="262"/>
      <c r="HD92" s="262"/>
      <c r="HE92" s="262"/>
      <c r="HF92" s="262"/>
      <c r="HG92" s="262"/>
      <c r="HH92" s="262"/>
      <c r="HI92" s="262"/>
      <c r="HJ92" s="262"/>
      <c r="HK92" s="262"/>
      <c r="HL92" s="262"/>
      <c r="HM92" s="262"/>
      <c r="HN92" s="262"/>
    </row>
    <row r="93" spans="1:222" s="221" customFormat="1" ht="27.75" customHeight="1" x14ac:dyDescent="0.2">
      <c r="A93" s="1007">
        <v>4</v>
      </c>
      <c r="B93" s="1008">
        <v>4.3</v>
      </c>
      <c r="C93" s="187"/>
      <c r="D93" s="187"/>
      <c r="E93" s="289" t="s">
        <v>1632</v>
      </c>
      <c r="F93" s="222"/>
      <c r="G93" s="514" t="s">
        <v>6280</v>
      </c>
      <c r="H93" s="760" t="s">
        <v>3811</v>
      </c>
      <c r="I93" s="224" t="s">
        <v>1613</v>
      </c>
      <c r="J93" s="84">
        <f>J$92</f>
        <v>45474</v>
      </c>
      <c r="K93" s="294">
        <f>K$86</f>
        <v>3.15</v>
      </c>
      <c r="L93" s="235"/>
      <c r="M93" s="294">
        <f>K93</f>
        <v>3.15</v>
      </c>
      <c r="N93" s="239" t="s">
        <v>1362</v>
      </c>
      <c r="O93" s="1815">
        <f>O$92</f>
        <v>45839</v>
      </c>
      <c r="P93" s="1762" t="s">
        <v>69</v>
      </c>
      <c r="Q93" s="84" t="s">
        <v>3214</v>
      </c>
      <c r="R93" s="2092" t="s">
        <v>3392</v>
      </c>
      <c r="S93" s="929" t="s">
        <v>4065</v>
      </c>
      <c r="T93" s="929" t="s">
        <v>5459</v>
      </c>
      <c r="U93" s="929"/>
      <c r="V93" s="929" t="s">
        <v>5452</v>
      </c>
      <c r="W93" s="281">
        <v>3.15</v>
      </c>
      <c r="X93" s="1104">
        <f t="shared" si="25"/>
        <v>0</v>
      </c>
      <c r="Y93" s="172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c r="CY93" s="262"/>
      <c r="CZ93" s="262"/>
      <c r="DA93" s="262"/>
      <c r="DB93" s="262"/>
      <c r="DC93" s="262"/>
      <c r="DD93" s="262"/>
      <c r="DE93" s="262"/>
      <c r="DF93" s="262"/>
      <c r="DG93" s="262"/>
      <c r="DH93" s="262"/>
      <c r="DI93" s="262"/>
      <c r="DJ93" s="262"/>
      <c r="DK93" s="262"/>
      <c r="DL93" s="262"/>
      <c r="DM93" s="262"/>
      <c r="DN93" s="262"/>
      <c r="DO93" s="262"/>
      <c r="DP93" s="262"/>
      <c r="DQ93" s="262"/>
      <c r="DR93" s="262"/>
      <c r="DS93" s="262"/>
      <c r="DT93" s="262"/>
      <c r="DU93" s="262"/>
      <c r="DV93" s="262"/>
      <c r="DW93" s="262"/>
      <c r="DX93" s="262"/>
      <c r="DY93" s="262"/>
      <c r="DZ93" s="262"/>
      <c r="EA93" s="262"/>
      <c r="EB93" s="262"/>
      <c r="EC93" s="262"/>
      <c r="ED93" s="262"/>
      <c r="EE93" s="262"/>
      <c r="EF93" s="262"/>
      <c r="EG93" s="262"/>
      <c r="EH93" s="262"/>
      <c r="EI93" s="262"/>
      <c r="EJ93" s="262"/>
      <c r="EK93" s="262"/>
      <c r="EL93" s="262"/>
      <c r="EM93" s="262"/>
      <c r="EN93" s="262"/>
      <c r="EO93" s="262"/>
      <c r="EP93" s="262"/>
      <c r="EQ93" s="262"/>
      <c r="ER93" s="262"/>
      <c r="ES93" s="262"/>
      <c r="ET93" s="262"/>
      <c r="EU93" s="262"/>
      <c r="EV93" s="262"/>
      <c r="EW93" s="262"/>
      <c r="EX93" s="262"/>
      <c r="EY93" s="262"/>
      <c r="EZ93" s="262"/>
      <c r="FA93" s="262"/>
      <c r="FB93" s="262"/>
      <c r="FC93" s="262"/>
      <c r="FD93" s="262"/>
      <c r="FE93" s="262"/>
      <c r="FF93" s="262"/>
      <c r="FG93" s="262"/>
      <c r="FH93" s="262"/>
      <c r="FI93" s="262"/>
      <c r="FJ93" s="262"/>
      <c r="FK93" s="262"/>
      <c r="FL93" s="262"/>
      <c r="FM93" s="262"/>
      <c r="FN93" s="262"/>
      <c r="FO93" s="262"/>
      <c r="FP93" s="262"/>
      <c r="FQ93" s="262"/>
      <c r="FR93" s="262"/>
      <c r="FS93" s="262"/>
      <c r="FT93" s="262"/>
      <c r="FU93" s="262"/>
      <c r="FV93" s="262"/>
      <c r="FW93" s="262"/>
      <c r="FX93" s="262"/>
      <c r="FY93" s="262"/>
      <c r="FZ93" s="262"/>
      <c r="GA93" s="262"/>
      <c r="GB93" s="262"/>
      <c r="GC93" s="262"/>
      <c r="GD93" s="262"/>
      <c r="GE93" s="262"/>
      <c r="GF93" s="262"/>
      <c r="GG93" s="262"/>
      <c r="GH93" s="262"/>
      <c r="GI93" s="262"/>
      <c r="GJ93" s="262"/>
      <c r="GK93" s="262"/>
      <c r="GL93" s="262"/>
      <c r="GM93" s="262"/>
      <c r="GN93" s="262"/>
      <c r="GO93" s="262"/>
      <c r="GP93" s="262"/>
      <c r="GQ93" s="262"/>
      <c r="GR93" s="262"/>
      <c r="GS93" s="262"/>
      <c r="GT93" s="262"/>
      <c r="GU93" s="262"/>
      <c r="GV93" s="262"/>
      <c r="GW93" s="262"/>
      <c r="GX93" s="262"/>
      <c r="GY93" s="262"/>
      <c r="GZ93" s="262"/>
      <c r="HA93" s="262"/>
      <c r="HB93" s="262"/>
      <c r="HC93" s="262"/>
      <c r="HD93" s="262"/>
      <c r="HE93" s="262"/>
      <c r="HF93" s="262"/>
      <c r="HG93" s="262"/>
      <c r="HH93" s="262"/>
      <c r="HI93" s="262"/>
      <c r="HJ93" s="262"/>
      <c r="HK93" s="262"/>
      <c r="HL93" s="262"/>
      <c r="HM93" s="262"/>
      <c r="HN93" s="262"/>
    </row>
    <row r="94" spans="1:222" s="221" customFormat="1" ht="27.75" customHeight="1" x14ac:dyDescent="0.2">
      <c r="A94" s="1007">
        <v>4</v>
      </c>
      <c r="B94" s="1008">
        <v>4.3</v>
      </c>
      <c r="C94" s="187"/>
      <c r="D94" s="187"/>
      <c r="E94" s="1014" t="str">
        <f t="shared" ref="E94:E99" si="37">E93</f>
        <v>Subpoena</v>
      </c>
      <c r="F94" s="222"/>
      <c r="G94" s="514" t="s">
        <v>3923</v>
      </c>
      <c r="H94" s="760" t="s">
        <v>3812</v>
      </c>
      <c r="I94" s="224" t="s">
        <v>1613</v>
      </c>
      <c r="J94" s="84">
        <f>J$92</f>
        <v>45474</v>
      </c>
      <c r="K94" s="294">
        <f>K$87</f>
        <v>81.349999999999994</v>
      </c>
      <c r="L94" s="235"/>
      <c r="M94" s="294">
        <f>K94</f>
        <v>81.349999999999994</v>
      </c>
      <c r="N94" s="239" t="s">
        <v>1362</v>
      </c>
      <c r="O94" s="1815">
        <f>O$93</f>
        <v>45839</v>
      </c>
      <c r="P94" s="1762" t="s">
        <v>69</v>
      </c>
      <c r="Q94" s="84" t="s">
        <v>3214</v>
      </c>
      <c r="R94" s="2092" t="s">
        <v>3393</v>
      </c>
      <c r="S94" s="929" t="s">
        <v>4065</v>
      </c>
      <c r="T94" s="929" t="s">
        <v>5460</v>
      </c>
      <c r="U94" s="929"/>
      <c r="V94" s="929" t="s">
        <v>5453</v>
      </c>
      <c r="W94" s="281">
        <v>81.349999999999994</v>
      </c>
      <c r="X94" s="1104">
        <f t="shared" si="25"/>
        <v>0</v>
      </c>
      <c r="Y94" s="172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c r="CY94" s="262"/>
      <c r="CZ94" s="262"/>
      <c r="DA94" s="262"/>
      <c r="DB94" s="262"/>
      <c r="DC94" s="262"/>
      <c r="DD94" s="262"/>
      <c r="DE94" s="262"/>
      <c r="DF94" s="262"/>
      <c r="DG94" s="262"/>
      <c r="DH94" s="262"/>
      <c r="DI94" s="262"/>
      <c r="DJ94" s="262"/>
      <c r="DK94" s="262"/>
      <c r="DL94" s="262"/>
      <c r="DM94" s="262"/>
      <c r="DN94" s="262"/>
      <c r="DO94" s="262"/>
      <c r="DP94" s="262"/>
      <c r="DQ94" s="262"/>
      <c r="DR94" s="262"/>
      <c r="DS94" s="262"/>
      <c r="DT94" s="262"/>
      <c r="DU94" s="262"/>
      <c r="DV94" s="262"/>
      <c r="DW94" s="262"/>
      <c r="DX94" s="262"/>
      <c r="DY94" s="262"/>
      <c r="DZ94" s="262"/>
      <c r="EA94" s="262"/>
      <c r="EB94" s="262"/>
      <c r="EC94" s="262"/>
      <c r="ED94" s="262"/>
      <c r="EE94" s="262"/>
      <c r="EF94" s="262"/>
      <c r="EG94" s="262"/>
      <c r="EH94" s="262"/>
      <c r="EI94" s="262"/>
      <c r="EJ94" s="262"/>
      <c r="EK94" s="262"/>
      <c r="EL94" s="262"/>
      <c r="EM94" s="262"/>
      <c r="EN94" s="262"/>
      <c r="EO94" s="262"/>
      <c r="EP94" s="262"/>
      <c r="EQ94" s="262"/>
      <c r="ER94" s="262"/>
      <c r="ES94" s="262"/>
      <c r="ET94" s="262"/>
      <c r="EU94" s="262"/>
      <c r="EV94" s="262"/>
      <c r="EW94" s="262"/>
      <c r="EX94" s="262"/>
      <c r="EY94" s="262"/>
      <c r="EZ94" s="262"/>
      <c r="FA94" s="262"/>
      <c r="FB94" s="262"/>
      <c r="FC94" s="262"/>
      <c r="FD94" s="262"/>
      <c r="FE94" s="262"/>
      <c r="FF94" s="262"/>
      <c r="FG94" s="262"/>
      <c r="FH94" s="262"/>
      <c r="FI94" s="262"/>
      <c r="FJ94" s="262"/>
      <c r="FK94" s="262"/>
      <c r="FL94" s="262"/>
      <c r="FM94" s="262"/>
      <c r="FN94" s="262"/>
      <c r="FO94" s="262"/>
      <c r="FP94" s="262"/>
      <c r="FQ94" s="262"/>
      <c r="FR94" s="262"/>
      <c r="FS94" s="262"/>
      <c r="FT94" s="262"/>
      <c r="FU94" s="262"/>
      <c r="FV94" s="262"/>
      <c r="FW94" s="262"/>
      <c r="FX94" s="262"/>
      <c r="FY94" s="262"/>
      <c r="FZ94" s="262"/>
      <c r="GA94" s="262"/>
      <c r="GB94" s="262"/>
      <c r="GC94" s="262"/>
      <c r="GD94" s="262"/>
      <c r="GE94" s="262"/>
      <c r="GF94" s="262"/>
      <c r="GG94" s="262"/>
      <c r="GH94" s="262"/>
      <c r="GI94" s="262"/>
      <c r="GJ94" s="262"/>
      <c r="GK94" s="262"/>
      <c r="GL94" s="262"/>
      <c r="GM94" s="262"/>
      <c r="GN94" s="262"/>
      <c r="GO94" s="262"/>
      <c r="GP94" s="262"/>
      <c r="GQ94" s="262"/>
      <c r="GR94" s="262"/>
      <c r="GS94" s="262"/>
      <c r="GT94" s="262"/>
      <c r="GU94" s="262"/>
      <c r="GV94" s="262"/>
      <c r="GW94" s="262"/>
      <c r="GX94" s="262"/>
      <c r="GY94" s="262"/>
      <c r="GZ94" s="262"/>
      <c r="HA94" s="262"/>
      <c r="HB94" s="262"/>
      <c r="HC94" s="262"/>
      <c r="HD94" s="262"/>
      <c r="HE94" s="262"/>
      <c r="HF94" s="262"/>
      <c r="HG94" s="262"/>
      <c r="HH94" s="262"/>
      <c r="HI94" s="262"/>
      <c r="HJ94" s="262"/>
      <c r="HK94" s="262"/>
      <c r="HL94" s="262"/>
      <c r="HM94" s="262"/>
      <c r="HN94" s="262"/>
    </row>
    <row r="95" spans="1:222" s="221" customFormat="1" ht="27.75" customHeight="1" x14ac:dyDescent="0.2">
      <c r="A95" s="1007">
        <v>4</v>
      </c>
      <c r="B95" s="1008">
        <v>4.3</v>
      </c>
      <c r="C95" s="187"/>
      <c r="D95" s="187"/>
      <c r="E95" s="1010" t="str">
        <f t="shared" si="37"/>
        <v>Subpoena</v>
      </c>
      <c r="F95" s="249"/>
      <c r="G95" s="514" t="s">
        <v>3922</v>
      </c>
      <c r="H95" s="760" t="s">
        <v>3813</v>
      </c>
      <c r="I95" s="224" t="s">
        <v>1613</v>
      </c>
      <c r="J95" s="84">
        <f>J$92</f>
        <v>45474</v>
      </c>
      <c r="K95" s="294">
        <f>K$88</f>
        <v>0.7</v>
      </c>
      <c r="L95" s="235"/>
      <c r="M95" s="294">
        <f>K95</f>
        <v>0.7</v>
      </c>
      <c r="N95" s="239" t="s">
        <v>1362</v>
      </c>
      <c r="O95" s="1815">
        <f t="shared" ref="O95:O97" si="38">O$93</f>
        <v>45839</v>
      </c>
      <c r="P95" s="1762" t="s">
        <v>69</v>
      </c>
      <c r="Q95" s="84" t="s">
        <v>3214</v>
      </c>
      <c r="R95" s="2092" t="s">
        <v>3394</v>
      </c>
      <c r="S95" s="929" t="s">
        <v>4065</v>
      </c>
      <c r="T95" s="929" t="s">
        <v>5461</v>
      </c>
      <c r="U95" s="929"/>
      <c r="V95" s="929" t="s">
        <v>5454</v>
      </c>
      <c r="W95" s="281">
        <v>0.7</v>
      </c>
      <c r="X95" s="1104">
        <f t="shared" si="25"/>
        <v>0</v>
      </c>
      <c r="Y95" s="172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c r="CY95" s="262"/>
      <c r="CZ95" s="262"/>
      <c r="DA95" s="262"/>
      <c r="DB95" s="262"/>
      <c r="DC95" s="262"/>
      <c r="DD95" s="262"/>
      <c r="DE95" s="262"/>
      <c r="DF95" s="262"/>
      <c r="DG95" s="262"/>
      <c r="DH95" s="262"/>
      <c r="DI95" s="262"/>
      <c r="DJ95" s="262"/>
      <c r="DK95" s="262"/>
      <c r="DL95" s="262"/>
      <c r="DM95" s="262"/>
      <c r="DN95" s="262"/>
      <c r="DO95" s="262"/>
      <c r="DP95" s="262"/>
      <c r="DQ95" s="262"/>
      <c r="DR95" s="262"/>
      <c r="DS95" s="262"/>
      <c r="DT95" s="262"/>
      <c r="DU95" s="262"/>
      <c r="DV95" s="262"/>
      <c r="DW95" s="262"/>
      <c r="DX95" s="262"/>
      <c r="DY95" s="262"/>
      <c r="DZ95" s="262"/>
      <c r="EA95" s="262"/>
      <c r="EB95" s="262"/>
      <c r="EC95" s="262"/>
      <c r="ED95" s="262"/>
      <c r="EE95" s="262"/>
      <c r="EF95" s="262"/>
      <c r="EG95" s="262"/>
      <c r="EH95" s="262"/>
      <c r="EI95" s="262"/>
      <c r="EJ95" s="262"/>
      <c r="EK95" s="262"/>
      <c r="EL95" s="262"/>
      <c r="EM95" s="262"/>
      <c r="EN95" s="262"/>
      <c r="EO95" s="262"/>
      <c r="EP95" s="262"/>
      <c r="EQ95" s="262"/>
      <c r="ER95" s="262"/>
      <c r="ES95" s="262"/>
      <c r="ET95" s="262"/>
      <c r="EU95" s="262"/>
      <c r="EV95" s="262"/>
      <c r="EW95" s="262"/>
      <c r="EX95" s="262"/>
      <c r="EY95" s="262"/>
      <c r="EZ95" s="262"/>
      <c r="FA95" s="262"/>
      <c r="FB95" s="262"/>
      <c r="FC95" s="262"/>
      <c r="FD95" s="262"/>
      <c r="FE95" s="262"/>
      <c r="FF95" s="262"/>
      <c r="FG95" s="262"/>
      <c r="FH95" s="262"/>
      <c r="FI95" s="262"/>
      <c r="FJ95" s="262"/>
      <c r="FK95" s="262"/>
      <c r="FL95" s="262"/>
      <c r="FM95" s="262"/>
      <c r="FN95" s="262"/>
      <c r="FO95" s="262"/>
      <c r="FP95" s="262"/>
      <c r="FQ95" s="262"/>
      <c r="FR95" s="262"/>
      <c r="FS95" s="262"/>
      <c r="FT95" s="262"/>
      <c r="FU95" s="262"/>
      <c r="FV95" s="262"/>
      <c r="FW95" s="262"/>
      <c r="FX95" s="262"/>
      <c r="FY95" s="262"/>
      <c r="FZ95" s="262"/>
      <c r="GA95" s="262"/>
      <c r="GB95" s="262"/>
      <c r="GC95" s="262"/>
      <c r="GD95" s="262"/>
      <c r="GE95" s="262"/>
      <c r="GF95" s="262"/>
      <c r="GG95" s="262"/>
      <c r="GH95" s="262"/>
      <c r="GI95" s="262"/>
      <c r="GJ95" s="262"/>
      <c r="GK95" s="262"/>
      <c r="GL95" s="262"/>
      <c r="GM95" s="262"/>
      <c r="GN95" s="262"/>
      <c r="GO95" s="262"/>
      <c r="GP95" s="262"/>
      <c r="GQ95" s="262"/>
      <c r="GR95" s="262"/>
      <c r="GS95" s="262"/>
      <c r="GT95" s="262"/>
      <c r="GU95" s="262"/>
      <c r="GV95" s="262"/>
      <c r="GW95" s="262"/>
      <c r="GX95" s="262"/>
      <c r="GY95" s="262"/>
      <c r="GZ95" s="262"/>
      <c r="HA95" s="262"/>
      <c r="HB95" s="262"/>
      <c r="HC95" s="262"/>
      <c r="HD95" s="262"/>
      <c r="HE95" s="262"/>
      <c r="HF95" s="262"/>
      <c r="HG95" s="262"/>
      <c r="HH95" s="262"/>
      <c r="HI95" s="262"/>
      <c r="HJ95" s="262"/>
      <c r="HK95" s="262"/>
      <c r="HL95" s="262"/>
      <c r="HM95" s="262"/>
      <c r="HN95" s="262"/>
    </row>
    <row r="96" spans="1:222" s="221" customFormat="1" ht="27.75" customHeight="1" x14ac:dyDescent="0.2">
      <c r="A96" s="1007">
        <v>4</v>
      </c>
      <c r="B96" s="1008">
        <v>4.3</v>
      </c>
      <c r="C96" s="187"/>
      <c r="D96" s="187"/>
      <c r="E96" s="1010" t="str">
        <f t="shared" si="37"/>
        <v>Subpoena</v>
      </c>
      <c r="F96" s="249"/>
      <c r="G96" s="514" t="s">
        <v>3924</v>
      </c>
      <c r="H96" s="760" t="s">
        <v>3814</v>
      </c>
      <c r="I96" s="224" t="s">
        <v>1613</v>
      </c>
      <c r="J96" s="84">
        <f>J$92</f>
        <v>45474</v>
      </c>
      <c r="K96" s="294">
        <v>32.450000000000003</v>
      </c>
      <c r="L96" s="235"/>
      <c r="M96" s="294">
        <f>K96</f>
        <v>32.450000000000003</v>
      </c>
      <c r="N96" s="239" t="s">
        <v>1362</v>
      </c>
      <c r="O96" s="1815">
        <f t="shared" si="38"/>
        <v>45839</v>
      </c>
      <c r="P96" s="1762" t="s">
        <v>69</v>
      </c>
      <c r="Q96" s="84" t="s">
        <v>3214</v>
      </c>
      <c r="R96" s="2092" t="s">
        <v>3395</v>
      </c>
      <c r="S96" s="929" t="s">
        <v>4065</v>
      </c>
      <c r="T96" s="929" t="s">
        <v>5462</v>
      </c>
      <c r="U96" s="929"/>
      <c r="V96" s="929" t="s">
        <v>5455</v>
      </c>
      <c r="W96" s="281">
        <v>32.450000000000003</v>
      </c>
      <c r="X96" s="1104">
        <f t="shared" si="25"/>
        <v>0</v>
      </c>
      <c r="Y96" s="172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c r="CY96" s="262"/>
      <c r="CZ96" s="262"/>
      <c r="DA96" s="262"/>
      <c r="DB96" s="262"/>
      <c r="DC96" s="262"/>
      <c r="DD96" s="262"/>
      <c r="DE96" s="262"/>
      <c r="DF96" s="262"/>
      <c r="DG96" s="262"/>
      <c r="DH96" s="262"/>
      <c r="DI96" s="262"/>
      <c r="DJ96" s="262"/>
      <c r="DK96" s="262"/>
      <c r="DL96" s="262"/>
      <c r="DM96" s="262"/>
      <c r="DN96" s="262"/>
      <c r="DO96" s="262"/>
      <c r="DP96" s="262"/>
      <c r="DQ96" s="262"/>
      <c r="DR96" s="262"/>
      <c r="DS96" s="262"/>
      <c r="DT96" s="262"/>
      <c r="DU96" s="262"/>
      <c r="DV96" s="262"/>
      <c r="DW96" s="262"/>
      <c r="DX96" s="262"/>
      <c r="DY96" s="262"/>
      <c r="DZ96" s="262"/>
      <c r="EA96" s="262"/>
      <c r="EB96" s="262"/>
      <c r="EC96" s="262"/>
      <c r="ED96" s="262"/>
      <c r="EE96" s="262"/>
      <c r="EF96" s="262"/>
      <c r="EG96" s="262"/>
      <c r="EH96" s="262"/>
      <c r="EI96" s="262"/>
      <c r="EJ96" s="262"/>
      <c r="EK96" s="262"/>
      <c r="EL96" s="262"/>
      <c r="EM96" s="262"/>
      <c r="EN96" s="262"/>
      <c r="EO96" s="262"/>
      <c r="EP96" s="262"/>
      <c r="EQ96" s="262"/>
      <c r="ER96" s="262"/>
      <c r="ES96" s="262"/>
      <c r="ET96" s="262"/>
      <c r="EU96" s="262"/>
      <c r="EV96" s="262"/>
      <c r="EW96" s="262"/>
      <c r="EX96" s="262"/>
      <c r="EY96" s="262"/>
      <c r="EZ96" s="262"/>
      <c r="FA96" s="262"/>
      <c r="FB96" s="262"/>
      <c r="FC96" s="262"/>
      <c r="FD96" s="262"/>
      <c r="FE96" s="262"/>
      <c r="FF96" s="262"/>
      <c r="FG96" s="262"/>
      <c r="FH96" s="262"/>
      <c r="FI96" s="262"/>
      <c r="FJ96" s="262"/>
      <c r="FK96" s="262"/>
      <c r="FL96" s="262"/>
      <c r="FM96" s="262"/>
      <c r="FN96" s="262"/>
      <c r="FO96" s="262"/>
      <c r="FP96" s="262"/>
      <c r="FQ96" s="262"/>
      <c r="FR96" s="262"/>
      <c r="FS96" s="262"/>
      <c r="FT96" s="262"/>
      <c r="FU96" s="262"/>
      <c r="FV96" s="262"/>
      <c r="FW96" s="262"/>
      <c r="FX96" s="262"/>
      <c r="FY96" s="262"/>
      <c r="FZ96" s="262"/>
      <c r="GA96" s="262"/>
      <c r="GB96" s="262"/>
      <c r="GC96" s="262"/>
      <c r="GD96" s="262"/>
      <c r="GE96" s="262"/>
      <c r="GF96" s="262"/>
      <c r="GG96" s="262"/>
      <c r="GH96" s="262"/>
      <c r="GI96" s="262"/>
      <c r="GJ96" s="262"/>
      <c r="GK96" s="262"/>
      <c r="GL96" s="262"/>
      <c r="GM96" s="262"/>
      <c r="GN96" s="262"/>
      <c r="GO96" s="262"/>
      <c r="GP96" s="262"/>
      <c r="GQ96" s="262"/>
      <c r="GR96" s="262"/>
      <c r="GS96" s="262"/>
      <c r="GT96" s="262"/>
      <c r="GU96" s="262"/>
      <c r="GV96" s="262"/>
      <c r="GW96" s="262"/>
      <c r="GX96" s="262"/>
      <c r="GY96" s="262"/>
      <c r="GZ96" s="262"/>
      <c r="HA96" s="262"/>
      <c r="HB96" s="262"/>
      <c r="HC96" s="262"/>
      <c r="HD96" s="262"/>
      <c r="HE96" s="262"/>
      <c r="HF96" s="262"/>
      <c r="HG96" s="262"/>
      <c r="HH96" s="262"/>
      <c r="HI96" s="262"/>
      <c r="HJ96" s="262"/>
      <c r="HK96" s="262"/>
      <c r="HL96" s="262"/>
      <c r="HM96" s="262"/>
      <c r="HN96" s="262"/>
    </row>
    <row r="97" spans="1:344" s="221" customFormat="1" ht="40.5" customHeight="1" x14ac:dyDescent="0.2">
      <c r="A97" s="1007">
        <v>4</v>
      </c>
      <c r="B97" s="1008">
        <v>4.3</v>
      </c>
      <c r="C97" s="187"/>
      <c r="D97" s="187"/>
      <c r="E97" s="1010" t="str">
        <f t="shared" si="37"/>
        <v>Subpoena</v>
      </c>
      <c r="F97" s="249"/>
      <c r="G97" s="514" t="s">
        <v>3927</v>
      </c>
      <c r="H97" s="760" t="s">
        <v>3809</v>
      </c>
      <c r="I97" s="224" t="s">
        <v>1613</v>
      </c>
      <c r="J97" s="84">
        <f>J$92</f>
        <v>45474</v>
      </c>
      <c r="K97" s="294">
        <v>104.6</v>
      </c>
      <c r="L97" s="233"/>
      <c r="M97" s="294">
        <f>K97+L97</f>
        <v>104.6</v>
      </c>
      <c r="N97" s="239" t="s">
        <v>1362</v>
      </c>
      <c r="O97" s="1815">
        <f t="shared" si="38"/>
        <v>45839</v>
      </c>
      <c r="P97" s="1762" t="s">
        <v>69</v>
      </c>
      <c r="Q97" s="84" t="s">
        <v>3215</v>
      </c>
      <c r="R97" s="2092" t="s">
        <v>3390</v>
      </c>
      <c r="S97" s="929" t="s">
        <v>4070</v>
      </c>
      <c r="T97" s="929" t="s">
        <v>5463</v>
      </c>
      <c r="U97" s="929" t="s">
        <v>5463</v>
      </c>
      <c r="V97" s="929" t="s">
        <v>5463</v>
      </c>
      <c r="W97" s="281">
        <v>104.6</v>
      </c>
      <c r="X97" s="1104">
        <f t="shared" si="25"/>
        <v>0</v>
      </c>
      <c r="Y97" s="172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c r="CY97" s="262"/>
      <c r="CZ97" s="262"/>
      <c r="DA97" s="262"/>
      <c r="DB97" s="262"/>
      <c r="DC97" s="262"/>
      <c r="DD97" s="262"/>
      <c r="DE97" s="262"/>
      <c r="DF97" s="262"/>
      <c r="DG97" s="262"/>
      <c r="DH97" s="262"/>
      <c r="DI97" s="262"/>
      <c r="DJ97" s="262"/>
      <c r="DK97" s="262"/>
      <c r="DL97" s="262"/>
      <c r="DM97" s="262"/>
      <c r="DN97" s="262"/>
      <c r="DO97" s="262"/>
      <c r="DP97" s="262"/>
      <c r="DQ97" s="262"/>
      <c r="DR97" s="262"/>
      <c r="DS97" s="262"/>
      <c r="DT97" s="262"/>
      <c r="DU97" s="262"/>
      <c r="DV97" s="262"/>
      <c r="DW97" s="262"/>
      <c r="DX97" s="262"/>
      <c r="DY97" s="262"/>
      <c r="DZ97" s="262"/>
      <c r="EA97" s="262"/>
      <c r="EB97" s="262"/>
      <c r="EC97" s="262"/>
      <c r="ED97" s="262"/>
      <c r="EE97" s="262"/>
      <c r="EF97" s="262"/>
      <c r="EG97" s="262"/>
      <c r="EH97" s="262"/>
      <c r="EI97" s="262"/>
      <c r="EJ97" s="262"/>
      <c r="EK97" s="262"/>
      <c r="EL97" s="262"/>
      <c r="EM97" s="262"/>
      <c r="EN97" s="262"/>
      <c r="EO97" s="262"/>
      <c r="EP97" s="262"/>
      <c r="EQ97" s="262"/>
      <c r="ER97" s="262"/>
      <c r="ES97" s="262"/>
      <c r="ET97" s="262"/>
      <c r="EU97" s="262"/>
      <c r="EV97" s="262"/>
      <c r="EW97" s="262"/>
      <c r="EX97" s="262"/>
      <c r="EY97" s="262"/>
      <c r="EZ97" s="262"/>
      <c r="FA97" s="262"/>
      <c r="FB97" s="262"/>
      <c r="FC97" s="262"/>
      <c r="FD97" s="262"/>
      <c r="FE97" s="262"/>
      <c r="FF97" s="262"/>
      <c r="FG97" s="262"/>
      <c r="FH97" s="262"/>
      <c r="FI97" s="262"/>
      <c r="FJ97" s="262"/>
      <c r="FK97" s="262"/>
      <c r="FL97" s="262"/>
      <c r="FM97" s="262"/>
      <c r="FN97" s="262"/>
      <c r="FO97" s="262"/>
      <c r="FP97" s="262"/>
      <c r="FQ97" s="262"/>
      <c r="FR97" s="262"/>
      <c r="FS97" s="262"/>
      <c r="FT97" s="262"/>
      <c r="FU97" s="262"/>
      <c r="FV97" s="262"/>
      <c r="FW97" s="262"/>
      <c r="FX97" s="262"/>
      <c r="FY97" s="262"/>
      <c r="FZ97" s="262"/>
      <c r="GA97" s="262"/>
      <c r="GB97" s="262"/>
      <c r="GC97" s="262"/>
      <c r="GD97" s="262"/>
      <c r="GE97" s="262"/>
      <c r="GF97" s="262"/>
      <c r="GG97" s="262"/>
      <c r="GH97" s="262"/>
      <c r="GI97" s="262"/>
      <c r="GJ97" s="262"/>
      <c r="GK97" s="262"/>
      <c r="GL97" s="262"/>
      <c r="GM97" s="262"/>
      <c r="GN97" s="262"/>
      <c r="GO97" s="262"/>
      <c r="GP97" s="262"/>
      <c r="GQ97" s="262"/>
      <c r="GR97" s="262"/>
      <c r="GS97" s="262"/>
      <c r="GT97" s="262"/>
      <c r="GU97" s="262"/>
      <c r="GV97" s="262"/>
      <c r="GW97" s="262"/>
      <c r="GX97" s="262"/>
      <c r="GY97" s="262"/>
      <c r="GZ97" s="262"/>
      <c r="HA97" s="262"/>
      <c r="HB97" s="262"/>
      <c r="HC97" s="262"/>
      <c r="HD97" s="262"/>
      <c r="HE97" s="262"/>
      <c r="HF97" s="262"/>
      <c r="HG97" s="262"/>
      <c r="HH97" s="262"/>
      <c r="HI97" s="262"/>
      <c r="HJ97" s="262"/>
      <c r="HK97" s="262"/>
      <c r="HL97" s="262"/>
      <c r="HM97" s="262"/>
      <c r="HN97" s="262"/>
    </row>
    <row r="98" spans="1:344" s="221" customFormat="1" ht="16.5" customHeight="1" x14ac:dyDescent="0.2">
      <c r="A98" s="1007">
        <v>4</v>
      </c>
      <c r="B98" s="1008">
        <v>4.3</v>
      </c>
      <c r="C98" s="187"/>
      <c r="D98" s="187"/>
      <c r="E98" s="1015" t="str">
        <f t="shared" si="37"/>
        <v>Subpoena</v>
      </c>
      <c r="F98" s="249"/>
      <c r="G98" s="514" t="s">
        <v>3928</v>
      </c>
      <c r="H98" s="760" t="s">
        <v>3810</v>
      </c>
      <c r="I98" s="224" t="s">
        <v>1613</v>
      </c>
      <c r="J98" s="253">
        <v>38705</v>
      </c>
      <c r="K98" s="294">
        <v>36</v>
      </c>
      <c r="L98" s="233"/>
      <c r="M98" s="294">
        <f>K98</f>
        <v>36</v>
      </c>
      <c r="N98" s="239" t="s">
        <v>1362</v>
      </c>
      <c r="O98" s="1815"/>
      <c r="P98" s="1762" t="s">
        <v>69</v>
      </c>
      <c r="Q98" s="84" t="s">
        <v>3216</v>
      </c>
      <c r="R98" s="2092" t="s">
        <v>3391</v>
      </c>
      <c r="S98" s="929" t="s">
        <v>4070</v>
      </c>
      <c r="T98" s="929" t="s">
        <v>5464</v>
      </c>
      <c r="U98" s="929" t="s">
        <v>5464</v>
      </c>
      <c r="V98" s="929" t="s">
        <v>5464</v>
      </c>
      <c r="W98" s="281">
        <v>36</v>
      </c>
      <c r="X98" s="1104">
        <f t="shared" si="25"/>
        <v>0</v>
      </c>
      <c r="Y98" s="172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c r="CY98" s="262"/>
      <c r="CZ98" s="262"/>
      <c r="DA98" s="262"/>
      <c r="DB98" s="262"/>
      <c r="DC98" s="262"/>
      <c r="DD98" s="262"/>
      <c r="DE98" s="262"/>
      <c r="DF98" s="262"/>
      <c r="DG98" s="262"/>
      <c r="DH98" s="262"/>
      <c r="DI98" s="262"/>
      <c r="DJ98" s="262"/>
      <c r="DK98" s="262"/>
      <c r="DL98" s="262"/>
      <c r="DM98" s="262"/>
      <c r="DN98" s="262"/>
      <c r="DO98" s="262"/>
      <c r="DP98" s="262"/>
      <c r="DQ98" s="262"/>
      <c r="DR98" s="262"/>
      <c r="DS98" s="262"/>
      <c r="DT98" s="262"/>
      <c r="DU98" s="262"/>
      <c r="DV98" s="262"/>
      <c r="DW98" s="262"/>
      <c r="DX98" s="262"/>
      <c r="DY98" s="262"/>
      <c r="DZ98" s="262"/>
      <c r="EA98" s="262"/>
      <c r="EB98" s="262"/>
      <c r="EC98" s="262"/>
      <c r="ED98" s="262"/>
      <c r="EE98" s="262"/>
      <c r="EF98" s="262"/>
      <c r="EG98" s="262"/>
      <c r="EH98" s="262"/>
      <c r="EI98" s="262"/>
      <c r="EJ98" s="262"/>
      <c r="EK98" s="262"/>
      <c r="EL98" s="262"/>
      <c r="EM98" s="262"/>
      <c r="EN98" s="262"/>
      <c r="EO98" s="262"/>
      <c r="EP98" s="262"/>
      <c r="EQ98" s="262"/>
      <c r="ER98" s="262"/>
      <c r="ES98" s="262"/>
      <c r="ET98" s="262"/>
      <c r="EU98" s="262"/>
      <c r="EV98" s="262"/>
      <c r="EW98" s="262"/>
      <c r="EX98" s="262"/>
      <c r="EY98" s="262"/>
      <c r="EZ98" s="262"/>
      <c r="FA98" s="262"/>
      <c r="FB98" s="262"/>
      <c r="FC98" s="262"/>
      <c r="FD98" s="262"/>
      <c r="FE98" s="262"/>
      <c r="FF98" s="262"/>
      <c r="FG98" s="262"/>
      <c r="FH98" s="262"/>
      <c r="FI98" s="262"/>
      <c r="FJ98" s="262"/>
      <c r="FK98" s="262"/>
      <c r="FL98" s="262"/>
      <c r="FM98" s="262"/>
      <c r="FN98" s="262"/>
      <c r="FO98" s="262"/>
      <c r="FP98" s="262"/>
      <c r="FQ98" s="262"/>
      <c r="FR98" s="262"/>
      <c r="FS98" s="262"/>
      <c r="FT98" s="262"/>
      <c r="FU98" s="262"/>
      <c r="FV98" s="262"/>
      <c r="FW98" s="262"/>
      <c r="FX98" s="262"/>
      <c r="FY98" s="262"/>
      <c r="FZ98" s="262"/>
      <c r="GA98" s="262"/>
      <c r="GB98" s="262"/>
      <c r="GC98" s="262"/>
      <c r="GD98" s="262"/>
      <c r="GE98" s="262"/>
      <c r="GF98" s="262"/>
      <c r="GG98" s="262"/>
      <c r="GH98" s="262"/>
      <c r="GI98" s="262"/>
      <c r="GJ98" s="262"/>
      <c r="GK98" s="262"/>
      <c r="GL98" s="262"/>
      <c r="GM98" s="262"/>
      <c r="GN98" s="262"/>
      <c r="GO98" s="262"/>
      <c r="GP98" s="262"/>
      <c r="GQ98" s="262"/>
      <c r="GR98" s="262"/>
      <c r="GS98" s="262"/>
      <c r="GT98" s="262"/>
      <c r="GU98" s="262"/>
      <c r="GV98" s="262"/>
      <c r="GW98" s="262"/>
      <c r="GX98" s="262"/>
      <c r="GY98" s="262"/>
      <c r="GZ98" s="262"/>
      <c r="HA98" s="262"/>
      <c r="HB98" s="262"/>
      <c r="HC98" s="262"/>
      <c r="HD98" s="262"/>
      <c r="HE98" s="262"/>
      <c r="HF98" s="262"/>
      <c r="HG98" s="262"/>
      <c r="HH98" s="262"/>
      <c r="HI98" s="262"/>
      <c r="HJ98" s="262"/>
      <c r="HK98" s="262"/>
      <c r="HL98" s="262"/>
      <c r="HM98" s="262"/>
      <c r="HN98" s="262"/>
    </row>
    <row r="99" spans="1:344" s="221" customFormat="1" ht="33" customHeight="1" x14ac:dyDescent="0.2">
      <c r="A99" s="1007">
        <v>4</v>
      </c>
      <c r="B99" s="1008">
        <v>4.3</v>
      </c>
      <c r="C99" s="187"/>
      <c r="D99" s="187"/>
      <c r="E99" s="1015" t="str">
        <f t="shared" si="37"/>
        <v>Subpoena</v>
      </c>
      <c r="F99" s="291"/>
      <c r="G99" s="293" t="s">
        <v>1633</v>
      </c>
      <c r="H99" s="764" t="s">
        <v>3815</v>
      </c>
      <c r="I99" s="224">
        <v>452060</v>
      </c>
      <c r="J99" s="253"/>
      <c r="K99" s="280" t="s">
        <v>1634</v>
      </c>
      <c r="L99" s="292"/>
      <c r="M99" s="280" t="s">
        <v>1634</v>
      </c>
      <c r="N99" s="239" t="s">
        <v>1214</v>
      </c>
      <c r="O99" s="1815"/>
      <c r="P99" s="1762"/>
      <c r="Q99" s="84"/>
      <c r="R99" s="2092" t="s">
        <v>3396</v>
      </c>
      <c r="S99" s="901" t="s">
        <v>4066</v>
      </c>
      <c r="T99" s="929" t="s">
        <v>5465</v>
      </c>
      <c r="U99" s="903"/>
      <c r="V99" s="901"/>
      <c r="W99" s="280" t="s">
        <v>1634</v>
      </c>
      <c r="X99" s="1103" t="str">
        <f t="shared" si="25"/>
        <v>Text</v>
      </c>
      <c r="Y99" s="958"/>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87"/>
      <c r="DW99" s="187"/>
      <c r="DX99" s="187"/>
      <c r="DY99" s="187"/>
      <c r="DZ99" s="187"/>
      <c r="EA99" s="187"/>
      <c r="EB99" s="187"/>
      <c r="EC99" s="187"/>
      <c r="ED99" s="187"/>
      <c r="EE99" s="187"/>
      <c r="EF99" s="187"/>
      <c r="EG99" s="187"/>
      <c r="EH99" s="187"/>
      <c r="EI99" s="187"/>
      <c r="EJ99" s="187"/>
      <c r="EK99" s="187"/>
      <c r="EL99" s="187"/>
      <c r="EM99" s="187"/>
      <c r="EN99" s="187"/>
      <c r="EO99" s="187"/>
      <c r="EP99" s="187"/>
      <c r="EQ99" s="187"/>
      <c r="ER99" s="187"/>
      <c r="ES99" s="187"/>
      <c r="ET99" s="187"/>
      <c r="EU99" s="187"/>
      <c r="EV99" s="187"/>
      <c r="EW99" s="187"/>
      <c r="EX99" s="187"/>
      <c r="EY99" s="187"/>
      <c r="EZ99" s="187"/>
      <c r="FA99" s="187"/>
      <c r="FB99" s="187"/>
      <c r="FC99" s="187"/>
      <c r="FD99" s="187"/>
      <c r="FE99" s="187"/>
      <c r="FF99" s="187"/>
      <c r="FG99" s="187"/>
      <c r="FH99" s="187"/>
      <c r="FI99" s="187"/>
      <c r="FJ99" s="187"/>
      <c r="FK99" s="187"/>
      <c r="FL99" s="187"/>
      <c r="FM99" s="187"/>
      <c r="FN99" s="187"/>
      <c r="FO99" s="187"/>
      <c r="FP99" s="187"/>
      <c r="FQ99" s="187"/>
      <c r="FR99" s="187"/>
      <c r="FS99" s="187"/>
      <c r="FT99" s="187"/>
      <c r="FU99" s="187"/>
      <c r="FV99" s="187"/>
      <c r="FW99" s="187"/>
      <c r="FX99" s="187"/>
      <c r="FY99" s="187"/>
      <c r="FZ99" s="187"/>
      <c r="GA99" s="187"/>
      <c r="GB99" s="187"/>
      <c r="GC99" s="187"/>
      <c r="GD99" s="187"/>
      <c r="GE99" s="187"/>
      <c r="GF99" s="187"/>
      <c r="GG99" s="187"/>
      <c r="GH99" s="187"/>
      <c r="GI99" s="187"/>
      <c r="GJ99" s="187"/>
      <c r="GK99" s="187"/>
      <c r="GL99" s="187"/>
      <c r="GM99" s="187"/>
      <c r="GN99" s="187"/>
      <c r="GO99" s="187"/>
      <c r="GP99" s="187"/>
      <c r="GQ99" s="187"/>
      <c r="GR99" s="187"/>
      <c r="GS99" s="187"/>
      <c r="GT99" s="187"/>
      <c r="GU99" s="187"/>
      <c r="GV99" s="187"/>
      <c r="GW99" s="187"/>
      <c r="GX99" s="187"/>
      <c r="GY99" s="187"/>
      <c r="GZ99" s="187"/>
      <c r="HA99" s="187"/>
      <c r="HB99" s="187"/>
      <c r="HC99" s="187"/>
      <c r="HD99" s="187"/>
      <c r="HE99" s="187"/>
      <c r="HF99" s="187"/>
      <c r="HG99" s="187"/>
      <c r="HH99" s="187"/>
      <c r="HI99" s="187"/>
      <c r="HJ99" s="187"/>
      <c r="HK99" s="187"/>
      <c r="HL99" s="187"/>
      <c r="HM99" s="187"/>
      <c r="HN99" s="187"/>
      <c r="HO99" s="220"/>
      <c r="HP99" s="220"/>
      <c r="HQ99" s="220"/>
      <c r="HR99" s="220"/>
      <c r="HS99" s="220"/>
      <c r="HT99" s="220"/>
      <c r="HU99" s="220"/>
      <c r="HV99" s="220"/>
      <c r="HW99" s="220"/>
      <c r="HX99" s="220"/>
      <c r="HY99" s="220"/>
      <c r="HZ99" s="220"/>
      <c r="IA99" s="220"/>
      <c r="IB99" s="220"/>
      <c r="IC99" s="220"/>
      <c r="ID99" s="220"/>
      <c r="IE99" s="220"/>
      <c r="IF99" s="220"/>
      <c r="IG99" s="220"/>
      <c r="IH99" s="220"/>
      <c r="II99" s="220"/>
      <c r="IJ99" s="220"/>
      <c r="IK99" s="220"/>
      <c r="IL99" s="220"/>
      <c r="IM99" s="220"/>
      <c r="IN99" s="220"/>
      <c r="IO99" s="220"/>
      <c r="IP99" s="220"/>
      <c r="IQ99" s="220"/>
      <c r="IR99" s="220"/>
      <c r="IS99" s="220"/>
      <c r="IT99" s="220"/>
      <c r="IU99" s="220"/>
      <c r="IV99" s="220"/>
      <c r="IW99" s="220"/>
      <c r="IX99" s="220"/>
      <c r="IY99" s="220"/>
      <c r="IZ99" s="220"/>
      <c r="JA99" s="220"/>
      <c r="JB99" s="220"/>
      <c r="JC99" s="220"/>
      <c r="JD99" s="220"/>
      <c r="JE99" s="220"/>
      <c r="JF99" s="220"/>
      <c r="JG99" s="220"/>
      <c r="JH99" s="220"/>
      <c r="JI99" s="220"/>
      <c r="JJ99" s="220"/>
      <c r="JK99" s="220"/>
      <c r="JL99" s="220"/>
      <c r="JM99" s="220"/>
      <c r="JN99" s="220"/>
      <c r="JO99" s="220"/>
      <c r="JP99" s="220"/>
      <c r="JQ99" s="220"/>
      <c r="JR99" s="220"/>
      <c r="JS99" s="220"/>
      <c r="JT99" s="220"/>
      <c r="JU99" s="220"/>
      <c r="JV99" s="220"/>
      <c r="JW99" s="220"/>
      <c r="JX99" s="220"/>
      <c r="JY99" s="220"/>
      <c r="JZ99" s="220"/>
      <c r="KA99" s="220"/>
      <c r="KB99" s="220"/>
      <c r="KC99" s="220"/>
      <c r="KD99" s="220"/>
      <c r="KE99" s="220"/>
      <c r="KF99" s="220"/>
      <c r="KG99" s="220"/>
      <c r="KH99" s="220"/>
      <c r="KI99" s="220"/>
      <c r="KJ99" s="220"/>
      <c r="KK99" s="220"/>
      <c r="KL99" s="220"/>
      <c r="KM99" s="220"/>
      <c r="KN99" s="220"/>
      <c r="KO99" s="220"/>
      <c r="KP99" s="220"/>
      <c r="KQ99" s="220"/>
      <c r="KR99" s="220"/>
      <c r="KS99" s="220"/>
      <c r="KT99" s="220"/>
      <c r="KU99" s="220"/>
      <c r="KV99" s="220"/>
      <c r="KW99" s="220"/>
      <c r="KX99" s="220"/>
      <c r="KY99" s="220"/>
      <c r="KZ99" s="220"/>
      <c r="LA99" s="220"/>
      <c r="LB99" s="220"/>
      <c r="LC99" s="220"/>
      <c r="LD99" s="220"/>
      <c r="LE99" s="220"/>
      <c r="LF99" s="220"/>
      <c r="LG99" s="220"/>
      <c r="LH99" s="220"/>
      <c r="LI99" s="220"/>
      <c r="LJ99" s="220"/>
      <c r="LK99" s="220"/>
      <c r="LL99" s="220"/>
      <c r="LM99" s="220"/>
      <c r="LN99" s="220"/>
      <c r="LO99" s="220"/>
      <c r="LP99" s="220"/>
      <c r="LQ99" s="220"/>
      <c r="LR99" s="220"/>
      <c r="LS99" s="220"/>
      <c r="LT99" s="220"/>
      <c r="LU99" s="220"/>
      <c r="LV99" s="220"/>
      <c r="LW99" s="220"/>
      <c r="LX99" s="220"/>
      <c r="LY99" s="220"/>
      <c r="LZ99" s="220"/>
      <c r="MA99" s="220"/>
      <c r="MB99" s="220"/>
      <c r="MC99" s="220"/>
      <c r="MD99" s="220"/>
      <c r="ME99" s="220"/>
      <c r="MF99" s="220"/>
    </row>
    <row r="100" spans="1:344" ht="18.75" x14ac:dyDescent="0.3">
      <c r="A100" s="1007">
        <v>4</v>
      </c>
      <c r="B100" s="2138"/>
      <c r="C100" s="2140"/>
      <c r="D100" s="2142"/>
      <c r="E100" s="2141" t="s">
        <v>6526</v>
      </c>
      <c r="F100" s="228"/>
      <c r="G100" s="228"/>
      <c r="H100" s="754"/>
      <c r="I100" s="231" t="s">
        <v>8</v>
      </c>
      <c r="J100" s="232"/>
      <c r="K100" s="282"/>
      <c r="L100" s="234"/>
      <c r="M100" s="282"/>
      <c r="N100" s="239"/>
      <c r="O100" s="1815"/>
      <c r="P100" s="253"/>
      <c r="Q100" s="84"/>
      <c r="R100" s="1760"/>
      <c r="S100" s="901" t="s">
        <v>4068</v>
      </c>
      <c r="T100" s="930"/>
      <c r="U100" s="903"/>
      <c r="V100" s="901"/>
      <c r="W100" s="282"/>
      <c r="X100" s="1103" t="str">
        <f t="shared" si="25"/>
        <v>Blank</v>
      </c>
      <c r="Y100" s="958"/>
    </row>
    <row r="101" spans="1:344" s="221" customFormat="1" ht="27.75" customHeight="1" x14ac:dyDescent="0.2">
      <c r="A101" s="1007">
        <v>4</v>
      </c>
      <c r="B101" s="1008">
        <v>4.4000000000000004</v>
      </c>
      <c r="C101" s="187"/>
      <c r="D101" s="187"/>
      <c r="E101" s="1010" t="s">
        <v>1793</v>
      </c>
      <c r="F101" s="228"/>
      <c r="G101" s="512" t="s">
        <v>6529</v>
      </c>
      <c r="H101" s="759" t="s">
        <v>3816</v>
      </c>
      <c r="I101" s="224">
        <v>450080</v>
      </c>
      <c r="J101" s="84">
        <v>45474</v>
      </c>
      <c r="K101" s="294">
        <v>55.75</v>
      </c>
      <c r="L101" s="226"/>
      <c r="M101" s="294">
        <f>K101</f>
        <v>55.75</v>
      </c>
      <c r="N101" s="279" t="s">
        <v>1362</v>
      </c>
      <c r="O101" s="1815">
        <v>45474</v>
      </c>
      <c r="P101" s="1762" t="s">
        <v>1616</v>
      </c>
      <c r="Q101" s="84" t="s">
        <v>3322</v>
      </c>
      <c r="R101" s="2092" t="s">
        <v>3397</v>
      </c>
      <c r="S101" s="901" t="s">
        <v>4070</v>
      </c>
      <c r="T101" s="929" t="s">
        <v>5466</v>
      </c>
      <c r="U101" s="903" t="s">
        <v>5466</v>
      </c>
      <c r="V101" s="901" t="s">
        <v>5466</v>
      </c>
      <c r="W101" s="294">
        <v>55.75</v>
      </c>
      <c r="X101" s="1103">
        <f t="shared" si="25"/>
        <v>0</v>
      </c>
      <c r="Y101" s="958"/>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87"/>
      <c r="DX101" s="187"/>
      <c r="DY101" s="187"/>
      <c r="DZ101" s="187"/>
      <c r="EA101" s="187"/>
      <c r="EB101" s="187"/>
      <c r="EC101" s="187"/>
      <c r="ED101" s="187"/>
      <c r="EE101" s="187"/>
      <c r="EF101" s="187"/>
      <c r="EG101" s="187"/>
      <c r="EH101" s="187"/>
      <c r="EI101" s="187"/>
      <c r="EJ101" s="187"/>
      <c r="EK101" s="187"/>
      <c r="EL101" s="187"/>
      <c r="EM101" s="187"/>
      <c r="EN101" s="187"/>
      <c r="EO101" s="187"/>
      <c r="EP101" s="187"/>
      <c r="EQ101" s="187"/>
      <c r="ER101" s="187"/>
      <c r="ES101" s="187"/>
      <c r="ET101" s="187"/>
      <c r="EU101" s="187"/>
      <c r="EV101" s="187"/>
      <c r="EW101" s="187"/>
      <c r="EX101" s="187"/>
      <c r="EY101" s="187"/>
      <c r="EZ101" s="187"/>
      <c r="FA101" s="187"/>
      <c r="FB101" s="187"/>
      <c r="FC101" s="187"/>
      <c r="FD101" s="187"/>
      <c r="FE101" s="187"/>
      <c r="FF101" s="187"/>
      <c r="FG101" s="187"/>
      <c r="FH101" s="187"/>
      <c r="FI101" s="187"/>
      <c r="FJ101" s="187"/>
      <c r="FK101" s="187"/>
      <c r="FL101" s="187"/>
      <c r="FM101" s="187"/>
      <c r="FN101" s="187"/>
      <c r="FO101" s="187"/>
      <c r="FP101" s="187"/>
      <c r="FQ101" s="187"/>
      <c r="FR101" s="187"/>
      <c r="FS101" s="187"/>
      <c r="FT101" s="187"/>
      <c r="FU101" s="187"/>
      <c r="FV101" s="187"/>
      <c r="FW101" s="187"/>
      <c r="FX101" s="187"/>
      <c r="FY101" s="187"/>
      <c r="FZ101" s="187"/>
      <c r="GA101" s="187"/>
      <c r="GB101" s="187"/>
      <c r="GC101" s="187"/>
      <c r="GD101" s="187"/>
      <c r="GE101" s="187"/>
      <c r="GF101" s="187"/>
      <c r="GG101" s="187"/>
      <c r="GH101" s="187"/>
      <c r="GI101" s="187"/>
      <c r="GJ101" s="187"/>
      <c r="GK101" s="187"/>
      <c r="GL101" s="187"/>
      <c r="GM101" s="187"/>
      <c r="GN101" s="187"/>
      <c r="GO101" s="187"/>
      <c r="GP101" s="187"/>
      <c r="GQ101" s="187"/>
      <c r="GR101" s="187"/>
      <c r="GS101" s="187"/>
      <c r="GT101" s="187"/>
      <c r="GU101" s="187"/>
      <c r="GV101" s="187"/>
      <c r="GW101" s="187"/>
      <c r="GX101" s="187"/>
      <c r="GY101" s="187"/>
      <c r="GZ101" s="187"/>
      <c r="HA101" s="187"/>
      <c r="HB101" s="187"/>
      <c r="HC101" s="187"/>
      <c r="HD101" s="187"/>
      <c r="HE101" s="187"/>
      <c r="HF101" s="187"/>
      <c r="HG101" s="187"/>
      <c r="HH101" s="187"/>
      <c r="HI101" s="187"/>
      <c r="HJ101" s="187"/>
      <c r="HK101" s="187"/>
      <c r="HL101" s="187"/>
      <c r="HM101" s="187"/>
      <c r="HN101" s="187"/>
      <c r="HO101" s="220"/>
      <c r="HP101" s="220"/>
      <c r="HQ101" s="220"/>
      <c r="HR101" s="220"/>
      <c r="HS101" s="220"/>
      <c r="HT101" s="220"/>
      <c r="HU101" s="220"/>
      <c r="HV101" s="220"/>
      <c r="HW101" s="220"/>
      <c r="HX101" s="220"/>
      <c r="HY101" s="220"/>
      <c r="HZ101" s="220"/>
      <c r="IA101" s="220"/>
      <c r="IB101" s="220"/>
      <c r="IC101" s="220"/>
      <c r="ID101" s="220"/>
      <c r="IE101" s="220"/>
      <c r="IF101" s="220"/>
      <c r="IG101" s="220"/>
      <c r="IH101" s="220"/>
      <c r="II101" s="220"/>
      <c r="IJ101" s="220"/>
      <c r="IK101" s="220"/>
      <c r="IL101" s="220"/>
      <c r="IM101" s="220"/>
      <c r="IN101" s="220"/>
      <c r="IO101" s="220"/>
      <c r="IP101" s="220"/>
      <c r="IQ101" s="220"/>
      <c r="IR101" s="220"/>
      <c r="IS101" s="220"/>
      <c r="IT101" s="220"/>
      <c r="IU101" s="220"/>
      <c r="IV101" s="220"/>
      <c r="IW101" s="220"/>
      <c r="IX101" s="220"/>
      <c r="IY101" s="220"/>
      <c r="IZ101" s="220"/>
      <c r="JA101" s="220"/>
      <c r="JB101" s="220"/>
      <c r="JC101" s="220"/>
      <c r="JD101" s="220"/>
      <c r="JE101" s="220"/>
      <c r="JF101" s="220"/>
      <c r="JG101" s="220"/>
      <c r="JH101" s="220"/>
      <c r="JI101" s="220"/>
      <c r="JJ101" s="220"/>
      <c r="JK101" s="220"/>
      <c r="JL101" s="220"/>
      <c r="JM101" s="220"/>
      <c r="JN101" s="220"/>
      <c r="JO101" s="220"/>
      <c r="JP101" s="220"/>
      <c r="JQ101" s="220"/>
      <c r="JR101" s="220"/>
      <c r="JS101" s="220"/>
      <c r="JT101" s="220"/>
      <c r="JU101" s="220"/>
      <c r="JV101" s="220"/>
      <c r="JW101" s="220"/>
      <c r="JX101" s="220"/>
      <c r="JY101" s="220"/>
      <c r="JZ101" s="220"/>
      <c r="KA101" s="220"/>
      <c r="KB101" s="220"/>
      <c r="KC101" s="220"/>
      <c r="KD101" s="220"/>
      <c r="KE101" s="220"/>
      <c r="KF101" s="220"/>
      <c r="KG101" s="220"/>
      <c r="KH101" s="220"/>
      <c r="KI101" s="220"/>
      <c r="KJ101" s="220"/>
      <c r="KK101" s="220"/>
      <c r="KL101" s="220"/>
      <c r="KM101" s="220"/>
      <c r="KN101" s="220"/>
      <c r="KO101" s="220"/>
      <c r="KP101" s="220"/>
      <c r="KQ101" s="220"/>
      <c r="KR101" s="220"/>
      <c r="KS101" s="220"/>
      <c r="KT101" s="220"/>
      <c r="KU101" s="220"/>
      <c r="KV101" s="220"/>
      <c r="KW101" s="220"/>
      <c r="KX101" s="220"/>
      <c r="KY101" s="220"/>
      <c r="KZ101" s="220"/>
      <c r="LA101" s="220"/>
      <c r="LB101" s="220"/>
      <c r="LC101" s="220"/>
      <c r="LD101" s="220"/>
      <c r="LE101" s="220"/>
      <c r="LF101" s="220"/>
      <c r="LG101" s="220"/>
      <c r="LH101" s="220"/>
      <c r="LI101" s="220"/>
      <c r="LJ101" s="220"/>
      <c r="LK101" s="220"/>
      <c r="LL101" s="220"/>
      <c r="LM101" s="220"/>
      <c r="LN101" s="220"/>
      <c r="LO101" s="220"/>
      <c r="LP101" s="220"/>
      <c r="LQ101" s="220"/>
      <c r="LR101" s="220"/>
      <c r="LS101" s="220"/>
      <c r="LT101" s="220"/>
      <c r="LU101" s="220"/>
      <c r="LV101" s="220"/>
      <c r="LW101" s="220"/>
      <c r="LX101" s="220"/>
      <c r="LY101" s="220"/>
      <c r="LZ101" s="220"/>
      <c r="MA101" s="220"/>
      <c r="MB101" s="220"/>
      <c r="MC101" s="220"/>
      <c r="MD101" s="220"/>
      <c r="ME101" s="220"/>
      <c r="MF101" s="220"/>
    </row>
    <row r="102" spans="1:344" s="221" customFormat="1" ht="40.5" customHeight="1" x14ac:dyDescent="0.2">
      <c r="A102" s="1007">
        <v>4</v>
      </c>
      <c r="B102" s="1008">
        <v>4.4000000000000004</v>
      </c>
      <c r="C102" s="187"/>
      <c r="D102" s="187"/>
      <c r="E102" s="1012" t="str">
        <f t="shared" ref="E102:E106" si="39">E101</f>
        <v>RIGHT TO INFORMATION</v>
      </c>
      <c r="F102" s="228"/>
      <c r="G102" s="288" t="s">
        <v>3198</v>
      </c>
      <c r="H102" s="759" t="s">
        <v>3817</v>
      </c>
      <c r="I102" s="224" t="s">
        <v>8</v>
      </c>
      <c r="J102" s="84">
        <f>J$101</f>
        <v>45474</v>
      </c>
      <c r="K102" s="280" t="s">
        <v>1635</v>
      </c>
      <c r="L102" s="226"/>
      <c r="M102" s="280" t="s">
        <v>1635</v>
      </c>
      <c r="N102" s="279" t="s">
        <v>1362</v>
      </c>
      <c r="O102" s="1815">
        <f>O$101</f>
        <v>45474</v>
      </c>
      <c r="P102" s="1762" t="s">
        <v>1616</v>
      </c>
      <c r="Q102" s="84" t="s">
        <v>2522</v>
      </c>
      <c r="R102" s="2092" t="s">
        <v>3398</v>
      </c>
      <c r="S102" s="901" t="s">
        <v>4066</v>
      </c>
      <c r="T102" s="929" t="s">
        <v>5467</v>
      </c>
      <c r="U102" s="903"/>
      <c r="V102" s="901"/>
      <c r="W102" s="280" t="s">
        <v>1635</v>
      </c>
      <c r="X102" s="1103" t="str">
        <f t="shared" si="25"/>
        <v>Text</v>
      </c>
      <c r="Y102" s="958"/>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87"/>
      <c r="DW102" s="187"/>
      <c r="DX102" s="187"/>
      <c r="DY102" s="187"/>
      <c r="DZ102" s="187"/>
      <c r="EA102" s="187"/>
      <c r="EB102" s="187"/>
      <c r="EC102" s="187"/>
      <c r="ED102" s="187"/>
      <c r="EE102" s="187"/>
      <c r="EF102" s="187"/>
      <c r="EG102" s="187"/>
      <c r="EH102" s="187"/>
      <c r="EI102" s="187"/>
      <c r="EJ102" s="187"/>
      <c r="EK102" s="187"/>
      <c r="EL102" s="187"/>
      <c r="EM102" s="187"/>
      <c r="EN102" s="187"/>
      <c r="EO102" s="187"/>
      <c r="EP102" s="187"/>
      <c r="EQ102" s="187"/>
      <c r="ER102" s="187"/>
      <c r="ES102" s="187"/>
      <c r="ET102" s="187"/>
      <c r="EU102" s="187"/>
      <c r="EV102" s="187"/>
      <c r="EW102" s="187"/>
      <c r="EX102" s="187"/>
      <c r="EY102" s="187"/>
      <c r="EZ102" s="187"/>
      <c r="FA102" s="187"/>
      <c r="FB102" s="187"/>
      <c r="FC102" s="187"/>
      <c r="FD102" s="187"/>
      <c r="FE102" s="187"/>
      <c r="FF102" s="187"/>
      <c r="FG102" s="187"/>
      <c r="FH102" s="187"/>
      <c r="FI102" s="187"/>
      <c r="FJ102" s="187"/>
      <c r="FK102" s="187"/>
      <c r="FL102" s="187"/>
      <c r="FM102" s="187"/>
      <c r="FN102" s="187"/>
      <c r="FO102" s="187"/>
      <c r="FP102" s="187"/>
      <c r="FQ102" s="187"/>
      <c r="FR102" s="187"/>
      <c r="FS102" s="187"/>
      <c r="FT102" s="187"/>
      <c r="FU102" s="187"/>
      <c r="FV102" s="187"/>
      <c r="FW102" s="187"/>
      <c r="FX102" s="187"/>
      <c r="FY102" s="187"/>
      <c r="FZ102" s="187"/>
      <c r="GA102" s="187"/>
      <c r="GB102" s="187"/>
      <c r="GC102" s="187"/>
      <c r="GD102" s="187"/>
      <c r="GE102" s="187"/>
      <c r="GF102" s="187"/>
      <c r="GG102" s="187"/>
      <c r="GH102" s="187"/>
      <c r="GI102" s="187"/>
      <c r="GJ102" s="187"/>
      <c r="GK102" s="187"/>
      <c r="GL102" s="187"/>
      <c r="GM102" s="187"/>
      <c r="GN102" s="187"/>
      <c r="GO102" s="187"/>
      <c r="GP102" s="187"/>
      <c r="GQ102" s="187"/>
      <c r="GR102" s="187"/>
      <c r="GS102" s="187"/>
      <c r="GT102" s="187"/>
      <c r="GU102" s="187"/>
      <c r="GV102" s="187"/>
      <c r="GW102" s="187"/>
      <c r="GX102" s="187"/>
      <c r="GY102" s="187"/>
      <c r="GZ102" s="187"/>
      <c r="HA102" s="187"/>
      <c r="HB102" s="187"/>
      <c r="HC102" s="187"/>
      <c r="HD102" s="187"/>
      <c r="HE102" s="187"/>
      <c r="HF102" s="187"/>
      <c r="HG102" s="187"/>
      <c r="HH102" s="187"/>
      <c r="HI102" s="187"/>
      <c r="HJ102" s="187"/>
      <c r="HK102" s="187"/>
      <c r="HL102" s="187"/>
      <c r="HM102" s="187"/>
      <c r="HN102" s="187"/>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row>
    <row r="103" spans="1:344" s="221" customFormat="1" ht="38.25" customHeight="1" x14ac:dyDescent="0.2">
      <c r="A103" s="1007">
        <v>4</v>
      </c>
      <c r="B103" s="1008">
        <v>4.4000000000000004</v>
      </c>
      <c r="C103" s="187"/>
      <c r="D103" s="187"/>
      <c r="E103" s="1012" t="str">
        <f t="shared" si="39"/>
        <v>RIGHT TO INFORMATION</v>
      </c>
      <c r="F103" s="228"/>
      <c r="G103" s="2145" t="s">
        <v>6530</v>
      </c>
      <c r="H103" s="759" t="s">
        <v>3818</v>
      </c>
      <c r="I103" s="224">
        <v>450080</v>
      </c>
      <c r="J103" s="84">
        <f t="shared" ref="J103:J106" si="40">J$101</f>
        <v>45474</v>
      </c>
      <c r="K103" s="280" t="s">
        <v>1604</v>
      </c>
      <c r="L103" s="226"/>
      <c r="M103" s="280" t="s">
        <v>1604</v>
      </c>
      <c r="N103" s="279"/>
      <c r="O103" s="1815">
        <f t="shared" ref="O103:O106" si="41">O$101</f>
        <v>45474</v>
      </c>
      <c r="P103" s="1762" t="s">
        <v>1616</v>
      </c>
      <c r="Q103" s="84" t="s">
        <v>3326</v>
      </c>
      <c r="R103" s="2092" t="s">
        <v>3399</v>
      </c>
      <c r="S103" s="901" t="s">
        <v>4066</v>
      </c>
      <c r="T103" s="929" t="s">
        <v>5468</v>
      </c>
      <c r="U103" s="903"/>
      <c r="V103" s="901"/>
      <c r="W103" s="280" t="s">
        <v>1604</v>
      </c>
      <c r="X103" s="1103" t="str">
        <f t="shared" si="25"/>
        <v>Text</v>
      </c>
      <c r="Y103" s="958"/>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87"/>
      <c r="DW103" s="187"/>
      <c r="DX103" s="187"/>
      <c r="DY103" s="187"/>
      <c r="DZ103" s="187"/>
      <c r="EA103" s="187"/>
      <c r="EB103" s="187"/>
      <c r="EC103" s="187"/>
      <c r="ED103" s="187"/>
      <c r="EE103" s="187"/>
      <c r="EF103" s="187"/>
      <c r="EG103" s="187"/>
      <c r="EH103" s="187"/>
      <c r="EI103" s="187"/>
      <c r="EJ103" s="187"/>
      <c r="EK103" s="187"/>
      <c r="EL103" s="187"/>
      <c r="EM103" s="187"/>
      <c r="EN103" s="187"/>
      <c r="EO103" s="187"/>
      <c r="EP103" s="187"/>
      <c r="EQ103" s="187"/>
      <c r="ER103" s="187"/>
      <c r="ES103" s="187"/>
      <c r="ET103" s="187"/>
      <c r="EU103" s="187"/>
      <c r="EV103" s="187"/>
      <c r="EW103" s="187"/>
      <c r="EX103" s="187"/>
      <c r="EY103" s="187"/>
      <c r="EZ103" s="187"/>
      <c r="FA103" s="187"/>
      <c r="FB103" s="187"/>
      <c r="FC103" s="187"/>
      <c r="FD103" s="187"/>
      <c r="FE103" s="187"/>
      <c r="FF103" s="187"/>
      <c r="FG103" s="187"/>
      <c r="FH103" s="187"/>
      <c r="FI103" s="187"/>
      <c r="FJ103" s="187"/>
      <c r="FK103" s="187"/>
      <c r="FL103" s="187"/>
      <c r="FM103" s="187"/>
      <c r="FN103" s="187"/>
      <c r="FO103" s="187"/>
      <c r="FP103" s="187"/>
      <c r="FQ103" s="187"/>
      <c r="FR103" s="187"/>
      <c r="FS103" s="187"/>
      <c r="FT103" s="187"/>
      <c r="FU103" s="187"/>
      <c r="FV103" s="187"/>
      <c r="FW103" s="187"/>
      <c r="FX103" s="187"/>
      <c r="FY103" s="187"/>
      <c r="FZ103" s="187"/>
      <c r="GA103" s="187"/>
      <c r="GB103" s="187"/>
      <c r="GC103" s="187"/>
      <c r="GD103" s="187"/>
      <c r="GE103" s="187"/>
      <c r="GF103" s="187"/>
      <c r="GG103" s="187"/>
      <c r="GH103" s="187"/>
      <c r="GI103" s="187"/>
      <c r="GJ103" s="187"/>
      <c r="GK103" s="187"/>
      <c r="GL103" s="187"/>
      <c r="GM103" s="187"/>
      <c r="GN103" s="187"/>
      <c r="GO103" s="187"/>
      <c r="GP103" s="187"/>
      <c r="GQ103" s="187"/>
      <c r="GR103" s="187"/>
      <c r="GS103" s="187"/>
      <c r="GT103" s="187"/>
      <c r="GU103" s="187"/>
      <c r="GV103" s="187"/>
      <c r="GW103" s="187"/>
      <c r="GX103" s="187"/>
      <c r="GY103" s="187"/>
      <c r="GZ103" s="187"/>
      <c r="HA103" s="187"/>
      <c r="HB103" s="187"/>
      <c r="HC103" s="187"/>
      <c r="HD103" s="187"/>
      <c r="HE103" s="187"/>
      <c r="HF103" s="187"/>
      <c r="HG103" s="187"/>
      <c r="HH103" s="187"/>
      <c r="HI103" s="187"/>
      <c r="HJ103" s="187"/>
      <c r="HK103" s="187"/>
      <c r="HL103" s="187"/>
      <c r="HM103" s="187"/>
      <c r="HN103" s="187"/>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row>
    <row r="104" spans="1:344" s="221" customFormat="1" ht="38.25" customHeight="1" x14ac:dyDescent="0.2">
      <c r="A104" s="1007">
        <v>4</v>
      </c>
      <c r="B104" s="1008">
        <v>4.4000000000000004</v>
      </c>
      <c r="C104" s="187"/>
      <c r="D104" s="187"/>
      <c r="E104" s="1012" t="str">
        <f t="shared" si="39"/>
        <v>RIGHT TO INFORMATION</v>
      </c>
      <c r="F104" s="228"/>
      <c r="G104" s="2145" t="s">
        <v>6531</v>
      </c>
      <c r="H104" s="759" t="s">
        <v>3819</v>
      </c>
      <c r="I104" s="224">
        <v>450080</v>
      </c>
      <c r="J104" s="84">
        <f t="shared" si="40"/>
        <v>45474</v>
      </c>
      <c r="K104" s="294">
        <v>8.65</v>
      </c>
      <c r="L104" s="226"/>
      <c r="M104" s="294">
        <f>K104</f>
        <v>8.65</v>
      </c>
      <c r="N104" s="279" t="s">
        <v>1362</v>
      </c>
      <c r="O104" s="1815">
        <f t="shared" si="41"/>
        <v>45474</v>
      </c>
      <c r="P104" s="1762" t="s">
        <v>1616</v>
      </c>
      <c r="Q104" s="84" t="s">
        <v>2523</v>
      </c>
      <c r="R104" s="2092" t="s">
        <v>3400</v>
      </c>
      <c r="S104" s="901" t="s">
        <v>4070</v>
      </c>
      <c r="T104" s="929" t="s">
        <v>5469</v>
      </c>
      <c r="U104" s="903" t="s">
        <v>5469</v>
      </c>
      <c r="V104" s="901" t="s">
        <v>5469</v>
      </c>
      <c r="W104" s="294">
        <v>8.65</v>
      </c>
      <c r="X104" s="1103">
        <f t="shared" si="25"/>
        <v>0</v>
      </c>
      <c r="Y104" s="958"/>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87"/>
      <c r="DW104" s="187"/>
      <c r="DX104" s="187"/>
      <c r="DY104" s="187"/>
      <c r="DZ104" s="187"/>
      <c r="EA104" s="187"/>
      <c r="EB104" s="187"/>
      <c r="EC104" s="187"/>
      <c r="ED104" s="187"/>
      <c r="EE104" s="187"/>
      <c r="EF104" s="187"/>
      <c r="EG104" s="187"/>
      <c r="EH104" s="187"/>
      <c r="EI104" s="187"/>
      <c r="EJ104" s="187"/>
      <c r="EK104" s="187"/>
      <c r="EL104" s="187"/>
      <c r="EM104" s="187"/>
      <c r="EN104" s="187"/>
      <c r="EO104" s="187"/>
      <c r="EP104" s="187"/>
      <c r="EQ104" s="187"/>
      <c r="ER104" s="187"/>
      <c r="ES104" s="187"/>
      <c r="ET104" s="187"/>
      <c r="EU104" s="187"/>
      <c r="EV104" s="187"/>
      <c r="EW104" s="187"/>
      <c r="EX104" s="187"/>
      <c r="EY104" s="187"/>
      <c r="EZ104" s="187"/>
      <c r="FA104" s="187"/>
      <c r="FB104" s="187"/>
      <c r="FC104" s="187"/>
      <c r="FD104" s="187"/>
      <c r="FE104" s="187"/>
      <c r="FF104" s="187"/>
      <c r="FG104" s="187"/>
      <c r="FH104" s="187"/>
      <c r="FI104" s="187"/>
      <c r="FJ104" s="187"/>
      <c r="FK104" s="187"/>
      <c r="FL104" s="187"/>
      <c r="FM104" s="187"/>
      <c r="FN104" s="187"/>
      <c r="FO104" s="187"/>
      <c r="FP104" s="187"/>
      <c r="FQ104" s="187"/>
      <c r="FR104" s="187"/>
      <c r="FS104" s="187"/>
      <c r="FT104" s="187"/>
      <c r="FU104" s="187"/>
      <c r="FV104" s="187"/>
      <c r="FW104" s="187"/>
      <c r="FX104" s="187"/>
      <c r="FY104" s="187"/>
      <c r="FZ104" s="187"/>
      <c r="GA104" s="187"/>
      <c r="GB104" s="187"/>
      <c r="GC104" s="187"/>
      <c r="GD104" s="187"/>
      <c r="GE104" s="187"/>
      <c r="GF104" s="187"/>
      <c r="GG104" s="187"/>
      <c r="GH104" s="187"/>
      <c r="GI104" s="187"/>
      <c r="GJ104" s="187"/>
      <c r="GK104" s="187"/>
      <c r="GL104" s="187"/>
      <c r="GM104" s="187"/>
      <c r="GN104" s="187"/>
      <c r="GO104" s="187"/>
      <c r="GP104" s="187"/>
      <c r="GQ104" s="187"/>
      <c r="GR104" s="187"/>
      <c r="GS104" s="187"/>
      <c r="GT104" s="187"/>
      <c r="GU104" s="187"/>
      <c r="GV104" s="187"/>
      <c r="GW104" s="187"/>
      <c r="GX104" s="187"/>
      <c r="GY104" s="187"/>
      <c r="GZ104" s="187"/>
      <c r="HA104" s="187"/>
      <c r="HB104" s="187"/>
      <c r="HC104" s="187"/>
      <c r="HD104" s="187"/>
      <c r="HE104" s="187"/>
      <c r="HF104" s="187"/>
      <c r="HG104" s="187"/>
      <c r="HH104" s="187"/>
      <c r="HI104" s="187"/>
      <c r="HJ104" s="187"/>
      <c r="HK104" s="187"/>
      <c r="HL104" s="187"/>
      <c r="HM104" s="187"/>
      <c r="HN104" s="187"/>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row>
    <row r="105" spans="1:344" s="221" customFormat="1" ht="38.25" customHeight="1" x14ac:dyDescent="0.2">
      <c r="A105" s="1007">
        <v>4</v>
      </c>
      <c r="B105" s="1008">
        <v>4.4000000000000004</v>
      </c>
      <c r="C105" s="187"/>
      <c r="D105" s="187"/>
      <c r="E105" s="1012" t="str">
        <f t="shared" si="39"/>
        <v>RIGHT TO INFORMATION</v>
      </c>
      <c r="F105" s="228"/>
      <c r="G105" s="2145" t="s">
        <v>6532</v>
      </c>
      <c r="H105" s="759" t="s">
        <v>3820</v>
      </c>
      <c r="I105" s="224">
        <v>450080</v>
      </c>
      <c r="J105" s="84">
        <f t="shared" si="40"/>
        <v>45474</v>
      </c>
      <c r="K105" s="294">
        <v>0.25</v>
      </c>
      <c r="L105" s="226"/>
      <c r="M105" s="294">
        <f>K105</f>
        <v>0.25</v>
      </c>
      <c r="N105" s="279" t="s">
        <v>1362</v>
      </c>
      <c r="O105" s="1815">
        <f t="shared" si="41"/>
        <v>45474</v>
      </c>
      <c r="P105" s="1762" t="s">
        <v>1616</v>
      </c>
      <c r="Q105" s="84" t="s">
        <v>2524</v>
      </c>
      <c r="R105" s="2092" t="s">
        <v>3401</v>
      </c>
      <c r="S105" s="901" t="s">
        <v>4070</v>
      </c>
      <c r="T105" s="929" t="s">
        <v>5470</v>
      </c>
      <c r="U105" s="903" t="s">
        <v>5470</v>
      </c>
      <c r="V105" s="901" t="s">
        <v>5470</v>
      </c>
      <c r="W105" s="294">
        <v>0.25</v>
      </c>
      <c r="X105" s="1103">
        <f t="shared" si="25"/>
        <v>0</v>
      </c>
      <c r="Y105" s="958"/>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87"/>
      <c r="DW105" s="187"/>
      <c r="DX105" s="187"/>
      <c r="DY105" s="187"/>
      <c r="DZ105" s="187"/>
      <c r="EA105" s="187"/>
      <c r="EB105" s="187"/>
      <c r="EC105" s="187"/>
      <c r="ED105" s="187"/>
      <c r="EE105" s="187"/>
      <c r="EF105" s="187"/>
      <c r="EG105" s="187"/>
      <c r="EH105" s="187"/>
      <c r="EI105" s="187"/>
      <c r="EJ105" s="187"/>
      <c r="EK105" s="187"/>
      <c r="EL105" s="187"/>
      <c r="EM105" s="187"/>
      <c r="EN105" s="187"/>
      <c r="EO105" s="187"/>
      <c r="EP105" s="187"/>
      <c r="EQ105" s="187"/>
      <c r="ER105" s="187"/>
      <c r="ES105" s="187"/>
      <c r="ET105" s="187"/>
      <c r="EU105" s="187"/>
      <c r="EV105" s="187"/>
      <c r="EW105" s="187"/>
      <c r="EX105" s="187"/>
      <c r="EY105" s="187"/>
      <c r="EZ105" s="187"/>
      <c r="FA105" s="187"/>
      <c r="FB105" s="187"/>
      <c r="FC105" s="187"/>
      <c r="FD105" s="187"/>
      <c r="FE105" s="187"/>
      <c r="FF105" s="187"/>
      <c r="FG105" s="187"/>
      <c r="FH105" s="187"/>
      <c r="FI105" s="187"/>
      <c r="FJ105" s="187"/>
      <c r="FK105" s="187"/>
      <c r="FL105" s="187"/>
      <c r="FM105" s="187"/>
      <c r="FN105" s="187"/>
      <c r="FO105" s="187"/>
      <c r="FP105" s="187"/>
      <c r="FQ105" s="187"/>
      <c r="FR105" s="187"/>
      <c r="FS105" s="187"/>
      <c r="FT105" s="187"/>
      <c r="FU105" s="187"/>
      <c r="FV105" s="187"/>
      <c r="FW105" s="187"/>
      <c r="FX105" s="187"/>
      <c r="FY105" s="187"/>
      <c r="FZ105" s="187"/>
      <c r="GA105" s="187"/>
      <c r="GB105" s="187"/>
      <c r="GC105" s="187"/>
      <c r="GD105" s="187"/>
      <c r="GE105" s="187"/>
      <c r="GF105" s="187"/>
      <c r="GG105" s="187"/>
      <c r="GH105" s="187"/>
      <c r="GI105" s="187"/>
      <c r="GJ105" s="187"/>
      <c r="GK105" s="187"/>
      <c r="GL105" s="187"/>
      <c r="GM105" s="187"/>
      <c r="GN105" s="187"/>
      <c r="GO105" s="187"/>
      <c r="GP105" s="187"/>
      <c r="GQ105" s="187"/>
      <c r="GR105" s="187"/>
      <c r="GS105" s="187"/>
      <c r="GT105" s="187"/>
      <c r="GU105" s="187"/>
      <c r="GV105" s="187"/>
      <c r="GW105" s="187"/>
      <c r="GX105" s="187"/>
      <c r="GY105" s="187"/>
      <c r="GZ105" s="187"/>
      <c r="HA105" s="187"/>
      <c r="HB105" s="187"/>
      <c r="HC105" s="187"/>
      <c r="HD105" s="187"/>
      <c r="HE105" s="187"/>
      <c r="HF105" s="187"/>
      <c r="HG105" s="187"/>
      <c r="HH105" s="187"/>
      <c r="HI105" s="187"/>
      <c r="HJ105" s="187"/>
      <c r="HK105" s="187"/>
      <c r="HL105" s="187"/>
      <c r="HM105" s="187"/>
      <c r="HN105" s="187"/>
      <c r="HO105" s="220"/>
      <c r="HP105" s="220"/>
      <c r="HQ105" s="220"/>
      <c r="HR105" s="220"/>
      <c r="HS105" s="220"/>
      <c r="HT105" s="220"/>
      <c r="HU105" s="220"/>
      <c r="HV105" s="220"/>
      <c r="HW105" s="220"/>
      <c r="HX105" s="220"/>
      <c r="HY105" s="220"/>
      <c r="HZ105" s="220"/>
      <c r="IA105" s="220"/>
      <c r="IB105" s="220"/>
      <c r="IC105" s="220"/>
      <c r="ID105" s="220"/>
      <c r="IE105" s="220"/>
      <c r="IF105" s="220"/>
      <c r="IG105" s="220"/>
      <c r="IH105" s="220"/>
      <c r="II105" s="220"/>
      <c r="IJ105" s="220"/>
      <c r="IK105" s="220"/>
      <c r="IL105" s="220"/>
      <c r="IM105" s="220"/>
      <c r="IN105" s="220"/>
      <c r="IO105" s="220"/>
      <c r="IP105" s="220"/>
      <c r="IQ105" s="220"/>
      <c r="IR105" s="220"/>
      <c r="IS105" s="220"/>
      <c r="IT105" s="220"/>
      <c r="IU105" s="220"/>
      <c r="IV105" s="220"/>
      <c r="IW105" s="220"/>
      <c r="IX105" s="220"/>
      <c r="IY105" s="220"/>
      <c r="IZ105" s="220"/>
      <c r="JA105" s="220"/>
      <c r="JB105" s="220"/>
      <c r="JC105" s="220"/>
      <c r="JD105" s="220"/>
      <c r="JE105" s="220"/>
      <c r="JF105" s="220"/>
      <c r="JG105" s="220"/>
      <c r="JH105" s="220"/>
      <c r="JI105" s="220"/>
      <c r="JJ105" s="220"/>
      <c r="JK105" s="220"/>
      <c r="JL105" s="220"/>
      <c r="JM105" s="220"/>
      <c r="JN105" s="220"/>
      <c r="JO105" s="220"/>
      <c r="JP105" s="220"/>
      <c r="JQ105" s="220"/>
      <c r="JR105" s="220"/>
      <c r="JS105" s="220"/>
      <c r="JT105" s="220"/>
      <c r="JU105" s="220"/>
      <c r="JV105" s="220"/>
      <c r="JW105" s="220"/>
      <c r="JX105" s="220"/>
      <c r="JY105" s="220"/>
      <c r="JZ105" s="220"/>
      <c r="KA105" s="220"/>
      <c r="KB105" s="220"/>
      <c r="KC105" s="220"/>
      <c r="KD105" s="220"/>
      <c r="KE105" s="220"/>
      <c r="KF105" s="220"/>
      <c r="KG105" s="220"/>
      <c r="KH105" s="220"/>
      <c r="KI105" s="220"/>
      <c r="KJ105" s="220"/>
      <c r="KK105" s="220"/>
      <c r="KL105" s="220"/>
      <c r="KM105" s="220"/>
      <c r="KN105" s="220"/>
      <c r="KO105" s="220"/>
      <c r="KP105" s="220"/>
      <c r="KQ105" s="220"/>
      <c r="KR105" s="220"/>
      <c r="KS105" s="220"/>
      <c r="KT105" s="220"/>
      <c r="KU105" s="220"/>
      <c r="KV105" s="220"/>
      <c r="KW105" s="220"/>
      <c r="KX105" s="220"/>
      <c r="KY105" s="220"/>
      <c r="KZ105" s="220"/>
      <c r="LA105" s="220"/>
      <c r="LB105" s="220"/>
      <c r="LC105" s="220"/>
      <c r="LD105" s="220"/>
      <c r="LE105" s="220"/>
      <c r="LF105" s="220"/>
      <c r="LG105" s="220"/>
      <c r="LH105" s="220"/>
      <c r="LI105" s="220"/>
      <c r="LJ105" s="220"/>
      <c r="LK105" s="220"/>
      <c r="LL105" s="220"/>
      <c r="LM105" s="220"/>
      <c r="LN105" s="220"/>
      <c r="LO105" s="220"/>
      <c r="LP105" s="220"/>
      <c r="LQ105" s="220"/>
      <c r="LR105" s="220"/>
      <c r="LS105" s="220"/>
      <c r="LT105" s="220"/>
      <c r="LU105" s="220"/>
      <c r="LV105" s="220"/>
      <c r="LW105" s="220"/>
      <c r="LX105" s="220"/>
      <c r="LY105" s="220"/>
      <c r="LZ105" s="220"/>
      <c r="MA105" s="220"/>
      <c r="MB105" s="220"/>
      <c r="MC105" s="220"/>
      <c r="MD105" s="220"/>
      <c r="ME105" s="220"/>
      <c r="MF105" s="220"/>
    </row>
    <row r="106" spans="1:344" s="221" customFormat="1" ht="38.25" customHeight="1" x14ac:dyDescent="0.2">
      <c r="A106" s="1007">
        <v>4</v>
      </c>
      <c r="B106" s="1008">
        <v>4.4000000000000004</v>
      </c>
      <c r="C106" s="187"/>
      <c r="D106" s="2144"/>
      <c r="E106" s="2143" t="str">
        <f t="shared" si="39"/>
        <v>RIGHT TO INFORMATION</v>
      </c>
      <c r="F106" s="228"/>
      <c r="G106" s="2145" t="s">
        <v>6533</v>
      </c>
      <c r="H106" s="761"/>
      <c r="I106" s="224">
        <v>450080</v>
      </c>
      <c r="J106" s="84">
        <f t="shared" si="40"/>
        <v>45474</v>
      </c>
      <c r="K106" s="280" t="s">
        <v>1604</v>
      </c>
      <c r="L106" s="226"/>
      <c r="M106" s="280" t="s">
        <v>1604</v>
      </c>
      <c r="N106" s="279"/>
      <c r="O106" s="1815">
        <f t="shared" si="41"/>
        <v>45474</v>
      </c>
      <c r="P106" s="1762" t="s">
        <v>1616</v>
      </c>
      <c r="Q106" s="84" t="s">
        <v>3327</v>
      </c>
      <c r="R106" s="2092" t="s">
        <v>3402</v>
      </c>
      <c r="S106" s="901" t="s">
        <v>4066</v>
      </c>
      <c r="T106" s="929" t="s">
        <v>5471</v>
      </c>
      <c r="U106" s="903"/>
      <c r="V106" s="901"/>
      <c r="W106" s="280" t="s">
        <v>1604</v>
      </c>
      <c r="X106" s="1103" t="str">
        <f t="shared" si="25"/>
        <v>Text</v>
      </c>
      <c r="Y106" s="958"/>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c r="ED106" s="187"/>
      <c r="EE106" s="187"/>
      <c r="EF106" s="187"/>
      <c r="EG106" s="187"/>
      <c r="EH106" s="187"/>
      <c r="EI106" s="187"/>
      <c r="EJ106" s="187"/>
      <c r="EK106" s="187"/>
      <c r="EL106" s="187"/>
      <c r="EM106" s="187"/>
      <c r="EN106" s="187"/>
      <c r="EO106" s="187"/>
      <c r="EP106" s="187"/>
      <c r="EQ106" s="187"/>
      <c r="ER106" s="187"/>
      <c r="ES106" s="187"/>
      <c r="ET106" s="187"/>
      <c r="EU106" s="187"/>
      <c r="EV106" s="187"/>
      <c r="EW106" s="187"/>
      <c r="EX106" s="187"/>
      <c r="EY106" s="187"/>
      <c r="EZ106" s="187"/>
      <c r="FA106" s="187"/>
      <c r="FB106" s="187"/>
      <c r="FC106" s="187"/>
      <c r="FD106" s="187"/>
      <c r="FE106" s="187"/>
      <c r="FF106" s="187"/>
      <c r="FG106" s="187"/>
      <c r="FH106" s="187"/>
      <c r="FI106" s="187"/>
      <c r="FJ106" s="187"/>
      <c r="FK106" s="187"/>
      <c r="FL106" s="187"/>
      <c r="FM106" s="187"/>
      <c r="FN106" s="187"/>
      <c r="FO106" s="187"/>
      <c r="FP106" s="187"/>
      <c r="FQ106" s="187"/>
      <c r="FR106" s="187"/>
      <c r="FS106" s="187"/>
      <c r="FT106" s="187"/>
      <c r="FU106" s="187"/>
      <c r="FV106" s="187"/>
      <c r="FW106" s="187"/>
      <c r="FX106" s="187"/>
      <c r="FY106" s="187"/>
      <c r="FZ106" s="187"/>
      <c r="GA106" s="187"/>
      <c r="GB106" s="187"/>
      <c r="GC106" s="187"/>
      <c r="GD106" s="187"/>
      <c r="GE106" s="187"/>
      <c r="GF106" s="187"/>
      <c r="GG106" s="187"/>
      <c r="GH106" s="187"/>
      <c r="GI106" s="187"/>
      <c r="GJ106" s="187"/>
      <c r="GK106" s="187"/>
      <c r="GL106" s="187"/>
      <c r="GM106" s="187"/>
      <c r="GN106" s="187"/>
      <c r="GO106" s="187"/>
      <c r="GP106" s="187"/>
      <c r="GQ106" s="187"/>
      <c r="GR106" s="187"/>
      <c r="GS106" s="187"/>
      <c r="GT106" s="187"/>
      <c r="GU106" s="187"/>
      <c r="GV106" s="187"/>
      <c r="GW106" s="187"/>
      <c r="GX106" s="187"/>
      <c r="GY106" s="187"/>
      <c r="GZ106" s="187"/>
      <c r="HA106" s="187"/>
      <c r="HB106" s="187"/>
      <c r="HC106" s="187"/>
      <c r="HD106" s="187"/>
      <c r="HE106" s="187"/>
      <c r="HF106" s="187"/>
      <c r="HG106" s="187"/>
      <c r="HH106" s="187"/>
      <c r="HI106" s="187"/>
      <c r="HJ106" s="187"/>
      <c r="HK106" s="187"/>
      <c r="HL106" s="187"/>
      <c r="HM106" s="187"/>
      <c r="HN106" s="187"/>
      <c r="HO106" s="220"/>
      <c r="HP106" s="220"/>
      <c r="HQ106" s="220"/>
      <c r="HR106" s="220"/>
      <c r="HS106" s="220"/>
      <c r="HT106" s="220"/>
      <c r="HU106" s="220"/>
      <c r="HV106" s="220"/>
      <c r="HW106" s="220"/>
      <c r="HX106" s="220"/>
      <c r="HY106" s="220"/>
      <c r="HZ106" s="220"/>
      <c r="IA106" s="220"/>
      <c r="IB106" s="220"/>
      <c r="IC106" s="220"/>
      <c r="ID106" s="220"/>
      <c r="IE106" s="220"/>
      <c r="IF106" s="220"/>
      <c r="IG106" s="220"/>
      <c r="IH106" s="220"/>
      <c r="II106" s="220"/>
      <c r="IJ106" s="220"/>
      <c r="IK106" s="220"/>
      <c r="IL106" s="220"/>
      <c r="IM106" s="220"/>
      <c r="IN106" s="220"/>
      <c r="IO106" s="220"/>
      <c r="IP106" s="220"/>
      <c r="IQ106" s="220"/>
      <c r="IR106" s="220"/>
      <c r="IS106" s="220"/>
      <c r="IT106" s="220"/>
      <c r="IU106" s="220"/>
      <c r="IV106" s="220"/>
      <c r="IW106" s="220"/>
      <c r="IX106" s="220"/>
      <c r="IY106" s="220"/>
      <c r="IZ106" s="220"/>
      <c r="JA106" s="220"/>
      <c r="JB106" s="220"/>
      <c r="JC106" s="220"/>
      <c r="JD106" s="220"/>
      <c r="JE106" s="220"/>
      <c r="JF106" s="220"/>
      <c r="JG106" s="220"/>
      <c r="JH106" s="220"/>
      <c r="JI106" s="220"/>
      <c r="JJ106" s="220"/>
      <c r="JK106" s="220"/>
      <c r="JL106" s="220"/>
      <c r="JM106" s="220"/>
      <c r="JN106" s="220"/>
      <c r="JO106" s="220"/>
      <c r="JP106" s="220"/>
      <c r="JQ106" s="220"/>
      <c r="JR106" s="220"/>
      <c r="JS106" s="220"/>
      <c r="JT106" s="220"/>
      <c r="JU106" s="220"/>
      <c r="JV106" s="220"/>
      <c r="JW106" s="220"/>
      <c r="JX106" s="220"/>
      <c r="JY106" s="220"/>
      <c r="JZ106" s="220"/>
      <c r="KA106" s="220"/>
      <c r="KB106" s="220"/>
      <c r="KC106" s="220"/>
      <c r="KD106" s="220"/>
      <c r="KE106" s="220"/>
      <c r="KF106" s="220"/>
      <c r="KG106" s="220"/>
      <c r="KH106" s="220"/>
      <c r="KI106" s="220"/>
      <c r="KJ106" s="220"/>
      <c r="KK106" s="220"/>
      <c r="KL106" s="220"/>
      <c r="KM106" s="220"/>
      <c r="KN106" s="220"/>
      <c r="KO106" s="220"/>
      <c r="KP106" s="220"/>
      <c r="KQ106" s="220"/>
      <c r="KR106" s="220"/>
      <c r="KS106" s="220"/>
      <c r="KT106" s="220"/>
      <c r="KU106" s="220"/>
      <c r="KV106" s="220"/>
      <c r="KW106" s="220"/>
      <c r="KX106" s="220"/>
      <c r="KY106" s="220"/>
      <c r="KZ106" s="220"/>
      <c r="LA106" s="220"/>
      <c r="LB106" s="220"/>
      <c r="LC106" s="220"/>
      <c r="LD106" s="220"/>
      <c r="LE106" s="220"/>
      <c r="LF106" s="220"/>
      <c r="LG106" s="220"/>
      <c r="LH106" s="220"/>
      <c r="LI106" s="220"/>
      <c r="LJ106" s="220"/>
      <c r="LK106" s="220"/>
      <c r="LL106" s="220"/>
      <c r="LM106" s="220"/>
      <c r="LN106" s="220"/>
      <c r="LO106" s="220"/>
      <c r="LP106" s="220"/>
      <c r="LQ106" s="220"/>
      <c r="LR106" s="220"/>
      <c r="LS106" s="220"/>
      <c r="LT106" s="220"/>
      <c r="LU106" s="220"/>
      <c r="LV106" s="220"/>
      <c r="LW106" s="220"/>
      <c r="LX106" s="220"/>
      <c r="LY106" s="220"/>
      <c r="LZ106" s="220"/>
      <c r="MA106" s="220"/>
      <c r="MB106" s="220"/>
      <c r="MC106" s="220"/>
      <c r="MD106" s="220"/>
      <c r="ME106" s="220"/>
      <c r="MF106" s="220"/>
    </row>
    <row r="107" spans="1:344" ht="18.75" x14ac:dyDescent="0.3">
      <c r="A107" s="1007">
        <v>4</v>
      </c>
      <c r="B107" s="2138"/>
      <c r="D107" s="2142"/>
      <c r="E107" s="2141" t="s">
        <v>6527</v>
      </c>
      <c r="F107" s="228"/>
      <c r="G107" s="247"/>
      <c r="H107" s="754"/>
      <c r="I107" s="231" t="s">
        <v>8</v>
      </c>
      <c r="J107" s="232"/>
      <c r="K107" s="282"/>
      <c r="L107" s="234"/>
      <c r="M107" s="282"/>
      <c r="N107" s="239"/>
      <c r="O107" s="1816"/>
      <c r="P107" s="1762"/>
      <c r="Q107" s="84"/>
      <c r="R107" s="1760"/>
      <c r="S107" s="901" t="s">
        <v>4068</v>
      </c>
      <c r="T107" s="930"/>
      <c r="U107" s="903"/>
      <c r="V107" s="901"/>
      <c r="W107" s="282"/>
      <c r="X107" s="1103" t="str">
        <f t="shared" si="25"/>
        <v>Blank</v>
      </c>
      <c r="Y107" s="958"/>
    </row>
    <row r="108" spans="1:344" s="221" customFormat="1" ht="42" customHeight="1" x14ac:dyDescent="0.2">
      <c r="A108" s="1007">
        <v>4</v>
      </c>
      <c r="B108" s="1008">
        <v>4.5</v>
      </c>
      <c r="C108" s="187"/>
      <c r="D108" s="187"/>
      <c r="E108" s="1012" t="s">
        <v>1794</v>
      </c>
      <c r="F108" s="228"/>
      <c r="G108" s="288" t="s">
        <v>1638</v>
      </c>
      <c r="H108" s="759" t="s">
        <v>3821</v>
      </c>
      <c r="I108" s="224">
        <v>450080</v>
      </c>
      <c r="J108" s="253">
        <v>41821</v>
      </c>
      <c r="K108" s="280" t="s">
        <v>1635</v>
      </c>
      <c r="L108" s="226"/>
      <c r="M108" s="280" t="s">
        <v>1635</v>
      </c>
      <c r="N108" s="279" t="s">
        <v>1362</v>
      </c>
      <c r="O108" s="1816"/>
      <c r="P108" s="2091" t="s">
        <v>1616</v>
      </c>
      <c r="Q108" s="84" t="s">
        <v>2525</v>
      </c>
      <c r="R108" s="2092" t="s">
        <v>3403</v>
      </c>
      <c r="S108" s="901" t="s">
        <v>4066</v>
      </c>
      <c r="T108" s="929" t="s">
        <v>5472</v>
      </c>
      <c r="U108" s="903"/>
      <c r="V108" s="901"/>
      <c r="W108" s="280" t="s">
        <v>1635</v>
      </c>
      <c r="X108" s="1103" t="str">
        <f t="shared" si="25"/>
        <v>Text</v>
      </c>
      <c r="Y108" s="958"/>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87"/>
      <c r="DW108" s="187"/>
      <c r="DX108" s="187"/>
      <c r="DY108" s="187"/>
      <c r="DZ108" s="187"/>
      <c r="EA108" s="187"/>
      <c r="EB108" s="187"/>
      <c r="EC108" s="187"/>
      <c r="ED108" s="187"/>
      <c r="EE108" s="187"/>
      <c r="EF108" s="187"/>
      <c r="EG108" s="187"/>
      <c r="EH108" s="187"/>
      <c r="EI108" s="187"/>
      <c r="EJ108" s="187"/>
      <c r="EK108" s="187"/>
      <c r="EL108" s="187"/>
      <c r="EM108" s="187"/>
      <c r="EN108" s="187"/>
      <c r="EO108" s="187"/>
      <c r="EP108" s="187"/>
      <c r="EQ108" s="187"/>
      <c r="ER108" s="187"/>
      <c r="ES108" s="187"/>
      <c r="ET108" s="187"/>
      <c r="EU108" s="187"/>
      <c r="EV108" s="187"/>
      <c r="EW108" s="187"/>
      <c r="EX108" s="187"/>
      <c r="EY108" s="187"/>
      <c r="EZ108" s="187"/>
      <c r="FA108" s="187"/>
      <c r="FB108" s="187"/>
      <c r="FC108" s="187"/>
      <c r="FD108" s="187"/>
      <c r="FE108" s="187"/>
      <c r="FF108" s="187"/>
      <c r="FG108" s="187"/>
      <c r="FH108" s="187"/>
      <c r="FI108" s="187"/>
      <c r="FJ108" s="187"/>
      <c r="FK108" s="187"/>
      <c r="FL108" s="187"/>
      <c r="FM108" s="187"/>
      <c r="FN108" s="187"/>
      <c r="FO108" s="187"/>
      <c r="FP108" s="187"/>
      <c r="FQ108" s="187"/>
      <c r="FR108" s="187"/>
      <c r="FS108" s="187"/>
      <c r="FT108" s="187"/>
      <c r="FU108" s="187"/>
      <c r="FV108" s="187"/>
      <c r="FW108" s="187"/>
      <c r="FX108" s="187"/>
      <c r="FY108" s="187"/>
      <c r="FZ108" s="187"/>
      <c r="GA108" s="187"/>
      <c r="GB108" s="187"/>
      <c r="GC108" s="187"/>
      <c r="GD108" s="187"/>
      <c r="GE108" s="187"/>
      <c r="GF108" s="187"/>
      <c r="GG108" s="187"/>
      <c r="GH108" s="187"/>
      <c r="GI108" s="187"/>
      <c r="GJ108" s="187"/>
      <c r="GK108" s="187"/>
      <c r="GL108" s="187"/>
      <c r="GM108" s="187"/>
      <c r="GN108" s="187"/>
      <c r="GO108" s="187"/>
      <c r="GP108" s="187"/>
      <c r="GQ108" s="187"/>
      <c r="GR108" s="187"/>
      <c r="GS108" s="187"/>
      <c r="GT108" s="187"/>
      <c r="GU108" s="187"/>
      <c r="GV108" s="187"/>
      <c r="GW108" s="187"/>
      <c r="GX108" s="187"/>
      <c r="GY108" s="187"/>
      <c r="GZ108" s="187"/>
      <c r="HA108" s="187"/>
      <c r="HB108" s="187"/>
      <c r="HC108" s="187"/>
      <c r="HD108" s="187"/>
      <c r="HE108" s="187"/>
      <c r="HF108" s="187"/>
      <c r="HG108" s="187"/>
      <c r="HH108" s="187"/>
      <c r="HI108" s="187"/>
      <c r="HJ108" s="187"/>
      <c r="HK108" s="187"/>
      <c r="HL108" s="187"/>
      <c r="HM108" s="187"/>
      <c r="HN108" s="187"/>
      <c r="HO108" s="220"/>
      <c r="HP108" s="220"/>
      <c r="HQ108" s="220"/>
      <c r="HR108" s="220"/>
      <c r="HS108" s="220"/>
      <c r="HT108" s="220"/>
      <c r="HU108" s="220"/>
      <c r="HV108" s="220"/>
      <c r="HW108" s="220"/>
      <c r="HX108" s="220"/>
      <c r="HY108" s="220"/>
      <c r="HZ108" s="220"/>
      <c r="IA108" s="220"/>
      <c r="IB108" s="220"/>
      <c r="IC108" s="220"/>
      <c r="ID108" s="220"/>
      <c r="IE108" s="220"/>
      <c r="IF108" s="220"/>
      <c r="IG108" s="220"/>
      <c r="IH108" s="220"/>
      <c r="II108" s="220"/>
      <c r="IJ108" s="220"/>
      <c r="IK108" s="220"/>
      <c r="IL108" s="220"/>
      <c r="IM108" s="220"/>
      <c r="IN108" s="220"/>
      <c r="IO108" s="220"/>
      <c r="IP108" s="220"/>
      <c r="IQ108" s="220"/>
      <c r="IR108" s="220"/>
      <c r="IS108" s="220"/>
      <c r="IT108" s="220"/>
      <c r="IU108" s="220"/>
      <c r="IV108" s="220"/>
      <c r="IW108" s="220"/>
      <c r="IX108" s="220"/>
      <c r="IY108" s="220"/>
      <c r="IZ108" s="220"/>
      <c r="JA108" s="220"/>
      <c r="JB108" s="220"/>
      <c r="JC108" s="220"/>
      <c r="JD108" s="220"/>
      <c r="JE108" s="220"/>
      <c r="JF108" s="220"/>
      <c r="JG108" s="220"/>
      <c r="JH108" s="220"/>
      <c r="JI108" s="220"/>
      <c r="JJ108" s="220"/>
      <c r="JK108" s="220"/>
      <c r="JL108" s="220"/>
      <c r="JM108" s="220"/>
      <c r="JN108" s="220"/>
      <c r="JO108" s="220"/>
      <c r="JP108" s="220"/>
      <c r="JQ108" s="220"/>
      <c r="JR108" s="220"/>
      <c r="JS108" s="220"/>
      <c r="JT108" s="220"/>
      <c r="JU108" s="220"/>
      <c r="JV108" s="220"/>
      <c r="JW108" s="220"/>
      <c r="JX108" s="220"/>
      <c r="JY108" s="220"/>
      <c r="JZ108" s="220"/>
      <c r="KA108" s="220"/>
      <c r="KB108" s="220"/>
      <c r="KC108" s="220"/>
      <c r="KD108" s="220"/>
      <c r="KE108" s="220"/>
      <c r="KF108" s="220"/>
      <c r="KG108" s="220"/>
      <c r="KH108" s="220"/>
      <c r="KI108" s="220"/>
      <c r="KJ108" s="220"/>
      <c r="KK108" s="220"/>
      <c r="KL108" s="220"/>
      <c r="KM108" s="220"/>
      <c r="KN108" s="220"/>
      <c r="KO108" s="220"/>
      <c r="KP108" s="220"/>
      <c r="KQ108" s="220"/>
      <c r="KR108" s="220"/>
      <c r="KS108" s="220"/>
      <c r="KT108" s="220"/>
      <c r="KU108" s="220"/>
      <c r="KV108" s="220"/>
      <c r="KW108" s="220"/>
      <c r="KX108" s="220"/>
      <c r="KY108" s="220"/>
      <c r="KZ108" s="220"/>
      <c r="LA108" s="220"/>
      <c r="LB108" s="220"/>
      <c r="LC108" s="220"/>
      <c r="LD108" s="220"/>
      <c r="LE108" s="220"/>
      <c r="LF108" s="220"/>
      <c r="LG108" s="220"/>
      <c r="LH108" s="220"/>
      <c r="LI108" s="220"/>
      <c r="LJ108" s="220"/>
      <c r="LK108" s="220"/>
      <c r="LL108" s="220"/>
      <c r="LM108" s="220"/>
      <c r="LN108" s="220"/>
      <c r="LO108" s="220"/>
      <c r="LP108" s="220"/>
      <c r="LQ108" s="220"/>
      <c r="LR108" s="220"/>
      <c r="LS108" s="220"/>
      <c r="LT108" s="220"/>
      <c r="LU108" s="220"/>
      <c r="LV108" s="220"/>
      <c r="LW108" s="220"/>
      <c r="LX108" s="220"/>
      <c r="LY108" s="220"/>
      <c r="LZ108" s="220"/>
      <c r="MA108" s="220"/>
      <c r="MB108" s="220"/>
      <c r="MC108" s="220"/>
      <c r="MD108" s="220"/>
      <c r="ME108" s="220"/>
      <c r="MF108" s="220"/>
    </row>
    <row r="109" spans="1:344" s="221" customFormat="1" ht="38.25" customHeight="1" x14ac:dyDescent="0.2">
      <c r="A109" s="1007">
        <v>4</v>
      </c>
      <c r="B109" s="1008">
        <v>4.5</v>
      </c>
      <c r="C109" s="187"/>
      <c r="D109" s="187"/>
      <c r="E109" s="1012" t="str">
        <f t="shared" ref="E109:E110" si="42">E108</f>
        <v>INFORMATION PRIVACY</v>
      </c>
      <c r="F109" s="228"/>
      <c r="G109" s="288" t="s">
        <v>1639</v>
      </c>
      <c r="H109" s="759" t="s">
        <v>3900</v>
      </c>
      <c r="I109" s="224">
        <v>450080</v>
      </c>
      <c r="J109" s="84">
        <v>45474</v>
      </c>
      <c r="K109" s="294">
        <v>0.25</v>
      </c>
      <c r="L109" s="226"/>
      <c r="M109" s="294">
        <f>K109</f>
        <v>0.25</v>
      </c>
      <c r="N109" s="279" t="s">
        <v>1362</v>
      </c>
      <c r="O109" s="1815">
        <v>45474</v>
      </c>
      <c r="P109" s="1762" t="s">
        <v>1616</v>
      </c>
      <c r="Q109" s="84" t="s">
        <v>2526</v>
      </c>
      <c r="R109" s="2092" t="s">
        <v>3404</v>
      </c>
      <c r="S109" s="901" t="s">
        <v>4070</v>
      </c>
      <c r="T109" s="929" t="s">
        <v>5473</v>
      </c>
      <c r="U109" s="903" t="s">
        <v>5473</v>
      </c>
      <c r="V109" s="901" t="s">
        <v>5473</v>
      </c>
      <c r="W109" s="294">
        <v>0.25</v>
      </c>
      <c r="X109" s="1103">
        <f t="shared" si="25"/>
        <v>0</v>
      </c>
      <c r="Y109" s="958"/>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87"/>
      <c r="DX109" s="187"/>
      <c r="DY109" s="187"/>
      <c r="DZ109" s="187"/>
      <c r="EA109" s="187"/>
      <c r="EB109" s="187"/>
      <c r="EC109" s="187"/>
      <c r="ED109" s="187"/>
      <c r="EE109" s="187"/>
      <c r="EF109" s="187"/>
      <c r="EG109" s="187"/>
      <c r="EH109" s="187"/>
      <c r="EI109" s="187"/>
      <c r="EJ109" s="187"/>
      <c r="EK109" s="187"/>
      <c r="EL109" s="187"/>
      <c r="EM109" s="187"/>
      <c r="EN109" s="187"/>
      <c r="EO109" s="187"/>
      <c r="EP109" s="187"/>
      <c r="EQ109" s="187"/>
      <c r="ER109" s="187"/>
      <c r="ES109" s="187"/>
      <c r="ET109" s="187"/>
      <c r="EU109" s="187"/>
      <c r="EV109" s="187"/>
      <c r="EW109" s="187"/>
      <c r="EX109" s="187"/>
      <c r="EY109" s="187"/>
      <c r="EZ109" s="187"/>
      <c r="FA109" s="187"/>
      <c r="FB109" s="187"/>
      <c r="FC109" s="187"/>
      <c r="FD109" s="187"/>
      <c r="FE109" s="187"/>
      <c r="FF109" s="187"/>
      <c r="FG109" s="187"/>
      <c r="FH109" s="187"/>
      <c r="FI109" s="187"/>
      <c r="FJ109" s="187"/>
      <c r="FK109" s="187"/>
      <c r="FL109" s="187"/>
      <c r="FM109" s="187"/>
      <c r="FN109" s="187"/>
      <c r="FO109" s="187"/>
      <c r="FP109" s="187"/>
      <c r="FQ109" s="187"/>
      <c r="FR109" s="187"/>
      <c r="FS109" s="187"/>
      <c r="FT109" s="187"/>
      <c r="FU109" s="187"/>
      <c r="FV109" s="187"/>
      <c r="FW109" s="187"/>
      <c r="FX109" s="187"/>
      <c r="FY109" s="187"/>
      <c r="FZ109" s="187"/>
      <c r="GA109" s="187"/>
      <c r="GB109" s="187"/>
      <c r="GC109" s="187"/>
      <c r="GD109" s="187"/>
      <c r="GE109" s="187"/>
      <c r="GF109" s="187"/>
      <c r="GG109" s="187"/>
      <c r="GH109" s="187"/>
      <c r="GI109" s="187"/>
      <c r="GJ109" s="187"/>
      <c r="GK109" s="187"/>
      <c r="GL109" s="187"/>
      <c r="GM109" s="187"/>
      <c r="GN109" s="187"/>
      <c r="GO109" s="187"/>
      <c r="GP109" s="187"/>
      <c r="GQ109" s="187"/>
      <c r="GR109" s="187"/>
      <c r="GS109" s="187"/>
      <c r="GT109" s="187"/>
      <c r="GU109" s="187"/>
      <c r="GV109" s="187"/>
      <c r="GW109" s="187"/>
      <c r="GX109" s="187"/>
      <c r="GY109" s="187"/>
      <c r="GZ109" s="187"/>
      <c r="HA109" s="187"/>
      <c r="HB109" s="187"/>
      <c r="HC109" s="187"/>
      <c r="HD109" s="187"/>
      <c r="HE109" s="187"/>
      <c r="HF109" s="187"/>
      <c r="HG109" s="187"/>
      <c r="HH109" s="187"/>
      <c r="HI109" s="187"/>
      <c r="HJ109" s="187"/>
      <c r="HK109" s="187"/>
      <c r="HL109" s="187"/>
      <c r="HM109" s="187"/>
      <c r="HN109" s="187"/>
      <c r="HO109" s="220"/>
      <c r="HP109" s="220"/>
      <c r="HQ109" s="220"/>
      <c r="HR109" s="220"/>
      <c r="HS109" s="220"/>
      <c r="HT109" s="220"/>
      <c r="HU109" s="220"/>
      <c r="HV109" s="220"/>
      <c r="HW109" s="220"/>
      <c r="HX109" s="220"/>
      <c r="HY109" s="220"/>
      <c r="HZ109" s="220"/>
      <c r="IA109" s="220"/>
      <c r="IB109" s="220"/>
      <c r="IC109" s="220"/>
      <c r="ID109" s="220"/>
      <c r="IE109" s="220"/>
      <c r="IF109" s="220"/>
      <c r="IG109" s="220"/>
      <c r="IH109" s="220"/>
      <c r="II109" s="220"/>
      <c r="IJ109" s="220"/>
      <c r="IK109" s="220"/>
      <c r="IL109" s="220"/>
      <c r="IM109" s="220"/>
      <c r="IN109" s="220"/>
      <c r="IO109" s="220"/>
      <c r="IP109" s="220"/>
      <c r="IQ109" s="220"/>
      <c r="IR109" s="220"/>
      <c r="IS109" s="220"/>
      <c r="IT109" s="220"/>
      <c r="IU109" s="220"/>
      <c r="IV109" s="220"/>
      <c r="IW109" s="220"/>
      <c r="IX109" s="220"/>
      <c r="IY109" s="220"/>
      <c r="IZ109" s="220"/>
      <c r="JA109" s="220"/>
      <c r="JB109" s="220"/>
      <c r="JC109" s="220"/>
      <c r="JD109" s="220"/>
      <c r="JE109" s="220"/>
      <c r="JF109" s="220"/>
      <c r="JG109" s="220"/>
      <c r="JH109" s="220"/>
      <c r="JI109" s="220"/>
      <c r="JJ109" s="220"/>
      <c r="JK109" s="220"/>
      <c r="JL109" s="220"/>
      <c r="JM109" s="220"/>
      <c r="JN109" s="220"/>
      <c r="JO109" s="220"/>
      <c r="JP109" s="220"/>
      <c r="JQ109" s="220"/>
      <c r="JR109" s="220"/>
      <c r="JS109" s="220"/>
      <c r="JT109" s="220"/>
      <c r="JU109" s="220"/>
      <c r="JV109" s="220"/>
      <c r="JW109" s="220"/>
      <c r="JX109" s="220"/>
      <c r="JY109" s="220"/>
      <c r="JZ109" s="220"/>
      <c r="KA109" s="220"/>
      <c r="KB109" s="220"/>
      <c r="KC109" s="220"/>
      <c r="KD109" s="220"/>
      <c r="KE109" s="220"/>
      <c r="KF109" s="220"/>
      <c r="KG109" s="220"/>
      <c r="KH109" s="220"/>
      <c r="KI109" s="220"/>
      <c r="KJ109" s="220"/>
      <c r="KK109" s="220"/>
      <c r="KL109" s="220"/>
      <c r="KM109" s="220"/>
      <c r="KN109" s="220"/>
      <c r="KO109" s="220"/>
      <c r="KP109" s="220"/>
      <c r="KQ109" s="220"/>
      <c r="KR109" s="220"/>
      <c r="KS109" s="220"/>
      <c r="KT109" s="220"/>
      <c r="KU109" s="220"/>
      <c r="KV109" s="220"/>
      <c r="KW109" s="220"/>
      <c r="KX109" s="220"/>
      <c r="KY109" s="220"/>
      <c r="KZ109" s="220"/>
      <c r="LA109" s="220"/>
      <c r="LB109" s="220"/>
      <c r="LC109" s="220"/>
      <c r="LD109" s="220"/>
      <c r="LE109" s="220"/>
      <c r="LF109" s="220"/>
      <c r="LG109" s="220"/>
      <c r="LH109" s="220"/>
      <c r="LI109" s="220"/>
      <c r="LJ109" s="220"/>
      <c r="LK109" s="220"/>
      <c r="LL109" s="220"/>
      <c r="LM109" s="220"/>
      <c r="LN109" s="220"/>
      <c r="LO109" s="220"/>
      <c r="LP109" s="220"/>
      <c r="LQ109" s="220"/>
      <c r="LR109" s="220"/>
      <c r="LS109" s="220"/>
      <c r="LT109" s="220"/>
      <c r="LU109" s="220"/>
      <c r="LV109" s="220"/>
      <c r="LW109" s="220"/>
      <c r="LX109" s="220"/>
      <c r="LY109" s="220"/>
      <c r="LZ109" s="220"/>
      <c r="MA109" s="220"/>
      <c r="MB109" s="220"/>
      <c r="MC109" s="220"/>
      <c r="MD109" s="220"/>
      <c r="ME109" s="220"/>
      <c r="MF109" s="220"/>
    </row>
    <row r="110" spans="1:344" s="221" customFormat="1" ht="38.25" customHeight="1" x14ac:dyDescent="0.2">
      <c r="A110" s="1007">
        <v>4</v>
      </c>
      <c r="B110" s="1008">
        <v>4.5</v>
      </c>
      <c r="C110" s="187"/>
      <c r="D110" s="187"/>
      <c r="E110" s="1012" t="str">
        <f t="shared" si="42"/>
        <v>INFORMATION PRIVACY</v>
      </c>
      <c r="F110" s="228"/>
      <c r="G110" s="288" t="s">
        <v>1637</v>
      </c>
      <c r="H110" s="759" t="s">
        <v>3901</v>
      </c>
      <c r="I110" s="224">
        <v>450080</v>
      </c>
      <c r="J110" s="253">
        <v>41821</v>
      </c>
      <c r="K110" s="280" t="s">
        <v>1604</v>
      </c>
      <c r="L110" s="226"/>
      <c r="M110" s="280" t="s">
        <v>1604</v>
      </c>
      <c r="N110" s="279"/>
      <c r="O110" s="1816"/>
      <c r="P110" s="1762" t="s">
        <v>1616</v>
      </c>
      <c r="Q110" s="84" t="s">
        <v>2527</v>
      </c>
      <c r="R110" s="2092" t="s">
        <v>3405</v>
      </c>
      <c r="S110" s="901" t="s">
        <v>4066</v>
      </c>
      <c r="T110" s="929" t="s">
        <v>5474</v>
      </c>
      <c r="U110" s="903"/>
      <c r="V110" s="901"/>
      <c r="W110" s="280" t="s">
        <v>1604</v>
      </c>
      <c r="X110" s="1103" t="str">
        <f t="shared" si="25"/>
        <v>Text</v>
      </c>
      <c r="Y110" s="958"/>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87"/>
      <c r="DW110" s="187"/>
      <c r="DX110" s="187"/>
      <c r="DY110" s="187"/>
      <c r="DZ110" s="187"/>
      <c r="EA110" s="187"/>
      <c r="EB110" s="187"/>
      <c r="EC110" s="187"/>
      <c r="ED110" s="187"/>
      <c r="EE110" s="187"/>
      <c r="EF110" s="187"/>
      <c r="EG110" s="187"/>
      <c r="EH110" s="187"/>
      <c r="EI110" s="187"/>
      <c r="EJ110" s="187"/>
      <c r="EK110" s="187"/>
      <c r="EL110" s="187"/>
      <c r="EM110" s="187"/>
      <c r="EN110" s="187"/>
      <c r="EO110" s="187"/>
      <c r="EP110" s="187"/>
      <c r="EQ110" s="187"/>
      <c r="ER110" s="187"/>
      <c r="ES110" s="187"/>
      <c r="ET110" s="187"/>
      <c r="EU110" s="187"/>
      <c r="EV110" s="187"/>
      <c r="EW110" s="187"/>
      <c r="EX110" s="187"/>
      <c r="EY110" s="187"/>
      <c r="EZ110" s="187"/>
      <c r="FA110" s="187"/>
      <c r="FB110" s="187"/>
      <c r="FC110" s="187"/>
      <c r="FD110" s="187"/>
      <c r="FE110" s="187"/>
      <c r="FF110" s="187"/>
      <c r="FG110" s="187"/>
      <c r="FH110" s="187"/>
      <c r="FI110" s="187"/>
      <c r="FJ110" s="187"/>
      <c r="FK110" s="187"/>
      <c r="FL110" s="187"/>
      <c r="FM110" s="187"/>
      <c r="FN110" s="187"/>
      <c r="FO110" s="187"/>
      <c r="FP110" s="187"/>
      <c r="FQ110" s="187"/>
      <c r="FR110" s="187"/>
      <c r="FS110" s="187"/>
      <c r="FT110" s="187"/>
      <c r="FU110" s="187"/>
      <c r="FV110" s="187"/>
      <c r="FW110" s="187"/>
      <c r="FX110" s="187"/>
      <c r="FY110" s="187"/>
      <c r="FZ110" s="187"/>
      <c r="GA110" s="187"/>
      <c r="GB110" s="187"/>
      <c r="GC110" s="187"/>
      <c r="GD110" s="187"/>
      <c r="GE110" s="187"/>
      <c r="GF110" s="187"/>
      <c r="GG110" s="187"/>
      <c r="GH110" s="187"/>
      <c r="GI110" s="187"/>
      <c r="GJ110" s="187"/>
      <c r="GK110" s="187"/>
      <c r="GL110" s="187"/>
      <c r="GM110" s="187"/>
      <c r="GN110" s="187"/>
      <c r="GO110" s="187"/>
      <c r="GP110" s="187"/>
      <c r="GQ110" s="187"/>
      <c r="GR110" s="187"/>
      <c r="GS110" s="187"/>
      <c r="GT110" s="187"/>
      <c r="GU110" s="187"/>
      <c r="GV110" s="187"/>
      <c r="GW110" s="187"/>
      <c r="GX110" s="187"/>
      <c r="GY110" s="187"/>
      <c r="GZ110" s="187"/>
      <c r="HA110" s="187"/>
      <c r="HB110" s="187"/>
      <c r="HC110" s="187"/>
      <c r="HD110" s="187"/>
      <c r="HE110" s="187"/>
      <c r="HF110" s="187"/>
      <c r="HG110" s="187"/>
      <c r="HH110" s="187"/>
      <c r="HI110" s="187"/>
      <c r="HJ110" s="187"/>
      <c r="HK110" s="187"/>
      <c r="HL110" s="187"/>
      <c r="HM110" s="187"/>
      <c r="HN110" s="187"/>
      <c r="HO110" s="220"/>
      <c r="HP110" s="220"/>
      <c r="HQ110" s="220"/>
      <c r="HR110" s="220"/>
      <c r="HS110" s="220"/>
      <c r="HT110" s="220"/>
      <c r="HU110" s="220"/>
      <c r="HV110" s="220"/>
      <c r="HW110" s="220"/>
      <c r="HX110" s="220"/>
      <c r="HY110" s="220"/>
      <c r="HZ110" s="220"/>
      <c r="IA110" s="220"/>
      <c r="IB110" s="220"/>
      <c r="IC110" s="220"/>
      <c r="ID110" s="220"/>
      <c r="IE110" s="220"/>
      <c r="IF110" s="220"/>
      <c r="IG110" s="220"/>
      <c r="IH110" s="220"/>
      <c r="II110" s="220"/>
      <c r="IJ110" s="220"/>
      <c r="IK110" s="220"/>
      <c r="IL110" s="220"/>
      <c r="IM110" s="220"/>
      <c r="IN110" s="220"/>
      <c r="IO110" s="220"/>
      <c r="IP110" s="220"/>
      <c r="IQ110" s="220"/>
      <c r="IR110" s="220"/>
      <c r="IS110" s="220"/>
      <c r="IT110" s="220"/>
      <c r="IU110" s="220"/>
      <c r="IV110" s="220"/>
      <c r="IW110" s="220"/>
      <c r="IX110" s="220"/>
      <c r="IY110" s="220"/>
      <c r="IZ110" s="220"/>
      <c r="JA110" s="220"/>
      <c r="JB110" s="220"/>
      <c r="JC110" s="220"/>
      <c r="JD110" s="220"/>
      <c r="JE110" s="220"/>
      <c r="JF110" s="220"/>
      <c r="JG110" s="220"/>
      <c r="JH110" s="220"/>
      <c r="JI110" s="220"/>
      <c r="JJ110" s="220"/>
      <c r="JK110" s="220"/>
      <c r="JL110" s="220"/>
      <c r="JM110" s="220"/>
      <c r="JN110" s="220"/>
      <c r="JO110" s="220"/>
      <c r="JP110" s="220"/>
      <c r="JQ110" s="220"/>
      <c r="JR110" s="220"/>
      <c r="JS110" s="220"/>
      <c r="JT110" s="220"/>
      <c r="JU110" s="220"/>
      <c r="JV110" s="220"/>
      <c r="JW110" s="220"/>
      <c r="JX110" s="220"/>
      <c r="JY110" s="220"/>
      <c r="JZ110" s="220"/>
      <c r="KA110" s="220"/>
      <c r="KB110" s="220"/>
      <c r="KC110" s="220"/>
      <c r="KD110" s="220"/>
      <c r="KE110" s="220"/>
      <c r="KF110" s="220"/>
      <c r="KG110" s="220"/>
      <c r="KH110" s="220"/>
      <c r="KI110" s="220"/>
      <c r="KJ110" s="220"/>
      <c r="KK110" s="220"/>
      <c r="KL110" s="220"/>
      <c r="KM110" s="220"/>
      <c r="KN110" s="220"/>
      <c r="KO110" s="220"/>
      <c r="KP110" s="220"/>
      <c r="KQ110" s="220"/>
      <c r="KR110" s="220"/>
      <c r="KS110" s="220"/>
      <c r="KT110" s="220"/>
      <c r="KU110" s="220"/>
      <c r="KV110" s="220"/>
      <c r="KW110" s="220"/>
      <c r="KX110" s="220"/>
      <c r="KY110" s="220"/>
      <c r="KZ110" s="220"/>
      <c r="LA110" s="220"/>
      <c r="LB110" s="220"/>
      <c r="LC110" s="220"/>
      <c r="LD110" s="220"/>
      <c r="LE110" s="220"/>
      <c r="LF110" s="220"/>
      <c r="LG110" s="220"/>
      <c r="LH110" s="220"/>
      <c r="LI110" s="220"/>
      <c r="LJ110" s="220"/>
      <c r="LK110" s="220"/>
      <c r="LL110" s="220"/>
      <c r="LM110" s="220"/>
      <c r="LN110" s="220"/>
      <c r="LO110" s="220"/>
      <c r="LP110" s="220"/>
      <c r="LQ110" s="220"/>
      <c r="LR110" s="220"/>
      <c r="LS110" s="220"/>
      <c r="LT110" s="220"/>
      <c r="LU110" s="220"/>
      <c r="LV110" s="220"/>
      <c r="LW110" s="220"/>
      <c r="LX110" s="220"/>
      <c r="LY110" s="220"/>
      <c r="LZ110" s="220"/>
      <c r="MA110" s="220"/>
      <c r="MB110" s="220"/>
      <c r="MC110" s="220"/>
      <c r="MD110" s="220"/>
      <c r="ME110" s="220"/>
      <c r="MF110" s="220"/>
    </row>
    <row r="111" spans="1:344" ht="31.5" x14ac:dyDescent="0.2">
      <c r="A111" s="199">
        <v>5</v>
      </c>
      <c r="B111" s="200"/>
      <c r="C111" s="200"/>
      <c r="D111" s="200"/>
      <c r="E111" s="201" t="s">
        <v>1795</v>
      </c>
      <c r="F111" s="202"/>
      <c r="G111" s="202"/>
      <c r="H111" s="750"/>
      <c r="I111" s="203" t="s">
        <v>8</v>
      </c>
      <c r="J111" s="204"/>
      <c r="K111" s="205"/>
      <c r="L111" s="206"/>
      <c r="M111" s="206"/>
      <c r="N111" s="207"/>
      <c r="O111" s="253"/>
      <c r="P111" s="253"/>
      <c r="Q111" s="1761"/>
      <c r="R111" s="1760"/>
      <c r="S111" s="901" t="s">
        <v>4068</v>
      </c>
      <c r="T111" s="930"/>
      <c r="U111" s="903"/>
      <c r="V111" s="901"/>
      <c r="W111" s="993"/>
      <c r="X111" s="1103" t="str">
        <f t="shared" si="25"/>
        <v>Blank</v>
      </c>
      <c r="Y111" s="958"/>
    </row>
    <row r="112" spans="1:344" ht="18.75" x14ac:dyDescent="0.3">
      <c r="A112" s="1007">
        <v>5</v>
      </c>
      <c r="B112" s="208">
        <v>5.0999999999999996</v>
      </c>
      <c r="C112" s="209"/>
      <c r="D112" s="209"/>
      <c r="E112" s="210" t="s">
        <v>1796</v>
      </c>
      <c r="F112" s="272"/>
      <c r="G112" s="273"/>
      <c r="H112" s="752"/>
      <c r="I112" s="274" t="s">
        <v>8</v>
      </c>
      <c r="J112" s="295"/>
      <c r="K112" s="276"/>
      <c r="L112" s="277"/>
      <c r="M112" s="276"/>
      <c r="N112" s="278"/>
      <c r="O112" s="1816"/>
      <c r="P112" s="1762"/>
      <c r="Q112" s="84"/>
      <c r="R112" s="1760"/>
      <c r="S112" s="901" t="s">
        <v>4068</v>
      </c>
      <c r="T112" s="930"/>
      <c r="U112" s="903"/>
      <c r="V112" s="901"/>
      <c r="W112" s="993"/>
      <c r="X112" s="1103" t="str">
        <f t="shared" si="25"/>
        <v>Blank</v>
      </c>
      <c r="Y112" s="958"/>
    </row>
    <row r="113" spans="1:25" ht="21" customHeight="1" x14ac:dyDescent="0.2">
      <c r="A113" s="1007">
        <v>5</v>
      </c>
      <c r="B113" s="1008">
        <v>5.0999999999999996</v>
      </c>
      <c r="C113" s="187"/>
      <c r="D113" s="187"/>
      <c r="E113" s="289" t="s">
        <v>1947</v>
      </c>
      <c r="F113" s="222"/>
      <c r="G113" s="497" t="s">
        <v>3301</v>
      </c>
      <c r="H113" s="752"/>
      <c r="I113" s="224" t="s">
        <v>8</v>
      </c>
      <c r="J113" s="296"/>
      <c r="K113" s="297"/>
      <c r="L113" s="225"/>
      <c r="M113" s="226"/>
      <c r="N113" s="225"/>
      <c r="O113" s="253"/>
      <c r="P113" s="1762"/>
      <c r="Q113" s="84"/>
      <c r="R113" s="1760"/>
      <c r="S113" s="901" t="s">
        <v>4068</v>
      </c>
      <c r="T113" s="930"/>
      <c r="U113" s="903"/>
      <c r="V113" s="901"/>
      <c r="W113" s="993"/>
      <c r="X113" s="1103" t="str">
        <f t="shared" si="25"/>
        <v>Blank</v>
      </c>
      <c r="Y113" s="958"/>
    </row>
    <row r="114" spans="1:25" ht="13.5" customHeight="1" x14ac:dyDescent="0.2">
      <c r="A114" s="1007">
        <v>5</v>
      </c>
      <c r="B114" s="1008">
        <v>5.0999999999999996</v>
      </c>
      <c r="C114" s="187"/>
      <c r="D114" s="187"/>
      <c r="E114" s="1012" t="str">
        <f t="shared" ref="E114:E124" si="43">E113</f>
        <v>Approvals</v>
      </c>
      <c r="F114" s="222"/>
      <c r="G114" s="227" t="s">
        <v>1642</v>
      </c>
      <c r="H114" s="765" t="s">
        <v>3822</v>
      </c>
      <c r="I114" s="224" t="s">
        <v>1643</v>
      </c>
      <c r="J114" s="253">
        <v>45566</v>
      </c>
      <c r="K114" s="789">
        <v>1761.19</v>
      </c>
      <c r="L114" s="225"/>
      <c r="M114" s="294">
        <f t="shared" ref="M114:M119" si="44">K114</f>
        <v>1761.19</v>
      </c>
      <c r="N114" s="225" t="s">
        <v>1362</v>
      </c>
      <c r="O114" s="253">
        <v>45931</v>
      </c>
      <c r="P114" s="1762" t="s">
        <v>1623</v>
      </c>
      <c r="Q114" s="84" t="s">
        <v>1644</v>
      </c>
      <c r="R114" s="2092" t="s">
        <v>3406</v>
      </c>
      <c r="S114" s="901" t="s">
        <v>4070</v>
      </c>
      <c r="T114" s="929" t="s">
        <v>5475</v>
      </c>
      <c r="U114" s="903" t="s">
        <v>5475</v>
      </c>
      <c r="V114" s="901" t="s">
        <v>5475</v>
      </c>
      <c r="W114" s="789">
        <v>1703.04</v>
      </c>
      <c r="X114" s="1103">
        <f t="shared" si="25"/>
        <v>3.4144823374671285E-2</v>
      </c>
      <c r="Y114" s="958"/>
    </row>
    <row r="115" spans="1:25" ht="13.5" customHeight="1" x14ac:dyDescent="0.2">
      <c r="A115" s="1007">
        <v>5</v>
      </c>
      <c r="B115" s="1008">
        <v>5.0999999999999996</v>
      </c>
      <c r="C115" s="187"/>
      <c r="D115" s="187"/>
      <c r="E115" s="1012" t="str">
        <f t="shared" si="43"/>
        <v>Approvals</v>
      </c>
      <c r="F115" s="222"/>
      <c r="G115" s="227" t="s">
        <v>1645</v>
      </c>
      <c r="H115" s="765" t="s">
        <v>3823</v>
      </c>
      <c r="I115" s="224" t="s">
        <v>1643</v>
      </c>
      <c r="J115" s="253">
        <f>J$114</f>
        <v>45566</v>
      </c>
      <c r="K115" s="789">
        <v>2642.58</v>
      </c>
      <c r="L115" s="225"/>
      <c r="M115" s="294">
        <f t="shared" si="44"/>
        <v>2642.58</v>
      </c>
      <c r="N115" s="225" t="s">
        <v>1362</v>
      </c>
      <c r="O115" s="253">
        <f>O$114</f>
        <v>45931</v>
      </c>
      <c r="P115" s="1762" t="s">
        <v>1623</v>
      </c>
      <c r="Q115" s="84" t="s">
        <v>1644</v>
      </c>
      <c r="R115" s="2092" t="s">
        <v>3407</v>
      </c>
      <c r="S115" s="901" t="s">
        <v>4070</v>
      </c>
      <c r="T115" s="929" t="s">
        <v>5476</v>
      </c>
      <c r="U115" s="903" t="s">
        <v>5476</v>
      </c>
      <c r="V115" s="901" t="s">
        <v>5476</v>
      </c>
      <c r="W115" s="789">
        <v>2555.33</v>
      </c>
      <c r="X115" s="1103">
        <f t="shared" si="25"/>
        <v>3.4144317955019599E-2</v>
      </c>
      <c r="Y115" s="958"/>
    </row>
    <row r="116" spans="1:25" ht="13.5" customHeight="1" x14ac:dyDescent="0.2">
      <c r="A116" s="1007">
        <v>5</v>
      </c>
      <c r="B116" s="1008">
        <v>5.0999999999999996</v>
      </c>
      <c r="C116" s="187"/>
      <c r="D116" s="187"/>
      <c r="E116" s="1012" t="str">
        <f t="shared" si="43"/>
        <v>Approvals</v>
      </c>
      <c r="F116" s="222"/>
      <c r="G116" s="227" t="s">
        <v>1646</v>
      </c>
      <c r="H116" s="765" t="s">
        <v>3824</v>
      </c>
      <c r="I116" s="224" t="s">
        <v>1643</v>
      </c>
      <c r="J116" s="253">
        <f t="shared" ref="J116:J119" si="45">J$114</f>
        <v>45566</v>
      </c>
      <c r="K116" s="789">
        <v>3523.44</v>
      </c>
      <c r="L116" s="225"/>
      <c r="M116" s="294">
        <f t="shared" si="44"/>
        <v>3523.44</v>
      </c>
      <c r="N116" s="225" t="s">
        <v>1362</v>
      </c>
      <c r="O116" s="253">
        <f t="shared" ref="O116:O119" si="46">O$114</f>
        <v>45931</v>
      </c>
      <c r="P116" s="1762" t="s">
        <v>1623</v>
      </c>
      <c r="Q116" s="84" t="s">
        <v>1644</v>
      </c>
      <c r="R116" s="2092" t="s">
        <v>3408</v>
      </c>
      <c r="S116" s="901" t="s">
        <v>4070</v>
      </c>
      <c r="T116" s="929" t="s">
        <v>5477</v>
      </c>
      <c r="U116" s="903" t="s">
        <v>5477</v>
      </c>
      <c r="V116" s="901" t="s">
        <v>5477</v>
      </c>
      <c r="W116" s="789">
        <v>3407.1</v>
      </c>
      <c r="X116" s="1103">
        <f t="shared" si="25"/>
        <v>3.4146341463414664E-2</v>
      </c>
      <c r="Y116" s="958"/>
    </row>
    <row r="117" spans="1:25" ht="13.5" customHeight="1" x14ac:dyDescent="0.2">
      <c r="A117" s="1007">
        <v>5</v>
      </c>
      <c r="B117" s="1008">
        <v>5.0999999999999996</v>
      </c>
      <c r="C117" s="187"/>
      <c r="D117" s="187"/>
      <c r="E117" s="1012" t="str">
        <f t="shared" si="43"/>
        <v>Approvals</v>
      </c>
      <c r="F117" s="222"/>
      <c r="G117" s="227" t="s">
        <v>1647</v>
      </c>
      <c r="H117" s="765" t="s">
        <v>3825</v>
      </c>
      <c r="I117" s="224" t="s">
        <v>1643</v>
      </c>
      <c r="J117" s="253">
        <f t="shared" si="45"/>
        <v>45566</v>
      </c>
      <c r="K117" s="789">
        <v>4403.24</v>
      </c>
      <c r="L117" s="225"/>
      <c r="M117" s="294">
        <f t="shared" si="44"/>
        <v>4403.24</v>
      </c>
      <c r="N117" s="225" t="s">
        <v>1362</v>
      </c>
      <c r="O117" s="253">
        <f t="shared" si="46"/>
        <v>45931</v>
      </c>
      <c r="P117" s="1762" t="s">
        <v>1623</v>
      </c>
      <c r="Q117" s="84" t="s">
        <v>1644</v>
      </c>
      <c r="R117" s="2092" t="s">
        <v>3409</v>
      </c>
      <c r="S117" s="901" t="s">
        <v>4070</v>
      </c>
      <c r="T117" s="929" t="s">
        <v>5478</v>
      </c>
      <c r="U117" s="903" t="s">
        <v>5478</v>
      </c>
      <c r="V117" s="901" t="s">
        <v>5478</v>
      </c>
      <c r="W117" s="789">
        <v>4257.8500000000004</v>
      </c>
      <c r="X117" s="1103">
        <f t="shared" si="25"/>
        <v>3.4146341463414442E-2</v>
      </c>
      <c r="Y117" s="958"/>
    </row>
    <row r="118" spans="1:25" ht="13.5" customHeight="1" x14ac:dyDescent="0.2">
      <c r="A118" s="1007">
        <v>5</v>
      </c>
      <c r="B118" s="1008">
        <v>5.0999999999999996</v>
      </c>
      <c r="C118" s="187"/>
      <c r="D118" s="187"/>
      <c r="E118" s="1012" t="str">
        <f t="shared" si="43"/>
        <v>Approvals</v>
      </c>
      <c r="F118" s="222"/>
      <c r="G118" s="227" t="s">
        <v>1648</v>
      </c>
      <c r="H118" s="765" t="s">
        <v>3826</v>
      </c>
      <c r="I118" s="224" t="s">
        <v>1643</v>
      </c>
      <c r="J118" s="253">
        <f t="shared" si="45"/>
        <v>45566</v>
      </c>
      <c r="K118" s="789">
        <v>5284.63</v>
      </c>
      <c r="L118" s="225"/>
      <c r="M118" s="294">
        <f t="shared" si="44"/>
        <v>5284.63</v>
      </c>
      <c r="N118" s="225" t="s">
        <v>1362</v>
      </c>
      <c r="O118" s="253">
        <f t="shared" si="46"/>
        <v>45931</v>
      </c>
      <c r="P118" s="1762" t="s">
        <v>1623</v>
      </c>
      <c r="Q118" s="84" t="s">
        <v>1644</v>
      </c>
      <c r="R118" s="2092" t="s">
        <v>3410</v>
      </c>
      <c r="S118" s="901" t="s">
        <v>4070</v>
      </c>
      <c r="T118" s="929" t="s">
        <v>5479</v>
      </c>
      <c r="U118" s="903" t="s">
        <v>5479</v>
      </c>
      <c r="V118" s="901" t="s">
        <v>5479</v>
      </c>
      <c r="W118" s="789">
        <v>5110.1400000000003</v>
      </c>
      <c r="X118" s="1103">
        <f t="shared" si="25"/>
        <v>3.414583553483852E-2</v>
      </c>
      <c r="Y118" s="958"/>
    </row>
    <row r="119" spans="1:25" ht="12.75" x14ac:dyDescent="0.2">
      <c r="A119" s="1007">
        <v>5</v>
      </c>
      <c r="B119" s="1008">
        <v>5.0999999999999996</v>
      </c>
      <c r="C119" s="187"/>
      <c r="D119" s="187"/>
      <c r="E119" s="1012" t="str">
        <f t="shared" si="43"/>
        <v>Approvals</v>
      </c>
      <c r="F119" s="298"/>
      <c r="G119" s="497" t="s">
        <v>3300</v>
      </c>
      <c r="H119" s="765" t="s">
        <v>3827</v>
      </c>
      <c r="I119" s="224" t="s">
        <v>1643</v>
      </c>
      <c r="J119" s="253">
        <f t="shared" si="45"/>
        <v>45566</v>
      </c>
      <c r="K119" s="789">
        <v>263.94</v>
      </c>
      <c r="L119" s="230"/>
      <c r="M119" s="294">
        <f t="shared" si="44"/>
        <v>263.94</v>
      </c>
      <c r="N119" s="230" t="s">
        <v>1362</v>
      </c>
      <c r="O119" s="253">
        <f t="shared" si="46"/>
        <v>45931</v>
      </c>
      <c r="P119" s="1762" t="s">
        <v>1623</v>
      </c>
      <c r="Q119" s="84" t="s">
        <v>1644</v>
      </c>
      <c r="R119" s="2092" t="s">
        <v>3411</v>
      </c>
      <c r="S119" s="901" t="s">
        <v>4070</v>
      </c>
      <c r="T119" s="929" t="s">
        <v>5480</v>
      </c>
      <c r="U119" s="903" t="s">
        <v>5480</v>
      </c>
      <c r="V119" s="901" t="s">
        <v>5480</v>
      </c>
      <c r="W119" s="789">
        <v>255.23</v>
      </c>
      <c r="X119" s="1103">
        <f t="shared" si="25"/>
        <v>3.4126082357089693E-2</v>
      </c>
      <c r="Y119" s="958"/>
    </row>
    <row r="120" spans="1:25" ht="12.75" x14ac:dyDescent="0.2">
      <c r="A120" s="1007">
        <v>5</v>
      </c>
      <c r="B120" s="1008">
        <v>5.0999999999999996</v>
      </c>
      <c r="C120" s="187"/>
      <c r="D120" s="187"/>
      <c r="E120" s="1012" t="str">
        <f t="shared" si="43"/>
        <v>Approvals</v>
      </c>
      <c r="F120" s="222"/>
      <c r="G120" s="497" t="s">
        <v>3299</v>
      </c>
      <c r="H120" s="765"/>
      <c r="I120" s="224" t="s">
        <v>8</v>
      </c>
      <c r="J120" s="253"/>
      <c r="K120" s="790"/>
      <c r="L120" s="226"/>
      <c r="M120" s="285"/>
      <c r="N120" s="230"/>
      <c r="O120" s="253"/>
      <c r="P120" s="1762"/>
      <c r="Q120" s="84"/>
      <c r="R120" s="2092"/>
      <c r="S120" s="901" t="s">
        <v>4068</v>
      </c>
      <c r="T120" s="930"/>
      <c r="U120" s="903"/>
      <c r="V120" s="901"/>
      <c r="W120" s="790"/>
      <c r="X120" s="1103" t="str">
        <f t="shared" si="25"/>
        <v>Blank</v>
      </c>
      <c r="Y120" s="958"/>
    </row>
    <row r="121" spans="1:25" ht="26.25" customHeight="1" x14ac:dyDescent="0.2">
      <c r="A121" s="1007">
        <v>5</v>
      </c>
      <c r="B121" s="1008">
        <v>5.0999999999999996</v>
      </c>
      <c r="C121" s="187"/>
      <c r="D121" s="187"/>
      <c r="E121" s="1012" t="str">
        <f t="shared" si="43"/>
        <v>Approvals</v>
      </c>
      <c r="F121" s="222"/>
      <c r="G121" s="43" t="s">
        <v>3294</v>
      </c>
      <c r="H121" s="765" t="s">
        <v>3828</v>
      </c>
      <c r="I121" s="224" t="s">
        <v>1643</v>
      </c>
      <c r="J121" s="253">
        <f t="shared" ref="J121:J123" si="47">J$114</f>
        <v>45566</v>
      </c>
      <c r="K121" s="789">
        <v>525.76</v>
      </c>
      <c r="L121" s="230"/>
      <c r="M121" s="294">
        <f>K121</f>
        <v>525.76</v>
      </c>
      <c r="N121" s="230" t="s">
        <v>1362</v>
      </c>
      <c r="O121" s="253">
        <f t="shared" ref="O121:O123" si="48">O$114</f>
        <v>45931</v>
      </c>
      <c r="P121" s="1762" t="s">
        <v>1623</v>
      </c>
      <c r="Q121" s="84" t="s">
        <v>1644</v>
      </c>
      <c r="R121" s="2092" t="s">
        <v>3412</v>
      </c>
      <c r="S121" s="901" t="s">
        <v>4070</v>
      </c>
      <c r="T121" s="929" t="s">
        <v>5481</v>
      </c>
      <c r="U121" s="903" t="s">
        <v>5481</v>
      </c>
      <c r="V121" s="901" t="s">
        <v>5481</v>
      </c>
      <c r="W121" s="789">
        <v>508.4</v>
      </c>
      <c r="X121" s="1103">
        <f t="shared" si="25"/>
        <v>3.4146341463414664E-2</v>
      </c>
      <c r="Y121" s="958"/>
    </row>
    <row r="122" spans="1:25" ht="13.5" customHeight="1" x14ac:dyDescent="0.2">
      <c r="A122" s="1007">
        <v>5</v>
      </c>
      <c r="B122" s="1008">
        <v>5.0999999999999996</v>
      </c>
      <c r="C122" s="187"/>
      <c r="D122" s="187"/>
      <c r="E122" s="1012" t="str">
        <f t="shared" si="43"/>
        <v>Approvals</v>
      </c>
      <c r="F122" s="222"/>
      <c r="G122" s="43" t="s">
        <v>3295</v>
      </c>
      <c r="H122" s="765" t="s">
        <v>3829</v>
      </c>
      <c r="I122" s="224" t="s">
        <v>1643</v>
      </c>
      <c r="J122" s="253">
        <f t="shared" si="47"/>
        <v>45566</v>
      </c>
      <c r="K122" s="789">
        <v>525.76</v>
      </c>
      <c r="L122" s="230"/>
      <c r="M122" s="294">
        <f>K122</f>
        <v>525.76</v>
      </c>
      <c r="N122" s="230" t="s">
        <v>1362</v>
      </c>
      <c r="O122" s="253">
        <f t="shared" si="48"/>
        <v>45931</v>
      </c>
      <c r="P122" s="1762" t="s">
        <v>1623</v>
      </c>
      <c r="Q122" s="84" t="s">
        <v>1644</v>
      </c>
      <c r="R122" s="2092" t="s">
        <v>3413</v>
      </c>
      <c r="S122" s="901" t="s">
        <v>4070</v>
      </c>
      <c r="T122" s="929" t="s">
        <v>5482</v>
      </c>
      <c r="U122" s="903" t="s">
        <v>5482</v>
      </c>
      <c r="V122" s="901" t="s">
        <v>5482</v>
      </c>
      <c r="W122" s="789">
        <v>508.4</v>
      </c>
      <c r="X122" s="1103">
        <f t="shared" si="25"/>
        <v>3.4146341463414664E-2</v>
      </c>
      <c r="Y122" s="958"/>
    </row>
    <row r="123" spans="1:25" ht="13.5" customHeight="1" x14ac:dyDescent="0.2">
      <c r="A123" s="1007">
        <v>5</v>
      </c>
      <c r="B123" s="1008">
        <v>5.0999999999999996</v>
      </c>
      <c r="C123" s="187"/>
      <c r="D123" s="187"/>
      <c r="E123" s="1012" t="str">
        <f t="shared" si="43"/>
        <v>Approvals</v>
      </c>
      <c r="F123" s="222"/>
      <c r="G123" s="43" t="s">
        <v>3296</v>
      </c>
      <c r="H123" s="765" t="s">
        <v>3830</v>
      </c>
      <c r="I123" s="224" t="s">
        <v>1643</v>
      </c>
      <c r="J123" s="253">
        <f t="shared" si="47"/>
        <v>45566</v>
      </c>
      <c r="K123" s="789">
        <v>263.94</v>
      </c>
      <c r="L123" s="230"/>
      <c r="M123" s="294">
        <f>K123</f>
        <v>263.94</v>
      </c>
      <c r="N123" s="230" t="s">
        <v>1362</v>
      </c>
      <c r="O123" s="253">
        <f t="shared" si="48"/>
        <v>45931</v>
      </c>
      <c r="P123" s="1762" t="s">
        <v>1623</v>
      </c>
      <c r="Q123" s="84" t="s">
        <v>1644</v>
      </c>
      <c r="R123" s="2092" t="s">
        <v>3414</v>
      </c>
      <c r="S123" s="901" t="s">
        <v>4070</v>
      </c>
      <c r="T123" s="929" t="s">
        <v>5483</v>
      </c>
      <c r="U123" s="903" t="s">
        <v>5483</v>
      </c>
      <c r="V123" s="901" t="s">
        <v>5483</v>
      </c>
      <c r="W123" s="789">
        <v>255.23</v>
      </c>
      <c r="X123" s="1103">
        <f t="shared" si="25"/>
        <v>3.4126082357089693E-2</v>
      </c>
      <c r="Y123" s="958"/>
    </row>
    <row r="124" spans="1:25" ht="15.75" customHeight="1" x14ac:dyDescent="0.2">
      <c r="A124" s="1007">
        <v>5</v>
      </c>
      <c r="B124" s="1008">
        <v>5.0999999999999996</v>
      </c>
      <c r="C124" s="187"/>
      <c r="D124" s="187"/>
      <c r="E124" s="1012" t="str">
        <f t="shared" si="43"/>
        <v>Approvals</v>
      </c>
      <c r="F124" s="298"/>
      <c r="G124" s="497" t="s">
        <v>3297</v>
      </c>
      <c r="H124" s="765" t="s">
        <v>3831</v>
      </c>
      <c r="I124" s="224" t="s">
        <v>1643</v>
      </c>
      <c r="J124" s="253">
        <f t="shared" ref="J124" si="49">J$114</f>
        <v>45566</v>
      </c>
      <c r="K124" s="789">
        <v>58.83</v>
      </c>
      <c r="L124" s="230"/>
      <c r="M124" s="294">
        <f>K124</f>
        <v>58.83</v>
      </c>
      <c r="N124" s="230" t="s">
        <v>1362</v>
      </c>
      <c r="O124" s="253">
        <f t="shared" ref="O124" si="50">O$114</f>
        <v>45931</v>
      </c>
      <c r="P124" s="1762" t="s">
        <v>1623</v>
      </c>
      <c r="Q124" s="84" t="s">
        <v>1644</v>
      </c>
      <c r="R124" s="2092" t="s">
        <v>3415</v>
      </c>
      <c r="S124" s="901" t="s">
        <v>4070</v>
      </c>
      <c r="T124" s="929" t="s">
        <v>5484</v>
      </c>
      <c r="U124" s="903" t="s">
        <v>5484</v>
      </c>
      <c r="V124" s="901" t="s">
        <v>5484</v>
      </c>
      <c r="W124" s="789">
        <v>56.89</v>
      </c>
      <c r="X124" s="1103">
        <f t="shared" si="25"/>
        <v>3.4100896466865871E-2</v>
      </c>
      <c r="Y124" s="958"/>
    </row>
    <row r="125" spans="1:25" ht="20.25" customHeight="1" x14ac:dyDescent="0.2">
      <c r="A125" s="1007">
        <v>5</v>
      </c>
      <c r="B125" s="1008">
        <v>5.0999999999999996</v>
      </c>
      <c r="C125" s="187"/>
      <c r="D125" s="187"/>
      <c r="E125" s="499" t="s">
        <v>1948</v>
      </c>
      <c r="F125" s="222"/>
      <c r="G125" s="497" t="s">
        <v>3298</v>
      </c>
      <c r="H125" s="765"/>
      <c r="I125" s="224" t="s">
        <v>8</v>
      </c>
      <c r="J125" s="253"/>
      <c r="K125" s="790"/>
      <c r="L125" s="226"/>
      <c r="M125" s="285"/>
      <c r="N125" s="230"/>
      <c r="O125" s="253"/>
      <c r="P125" s="1762"/>
      <c r="Q125" s="84"/>
      <c r="R125" s="2092"/>
      <c r="S125" s="901" t="s">
        <v>4068</v>
      </c>
      <c r="T125" s="930"/>
      <c r="U125" s="903"/>
      <c r="V125" s="901"/>
      <c r="W125" s="790"/>
      <c r="X125" s="1103" t="str">
        <f t="shared" si="25"/>
        <v>Blank</v>
      </c>
      <c r="Y125" s="958"/>
    </row>
    <row r="126" spans="1:25" ht="13.5" customHeight="1" x14ac:dyDescent="0.2">
      <c r="A126" s="1007">
        <v>5</v>
      </c>
      <c r="B126" s="1008">
        <v>5.0999999999999996</v>
      </c>
      <c r="C126" s="187"/>
      <c r="D126" s="187"/>
      <c r="E126" s="1012" t="str">
        <f t="shared" ref="E126:E161" si="51">E125</f>
        <v>Licences</v>
      </c>
      <c r="G126" s="43" t="s">
        <v>1657</v>
      </c>
      <c r="H126" s="765" t="s">
        <v>3832</v>
      </c>
      <c r="I126" s="224" t="s">
        <v>1643</v>
      </c>
      <c r="J126" s="253">
        <f t="shared" ref="J126:J130" si="52">J$114</f>
        <v>45566</v>
      </c>
      <c r="K126" s="789">
        <v>1761.19</v>
      </c>
      <c r="L126" s="230"/>
      <c r="M126" s="294">
        <f>K126</f>
        <v>1761.19</v>
      </c>
      <c r="N126" s="230" t="s">
        <v>1362</v>
      </c>
      <c r="O126" s="253">
        <f t="shared" ref="O126:O130" si="53">O$114</f>
        <v>45931</v>
      </c>
      <c r="P126" s="1762" t="s">
        <v>1623</v>
      </c>
      <c r="Q126" s="84" t="s">
        <v>1644</v>
      </c>
      <c r="R126" s="2092" t="s">
        <v>3416</v>
      </c>
      <c r="S126" s="901" t="s">
        <v>4070</v>
      </c>
      <c r="T126" s="929" t="s">
        <v>5485</v>
      </c>
      <c r="U126" s="903" t="s">
        <v>5485</v>
      </c>
      <c r="V126" s="901" t="s">
        <v>5485</v>
      </c>
      <c r="W126" s="789">
        <v>1703.04</v>
      </c>
      <c r="X126" s="1103">
        <f t="shared" si="25"/>
        <v>3.4144823374671285E-2</v>
      </c>
      <c r="Y126" s="958"/>
    </row>
    <row r="127" spans="1:25" ht="13.5" customHeight="1" x14ac:dyDescent="0.2">
      <c r="A127" s="1007">
        <v>5</v>
      </c>
      <c r="B127" s="1008">
        <v>5.0999999999999996</v>
      </c>
      <c r="C127" s="187"/>
      <c r="D127" s="187"/>
      <c r="E127" s="1012" t="str">
        <f t="shared" si="51"/>
        <v>Licences</v>
      </c>
      <c r="F127" s="222"/>
      <c r="G127" s="43" t="s">
        <v>3302</v>
      </c>
      <c r="H127" s="765" t="s">
        <v>3833</v>
      </c>
      <c r="I127" s="224" t="s">
        <v>1643</v>
      </c>
      <c r="J127" s="253">
        <f t="shared" si="52"/>
        <v>45566</v>
      </c>
      <c r="K127" s="789">
        <v>2642.58</v>
      </c>
      <c r="L127" s="230"/>
      <c r="M127" s="294">
        <f>K127</f>
        <v>2642.58</v>
      </c>
      <c r="N127" s="230" t="s">
        <v>1362</v>
      </c>
      <c r="O127" s="253">
        <f t="shared" si="53"/>
        <v>45931</v>
      </c>
      <c r="P127" s="1762" t="s">
        <v>1623</v>
      </c>
      <c r="Q127" s="84" t="s">
        <v>1644</v>
      </c>
      <c r="R127" s="2092" t="s">
        <v>3417</v>
      </c>
      <c r="S127" s="901" t="s">
        <v>4070</v>
      </c>
      <c r="T127" s="929" t="s">
        <v>5486</v>
      </c>
      <c r="U127" s="903" t="s">
        <v>5486</v>
      </c>
      <c r="V127" s="901" t="s">
        <v>5486</v>
      </c>
      <c r="W127" s="789">
        <v>2555.33</v>
      </c>
      <c r="X127" s="1103">
        <f t="shared" si="25"/>
        <v>3.4144317955019599E-2</v>
      </c>
      <c r="Y127" s="958"/>
    </row>
    <row r="128" spans="1:25" ht="13.5" customHeight="1" x14ac:dyDescent="0.2">
      <c r="A128" s="1007">
        <v>5</v>
      </c>
      <c r="B128" s="1008">
        <v>5.0999999999999996</v>
      </c>
      <c r="C128" s="187"/>
      <c r="D128" s="187"/>
      <c r="E128" s="1012" t="str">
        <f t="shared" si="51"/>
        <v>Licences</v>
      </c>
      <c r="F128" s="222"/>
      <c r="G128" s="43" t="s">
        <v>3303</v>
      </c>
      <c r="H128" s="765" t="s">
        <v>3834</v>
      </c>
      <c r="I128" s="224" t="s">
        <v>1643</v>
      </c>
      <c r="J128" s="253">
        <f t="shared" si="52"/>
        <v>45566</v>
      </c>
      <c r="K128" s="789">
        <v>3523.44</v>
      </c>
      <c r="L128" s="230"/>
      <c r="M128" s="294">
        <f>K128</f>
        <v>3523.44</v>
      </c>
      <c r="N128" s="230" t="s">
        <v>1362</v>
      </c>
      <c r="O128" s="253">
        <f t="shared" si="53"/>
        <v>45931</v>
      </c>
      <c r="P128" s="1762" t="s">
        <v>1623</v>
      </c>
      <c r="Q128" s="84" t="s">
        <v>1644</v>
      </c>
      <c r="R128" s="2092" t="s">
        <v>3418</v>
      </c>
      <c r="S128" s="901" t="s">
        <v>4070</v>
      </c>
      <c r="T128" s="929" t="s">
        <v>5487</v>
      </c>
      <c r="U128" s="903" t="s">
        <v>5487</v>
      </c>
      <c r="V128" s="901" t="s">
        <v>5487</v>
      </c>
      <c r="W128" s="789">
        <v>3407.1</v>
      </c>
      <c r="X128" s="1103">
        <f t="shared" si="25"/>
        <v>3.4146341463414664E-2</v>
      </c>
      <c r="Y128" s="958"/>
    </row>
    <row r="129" spans="1:26" ht="13.5" customHeight="1" x14ac:dyDescent="0.2">
      <c r="A129" s="1007">
        <v>5</v>
      </c>
      <c r="B129" s="1008">
        <v>5.0999999999999996</v>
      </c>
      <c r="C129" s="187"/>
      <c r="D129" s="187"/>
      <c r="E129" s="1012" t="str">
        <f t="shared" si="51"/>
        <v>Licences</v>
      </c>
      <c r="F129" s="222"/>
      <c r="G129" s="227" t="s">
        <v>1649</v>
      </c>
      <c r="H129" s="765" t="s">
        <v>3835</v>
      </c>
      <c r="I129" s="224" t="s">
        <v>1643</v>
      </c>
      <c r="J129" s="253">
        <f t="shared" si="52"/>
        <v>45566</v>
      </c>
      <c r="K129" s="789">
        <v>5284.63</v>
      </c>
      <c r="L129" s="230"/>
      <c r="M129" s="294">
        <f>K129</f>
        <v>5284.63</v>
      </c>
      <c r="N129" s="230" t="s">
        <v>1362</v>
      </c>
      <c r="O129" s="253">
        <f t="shared" si="53"/>
        <v>45931</v>
      </c>
      <c r="P129" s="1762" t="s">
        <v>1623</v>
      </c>
      <c r="Q129" s="84" t="s">
        <v>1644</v>
      </c>
      <c r="R129" s="2092" t="s">
        <v>3419</v>
      </c>
      <c r="S129" s="901" t="s">
        <v>4070</v>
      </c>
      <c r="T129" s="929" t="s">
        <v>5488</v>
      </c>
      <c r="U129" s="903" t="s">
        <v>5488</v>
      </c>
      <c r="V129" s="901" t="s">
        <v>5488</v>
      </c>
      <c r="W129" s="789">
        <v>5110.1400000000003</v>
      </c>
      <c r="X129" s="1103">
        <f t="shared" si="25"/>
        <v>3.414583553483852E-2</v>
      </c>
      <c r="Y129" s="958"/>
    </row>
    <row r="130" spans="1:26" ht="13.5" customHeight="1" x14ac:dyDescent="0.2">
      <c r="A130" s="1007">
        <v>5</v>
      </c>
      <c r="B130" s="1008">
        <v>5.0999999999999996</v>
      </c>
      <c r="C130" s="187"/>
      <c r="D130" s="187"/>
      <c r="E130" s="1012" t="str">
        <f t="shared" si="51"/>
        <v>Licences</v>
      </c>
      <c r="F130" s="222"/>
      <c r="G130" s="43" t="s">
        <v>1656</v>
      </c>
      <c r="H130" s="765" t="s">
        <v>3836</v>
      </c>
      <c r="I130" s="224" t="s">
        <v>1643</v>
      </c>
      <c r="J130" s="253">
        <f t="shared" si="52"/>
        <v>45566</v>
      </c>
      <c r="K130" s="789">
        <v>8810.19</v>
      </c>
      <c r="L130" s="230"/>
      <c r="M130" s="294">
        <f>K130</f>
        <v>8810.19</v>
      </c>
      <c r="N130" s="230" t="s">
        <v>1362</v>
      </c>
      <c r="O130" s="253">
        <f t="shared" si="53"/>
        <v>45931</v>
      </c>
      <c r="P130" s="1762" t="s">
        <v>1623</v>
      </c>
      <c r="Q130" s="84" t="s">
        <v>1644</v>
      </c>
      <c r="R130" s="2092" t="s">
        <v>3420</v>
      </c>
      <c r="S130" s="901" t="s">
        <v>4070</v>
      </c>
      <c r="T130" s="929" t="s">
        <v>5489</v>
      </c>
      <c r="U130" s="903" t="s">
        <v>5489</v>
      </c>
      <c r="V130" s="901" t="s">
        <v>5489</v>
      </c>
      <c r="W130" s="789">
        <v>8519.2900000000009</v>
      </c>
      <c r="X130" s="1103">
        <f t="shared" si="25"/>
        <v>3.4146037991428901E-2</v>
      </c>
      <c r="Y130"/>
      <c r="Z130" s="33"/>
    </row>
    <row r="131" spans="1:26" ht="13.5" customHeight="1" x14ac:dyDescent="0.2">
      <c r="A131" s="1007">
        <v>5</v>
      </c>
      <c r="B131" s="1008">
        <v>5.0999999999999996</v>
      </c>
      <c r="C131" s="187"/>
      <c r="D131" s="187"/>
      <c r="E131" s="1012" t="str">
        <f t="shared" si="51"/>
        <v>Licences</v>
      </c>
      <c r="F131" s="222"/>
      <c r="G131" s="497" t="s">
        <v>3304</v>
      </c>
      <c r="H131" s="765"/>
      <c r="I131" s="224" t="s">
        <v>8</v>
      </c>
      <c r="J131" s="253"/>
      <c r="K131" s="790"/>
      <c r="L131" s="230"/>
      <c r="M131" s="285"/>
      <c r="N131" s="230"/>
      <c r="O131" s="253"/>
      <c r="P131" s="1762"/>
      <c r="Q131" s="84"/>
      <c r="R131" s="2092"/>
      <c r="S131" s="901" t="s">
        <v>4068</v>
      </c>
      <c r="T131" s="930"/>
      <c r="U131" s="903"/>
      <c r="V131" s="901"/>
      <c r="W131" s="790"/>
      <c r="X131" s="1103" t="str">
        <f t="shared" si="25"/>
        <v>Blank</v>
      </c>
      <c r="Y131" s="958"/>
    </row>
    <row r="132" spans="1:26" ht="13.5" customHeight="1" x14ac:dyDescent="0.2">
      <c r="A132" s="1007">
        <v>5</v>
      </c>
      <c r="B132" s="1008">
        <v>5.0999999999999996</v>
      </c>
      <c r="C132" s="187"/>
      <c r="D132" s="187"/>
      <c r="E132" s="1012" t="str">
        <f t="shared" si="51"/>
        <v>Licences</v>
      </c>
      <c r="F132" s="222"/>
      <c r="G132" s="227" t="s">
        <v>1650</v>
      </c>
      <c r="H132" s="765"/>
      <c r="I132" s="224" t="s">
        <v>8</v>
      </c>
      <c r="J132" s="253"/>
      <c r="K132" s="790"/>
      <c r="L132" s="230"/>
      <c r="M132" s="285"/>
      <c r="N132" s="230"/>
      <c r="O132" s="253"/>
      <c r="P132" s="1762"/>
      <c r="Q132" s="84"/>
      <c r="R132" s="2092"/>
      <c r="S132" s="901" t="s">
        <v>4068</v>
      </c>
      <c r="T132" s="930"/>
      <c r="U132" s="903"/>
      <c r="V132" s="901"/>
      <c r="W132" s="790"/>
      <c r="X132" s="1103" t="str">
        <f t="shared" si="25"/>
        <v>Blank</v>
      </c>
      <c r="Y132" s="958"/>
    </row>
    <row r="133" spans="1:26" ht="13.5" customHeight="1" x14ac:dyDescent="0.2">
      <c r="A133" s="1007">
        <v>5</v>
      </c>
      <c r="B133" s="1008">
        <v>5.0999999999999996</v>
      </c>
      <c r="C133" s="187"/>
      <c r="D133" s="187"/>
      <c r="E133" s="1012" t="str">
        <f t="shared" si="51"/>
        <v>Licences</v>
      </c>
      <c r="F133" s="222"/>
      <c r="G133" s="227" t="s">
        <v>1651</v>
      </c>
      <c r="H133" s="765" t="s">
        <v>3837</v>
      </c>
      <c r="I133" s="224" t="s">
        <v>1643</v>
      </c>
      <c r="J133" s="253">
        <f t="shared" ref="J133:J134" si="54">J$114</f>
        <v>45566</v>
      </c>
      <c r="K133" s="789">
        <v>263.94</v>
      </c>
      <c r="L133" s="230"/>
      <c r="M133" s="294">
        <f>K133</f>
        <v>263.94</v>
      </c>
      <c r="N133" s="230" t="s">
        <v>1362</v>
      </c>
      <c r="O133" s="253">
        <f t="shared" ref="O133:O134" si="55">O$114</f>
        <v>45931</v>
      </c>
      <c r="P133" s="1762" t="s">
        <v>1623</v>
      </c>
      <c r="Q133" s="84" t="s">
        <v>1644</v>
      </c>
      <c r="R133" s="2092" t="s">
        <v>3421</v>
      </c>
      <c r="S133" s="901" t="s">
        <v>4070</v>
      </c>
      <c r="T133" s="929" t="s">
        <v>5490</v>
      </c>
      <c r="U133" s="903" t="s">
        <v>5490</v>
      </c>
      <c r="V133" s="901" t="s">
        <v>5490</v>
      </c>
      <c r="W133" s="789">
        <v>255.23</v>
      </c>
      <c r="X133" s="1103">
        <f t="shared" si="25"/>
        <v>3.4126082357089693E-2</v>
      </c>
      <c r="Y133" s="958"/>
    </row>
    <row r="134" spans="1:26" ht="13.5" customHeight="1" x14ac:dyDescent="0.2">
      <c r="A134" s="1007">
        <v>5</v>
      </c>
      <c r="B134" s="1008">
        <v>5.0999999999999996</v>
      </c>
      <c r="C134" s="187"/>
      <c r="D134" s="187"/>
      <c r="E134" s="1012" t="str">
        <f t="shared" si="51"/>
        <v>Licences</v>
      </c>
      <c r="F134" s="222"/>
      <c r="G134" s="227" t="s">
        <v>1652</v>
      </c>
      <c r="H134" s="765" t="s">
        <v>3838</v>
      </c>
      <c r="I134" s="224" t="s">
        <v>1643</v>
      </c>
      <c r="J134" s="253">
        <f t="shared" si="54"/>
        <v>45566</v>
      </c>
      <c r="K134" s="789">
        <v>791.82</v>
      </c>
      <c r="L134" s="230"/>
      <c r="M134" s="294">
        <f>K134</f>
        <v>791.82</v>
      </c>
      <c r="N134" s="230" t="s">
        <v>1362</v>
      </c>
      <c r="O134" s="253">
        <f t="shared" si="55"/>
        <v>45931</v>
      </c>
      <c r="P134" s="1762" t="s">
        <v>1623</v>
      </c>
      <c r="Q134" s="84" t="s">
        <v>1644</v>
      </c>
      <c r="R134" s="2092" t="s">
        <v>3422</v>
      </c>
      <c r="S134" s="901" t="s">
        <v>4070</v>
      </c>
      <c r="T134" s="929" t="s">
        <v>5491</v>
      </c>
      <c r="U134" s="903" t="s">
        <v>5491</v>
      </c>
      <c r="V134" s="901" t="s">
        <v>5491</v>
      </c>
      <c r="W134" s="789">
        <v>765.68</v>
      </c>
      <c r="X134" s="1103">
        <f t="shared" si="25"/>
        <v>3.4139588339776594E-2</v>
      </c>
      <c r="Y134" s="958"/>
    </row>
    <row r="135" spans="1:26" ht="13.5" customHeight="1" x14ac:dyDescent="0.2">
      <c r="A135" s="1007">
        <v>5</v>
      </c>
      <c r="B135" s="1008">
        <v>5.0999999999999996</v>
      </c>
      <c r="C135" s="187"/>
      <c r="D135" s="187"/>
      <c r="E135" s="1012" t="str">
        <f t="shared" si="51"/>
        <v>Licences</v>
      </c>
      <c r="F135" s="222"/>
      <c r="G135" s="227" t="s">
        <v>2539</v>
      </c>
      <c r="H135" s="765"/>
      <c r="I135" s="224" t="s">
        <v>8</v>
      </c>
      <c r="J135" s="253"/>
      <c r="K135" s="791"/>
      <c r="L135" s="230"/>
      <c r="M135" s="281"/>
      <c r="N135" s="230"/>
      <c r="O135" s="253"/>
      <c r="P135" s="1762"/>
      <c r="Q135" s="84"/>
      <c r="R135" s="2092"/>
      <c r="S135" s="901" t="s">
        <v>4068</v>
      </c>
      <c r="T135" s="930"/>
      <c r="U135" s="903"/>
      <c r="V135" s="901"/>
      <c r="W135" s="791"/>
      <c r="X135" s="1103" t="str">
        <f t="shared" si="25"/>
        <v>Blank</v>
      </c>
      <c r="Y135" s="958"/>
    </row>
    <row r="136" spans="1:26" ht="13.5" customHeight="1" x14ac:dyDescent="0.2">
      <c r="A136" s="1007">
        <v>5</v>
      </c>
      <c r="B136" s="1008">
        <v>5.0999999999999996</v>
      </c>
      <c r="C136" s="187"/>
      <c r="D136" s="187"/>
      <c r="E136" s="1012" t="str">
        <f t="shared" si="51"/>
        <v>Licences</v>
      </c>
      <c r="F136" s="222"/>
      <c r="G136" s="227" t="s">
        <v>1653</v>
      </c>
      <c r="H136" s="765" t="s">
        <v>3839</v>
      </c>
      <c r="I136" s="224" t="s">
        <v>1643</v>
      </c>
      <c r="J136" s="253">
        <f t="shared" ref="J136:J137" si="56">J$114</f>
        <v>45566</v>
      </c>
      <c r="K136" s="789">
        <v>525.76</v>
      </c>
      <c r="L136" s="230"/>
      <c r="M136" s="294">
        <f>K136</f>
        <v>525.76</v>
      </c>
      <c r="N136" s="230" t="s">
        <v>1362</v>
      </c>
      <c r="O136" s="253">
        <f t="shared" ref="O136:O137" si="57">O$114</f>
        <v>45931</v>
      </c>
      <c r="P136" s="1762" t="s">
        <v>1623</v>
      </c>
      <c r="Q136" s="84" t="s">
        <v>1644</v>
      </c>
      <c r="R136" s="2092" t="s">
        <v>3423</v>
      </c>
      <c r="S136" s="901" t="s">
        <v>4070</v>
      </c>
      <c r="T136" s="929" t="s">
        <v>5492</v>
      </c>
      <c r="U136" s="903" t="s">
        <v>5492</v>
      </c>
      <c r="V136" s="901" t="s">
        <v>5492</v>
      </c>
      <c r="W136" s="789">
        <v>508.4</v>
      </c>
      <c r="X136" s="1103">
        <f t="shared" si="25"/>
        <v>3.4146341463414664E-2</v>
      </c>
      <c r="Y136" s="958"/>
    </row>
    <row r="137" spans="1:26" ht="13.5" customHeight="1" x14ac:dyDescent="0.2">
      <c r="A137" s="1007">
        <v>5</v>
      </c>
      <c r="B137" s="1008">
        <v>5.0999999999999996</v>
      </c>
      <c r="C137" s="187"/>
      <c r="D137" s="187"/>
      <c r="E137" s="1012" t="str">
        <f t="shared" si="51"/>
        <v>Licences</v>
      </c>
      <c r="F137" s="222"/>
      <c r="G137" s="227" t="s">
        <v>1652</v>
      </c>
      <c r="H137" s="765" t="s">
        <v>3840</v>
      </c>
      <c r="I137" s="224" t="s">
        <v>1643</v>
      </c>
      <c r="J137" s="253">
        <f t="shared" si="56"/>
        <v>45566</v>
      </c>
      <c r="K137" s="789">
        <v>1585.76</v>
      </c>
      <c r="L137" s="230"/>
      <c r="M137" s="294">
        <f>K137</f>
        <v>1585.76</v>
      </c>
      <c r="N137" s="230" t="s">
        <v>1362</v>
      </c>
      <c r="O137" s="253">
        <f t="shared" si="57"/>
        <v>45931</v>
      </c>
      <c r="P137" s="1762" t="s">
        <v>1623</v>
      </c>
      <c r="Q137" s="84" t="s">
        <v>1644</v>
      </c>
      <c r="R137" s="2092" t="s">
        <v>3424</v>
      </c>
      <c r="S137" s="901" t="s">
        <v>4070</v>
      </c>
      <c r="T137" s="929" t="s">
        <v>5493</v>
      </c>
      <c r="U137" s="903" t="s">
        <v>5493</v>
      </c>
      <c r="V137" s="901" t="s">
        <v>5493</v>
      </c>
      <c r="W137" s="789">
        <v>1533.4</v>
      </c>
      <c r="X137" s="1103">
        <f t="shared" si="25"/>
        <v>3.4146341463414664E-2</v>
      </c>
      <c r="Y137" s="958"/>
    </row>
    <row r="138" spans="1:26" ht="13.5" customHeight="1" x14ac:dyDescent="0.2">
      <c r="A138" s="1007">
        <v>5</v>
      </c>
      <c r="B138" s="1008">
        <v>5.0999999999999996</v>
      </c>
      <c r="C138" s="187"/>
      <c r="D138" s="187"/>
      <c r="E138" s="1012" t="str">
        <f t="shared" si="51"/>
        <v>Licences</v>
      </c>
      <c r="F138" s="222"/>
      <c r="G138" s="227" t="s">
        <v>1654</v>
      </c>
      <c r="H138" s="765"/>
      <c r="I138" s="224" t="s">
        <v>8</v>
      </c>
      <c r="J138" s="253"/>
      <c r="K138" s="791"/>
      <c r="L138" s="230"/>
      <c r="M138" s="281"/>
      <c r="N138" s="230"/>
      <c r="O138" s="253"/>
      <c r="P138" s="1762"/>
      <c r="Q138" s="84"/>
      <c r="R138" s="2092"/>
      <c r="S138" s="901" t="s">
        <v>4068</v>
      </c>
      <c r="T138" s="930"/>
      <c r="U138" s="903"/>
      <c r="V138" s="901"/>
      <c r="W138" s="791"/>
      <c r="X138" s="1103" t="str">
        <f t="shared" si="25"/>
        <v>Blank</v>
      </c>
      <c r="Y138" s="958"/>
    </row>
    <row r="139" spans="1:26" ht="13.5" customHeight="1" x14ac:dyDescent="0.2">
      <c r="A139" s="1007">
        <v>5</v>
      </c>
      <c r="B139" s="1008">
        <v>5.0999999999999996</v>
      </c>
      <c r="C139" s="187"/>
      <c r="D139" s="187"/>
      <c r="E139" s="1012" t="str">
        <f t="shared" si="51"/>
        <v>Licences</v>
      </c>
      <c r="F139" s="222"/>
      <c r="G139" s="227" t="s">
        <v>1653</v>
      </c>
      <c r="H139" s="765" t="s">
        <v>3841</v>
      </c>
      <c r="I139" s="224" t="s">
        <v>1643</v>
      </c>
      <c r="J139" s="253">
        <f t="shared" ref="J139:J140" si="58">J$114</f>
        <v>45566</v>
      </c>
      <c r="K139" s="789">
        <v>1055.23</v>
      </c>
      <c r="L139" s="230"/>
      <c r="M139" s="294">
        <f>K139</f>
        <v>1055.23</v>
      </c>
      <c r="N139" s="230" t="s">
        <v>1362</v>
      </c>
      <c r="O139" s="253">
        <f t="shared" ref="O139:O140" si="59">O$114</f>
        <v>45931</v>
      </c>
      <c r="P139" s="1762" t="s">
        <v>1623</v>
      </c>
      <c r="Q139" s="84" t="s">
        <v>1644</v>
      </c>
      <c r="R139" s="2092" t="s">
        <v>3425</v>
      </c>
      <c r="S139" s="901" t="s">
        <v>4070</v>
      </c>
      <c r="T139" s="929" t="s">
        <v>5494</v>
      </c>
      <c r="U139" s="903" t="s">
        <v>5494</v>
      </c>
      <c r="V139" s="901" t="s">
        <v>5494</v>
      </c>
      <c r="W139" s="789">
        <v>1020.39</v>
      </c>
      <c r="X139" s="1103">
        <f t="shared" si="25"/>
        <v>3.4143807759778211E-2</v>
      </c>
      <c r="Y139" s="958"/>
    </row>
    <row r="140" spans="1:26" ht="13.5" customHeight="1" x14ac:dyDescent="0.2">
      <c r="A140" s="1007">
        <v>5</v>
      </c>
      <c r="B140" s="1008">
        <v>5.0999999999999996</v>
      </c>
      <c r="C140" s="187"/>
      <c r="D140" s="187"/>
      <c r="E140" s="1012" t="str">
        <f t="shared" si="51"/>
        <v>Licences</v>
      </c>
      <c r="F140" s="222"/>
      <c r="G140" s="227" t="s">
        <v>1652</v>
      </c>
      <c r="H140" s="765" t="s">
        <v>3842</v>
      </c>
      <c r="I140" s="224" t="s">
        <v>1643</v>
      </c>
      <c r="J140" s="253">
        <f t="shared" si="58"/>
        <v>45566</v>
      </c>
      <c r="K140" s="789">
        <v>3170.46</v>
      </c>
      <c r="L140" s="230"/>
      <c r="M140" s="294">
        <f>K140</f>
        <v>3170.46</v>
      </c>
      <c r="N140" s="230" t="s">
        <v>1362</v>
      </c>
      <c r="O140" s="253">
        <f t="shared" si="59"/>
        <v>45931</v>
      </c>
      <c r="P140" s="1762" t="s">
        <v>1623</v>
      </c>
      <c r="Q140" s="84" t="s">
        <v>1644</v>
      </c>
      <c r="R140" s="2092" t="s">
        <v>3426</v>
      </c>
      <c r="S140" s="901" t="s">
        <v>4070</v>
      </c>
      <c r="T140" s="929" t="s">
        <v>5495</v>
      </c>
      <c r="U140" s="903" t="s">
        <v>5495</v>
      </c>
      <c r="V140" s="901" t="s">
        <v>5495</v>
      </c>
      <c r="W140" s="789">
        <v>3065.78</v>
      </c>
      <c r="X140" s="1103">
        <f t="shared" si="25"/>
        <v>3.4144654867602986E-2</v>
      </c>
      <c r="Y140" s="958"/>
    </row>
    <row r="141" spans="1:26" ht="13.5" customHeight="1" x14ac:dyDescent="0.2">
      <c r="A141" s="1007">
        <v>5</v>
      </c>
      <c r="B141" s="1008">
        <v>5.0999999999999996</v>
      </c>
      <c r="C141" s="187"/>
      <c r="D141" s="187"/>
      <c r="E141" s="1012" t="str">
        <f t="shared" si="51"/>
        <v>Licences</v>
      </c>
      <c r="F141" s="222"/>
      <c r="G141" s="227" t="s">
        <v>1655</v>
      </c>
      <c r="H141" s="765"/>
      <c r="I141" s="224" t="s">
        <v>8</v>
      </c>
      <c r="J141" s="253"/>
      <c r="K141" s="791"/>
      <c r="L141" s="230"/>
      <c r="M141" s="281"/>
      <c r="N141" s="230"/>
      <c r="O141" s="253"/>
      <c r="P141" s="1762"/>
      <c r="Q141" s="84"/>
      <c r="R141" s="2092"/>
      <c r="S141" s="901" t="s">
        <v>4068</v>
      </c>
      <c r="T141" s="930"/>
      <c r="U141" s="903"/>
      <c r="V141" s="901"/>
      <c r="W141" s="791"/>
      <c r="X141" s="1103" t="str">
        <f t="shared" si="25"/>
        <v>Blank</v>
      </c>
      <c r="Y141" s="958"/>
    </row>
    <row r="142" spans="1:26" ht="13.5" customHeight="1" x14ac:dyDescent="0.2">
      <c r="A142" s="1007">
        <v>5</v>
      </c>
      <c r="B142" s="1008">
        <v>5.0999999999999996</v>
      </c>
      <c r="C142" s="187"/>
      <c r="D142" s="187"/>
      <c r="E142" s="1012" t="str">
        <f t="shared" si="51"/>
        <v>Licences</v>
      </c>
      <c r="F142" s="222"/>
      <c r="G142" s="227" t="s">
        <v>1653</v>
      </c>
      <c r="H142" s="765" t="s">
        <v>3843</v>
      </c>
      <c r="I142" s="224" t="s">
        <v>1643</v>
      </c>
      <c r="J142" s="253">
        <f t="shared" ref="J142:J143" si="60">J$114</f>
        <v>45566</v>
      </c>
      <c r="K142" s="789">
        <v>2113.11</v>
      </c>
      <c r="L142" s="230"/>
      <c r="M142" s="294">
        <f>K142</f>
        <v>2113.11</v>
      </c>
      <c r="N142" s="230" t="s">
        <v>1362</v>
      </c>
      <c r="O142" s="253">
        <f t="shared" ref="O142:O143" si="61">O$114</f>
        <v>45931</v>
      </c>
      <c r="P142" s="1762" t="s">
        <v>1623</v>
      </c>
      <c r="Q142" s="84" t="s">
        <v>1644</v>
      </c>
      <c r="R142" s="2092" t="s">
        <v>3427</v>
      </c>
      <c r="S142" s="901" t="s">
        <v>4070</v>
      </c>
      <c r="T142" s="929" t="s">
        <v>5496</v>
      </c>
      <c r="U142" s="903" t="s">
        <v>5496</v>
      </c>
      <c r="V142" s="901" t="s">
        <v>5496</v>
      </c>
      <c r="W142" s="789">
        <v>2043.34</v>
      </c>
      <c r="X142" s="1103">
        <f t="shared" si="25"/>
        <v>3.4145076198772717E-2</v>
      </c>
      <c r="Y142" s="958"/>
    </row>
    <row r="143" spans="1:26" ht="13.5" customHeight="1" x14ac:dyDescent="0.2">
      <c r="A143" s="1007">
        <v>5</v>
      </c>
      <c r="B143" s="1008">
        <v>5.0999999999999996</v>
      </c>
      <c r="C143" s="187"/>
      <c r="D143" s="187"/>
      <c r="E143" s="1012" t="str">
        <f t="shared" si="51"/>
        <v>Licences</v>
      </c>
      <c r="F143" s="222"/>
      <c r="G143" s="227" t="s">
        <v>1652</v>
      </c>
      <c r="H143" s="765" t="s">
        <v>3844</v>
      </c>
      <c r="I143" s="224" t="s">
        <v>1643</v>
      </c>
      <c r="J143" s="253">
        <f t="shared" si="60"/>
        <v>45566</v>
      </c>
      <c r="K143" s="789">
        <v>6341.98</v>
      </c>
      <c r="L143" s="230"/>
      <c r="M143" s="294">
        <f>K143</f>
        <v>6341.98</v>
      </c>
      <c r="N143" s="230" t="s">
        <v>1362</v>
      </c>
      <c r="O143" s="253">
        <f t="shared" si="61"/>
        <v>45931</v>
      </c>
      <c r="P143" s="1762" t="s">
        <v>1623</v>
      </c>
      <c r="Q143" s="84" t="s">
        <v>1644</v>
      </c>
      <c r="R143" s="2092" t="s">
        <v>3428</v>
      </c>
      <c r="S143" s="901" t="s">
        <v>4070</v>
      </c>
      <c r="T143" s="929" t="s">
        <v>5497</v>
      </c>
      <c r="U143" s="903" t="s">
        <v>5497</v>
      </c>
      <c r="V143" s="901" t="s">
        <v>5497</v>
      </c>
      <c r="W143" s="789">
        <v>6132.58</v>
      </c>
      <c r="X143" s="1103">
        <f t="shared" ref="X143:X206" si="62">IF(K143="","Blank",IF(ISTEXT(K143),"Text",(K143/W143)-1))</f>
        <v>3.4145498305770072E-2</v>
      </c>
      <c r="Y143" s="958"/>
    </row>
    <row r="144" spans="1:26" ht="13.5" customHeight="1" x14ac:dyDescent="0.2">
      <c r="A144" s="1007">
        <v>5</v>
      </c>
      <c r="B144" s="1008">
        <v>5.0999999999999996</v>
      </c>
      <c r="C144" s="187"/>
      <c r="D144" s="187"/>
      <c r="E144" s="1012" t="str">
        <f t="shared" si="51"/>
        <v>Licences</v>
      </c>
      <c r="F144" s="222"/>
      <c r="G144" s="227" t="s">
        <v>1656</v>
      </c>
      <c r="H144" s="765"/>
      <c r="I144" s="224" t="s">
        <v>8</v>
      </c>
      <c r="J144" s="253"/>
      <c r="K144" s="791"/>
      <c r="L144" s="230"/>
      <c r="M144" s="281"/>
      <c r="N144" s="230"/>
      <c r="O144" s="253"/>
      <c r="P144" s="1762"/>
      <c r="Q144" s="84"/>
      <c r="R144" s="2092"/>
      <c r="S144" s="901" t="s">
        <v>4068</v>
      </c>
      <c r="T144" s="930"/>
      <c r="U144" s="903"/>
      <c r="V144" s="901"/>
      <c r="W144" s="791"/>
      <c r="X144" s="1103" t="str">
        <f t="shared" si="62"/>
        <v>Blank</v>
      </c>
      <c r="Y144" s="958"/>
    </row>
    <row r="145" spans="1:26" ht="13.5" customHeight="1" x14ac:dyDescent="0.2">
      <c r="A145" s="1007">
        <v>5</v>
      </c>
      <c r="B145" s="1008">
        <v>5.0999999999999996</v>
      </c>
      <c r="C145" s="187"/>
      <c r="D145" s="187"/>
      <c r="E145" s="1012" t="str">
        <f t="shared" si="51"/>
        <v>Licences</v>
      </c>
      <c r="F145" s="222"/>
      <c r="G145" s="227" t="s">
        <v>1653</v>
      </c>
      <c r="H145" s="765" t="s">
        <v>3845</v>
      </c>
      <c r="I145" s="224" t="s">
        <v>1643</v>
      </c>
      <c r="J145" s="253">
        <f t="shared" ref="J145:J146" si="63">J$114</f>
        <v>45566</v>
      </c>
      <c r="K145" s="789">
        <v>4226.22</v>
      </c>
      <c r="L145" s="230"/>
      <c r="M145" s="294">
        <f>K145</f>
        <v>4226.22</v>
      </c>
      <c r="N145" s="230" t="s">
        <v>1362</v>
      </c>
      <c r="O145" s="253">
        <f t="shared" ref="O145:O146" si="64">O$114</f>
        <v>45931</v>
      </c>
      <c r="P145" s="1762" t="s">
        <v>1623</v>
      </c>
      <c r="Q145" s="84" t="s">
        <v>1644</v>
      </c>
      <c r="R145" s="2092" t="s">
        <v>3429</v>
      </c>
      <c r="S145" s="901" t="s">
        <v>4070</v>
      </c>
      <c r="T145" s="929" t="s">
        <v>5498</v>
      </c>
      <c r="U145" s="903" t="s">
        <v>5498</v>
      </c>
      <c r="V145" s="901" t="s">
        <v>5498</v>
      </c>
      <c r="W145" s="789">
        <v>4086.68</v>
      </c>
      <c r="X145" s="1103">
        <f t="shared" si="62"/>
        <v>3.4145076198772717E-2</v>
      </c>
      <c r="Y145" s="958"/>
    </row>
    <row r="146" spans="1:26" ht="13.5" customHeight="1" x14ac:dyDescent="0.2">
      <c r="A146" s="1007">
        <v>5</v>
      </c>
      <c r="B146" s="1008">
        <v>5.0999999999999996</v>
      </c>
      <c r="C146" s="187"/>
      <c r="D146" s="187"/>
      <c r="E146" s="1012" t="str">
        <f t="shared" si="51"/>
        <v>Licences</v>
      </c>
      <c r="F146" s="222"/>
      <c r="G146" s="227" t="s">
        <v>1652</v>
      </c>
      <c r="H146" s="765" t="s">
        <v>3846</v>
      </c>
      <c r="I146" s="224" t="s">
        <v>1643</v>
      </c>
      <c r="J146" s="253">
        <f t="shared" si="63"/>
        <v>45566</v>
      </c>
      <c r="K146" s="789">
        <v>12683.43</v>
      </c>
      <c r="L146" s="230"/>
      <c r="M146" s="294">
        <f>K146</f>
        <v>12683.43</v>
      </c>
      <c r="N146" s="230" t="s">
        <v>1362</v>
      </c>
      <c r="O146" s="253">
        <f t="shared" si="64"/>
        <v>45931</v>
      </c>
      <c r="P146" s="1762" t="s">
        <v>1623</v>
      </c>
      <c r="Q146" s="84" t="s">
        <v>1644</v>
      </c>
      <c r="R146" s="2092" t="s">
        <v>3430</v>
      </c>
      <c r="S146" s="901" t="s">
        <v>4070</v>
      </c>
      <c r="T146" s="929" t="s">
        <v>5499</v>
      </c>
      <c r="U146" s="903" t="s">
        <v>5499</v>
      </c>
      <c r="V146" s="901" t="s">
        <v>5499</v>
      </c>
      <c r="W146" s="789">
        <v>12264.64</v>
      </c>
      <c r="X146" s="1103">
        <f t="shared" si="62"/>
        <v>3.4146130665066554E-2</v>
      </c>
      <c r="Y146" s="958"/>
    </row>
    <row r="147" spans="1:26" ht="12.75" x14ac:dyDescent="0.2">
      <c r="A147" s="1007">
        <v>5</v>
      </c>
      <c r="B147" s="1008">
        <v>5.0999999999999996</v>
      </c>
      <c r="C147" s="187"/>
      <c r="D147" s="187"/>
      <c r="E147" s="1012" t="str">
        <f t="shared" si="51"/>
        <v>Licences</v>
      </c>
      <c r="F147" s="222"/>
      <c r="G147" s="497" t="s">
        <v>6283</v>
      </c>
      <c r="H147" s="765"/>
      <c r="I147" s="224" t="s">
        <v>8</v>
      </c>
      <c r="J147" s="253"/>
      <c r="K147" s="790"/>
      <c r="L147" s="230"/>
      <c r="M147" s="285"/>
      <c r="N147" s="230"/>
      <c r="O147" s="253"/>
      <c r="P147" s="1762"/>
      <c r="Q147" s="84"/>
      <c r="R147" s="2092"/>
      <c r="S147" s="901" t="s">
        <v>4068</v>
      </c>
      <c r="T147" s="930"/>
      <c r="U147" s="903"/>
      <c r="V147" s="901"/>
      <c r="W147" s="790"/>
      <c r="X147" s="1103" t="str">
        <f t="shared" si="62"/>
        <v>Blank</v>
      </c>
      <c r="Y147" s="958"/>
    </row>
    <row r="148" spans="1:26" ht="13.5" customHeight="1" x14ac:dyDescent="0.2">
      <c r="A148" s="1007">
        <v>5</v>
      </c>
      <c r="B148" s="1008">
        <v>5.0999999999999996</v>
      </c>
      <c r="C148" s="187"/>
      <c r="D148" s="187"/>
      <c r="E148" s="1012" t="str">
        <f t="shared" si="51"/>
        <v>Licences</v>
      </c>
      <c r="F148" s="222"/>
      <c r="G148" s="43" t="s">
        <v>3305</v>
      </c>
      <c r="H148" s="765" t="s">
        <v>3847</v>
      </c>
      <c r="I148" s="224" t="s">
        <v>1643</v>
      </c>
      <c r="J148" s="253">
        <f t="shared" ref="J148:J151" si="65">J$114</f>
        <v>45566</v>
      </c>
      <c r="K148" s="789">
        <v>1055.23</v>
      </c>
      <c r="L148" s="230"/>
      <c r="M148" s="294">
        <f>K148</f>
        <v>1055.23</v>
      </c>
      <c r="N148" s="230" t="s">
        <v>1362</v>
      </c>
      <c r="O148" s="253">
        <f t="shared" ref="O148:O151" si="66">O$114</f>
        <v>45931</v>
      </c>
      <c r="P148" s="1762" t="s">
        <v>1623</v>
      </c>
      <c r="Q148" s="84" t="s">
        <v>1644</v>
      </c>
      <c r="R148" s="2092" t="s">
        <v>3431</v>
      </c>
      <c r="S148" s="901" t="s">
        <v>4070</v>
      </c>
      <c r="T148" s="929" t="s">
        <v>5500</v>
      </c>
      <c r="U148" s="903" t="s">
        <v>5500</v>
      </c>
      <c r="V148" s="901" t="s">
        <v>5500</v>
      </c>
      <c r="W148" s="789">
        <v>1020.39</v>
      </c>
      <c r="X148" s="1103">
        <f t="shared" si="62"/>
        <v>3.4143807759778211E-2</v>
      </c>
      <c r="Y148" s="958"/>
    </row>
    <row r="149" spans="1:26" ht="13.5" customHeight="1" x14ac:dyDescent="0.2">
      <c r="A149" s="1007">
        <v>5</v>
      </c>
      <c r="B149" s="1008">
        <v>5.0999999999999996</v>
      </c>
      <c r="C149" s="187"/>
      <c r="D149" s="187"/>
      <c r="E149" s="1012" t="str">
        <f t="shared" si="51"/>
        <v>Licences</v>
      </c>
      <c r="F149" s="222"/>
      <c r="G149" s="43" t="s">
        <v>3306</v>
      </c>
      <c r="H149" s="765" t="s">
        <v>3848</v>
      </c>
      <c r="I149" s="224" t="s">
        <v>1643</v>
      </c>
      <c r="J149" s="253">
        <f t="shared" si="65"/>
        <v>45566</v>
      </c>
      <c r="K149" s="789">
        <v>525.76</v>
      </c>
      <c r="L149" s="230"/>
      <c r="M149" s="294">
        <f>K149</f>
        <v>525.76</v>
      </c>
      <c r="N149" s="230" t="s">
        <v>1362</v>
      </c>
      <c r="O149" s="253">
        <f t="shared" si="66"/>
        <v>45931</v>
      </c>
      <c r="P149" s="1762" t="s">
        <v>1623</v>
      </c>
      <c r="Q149" s="84" t="s">
        <v>1644</v>
      </c>
      <c r="R149" s="2092" t="s">
        <v>3432</v>
      </c>
      <c r="S149" s="901" t="s">
        <v>4070</v>
      </c>
      <c r="T149" s="929" t="s">
        <v>5501</v>
      </c>
      <c r="U149" s="903" t="s">
        <v>5501</v>
      </c>
      <c r="V149" s="901" t="s">
        <v>5501</v>
      </c>
      <c r="W149" s="789">
        <v>508.4</v>
      </c>
      <c r="X149" s="1103">
        <f t="shared" si="62"/>
        <v>3.4146341463414664E-2</v>
      </c>
      <c r="Y149" s="958"/>
    </row>
    <row r="150" spans="1:26" ht="13.5" customHeight="1" x14ac:dyDescent="0.2">
      <c r="A150" s="1007">
        <v>5</v>
      </c>
      <c r="B150" s="1008">
        <v>5.0999999999999996</v>
      </c>
      <c r="C150" s="187"/>
      <c r="D150" s="187"/>
      <c r="E150" s="1012" t="str">
        <f t="shared" si="51"/>
        <v>Licences</v>
      </c>
      <c r="F150" s="222"/>
      <c r="G150" s="43" t="s">
        <v>3307</v>
      </c>
      <c r="H150" s="765" t="s">
        <v>3849</v>
      </c>
      <c r="I150" s="224" t="s">
        <v>1643</v>
      </c>
      <c r="J150" s="253">
        <f t="shared" si="65"/>
        <v>45566</v>
      </c>
      <c r="K150" s="789">
        <v>1055.23</v>
      </c>
      <c r="L150" s="230"/>
      <c r="M150" s="294">
        <f>K150</f>
        <v>1055.23</v>
      </c>
      <c r="N150" s="230" t="s">
        <v>1362</v>
      </c>
      <c r="O150" s="253">
        <f t="shared" si="66"/>
        <v>45931</v>
      </c>
      <c r="P150" s="1762" t="s">
        <v>1623</v>
      </c>
      <c r="Q150" s="84" t="s">
        <v>1644</v>
      </c>
      <c r="R150" s="2092" t="s">
        <v>3433</v>
      </c>
      <c r="S150" s="901" t="s">
        <v>4070</v>
      </c>
      <c r="T150" s="929" t="s">
        <v>5502</v>
      </c>
      <c r="U150" s="903" t="s">
        <v>5502</v>
      </c>
      <c r="V150" s="901" t="s">
        <v>5502</v>
      </c>
      <c r="W150" s="789">
        <v>1020.39</v>
      </c>
      <c r="X150" s="1103">
        <f t="shared" si="62"/>
        <v>3.4143807759778211E-2</v>
      </c>
      <c r="Y150" s="958"/>
    </row>
    <row r="151" spans="1:26" ht="13.5" customHeight="1" x14ac:dyDescent="0.2">
      <c r="A151" s="1007">
        <v>5</v>
      </c>
      <c r="B151" s="1008">
        <v>5.0999999999999996</v>
      </c>
      <c r="C151" s="187"/>
      <c r="D151" s="187"/>
      <c r="E151" s="1012" t="str">
        <f t="shared" si="51"/>
        <v>Licences</v>
      </c>
      <c r="F151" s="222"/>
      <c r="G151" s="43" t="s">
        <v>3308</v>
      </c>
      <c r="H151" s="765" t="s">
        <v>3850</v>
      </c>
      <c r="I151" s="224" t="s">
        <v>1643</v>
      </c>
      <c r="J151" s="253">
        <f t="shared" si="65"/>
        <v>45566</v>
      </c>
      <c r="K151" s="789">
        <v>263.94</v>
      </c>
      <c r="L151" s="230"/>
      <c r="M151" s="294">
        <f>K151</f>
        <v>263.94</v>
      </c>
      <c r="N151" s="230" t="s">
        <v>1362</v>
      </c>
      <c r="O151" s="253">
        <f t="shared" si="66"/>
        <v>45931</v>
      </c>
      <c r="P151" s="1762" t="s">
        <v>1623</v>
      </c>
      <c r="Q151" s="84" t="s">
        <v>1644</v>
      </c>
      <c r="R151" s="2092" t="s">
        <v>3434</v>
      </c>
      <c r="S151" s="901" t="s">
        <v>4070</v>
      </c>
      <c r="T151" s="929" t="s">
        <v>5503</v>
      </c>
      <c r="U151" s="903" t="s">
        <v>5503</v>
      </c>
      <c r="V151" s="901" t="s">
        <v>5503</v>
      </c>
      <c r="W151" s="789">
        <v>255.23</v>
      </c>
      <c r="X151" s="1103">
        <f t="shared" si="62"/>
        <v>3.4126082357089693E-2</v>
      </c>
      <c r="Y151" s="958"/>
    </row>
    <row r="152" spans="1:26" ht="12.75" x14ac:dyDescent="0.2">
      <c r="A152" s="1007">
        <v>5</v>
      </c>
      <c r="B152" s="1008">
        <v>5.0999999999999996</v>
      </c>
      <c r="C152" s="187"/>
      <c r="D152" s="187"/>
      <c r="E152" s="1012" t="str">
        <f t="shared" si="51"/>
        <v>Licences</v>
      </c>
      <c r="F152" s="222"/>
      <c r="G152" s="497" t="s">
        <v>3309</v>
      </c>
      <c r="H152" s="765"/>
      <c r="I152" s="224" t="s">
        <v>8</v>
      </c>
      <c r="J152" s="253"/>
      <c r="K152" s="790"/>
      <c r="L152" s="230"/>
      <c r="M152" s="285"/>
      <c r="N152" s="230"/>
      <c r="O152" s="253"/>
      <c r="P152" s="1762"/>
      <c r="Q152" s="84"/>
      <c r="R152" s="2092"/>
      <c r="S152" s="901" t="s">
        <v>4068</v>
      </c>
      <c r="T152" s="930"/>
      <c r="U152" s="903"/>
      <c r="V152" s="901"/>
      <c r="W152" s="790"/>
      <c r="X152" s="1103" t="str">
        <f t="shared" si="62"/>
        <v>Blank</v>
      </c>
      <c r="Y152" s="958"/>
    </row>
    <row r="153" spans="1:26" ht="13.5" customHeight="1" x14ac:dyDescent="0.2">
      <c r="A153" s="1007">
        <v>5</v>
      </c>
      <c r="B153" s="1008">
        <v>5.0999999999999996</v>
      </c>
      <c r="C153" s="187"/>
      <c r="D153" s="187"/>
      <c r="E153" s="1012" t="str">
        <f t="shared" si="51"/>
        <v>Licences</v>
      </c>
      <c r="F153" s="298"/>
      <c r="G153" s="227" t="s">
        <v>1657</v>
      </c>
      <c r="H153" s="765" t="s">
        <v>3851</v>
      </c>
      <c r="I153" s="224" t="s">
        <v>1643</v>
      </c>
      <c r="J153" s="253">
        <f t="shared" ref="J153:J154" si="67">J$114</f>
        <v>45566</v>
      </c>
      <c r="K153" s="789">
        <v>263.94</v>
      </c>
      <c r="L153" s="230"/>
      <c r="M153" s="294">
        <f>K153</f>
        <v>263.94</v>
      </c>
      <c r="N153" s="230" t="s">
        <v>1362</v>
      </c>
      <c r="O153" s="253">
        <f t="shared" ref="O153:O154" si="68">O$114</f>
        <v>45931</v>
      </c>
      <c r="P153" s="1762" t="s">
        <v>1623</v>
      </c>
      <c r="Q153" s="84" t="s">
        <v>1644</v>
      </c>
      <c r="R153" s="2092" t="s">
        <v>3435</v>
      </c>
      <c r="S153" s="901" t="s">
        <v>4070</v>
      </c>
      <c r="T153" s="929" t="s">
        <v>5504</v>
      </c>
      <c r="U153" s="903" t="s">
        <v>5504</v>
      </c>
      <c r="V153" s="901" t="s">
        <v>5504</v>
      </c>
      <c r="W153" s="789">
        <v>255.23</v>
      </c>
      <c r="X153" s="1103">
        <f t="shared" si="62"/>
        <v>3.4126082357089693E-2</v>
      </c>
      <c r="Y153" s="958"/>
    </row>
    <row r="154" spans="1:26" ht="13.5" customHeight="1" x14ac:dyDescent="0.2">
      <c r="A154" s="1007">
        <v>5</v>
      </c>
      <c r="B154" s="1008">
        <v>5.0999999999999996</v>
      </c>
      <c r="C154" s="187"/>
      <c r="D154" s="187"/>
      <c r="E154" s="1012" t="str">
        <f t="shared" si="51"/>
        <v>Licences</v>
      </c>
      <c r="F154" s="222"/>
      <c r="G154" s="227" t="s">
        <v>1658</v>
      </c>
      <c r="H154" s="765" t="s">
        <v>3852</v>
      </c>
      <c r="I154" s="224" t="s">
        <v>1643</v>
      </c>
      <c r="J154" s="253">
        <f t="shared" si="67"/>
        <v>45566</v>
      </c>
      <c r="K154" s="789">
        <v>525.76</v>
      </c>
      <c r="L154" s="230"/>
      <c r="M154" s="294">
        <f>K154</f>
        <v>525.76</v>
      </c>
      <c r="N154" s="230" t="s">
        <v>1362</v>
      </c>
      <c r="O154" s="253">
        <f t="shared" si="68"/>
        <v>45931</v>
      </c>
      <c r="P154" s="1762" t="s">
        <v>1623</v>
      </c>
      <c r="Q154" s="84" t="s">
        <v>1644</v>
      </c>
      <c r="R154" s="2092" t="s">
        <v>3436</v>
      </c>
      <c r="S154" s="901" t="s">
        <v>4070</v>
      </c>
      <c r="T154" s="929" t="s">
        <v>5505</v>
      </c>
      <c r="U154" s="903" t="s">
        <v>5505</v>
      </c>
      <c r="V154" s="901" t="s">
        <v>5505</v>
      </c>
      <c r="W154" s="789">
        <v>508.4</v>
      </c>
      <c r="X154" s="1103">
        <f t="shared" si="62"/>
        <v>3.4146341463414664E-2</v>
      </c>
      <c r="Y154" s="958"/>
    </row>
    <row r="155" spans="1:26" ht="13.5" customHeight="1" x14ac:dyDescent="0.2">
      <c r="A155" s="1007">
        <v>5</v>
      </c>
      <c r="B155" s="1008">
        <v>5.0999999999999996</v>
      </c>
      <c r="C155" s="187"/>
      <c r="D155" s="187"/>
      <c r="E155" s="1012" t="str">
        <f t="shared" si="51"/>
        <v>Licences</v>
      </c>
      <c r="F155" s="222"/>
      <c r="G155" s="497" t="s">
        <v>3310</v>
      </c>
      <c r="H155" s="765"/>
      <c r="I155" s="224" t="s">
        <v>8</v>
      </c>
      <c r="J155" s="253"/>
      <c r="K155" s="790"/>
      <c r="L155" s="230"/>
      <c r="M155" s="285"/>
      <c r="N155" s="230"/>
      <c r="O155" s="253"/>
      <c r="P155" s="1762"/>
      <c r="Q155" s="84"/>
      <c r="R155" s="2092"/>
      <c r="S155" s="901" t="s">
        <v>4068</v>
      </c>
      <c r="T155" s="930"/>
      <c r="U155" s="903"/>
      <c r="V155" s="901"/>
      <c r="W155" s="790"/>
      <c r="X155" s="1103" t="str">
        <f t="shared" si="62"/>
        <v>Blank</v>
      </c>
      <c r="Y155" s="958"/>
    </row>
    <row r="156" spans="1:26" ht="13.5" customHeight="1" x14ac:dyDescent="0.2">
      <c r="A156" s="1007">
        <v>5</v>
      </c>
      <c r="B156" s="1008">
        <v>5.0999999999999996</v>
      </c>
      <c r="C156" s="187"/>
      <c r="D156" s="187"/>
      <c r="E156" s="1012" t="str">
        <f t="shared" si="51"/>
        <v>Licences</v>
      </c>
      <c r="F156" s="222"/>
      <c r="G156" s="43" t="s">
        <v>1657</v>
      </c>
      <c r="H156" s="765" t="s">
        <v>3853</v>
      </c>
      <c r="I156" s="224" t="s">
        <v>1643</v>
      </c>
      <c r="J156" s="253">
        <f t="shared" ref="J156:J160" si="69">J$114</f>
        <v>45566</v>
      </c>
      <c r="K156" s="789">
        <v>1761.19</v>
      </c>
      <c r="L156" s="230"/>
      <c r="M156" s="294">
        <f t="shared" ref="M156:M161" si="70">K156</f>
        <v>1761.19</v>
      </c>
      <c r="N156" s="230" t="s">
        <v>1362</v>
      </c>
      <c r="O156" s="253">
        <f t="shared" ref="O156:O160" si="71">O$114</f>
        <v>45931</v>
      </c>
      <c r="P156" s="1762" t="s">
        <v>1623</v>
      </c>
      <c r="Q156" s="84" t="s">
        <v>1644</v>
      </c>
      <c r="R156" s="2092" t="s">
        <v>3437</v>
      </c>
      <c r="S156" s="901" t="s">
        <v>4070</v>
      </c>
      <c r="T156" s="929" t="s">
        <v>5506</v>
      </c>
      <c r="U156" s="903" t="s">
        <v>5506</v>
      </c>
      <c r="V156" s="901" t="s">
        <v>5506</v>
      </c>
      <c r="W156" s="789">
        <v>1703.04</v>
      </c>
      <c r="X156" s="1103">
        <f t="shared" si="62"/>
        <v>3.4144823374671285E-2</v>
      </c>
      <c r="Y156" s="958"/>
    </row>
    <row r="157" spans="1:26" ht="13.5" customHeight="1" x14ac:dyDescent="0.2">
      <c r="A157" s="1007">
        <v>5</v>
      </c>
      <c r="B157" s="1008">
        <v>5.0999999999999996</v>
      </c>
      <c r="C157" s="187"/>
      <c r="D157" s="187"/>
      <c r="E157" s="1012" t="str">
        <f t="shared" si="51"/>
        <v>Licences</v>
      </c>
      <c r="F157" s="222"/>
      <c r="G157" s="43" t="s">
        <v>3302</v>
      </c>
      <c r="H157" s="765" t="s">
        <v>3854</v>
      </c>
      <c r="I157" s="224" t="s">
        <v>1643</v>
      </c>
      <c r="J157" s="253">
        <f t="shared" si="69"/>
        <v>45566</v>
      </c>
      <c r="K157" s="789">
        <v>2642.58</v>
      </c>
      <c r="L157" s="230"/>
      <c r="M157" s="294">
        <f t="shared" si="70"/>
        <v>2642.58</v>
      </c>
      <c r="N157" s="230" t="s">
        <v>1362</v>
      </c>
      <c r="O157" s="253">
        <f t="shared" si="71"/>
        <v>45931</v>
      </c>
      <c r="P157" s="1762" t="s">
        <v>1623</v>
      </c>
      <c r="Q157" s="84" t="s">
        <v>1644</v>
      </c>
      <c r="R157" s="2092" t="s">
        <v>3438</v>
      </c>
      <c r="S157" s="901" t="s">
        <v>4070</v>
      </c>
      <c r="T157" s="929" t="s">
        <v>5507</v>
      </c>
      <c r="U157" s="903" t="s">
        <v>5507</v>
      </c>
      <c r="V157" s="901" t="s">
        <v>5507</v>
      </c>
      <c r="W157" s="789">
        <v>2555.33</v>
      </c>
      <c r="X157" s="1103">
        <f t="shared" si="62"/>
        <v>3.4144317955019599E-2</v>
      </c>
      <c r="Y157" s="958"/>
    </row>
    <row r="158" spans="1:26" ht="13.5" customHeight="1" x14ac:dyDescent="0.2">
      <c r="A158" s="1007">
        <v>5</v>
      </c>
      <c r="B158" s="1008">
        <v>5.0999999999999996</v>
      </c>
      <c r="C158" s="187"/>
      <c r="D158" s="187"/>
      <c r="E158" s="1012" t="str">
        <f t="shared" si="51"/>
        <v>Licences</v>
      </c>
      <c r="F158" s="222"/>
      <c r="G158" s="43" t="s">
        <v>3303</v>
      </c>
      <c r="H158" s="765" t="s">
        <v>3855</v>
      </c>
      <c r="I158" s="224" t="s">
        <v>1643</v>
      </c>
      <c r="J158" s="253">
        <f t="shared" si="69"/>
        <v>45566</v>
      </c>
      <c r="K158" s="789">
        <v>3523.44</v>
      </c>
      <c r="L158" s="230"/>
      <c r="M158" s="294">
        <f t="shared" si="70"/>
        <v>3523.44</v>
      </c>
      <c r="N158" s="230" t="s">
        <v>1362</v>
      </c>
      <c r="O158" s="253">
        <f t="shared" si="71"/>
        <v>45931</v>
      </c>
      <c r="P158" s="1762" t="s">
        <v>1623</v>
      </c>
      <c r="Q158" s="84" t="s">
        <v>1644</v>
      </c>
      <c r="R158" s="2092" t="s">
        <v>3439</v>
      </c>
      <c r="S158" s="901" t="s">
        <v>4070</v>
      </c>
      <c r="T158" s="929" t="s">
        <v>5508</v>
      </c>
      <c r="U158" s="903" t="s">
        <v>5508</v>
      </c>
      <c r="V158" s="901" t="s">
        <v>5508</v>
      </c>
      <c r="W158" s="789">
        <v>3407.1</v>
      </c>
      <c r="X158" s="1103">
        <f t="shared" si="62"/>
        <v>3.4146341463414664E-2</v>
      </c>
      <c r="Y158"/>
      <c r="Z158"/>
    </row>
    <row r="159" spans="1:26" ht="13.5" customHeight="1" x14ac:dyDescent="0.2">
      <c r="A159" s="1007">
        <v>5</v>
      </c>
      <c r="B159" s="1008">
        <v>5.0999999999999996</v>
      </c>
      <c r="C159" s="187"/>
      <c r="D159" s="187"/>
      <c r="E159" s="1012" t="str">
        <f t="shared" si="51"/>
        <v>Licences</v>
      </c>
      <c r="F159" s="222"/>
      <c r="G159" s="43" t="s">
        <v>1655</v>
      </c>
      <c r="H159" s="765" t="s">
        <v>3856</v>
      </c>
      <c r="I159" s="224" t="s">
        <v>1643</v>
      </c>
      <c r="J159" s="253">
        <f t="shared" si="69"/>
        <v>45566</v>
      </c>
      <c r="K159" s="789">
        <v>5284.63</v>
      </c>
      <c r="L159" s="230"/>
      <c r="M159" s="294">
        <f t="shared" si="70"/>
        <v>5284.63</v>
      </c>
      <c r="N159" s="230" t="s">
        <v>1362</v>
      </c>
      <c r="O159" s="253">
        <f t="shared" si="71"/>
        <v>45931</v>
      </c>
      <c r="P159" s="1762" t="s">
        <v>1623</v>
      </c>
      <c r="Q159" s="84" t="s">
        <v>1644</v>
      </c>
      <c r="R159" s="2092" t="s">
        <v>3440</v>
      </c>
      <c r="S159" s="901" t="s">
        <v>4070</v>
      </c>
      <c r="T159" s="929" t="s">
        <v>5509</v>
      </c>
      <c r="U159" s="903" t="s">
        <v>5509</v>
      </c>
      <c r="V159" s="901" t="s">
        <v>5509</v>
      </c>
      <c r="W159" s="789">
        <v>5110.1400000000003</v>
      </c>
      <c r="X159" s="1103">
        <f t="shared" si="62"/>
        <v>3.414583553483852E-2</v>
      </c>
      <c r="Y159" s="958"/>
    </row>
    <row r="160" spans="1:26" ht="12.75" x14ac:dyDescent="0.2">
      <c r="A160" s="1007">
        <v>5</v>
      </c>
      <c r="B160" s="1008">
        <v>5.0999999999999996</v>
      </c>
      <c r="C160" s="187"/>
      <c r="D160" s="187"/>
      <c r="E160" s="1012" t="str">
        <f t="shared" si="51"/>
        <v>Licences</v>
      </c>
      <c r="F160" s="222"/>
      <c r="G160" s="43" t="s">
        <v>1656</v>
      </c>
      <c r="H160" s="765" t="s">
        <v>3857</v>
      </c>
      <c r="I160" s="224" t="s">
        <v>1643</v>
      </c>
      <c r="J160" s="253">
        <f t="shared" si="69"/>
        <v>45566</v>
      </c>
      <c r="K160" s="789">
        <v>8810.19</v>
      </c>
      <c r="L160" s="230"/>
      <c r="M160" s="294">
        <f t="shared" si="70"/>
        <v>8810.19</v>
      </c>
      <c r="N160" s="230" t="s">
        <v>1362</v>
      </c>
      <c r="O160" s="253">
        <f t="shared" si="71"/>
        <v>45931</v>
      </c>
      <c r="P160" s="1762" t="s">
        <v>1623</v>
      </c>
      <c r="Q160" s="84" t="s">
        <v>1644</v>
      </c>
      <c r="R160" s="2092" t="s">
        <v>3441</v>
      </c>
      <c r="S160" s="901" t="s">
        <v>4070</v>
      </c>
      <c r="T160" s="929" t="s">
        <v>5510</v>
      </c>
      <c r="U160" s="903" t="s">
        <v>5510</v>
      </c>
      <c r="V160" s="901" t="s">
        <v>5510</v>
      </c>
      <c r="W160" s="789">
        <v>8519.2900000000009</v>
      </c>
      <c r="X160" s="1103">
        <f t="shared" si="62"/>
        <v>3.4146037991428901E-2</v>
      </c>
      <c r="Y160" s="958"/>
    </row>
    <row r="161" spans="1:25" ht="12.75" x14ac:dyDescent="0.2">
      <c r="A161" s="1007">
        <v>5</v>
      </c>
      <c r="B161" s="1008">
        <v>5.0999999999999996</v>
      </c>
      <c r="C161" s="187"/>
      <c r="D161" s="187"/>
      <c r="E161" s="1012" t="str">
        <f t="shared" si="51"/>
        <v>Licences</v>
      </c>
      <c r="F161" s="298"/>
      <c r="G161" s="498" t="s">
        <v>3311</v>
      </c>
      <c r="H161" s="765" t="s">
        <v>3858</v>
      </c>
      <c r="I161" s="224" t="s">
        <v>1643</v>
      </c>
      <c r="J161" s="253">
        <f t="shared" ref="J161" si="72">J$114</f>
        <v>45566</v>
      </c>
      <c r="K161" s="789">
        <v>58.83</v>
      </c>
      <c r="L161" s="230"/>
      <c r="M161" s="294">
        <f t="shared" si="70"/>
        <v>58.83</v>
      </c>
      <c r="N161" s="230" t="s">
        <v>1362</v>
      </c>
      <c r="O161" s="253">
        <f t="shared" ref="O161" si="73">O$114</f>
        <v>45931</v>
      </c>
      <c r="P161" s="1762" t="s">
        <v>1623</v>
      </c>
      <c r="Q161" s="84" t="s">
        <v>1644</v>
      </c>
      <c r="R161" s="2092" t="s">
        <v>3442</v>
      </c>
      <c r="S161" s="901" t="s">
        <v>4070</v>
      </c>
      <c r="T161" s="929" t="s">
        <v>5511</v>
      </c>
      <c r="U161" s="903" t="s">
        <v>5511</v>
      </c>
      <c r="V161" s="901" t="s">
        <v>5511</v>
      </c>
      <c r="W161" s="789">
        <v>56.89</v>
      </c>
      <c r="X161" s="1103">
        <f t="shared" si="62"/>
        <v>3.4100896466865871E-2</v>
      </c>
      <c r="Y161" s="958"/>
    </row>
    <row r="162" spans="1:25" ht="37.5" x14ac:dyDescent="0.3">
      <c r="A162" s="1007">
        <v>5</v>
      </c>
      <c r="B162" s="819">
        <v>5.2</v>
      </c>
      <c r="C162" s="806"/>
      <c r="D162" s="806"/>
      <c r="E162" s="821" t="s">
        <v>4205</v>
      </c>
      <c r="F162" s="792"/>
      <c r="G162" s="792"/>
      <c r="H162" s="793"/>
      <c r="I162" s="794" t="s">
        <v>8</v>
      </c>
      <c r="J162" s="795"/>
      <c r="K162" s="796"/>
      <c r="L162" s="797"/>
      <c r="M162" s="135"/>
      <c r="N162" s="798"/>
      <c r="O162" s="2092"/>
      <c r="P162" s="2091"/>
      <c r="Q162" s="84"/>
      <c r="R162" s="2092"/>
      <c r="S162" s="901" t="s">
        <v>4068</v>
      </c>
      <c r="T162" s="930"/>
      <c r="U162" s="903"/>
      <c r="V162" s="901"/>
      <c r="W162" s="796"/>
      <c r="X162" s="1103" t="str">
        <f t="shared" si="62"/>
        <v>Blank</v>
      </c>
      <c r="Y162" s="958"/>
    </row>
    <row r="163" spans="1:25" ht="12.75" x14ac:dyDescent="0.2">
      <c r="A163" s="1007">
        <v>5</v>
      </c>
      <c r="B163" s="1017">
        <v>5.2</v>
      </c>
      <c r="C163" s="45"/>
      <c r="D163" s="45"/>
      <c r="E163" s="1016" t="str">
        <f t="shared" ref="E163:E167" si="74">E162</f>
        <v>MEDICINE AND POISONS (PEST MANAGEMENT ACTIVITIES) REGULATION 2021</v>
      </c>
      <c r="F163" s="799"/>
      <c r="G163" s="43" t="s">
        <v>3943</v>
      </c>
      <c r="H163" s="822" t="s">
        <v>3988</v>
      </c>
      <c r="I163" s="800" t="s">
        <v>1659</v>
      </c>
      <c r="J163" s="84">
        <v>45566</v>
      </c>
      <c r="K163" s="789">
        <v>178.61</v>
      </c>
      <c r="L163" s="801"/>
      <c r="M163" s="789">
        <f>K163</f>
        <v>178.61</v>
      </c>
      <c r="N163" s="798" t="s">
        <v>1362</v>
      </c>
      <c r="O163" s="84">
        <v>45931</v>
      </c>
      <c r="P163" s="2091" t="s">
        <v>1623</v>
      </c>
      <c r="Q163" s="84" t="s">
        <v>3937</v>
      </c>
      <c r="R163" s="2092" t="s">
        <v>3983</v>
      </c>
      <c r="S163" s="901" t="s">
        <v>4070</v>
      </c>
      <c r="T163" s="929" t="s">
        <v>5512</v>
      </c>
      <c r="U163" s="903" t="s">
        <v>5512</v>
      </c>
      <c r="V163" s="901" t="s">
        <v>5512</v>
      </c>
      <c r="W163" s="789">
        <v>172.71</v>
      </c>
      <c r="X163" s="1103">
        <f t="shared" si="62"/>
        <v>3.416131086792884E-2</v>
      </c>
      <c r="Y163" s="958"/>
    </row>
    <row r="164" spans="1:25" ht="32.25" customHeight="1" x14ac:dyDescent="0.2">
      <c r="A164" s="1007">
        <v>5</v>
      </c>
      <c r="B164" s="1017">
        <v>5.2</v>
      </c>
      <c r="C164" s="45"/>
      <c r="D164" s="45"/>
      <c r="E164" s="1016" t="str">
        <f t="shared" si="74"/>
        <v>MEDICINE AND POISONS (PEST MANAGEMENT ACTIVITIES) REGULATION 2021</v>
      </c>
      <c r="F164" s="799"/>
      <c r="G164" s="38" t="s">
        <v>3944</v>
      </c>
      <c r="H164" s="822" t="s">
        <v>3859</v>
      </c>
      <c r="I164" s="800" t="s">
        <v>1659</v>
      </c>
      <c r="J164" s="84">
        <f>J$163</f>
        <v>45566</v>
      </c>
      <c r="K164" s="789">
        <v>58.83</v>
      </c>
      <c r="L164" s="801"/>
      <c r="M164" s="789">
        <f>K164</f>
        <v>58.83</v>
      </c>
      <c r="N164" s="798" t="s">
        <v>1362</v>
      </c>
      <c r="O164" s="84">
        <f>O$163</f>
        <v>45931</v>
      </c>
      <c r="P164" s="2091" t="s">
        <v>1623</v>
      </c>
      <c r="Q164" s="84" t="s">
        <v>3937</v>
      </c>
      <c r="R164" s="2092" t="s">
        <v>3984</v>
      </c>
      <c r="S164" s="901" t="s">
        <v>4070</v>
      </c>
      <c r="T164" s="929" t="s">
        <v>5513</v>
      </c>
      <c r="U164" s="903" t="s">
        <v>5513</v>
      </c>
      <c r="V164" s="901" t="s">
        <v>5513</v>
      </c>
      <c r="W164" s="789">
        <v>56.89</v>
      </c>
      <c r="X164" s="1103">
        <f t="shared" si="62"/>
        <v>3.4100896466865871E-2</v>
      </c>
      <c r="Y164" s="958"/>
    </row>
    <row r="165" spans="1:25" ht="25.5" customHeight="1" x14ac:dyDescent="0.2">
      <c r="A165" s="1007">
        <v>5</v>
      </c>
      <c r="B165" s="1017">
        <v>5.2</v>
      </c>
      <c r="C165" s="45"/>
      <c r="D165" s="45"/>
      <c r="E165" s="1016" t="str">
        <f t="shared" si="74"/>
        <v>MEDICINE AND POISONS (PEST MANAGEMENT ACTIVITIES) REGULATION 2021</v>
      </c>
      <c r="F165" s="799"/>
      <c r="G165" s="38" t="s">
        <v>3945</v>
      </c>
      <c r="H165" s="822" t="s">
        <v>3989</v>
      </c>
      <c r="I165" s="800" t="s">
        <v>1659</v>
      </c>
      <c r="J165" s="84">
        <f t="shared" ref="J165:J167" si="75">J$163</f>
        <v>45566</v>
      </c>
      <c r="K165" s="789">
        <v>178.61</v>
      </c>
      <c r="L165" s="801"/>
      <c r="M165" s="789">
        <f>K165</f>
        <v>178.61</v>
      </c>
      <c r="N165" s="798" t="s">
        <v>1362</v>
      </c>
      <c r="O165" s="84">
        <f t="shared" ref="O165:O167" si="76">O$163</f>
        <v>45931</v>
      </c>
      <c r="P165" s="2091" t="s">
        <v>1623</v>
      </c>
      <c r="Q165" s="84" t="s">
        <v>3937</v>
      </c>
      <c r="R165" s="2092" t="s">
        <v>3985</v>
      </c>
      <c r="S165" s="901" t="s">
        <v>4070</v>
      </c>
      <c r="T165" s="929" t="s">
        <v>5514</v>
      </c>
      <c r="U165" s="903" t="s">
        <v>5514</v>
      </c>
      <c r="V165" s="901" t="s">
        <v>5514</v>
      </c>
      <c r="W165" s="789">
        <v>172.71</v>
      </c>
      <c r="X165" s="1103">
        <f t="shared" si="62"/>
        <v>3.416131086792884E-2</v>
      </c>
      <c r="Y165" s="958"/>
    </row>
    <row r="166" spans="1:25" ht="32.25" customHeight="1" x14ac:dyDescent="0.2">
      <c r="A166" s="1007">
        <v>5</v>
      </c>
      <c r="B166" s="1017">
        <v>5.2</v>
      </c>
      <c r="C166" s="45"/>
      <c r="D166" s="45"/>
      <c r="E166" s="1016" t="str">
        <f t="shared" si="74"/>
        <v>MEDICINE AND POISONS (PEST MANAGEMENT ACTIVITIES) REGULATION 2021</v>
      </c>
      <c r="F166" s="799"/>
      <c r="G166" s="38" t="s">
        <v>6284</v>
      </c>
      <c r="H166" s="822" t="s">
        <v>3990</v>
      </c>
      <c r="I166" s="800" t="s">
        <v>1659</v>
      </c>
      <c r="J166" s="84">
        <f t="shared" si="75"/>
        <v>45566</v>
      </c>
      <c r="K166" s="789">
        <v>148.93</v>
      </c>
      <c r="L166" s="801"/>
      <c r="M166" s="789">
        <f>K166</f>
        <v>148.93</v>
      </c>
      <c r="N166" s="798" t="s">
        <v>1362</v>
      </c>
      <c r="O166" s="84">
        <f t="shared" si="76"/>
        <v>45931</v>
      </c>
      <c r="P166" s="2091" t="s">
        <v>1623</v>
      </c>
      <c r="Q166" s="84" t="s">
        <v>3937</v>
      </c>
      <c r="R166" s="2092" t="s">
        <v>3986</v>
      </c>
      <c r="S166" s="901" t="s">
        <v>4070</v>
      </c>
      <c r="T166" s="929" t="s">
        <v>5515</v>
      </c>
      <c r="U166" s="903" t="s">
        <v>5515</v>
      </c>
      <c r="V166" s="901" t="s">
        <v>5515</v>
      </c>
      <c r="W166" s="789">
        <v>144.01</v>
      </c>
      <c r="X166" s="1103">
        <f t="shared" si="62"/>
        <v>3.4164294146239893E-2</v>
      </c>
      <c r="Y166" s="958"/>
    </row>
    <row r="167" spans="1:25" ht="30" customHeight="1" x14ac:dyDescent="0.2">
      <c r="A167" s="1007">
        <v>5</v>
      </c>
      <c r="B167" s="1017">
        <v>5.2</v>
      </c>
      <c r="C167" s="45"/>
      <c r="D167" s="45"/>
      <c r="E167" s="1016" t="str">
        <f t="shared" si="74"/>
        <v>MEDICINE AND POISONS (PEST MANAGEMENT ACTIVITIES) REGULATION 2021</v>
      </c>
      <c r="F167" s="799"/>
      <c r="G167" s="803" t="s">
        <v>3947</v>
      </c>
      <c r="H167" s="793" t="s">
        <v>3860</v>
      </c>
      <c r="I167" s="800" t="s">
        <v>1659</v>
      </c>
      <c r="J167" s="84">
        <f t="shared" si="75"/>
        <v>45566</v>
      </c>
      <c r="K167" s="789">
        <v>58.83</v>
      </c>
      <c r="L167" s="801"/>
      <c r="M167" s="789">
        <f>K167</f>
        <v>58.83</v>
      </c>
      <c r="N167" s="798" t="s">
        <v>1362</v>
      </c>
      <c r="O167" s="84">
        <f t="shared" si="76"/>
        <v>45931</v>
      </c>
      <c r="P167" s="2091" t="s">
        <v>1623</v>
      </c>
      <c r="Q167" s="84" t="s">
        <v>3937</v>
      </c>
      <c r="R167" s="2092" t="s">
        <v>3987</v>
      </c>
      <c r="S167" s="901" t="s">
        <v>4070</v>
      </c>
      <c r="T167" s="929" t="s">
        <v>5516</v>
      </c>
      <c r="U167" s="903" t="s">
        <v>5516</v>
      </c>
      <c r="V167" s="901" t="s">
        <v>5516</v>
      </c>
      <c r="W167" s="789">
        <v>56.89</v>
      </c>
      <c r="X167" s="1103">
        <f t="shared" si="62"/>
        <v>3.4100896466865871E-2</v>
      </c>
      <c r="Y167" s="958"/>
    </row>
    <row r="168" spans="1:25" ht="36.75" customHeight="1" x14ac:dyDescent="0.3">
      <c r="A168" s="1007">
        <v>5</v>
      </c>
      <c r="B168" s="818">
        <v>5.3</v>
      </c>
      <c r="C168" s="806"/>
      <c r="D168" s="806"/>
      <c r="E168" s="817" t="s">
        <v>3948</v>
      </c>
      <c r="F168" s="792"/>
      <c r="G168" s="792"/>
      <c r="H168" s="793"/>
      <c r="I168" s="794" t="s">
        <v>8</v>
      </c>
      <c r="J168" s="795"/>
      <c r="K168" s="796"/>
      <c r="L168" s="797"/>
      <c r="M168" s="135"/>
      <c r="N168" s="798"/>
      <c r="O168" s="2092"/>
      <c r="P168" s="2091"/>
      <c r="Q168" s="84"/>
      <c r="R168" s="2092"/>
      <c r="S168" s="901" t="s">
        <v>4068</v>
      </c>
      <c r="T168" s="930"/>
      <c r="U168" s="903"/>
      <c r="V168" s="901"/>
      <c r="W168" s="796"/>
      <c r="X168" s="1103" t="str">
        <f t="shared" si="62"/>
        <v>Blank</v>
      </c>
      <c r="Y168" s="958"/>
    </row>
    <row r="169" spans="1:25" ht="13.5" customHeight="1" x14ac:dyDescent="0.2">
      <c r="A169" s="1007">
        <v>5</v>
      </c>
      <c r="B169" s="1017">
        <v>5.3</v>
      </c>
      <c r="C169" s="45"/>
      <c r="D169" s="45"/>
      <c r="E169" s="1016" t="str">
        <f t="shared" ref="E169:E177" si="77">E168</f>
        <v>MEDICINES AND POISONS (MEDICINES) REGULATION 2021</v>
      </c>
      <c r="F169" s="804"/>
      <c r="G169" s="43" t="s">
        <v>3949</v>
      </c>
      <c r="H169" s="822" t="s">
        <v>4000</v>
      </c>
      <c r="I169" s="800" t="s">
        <v>1660</v>
      </c>
      <c r="J169" s="84">
        <v>45566</v>
      </c>
      <c r="K169" s="789">
        <v>639.71</v>
      </c>
      <c r="L169" s="52"/>
      <c r="M169" s="789">
        <f t="shared" ref="M169:M177" si="78">K169</f>
        <v>639.71</v>
      </c>
      <c r="N169" s="805" t="s">
        <v>1362</v>
      </c>
      <c r="O169" s="84">
        <v>45931</v>
      </c>
      <c r="P169" s="2091" t="s">
        <v>1623</v>
      </c>
      <c r="Q169" s="84" t="s">
        <v>3938</v>
      </c>
      <c r="R169" s="2092" t="s">
        <v>3991</v>
      </c>
      <c r="S169" s="901" t="s">
        <v>4070</v>
      </c>
      <c r="T169" s="929" t="s">
        <v>5517</v>
      </c>
      <c r="U169" s="903" t="s">
        <v>5517</v>
      </c>
      <c r="V169" s="901" t="s">
        <v>5517</v>
      </c>
      <c r="W169" s="789">
        <v>618.59</v>
      </c>
      <c r="X169" s="1103">
        <f t="shared" si="62"/>
        <v>3.4142162013611532E-2</v>
      </c>
      <c r="Y169" s="958"/>
    </row>
    <row r="170" spans="1:25" ht="27" customHeight="1" x14ac:dyDescent="0.2">
      <c r="A170" s="1007">
        <v>5</v>
      </c>
      <c r="B170" s="1017">
        <v>5.3</v>
      </c>
      <c r="C170" s="45"/>
      <c r="D170" s="45"/>
      <c r="E170" s="1016" t="str">
        <f t="shared" si="77"/>
        <v>MEDICINES AND POISONS (MEDICINES) REGULATION 2021</v>
      </c>
      <c r="F170" s="804"/>
      <c r="G170" s="43" t="s">
        <v>3950</v>
      </c>
      <c r="H170" s="822" t="s">
        <v>4001</v>
      </c>
      <c r="I170" s="800" t="s">
        <v>1660</v>
      </c>
      <c r="J170" s="84">
        <f>J$169</f>
        <v>45566</v>
      </c>
      <c r="K170" s="789">
        <v>639.71</v>
      </c>
      <c r="L170" s="52"/>
      <c r="M170" s="789">
        <f t="shared" si="78"/>
        <v>639.71</v>
      </c>
      <c r="N170" s="805" t="s">
        <v>1362</v>
      </c>
      <c r="O170" s="84">
        <f>O$169</f>
        <v>45931</v>
      </c>
      <c r="P170" s="2091" t="s">
        <v>1623</v>
      </c>
      <c r="Q170" s="84" t="s">
        <v>3938</v>
      </c>
      <c r="R170" s="2092" t="s">
        <v>3992</v>
      </c>
      <c r="S170" s="901" t="s">
        <v>4070</v>
      </c>
      <c r="T170" s="929" t="s">
        <v>5518</v>
      </c>
      <c r="U170" s="903" t="s">
        <v>5518</v>
      </c>
      <c r="V170" s="901" t="s">
        <v>5518</v>
      </c>
      <c r="W170" s="789">
        <v>618.59</v>
      </c>
      <c r="X170" s="1103">
        <f t="shared" si="62"/>
        <v>3.4142162013611532E-2</v>
      </c>
      <c r="Y170" s="958"/>
    </row>
    <row r="171" spans="1:25" ht="13.5" customHeight="1" x14ac:dyDescent="0.2">
      <c r="A171" s="1007">
        <v>5</v>
      </c>
      <c r="B171" s="1017">
        <v>5.3</v>
      </c>
      <c r="C171" s="45"/>
      <c r="D171" s="45"/>
      <c r="E171" s="1016" t="str">
        <f t="shared" si="77"/>
        <v>MEDICINES AND POISONS (MEDICINES) REGULATION 2021</v>
      </c>
      <c r="F171" s="804"/>
      <c r="G171" s="43" t="s">
        <v>3951</v>
      </c>
      <c r="H171" s="822" t="s">
        <v>4002</v>
      </c>
      <c r="I171" s="800" t="s">
        <v>1660</v>
      </c>
      <c r="J171" s="84">
        <f t="shared" ref="J171:J177" si="79">J$169</f>
        <v>45566</v>
      </c>
      <c r="K171" s="789">
        <v>223.13</v>
      </c>
      <c r="L171" s="52"/>
      <c r="M171" s="789">
        <f t="shared" si="78"/>
        <v>223.13</v>
      </c>
      <c r="N171" s="805" t="s">
        <v>1362</v>
      </c>
      <c r="O171" s="84">
        <f t="shared" ref="O171:O177" si="80">O$169</f>
        <v>45931</v>
      </c>
      <c r="P171" s="2091" t="s">
        <v>1623</v>
      </c>
      <c r="Q171" s="84" t="s">
        <v>3938</v>
      </c>
      <c r="R171" s="2092" t="s">
        <v>3993</v>
      </c>
      <c r="S171" s="901" t="s">
        <v>4070</v>
      </c>
      <c r="T171" s="929" t="s">
        <v>5519</v>
      </c>
      <c r="U171" s="903" t="s">
        <v>5519</v>
      </c>
      <c r="V171" s="901" t="s">
        <v>5519</v>
      </c>
      <c r="W171" s="789">
        <v>215.76</v>
      </c>
      <c r="X171" s="1103">
        <f t="shared" si="62"/>
        <v>3.4158324063774614E-2</v>
      </c>
      <c r="Y171" s="958"/>
    </row>
    <row r="172" spans="1:25" ht="27.75" customHeight="1" x14ac:dyDescent="0.2">
      <c r="A172" s="1007">
        <v>5</v>
      </c>
      <c r="B172" s="1017">
        <v>5.3</v>
      </c>
      <c r="C172" s="45"/>
      <c r="D172" s="45"/>
      <c r="E172" s="1016" t="str">
        <f t="shared" si="77"/>
        <v>MEDICINES AND POISONS (MEDICINES) REGULATION 2021</v>
      </c>
      <c r="F172" s="804"/>
      <c r="G172" s="43" t="s">
        <v>3952</v>
      </c>
      <c r="H172" s="822" t="s">
        <v>4003</v>
      </c>
      <c r="I172" s="800" t="s">
        <v>1660</v>
      </c>
      <c r="J172" s="84">
        <f t="shared" si="79"/>
        <v>45566</v>
      </c>
      <c r="K172" s="789">
        <v>639.71</v>
      </c>
      <c r="L172" s="52"/>
      <c r="M172" s="789">
        <f t="shared" si="78"/>
        <v>639.71</v>
      </c>
      <c r="N172" s="805" t="s">
        <v>1362</v>
      </c>
      <c r="O172" s="84">
        <f t="shared" si="80"/>
        <v>45931</v>
      </c>
      <c r="P172" s="2091" t="s">
        <v>1623</v>
      </c>
      <c r="Q172" s="84" t="s">
        <v>3938</v>
      </c>
      <c r="R172" s="2092" t="s">
        <v>3994</v>
      </c>
      <c r="S172" s="901" t="s">
        <v>4070</v>
      </c>
      <c r="T172" s="929" t="s">
        <v>5520</v>
      </c>
      <c r="U172" s="903" t="s">
        <v>5520</v>
      </c>
      <c r="V172" s="901" t="s">
        <v>5520</v>
      </c>
      <c r="W172" s="789">
        <v>618.59</v>
      </c>
      <c r="X172" s="1103">
        <f t="shared" si="62"/>
        <v>3.4142162013611532E-2</v>
      </c>
      <c r="Y172" s="958"/>
    </row>
    <row r="173" spans="1:25" ht="13.5" customHeight="1" x14ac:dyDescent="0.2">
      <c r="A173" s="1007">
        <v>5</v>
      </c>
      <c r="B173" s="1017">
        <v>5.3</v>
      </c>
      <c r="C173" s="45"/>
      <c r="D173" s="45"/>
      <c r="E173" s="1016" t="str">
        <f t="shared" si="77"/>
        <v>MEDICINES AND POISONS (MEDICINES) REGULATION 2021</v>
      </c>
      <c r="F173" s="804"/>
      <c r="G173" s="43" t="s">
        <v>3953</v>
      </c>
      <c r="H173" s="822" t="s">
        <v>4004</v>
      </c>
      <c r="I173" s="800" t="s">
        <v>1660</v>
      </c>
      <c r="J173" s="84">
        <f t="shared" si="79"/>
        <v>45566</v>
      </c>
      <c r="K173" s="789">
        <v>223.13</v>
      </c>
      <c r="L173" s="52"/>
      <c r="M173" s="789">
        <f t="shared" si="78"/>
        <v>223.13</v>
      </c>
      <c r="N173" s="805" t="s">
        <v>1362</v>
      </c>
      <c r="O173" s="84">
        <f t="shared" si="80"/>
        <v>45931</v>
      </c>
      <c r="P173" s="2091" t="s">
        <v>1623</v>
      </c>
      <c r="Q173" s="84" t="s">
        <v>3938</v>
      </c>
      <c r="R173" s="2092" t="s">
        <v>3995</v>
      </c>
      <c r="S173" s="901" t="s">
        <v>4070</v>
      </c>
      <c r="T173" s="929" t="s">
        <v>5521</v>
      </c>
      <c r="U173" s="903" t="s">
        <v>5521</v>
      </c>
      <c r="V173" s="901" t="s">
        <v>5521</v>
      </c>
      <c r="W173" s="789">
        <v>215.76</v>
      </c>
      <c r="X173" s="1103">
        <f t="shared" si="62"/>
        <v>3.4158324063774614E-2</v>
      </c>
      <c r="Y173" s="958"/>
    </row>
    <row r="174" spans="1:25" ht="27" customHeight="1" x14ac:dyDescent="0.2">
      <c r="A174" s="1007">
        <v>5</v>
      </c>
      <c r="B174" s="1017">
        <v>5.3</v>
      </c>
      <c r="C174" s="45"/>
      <c r="D174" s="45"/>
      <c r="E174" s="1016" t="str">
        <f t="shared" si="77"/>
        <v>MEDICINES AND POISONS (MEDICINES) REGULATION 2021</v>
      </c>
      <c r="F174" s="804"/>
      <c r="G174" s="43" t="s">
        <v>3954</v>
      </c>
      <c r="H174" s="822" t="s">
        <v>4005</v>
      </c>
      <c r="I174" s="800" t="s">
        <v>1660</v>
      </c>
      <c r="J174" s="84">
        <f t="shared" si="79"/>
        <v>45566</v>
      </c>
      <c r="K174" s="789">
        <v>639.71</v>
      </c>
      <c r="L174" s="52"/>
      <c r="M174" s="789">
        <f t="shared" si="78"/>
        <v>639.71</v>
      </c>
      <c r="N174" s="805" t="s">
        <v>1362</v>
      </c>
      <c r="O174" s="84">
        <f t="shared" si="80"/>
        <v>45931</v>
      </c>
      <c r="P174" s="2091" t="s">
        <v>1623</v>
      </c>
      <c r="Q174" s="84" t="s">
        <v>3938</v>
      </c>
      <c r="R174" s="2092" t="s">
        <v>3996</v>
      </c>
      <c r="S174" s="901" t="s">
        <v>4070</v>
      </c>
      <c r="T174" s="929" t="s">
        <v>5522</v>
      </c>
      <c r="U174" s="903" t="s">
        <v>5522</v>
      </c>
      <c r="V174" s="901" t="s">
        <v>5522</v>
      </c>
      <c r="W174" s="789">
        <v>618.59</v>
      </c>
      <c r="X174" s="1103">
        <f t="shared" si="62"/>
        <v>3.4142162013611532E-2</v>
      </c>
      <c r="Y174" s="958"/>
    </row>
    <row r="175" spans="1:25" ht="27.75" customHeight="1" x14ac:dyDescent="0.2">
      <c r="A175" s="1007">
        <v>5</v>
      </c>
      <c r="B175" s="1017">
        <v>5.3</v>
      </c>
      <c r="C175" s="45"/>
      <c r="D175" s="45"/>
      <c r="E175" s="1016" t="str">
        <f t="shared" si="77"/>
        <v>MEDICINES AND POISONS (MEDICINES) REGULATION 2021</v>
      </c>
      <c r="F175" s="804"/>
      <c r="G175" s="43" t="s">
        <v>3955</v>
      </c>
      <c r="H175" s="822" t="s">
        <v>4006</v>
      </c>
      <c r="I175" s="800" t="s">
        <v>1660</v>
      </c>
      <c r="J175" s="84">
        <f t="shared" si="79"/>
        <v>45566</v>
      </c>
      <c r="K175" s="789">
        <v>639.71</v>
      </c>
      <c r="L175" s="52"/>
      <c r="M175" s="789">
        <f t="shared" si="78"/>
        <v>639.71</v>
      </c>
      <c r="N175" s="805" t="s">
        <v>1362</v>
      </c>
      <c r="O175" s="84">
        <f t="shared" si="80"/>
        <v>45931</v>
      </c>
      <c r="P175" s="2091" t="s">
        <v>1623</v>
      </c>
      <c r="Q175" s="84" t="s">
        <v>3938</v>
      </c>
      <c r="R175" s="2092" t="s">
        <v>3997</v>
      </c>
      <c r="S175" s="901" t="s">
        <v>4070</v>
      </c>
      <c r="T175" s="929" t="s">
        <v>5523</v>
      </c>
      <c r="U175" s="903" t="s">
        <v>5523</v>
      </c>
      <c r="V175" s="901" t="s">
        <v>5523</v>
      </c>
      <c r="W175" s="789">
        <v>618.59</v>
      </c>
      <c r="X175" s="1103">
        <f t="shared" si="62"/>
        <v>3.4142162013611532E-2</v>
      </c>
      <c r="Y175" s="958"/>
    </row>
    <row r="176" spans="1:25" ht="12.75" customHeight="1" x14ac:dyDescent="0.2">
      <c r="A176" s="1007">
        <v>5</v>
      </c>
      <c r="B176" s="1017">
        <v>5.3</v>
      </c>
      <c r="C176" s="45"/>
      <c r="D176" s="45"/>
      <c r="E176" s="1016" t="str">
        <f t="shared" si="77"/>
        <v>MEDICINES AND POISONS (MEDICINES) REGULATION 2021</v>
      </c>
      <c r="F176" s="804"/>
      <c r="G176" s="43" t="s">
        <v>3956</v>
      </c>
      <c r="H176" s="822" t="s">
        <v>4007</v>
      </c>
      <c r="I176" s="800" t="s">
        <v>1660</v>
      </c>
      <c r="J176" s="84">
        <f t="shared" si="79"/>
        <v>45566</v>
      </c>
      <c r="K176" s="789">
        <v>223.13</v>
      </c>
      <c r="L176" s="52"/>
      <c r="M176" s="789">
        <f t="shared" si="78"/>
        <v>223.13</v>
      </c>
      <c r="N176" s="805" t="s">
        <v>1362</v>
      </c>
      <c r="O176" s="84">
        <f t="shared" si="80"/>
        <v>45931</v>
      </c>
      <c r="P176" s="2091" t="s">
        <v>1623</v>
      </c>
      <c r="Q176" s="84" t="s">
        <v>3938</v>
      </c>
      <c r="R176" s="2092" t="s">
        <v>3998</v>
      </c>
      <c r="S176" s="901" t="s">
        <v>4070</v>
      </c>
      <c r="T176" s="929" t="s">
        <v>5524</v>
      </c>
      <c r="U176" s="903" t="s">
        <v>5524</v>
      </c>
      <c r="V176" s="901" t="s">
        <v>5524</v>
      </c>
      <c r="W176" s="789">
        <v>215.76</v>
      </c>
      <c r="X176" s="1103">
        <f t="shared" si="62"/>
        <v>3.4158324063774614E-2</v>
      </c>
      <c r="Y176" s="958"/>
    </row>
    <row r="177" spans="1:25" ht="15.75" customHeight="1" x14ac:dyDescent="0.2">
      <c r="A177" s="1007">
        <v>5</v>
      </c>
      <c r="B177" s="1017">
        <v>5.3</v>
      </c>
      <c r="C177" s="45"/>
      <c r="D177" s="45"/>
      <c r="E177" s="1016" t="str">
        <f t="shared" si="77"/>
        <v>MEDICINES AND POISONS (MEDICINES) REGULATION 2021</v>
      </c>
      <c r="F177" s="804"/>
      <c r="G177" s="43" t="s">
        <v>6285</v>
      </c>
      <c r="H177" s="822" t="s">
        <v>4008</v>
      </c>
      <c r="I177" s="800" t="s">
        <v>1660</v>
      </c>
      <c r="J177" s="84">
        <f t="shared" si="79"/>
        <v>45566</v>
      </c>
      <c r="K177" s="789">
        <v>148.93</v>
      </c>
      <c r="L177" s="52"/>
      <c r="M177" s="789">
        <f t="shared" si="78"/>
        <v>148.93</v>
      </c>
      <c r="N177" s="805" t="s">
        <v>1362</v>
      </c>
      <c r="O177" s="84">
        <f t="shared" si="80"/>
        <v>45931</v>
      </c>
      <c r="P177" s="2091" t="s">
        <v>1623</v>
      </c>
      <c r="Q177" s="84" t="s">
        <v>3938</v>
      </c>
      <c r="R177" s="2092" t="s">
        <v>3999</v>
      </c>
      <c r="S177" s="901" t="s">
        <v>4070</v>
      </c>
      <c r="T177" s="929" t="s">
        <v>5525</v>
      </c>
      <c r="U177" s="903" t="s">
        <v>5525</v>
      </c>
      <c r="V177" s="901" t="s">
        <v>5525</v>
      </c>
      <c r="W177" s="789">
        <v>144.01</v>
      </c>
      <c r="X177" s="1103">
        <f t="shared" si="62"/>
        <v>3.4164294146239893E-2</v>
      </c>
      <c r="Y177" s="958"/>
    </row>
    <row r="178" spans="1:25" ht="38.25" customHeight="1" x14ac:dyDescent="0.2">
      <c r="A178" s="1007">
        <v>5</v>
      </c>
      <c r="B178" s="819">
        <v>5.4</v>
      </c>
      <c r="C178" s="818"/>
      <c r="D178" s="818"/>
      <c r="E178" s="820" t="s">
        <v>3958</v>
      </c>
      <c r="F178" s="792"/>
      <c r="G178" s="792"/>
      <c r="H178" s="793"/>
      <c r="I178" s="794" t="s">
        <v>8</v>
      </c>
      <c r="J178" s="795"/>
      <c r="K178" s="796"/>
      <c r="L178" s="797"/>
      <c r="M178" s="135"/>
      <c r="N178" s="798"/>
      <c r="O178" s="2092"/>
      <c r="P178" s="2091"/>
      <c r="Q178" s="84"/>
      <c r="R178" s="2092"/>
      <c r="S178" s="901" t="s">
        <v>4068</v>
      </c>
      <c r="T178" s="930"/>
      <c r="U178" s="903"/>
      <c r="V178" s="901"/>
      <c r="W178" s="796"/>
      <c r="X178" s="1103" t="str">
        <f t="shared" si="62"/>
        <v>Blank</v>
      </c>
      <c r="Y178" s="958"/>
    </row>
    <row r="179" spans="1:25" ht="31.5" customHeight="1" x14ac:dyDescent="0.2">
      <c r="A179" s="1007">
        <v>5</v>
      </c>
      <c r="B179" s="1017">
        <v>5.4</v>
      </c>
      <c r="C179" s="45"/>
      <c r="D179" s="45"/>
      <c r="E179" s="807" t="s">
        <v>3959</v>
      </c>
      <c r="F179" s="808"/>
      <c r="G179" s="809" t="s">
        <v>6286</v>
      </c>
      <c r="H179" s="793"/>
      <c r="I179" s="810" t="s">
        <v>8</v>
      </c>
      <c r="J179" s="1740"/>
      <c r="K179" s="811"/>
      <c r="L179" s="107"/>
      <c r="M179" s="812"/>
      <c r="N179" s="107"/>
      <c r="O179" s="84"/>
      <c r="P179" s="2091"/>
      <c r="Q179" s="84"/>
      <c r="R179" s="2092"/>
      <c r="S179" s="901" t="s">
        <v>4068</v>
      </c>
      <c r="T179" s="930"/>
      <c r="U179" s="903"/>
      <c r="V179" s="901"/>
      <c r="W179" s="811"/>
      <c r="X179" s="1103" t="str">
        <f t="shared" si="62"/>
        <v>Blank</v>
      </c>
      <c r="Y179" s="958"/>
    </row>
    <row r="180" spans="1:25" ht="13.5" customHeight="1" x14ac:dyDescent="0.2">
      <c r="A180" s="1007">
        <v>5</v>
      </c>
      <c r="B180" s="1017">
        <v>5.4</v>
      </c>
      <c r="C180" s="45"/>
      <c r="D180" s="45"/>
      <c r="E180" s="1016" t="str">
        <f t="shared" ref="E180:E194" si="81">E179</f>
        <v>Radiation Safety Regulation 2021 
Possession licences for radioactive substances</v>
      </c>
      <c r="F180" s="804"/>
      <c r="G180" s="802" t="s">
        <v>3960</v>
      </c>
      <c r="H180" s="793" t="s">
        <v>3861</v>
      </c>
      <c r="I180" s="800" t="s">
        <v>1661</v>
      </c>
      <c r="J180" s="84">
        <v>45566</v>
      </c>
      <c r="K180" s="789">
        <v>1044.0999999999999</v>
      </c>
      <c r="L180" s="813"/>
      <c r="M180" s="789">
        <f>K180+L180</f>
        <v>1044.0999999999999</v>
      </c>
      <c r="N180" s="52" t="s">
        <v>1362</v>
      </c>
      <c r="O180" s="84">
        <v>45931</v>
      </c>
      <c r="P180" s="2091" t="s">
        <v>1623</v>
      </c>
      <c r="Q180" s="84" t="s">
        <v>3939</v>
      </c>
      <c r="R180" s="2092" t="s">
        <v>3443</v>
      </c>
      <c r="S180" s="901" t="s">
        <v>4070</v>
      </c>
      <c r="T180" s="929" t="s">
        <v>5526</v>
      </c>
      <c r="U180" s="903" t="s">
        <v>5526</v>
      </c>
      <c r="V180" s="901" t="s">
        <v>5526</v>
      </c>
      <c r="W180" s="789">
        <v>1009.63</v>
      </c>
      <c r="X180" s="1103">
        <f t="shared" si="62"/>
        <v>3.4141220050909693E-2</v>
      </c>
      <c r="Y180" s="958"/>
    </row>
    <row r="181" spans="1:25" ht="13.5" customHeight="1" x14ac:dyDescent="0.2">
      <c r="A181" s="1007">
        <v>5</v>
      </c>
      <c r="B181" s="1017">
        <v>5.4</v>
      </c>
      <c r="C181" s="45"/>
      <c r="D181" s="45"/>
      <c r="E181" s="1016" t="str">
        <f t="shared" si="81"/>
        <v>Radiation Safety Regulation 2021 
Possession licences for radioactive substances</v>
      </c>
      <c r="F181" s="804"/>
      <c r="G181" s="802" t="s">
        <v>1662</v>
      </c>
      <c r="H181" s="793" t="s">
        <v>3862</v>
      </c>
      <c r="I181" s="800" t="s">
        <v>1661</v>
      </c>
      <c r="J181" s="84">
        <f>J$180</f>
        <v>45566</v>
      </c>
      <c r="K181" s="789">
        <v>521.52</v>
      </c>
      <c r="L181" s="813"/>
      <c r="M181" s="789">
        <f>K181+L181</f>
        <v>521.52</v>
      </c>
      <c r="N181" s="52" t="s">
        <v>1362</v>
      </c>
      <c r="O181" s="84">
        <f>O$180</f>
        <v>45931</v>
      </c>
      <c r="P181" s="2091" t="s">
        <v>1623</v>
      </c>
      <c r="Q181" s="84" t="s">
        <v>3939</v>
      </c>
      <c r="R181" s="2092" t="s">
        <v>3444</v>
      </c>
      <c r="S181" s="901" t="s">
        <v>4070</v>
      </c>
      <c r="T181" s="929" t="s">
        <v>5527</v>
      </c>
      <c r="U181" s="903" t="s">
        <v>5527</v>
      </c>
      <c r="V181" s="901" t="s">
        <v>5527</v>
      </c>
      <c r="W181" s="789">
        <v>504.3</v>
      </c>
      <c r="X181" s="1103">
        <f t="shared" si="62"/>
        <v>3.4146341463414664E-2</v>
      </c>
      <c r="Y181" s="958"/>
    </row>
    <row r="182" spans="1:25" ht="13.5" customHeight="1" x14ac:dyDescent="0.2">
      <c r="A182" s="1007">
        <v>5</v>
      </c>
      <c r="B182" s="1017">
        <v>5.4</v>
      </c>
      <c r="C182" s="45"/>
      <c r="D182" s="45"/>
      <c r="E182" s="1016" t="str">
        <f t="shared" si="81"/>
        <v>Radiation Safety Regulation 2021 
Possession licences for radioactive substances</v>
      </c>
      <c r="F182" s="804"/>
      <c r="G182" s="815" t="s">
        <v>3961</v>
      </c>
      <c r="H182" s="793"/>
      <c r="I182" s="800" t="s">
        <v>8</v>
      </c>
      <c r="J182" s="84"/>
      <c r="K182" s="790"/>
      <c r="L182" s="52"/>
      <c r="M182" s="814"/>
      <c r="N182" s="52"/>
      <c r="O182" s="84"/>
      <c r="P182" s="2091"/>
      <c r="Q182" s="84"/>
      <c r="R182" s="2092"/>
      <c r="S182" s="901" t="s">
        <v>4068</v>
      </c>
      <c r="T182" s="930"/>
      <c r="U182" s="903"/>
      <c r="V182" s="901"/>
      <c r="W182" s="790"/>
      <c r="X182" s="1103" t="str">
        <f t="shared" si="62"/>
        <v>Blank</v>
      </c>
      <c r="Y182" s="958"/>
    </row>
    <row r="183" spans="1:25" ht="13.5" customHeight="1" x14ac:dyDescent="0.2">
      <c r="A183" s="1007">
        <v>5</v>
      </c>
      <c r="B183" s="1017">
        <v>5.4</v>
      </c>
      <c r="C183" s="45"/>
      <c r="D183" s="45"/>
      <c r="E183" s="1016" t="str">
        <f t="shared" si="81"/>
        <v>Radiation Safety Regulation 2021 
Possession licences for radioactive substances</v>
      </c>
      <c r="F183" s="804"/>
      <c r="G183" s="802" t="s">
        <v>1949</v>
      </c>
      <c r="H183" s="793"/>
      <c r="I183" s="800" t="s">
        <v>8</v>
      </c>
      <c r="J183" s="84"/>
      <c r="K183" s="790"/>
      <c r="L183" s="52"/>
      <c r="M183" s="814"/>
      <c r="N183" s="52"/>
      <c r="O183" s="84"/>
      <c r="P183" s="2091"/>
      <c r="Q183" s="84"/>
      <c r="R183" s="2092"/>
      <c r="S183" s="901" t="s">
        <v>4068</v>
      </c>
      <c r="T183" s="930"/>
      <c r="U183" s="903"/>
      <c r="V183" s="901"/>
      <c r="W183" s="790"/>
      <c r="X183" s="1103" t="str">
        <f t="shared" si="62"/>
        <v>Blank</v>
      </c>
      <c r="Y183" s="958"/>
    </row>
    <row r="184" spans="1:25" ht="13.5" customHeight="1" x14ac:dyDescent="0.2">
      <c r="A184" s="1007">
        <v>5</v>
      </c>
      <c r="B184" s="1017">
        <v>5.4</v>
      </c>
      <c r="C184" s="45"/>
      <c r="D184" s="45"/>
      <c r="E184" s="1016" t="str">
        <f t="shared" si="81"/>
        <v>Radiation Safety Regulation 2021 
Possession licences for radioactive substances</v>
      </c>
      <c r="F184" s="804"/>
      <c r="G184" s="802" t="s">
        <v>1663</v>
      </c>
      <c r="H184" s="793" t="s">
        <v>3863</v>
      </c>
      <c r="I184" s="800" t="s">
        <v>1661</v>
      </c>
      <c r="J184" s="84">
        <f t="shared" ref="J184:J186" si="82">J$180</f>
        <v>45566</v>
      </c>
      <c r="K184" s="789">
        <v>297.33</v>
      </c>
      <c r="L184" s="52"/>
      <c r="M184" s="789">
        <f>K184+L184</f>
        <v>297.33</v>
      </c>
      <c r="N184" s="52" t="s">
        <v>1362</v>
      </c>
      <c r="O184" s="84">
        <f t="shared" ref="O184:O186" si="83">O$180</f>
        <v>45931</v>
      </c>
      <c r="P184" s="2091" t="s">
        <v>1623</v>
      </c>
      <c r="Q184" s="84" t="s">
        <v>3939</v>
      </c>
      <c r="R184" s="2092" t="s">
        <v>3445</v>
      </c>
      <c r="S184" s="901" t="s">
        <v>4070</v>
      </c>
      <c r="T184" s="929" t="s">
        <v>5528</v>
      </c>
      <c r="U184" s="903" t="s">
        <v>5528</v>
      </c>
      <c r="V184" s="901" t="s">
        <v>5528</v>
      </c>
      <c r="W184" s="789">
        <v>287.51</v>
      </c>
      <c r="X184" s="1103">
        <f t="shared" si="62"/>
        <v>3.4155333727522441E-2</v>
      </c>
      <c r="Y184" s="958"/>
    </row>
    <row r="185" spans="1:25" ht="13.5" customHeight="1" x14ac:dyDescent="0.2">
      <c r="A185" s="1007">
        <v>5</v>
      </c>
      <c r="B185" s="1017">
        <v>5.4</v>
      </c>
      <c r="C185" s="45"/>
      <c r="D185" s="45"/>
      <c r="E185" s="1016" t="str">
        <f t="shared" si="81"/>
        <v>Radiation Safety Regulation 2021 
Possession licences for radioactive substances</v>
      </c>
      <c r="F185" s="804"/>
      <c r="G185" s="802" t="s">
        <v>1664</v>
      </c>
      <c r="H185" s="793" t="s">
        <v>3864</v>
      </c>
      <c r="I185" s="800" t="s">
        <v>1661</v>
      </c>
      <c r="J185" s="84">
        <f t="shared" si="82"/>
        <v>45566</v>
      </c>
      <c r="K185" s="789">
        <v>119.25</v>
      </c>
      <c r="L185" s="52"/>
      <c r="M185" s="789">
        <f>K185+L185</f>
        <v>119.25</v>
      </c>
      <c r="N185" s="52" t="s">
        <v>1362</v>
      </c>
      <c r="O185" s="84">
        <f t="shared" si="83"/>
        <v>45931</v>
      </c>
      <c r="P185" s="2091" t="s">
        <v>1623</v>
      </c>
      <c r="Q185" s="84" t="s">
        <v>3939</v>
      </c>
      <c r="R185" s="2092" t="s">
        <v>3446</v>
      </c>
      <c r="S185" s="901" t="s">
        <v>4070</v>
      </c>
      <c r="T185" s="929" t="s">
        <v>5529</v>
      </c>
      <c r="U185" s="903" t="s">
        <v>5529</v>
      </c>
      <c r="V185" s="901" t="s">
        <v>5529</v>
      </c>
      <c r="W185" s="789">
        <v>115.31</v>
      </c>
      <c r="X185" s="1103">
        <f t="shared" si="62"/>
        <v>3.4168762466394886E-2</v>
      </c>
      <c r="Y185" s="958"/>
    </row>
    <row r="186" spans="1:25" ht="13.5" customHeight="1" x14ac:dyDescent="0.2">
      <c r="A186" s="1007">
        <v>5</v>
      </c>
      <c r="B186" s="1017">
        <v>5.4</v>
      </c>
      <c r="C186" s="45"/>
      <c r="D186" s="45"/>
      <c r="E186" s="1016" t="str">
        <f t="shared" si="81"/>
        <v>Radiation Safety Regulation 2021 
Possession licences for radioactive substances</v>
      </c>
      <c r="F186" s="804"/>
      <c r="G186" s="823" t="s">
        <v>3962</v>
      </c>
      <c r="H186" s="824" t="s">
        <v>4009</v>
      </c>
      <c r="I186" s="800" t="s">
        <v>1661</v>
      </c>
      <c r="J186" s="84">
        <f t="shared" si="82"/>
        <v>45566</v>
      </c>
      <c r="K186" s="789">
        <v>89.04</v>
      </c>
      <c r="L186" s="52"/>
      <c r="M186" s="789">
        <f>K186</f>
        <v>89.04</v>
      </c>
      <c r="N186" s="52" t="s">
        <v>1362</v>
      </c>
      <c r="O186" s="84">
        <f t="shared" si="83"/>
        <v>45931</v>
      </c>
      <c r="P186" s="2091" t="s">
        <v>1623</v>
      </c>
      <c r="Q186" s="84" t="s">
        <v>3939</v>
      </c>
      <c r="R186" s="2092" t="s">
        <v>4010</v>
      </c>
      <c r="S186" s="901" t="s">
        <v>4070</v>
      </c>
      <c r="T186" s="929" t="s">
        <v>5530</v>
      </c>
      <c r="U186" s="903" t="s">
        <v>5530</v>
      </c>
      <c r="V186" s="901" t="s">
        <v>5530</v>
      </c>
      <c r="W186" s="789">
        <v>86.1</v>
      </c>
      <c r="X186" s="1103">
        <f t="shared" si="62"/>
        <v>3.4146341463414664E-2</v>
      </c>
      <c r="Y186" s="958"/>
    </row>
    <row r="187" spans="1:25" ht="13.5" customHeight="1" x14ac:dyDescent="0.2">
      <c r="A187" s="1007">
        <v>5</v>
      </c>
      <c r="B187" s="1017">
        <v>5.4</v>
      </c>
      <c r="C187" s="45"/>
      <c r="D187" s="45"/>
      <c r="E187" s="1016" t="str">
        <f t="shared" si="81"/>
        <v>Radiation Safety Regulation 2021 
Possession licences for radioactive substances</v>
      </c>
      <c r="F187" s="804"/>
      <c r="G187" s="788" t="s">
        <v>1950</v>
      </c>
      <c r="H187" s="824"/>
      <c r="I187" s="800" t="s">
        <v>8</v>
      </c>
      <c r="J187" s="84"/>
      <c r="K187" s="790"/>
      <c r="L187" s="52"/>
      <c r="M187" s="814"/>
      <c r="N187" s="52"/>
      <c r="O187" s="84"/>
      <c r="P187" s="2091"/>
      <c r="Q187" s="84"/>
      <c r="R187" s="2092"/>
      <c r="S187" s="901" t="s">
        <v>4068</v>
      </c>
      <c r="T187" s="930"/>
      <c r="U187" s="903"/>
      <c r="V187" s="901"/>
      <c r="W187" s="790"/>
      <c r="X187" s="1103" t="str">
        <f t="shared" si="62"/>
        <v>Blank</v>
      </c>
      <c r="Y187" s="958"/>
    </row>
    <row r="188" spans="1:25" ht="12" customHeight="1" x14ac:dyDescent="0.2">
      <c r="A188" s="1007">
        <v>5</v>
      </c>
      <c r="B188" s="1017">
        <v>5.4</v>
      </c>
      <c r="C188" s="45"/>
      <c r="D188" s="45"/>
      <c r="E188" s="1016" t="str">
        <f t="shared" si="81"/>
        <v>Radiation Safety Regulation 2021 
Possession licences for radioactive substances</v>
      </c>
      <c r="F188" s="804"/>
      <c r="G188" s="788" t="s">
        <v>1663</v>
      </c>
      <c r="H188" s="824" t="s">
        <v>3865</v>
      </c>
      <c r="I188" s="800" t="s">
        <v>1661</v>
      </c>
      <c r="J188" s="84">
        <f t="shared" ref="J188:J190" si="84">J$180</f>
        <v>45566</v>
      </c>
      <c r="K188" s="789">
        <v>594.66</v>
      </c>
      <c r="L188" s="52"/>
      <c r="M188" s="789">
        <f>K188+L188</f>
        <v>594.66</v>
      </c>
      <c r="N188" s="52" t="s">
        <v>1362</v>
      </c>
      <c r="O188" s="84">
        <f t="shared" ref="O188:O189" si="85">O$180</f>
        <v>45931</v>
      </c>
      <c r="P188" s="2091" t="s">
        <v>1623</v>
      </c>
      <c r="Q188" s="84" t="s">
        <v>3939</v>
      </c>
      <c r="R188" s="2092" t="s">
        <v>3447</v>
      </c>
      <c r="S188" s="901" t="s">
        <v>4070</v>
      </c>
      <c r="T188" s="929" t="s">
        <v>5531</v>
      </c>
      <c r="U188" s="903" t="s">
        <v>5531</v>
      </c>
      <c r="V188" s="901" t="s">
        <v>5531</v>
      </c>
      <c r="W188" s="789">
        <v>575.03</v>
      </c>
      <c r="X188" s="1103">
        <f t="shared" si="62"/>
        <v>3.4137349355685798E-2</v>
      </c>
      <c r="Y188" s="958"/>
    </row>
    <row r="189" spans="1:25" ht="15.75" customHeight="1" x14ac:dyDescent="0.2">
      <c r="A189" s="1007">
        <v>5</v>
      </c>
      <c r="B189" s="1017">
        <v>5.4</v>
      </c>
      <c r="C189" s="45"/>
      <c r="D189" s="45"/>
      <c r="E189" s="1016" t="str">
        <f t="shared" si="81"/>
        <v>Radiation Safety Regulation 2021 
Possession licences for radioactive substances</v>
      </c>
      <c r="F189" s="804"/>
      <c r="G189" s="788" t="s">
        <v>1665</v>
      </c>
      <c r="H189" s="824" t="s">
        <v>3866</v>
      </c>
      <c r="I189" s="800" t="s">
        <v>1661</v>
      </c>
      <c r="J189" s="84">
        <f t="shared" si="84"/>
        <v>45566</v>
      </c>
      <c r="K189" s="789">
        <v>238.5</v>
      </c>
      <c r="L189" s="52"/>
      <c r="M189" s="789">
        <f>K189+L189</f>
        <v>238.5</v>
      </c>
      <c r="N189" s="52" t="s">
        <v>1362</v>
      </c>
      <c r="O189" s="84">
        <f t="shared" si="85"/>
        <v>45931</v>
      </c>
      <c r="P189" s="2091" t="s">
        <v>1623</v>
      </c>
      <c r="Q189" s="84" t="s">
        <v>3939</v>
      </c>
      <c r="R189" s="2092" t="s">
        <v>3446</v>
      </c>
      <c r="S189" s="901" t="s">
        <v>4070</v>
      </c>
      <c r="T189" s="929" t="s">
        <v>5532</v>
      </c>
      <c r="U189" s="903" t="s">
        <v>5532</v>
      </c>
      <c r="V189" s="901" t="s">
        <v>5532</v>
      </c>
      <c r="W189" s="789">
        <v>230.63</v>
      </c>
      <c r="X189" s="1103">
        <f t="shared" si="62"/>
        <v>3.4123921432597681E-2</v>
      </c>
      <c r="Y189" s="958"/>
    </row>
    <row r="190" spans="1:25" ht="12" customHeight="1" x14ac:dyDescent="0.2">
      <c r="A190" s="1007">
        <v>5</v>
      </c>
      <c r="B190" s="1017">
        <v>5.4</v>
      </c>
      <c r="C190" s="45"/>
      <c r="D190" s="45"/>
      <c r="E190" s="1016" t="str">
        <f t="shared" si="81"/>
        <v>Radiation Safety Regulation 2021 
Possession licences for radioactive substances</v>
      </c>
      <c r="F190" s="804"/>
      <c r="G190" s="823" t="s">
        <v>3962</v>
      </c>
      <c r="H190" s="824" t="s">
        <v>4011</v>
      </c>
      <c r="I190" s="800" t="s">
        <v>1661</v>
      </c>
      <c r="J190" s="84">
        <f t="shared" si="84"/>
        <v>45566</v>
      </c>
      <c r="K190" s="789">
        <v>178.08</v>
      </c>
      <c r="L190" s="52"/>
      <c r="M190" s="789">
        <f>K190</f>
        <v>178.08</v>
      </c>
      <c r="N190" s="52"/>
      <c r="O190" s="84"/>
      <c r="P190" s="2091"/>
      <c r="Q190" s="84"/>
      <c r="R190" s="2092" t="s">
        <v>4010</v>
      </c>
      <c r="S190" s="901" t="s">
        <v>4070</v>
      </c>
      <c r="T190" s="929" t="s">
        <v>5533</v>
      </c>
      <c r="U190" s="903" t="s">
        <v>5533</v>
      </c>
      <c r="V190" s="901" t="s">
        <v>5533</v>
      </c>
      <c r="W190" s="789">
        <v>172.2</v>
      </c>
      <c r="X190" s="1103">
        <f t="shared" si="62"/>
        <v>3.4146341463414664E-2</v>
      </c>
      <c r="Y190" s="958"/>
    </row>
    <row r="191" spans="1:25" ht="13.5" customHeight="1" x14ac:dyDescent="0.2">
      <c r="A191" s="1007">
        <v>5</v>
      </c>
      <c r="B191" s="1017">
        <v>5.4</v>
      </c>
      <c r="C191" s="45"/>
      <c r="D191" s="45"/>
      <c r="E191" s="1016" t="str">
        <f t="shared" si="81"/>
        <v>Radiation Safety Regulation 2021 
Possession licences for radioactive substances</v>
      </c>
      <c r="F191" s="804"/>
      <c r="G191" s="788" t="s">
        <v>1951</v>
      </c>
      <c r="H191" s="824"/>
      <c r="I191" s="800" t="s">
        <v>8</v>
      </c>
      <c r="J191" s="84"/>
      <c r="K191" s="790"/>
      <c r="L191" s="814"/>
      <c r="M191" s="814"/>
      <c r="N191" s="52"/>
      <c r="O191" s="84"/>
      <c r="P191" s="2091"/>
      <c r="Q191" s="84"/>
      <c r="R191" s="2092"/>
      <c r="S191" s="901" t="s">
        <v>4068</v>
      </c>
      <c r="T191" s="930"/>
      <c r="U191" s="903"/>
      <c r="V191" s="901"/>
      <c r="W191" s="790"/>
      <c r="X191" s="1103" t="str">
        <f t="shared" si="62"/>
        <v>Blank</v>
      </c>
      <c r="Y191" s="958"/>
    </row>
    <row r="192" spans="1:25" ht="13.5" customHeight="1" x14ac:dyDescent="0.2">
      <c r="A192" s="1007">
        <v>5</v>
      </c>
      <c r="B192" s="1017">
        <v>5.4</v>
      </c>
      <c r="C192" s="45"/>
      <c r="D192" s="45"/>
      <c r="E192" s="1016" t="str">
        <f t="shared" si="81"/>
        <v>Radiation Safety Regulation 2021 
Possession licences for radioactive substances</v>
      </c>
      <c r="F192" s="804"/>
      <c r="G192" s="788" t="s">
        <v>1663</v>
      </c>
      <c r="H192" s="824" t="s">
        <v>3867</v>
      </c>
      <c r="I192" s="800" t="s">
        <v>1661</v>
      </c>
      <c r="J192" s="84">
        <f t="shared" ref="J192:J194" si="86">J$180</f>
        <v>45566</v>
      </c>
      <c r="K192" s="789">
        <v>891.99</v>
      </c>
      <c r="L192" s="52"/>
      <c r="M192" s="789">
        <f>K192+L192</f>
        <v>891.99</v>
      </c>
      <c r="N192" s="52" t="s">
        <v>1362</v>
      </c>
      <c r="O192" s="84">
        <f t="shared" ref="O192:O194" si="87">O$180</f>
        <v>45931</v>
      </c>
      <c r="P192" s="2091" t="s">
        <v>1623</v>
      </c>
      <c r="Q192" s="84" t="s">
        <v>3939</v>
      </c>
      <c r="R192" s="2092" t="s">
        <v>3448</v>
      </c>
      <c r="S192" s="901" t="s">
        <v>4070</v>
      </c>
      <c r="T192" s="929" t="s">
        <v>5534</v>
      </c>
      <c r="U192" s="903" t="s">
        <v>5534</v>
      </c>
      <c r="V192" s="901" t="s">
        <v>5534</v>
      </c>
      <c r="W192" s="789">
        <v>862.54</v>
      </c>
      <c r="X192" s="1103">
        <f t="shared" si="62"/>
        <v>3.4143344076796422E-2</v>
      </c>
      <c r="Y192" s="958"/>
    </row>
    <row r="193" spans="1:25" ht="13.5" customHeight="1" x14ac:dyDescent="0.2">
      <c r="A193" s="1007">
        <v>5</v>
      </c>
      <c r="B193" s="1017">
        <v>5.4</v>
      </c>
      <c r="C193" s="45"/>
      <c r="D193" s="45"/>
      <c r="E193" s="1016" t="str">
        <f t="shared" si="81"/>
        <v>Radiation Safety Regulation 2021 
Possession licences for radioactive substances</v>
      </c>
      <c r="F193" s="804"/>
      <c r="G193" s="788" t="s">
        <v>1664</v>
      </c>
      <c r="H193" s="824" t="s">
        <v>3868</v>
      </c>
      <c r="I193" s="800" t="s">
        <v>1661</v>
      </c>
      <c r="J193" s="84">
        <f t="shared" si="86"/>
        <v>45566</v>
      </c>
      <c r="K193" s="789">
        <v>357.22</v>
      </c>
      <c r="L193" s="52"/>
      <c r="M193" s="789">
        <f>K193+L193</f>
        <v>357.22</v>
      </c>
      <c r="N193" s="52" t="s">
        <v>1362</v>
      </c>
      <c r="O193" s="84">
        <f t="shared" si="87"/>
        <v>45931</v>
      </c>
      <c r="P193" s="2091" t="s">
        <v>1623</v>
      </c>
      <c r="Q193" s="84" t="s">
        <v>3939</v>
      </c>
      <c r="R193" s="2092" t="s">
        <v>3449</v>
      </c>
      <c r="S193" s="901" t="s">
        <v>4070</v>
      </c>
      <c r="T193" s="929" t="s">
        <v>5535</v>
      </c>
      <c r="U193" s="903" t="s">
        <v>5535</v>
      </c>
      <c r="V193" s="901" t="s">
        <v>5535</v>
      </c>
      <c r="W193" s="789">
        <v>345.43</v>
      </c>
      <c r="X193" s="1103">
        <f t="shared" si="62"/>
        <v>3.4131372492256062E-2</v>
      </c>
      <c r="Y193" s="958"/>
    </row>
    <row r="194" spans="1:25" ht="13.5" customHeight="1" x14ac:dyDescent="0.2">
      <c r="A194" s="1007">
        <v>5</v>
      </c>
      <c r="B194" s="1017">
        <v>5.4</v>
      </c>
      <c r="C194" s="45"/>
      <c r="D194" s="45"/>
      <c r="E194" s="1016" t="str">
        <f t="shared" si="81"/>
        <v>Radiation Safety Regulation 2021 
Possession licences for radioactive substances</v>
      </c>
      <c r="F194" s="804"/>
      <c r="G194" s="823" t="s">
        <v>3962</v>
      </c>
      <c r="H194" s="824" t="s">
        <v>4012</v>
      </c>
      <c r="I194" s="800" t="s">
        <v>1661</v>
      </c>
      <c r="J194" s="84">
        <f t="shared" si="86"/>
        <v>45566</v>
      </c>
      <c r="K194" s="789">
        <v>267.12</v>
      </c>
      <c r="L194" s="52"/>
      <c r="M194" s="789">
        <f>K194</f>
        <v>267.12</v>
      </c>
      <c r="N194" s="52"/>
      <c r="O194" s="84">
        <f t="shared" si="87"/>
        <v>45931</v>
      </c>
      <c r="P194" s="2091" t="s">
        <v>1623</v>
      </c>
      <c r="Q194" s="84" t="s">
        <v>3939</v>
      </c>
      <c r="R194" s="2092" t="s">
        <v>4010</v>
      </c>
      <c r="S194" s="901" t="s">
        <v>4070</v>
      </c>
      <c r="T194" s="929" t="s">
        <v>5536</v>
      </c>
      <c r="U194" s="903" t="s">
        <v>5536</v>
      </c>
      <c r="V194" s="901" t="s">
        <v>5536</v>
      </c>
      <c r="W194" s="789">
        <v>258.3</v>
      </c>
      <c r="X194" s="1103">
        <f t="shared" si="62"/>
        <v>3.4146341463414664E-2</v>
      </c>
      <c r="Y194" s="958"/>
    </row>
    <row r="195" spans="1:25" ht="33" customHeight="1" x14ac:dyDescent="0.25">
      <c r="A195" s="1007">
        <v>5</v>
      </c>
      <c r="B195" s="1017">
        <v>5.4</v>
      </c>
      <c r="C195" s="45"/>
      <c r="D195" s="45"/>
      <c r="E195" s="249" t="s">
        <v>3963</v>
      </c>
      <c r="F195" s="249"/>
      <c r="G195" s="816" t="s">
        <v>3964</v>
      </c>
      <c r="H195" s="224" t="s">
        <v>3869</v>
      </c>
      <c r="I195" s="224" t="s">
        <v>1666</v>
      </c>
      <c r="J195" s="84">
        <f>J$180</f>
        <v>45566</v>
      </c>
      <c r="K195" s="789">
        <v>103.88</v>
      </c>
      <c r="L195" s="52"/>
      <c r="M195" s="789">
        <f>K195+L195</f>
        <v>103.88</v>
      </c>
      <c r="N195" s="52" t="s">
        <v>1362</v>
      </c>
      <c r="O195" s="84">
        <f>O$180</f>
        <v>45931</v>
      </c>
      <c r="P195" s="253" t="s">
        <v>1623</v>
      </c>
      <c r="Q195" s="253" t="s">
        <v>3939</v>
      </c>
      <c r="R195" s="253" t="s">
        <v>3450</v>
      </c>
      <c r="S195" s="901" t="s">
        <v>4070</v>
      </c>
      <c r="T195" s="929" t="s">
        <v>5537</v>
      </c>
      <c r="U195" s="903" t="s">
        <v>5537</v>
      </c>
      <c r="V195" s="901" t="s">
        <v>5537</v>
      </c>
      <c r="W195" s="789">
        <v>100.45</v>
      </c>
      <c r="X195" s="1103">
        <f t="shared" si="62"/>
        <v>3.4146341463414664E-2</v>
      </c>
      <c r="Y195" s="958"/>
    </row>
    <row r="196" spans="1:25" ht="13.5" customHeight="1" x14ac:dyDescent="0.2">
      <c r="A196" s="1007">
        <v>5</v>
      </c>
      <c r="B196" s="1017">
        <v>5.4</v>
      </c>
      <c r="C196" s="45"/>
      <c r="D196" s="45"/>
      <c r="E196" s="1018" t="str">
        <f t="shared" ref="E196:E199" si="88">E195</f>
        <v>Radiation Safety Regulation 2021
Use licences and transport licences</v>
      </c>
      <c r="F196" s="249"/>
      <c r="G196" s="249" t="s">
        <v>3965</v>
      </c>
      <c r="H196" s="224"/>
      <c r="I196" s="224" t="s">
        <v>8</v>
      </c>
      <c r="J196" s="84"/>
      <c r="K196" s="790"/>
      <c r="L196" s="52"/>
      <c r="M196" s="814"/>
      <c r="N196" s="52"/>
      <c r="O196" s="253"/>
      <c r="P196" s="253"/>
      <c r="Q196" s="253"/>
      <c r="R196" s="253"/>
      <c r="S196" s="901" t="s">
        <v>4068</v>
      </c>
      <c r="T196" s="930"/>
      <c r="U196" s="903"/>
      <c r="V196" s="901"/>
      <c r="W196" s="790"/>
      <c r="X196" s="1103" t="str">
        <f t="shared" si="62"/>
        <v>Blank</v>
      </c>
      <c r="Y196" s="958"/>
    </row>
    <row r="197" spans="1:25" ht="12" customHeight="1" x14ac:dyDescent="0.2">
      <c r="A197" s="1007">
        <v>5</v>
      </c>
      <c r="B197" s="1017">
        <v>5.4</v>
      </c>
      <c r="C197" s="45"/>
      <c r="D197" s="45"/>
      <c r="E197" s="1018" t="str">
        <f t="shared" si="88"/>
        <v>Radiation Safety Regulation 2021
Use licences and transport licences</v>
      </c>
      <c r="F197" s="249"/>
      <c r="G197" s="249" t="s">
        <v>2538</v>
      </c>
      <c r="H197" s="224" t="s">
        <v>3870</v>
      </c>
      <c r="I197" s="224" t="s">
        <v>1667</v>
      </c>
      <c r="J197" s="84">
        <f t="shared" ref="J197:J200" si="89">J$180</f>
        <v>45566</v>
      </c>
      <c r="K197" s="789">
        <v>74.2</v>
      </c>
      <c r="L197" s="52"/>
      <c r="M197" s="789">
        <f t="shared" ref="M197:M203" si="90">K197+L197</f>
        <v>74.2</v>
      </c>
      <c r="N197" s="52" t="s">
        <v>1362</v>
      </c>
      <c r="O197" s="84">
        <f t="shared" ref="O197:O200" si="91">O$180</f>
        <v>45931</v>
      </c>
      <c r="P197" s="253" t="s">
        <v>1623</v>
      </c>
      <c r="Q197" s="253" t="s">
        <v>3939</v>
      </c>
      <c r="R197" s="253" t="s">
        <v>3451</v>
      </c>
      <c r="S197" s="901" t="s">
        <v>4070</v>
      </c>
      <c r="T197" s="929" t="s">
        <v>5538</v>
      </c>
      <c r="U197" s="903" t="s">
        <v>5538</v>
      </c>
      <c r="V197" s="901" t="s">
        <v>5538</v>
      </c>
      <c r="W197" s="789">
        <v>71.75</v>
      </c>
      <c r="X197" s="1103">
        <f t="shared" si="62"/>
        <v>3.4146341463414664E-2</v>
      </c>
      <c r="Y197" s="958"/>
    </row>
    <row r="198" spans="1:25" ht="13.5" customHeight="1" x14ac:dyDescent="0.2">
      <c r="A198" s="1007">
        <v>5</v>
      </c>
      <c r="B198" s="1017">
        <v>5.4</v>
      </c>
      <c r="C198" s="45"/>
      <c r="D198" s="45"/>
      <c r="E198" s="1018" t="str">
        <f t="shared" si="88"/>
        <v>Radiation Safety Regulation 2021
Use licences and transport licences</v>
      </c>
      <c r="F198" s="249"/>
      <c r="G198" s="249" t="s">
        <v>1952</v>
      </c>
      <c r="H198" s="224" t="s">
        <v>3871</v>
      </c>
      <c r="I198" s="224" t="s">
        <v>1667</v>
      </c>
      <c r="J198" s="84">
        <f t="shared" si="89"/>
        <v>45566</v>
      </c>
      <c r="K198" s="789">
        <v>148.4</v>
      </c>
      <c r="L198" s="52"/>
      <c r="M198" s="789">
        <f t="shared" si="90"/>
        <v>148.4</v>
      </c>
      <c r="N198" s="52" t="s">
        <v>1362</v>
      </c>
      <c r="O198" s="84">
        <f t="shared" si="91"/>
        <v>45931</v>
      </c>
      <c r="P198" s="253" t="s">
        <v>1623</v>
      </c>
      <c r="Q198" s="253" t="s">
        <v>3939</v>
      </c>
      <c r="R198" s="253" t="s">
        <v>3452</v>
      </c>
      <c r="S198" s="901" t="s">
        <v>4070</v>
      </c>
      <c r="T198" s="929" t="s">
        <v>5539</v>
      </c>
      <c r="U198" s="903" t="s">
        <v>5539</v>
      </c>
      <c r="V198" s="901" t="s">
        <v>5539</v>
      </c>
      <c r="W198" s="789">
        <v>143.5</v>
      </c>
      <c r="X198" s="1103">
        <f t="shared" si="62"/>
        <v>3.4146341463414664E-2</v>
      </c>
      <c r="Y198" s="958"/>
    </row>
    <row r="199" spans="1:25" ht="12" customHeight="1" x14ac:dyDescent="0.2">
      <c r="A199" s="1007">
        <v>5</v>
      </c>
      <c r="B199" s="1017">
        <v>5.4</v>
      </c>
      <c r="C199" s="45"/>
      <c r="D199" s="45"/>
      <c r="E199" s="1018" t="str">
        <f t="shared" si="88"/>
        <v>Radiation Safety Regulation 2021
Use licences and transport licences</v>
      </c>
      <c r="F199" s="249"/>
      <c r="G199" s="249" t="s">
        <v>1953</v>
      </c>
      <c r="H199" s="224" t="s">
        <v>3872</v>
      </c>
      <c r="I199" s="224" t="s">
        <v>1667</v>
      </c>
      <c r="J199" s="84">
        <f t="shared" si="89"/>
        <v>45566</v>
      </c>
      <c r="K199" s="789">
        <v>222.6</v>
      </c>
      <c r="L199" s="52"/>
      <c r="M199" s="789">
        <f t="shared" si="90"/>
        <v>222.6</v>
      </c>
      <c r="N199" s="52" t="s">
        <v>1362</v>
      </c>
      <c r="O199" s="84">
        <f t="shared" si="91"/>
        <v>45931</v>
      </c>
      <c r="P199" s="253" t="s">
        <v>1623</v>
      </c>
      <c r="Q199" s="253" t="s">
        <v>3939</v>
      </c>
      <c r="R199" s="253" t="s">
        <v>3453</v>
      </c>
      <c r="S199" s="901" t="s">
        <v>4070</v>
      </c>
      <c r="T199" s="929" t="s">
        <v>5540</v>
      </c>
      <c r="U199" s="903" t="s">
        <v>5540</v>
      </c>
      <c r="V199" s="901" t="s">
        <v>5540</v>
      </c>
      <c r="W199" s="789">
        <v>215.25</v>
      </c>
      <c r="X199" s="1103">
        <f t="shared" si="62"/>
        <v>3.4146341463414664E-2</v>
      </c>
      <c r="Y199" s="958"/>
    </row>
    <row r="200" spans="1:25" ht="28.5" x14ac:dyDescent="0.25">
      <c r="A200" s="1007">
        <v>5</v>
      </c>
      <c r="B200" s="1017">
        <v>5.4</v>
      </c>
      <c r="C200" s="45"/>
      <c r="D200" s="45"/>
      <c r="E200" s="249" t="s">
        <v>3966</v>
      </c>
      <c r="F200" s="249"/>
      <c r="G200" s="816" t="s">
        <v>3967</v>
      </c>
      <c r="H200" s="224" t="s">
        <v>3873</v>
      </c>
      <c r="I200" s="224">
        <v>410230</v>
      </c>
      <c r="J200" s="84">
        <f t="shared" si="89"/>
        <v>45566</v>
      </c>
      <c r="K200" s="789">
        <v>44.52</v>
      </c>
      <c r="L200" s="52"/>
      <c r="M200" s="789">
        <f t="shared" si="90"/>
        <v>44.52</v>
      </c>
      <c r="N200" s="52" t="s">
        <v>1362</v>
      </c>
      <c r="O200" s="84">
        <f t="shared" si="91"/>
        <v>45931</v>
      </c>
      <c r="P200" s="253" t="s">
        <v>1623</v>
      </c>
      <c r="Q200" s="253" t="s">
        <v>3939</v>
      </c>
      <c r="R200" s="253" t="s">
        <v>3454</v>
      </c>
      <c r="S200" s="901" t="s">
        <v>4070</v>
      </c>
      <c r="T200" s="929" t="s">
        <v>5541</v>
      </c>
      <c r="U200" s="903" t="s">
        <v>5541</v>
      </c>
      <c r="V200" s="901" t="s">
        <v>5541</v>
      </c>
      <c r="W200" s="789">
        <v>43.05</v>
      </c>
      <c r="X200" s="1103">
        <f t="shared" si="62"/>
        <v>3.4146341463414664E-2</v>
      </c>
      <c r="Y200" s="958"/>
    </row>
    <row r="201" spans="1:25" ht="13.5" customHeight="1" x14ac:dyDescent="0.2">
      <c r="A201" s="1007">
        <v>5</v>
      </c>
      <c r="B201" s="1017">
        <v>5.4</v>
      </c>
      <c r="C201" s="45"/>
      <c r="D201" s="45"/>
      <c r="E201" s="1018" t="str">
        <f t="shared" ref="E201:E212" si="92">E200</f>
        <v xml:space="preserve">Radiation Safety Regulation 2021
Other Act instruments </v>
      </c>
      <c r="F201" s="249"/>
      <c r="G201" s="249" t="s">
        <v>3968</v>
      </c>
      <c r="H201" s="224" t="s">
        <v>3874</v>
      </c>
      <c r="I201" s="224">
        <v>410230</v>
      </c>
      <c r="J201" s="84">
        <f>J$180</f>
        <v>45566</v>
      </c>
      <c r="K201" s="789">
        <v>521.52</v>
      </c>
      <c r="L201" s="52"/>
      <c r="M201" s="789">
        <f t="shared" si="90"/>
        <v>521.52</v>
      </c>
      <c r="N201" s="52" t="s">
        <v>1362</v>
      </c>
      <c r="O201" s="84">
        <f>O$180</f>
        <v>45931</v>
      </c>
      <c r="P201" s="253" t="s">
        <v>1623</v>
      </c>
      <c r="Q201" s="253" t="s">
        <v>3939</v>
      </c>
      <c r="R201" s="253" t="s">
        <v>3455</v>
      </c>
      <c r="S201" s="901" t="s">
        <v>4070</v>
      </c>
      <c r="T201" s="929" t="s">
        <v>5542</v>
      </c>
      <c r="U201" s="903" t="s">
        <v>5542</v>
      </c>
      <c r="V201" s="901" t="s">
        <v>5542</v>
      </c>
      <c r="W201" s="789">
        <v>504.3</v>
      </c>
      <c r="X201" s="1103">
        <f t="shared" si="62"/>
        <v>3.4146341463414664E-2</v>
      </c>
      <c r="Y201" s="958"/>
    </row>
    <row r="202" spans="1:25" ht="13.5" customHeight="1" x14ac:dyDescent="0.2">
      <c r="A202" s="1007">
        <v>5</v>
      </c>
      <c r="B202" s="1017">
        <v>5.4</v>
      </c>
      <c r="C202" s="45"/>
      <c r="D202" s="45"/>
      <c r="E202" s="1018" t="str">
        <f t="shared" si="92"/>
        <v xml:space="preserve">Radiation Safety Regulation 2021
Other Act instruments </v>
      </c>
      <c r="F202" s="249"/>
      <c r="G202" s="249" t="s">
        <v>3969</v>
      </c>
      <c r="H202" s="224" t="s">
        <v>3875</v>
      </c>
      <c r="I202" s="224">
        <v>410230</v>
      </c>
      <c r="J202" s="84">
        <f>J$180</f>
        <v>45566</v>
      </c>
      <c r="K202" s="789">
        <v>30.21</v>
      </c>
      <c r="L202" s="52"/>
      <c r="M202" s="789">
        <f t="shared" si="90"/>
        <v>30.21</v>
      </c>
      <c r="N202" s="52" t="s">
        <v>1362</v>
      </c>
      <c r="O202" s="84">
        <f>O$180</f>
        <v>45931</v>
      </c>
      <c r="P202" s="253" t="s">
        <v>1623</v>
      </c>
      <c r="Q202" s="253" t="s">
        <v>3939</v>
      </c>
      <c r="R202" s="253" t="s">
        <v>3456</v>
      </c>
      <c r="S202" s="901" t="s">
        <v>4070</v>
      </c>
      <c r="T202" s="929" t="s">
        <v>5543</v>
      </c>
      <c r="U202" s="903" t="s">
        <v>5543</v>
      </c>
      <c r="V202" s="901" t="s">
        <v>5543</v>
      </c>
      <c r="W202" s="789">
        <v>29.21</v>
      </c>
      <c r="X202" s="1103">
        <f t="shared" si="62"/>
        <v>3.4234851078397854E-2</v>
      </c>
      <c r="Y202" s="958"/>
    </row>
    <row r="203" spans="1:25" ht="12" customHeight="1" x14ac:dyDescent="0.2">
      <c r="A203" s="1007">
        <v>5</v>
      </c>
      <c r="B203" s="1017">
        <v>5.4</v>
      </c>
      <c r="C203" s="45"/>
      <c r="D203" s="45"/>
      <c r="E203" s="1018" t="str">
        <f t="shared" si="92"/>
        <v xml:space="preserve">Radiation Safety Regulation 2021
Other Act instruments </v>
      </c>
      <c r="F203" s="249"/>
      <c r="G203" s="249" t="s">
        <v>3970</v>
      </c>
      <c r="H203" s="224" t="s">
        <v>3876</v>
      </c>
      <c r="I203" s="224">
        <v>410230</v>
      </c>
      <c r="J203" s="84">
        <f>J$180</f>
        <v>45566</v>
      </c>
      <c r="K203" s="789">
        <v>297.33</v>
      </c>
      <c r="L203" s="52"/>
      <c r="M203" s="789">
        <f t="shared" si="90"/>
        <v>297.33</v>
      </c>
      <c r="N203" s="52" t="s">
        <v>1362</v>
      </c>
      <c r="O203" s="84">
        <f>O$180</f>
        <v>45931</v>
      </c>
      <c r="P203" s="253" t="s">
        <v>1623</v>
      </c>
      <c r="Q203" s="253" t="s">
        <v>3939</v>
      </c>
      <c r="R203" s="253" t="s">
        <v>3457</v>
      </c>
      <c r="S203" s="901" t="s">
        <v>4070</v>
      </c>
      <c r="T203" s="929" t="s">
        <v>5544</v>
      </c>
      <c r="U203" s="903" t="s">
        <v>5544</v>
      </c>
      <c r="V203" s="901" t="s">
        <v>5544</v>
      </c>
      <c r="W203" s="789">
        <v>287.51</v>
      </c>
      <c r="X203" s="1103">
        <f t="shared" si="62"/>
        <v>3.4155333727522441E-2</v>
      </c>
      <c r="Y203" s="958"/>
    </row>
    <row r="204" spans="1:25" ht="12.6" customHeight="1" x14ac:dyDescent="0.2">
      <c r="A204" s="1007">
        <v>5</v>
      </c>
      <c r="B204" s="1017">
        <v>5.4</v>
      </c>
      <c r="C204" s="45"/>
      <c r="D204" s="45"/>
      <c r="E204" s="1018" t="str">
        <f t="shared" si="92"/>
        <v xml:space="preserve">Radiation Safety Regulation 2021
Other Act instruments </v>
      </c>
      <c r="F204" s="249"/>
      <c r="G204" s="249" t="s">
        <v>3971</v>
      </c>
      <c r="H204" s="224"/>
      <c r="I204" s="224"/>
      <c r="J204" s="84"/>
      <c r="K204" s="790"/>
      <c r="L204" s="52"/>
      <c r="M204" s="814"/>
      <c r="N204" s="52"/>
      <c r="O204" s="253"/>
      <c r="P204" s="253"/>
      <c r="Q204" s="253"/>
      <c r="R204" s="253"/>
      <c r="S204" s="901" t="s">
        <v>4068</v>
      </c>
      <c r="T204" s="930"/>
      <c r="U204" s="903"/>
      <c r="V204" s="901"/>
      <c r="W204" s="790"/>
      <c r="X204" s="1103" t="str">
        <f t="shared" si="62"/>
        <v>Blank</v>
      </c>
      <c r="Y204" s="958"/>
    </row>
    <row r="205" spans="1:25" ht="18.75" customHeight="1" x14ac:dyDescent="0.2">
      <c r="A205" s="1007">
        <v>5</v>
      </c>
      <c r="B205" s="1017">
        <v>5.4</v>
      </c>
      <c r="C205" s="45"/>
      <c r="D205" s="45"/>
      <c r="E205" s="1018" t="str">
        <f t="shared" si="92"/>
        <v xml:space="preserve">Radiation Safety Regulation 2021
Other Act instruments </v>
      </c>
      <c r="F205" s="249"/>
      <c r="G205" s="816" t="s">
        <v>3916</v>
      </c>
      <c r="H205" s="224" t="s">
        <v>3877</v>
      </c>
      <c r="I205" s="224">
        <v>410230</v>
      </c>
      <c r="J205" s="84">
        <f t="shared" ref="J205:J207" si="93">J$180</f>
        <v>45566</v>
      </c>
      <c r="K205" s="789">
        <v>148.93</v>
      </c>
      <c r="L205" s="52"/>
      <c r="M205" s="789">
        <f>K205+L205</f>
        <v>148.93</v>
      </c>
      <c r="N205" s="52" t="s">
        <v>1362</v>
      </c>
      <c r="O205" s="84">
        <f t="shared" ref="O205:O207" si="94">O$180</f>
        <v>45931</v>
      </c>
      <c r="P205" s="253" t="s">
        <v>1623</v>
      </c>
      <c r="Q205" s="253" t="s">
        <v>3939</v>
      </c>
      <c r="R205" s="253" t="s">
        <v>3458</v>
      </c>
      <c r="S205" s="901" t="s">
        <v>4070</v>
      </c>
      <c r="T205" s="929" t="s">
        <v>5545</v>
      </c>
      <c r="U205" s="903" t="s">
        <v>5545</v>
      </c>
      <c r="V205" s="901" t="s">
        <v>5545</v>
      </c>
      <c r="W205" s="789">
        <v>144.01</v>
      </c>
      <c r="X205" s="1103">
        <f t="shared" si="62"/>
        <v>3.4164294146239893E-2</v>
      </c>
      <c r="Y205" s="958"/>
    </row>
    <row r="206" spans="1:25" ht="15.75" customHeight="1" x14ac:dyDescent="0.2">
      <c r="A206" s="1007">
        <v>5</v>
      </c>
      <c r="B206" s="1017">
        <v>5.4</v>
      </c>
      <c r="C206" s="45"/>
      <c r="D206" s="45"/>
      <c r="E206" s="1018" t="str">
        <f t="shared" si="92"/>
        <v xml:space="preserve">Radiation Safety Regulation 2021
Other Act instruments </v>
      </c>
      <c r="F206" s="249"/>
      <c r="G206" s="249" t="s">
        <v>3917</v>
      </c>
      <c r="H206" s="224" t="s">
        <v>3878</v>
      </c>
      <c r="I206" s="224">
        <v>410230</v>
      </c>
      <c r="J206" s="84">
        <f t="shared" si="93"/>
        <v>45566</v>
      </c>
      <c r="K206" s="789">
        <v>297.33</v>
      </c>
      <c r="L206" s="52"/>
      <c r="M206" s="789">
        <f>K206+L206</f>
        <v>297.33</v>
      </c>
      <c r="N206" s="52" t="s">
        <v>1362</v>
      </c>
      <c r="O206" s="84">
        <f t="shared" si="94"/>
        <v>45931</v>
      </c>
      <c r="P206" s="253" t="s">
        <v>1623</v>
      </c>
      <c r="Q206" s="253" t="s">
        <v>3939</v>
      </c>
      <c r="R206" s="253" t="s">
        <v>3459</v>
      </c>
      <c r="S206" s="901" t="s">
        <v>4070</v>
      </c>
      <c r="T206" s="929" t="s">
        <v>5546</v>
      </c>
      <c r="U206" s="903" t="s">
        <v>5546</v>
      </c>
      <c r="V206" s="901" t="s">
        <v>5546</v>
      </c>
      <c r="W206" s="789">
        <v>287.51</v>
      </c>
      <c r="X206" s="1103">
        <f t="shared" si="62"/>
        <v>3.4155333727522441E-2</v>
      </c>
      <c r="Y206" s="958"/>
    </row>
    <row r="207" spans="1:25" ht="17.25" customHeight="1" x14ac:dyDescent="0.2">
      <c r="A207" s="1007">
        <v>5</v>
      </c>
      <c r="B207" s="1017">
        <v>5.4</v>
      </c>
      <c r="C207" s="45"/>
      <c r="D207" s="45"/>
      <c r="E207" s="1018" t="str">
        <f t="shared" si="92"/>
        <v xml:space="preserve">Radiation Safety Regulation 2021
Other Act instruments </v>
      </c>
      <c r="F207" s="249"/>
      <c r="G207" s="249" t="s">
        <v>3918</v>
      </c>
      <c r="H207" s="224" t="s">
        <v>3879</v>
      </c>
      <c r="I207" s="224">
        <v>410230</v>
      </c>
      <c r="J207" s="84">
        <f t="shared" si="93"/>
        <v>45566</v>
      </c>
      <c r="K207" s="789">
        <v>446.26</v>
      </c>
      <c r="L207" s="52"/>
      <c r="M207" s="789">
        <f>K207+L207</f>
        <v>446.26</v>
      </c>
      <c r="N207" s="52" t="s">
        <v>1362</v>
      </c>
      <c r="O207" s="84">
        <f t="shared" si="94"/>
        <v>45931</v>
      </c>
      <c r="P207" s="253" t="s">
        <v>1623</v>
      </c>
      <c r="Q207" s="253" t="s">
        <v>3939</v>
      </c>
      <c r="R207" s="253" t="s">
        <v>3460</v>
      </c>
      <c r="S207" s="901" t="s">
        <v>4070</v>
      </c>
      <c r="T207" s="929" t="s">
        <v>5547</v>
      </c>
      <c r="U207" s="903" t="s">
        <v>5547</v>
      </c>
      <c r="V207" s="901" t="s">
        <v>5547</v>
      </c>
      <c r="W207" s="789">
        <v>431.53</v>
      </c>
      <c r="X207" s="1103">
        <f t="shared" ref="X207:X236" si="95">IF(K207="","Blank",IF(ISTEXT(K207),"Text",(K207/W207)-1))</f>
        <v>3.4134359140731929E-2</v>
      </c>
      <c r="Y207" s="958"/>
    </row>
    <row r="208" spans="1:25" ht="12.75" customHeight="1" x14ac:dyDescent="0.2">
      <c r="A208" s="1007">
        <v>5</v>
      </c>
      <c r="B208" s="1017">
        <v>5.4</v>
      </c>
      <c r="C208" s="45"/>
      <c r="D208" s="45"/>
      <c r="E208" s="1018" t="str">
        <f t="shared" si="92"/>
        <v xml:space="preserve">Radiation Safety Regulation 2021
Other Act instruments </v>
      </c>
      <c r="F208" s="249"/>
      <c r="G208" s="249" t="s">
        <v>3972</v>
      </c>
      <c r="H208" s="224" t="s">
        <v>3880</v>
      </c>
      <c r="I208" s="224">
        <v>410230</v>
      </c>
      <c r="J208" s="84">
        <f>J$180</f>
        <v>45566</v>
      </c>
      <c r="K208" s="789">
        <v>103.88</v>
      </c>
      <c r="L208" s="52"/>
      <c r="M208" s="789">
        <f>K208+L208</f>
        <v>103.88</v>
      </c>
      <c r="N208" s="52" t="s">
        <v>1362</v>
      </c>
      <c r="O208" s="84">
        <f>O$180</f>
        <v>45931</v>
      </c>
      <c r="P208" s="253" t="s">
        <v>1623</v>
      </c>
      <c r="Q208" s="253" t="s">
        <v>3939</v>
      </c>
      <c r="R208" s="253" t="s">
        <v>3461</v>
      </c>
      <c r="S208" s="901" t="s">
        <v>4070</v>
      </c>
      <c r="T208" s="929" t="s">
        <v>5548</v>
      </c>
      <c r="U208" s="903" t="s">
        <v>5548</v>
      </c>
      <c r="V208" s="901" t="s">
        <v>5548</v>
      </c>
      <c r="W208" s="789">
        <v>100.45</v>
      </c>
      <c r="X208" s="1103">
        <f t="shared" si="95"/>
        <v>3.4146341463414664E-2</v>
      </c>
      <c r="Y208" s="958"/>
    </row>
    <row r="209" spans="1:344" ht="12.75" customHeight="1" x14ac:dyDescent="0.2">
      <c r="A209" s="1007">
        <v>5</v>
      </c>
      <c r="B209" s="1017">
        <v>5.4</v>
      </c>
      <c r="C209" s="45"/>
      <c r="D209" s="45"/>
      <c r="E209" s="1018" t="str">
        <f t="shared" si="92"/>
        <v xml:space="preserve">Radiation Safety Regulation 2021
Other Act instruments </v>
      </c>
      <c r="F209" s="249"/>
      <c r="G209" s="249" t="s">
        <v>3973</v>
      </c>
      <c r="H209" s="224"/>
      <c r="I209" s="224"/>
      <c r="J209" s="84"/>
      <c r="K209" s="790"/>
      <c r="L209" s="52"/>
      <c r="M209" s="814"/>
      <c r="N209" s="52"/>
      <c r="O209" s="253"/>
      <c r="P209" s="253"/>
      <c r="Q209" s="253"/>
      <c r="R209" s="253"/>
      <c r="S209" s="901" t="s">
        <v>4068</v>
      </c>
      <c r="T209" s="930"/>
      <c r="U209" s="903"/>
      <c r="V209" s="901"/>
      <c r="W209" s="790"/>
      <c r="X209" s="1103" t="str">
        <f t="shared" si="95"/>
        <v>Blank</v>
      </c>
      <c r="Y209" s="958"/>
    </row>
    <row r="210" spans="1:344" ht="12" customHeight="1" x14ac:dyDescent="0.2">
      <c r="A210" s="1007">
        <v>5</v>
      </c>
      <c r="B210" s="1017">
        <v>5.4</v>
      </c>
      <c r="C210" s="45"/>
      <c r="D210" s="45"/>
      <c r="E210" s="1018" t="str">
        <f t="shared" si="92"/>
        <v xml:space="preserve">Radiation Safety Regulation 2021
Other Act instruments </v>
      </c>
      <c r="F210" s="249"/>
      <c r="G210" s="249" t="s">
        <v>3916</v>
      </c>
      <c r="H210" s="224" t="s">
        <v>3881</v>
      </c>
      <c r="I210" s="224">
        <v>410230</v>
      </c>
      <c r="J210" s="84">
        <f t="shared" ref="J210:J212" si="96">J$180</f>
        <v>45566</v>
      </c>
      <c r="K210" s="789">
        <v>74.2</v>
      </c>
      <c r="L210" s="52"/>
      <c r="M210" s="789">
        <f>K210+L210</f>
        <v>74.2</v>
      </c>
      <c r="N210" s="52" t="s">
        <v>1362</v>
      </c>
      <c r="O210" s="84">
        <f t="shared" ref="O210:O212" si="97">O$180</f>
        <v>45931</v>
      </c>
      <c r="P210" s="253" t="s">
        <v>1623</v>
      </c>
      <c r="Q210" s="253" t="s">
        <v>3939</v>
      </c>
      <c r="R210" s="253" t="s">
        <v>3462</v>
      </c>
      <c r="S210" s="901" t="s">
        <v>4070</v>
      </c>
      <c r="T210" s="929" t="s">
        <v>5549</v>
      </c>
      <c r="U210" s="903" t="s">
        <v>5549</v>
      </c>
      <c r="V210" s="901" t="s">
        <v>5549</v>
      </c>
      <c r="W210" s="789">
        <v>71.75</v>
      </c>
      <c r="X210" s="1103">
        <f t="shared" si="95"/>
        <v>3.4146341463414664E-2</v>
      </c>
      <c r="Y210" s="958"/>
    </row>
    <row r="211" spans="1:344" ht="15" customHeight="1" x14ac:dyDescent="0.2">
      <c r="A211" s="1007">
        <v>5</v>
      </c>
      <c r="B211" s="1017">
        <v>5.4</v>
      </c>
      <c r="C211" s="45"/>
      <c r="D211" s="45"/>
      <c r="E211" s="1018" t="str">
        <f t="shared" si="92"/>
        <v xml:space="preserve">Radiation Safety Regulation 2021
Other Act instruments </v>
      </c>
      <c r="F211" s="249"/>
      <c r="G211" s="249" t="s">
        <v>3917</v>
      </c>
      <c r="H211" s="224" t="s">
        <v>3882</v>
      </c>
      <c r="I211" s="224">
        <v>410230</v>
      </c>
      <c r="J211" s="84">
        <f t="shared" si="96"/>
        <v>45566</v>
      </c>
      <c r="K211" s="789">
        <v>148.4</v>
      </c>
      <c r="L211" s="52"/>
      <c r="M211" s="789">
        <f>K211+L211</f>
        <v>148.4</v>
      </c>
      <c r="N211" s="52" t="s">
        <v>1362</v>
      </c>
      <c r="O211" s="84">
        <f t="shared" si="97"/>
        <v>45931</v>
      </c>
      <c r="P211" s="253" t="s">
        <v>1623</v>
      </c>
      <c r="Q211" s="253" t="s">
        <v>3939</v>
      </c>
      <c r="R211" s="253" t="s">
        <v>3463</v>
      </c>
      <c r="S211" s="901" t="s">
        <v>4070</v>
      </c>
      <c r="T211" s="929" t="s">
        <v>5550</v>
      </c>
      <c r="U211" s="903" t="s">
        <v>5550</v>
      </c>
      <c r="V211" s="901" t="s">
        <v>5550</v>
      </c>
      <c r="W211" s="789">
        <v>143.5</v>
      </c>
      <c r="X211" s="1103">
        <f t="shared" si="95"/>
        <v>3.4146341463414664E-2</v>
      </c>
      <c r="Y211" s="958"/>
    </row>
    <row r="212" spans="1:344" ht="12" customHeight="1" x14ac:dyDescent="0.2">
      <c r="A212" s="1007">
        <v>5</v>
      </c>
      <c r="B212" s="1017">
        <v>5.4</v>
      </c>
      <c r="C212" s="45"/>
      <c r="D212" s="45"/>
      <c r="E212" s="1018" t="str">
        <f t="shared" si="92"/>
        <v xml:space="preserve">Radiation Safety Regulation 2021
Other Act instruments </v>
      </c>
      <c r="F212" s="249"/>
      <c r="G212" s="249" t="s">
        <v>3918</v>
      </c>
      <c r="H212" s="224" t="s">
        <v>3883</v>
      </c>
      <c r="I212" s="224">
        <v>410230</v>
      </c>
      <c r="J212" s="84">
        <f t="shared" si="96"/>
        <v>45566</v>
      </c>
      <c r="K212" s="789">
        <v>222.6</v>
      </c>
      <c r="L212" s="52"/>
      <c r="M212" s="789">
        <f>K212+L212</f>
        <v>222.6</v>
      </c>
      <c r="N212" s="52" t="s">
        <v>1362</v>
      </c>
      <c r="O212" s="84">
        <f t="shared" si="97"/>
        <v>45931</v>
      </c>
      <c r="P212" s="253" t="s">
        <v>1623</v>
      </c>
      <c r="Q212" s="253" t="s">
        <v>3939</v>
      </c>
      <c r="R212" s="253" t="s">
        <v>3464</v>
      </c>
      <c r="S212" s="901" t="s">
        <v>4070</v>
      </c>
      <c r="T212" s="929" t="s">
        <v>5551</v>
      </c>
      <c r="U212" s="903" t="s">
        <v>5551</v>
      </c>
      <c r="V212" s="901" t="s">
        <v>5551</v>
      </c>
      <c r="W212" s="789">
        <v>215.25</v>
      </c>
      <c r="X212" s="1103">
        <f t="shared" si="95"/>
        <v>3.4146341463414664E-2</v>
      </c>
      <c r="Y212" s="958"/>
      <c r="BQ212" s="262"/>
      <c r="BR212" s="262"/>
      <c r="BS212" s="262"/>
      <c r="BT212" s="262"/>
      <c r="BU212" s="262"/>
      <c r="BV212" s="262"/>
      <c r="BW212" s="262"/>
      <c r="BX212" s="262"/>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2"/>
      <c r="CV212" s="262"/>
      <c r="CW212" s="262"/>
      <c r="CX212" s="262"/>
      <c r="CY212" s="262"/>
      <c r="CZ212" s="262"/>
      <c r="DA212" s="262"/>
      <c r="DB212" s="262"/>
      <c r="DC212" s="262"/>
      <c r="DD212" s="262"/>
      <c r="DE212" s="262"/>
      <c r="DF212" s="262"/>
      <c r="DG212" s="262"/>
      <c r="DH212" s="262"/>
      <c r="DI212" s="262"/>
      <c r="DJ212" s="262"/>
      <c r="DK212" s="262"/>
      <c r="DL212" s="262"/>
      <c r="DM212" s="262"/>
      <c r="DN212" s="262"/>
      <c r="DO212" s="262"/>
      <c r="DP212" s="262"/>
      <c r="DQ212" s="262"/>
      <c r="DR212" s="262"/>
      <c r="DS212" s="262"/>
      <c r="DT212" s="262"/>
      <c r="DU212" s="262"/>
      <c r="DV212" s="262"/>
      <c r="DW212" s="262"/>
      <c r="DX212" s="262"/>
      <c r="DY212" s="262"/>
      <c r="DZ212" s="262"/>
      <c r="EA212" s="262"/>
      <c r="EB212" s="262"/>
      <c r="EC212" s="262"/>
      <c r="ED212" s="262"/>
      <c r="EE212" s="262"/>
      <c r="EF212" s="262"/>
      <c r="EG212" s="262"/>
      <c r="EH212" s="262"/>
      <c r="EI212" s="262"/>
      <c r="EJ212" s="262"/>
      <c r="EK212" s="262"/>
      <c r="EL212" s="262"/>
      <c r="EM212" s="262"/>
      <c r="EN212" s="262"/>
      <c r="EO212" s="262"/>
      <c r="EP212" s="262"/>
      <c r="EQ212" s="262"/>
      <c r="ER212" s="262"/>
      <c r="ES212" s="262"/>
      <c r="ET212" s="262"/>
      <c r="EU212" s="262"/>
      <c r="EV212" s="262"/>
      <c r="EW212" s="262"/>
      <c r="EX212" s="262"/>
      <c r="EY212" s="262"/>
      <c r="EZ212" s="262"/>
      <c r="FA212" s="262"/>
      <c r="FB212" s="262"/>
      <c r="FC212" s="262"/>
      <c r="FD212" s="262"/>
      <c r="FE212" s="262"/>
      <c r="FF212" s="262"/>
      <c r="FG212" s="262"/>
      <c r="FH212" s="262"/>
      <c r="FI212" s="262"/>
      <c r="FJ212" s="262"/>
      <c r="FK212" s="262"/>
      <c r="FL212" s="262"/>
      <c r="FM212" s="262"/>
      <c r="FN212" s="262"/>
      <c r="FO212" s="262"/>
      <c r="FP212" s="262"/>
      <c r="FQ212" s="262"/>
      <c r="FR212" s="262"/>
      <c r="FS212" s="262"/>
      <c r="FT212" s="262"/>
      <c r="FU212" s="262"/>
      <c r="FV212" s="262"/>
      <c r="FW212" s="262"/>
      <c r="FX212" s="262"/>
      <c r="FY212" s="262"/>
      <c r="FZ212" s="262"/>
      <c r="GA212" s="262"/>
      <c r="GB212" s="262"/>
      <c r="GC212" s="262"/>
      <c r="GD212" s="262"/>
      <c r="GE212" s="262"/>
      <c r="GF212" s="262"/>
      <c r="GG212" s="262"/>
      <c r="GH212" s="262"/>
      <c r="GI212" s="262"/>
      <c r="GJ212" s="262"/>
      <c r="GK212" s="262"/>
      <c r="GL212" s="262"/>
      <c r="GM212" s="262"/>
      <c r="GN212" s="262"/>
      <c r="GO212" s="262"/>
      <c r="GP212" s="262"/>
      <c r="GQ212" s="262"/>
      <c r="GR212" s="262"/>
      <c r="GS212" s="262"/>
      <c r="GT212" s="262"/>
      <c r="GU212" s="262"/>
      <c r="GV212" s="262"/>
      <c r="GW212" s="262"/>
      <c r="GX212" s="262"/>
      <c r="GY212" s="262"/>
      <c r="GZ212" s="262"/>
      <c r="HA212" s="262"/>
      <c r="HB212" s="262"/>
      <c r="HC212" s="262"/>
      <c r="HD212" s="262"/>
      <c r="HE212" s="262"/>
      <c r="HF212" s="262"/>
      <c r="HG212" s="262"/>
      <c r="HH212" s="262"/>
      <c r="HI212" s="262"/>
      <c r="HJ212" s="262"/>
      <c r="HK212" s="262"/>
      <c r="HL212" s="262"/>
      <c r="HM212" s="262"/>
      <c r="HN212" s="262"/>
      <c r="HO212" s="189"/>
      <c r="HP212" s="189"/>
      <c r="HQ212" s="189"/>
      <c r="HR212" s="189"/>
      <c r="HS212" s="189"/>
      <c r="HT212" s="189"/>
      <c r="HU212" s="189"/>
      <c r="HV212" s="189"/>
      <c r="HW212" s="189"/>
      <c r="HX212" s="189"/>
      <c r="HY212" s="189"/>
      <c r="HZ212" s="189"/>
      <c r="IA212" s="189"/>
      <c r="IB212" s="189"/>
      <c r="IC212" s="189"/>
      <c r="ID212" s="189"/>
      <c r="IE212" s="189"/>
      <c r="IF212" s="189"/>
      <c r="IG212" s="189"/>
      <c r="IH212" s="189"/>
      <c r="II212" s="189"/>
      <c r="IJ212" s="189"/>
      <c r="IK212" s="189"/>
      <c r="IL212" s="189"/>
      <c r="IM212" s="189"/>
      <c r="IN212" s="189"/>
      <c r="IO212" s="189"/>
      <c r="IP212" s="189"/>
      <c r="IQ212" s="189"/>
      <c r="IR212" s="189"/>
      <c r="IS212" s="189"/>
      <c r="IT212" s="189"/>
      <c r="IU212" s="189"/>
      <c r="IV212" s="189"/>
      <c r="IW212" s="189"/>
      <c r="IX212" s="189"/>
      <c r="IY212" s="189"/>
      <c r="IZ212" s="189"/>
      <c r="JA212" s="189"/>
      <c r="JB212" s="189"/>
      <c r="JC212" s="189"/>
      <c r="JD212" s="189"/>
      <c r="JE212" s="189"/>
      <c r="JF212" s="189"/>
      <c r="JG212" s="189"/>
      <c r="JH212" s="189"/>
      <c r="JI212" s="189"/>
      <c r="JJ212" s="189"/>
      <c r="JK212" s="189"/>
      <c r="JL212" s="189"/>
      <c r="JM212" s="189"/>
      <c r="JN212" s="189"/>
      <c r="JO212" s="189"/>
      <c r="JP212" s="189"/>
      <c r="JQ212" s="189"/>
      <c r="JR212" s="189"/>
      <c r="JS212" s="189"/>
      <c r="JT212" s="189"/>
      <c r="JU212" s="189"/>
      <c r="JV212" s="189"/>
      <c r="JW212" s="189"/>
      <c r="JX212" s="189"/>
      <c r="JY212" s="189"/>
      <c r="JZ212" s="189"/>
      <c r="KA212" s="189"/>
      <c r="KB212" s="189"/>
      <c r="KC212" s="189"/>
      <c r="KD212" s="189"/>
      <c r="KE212" s="189"/>
      <c r="KF212" s="189"/>
      <c r="KG212" s="189"/>
      <c r="KH212" s="189"/>
      <c r="KI212" s="189"/>
      <c r="KJ212" s="189"/>
      <c r="KK212" s="189"/>
      <c r="KL212" s="189"/>
      <c r="KM212" s="189"/>
      <c r="KN212" s="189"/>
      <c r="KO212" s="189"/>
      <c r="KP212" s="189"/>
      <c r="KQ212" s="189"/>
      <c r="KR212" s="189"/>
      <c r="KS212" s="189"/>
      <c r="KT212" s="189"/>
      <c r="KU212" s="189"/>
      <c r="KV212" s="189"/>
      <c r="KW212" s="189"/>
      <c r="KX212" s="189"/>
      <c r="KY212" s="189"/>
      <c r="KZ212" s="189"/>
      <c r="LA212" s="189"/>
      <c r="LB212" s="189"/>
      <c r="LC212" s="189"/>
      <c r="LD212" s="189"/>
      <c r="LE212" s="189"/>
      <c r="LF212" s="189"/>
      <c r="LG212" s="189"/>
      <c r="LH212" s="189"/>
      <c r="LI212" s="189"/>
      <c r="LJ212" s="189"/>
      <c r="LK212" s="189"/>
      <c r="LL212" s="189"/>
      <c r="LM212" s="189"/>
      <c r="LN212" s="189"/>
      <c r="LO212" s="189"/>
      <c r="LP212" s="189"/>
      <c r="LQ212" s="189"/>
      <c r="LR212" s="189"/>
      <c r="LS212" s="189"/>
      <c r="LT212" s="189"/>
      <c r="LU212" s="189"/>
      <c r="LV212" s="189"/>
      <c r="LW212" s="189"/>
      <c r="LX212" s="189"/>
      <c r="LY212" s="189"/>
      <c r="LZ212" s="189"/>
      <c r="MA212" s="189"/>
      <c r="MB212" s="189"/>
      <c r="MC212" s="189"/>
      <c r="MD212" s="189"/>
      <c r="ME212" s="189"/>
      <c r="MF212" s="189"/>
    </row>
    <row r="213" spans="1:344" s="262" customFormat="1" ht="26.25" x14ac:dyDescent="0.25">
      <c r="A213" s="1007">
        <v>5</v>
      </c>
      <c r="B213" s="1017">
        <v>5.4</v>
      </c>
      <c r="C213" s="45"/>
      <c r="D213" s="45"/>
      <c r="E213" s="249" t="s">
        <v>3974</v>
      </c>
      <c r="F213" s="249"/>
      <c r="G213" s="249" t="s">
        <v>3975</v>
      </c>
      <c r="H213" s="224" t="s">
        <v>3884</v>
      </c>
      <c r="I213" s="224" t="s">
        <v>1668</v>
      </c>
      <c r="J213" s="84">
        <f t="shared" ref="J213:J220" si="98">J$180</f>
        <v>45566</v>
      </c>
      <c r="K213" s="789">
        <v>521.52</v>
      </c>
      <c r="L213" s="52"/>
      <c r="M213" s="789">
        <f t="shared" ref="M213:M220" si="99">K213+L213</f>
        <v>521.52</v>
      </c>
      <c r="N213" s="52" t="s">
        <v>1362</v>
      </c>
      <c r="O213" s="84">
        <f t="shared" ref="O213:O220" si="100">O$180</f>
        <v>45931</v>
      </c>
      <c r="P213" s="253" t="s">
        <v>1623</v>
      </c>
      <c r="Q213" s="253" t="s">
        <v>3939</v>
      </c>
      <c r="R213" s="253" t="s">
        <v>3465</v>
      </c>
      <c r="S213" s="901" t="s">
        <v>4070</v>
      </c>
      <c r="T213" s="929" t="s">
        <v>5552</v>
      </c>
      <c r="U213" s="903" t="s">
        <v>5552</v>
      </c>
      <c r="V213" s="901" t="s">
        <v>5552</v>
      </c>
      <c r="W213" s="789">
        <v>504.3</v>
      </c>
      <c r="X213" s="1103">
        <f t="shared" si="95"/>
        <v>3.4146341463414664E-2</v>
      </c>
      <c r="Y213" s="958"/>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c r="CT213" s="187"/>
      <c r="CU213" s="187"/>
      <c r="CV213" s="187"/>
      <c r="CW213" s="187"/>
      <c r="CX213" s="187"/>
      <c r="CY213" s="187"/>
      <c r="CZ213" s="187"/>
      <c r="DA213" s="187"/>
      <c r="DB213" s="187"/>
      <c r="DC213" s="187"/>
      <c r="DD213" s="187"/>
      <c r="DE213" s="187"/>
      <c r="DF213" s="187"/>
      <c r="DG213" s="187"/>
      <c r="DH213" s="187"/>
      <c r="DI213" s="187"/>
      <c r="DJ213" s="187"/>
      <c r="DK213" s="187"/>
      <c r="DL213" s="187"/>
      <c r="DM213" s="187"/>
      <c r="DN213" s="187"/>
      <c r="DO213" s="187"/>
      <c r="DP213" s="187"/>
      <c r="DQ213" s="187"/>
      <c r="DR213" s="187"/>
      <c r="DS213" s="187"/>
      <c r="DT213" s="187"/>
      <c r="DU213" s="187"/>
      <c r="DV213" s="187"/>
      <c r="DW213" s="187"/>
      <c r="DX213" s="187"/>
      <c r="DY213" s="187"/>
      <c r="DZ213" s="187"/>
      <c r="EA213" s="187"/>
      <c r="EB213" s="187"/>
      <c r="EC213" s="187"/>
      <c r="ED213" s="187"/>
      <c r="EE213" s="187"/>
      <c r="EF213" s="187"/>
      <c r="EG213" s="187"/>
      <c r="EH213" s="187"/>
      <c r="EI213" s="187"/>
      <c r="EJ213" s="187"/>
      <c r="EK213" s="187"/>
      <c r="EL213" s="187"/>
      <c r="EM213" s="187"/>
      <c r="EN213" s="187"/>
      <c r="EO213" s="187"/>
      <c r="EP213" s="187"/>
      <c r="EQ213" s="187"/>
      <c r="ER213" s="187"/>
      <c r="ES213" s="187"/>
      <c r="ET213" s="187"/>
      <c r="EU213" s="187"/>
      <c r="EV213" s="187"/>
      <c r="EW213" s="187"/>
      <c r="EX213" s="187"/>
      <c r="EY213" s="187"/>
      <c r="EZ213" s="187"/>
      <c r="FA213" s="187"/>
      <c r="FB213" s="187"/>
      <c r="FC213" s="187"/>
      <c r="FD213" s="187"/>
      <c r="FE213" s="187"/>
      <c r="FF213" s="187"/>
      <c r="FG213" s="187"/>
      <c r="FH213" s="187"/>
      <c r="FI213" s="187"/>
      <c r="FJ213" s="187"/>
      <c r="FK213" s="187"/>
      <c r="FL213" s="187"/>
      <c r="FM213" s="187"/>
      <c r="FN213" s="187"/>
      <c r="FO213" s="187"/>
      <c r="FP213" s="187"/>
      <c r="FQ213" s="187"/>
      <c r="FR213" s="187"/>
      <c r="FS213" s="187"/>
      <c r="FT213" s="187"/>
      <c r="FU213" s="187"/>
      <c r="FV213" s="187"/>
      <c r="FW213" s="187"/>
      <c r="FX213" s="187"/>
      <c r="FY213" s="187"/>
      <c r="FZ213" s="187"/>
      <c r="GA213" s="187"/>
      <c r="GB213" s="187"/>
      <c r="GC213" s="187"/>
      <c r="GD213" s="187"/>
      <c r="GE213" s="187"/>
      <c r="GF213" s="187"/>
      <c r="GG213" s="187"/>
      <c r="GH213" s="187"/>
      <c r="GI213" s="187"/>
      <c r="GJ213" s="187"/>
      <c r="GK213" s="187"/>
      <c r="GL213" s="187"/>
      <c r="GM213" s="187"/>
      <c r="GN213" s="187"/>
      <c r="GO213" s="187"/>
      <c r="GP213" s="187"/>
      <c r="GQ213" s="187"/>
      <c r="GR213" s="187"/>
      <c r="GS213" s="187"/>
      <c r="GT213" s="187"/>
      <c r="GU213" s="187"/>
      <c r="GV213" s="187"/>
      <c r="GW213" s="187"/>
      <c r="GX213" s="187"/>
      <c r="GY213" s="187"/>
      <c r="GZ213" s="187"/>
      <c r="HA213" s="187"/>
      <c r="HB213" s="187"/>
      <c r="HC213" s="187"/>
      <c r="HD213" s="187"/>
    </row>
    <row r="214" spans="1:344" s="262" customFormat="1" ht="12.75" customHeight="1" x14ac:dyDescent="0.2">
      <c r="A214" s="1007">
        <v>5</v>
      </c>
      <c r="B214" s="1017">
        <v>5.4</v>
      </c>
      <c r="C214" s="45"/>
      <c r="D214" s="45"/>
      <c r="E214" s="1018" t="str">
        <f t="shared" ref="E214:E220" si="101">E213</f>
        <v xml:space="preserve">Radiation Safety Regulation 2021 - Other fees </v>
      </c>
      <c r="F214" s="249"/>
      <c r="G214" s="249" t="s">
        <v>3976</v>
      </c>
      <c r="H214" s="224" t="s">
        <v>3885</v>
      </c>
      <c r="I214" s="224" t="s">
        <v>1668</v>
      </c>
      <c r="J214" s="84">
        <f t="shared" si="98"/>
        <v>45566</v>
      </c>
      <c r="K214" s="789">
        <v>521.52</v>
      </c>
      <c r="L214" s="52"/>
      <c r="M214" s="789">
        <f t="shared" si="99"/>
        <v>521.52</v>
      </c>
      <c r="N214" s="52" t="s">
        <v>1362</v>
      </c>
      <c r="O214" s="84">
        <f t="shared" si="100"/>
        <v>45931</v>
      </c>
      <c r="P214" s="253" t="s">
        <v>1623</v>
      </c>
      <c r="Q214" s="253" t="s">
        <v>3939</v>
      </c>
      <c r="R214" s="253" t="s">
        <v>3466</v>
      </c>
      <c r="S214" s="901" t="s">
        <v>4070</v>
      </c>
      <c r="T214" s="929" t="s">
        <v>5553</v>
      </c>
      <c r="U214" s="903" t="s">
        <v>5553</v>
      </c>
      <c r="V214" s="901" t="s">
        <v>5553</v>
      </c>
      <c r="W214" s="789">
        <v>504.3</v>
      </c>
      <c r="X214" s="1103">
        <f t="shared" si="95"/>
        <v>3.4146341463414664E-2</v>
      </c>
      <c r="Y214" s="958"/>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87"/>
      <c r="DW214" s="187"/>
      <c r="DX214" s="187"/>
      <c r="DY214" s="187"/>
      <c r="DZ214" s="187"/>
      <c r="EA214" s="187"/>
      <c r="EB214" s="187"/>
      <c r="EC214" s="187"/>
      <c r="ED214" s="187"/>
      <c r="EE214" s="187"/>
      <c r="EF214" s="187"/>
      <c r="EG214" s="187"/>
      <c r="EH214" s="187"/>
      <c r="EI214" s="187"/>
      <c r="EJ214" s="187"/>
      <c r="EK214" s="187"/>
      <c r="EL214" s="187"/>
      <c r="EM214" s="187"/>
      <c r="EN214" s="187"/>
      <c r="EO214" s="187"/>
      <c r="EP214" s="187"/>
      <c r="EQ214" s="187"/>
      <c r="ER214" s="187"/>
      <c r="ES214" s="187"/>
      <c r="ET214" s="187"/>
      <c r="EU214" s="187"/>
      <c r="EV214" s="187"/>
      <c r="EW214" s="187"/>
      <c r="EX214" s="187"/>
      <c r="EY214" s="187"/>
      <c r="EZ214" s="187"/>
      <c r="FA214" s="187"/>
      <c r="FB214" s="187"/>
      <c r="FC214" s="187"/>
      <c r="FD214" s="187"/>
      <c r="FE214" s="187"/>
      <c r="FF214" s="187"/>
      <c r="FG214" s="187"/>
      <c r="FH214" s="187"/>
      <c r="FI214" s="187"/>
      <c r="FJ214" s="187"/>
      <c r="FK214" s="187"/>
      <c r="FL214" s="187"/>
      <c r="FM214" s="187"/>
      <c r="FN214" s="187"/>
      <c r="FO214" s="187"/>
      <c r="FP214" s="187"/>
      <c r="FQ214" s="187"/>
      <c r="FR214" s="187"/>
      <c r="FS214" s="187"/>
      <c r="FT214" s="187"/>
      <c r="FU214" s="187"/>
      <c r="FV214" s="187"/>
      <c r="FW214" s="187"/>
      <c r="FX214" s="187"/>
      <c r="FY214" s="187"/>
      <c r="FZ214" s="187"/>
      <c r="GA214" s="187"/>
      <c r="GB214" s="187"/>
      <c r="GC214" s="187"/>
      <c r="GD214" s="187"/>
      <c r="GE214" s="187"/>
      <c r="GF214" s="187"/>
      <c r="GG214" s="187"/>
      <c r="GH214" s="187"/>
      <c r="GI214" s="187"/>
      <c r="GJ214" s="187"/>
      <c r="GK214" s="187"/>
      <c r="GL214" s="187"/>
      <c r="GM214" s="187"/>
      <c r="GN214" s="187"/>
      <c r="GO214" s="187"/>
      <c r="GP214" s="187"/>
      <c r="GQ214" s="187"/>
      <c r="GR214" s="187"/>
      <c r="GS214" s="187"/>
      <c r="GT214" s="187"/>
      <c r="GU214" s="187"/>
      <c r="GV214" s="187"/>
      <c r="GW214" s="187"/>
      <c r="GX214" s="187"/>
      <c r="GY214" s="187"/>
      <c r="GZ214" s="187"/>
      <c r="HA214" s="187"/>
      <c r="HB214" s="187"/>
      <c r="HC214" s="187"/>
      <c r="HD214" s="187"/>
    </row>
    <row r="215" spans="1:344" s="262" customFormat="1" ht="12.75" customHeight="1" x14ac:dyDescent="0.2">
      <c r="A215" s="1007">
        <v>5</v>
      </c>
      <c r="B215" s="1017">
        <v>5.4</v>
      </c>
      <c r="C215" s="45"/>
      <c r="D215" s="45"/>
      <c r="E215" s="1018" t="str">
        <f t="shared" si="101"/>
        <v xml:space="preserve">Radiation Safety Regulation 2021 - Other fees </v>
      </c>
      <c r="F215" s="249"/>
      <c r="G215" s="249" t="s">
        <v>3977</v>
      </c>
      <c r="H215" s="224" t="s">
        <v>3886</v>
      </c>
      <c r="I215" s="224" t="s">
        <v>1668</v>
      </c>
      <c r="J215" s="84">
        <f t="shared" si="98"/>
        <v>45566</v>
      </c>
      <c r="K215" s="789">
        <v>521.52</v>
      </c>
      <c r="L215" s="52"/>
      <c r="M215" s="789">
        <f t="shared" si="99"/>
        <v>521.52</v>
      </c>
      <c r="N215" s="52" t="s">
        <v>1362</v>
      </c>
      <c r="O215" s="84">
        <f t="shared" si="100"/>
        <v>45931</v>
      </c>
      <c r="P215" s="253" t="s">
        <v>1623</v>
      </c>
      <c r="Q215" s="253" t="s">
        <v>3939</v>
      </c>
      <c r="R215" s="253" t="s">
        <v>3467</v>
      </c>
      <c r="S215" s="901" t="s">
        <v>4070</v>
      </c>
      <c r="T215" s="929" t="s">
        <v>5554</v>
      </c>
      <c r="U215" s="903" t="s">
        <v>5554</v>
      </c>
      <c r="V215" s="901" t="s">
        <v>5554</v>
      </c>
      <c r="W215" s="789">
        <v>504.3</v>
      </c>
      <c r="X215" s="1103">
        <f t="shared" si="95"/>
        <v>3.4146341463414664E-2</v>
      </c>
      <c r="Y215" s="958"/>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87"/>
      <c r="DW215" s="187"/>
      <c r="DX215" s="187"/>
      <c r="DY215" s="187"/>
      <c r="DZ215" s="187"/>
      <c r="EA215" s="187"/>
      <c r="EB215" s="187"/>
      <c r="EC215" s="187"/>
      <c r="ED215" s="187"/>
      <c r="EE215" s="187"/>
      <c r="EF215" s="187"/>
      <c r="EG215" s="187"/>
      <c r="EH215" s="187"/>
      <c r="EI215" s="187"/>
      <c r="EJ215" s="187"/>
      <c r="EK215" s="187"/>
      <c r="EL215" s="187"/>
      <c r="EM215" s="187"/>
      <c r="EN215" s="187"/>
      <c r="EO215" s="187"/>
      <c r="EP215" s="187"/>
      <c r="EQ215" s="187"/>
      <c r="ER215" s="187"/>
      <c r="ES215" s="187"/>
      <c r="ET215" s="187"/>
      <c r="EU215" s="187"/>
      <c r="EV215" s="187"/>
      <c r="EW215" s="187"/>
      <c r="EX215" s="187"/>
      <c r="EY215" s="187"/>
      <c r="EZ215" s="187"/>
      <c r="FA215" s="187"/>
      <c r="FB215" s="187"/>
      <c r="FC215" s="187"/>
      <c r="FD215" s="187"/>
      <c r="FE215" s="187"/>
      <c r="FF215" s="187"/>
      <c r="FG215" s="187"/>
      <c r="FH215" s="187"/>
      <c r="FI215" s="187"/>
      <c r="FJ215" s="187"/>
      <c r="FK215" s="187"/>
      <c r="FL215" s="187"/>
      <c r="FM215" s="187"/>
      <c r="FN215" s="187"/>
      <c r="FO215" s="187"/>
      <c r="FP215" s="187"/>
      <c r="FQ215" s="187"/>
      <c r="FR215" s="187"/>
      <c r="FS215" s="187"/>
      <c r="FT215" s="187"/>
      <c r="FU215" s="187"/>
      <c r="FV215" s="187"/>
      <c r="FW215" s="187"/>
      <c r="FX215" s="187"/>
      <c r="FY215" s="187"/>
      <c r="FZ215" s="187"/>
      <c r="GA215" s="187"/>
      <c r="GB215" s="187"/>
      <c r="GC215" s="187"/>
      <c r="GD215" s="187"/>
      <c r="GE215" s="187"/>
      <c r="GF215" s="187"/>
      <c r="GG215" s="187"/>
      <c r="GH215" s="187"/>
      <c r="GI215" s="187"/>
      <c r="GJ215" s="187"/>
      <c r="GK215" s="187"/>
      <c r="GL215" s="187"/>
      <c r="GM215" s="187"/>
      <c r="GN215" s="187"/>
      <c r="GO215" s="187"/>
      <c r="GP215" s="187"/>
      <c r="GQ215" s="187"/>
      <c r="GR215" s="187"/>
      <c r="GS215" s="187"/>
      <c r="GT215" s="187"/>
      <c r="GU215" s="187"/>
      <c r="GV215" s="187"/>
      <c r="GW215" s="187"/>
      <c r="GX215" s="187"/>
      <c r="GY215" s="187"/>
      <c r="GZ215" s="187"/>
      <c r="HA215" s="187"/>
      <c r="HB215" s="187"/>
      <c r="HC215" s="187"/>
      <c r="HD215" s="187"/>
    </row>
    <row r="216" spans="1:344" s="262" customFormat="1" ht="12" customHeight="1" x14ac:dyDescent="0.2">
      <c r="A216" s="1007">
        <v>5</v>
      </c>
      <c r="B216" s="1017">
        <v>5.4</v>
      </c>
      <c r="C216" s="45"/>
      <c r="D216" s="45"/>
      <c r="E216" s="1018" t="str">
        <f t="shared" si="101"/>
        <v xml:space="preserve">Radiation Safety Regulation 2021 - Other fees </v>
      </c>
      <c r="F216" s="249"/>
      <c r="G216" s="249" t="s">
        <v>3978</v>
      </c>
      <c r="H216" s="224" t="s">
        <v>3887</v>
      </c>
      <c r="I216" s="224" t="s">
        <v>1668</v>
      </c>
      <c r="J216" s="84">
        <f t="shared" si="98"/>
        <v>45566</v>
      </c>
      <c r="K216" s="789">
        <v>521.52</v>
      </c>
      <c r="L216" s="52"/>
      <c r="M216" s="789">
        <f t="shared" si="99"/>
        <v>521.52</v>
      </c>
      <c r="N216" s="52" t="s">
        <v>1362</v>
      </c>
      <c r="O216" s="84">
        <f t="shared" si="100"/>
        <v>45931</v>
      </c>
      <c r="P216" s="253" t="s">
        <v>1623</v>
      </c>
      <c r="Q216" s="253" t="s">
        <v>3939</v>
      </c>
      <c r="R216" s="253" t="s">
        <v>3468</v>
      </c>
      <c r="S216" s="901" t="s">
        <v>4070</v>
      </c>
      <c r="T216" s="929" t="s">
        <v>5555</v>
      </c>
      <c r="U216" s="903" t="s">
        <v>5555</v>
      </c>
      <c r="V216" s="901" t="s">
        <v>5555</v>
      </c>
      <c r="W216" s="789">
        <v>504.3</v>
      </c>
      <c r="X216" s="1103">
        <f t="shared" si="95"/>
        <v>3.4146341463414664E-2</v>
      </c>
      <c r="Y216" s="958"/>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87"/>
      <c r="DW216" s="187"/>
      <c r="DX216" s="187"/>
      <c r="DY216" s="187"/>
      <c r="DZ216" s="187"/>
      <c r="EA216" s="187"/>
      <c r="EB216" s="187"/>
      <c r="EC216" s="187"/>
      <c r="ED216" s="187"/>
      <c r="EE216" s="187"/>
      <c r="EF216" s="187"/>
      <c r="EG216" s="187"/>
      <c r="EH216" s="187"/>
      <c r="EI216" s="187"/>
      <c r="EJ216" s="187"/>
      <c r="EK216" s="187"/>
      <c r="EL216" s="187"/>
      <c r="EM216" s="187"/>
      <c r="EN216" s="187"/>
      <c r="EO216" s="187"/>
      <c r="EP216" s="187"/>
      <c r="EQ216" s="187"/>
      <c r="ER216" s="187"/>
      <c r="ES216" s="187"/>
      <c r="ET216" s="187"/>
      <c r="EU216" s="187"/>
      <c r="EV216" s="187"/>
      <c r="EW216" s="187"/>
      <c r="EX216" s="187"/>
      <c r="EY216" s="187"/>
      <c r="EZ216" s="187"/>
      <c r="FA216" s="187"/>
      <c r="FB216" s="187"/>
      <c r="FC216" s="187"/>
      <c r="FD216" s="187"/>
      <c r="FE216" s="187"/>
      <c r="FF216" s="187"/>
      <c r="FG216" s="187"/>
      <c r="FH216" s="187"/>
      <c r="FI216" s="187"/>
      <c r="FJ216" s="187"/>
      <c r="FK216" s="187"/>
      <c r="FL216" s="187"/>
      <c r="FM216" s="187"/>
      <c r="FN216" s="187"/>
      <c r="FO216" s="187"/>
      <c r="FP216" s="187"/>
      <c r="FQ216" s="187"/>
      <c r="FR216" s="187"/>
      <c r="FS216" s="187"/>
      <c r="FT216" s="187"/>
      <c r="FU216" s="187"/>
      <c r="FV216" s="187"/>
      <c r="FW216" s="187"/>
      <c r="FX216" s="187"/>
      <c r="FY216" s="187"/>
      <c r="FZ216" s="187"/>
      <c r="GA216" s="187"/>
      <c r="GB216" s="187"/>
      <c r="GC216" s="187"/>
      <c r="GD216" s="187"/>
      <c r="GE216" s="187"/>
      <c r="GF216" s="187"/>
      <c r="GG216" s="187"/>
      <c r="GH216" s="187"/>
      <c r="GI216" s="187"/>
      <c r="GJ216" s="187"/>
      <c r="GK216" s="187"/>
      <c r="GL216" s="187"/>
      <c r="GM216" s="187"/>
      <c r="GN216" s="187"/>
      <c r="GO216" s="187"/>
      <c r="GP216" s="187"/>
      <c r="GQ216" s="187"/>
      <c r="GR216" s="187"/>
      <c r="GS216" s="187"/>
      <c r="GT216" s="187"/>
      <c r="GU216" s="187"/>
      <c r="GV216" s="187"/>
      <c r="GW216" s="187"/>
      <c r="GX216" s="187"/>
      <c r="GY216" s="187"/>
      <c r="GZ216" s="187"/>
      <c r="HA216" s="187"/>
      <c r="HB216" s="187"/>
      <c r="HC216" s="187"/>
      <c r="HD216" s="187"/>
    </row>
    <row r="217" spans="1:344" s="262" customFormat="1" ht="12" customHeight="1" x14ac:dyDescent="0.2">
      <c r="A217" s="1007">
        <v>5</v>
      </c>
      <c r="B217" s="1017">
        <v>5.4</v>
      </c>
      <c r="C217" s="45"/>
      <c r="D217" s="45"/>
      <c r="E217" s="1018" t="str">
        <f t="shared" si="101"/>
        <v xml:space="preserve">Radiation Safety Regulation 2021 - Other fees </v>
      </c>
      <c r="F217" s="249"/>
      <c r="G217" s="249" t="s">
        <v>3979</v>
      </c>
      <c r="H217" s="224" t="s">
        <v>3888</v>
      </c>
      <c r="I217" s="224" t="s">
        <v>1668</v>
      </c>
      <c r="J217" s="84">
        <f t="shared" si="98"/>
        <v>45566</v>
      </c>
      <c r="K217" s="789">
        <v>521.52</v>
      </c>
      <c r="L217" s="52"/>
      <c r="M217" s="789">
        <f t="shared" si="99"/>
        <v>521.52</v>
      </c>
      <c r="N217" s="52" t="s">
        <v>1362</v>
      </c>
      <c r="O217" s="84">
        <f t="shared" si="100"/>
        <v>45931</v>
      </c>
      <c r="P217" s="253" t="s">
        <v>1623</v>
      </c>
      <c r="Q217" s="253" t="s">
        <v>3939</v>
      </c>
      <c r="R217" s="253" t="s">
        <v>3469</v>
      </c>
      <c r="S217" s="901" t="s">
        <v>4070</v>
      </c>
      <c r="T217" s="929" t="s">
        <v>5556</v>
      </c>
      <c r="U217" s="903" t="s">
        <v>5556</v>
      </c>
      <c r="V217" s="901" t="s">
        <v>5556</v>
      </c>
      <c r="W217" s="789">
        <v>504.3</v>
      </c>
      <c r="X217" s="1103">
        <f t="shared" si="95"/>
        <v>3.4146341463414664E-2</v>
      </c>
      <c r="Y217" s="958"/>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87"/>
      <c r="DW217" s="187"/>
      <c r="DX217" s="187"/>
      <c r="DY217" s="187"/>
      <c r="DZ217" s="187"/>
      <c r="EA217" s="187"/>
      <c r="EB217" s="187"/>
      <c r="EC217" s="187"/>
      <c r="ED217" s="187"/>
      <c r="EE217" s="187"/>
      <c r="EF217" s="187"/>
      <c r="EG217" s="187"/>
      <c r="EH217" s="187"/>
      <c r="EI217" s="187"/>
      <c r="EJ217" s="187"/>
      <c r="EK217" s="187"/>
      <c r="EL217" s="187"/>
      <c r="EM217" s="187"/>
      <c r="EN217" s="187"/>
      <c r="EO217" s="187"/>
      <c r="EP217" s="187"/>
      <c r="EQ217" s="187"/>
      <c r="ER217" s="187"/>
      <c r="ES217" s="187"/>
      <c r="ET217" s="187"/>
      <c r="EU217" s="187"/>
      <c r="EV217" s="187"/>
      <c r="EW217" s="187"/>
      <c r="EX217" s="187"/>
      <c r="EY217" s="187"/>
      <c r="EZ217" s="187"/>
      <c r="FA217" s="187"/>
      <c r="FB217" s="187"/>
      <c r="FC217" s="187"/>
      <c r="FD217" s="187"/>
      <c r="FE217" s="187"/>
      <c r="FF217" s="187"/>
      <c r="FG217" s="187"/>
      <c r="FH217" s="187"/>
      <c r="FI217" s="187"/>
      <c r="FJ217" s="187"/>
      <c r="FK217" s="187"/>
      <c r="FL217" s="187"/>
      <c r="FM217" s="187"/>
      <c r="FN217" s="187"/>
      <c r="FO217" s="187"/>
      <c r="FP217" s="187"/>
      <c r="FQ217" s="187"/>
      <c r="FR217" s="187"/>
      <c r="FS217" s="187"/>
      <c r="FT217" s="187"/>
      <c r="FU217" s="187"/>
      <c r="FV217" s="187"/>
      <c r="FW217" s="187"/>
      <c r="FX217" s="187"/>
      <c r="FY217" s="187"/>
      <c r="FZ217" s="187"/>
      <c r="GA217" s="187"/>
      <c r="GB217" s="187"/>
      <c r="GC217" s="187"/>
      <c r="GD217" s="187"/>
      <c r="GE217" s="187"/>
      <c r="GF217" s="187"/>
      <c r="GG217" s="187"/>
      <c r="GH217" s="187"/>
      <c r="GI217" s="187"/>
      <c r="GJ217" s="187"/>
      <c r="GK217" s="187"/>
      <c r="GL217" s="187"/>
      <c r="GM217" s="187"/>
      <c r="GN217" s="187"/>
      <c r="GO217" s="187"/>
      <c r="GP217" s="187"/>
      <c r="GQ217" s="187"/>
      <c r="GR217" s="187"/>
      <c r="GS217" s="187"/>
      <c r="GT217" s="187"/>
      <c r="GU217" s="187"/>
      <c r="GV217" s="187"/>
      <c r="GW217" s="187"/>
      <c r="GX217" s="187"/>
      <c r="GY217" s="187"/>
      <c r="GZ217" s="187"/>
      <c r="HA217" s="187"/>
      <c r="HB217" s="187"/>
      <c r="HC217" s="187"/>
      <c r="HD217" s="187"/>
    </row>
    <row r="218" spans="1:344" s="262" customFormat="1" ht="11.25" customHeight="1" x14ac:dyDescent="0.2">
      <c r="A218" s="1007">
        <v>5</v>
      </c>
      <c r="B218" s="1017">
        <v>5.4</v>
      </c>
      <c r="C218" s="45"/>
      <c r="D218" s="45"/>
      <c r="E218" s="1018" t="str">
        <f t="shared" si="101"/>
        <v xml:space="preserve">Radiation Safety Regulation 2021 - Other fees </v>
      </c>
      <c r="F218" s="249"/>
      <c r="G218" s="249" t="s">
        <v>3980</v>
      </c>
      <c r="H218" s="224" t="s">
        <v>3889</v>
      </c>
      <c r="I218" s="224" t="s">
        <v>1668</v>
      </c>
      <c r="J218" s="84">
        <f t="shared" si="98"/>
        <v>45566</v>
      </c>
      <c r="K218" s="789">
        <v>30.21</v>
      </c>
      <c r="L218" s="52"/>
      <c r="M218" s="789">
        <f t="shared" si="99"/>
        <v>30.21</v>
      </c>
      <c r="N218" s="52" t="s">
        <v>1362</v>
      </c>
      <c r="O218" s="84">
        <f t="shared" si="100"/>
        <v>45931</v>
      </c>
      <c r="P218" s="253" t="s">
        <v>1623</v>
      </c>
      <c r="Q218" s="253" t="s">
        <v>3939</v>
      </c>
      <c r="R218" s="253" t="s">
        <v>3470</v>
      </c>
      <c r="S218" s="901" t="s">
        <v>4070</v>
      </c>
      <c r="T218" s="929" t="s">
        <v>5557</v>
      </c>
      <c r="U218" s="903" t="s">
        <v>5557</v>
      </c>
      <c r="V218" s="901" t="s">
        <v>5557</v>
      </c>
      <c r="W218" s="789">
        <v>29.21</v>
      </c>
      <c r="X218" s="1103">
        <f t="shared" si="95"/>
        <v>3.4234851078397854E-2</v>
      </c>
      <c r="Y218" s="958"/>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87"/>
      <c r="DW218" s="187"/>
      <c r="DX218" s="187"/>
      <c r="DY218" s="187"/>
      <c r="DZ218" s="187"/>
      <c r="EA218" s="187"/>
      <c r="EB218" s="187"/>
      <c r="EC218" s="187"/>
      <c r="ED218" s="187"/>
      <c r="EE218" s="187"/>
      <c r="EF218" s="187"/>
      <c r="EG218" s="187"/>
      <c r="EH218" s="187"/>
      <c r="EI218" s="187"/>
      <c r="EJ218" s="187"/>
      <c r="EK218" s="187"/>
      <c r="EL218" s="187"/>
      <c r="EM218" s="187"/>
      <c r="EN218" s="187"/>
      <c r="EO218" s="187"/>
      <c r="EP218" s="187"/>
      <c r="EQ218" s="187"/>
      <c r="ER218" s="187"/>
      <c r="ES218" s="187"/>
      <c r="ET218" s="187"/>
      <c r="EU218" s="187"/>
      <c r="EV218" s="187"/>
      <c r="EW218" s="187"/>
      <c r="EX218" s="187"/>
      <c r="EY218" s="187"/>
      <c r="EZ218" s="187"/>
      <c r="FA218" s="187"/>
      <c r="FB218" s="187"/>
      <c r="FC218" s="187"/>
      <c r="FD218" s="187"/>
      <c r="FE218" s="187"/>
      <c r="FF218" s="187"/>
      <c r="FG218" s="187"/>
      <c r="FH218" s="187"/>
      <c r="FI218" s="187"/>
      <c r="FJ218" s="187"/>
      <c r="FK218" s="187"/>
      <c r="FL218" s="187"/>
      <c r="FM218" s="187"/>
      <c r="FN218" s="187"/>
      <c r="FO218" s="187"/>
      <c r="FP218" s="187"/>
      <c r="FQ218" s="187"/>
      <c r="FR218" s="187"/>
      <c r="FS218" s="187"/>
      <c r="FT218" s="187"/>
      <c r="FU218" s="187"/>
      <c r="FV218" s="187"/>
      <c r="FW218" s="187"/>
      <c r="FX218" s="187"/>
      <c r="FY218" s="187"/>
      <c r="FZ218" s="187"/>
      <c r="GA218" s="187"/>
      <c r="GB218" s="187"/>
      <c r="GC218" s="187"/>
      <c r="GD218" s="187"/>
      <c r="GE218" s="187"/>
      <c r="GF218" s="187"/>
      <c r="GG218" s="187"/>
      <c r="GH218" s="187"/>
      <c r="GI218" s="187"/>
      <c r="GJ218" s="187"/>
      <c r="GK218" s="187"/>
      <c r="GL218" s="187"/>
      <c r="GM218" s="187"/>
      <c r="GN218" s="187"/>
      <c r="GO218" s="187"/>
      <c r="GP218" s="187"/>
      <c r="GQ218" s="187"/>
      <c r="GR218" s="187"/>
      <c r="GS218" s="187"/>
      <c r="GT218" s="187"/>
      <c r="GU218" s="187"/>
      <c r="GV218" s="187"/>
      <c r="GW218" s="187"/>
      <c r="GX218" s="187"/>
      <c r="GY218" s="187"/>
      <c r="GZ218" s="187"/>
      <c r="HA218" s="187"/>
      <c r="HB218" s="187"/>
      <c r="HC218" s="187"/>
      <c r="HD218" s="187"/>
    </row>
    <row r="219" spans="1:344" s="262" customFormat="1" ht="12" customHeight="1" x14ac:dyDescent="0.2">
      <c r="A219" s="1007">
        <v>5</v>
      </c>
      <c r="B219" s="1017">
        <v>5.4</v>
      </c>
      <c r="C219" s="45"/>
      <c r="D219" s="45"/>
      <c r="E219" s="1018" t="str">
        <f t="shared" si="101"/>
        <v xml:space="preserve">Radiation Safety Regulation 2021 - Other fees </v>
      </c>
      <c r="F219" s="249"/>
      <c r="G219" s="249" t="s">
        <v>3981</v>
      </c>
      <c r="H219" s="224" t="s">
        <v>3890</v>
      </c>
      <c r="I219" s="224" t="s">
        <v>1668</v>
      </c>
      <c r="J219" s="84">
        <f t="shared" si="98"/>
        <v>45566</v>
      </c>
      <c r="K219" s="789">
        <v>123.49</v>
      </c>
      <c r="L219" s="52"/>
      <c r="M219" s="789">
        <f t="shared" si="99"/>
        <v>123.49</v>
      </c>
      <c r="N219" s="52" t="s">
        <v>1362</v>
      </c>
      <c r="O219" s="84">
        <f t="shared" si="100"/>
        <v>45931</v>
      </c>
      <c r="P219" s="253" t="s">
        <v>1623</v>
      </c>
      <c r="Q219" s="253" t="s">
        <v>3939</v>
      </c>
      <c r="R219" s="253" t="s">
        <v>3471</v>
      </c>
      <c r="S219" s="901" t="s">
        <v>4070</v>
      </c>
      <c r="T219" s="929" t="s">
        <v>5558</v>
      </c>
      <c r="U219" s="903" t="s">
        <v>5558</v>
      </c>
      <c r="V219" s="901" t="s">
        <v>5558</v>
      </c>
      <c r="W219" s="789">
        <v>119.41</v>
      </c>
      <c r="X219" s="1103">
        <f t="shared" si="95"/>
        <v>3.4167992630433019E-2</v>
      </c>
      <c r="Y219" s="958"/>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87"/>
      <c r="DW219" s="187"/>
      <c r="DX219" s="187"/>
      <c r="DY219" s="187"/>
      <c r="DZ219" s="187"/>
      <c r="EA219" s="187"/>
      <c r="EB219" s="187"/>
      <c r="EC219" s="187"/>
      <c r="ED219" s="187"/>
      <c r="EE219" s="187"/>
      <c r="EF219" s="187"/>
      <c r="EG219" s="187"/>
      <c r="EH219" s="187"/>
      <c r="EI219" s="187"/>
      <c r="EJ219" s="187"/>
      <c r="EK219" s="187"/>
      <c r="EL219" s="187"/>
      <c r="EM219" s="187"/>
      <c r="EN219" s="187"/>
      <c r="EO219" s="187"/>
      <c r="EP219" s="187"/>
      <c r="EQ219" s="187"/>
      <c r="ER219" s="187"/>
      <c r="ES219" s="187"/>
      <c r="ET219" s="187"/>
      <c r="EU219" s="187"/>
      <c r="EV219" s="187"/>
      <c r="EW219" s="187"/>
      <c r="EX219" s="187"/>
      <c r="EY219" s="187"/>
      <c r="EZ219" s="187"/>
      <c r="FA219" s="187"/>
      <c r="FB219" s="187"/>
      <c r="FC219" s="187"/>
      <c r="FD219" s="187"/>
      <c r="FE219" s="187"/>
      <c r="FF219" s="187"/>
      <c r="FG219" s="187"/>
      <c r="FH219" s="187"/>
      <c r="FI219" s="187"/>
      <c r="FJ219" s="187"/>
      <c r="FK219" s="187"/>
      <c r="FL219" s="187"/>
      <c r="FM219" s="187"/>
      <c r="FN219" s="187"/>
      <c r="FO219" s="187"/>
      <c r="FP219" s="187"/>
      <c r="FQ219" s="187"/>
      <c r="FR219" s="187"/>
      <c r="FS219" s="187"/>
      <c r="FT219" s="187"/>
      <c r="FU219" s="187"/>
      <c r="FV219" s="187"/>
      <c r="FW219" s="187"/>
      <c r="FX219" s="187"/>
      <c r="FY219" s="187"/>
      <c r="FZ219" s="187"/>
      <c r="GA219" s="187"/>
      <c r="GB219" s="187"/>
      <c r="GC219" s="187"/>
      <c r="GD219" s="187"/>
      <c r="GE219" s="187"/>
      <c r="GF219" s="187"/>
      <c r="GG219" s="187"/>
      <c r="GH219" s="187"/>
      <c r="GI219" s="187"/>
      <c r="GJ219" s="187"/>
      <c r="GK219" s="187"/>
      <c r="GL219" s="187"/>
      <c r="GM219" s="187"/>
      <c r="GN219" s="187"/>
      <c r="GO219" s="187"/>
      <c r="GP219" s="187"/>
      <c r="GQ219" s="187"/>
      <c r="GR219" s="187"/>
      <c r="GS219" s="187"/>
      <c r="GT219" s="187"/>
      <c r="GU219" s="187"/>
      <c r="GV219" s="187"/>
      <c r="GW219" s="187"/>
      <c r="GX219" s="187"/>
      <c r="GY219" s="187"/>
      <c r="GZ219" s="187"/>
      <c r="HA219" s="187"/>
      <c r="HB219" s="187"/>
      <c r="HC219" s="187"/>
      <c r="HD219" s="187"/>
    </row>
    <row r="220" spans="1:344" s="188" customFormat="1" ht="12.75" customHeight="1" x14ac:dyDescent="0.2">
      <c r="A220" s="1007">
        <v>5</v>
      </c>
      <c r="B220" s="1017">
        <v>5.4</v>
      </c>
      <c r="C220" s="45"/>
      <c r="D220" s="45"/>
      <c r="E220" s="1018" t="str">
        <f t="shared" si="101"/>
        <v xml:space="preserve">Radiation Safety Regulation 2021 - Other fees </v>
      </c>
      <c r="F220" s="249"/>
      <c r="G220" s="249" t="s">
        <v>3982</v>
      </c>
      <c r="H220" s="224" t="s">
        <v>3891</v>
      </c>
      <c r="I220" s="224" t="s">
        <v>1668</v>
      </c>
      <c r="J220" s="84">
        <f t="shared" si="98"/>
        <v>45566</v>
      </c>
      <c r="K220" s="789">
        <v>1.06</v>
      </c>
      <c r="L220" s="52"/>
      <c r="M220" s="789">
        <f t="shared" si="99"/>
        <v>1.06</v>
      </c>
      <c r="N220" s="52" t="s">
        <v>1362</v>
      </c>
      <c r="O220" s="84">
        <f t="shared" si="100"/>
        <v>45931</v>
      </c>
      <c r="P220" s="253" t="s">
        <v>1623</v>
      </c>
      <c r="Q220" s="253" t="s">
        <v>3939</v>
      </c>
      <c r="R220" s="253" t="s">
        <v>3472</v>
      </c>
      <c r="S220" s="901" t="s">
        <v>4070</v>
      </c>
      <c r="T220" s="929" t="s">
        <v>5559</v>
      </c>
      <c r="U220" s="903" t="s">
        <v>5559</v>
      </c>
      <c r="V220" s="901" t="s">
        <v>5559</v>
      </c>
      <c r="W220" s="789">
        <v>1.03</v>
      </c>
      <c r="X220" s="1103">
        <f t="shared" si="95"/>
        <v>2.9126213592232997E-2</v>
      </c>
      <c r="Y220" s="958"/>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87"/>
      <c r="DW220" s="187"/>
      <c r="DX220" s="187"/>
      <c r="DY220" s="187"/>
      <c r="DZ220" s="187"/>
      <c r="EA220" s="187"/>
      <c r="EB220" s="187"/>
      <c r="EC220" s="187"/>
      <c r="ED220" s="187"/>
      <c r="EE220" s="187"/>
      <c r="EF220" s="187"/>
      <c r="EG220" s="187"/>
      <c r="EH220" s="187"/>
      <c r="EI220" s="187"/>
      <c r="EJ220" s="187"/>
      <c r="EK220" s="187"/>
      <c r="EL220" s="187"/>
      <c r="EM220" s="187"/>
      <c r="EN220" s="187"/>
      <c r="EO220" s="187"/>
      <c r="EP220" s="187"/>
      <c r="EQ220" s="187"/>
      <c r="ER220" s="187"/>
      <c r="ES220" s="187"/>
      <c r="ET220" s="187"/>
      <c r="EU220" s="187"/>
      <c r="EV220" s="187"/>
      <c r="EW220" s="187"/>
      <c r="EX220" s="187"/>
      <c r="EY220" s="187"/>
      <c r="EZ220" s="187"/>
      <c r="FA220" s="187"/>
      <c r="FB220" s="187"/>
      <c r="FC220" s="187"/>
      <c r="FD220" s="187"/>
      <c r="FE220" s="187"/>
      <c r="FF220" s="187"/>
      <c r="FG220" s="187"/>
      <c r="FH220" s="187"/>
      <c r="FI220" s="187"/>
      <c r="FJ220" s="187"/>
      <c r="FK220" s="187"/>
      <c r="FL220" s="187"/>
      <c r="FM220" s="187"/>
      <c r="FN220" s="187"/>
      <c r="FO220" s="187"/>
      <c r="FP220" s="187"/>
      <c r="FQ220" s="187"/>
      <c r="FR220" s="187"/>
      <c r="FS220" s="187"/>
      <c r="FT220" s="187"/>
      <c r="FU220" s="187"/>
      <c r="FV220" s="187"/>
      <c r="FW220" s="187"/>
      <c r="FX220" s="187"/>
      <c r="FY220" s="187"/>
      <c r="FZ220" s="187"/>
      <c r="GA220" s="187"/>
      <c r="GB220" s="187"/>
      <c r="GC220" s="187"/>
      <c r="GD220" s="187"/>
      <c r="GE220" s="187"/>
      <c r="GF220" s="187"/>
      <c r="GG220" s="187"/>
      <c r="GH220" s="187"/>
      <c r="GI220" s="187"/>
      <c r="GJ220" s="187"/>
      <c r="GK220" s="187"/>
      <c r="GL220" s="187"/>
      <c r="GM220" s="187"/>
      <c r="GN220" s="187"/>
      <c r="GO220" s="187"/>
      <c r="GP220" s="187"/>
      <c r="GQ220" s="187"/>
      <c r="GR220" s="187"/>
      <c r="GS220" s="187"/>
      <c r="GT220" s="187"/>
      <c r="GU220" s="187"/>
      <c r="GV220" s="187"/>
      <c r="GW220" s="187"/>
      <c r="GX220" s="187"/>
      <c r="GY220" s="187"/>
      <c r="GZ220" s="187"/>
      <c r="HA220" s="187"/>
      <c r="HB220" s="187"/>
      <c r="HC220" s="187"/>
      <c r="HD220" s="187"/>
      <c r="HE220" s="187"/>
      <c r="HF220" s="187"/>
      <c r="HG220" s="187"/>
      <c r="HH220" s="187"/>
      <c r="HI220" s="187"/>
      <c r="HJ220" s="187"/>
      <c r="HK220" s="187"/>
      <c r="HL220" s="187"/>
      <c r="HM220" s="187"/>
      <c r="HN220" s="187"/>
    </row>
    <row r="221" spans="1:344" s="188" customFormat="1" ht="18.75" x14ac:dyDescent="0.3">
      <c r="A221" s="1006">
        <v>5</v>
      </c>
      <c r="B221" s="208">
        <v>5.6</v>
      </c>
      <c r="C221" s="209"/>
      <c r="D221" s="209"/>
      <c r="E221" s="210" t="s">
        <v>1797</v>
      </c>
      <c r="F221" s="228"/>
      <c r="G221" s="228"/>
      <c r="H221" s="765"/>
      <c r="I221" s="231" t="s">
        <v>8</v>
      </c>
      <c r="J221" s="232"/>
      <c r="K221" s="509"/>
      <c r="L221" s="234"/>
      <c r="M221" s="282"/>
      <c r="N221" s="239"/>
      <c r="O221" s="1760"/>
      <c r="P221" s="1762"/>
      <c r="Q221" s="84"/>
      <c r="R221" s="2092"/>
      <c r="S221" s="901" t="s">
        <v>4068</v>
      </c>
      <c r="T221" s="930"/>
      <c r="U221" s="903"/>
      <c r="V221" s="901"/>
      <c r="W221" s="509"/>
      <c r="X221" s="1103" t="str">
        <f t="shared" si="95"/>
        <v>Blank</v>
      </c>
      <c r="Y221" s="958"/>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87"/>
      <c r="DX221" s="187"/>
      <c r="DY221" s="187"/>
      <c r="DZ221" s="187"/>
      <c r="EA221" s="187"/>
      <c r="EB221" s="187"/>
      <c r="EC221" s="187"/>
      <c r="ED221" s="187"/>
      <c r="EE221" s="187"/>
      <c r="EF221" s="187"/>
      <c r="EG221" s="187"/>
      <c r="EH221" s="187"/>
      <c r="EI221" s="187"/>
      <c r="EJ221" s="187"/>
      <c r="EK221" s="187"/>
      <c r="EL221" s="187"/>
      <c r="EM221" s="187"/>
      <c r="EN221" s="187"/>
      <c r="EO221" s="187"/>
      <c r="EP221" s="187"/>
      <c r="EQ221" s="187"/>
      <c r="ER221" s="187"/>
      <c r="ES221" s="187"/>
      <c r="ET221" s="187"/>
      <c r="EU221" s="187"/>
      <c r="EV221" s="187"/>
      <c r="EW221" s="187"/>
      <c r="EX221" s="187"/>
      <c r="EY221" s="187"/>
      <c r="EZ221" s="187"/>
      <c r="FA221" s="187"/>
      <c r="FB221" s="187"/>
      <c r="FC221" s="187"/>
      <c r="FD221" s="187"/>
      <c r="FE221" s="187"/>
      <c r="FF221" s="187"/>
      <c r="FG221" s="187"/>
      <c r="FH221" s="187"/>
      <c r="FI221" s="187"/>
      <c r="FJ221" s="187"/>
      <c r="FK221" s="187"/>
      <c r="FL221" s="187"/>
      <c r="FM221" s="187"/>
      <c r="FN221" s="187"/>
      <c r="FO221" s="187"/>
      <c r="FP221" s="187"/>
      <c r="FQ221" s="187"/>
      <c r="FR221" s="187"/>
      <c r="FS221" s="187"/>
      <c r="FT221" s="187"/>
      <c r="FU221" s="187"/>
      <c r="FV221" s="187"/>
      <c r="FW221" s="187"/>
      <c r="FX221" s="187"/>
      <c r="FY221" s="187"/>
      <c r="FZ221" s="187"/>
      <c r="GA221" s="187"/>
      <c r="GB221" s="187"/>
      <c r="GC221" s="187"/>
      <c r="GD221" s="187"/>
      <c r="GE221" s="187"/>
      <c r="GF221" s="187"/>
      <c r="GG221" s="187"/>
      <c r="GH221" s="187"/>
      <c r="GI221" s="187"/>
      <c r="GJ221" s="187"/>
      <c r="GK221" s="187"/>
      <c r="GL221" s="187"/>
      <c r="GM221" s="187"/>
      <c r="GN221" s="187"/>
      <c r="GO221" s="187"/>
      <c r="GP221" s="187"/>
      <c r="GQ221" s="187"/>
      <c r="GR221" s="187"/>
      <c r="GS221" s="187"/>
      <c r="GT221" s="187"/>
      <c r="GU221" s="187"/>
      <c r="GV221" s="187"/>
      <c r="GW221" s="187"/>
      <c r="GX221" s="187"/>
      <c r="GY221" s="187"/>
      <c r="GZ221" s="187"/>
      <c r="HA221" s="187"/>
      <c r="HB221" s="187"/>
      <c r="HC221" s="187"/>
      <c r="HD221" s="187"/>
      <c r="HE221" s="187"/>
      <c r="HF221" s="187"/>
      <c r="HG221" s="187"/>
      <c r="HH221" s="187"/>
      <c r="HI221" s="187"/>
      <c r="HJ221" s="187"/>
      <c r="HK221" s="187"/>
      <c r="HL221" s="187"/>
      <c r="HM221" s="187"/>
      <c r="HN221" s="187"/>
    </row>
    <row r="222" spans="1:344" s="188" customFormat="1" ht="15.75" x14ac:dyDescent="0.2">
      <c r="A222" s="1007">
        <v>5</v>
      </c>
      <c r="B222" s="1008">
        <v>5.6</v>
      </c>
      <c r="C222" s="187"/>
      <c r="D222" s="187"/>
      <c r="E222" s="300" t="s">
        <v>1669</v>
      </c>
      <c r="F222" s="301"/>
      <c r="G222" s="497" t="s">
        <v>1670</v>
      </c>
      <c r="H222" s="765"/>
      <c r="I222" s="224" t="s">
        <v>8</v>
      </c>
      <c r="J222" s="253"/>
      <c r="K222" s="508"/>
      <c r="L222" s="253"/>
      <c r="M222" s="285"/>
      <c r="N222" s="299"/>
      <c r="O222" s="1760"/>
      <c r="P222" s="1762"/>
      <c r="Q222" s="84"/>
      <c r="R222" s="2092"/>
      <c r="S222" s="901" t="s">
        <v>4068</v>
      </c>
      <c r="T222" s="930"/>
      <c r="U222" s="903"/>
      <c r="V222" s="901"/>
      <c r="W222" s="508"/>
      <c r="X222" s="1103" t="str">
        <f t="shared" si="95"/>
        <v>Blank</v>
      </c>
      <c r="Y222" s="958"/>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87"/>
      <c r="DX222" s="187"/>
      <c r="DY222" s="187"/>
      <c r="DZ222" s="187"/>
      <c r="EA222" s="187"/>
      <c r="EB222" s="187"/>
      <c r="EC222" s="187"/>
      <c r="ED222" s="187"/>
      <c r="EE222" s="187"/>
      <c r="EF222" s="187"/>
      <c r="EG222" s="187"/>
      <c r="EH222" s="187"/>
      <c r="EI222" s="187"/>
      <c r="EJ222" s="187"/>
      <c r="EK222" s="187"/>
      <c r="EL222" s="187"/>
      <c r="EM222" s="187"/>
      <c r="EN222" s="187"/>
      <c r="EO222" s="187"/>
      <c r="EP222" s="187"/>
      <c r="EQ222" s="187"/>
      <c r="ER222" s="187"/>
      <c r="ES222" s="187"/>
      <c r="ET222" s="187"/>
      <c r="EU222" s="187"/>
      <c r="EV222" s="187"/>
      <c r="EW222" s="187"/>
      <c r="EX222" s="187"/>
      <c r="EY222" s="187"/>
      <c r="EZ222" s="187"/>
      <c r="FA222" s="187"/>
      <c r="FB222" s="187"/>
      <c r="FC222" s="187"/>
      <c r="FD222" s="187"/>
      <c r="FE222" s="187"/>
      <c r="FF222" s="187"/>
      <c r="FG222" s="187"/>
      <c r="FH222" s="187"/>
      <c r="FI222" s="187"/>
      <c r="FJ222" s="187"/>
      <c r="FK222" s="187"/>
      <c r="FL222" s="187"/>
      <c r="FM222" s="187"/>
      <c r="FN222" s="187"/>
      <c r="FO222" s="187"/>
      <c r="FP222" s="187"/>
      <c r="FQ222" s="187"/>
      <c r="FR222" s="187"/>
      <c r="FS222" s="187"/>
      <c r="FT222" s="187"/>
      <c r="FU222" s="187"/>
      <c r="FV222" s="187"/>
      <c r="FW222" s="187"/>
      <c r="FX222" s="187"/>
      <c r="FY222" s="187"/>
      <c r="FZ222" s="187"/>
      <c r="GA222" s="187"/>
      <c r="GB222" s="187"/>
      <c r="GC222" s="187"/>
      <c r="GD222" s="187"/>
      <c r="GE222" s="187"/>
      <c r="GF222" s="187"/>
      <c r="GG222" s="187"/>
      <c r="GH222" s="187"/>
      <c r="GI222" s="187"/>
      <c r="GJ222" s="187"/>
      <c r="GK222" s="187"/>
      <c r="GL222" s="187"/>
      <c r="GM222" s="187"/>
      <c r="GN222" s="187"/>
      <c r="GO222" s="187"/>
      <c r="GP222" s="187"/>
      <c r="GQ222" s="187"/>
      <c r="GR222" s="187"/>
      <c r="GS222" s="187"/>
      <c r="GT222" s="187"/>
      <c r="GU222" s="187"/>
      <c r="GV222" s="187"/>
      <c r="GW222" s="187"/>
      <c r="GX222" s="187"/>
      <c r="GY222" s="187"/>
      <c r="GZ222" s="187"/>
      <c r="HA222" s="187"/>
      <c r="HB222" s="187"/>
      <c r="HC222" s="187"/>
      <c r="HD222" s="187"/>
      <c r="HE222" s="187"/>
      <c r="HF222" s="187"/>
      <c r="HG222" s="187"/>
      <c r="HH222" s="187"/>
      <c r="HI222" s="187"/>
      <c r="HJ222" s="187"/>
      <c r="HK222" s="187"/>
      <c r="HL222" s="187"/>
      <c r="HM222" s="187"/>
      <c r="HN222" s="187"/>
    </row>
    <row r="223" spans="1:344" s="188" customFormat="1" ht="12.75" x14ac:dyDescent="0.2">
      <c r="A223" s="1007">
        <v>5</v>
      </c>
      <c r="B223" s="1008">
        <v>5.6</v>
      </c>
      <c r="C223" s="187"/>
      <c r="D223" s="187"/>
      <c r="E223" s="1012" t="str">
        <f t="shared" ref="E223:E227" si="102">E222</f>
        <v>Food Regulation 2006</v>
      </c>
      <c r="F223" s="301"/>
      <c r="G223" s="43" t="s">
        <v>3333</v>
      </c>
      <c r="H223" s="765" t="s">
        <v>3892</v>
      </c>
      <c r="I223" s="224" t="s">
        <v>1668</v>
      </c>
      <c r="J223" s="84">
        <v>45566</v>
      </c>
      <c r="K223" s="789">
        <v>139.91999999999999</v>
      </c>
      <c r="L223" s="246"/>
      <c r="M223" s="294">
        <f>K223+L223</f>
        <v>139.91999999999999</v>
      </c>
      <c r="N223" s="299" t="s">
        <v>1362</v>
      </c>
      <c r="O223" s="253">
        <v>45931</v>
      </c>
      <c r="P223" s="1762" t="s">
        <v>1623</v>
      </c>
      <c r="Q223" s="84" t="s">
        <v>1669</v>
      </c>
      <c r="R223" s="2092" t="s">
        <v>3473</v>
      </c>
      <c r="S223" s="901" t="s">
        <v>4070</v>
      </c>
      <c r="T223" s="929" t="s">
        <v>5560</v>
      </c>
      <c r="U223" s="903" t="s">
        <v>5560</v>
      </c>
      <c r="V223" s="901" t="s">
        <v>5560</v>
      </c>
      <c r="W223" s="789">
        <v>135.30000000000001</v>
      </c>
      <c r="X223" s="1103">
        <f t="shared" si="95"/>
        <v>3.4146341463414442E-2</v>
      </c>
      <c r="Y223" s="958"/>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87"/>
      <c r="DX223" s="187"/>
      <c r="DY223" s="187"/>
      <c r="DZ223" s="187"/>
      <c r="EA223" s="187"/>
      <c r="EB223" s="187"/>
      <c r="EC223" s="187"/>
      <c r="ED223" s="187"/>
      <c r="EE223" s="187"/>
      <c r="EF223" s="187"/>
      <c r="EG223" s="187"/>
      <c r="EH223" s="187"/>
      <c r="EI223" s="187"/>
      <c r="EJ223" s="187"/>
      <c r="EK223" s="187"/>
      <c r="EL223" s="187"/>
      <c r="EM223" s="187"/>
      <c r="EN223" s="187"/>
      <c r="EO223" s="187"/>
      <c r="EP223" s="187"/>
      <c r="EQ223" s="187"/>
      <c r="ER223" s="187"/>
      <c r="ES223" s="187"/>
      <c r="ET223" s="187"/>
      <c r="EU223" s="187"/>
      <c r="EV223" s="187"/>
      <c r="EW223" s="187"/>
      <c r="EX223" s="187"/>
      <c r="EY223" s="187"/>
      <c r="EZ223" s="187"/>
      <c r="FA223" s="187"/>
      <c r="FB223" s="187"/>
      <c r="FC223" s="187"/>
      <c r="FD223" s="187"/>
      <c r="FE223" s="187"/>
      <c r="FF223" s="187"/>
      <c r="FG223" s="187"/>
      <c r="FH223" s="187"/>
      <c r="FI223" s="187"/>
      <c r="FJ223" s="187"/>
      <c r="FK223" s="187"/>
      <c r="FL223" s="187"/>
      <c r="FM223" s="187"/>
      <c r="FN223" s="187"/>
      <c r="FO223" s="187"/>
      <c r="FP223" s="187"/>
      <c r="FQ223" s="187"/>
      <c r="FR223" s="187"/>
      <c r="FS223" s="187"/>
      <c r="FT223" s="187"/>
      <c r="FU223" s="187"/>
      <c r="FV223" s="187"/>
      <c r="FW223" s="187"/>
      <c r="FX223" s="187"/>
      <c r="FY223" s="187"/>
      <c r="FZ223" s="187"/>
      <c r="GA223" s="187"/>
      <c r="GB223" s="187"/>
      <c r="GC223" s="187"/>
      <c r="GD223" s="187"/>
      <c r="GE223" s="187"/>
      <c r="GF223" s="187"/>
      <c r="GG223" s="187"/>
      <c r="GH223" s="187"/>
      <c r="GI223" s="187"/>
      <c r="GJ223" s="187"/>
      <c r="GK223" s="187"/>
      <c r="GL223" s="187"/>
      <c r="GM223" s="187"/>
      <c r="GN223" s="187"/>
      <c r="GO223" s="187"/>
      <c r="GP223" s="187"/>
      <c r="GQ223" s="187"/>
      <c r="GR223" s="187"/>
      <c r="GS223" s="187"/>
      <c r="GT223" s="187"/>
      <c r="GU223" s="187"/>
      <c r="GV223" s="187"/>
      <c r="GW223" s="187"/>
      <c r="GX223" s="187"/>
      <c r="GY223" s="187"/>
      <c r="GZ223" s="187"/>
      <c r="HA223" s="187"/>
      <c r="HB223" s="187"/>
      <c r="HC223" s="187"/>
      <c r="HD223" s="187"/>
      <c r="HE223" s="187"/>
      <c r="HF223" s="187"/>
      <c r="HG223" s="187"/>
      <c r="HH223" s="187"/>
      <c r="HI223" s="187"/>
      <c r="HJ223" s="187"/>
      <c r="HK223" s="187"/>
      <c r="HL223" s="187"/>
      <c r="HM223" s="187"/>
      <c r="HN223" s="187"/>
    </row>
    <row r="224" spans="1:344" s="188" customFormat="1" ht="12.75" x14ac:dyDescent="0.2">
      <c r="A224" s="1007">
        <v>5</v>
      </c>
      <c r="B224" s="1008">
        <v>5.6</v>
      </c>
      <c r="C224" s="187"/>
      <c r="D224" s="187"/>
      <c r="E224" s="1012" t="str">
        <f t="shared" si="102"/>
        <v>Food Regulation 2006</v>
      </c>
      <c r="F224" s="301"/>
      <c r="G224" s="43" t="s">
        <v>3334</v>
      </c>
      <c r="H224" s="765" t="s">
        <v>3893</v>
      </c>
      <c r="I224" s="224" t="s">
        <v>1668</v>
      </c>
      <c r="J224" s="84">
        <f>J$223</f>
        <v>45566</v>
      </c>
      <c r="K224" s="789">
        <v>302.10000000000002</v>
      </c>
      <c r="L224" s="246"/>
      <c r="M224" s="294">
        <f>K224+L224</f>
        <v>302.10000000000002</v>
      </c>
      <c r="N224" s="239" t="s">
        <v>1362</v>
      </c>
      <c r="O224" s="253">
        <f>O$223</f>
        <v>45931</v>
      </c>
      <c r="P224" s="1762" t="s">
        <v>1623</v>
      </c>
      <c r="Q224" s="84" t="s">
        <v>1669</v>
      </c>
      <c r="R224" s="2092" t="s">
        <v>3474</v>
      </c>
      <c r="S224" s="901" t="s">
        <v>4070</v>
      </c>
      <c r="T224" s="929" t="s">
        <v>5561</v>
      </c>
      <c r="U224" s="903" t="s">
        <v>5561</v>
      </c>
      <c r="V224" s="901" t="s">
        <v>5561</v>
      </c>
      <c r="W224" s="789">
        <v>292.13</v>
      </c>
      <c r="X224" s="1103">
        <f t="shared" si="95"/>
        <v>3.4128641358299516E-2</v>
      </c>
      <c r="Y224" s="958"/>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87"/>
      <c r="DW224" s="187"/>
      <c r="DX224" s="187"/>
      <c r="DY224" s="187"/>
      <c r="DZ224" s="187"/>
      <c r="EA224" s="187"/>
      <c r="EB224" s="187"/>
      <c r="EC224" s="187"/>
      <c r="ED224" s="187"/>
      <c r="EE224" s="187"/>
      <c r="EF224" s="187"/>
      <c r="EG224" s="187"/>
      <c r="EH224" s="187"/>
      <c r="EI224" s="187"/>
      <c r="EJ224" s="187"/>
      <c r="EK224" s="187"/>
      <c r="EL224" s="187"/>
      <c r="EM224" s="187"/>
      <c r="EN224" s="187"/>
      <c r="EO224" s="187"/>
      <c r="EP224" s="187"/>
      <c r="EQ224" s="187"/>
      <c r="ER224" s="187"/>
      <c r="ES224" s="187"/>
      <c r="ET224" s="187"/>
      <c r="EU224" s="187"/>
      <c r="EV224" s="187"/>
      <c r="EW224" s="187"/>
      <c r="EX224" s="187"/>
      <c r="EY224" s="187"/>
      <c r="EZ224" s="187"/>
      <c r="FA224" s="187"/>
      <c r="FB224" s="187"/>
      <c r="FC224" s="187"/>
      <c r="FD224" s="187"/>
      <c r="FE224" s="187"/>
      <c r="FF224" s="187"/>
      <c r="FG224" s="187"/>
      <c r="FH224" s="187"/>
      <c r="FI224" s="187"/>
      <c r="FJ224" s="187"/>
      <c r="FK224" s="187"/>
      <c r="FL224" s="187"/>
      <c r="FM224" s="187"/>
      <c r="FN224" s="187"/>
      <c r="FO224" s="187"/>
      <c r="FP224" s="187"/>
      <c r="FQ224" s="187"/>
      <c r="FR224" s="187"/>
      <c r="FS224" s="187"/>
      <c r="FT224" s="187"/>
      <c r="FU224" s="187"/>
      <c r="FV224" s="187"/>
      <c r="FW224" s="187"/>
      <c r="FX224" s="187"/>
      <c r="FY224" s="187"/>
      <c r="FZ224" s="187"/>
      <c r="GA224" s="187"/>
      <c r="GB224" s="187"/>
      <c r="GC224" s="187"/>
      <c r="GD224" s="187"/>
      <c r="GE224" s="187"/>
      <c r="GF224" s="187"/>
      <c r="GG224" s="187"/>
      <c r="GH224" s="187"/>
      <c r="GI224" s="187"/>
      <c r="GJ224" s="187"/>
      <c r="GK224" s="187"/>
      <c r="GL224" s="187"/>
      <c r="GM224" s="187"/>
      <c r="GN224" s="187"/>
      <c r="GO224" s="187"/>
      <c r="GP224" s="187"/>
      <c r="GQ224" s="187"/>
      <c r="GR224" s="187"/>
      <c r="GS224" s="187"/>
      <c r="GT224" s="187"/>
      <c r="GU224" s="187"/>
      <c r="GV224" s="187"/>
      <c r="GW224" s="187"/>
      <c r="GX224" s="187"/>
      <c r="GY224" s="187"/>
      <c r="GZ224" s="187"/>
      <c r="HA224" s="187"/>
      <c r="HB224" s="187"/>
      <c r="HC224" s="187"/>
      <c r="HD224" s="187"/>
      <c r="HE224" s="187"/>
      <c r="HF224" s="187"/>
      <c r="HG224" s="187"/>
      <c r="HH224" s="187"/>
      <c r="HI224" s="187"/>
      <c r="HJ224" s="187"/>
      <c r="HK224" s="187"/>
      <c r="HL224" s="187"/>
      <c r="HM224" s="187"/>
      <c r="HN224" s="187"/>
    </row>
    <row r="225" spans="1:222" s="188" customFormat="1" ht="12.75" x14ac:dyDescent="0.2">
      <c r="A225" s="1007">
        <v>5</v>
      </c>
      <c r="B225" s="1008">
        <v>5.6</v>
      </c>
      <c r="C225" s="187"/>
      <c r="D225" s="187"/>
      <c r="E225" s="1012" t="str">
        <f t="shared" si="102"/>
        <v>Food Regulation 2006</v>
      </c>
      <c r="F225" s="301"/>
      <c r="G225" s="497" t="s">
        <v>3314</v>
      </c>
      <c r="H225" s="765" t="s">
        <v>3894</v>
      </c>
      <c r="I225" s="224" t="s">
        <v>1668</v>
      </c>
      <c r="J225" s="84">
        <f>J$223</f>
        <v>45566</v>
      </c>
      <c r="K225" s="789">
        <v>302.10000000000002</v>
      </c>
      <c r="L225" s="246"/>
      <c r="M225" s="294">
        <f>K225+L225</f>
        <v>302.10000000000002</v>
      </c>
      <c r="N225" s="239" t="s">
        <v>1362</v>
      </c>
      <c r="O225" s="253">
        <f>O$223</f>
        <v>45931</v>
      </c>
      <c r="P225" s="1762" t="s">
        <v>1623</v>
      </c>
      <c r="Q225" s="84" t="s">
        <v>1669</v>
      </c>
      <c r="R225" s="2092" t="s">
        <v>3475</v>
      </c>
      <c r="S225" s="901" t="s">
        <v>4070</v>
      </c>
      <c r="T225" s="929" t="s">
        <v>5562</v>
      </c>
      <c r="U225" s="903" t="s">
        <v>5562</v>
      </c>
      <c r="V225" s="901" t="s">
        <v>5562</v>
      </c>
      <c r="W225" s="789">
        <v>292.13</v>
      </c>
      <c r="X225" s="1103">
        <f t="shared" si="95"/>
        <v>3.4128641358299516E-2</v>
      </c>
      <c r="Y225" s="958"/>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87"/>
      <c r="DW225" s="187"/>
      <c r="DX225" s="187"/>
      <c r="DY225" s="187"/>
      <c r="DZ225" s="187"/>
      <c r="EA225" s="187"/>
      <c r="EB225" s="187"/>
      <c r="EC225" s="187"/>
      <c r="ED225" s="187"/>
      <c r="EE225" s="187"/>
      <c r="EF225" s="187"/>
      <c r="EG225" s="187"/>
      <c r="EH225" s="187"/>
      <c r="EI225" s="187"/>
      <c r="EJ225" s="187"/>
      <c r="EK225" s="187"/>
      <c r="EL225" s="187"/>
      <c r="EM225" s="187"/>
      <c r="EN225" s="187"/>
      <c r="EO225" s="187"/>
      <c r="EP225" s="187"/>
      <c r="EQ225" s="187"/>
      <c r="ER225" s="187"/>
      <c r="ES225" s="187"/>
      <c r="ET225" s="187"/>
      <c r="EU225" s="187"/>
      <c r="EV225" s="187"/>
      <c r="EW225" s="187"/>
      <c r="EX225" s="187"/>
      <c r="EY225" s="187"/>
      <c r="EZ225" s="187"/>
      <c r="FA225" s="187"/>
      <c r="FB225" s="187"/>
      <c r="FC225" s="187"/>
      <c r="FD225" s="187"/>
      <c r="FE225" s="187"/>
      <c r="FF225" s="187"/>
      <c r="FG225" s="187"/>
      <c r="FH225" s="187"/>
      <c r="FI225" s="187"/>
      <c r="FJ225" s="187"/>
      <c r="FK225" s="187"/>
      <c r="FL225" s="187"/>
      <c r="FM225" s="187"/>
      <c r="FN225" s="187"/>
      <c r="FO225" s="187"/>
      <c r="FP225" s="187"/>
      <c r="FQ225" s="187"/>
      <c r="FR225" s="187"/>
      <c r="FS225" s="187"/>
      <c r="FT225" s="187"/>
      <c r="FU225" s="187"/>
      <c r="FV225" s="187"/>
      <c r="FW225" s="187"/>
      <c r="FX225" s="187"/>
      <c r="FY225" s="187"/>
      <c r="FZ225" s="187"/>
      <c r="GA225" s="187"/>
      <c r="GB225" s="187"/>
      <c r="GC225" s="187"/>
      <c r="GD225" s="187"/>
      <c r="GE225" s="187"/>
      <c r="GF225" s="187"/>
      <c r="GG225" s="187"/>
      <c r="GH225" s="187"/>
      <c r="GI225" s="187"/>
      <c r="GJ225" s="187"/>
      <c r="GK225" s="187"/>
      <c r="GL225" s="187"/>
      <c r="GM225" s="187"/>
      <c r="GN225" s="187"/>
      <c r="GO225" s="187"/>
      <c r="GP225" s="187"/>
      <c r="GQ225" s="187"/>
      <c r="GR225" s="187"/>
      <c r="GS225" s="187"/>
      <c r="GT225" s="187"/>
      <c r="GU225" s="187"/>
      <c r="GV225" s="187"/>
      <c r="GW225" s="187"/>
      <c r="GX225" s="187"/>
      <c r="GY225" s="187"/>
      <c r="GZ225" s="187"/>
      <c r="HA225" s="187"/>
      <c r="HB225" s="187"/>
      <c r="HC225" s="187"/>
      <c r="HD225" s="187"/>
      <c r="HE225" s="187"/>
      <c r="HF225" s="187"/>
      <c r="HG225" s="187"/>
      <c r="HH225" s="187"/>
      <c r="HI225" s="187"/>
      <c r="HJ225" s="187"/>
      <c r="HK225" s="187"/>
      <c r="HL225" s="187"/>
      <c r="HM225" s="187"/>
      <c r="HN225" s="187"/>
    </row>
    <row r="226" spans="1:222" s="188" customFormat="1" ht="12.75" x14ac:dyDescent="0.2">
      <c r="A226" s="1007">
        <v>5</v>
      </c>
      <c r="B226" s="1008">
        <v>5.6</v>
      </c>
      <c r="C226" s="187"/>
      <c r="D226" s="187"/>
      <c r="E226" s="1012" t="str">
        <f t="shared" si="102"/>
        <v>Food Regulation 2006</v>
      </c>
      <c r="F226" s="301"/>
      <c r="G226" s="497" t="s">
        <v>3312</v>
      </c>
      <c r="H226" s="765" t="s">
        <v>3895</v>
      </c>
      <c r="I226" s="224" t="s">
        <v>1668</v>
      </c>
      <c r="J226" s="84">
        <f>J$223</f>
        <v>45566</v>
      </c>
      <c r="K226" s="789">
        <v>31.27</v>
      </c>
      <c r="L226" s="246"/>
      <c r="M226" s="294">
        <f>K226+L226</f>
        <v>31.27</v>
      </c>
      <c r="N226" s="239" t="s">
        <v>1362</v>
      </c>
      <c r="O226" s="253">
        <f>O$223</f>
        <v>45931</v>
      </c>
      <c r="P226" s="1762" t="s">
        <v>1623</v>
      </c>
      <c r="Q226" s="84" t="s">
        <v>1669</v>
      </c>
      <c r="R226" s="2092" t="s">
        <v>3476</v>
      </c>
      <c r="S226" s="901" t="s">
        <v>4070</v>
      </c>
      <c r="T226" s="929" t="s">
        <v>5563</v>
      </c>
      <c r="U226" s="903" t="s">
        <v>5563</v>
      </c>
      <c r="V226" s="901" t="s">
        <v>5563</v>
      </c>
      <c r="W226" s="789">
        <v>30.24</v>
      </c>
      <c r="X226" s="1103">
        <f t="shared" si="95"/>
        <v>3.4060846560846514E-2</v>
      </c>
      <c r="Y226" s="958"/>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87"/>
      <c r="DW226" s="187"/>
      <c r="DX226" s="187"/>
      <c r="DY226" s="187"/>
      <c r="DZ226" s="187"/>
      <c r="EA226" s="187"/>
      <c r="EB226" s="187"/>
      <c r="EC226" s="187"/>
      <c r="ED226" s="187"/>
      <c r="EE226" s="187"/>
      <c r="EF226" s="187"/>
      <c r="EG226" s="187"/>
      <c r="EH226" s="187"/>
      <c r="EI226" s="187"/>
      <c r="EJ226" s="187"/>
      <c r="EK226" s="187"/>
      <c r="EL226" s="187"/>
      <c r="EM226" s="187"/>
      <c r="EN226" s="187"/>
      <c r="EO226" s="187"/>
      <c r="EP226" s="187"/>
      <c r="EQ226" s="187"/>
      <c r="ER226" s="187"/>
      <c r="ES226" s="187"/>
      <c r="ET226" s="187"/>
      <c r="EU226" s="187"/>
      <c r="EV226" s="187"/>
      <c r="EW226" s="187"/>
      <c r="EX226" s="187"/>
      <c r="EY226" s="187"/>
      <c r="EZ226" s="187"/>
      <c r="FA226" s="187"/>
      <c r="FB226" s="187"/>
      <c r="FC226" s="187"/>
      <c r="FD226" s="187"/>
      <c r="FE226" s="187"/>
      <c r="FF226" s="187"/>
      <c r="FG226" s="187"/>
      <c r="FH226" s="187"/>
      <c r="FI226" s="187"/>
      <c r="FJ226" s="187"/>
      <c r="FK226" s="187"/>
      <c r="FL226" s="187"/>
      <c r="FM226" s="187"/>
      <c r="FN226" s="187"/>
      <c r="FO226" s="187"/>
      <c r="FP226" s="187"/>
      <c r="FQ226" s="187"/>
      <c r="FR226" s="187"/>
      <c r="FS226" s="187"/>
      <c r="FT226" s="187"/>
      <c r="FU226" s="187"/>
      <c r="FV226" s="187"/>
      <c r="FW226" s="187"/>
      <c r="FX226" s="187"/>
      <c r="FY226" s="187"/>
      <c r="FZ226" s="187"/>
      <c r="GA226" s="187"/>
      <c r="GB226" s="187"/>
      <c r="GC226" s="187"/>
      <c r="GD226" s="187"/>
      <c r="GE226" s="187"/>
      <c r="GF226" s="187"/>
      <c r="GG226" s="187"/>
      <c r="GH226" s="187"/>
      <c r="GI226" s="187"/>
      <c r="GJ226" s="187"/>
      <c r="GK226" s="187"/>
      <c r="GL226" s="187"/>
      <c r="GM226" s="187"/>
      <c r="GN226" s="187"/>
      <c r="GO226" s="187"/>
      <c r="GP226" s="187"/>
      <c r="GQ226" s="187"/>
      <c r="GR226" s="187"/>
      <c r="GS226" s="187"/>
      <c r="GT226" s="187"/>
      <c r="GU226" s="187"/>
      <c r="GV226" s="187"/>
      <c r="GW226" s="187"/>
      <c r="GX226" s="187"/>
      <c r="GY226" s="187"/>
      <c r="GZ226" s="187"/>
      <c r="HA226" s="187"/>
      <c r="HB226" s="187"/>
      <c r="HC226" s="187"/>
      <c r="HD226" s="187"/>
      <c r="HE226" s="187"/>
      <c r="HF226" s="187"/>
      <c r="HG226" s="187"/>
      <c r="HH226" s="187"/>
      <c r="HI226" s="187"/>
      <c r="HJ226" s="187"/>
      <c r="HK226" s="187"/>
      <c r="HL226" s="187"/>
      <c r="HM226" s="187"/>
      <c r="HN226" s="187"/>
    </row>
    <row r="227" spans="1:222" s="188" customFormat="1" ht="12.75" x14ac:dyDescent="0.2">
      <c r="A227" s="1007">
        <v>5</v>
      </c>
      <c r="B227" s="1008">
        <v>5.6</v>
      </c>
      <c r="C227" s="187"/>
      <c r="D227" s="187"/>
      <c r="E227" s="1012" t="str">
        <f t="shared" si="102"/>
        <v>Food Regulation 2006</v>
      </c>
      <c r="F227" s="301"/>
      <c r="G227" s="497" t="s">
        <v>3313</v>
      </c>
      <c r="H227" s="765" t="s">
        <v>3896</v>
      </c>
      <c r="I227" s="224" t="s">
        <v>1668</v>
      </c>
      <c r="J227" s="84">
        <f>J$223</f>
        <v>45566</v>
      </c>
      <c r="K227" s="789">
        <v>31.27</v>
      </c>
      <c r="L227" s="246"/>
      <c r="M227" s="294">
        <f>K227+L227</f>
        <v>31.27</v>
      </c>
      <c r="N227" s="239" t="s">
        <v>1362</v>
      </c>
      <c r="O227" s="253">
        <f>O$223</f>
        <v>45931</v>
      </c>
      <c r="P227" s="1762" t="s">
        <v>1623</v>
      </c>
      <c r="Q227" s="84" t="s">
        <v>1669</v>
      </c>
      <c r="R227" s="2092" t="s">
        <v>3477</v>
      </c>
      <c r="S227" s="901" t="s">
        <v>4070</v>
      </c>
      <c r="T227" s="929" t="s">
        <v>5564</v>
      </c>
      <c r="U227" s="903" t="s">
        <v>5564</v>
      </c>
      <c r="V227" s="901" t="s">
        <v>5564</v>
      </c>
      <c r="W227" s="789">
        <v>30.24</v>
      </c>
      <c r="X227" s="1103">
        <f t="shared" si="95"/>
        <v>3.4060846560846514E-2</v>
      </c>
      <c r="Y227" s="958"/>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87"/>
      <c r="DW227" s="187"/>
      <c r="DX227" s="187"/>
      <c r="DY227" s="187"/>
      <c r="DZ227" s="187"/>
      <c r="EA227" s="187"/>
      <c r="EB227" s="187"/>
      <c r="EC227" s="187"/>
      <c r="ED227" s="187"/>
      <c r="EE227" s="187"/>
      <c r="EF227" s="187"/>
      <c r="EG227" s="187"/>
      <c r="EH227" s="187"/>
      <c r="EI227" s="187"/>
      <c r="EJ227" s="187"/>
      <c r="EK227" s="187"/>
      <c r="EL227" s="187"/>
      <c r="EM227" s="187"/>
      <c r="EN227" s="187"/>
      <c r="EO227" s="187"/>
      <c r="EP227" s="187"/>
      <c r="EQ227" s="187"/>
      <c r="ER227" s="187"/>
      <c r="ES227" s="187"/>
      <c r="ET227" s="187"/>
      <c r="EU227" s="187"/>
      <c r="EV227" s="187"/>
      <c r="EW227" s="187"/>
      <c r="EX227" s="187"/>
      <c r="EY227" s="187"/>
      <c r="EZ227" s="187"/>
      <c r="FA227" s="187"/>
      <c r="FB227" s="187"/>
      <c r="FC227" s="187"/>
      <c r="FD227" s="187"/>
      <c r="FE227" s="187"/>
      <c r="FF227" s="187"/>
      <c r="FG227" s="187"/>
      <c r="FH227" s="187"/>
      <c r="FI227" s="187"/>
      <c r="FJ227" s="187"/>
      <c r="FK227" s="187"/>
      <c r="FL227" s="187"/>
      <c r="FM227" s="187"/>
      <c r="FN227" s="187"/>
      <c r="FO227" s="187"/>
      <c r="FP227" s="187"/>
      <c r="FQ227" s="187"/>
      <c r="FR227" s="187"/>
      <c r="FS227" s="187"/>
      <c r="FT227" s="187"/>
      <c r="FU227" s="187"/>
      <c r="FV227" s="187"/>
      <c r="FW227" s="187"/>
      <c r="FX227" s="187"/>
      <c r="FY227" s="187"/>
      <c r="FZ227" s="187"/>
      <c r="GA227" s="187"/>
      <c r="GB227" s="187"/>
      <c r="GC227" s="187"/>
      <c r="GD227" s="187"/>
      <c r="GE227" s="187"/>
      <c r="GF227" s="187"/>
      <c r="GG227" s="187"/>
      <c r="GH227" s="187"/>
      <c r="GI227" s="187"/>
      <c r="GJ227" s="187"/>
      <c r="GK227" s="187"/>
      <c r="GL227" s="187"/>
      <c r="GM227" s="187"/>
      <c r="GN227" s="187"/>
      <c r="GO227" s="187"/>
      <c r="GP227" s="187"/>
      <c r="GQ227" s="187"/>
      <c r="GR227" s="187"/>
      <c r="GS227" s="187"/>
      <c r="GT227" s="187"/>
      <c r="GU227" s="187"/>
      <c r="GV227" s="187"/>
      <c r="GW227" s="187"/>
      <c r="GX227" s="187"/>
      <c r="GY227" s="187"/>
      <c r="GZ227" s="187"/>
      <c r="HA227" s="187"/>
      <c r="HB227" s="187"/>
      <c r="HC227" s="187"/>
      <c r="HD227" s="187"/>
      <c r="HE227" s="187"/>
      <c r="HF227" s="187"/>
      <c r="HG227" s="187"/>
      <c r="HH227" s="187"/>
      <c r="HI227" s="187"/>
      <c r="HJ227" s="187"/>
      <c r="HK227" s="187"/>
      <c r="HL227" s="187"/>
      <c r="HM227" s="187"/>
      <c r="HN227" s="187"/>
    </row>
    <row r="228" spans="1:222" s="188" customFormat="1" ht="31.5" x14ac:dyDescent="0.2">
      <c r="A228" s="199">
        <v>6</v>
      </c>
      <c r="B228" s="200"/>
      <c r="C228" s="200"/>
      <c r="D228" s="200"/>
      <c r="E228" s="201" t="s">
        <v>1967</v>
      </c>
      <c r="F228" s="202"/>
      <c r="G228" s="202"/>
      <c r="H228" s="766"/>
      <c r="I228" s="203" t="s">
        <v>8</v>
      </c>
      <c r="J228" s="204"/>
      <c r="K228" s="205"/>
      <c r="L228" s="206"/>
      <c r="M228" s="206"/>
      <c r="N228" s="207"/>
      <c r="O228" s="253"/>
      <c r="P228" s="253"/>
      <c r="Q228" s="1761"/>
      <c r="R228" s="1760"/>
      <c r="S228" s="901" t="s">
        <v>4068</v>
      </c>
      <c r="T228" s="930"/>
      <c r="U228" s="903"/>
      <c r="V228" s="901"/>
      <c r="W228" s="993"/>
      <c r="X228" s="1103" t="str">
        <f t="shared" si="95"/>
        <v>Blank</v>
      </c>
      <c r="Y228" s="958"/>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87"/>
      <c r="DX228" s="187"/>
      <c r="DY228" s="187"/>
      <c r="DZ228" s="187"/>
      <c r="EA228" s="187"/>
      <c r="EB228" s="187"/>
      <c r="EC228" s="187"/>
      <c r="ED228" s="187"/>
      <c r="EE228" s="187"/>
      <c r="EF228" s="187"/>
      <c r="EG228" s="187"/>
      <c r="EH228" s="187"/>
      <c r="EI228" s="187"/>
      <c r="EJ228" s="187"/>
      <c r="EK228" s="187"/>
      <c r="EL228" s="187"/>
      <c r="EM228" s="187"/>
      <c r="EN228" s="187"/>
      <c r="EO228" s="187"/>
      <c r="EP228" s="187"/>
      <c r="EQ228" s="187"/>
      <c r="ER228" s="187"/>
      <c r="ES228" s="187"/>
      <c r="ET228" s="187"/>
      <c r="EU228" s="187"/>
      <c r="EV228" s="187"/>
      <c r="EW228" s="187"/>
      <c r="EX228" s="187"/>
      <c r="EY228" s="187"/>
      <c r="EZ228" s="187"/>
      <c r="FA228" s="187"/>
      <c r="FB228" s="187"/>
      <c r="FC228" s="187"/>
      <c r="FD228" s="187"/>
      <c r="FE228" s="187"/>
      <c r="FF228" s="187"/>
      <c r="FG228" s="187"/>
      <c r="FH228" s="187"/>
      <c r="FI228" s="187"/>
      <c r="FJ228" s="187"/>
      <c r="FK228" s="187"/>
      <c r="FL228" s="187"/>
      <c r="FM228" s="187"/>
      <c r="FN228" s="187"/>
      <c r="FO228" s="187"/>
      <c r="FP228" s="187"/>
      <c r="FQ228" s="187"/>
      <c r="FR228" s="187"/>
      <c r="FS228" s="187"/>
      <c r="FT228" s="187"/>
      <c r="FU228" s="187"/>
      <c r="FV228" s="187"/>
      <c r="FW228" s="187"/>
      <c r="FX228" s="187"/>
      <c r="FY228" s="187"/>
      <c r="FZ228" s="187"/>
      <c r="GA228" s="187"/>
      <c r="GB228" s="187"/>
      <c r="GC228" s="187"/>
      <c r="GD228" s="187"/>
      <c r="GE228" s="187"/>
      <c r="GF228" s="187"/>
      <c r="GG228" s="187"/>
      <c r="GH228" s="187"/>
      <c r="GI228" s="187"/>
      <c r="GJ228" s="187"/>
      <c r="GK228" s="187"/>
      <c r="GL228" s="187"/>
      <c r="GM228" s="187"/>
      <c r="GN228" s="187"/>
      <c r="GO228" s="187"/>
      <c r="GP228" s="187"/>
      <c r="GQ228" s="187"/>
      <c r="GR228" s="187"/>
      <c r="GS228" s="187"/>
      <c r="GT228" s="187"/>
      <c r="GU228" s="187"/>
      <c r="GV228" s="187"/>
      <c r="GW228" s="187"/>
      <c r="GX228" s="187"/>
      <c r="GY228" s="187"/>
      <c r="GZ228" s="187"/>
      <c r="HA228" s="187"/>
      <c r="HB228" s="187"/>
      <c r="HC228" s="187"/>
      <c r="HD228" s="187"/>
      <c r="HE228" s="187"/>
      <c r="HF228" s="187"/>
      <c r="HG228" s="187"/>
      <c r="HH228" s="187"/>
      <c r="HI228" s="187"/>
      <c r="HJ228" s="187"/>
      <c r="HK228" s="187"/>
      <c r="HL228" s="187"/>
      <c r="HM228" s="187"/>
      <c r="HN228" s="187"/>
    </row>
    <row r="229" spans="1:222" s="188" customFormat="1" ht="18.75" x14ac:dyDescent="0.3">
      <c r="A229" s="1007">
        <v>6</v>
      </c>
      <c r="B229" s="208">
        <v>6.1</v>
      </c>
      <c r="C229" s="302" t="s">
        <v>8</v>
      </c>
      <c r="D229" s="302"/>
      <c r="E229" s="303" t="s">
        <v>1224</v>
      </c>
      <c r="F229" s="227"/>
      <c r="G229" s="227"/>
      <c r="H229" s="767"/>
      <c r="I229" s="304" t="s">
        <v>8</v>
      </c>
      <c r="J229" s="305"/>
      <c r="K229" s="305"/>
      <c r="L229" s="305"/>
      <c r="M229" s="305"/>
      <c r="N229" s="230"/>
      <c r="O229" s="253"/>
      <c r="P229" s="1762"/>
      <c r="Q229" s="84"/>
      <c r="R229" s="1760"/>
      <c r="S229" s="901" t="s">
        <v>4068</v>
      </c>
      <c r="T229" s="930"/>
      <c r="U229" s="903"/>
      <c r="V229" s="901"/>
      <c r="W229" s="993"/>
      <c r="X229" s="1103" t="str">
        <f t="shared" si="95"/>
        <v>Blank</v>
      </c>
      <c r="Y229" s="958"/>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87"/>
      <c r="DW229" s="187"/>
      <c r="DX229" s="187"/>
      <c r="DY229" s="187"/>
      <c r="DZ229" s="187"/>
      <c r="EA229" s="187"/>
      <c r="EB229" s="187"/>
      <c r="EC229" s="187"/>
      <c r="ED229" s="187"/>
      <c r="EE229" s="187"/>
      <c r="EF229" s="187"/>
      <c r="EG229" s="187"/>
      <c r="EH229" s="187"/>
      <c r="EI229" s="187"/>
      <c r="EJ229" s="187"/>
      <c r="EK229" s="187"/>
      <c r="EL229" s="187"/>
      <c r="EM229" s="187"/>
      <c r="EN229" s="187"/>
      <c r="EO229" s="187"/>
      <c r="EP229" s="187"/>
      <c r="EQ229" s="187"/>
      <c r="ER229" s="187"/>
      <c r="ES229" s="187"/>
      <c r="ET229" s="187"/>
      <c r="EU229" s="187"/>
      <c r="EV229" s="187"/>
      <c r="EW229" s="187"/>
      <c r="EX229" s="187"/>
      <c r="EY229" s="187"/>
      <c r="EZ229" s="187"/>
      <c r="FA229" s="187"/>
      <c r="FB229" s="187"/>
      <c r="FC229" s="187"/>
      <c r="FD229" s="187"/>
      <c r="FE229" s="187"/>
      <c r="FF229" s="187"/>
      <c r="FG229" s="187"/>
      <c r="FH229" s="187"/>
      <c r="FI229" s="187"/>
      <c r="FJ229" s="187"/>
      <c r="FK229" s="187"/>
      <c r="FL229" s="187"/>
      <c r="FM229" s="187"/>
      <c r="FN229" s="187"/>
      <c r="FO229" s="187"/>
      <c r="FP229" s="187"/>
      <c r="FQ229" s="187"/>
      <c r="FR229" s="187"/>
      <c r="FS229" s="187"/>
      <c r="FT229" s="187"/>
      <c r="FU229" s="187"/>
      <c r="FV229" s="187"/>
      <c r="FW229" s="187"/>
      <c r="FX229" s="187"/>
      <c r="FY229" s="187"/>
      <c r="FZ229" s="187"/>
      <c r="GA229" s="187"/>
      <c r="GB229" s="187"/>
      <c r="GC229" s="187"/>
      <c r="GD229" s="187"/>
      <c r="GE229" s="187"/>
      <c r="GF229" s="187"/>
      <c r="GG229" s="187"/>
      <c r="GH229" s="187"/>
      <c r="GI229" s="187"/>
      <c r="GJ229" s="187"/>
      <c r="GK229" s="187"/>
      <c r="GL229" s="187"/>
      <c r="GM229" s="187"/>
      <c r="GN229" s="187"/>
      <c r="GO229" s="187"/>
      <c r="GP229" s="187"/>
      <c r="GQ229" s="187"/>
      <c r="GR229" s="187"/>
      <c r="GS229" s="187"/>
      <c r="GT229" s="187"/>
      <c r="GU229" s="187"/>
      <c r="GV229" s="187"/>
      <c r="GW229" s="187"/>
      <c r="GX229" s="187"/>
      <c r="GY229" s="187"/>
      <c r="GZ229" s="187"/>
      <c r="HA229" s="187"/>
      <c r="HB229" s="187"/>
      <c r="HC229" s="187"/>
      <c r="HD229" s="187"/>
      <c r="HE229" s="187"/>
      <c r="HF229" s="187"/>
      <c r="HG229" s="187"/>
      <c r="HH229" s="187"/>
      <c r="HI229" s="187"/>
      <c r="HJ229" s="187"/>
      <c r="HK229" s="187"/>
      <c r="HL229" s="187"/>
      <c r="HM229" s="187"/>
      <c r="HN229" s="187"/>
    </row>
    <row r="230" spans="1:222" s="188" customFormat="1" ht="18.75" x14ac:dyDescent="0.3">
      <c r="A230" s="1007">
        <v>6</v>
      </c>
      <c r="B230" s="1017">
        <v>6.1</v>
      </c>
      <c r="C230" s="307" t="s">
        <v>1968</v>
      </c>
      <c r="D230" s="308"/>
      <c r="E230" s="309" t="s">
        <v>1225</v>
      </c>
      <c r="F230" s="227"/>
      <c r="G230" s="227"/>
      <c r="H230" s="760"/>
      <c r="I230" s="224" t="s">
        <v>8</v>
      </c>
      <c r="J230" s="305"/>
      <c r="K230" s="305"/>
      <c r="L230" s="305"/>
      <c r="M230" s="305"/>
      <c r="N230" s="230"/>
      <c r="O230" s="253"/>
      <c r="P230" s="1762"/>
      <c r="Q230" s="84"/>
      <c r="R230" s="1760"/>
      <c r="S230" s="901" t="s">
        <v>4068</v>
      </c>
      <c r="T230" s="930"/>
      <c r="U230" s="903"/>
      <c r="V230" s="901"/>
      <c r="W230" s="993"/>
      <c r="X230" s="1103" t="str">
        <f t="shared" si="95"/>
        <v>Blank</v>
      </c>
      <c r="Y230" s="958"/>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87"/>
      <c r="DW230" s="187"/>
      <c r="DX230" s="187"/>
      <c r="DY230" s="187"/>
      <c r="DZ230" s="187"/>
      <c r="EA230" s="187"/>
      <c r="EB230" s="187"/>
      <c r="EC230" s="187"/>
      <c r="ED230" s="187"/>
      <c r="EE230" s="187"/>
      <c r="EF230" s="187"/>
      <c r="EG230" s="187"/>
      <c r="EH230" s="187"/>
      <c r="EI230" s="187"/>
      <c r="EJ230" s="187"/>
      <c r="EK230" s="187"/>
      <c r="EL230" s="187"/>
      <c r="EM230" s="187"/>
      <c r="EN230" s="187"/>
      <c r="EO230" s="187"/>
      <c r="EP230" s="187"/>
      <c r="EQ230" s="187"/>
      <c r="ER230" s="187"/>
      <c r="ES230" s="187"/>
      <c r="ET230" s="187"/>
      <c r="EU230" s="187"/>
      <c r="EV230" s="187"/>
      <c r="EW230" s="187"/>
      <c r="EX230" s="187"/>
      <c r="EY230" s="187"/>
      <c r="EZ230" s="187"/>
      <c r="FA230" s="187"/>
      <c r="FB230" s="187"/>
      <c r="FC230" s="187"/>
      <c r="FD230" s="187"/>
      <c r="FE230" s="187"/>
      <c r="FF230" s="187"/>
      <c r="FG230" s="187"/>
      <c r="FH230" s="187"/>
      <c r="FI230" s="187"/>
      <c r="FJ230" s="187"/>
      <c r="FK230" s="187"/>
      <c r="FL230" s="187"/>
      <c r="FM230" s="187"/>
      <c r="FN230" s="187"/>
      <c r="FO230" s="187"/>
      <c r="FP230" s="187"/>
      <c r="FQ230" s="187"/>
      <c r="FR230" s="187"/>
      <c r="FS230" s="187"/>
      <c r="FT230" s="187"/>
      <c r="FU230" s="187"/>
      <c r="FV230" s="187"/>
      <c r="FW230" s="187"/>
      <c r="FX230" s="187"/>
      <c r="FY230" s="187"/>
      <c r="FZ230" s="187"/>
      <c r="GA230" s="187"/>
      <c r="GB230" s="187"/>
      <c r="GC230" s="187"/>
      <c r="GD230" s="187"/>
      <c r="GE230" s="187"/>
      <c r="GF230" s="187"/>
      <c r="GG230" s="187"/>
      <c r="GH230" s="187"/>
      <c r="GI230" s="187"/>
      <c r="GJ230" s="187"/>
      <c r="GK230" s="187"/>
      <c r="GL230" s="187"/>
      <c r="GM230" s="187"/>
      <c r="GN230" s="187"/>
      <c r="GO230" s="187"/>
      <c r="GP230" s="187"/>
      <c r="GQ230" s="187"/>
      <c r="GR230" s="187"/>
      <c r="GS230" s="187"/>
      <c r="GT230" s="187"/>
      <c r="GU230" s="187"/>
      <c r="GV230" s="187"/>
      <c r="GW230" s="187"/>
      <c r="GX230" s="187"/>
      <c r="GY230" s="187"/>
      <c r="GZ230" s="187"/>
      <c r="HA230" s="187"/>
      <c r="HB230" s="187"/>
      <c r="HC230" s="187"/>
      <c r="HD230" s="187"/>
      <c r="HE230" s="187"/>
      <c r="HF230" s="187"/>
      <c r="HG230" s="187"/>
      <c r="HH230" s="187"/>
      <c r="HI230" s="187"/>
      <c r="HJ230" s="187"/>
      <c r="HK230" s="187"/>
      <c r="HL230" s="187"/>
      <c r="HM230" s="187"/>
      <c r="HN230" s="187"/>
    </row>
    <row r="231" spans="1:222" s="188" customFormat="1" ht="25.5" x14ac:dyDescent="0.2">
      <c r="A231" s="1007">
        <v>6</v>
      </c>
      <c r="B231" s="1008">
        <v>6.1</v>
      </c>
      <c r="C231" s="1008" t="s">
        <v>1968</v>
      </c>
      <c r="D231" s="187"/>
      <c r="E231" s="1018" t="s">
        <v>1225</v>
      </c>
      <c r="F231" s="249"/>
      <c r="G231" s="311" t="s">
        <v>1226</v>
      </c>
      <c r="H231" s="768"/>
      <c r="I231" s="224">
        <v>443603</v>
      </c>
      <c r="J231" s="305"/>
      <c r="K231" s="312" t="s">
        <v>1227</v>
      </c>
      <c r="L231" s="239"/>
      <c r="M231" s="312" t="s">
        <v>1227</v>
      </c>
      <c r="N231" s="239" t="s">
        <v>56</v>
      </c>
      <c r="O231" s="253"/>
      <c r="P231" s="1762"/>
      <c r="Q231" s="84"/>
      <c r="R231" s="2092" t="s">
        <v>3478</v>
      </c>
      <c r="S231" s="901" t="s">
        <v>4066</v>
      </c>
      <c r="T231" s="929" t="s">
        <v>5565</v>
      </c>
      <c r="U231" s="903"/>
      <c r="V231" s="901"/>
      <c r="W231" s="993" t="s">
        <v>1227</v>
      </c>
      <c r="X231" s="1103" t="str">
        <f t="shared" si="95"/>
        <v>Text</v>
      </c>
      <c r="Y231" s="958"/>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c r="CC231" s="187"/>
      <c r="CD231" s="187"/>
      <c r="CE231" s="187"/>
      <c r="CF231" s="187"/>
      <c r="CG231" s="187"/>
      <c r="CH231" s="187"/>
      <c r="CI231" s="187"/>
      <c r="CJ231" s="187"/>
      <c r="CK231" s="187"/>
      <c r="CL231" s="187"/>
      <c r="CM231" s="187"/>
      <c r="CN231" s="187"/>
      <c r="CO231" s="187"/>
      <c r="CP231" s="187"/>
      <c r="CQ231" s="187"/>
      <c r="CR231" s="187"/>
      <c r="CS231" s="187"/>
      <c r="CT231" s="187"/>
      <c r="CU231" s="187"/>
      <c r="CV231" s="187"/>
      <c r="CW231" s="187"/>
      <c r="CX231" s="187"/>
      <c r="CY231" s="187"/>
      <c r="CZ231" s="187"/>
      <c r="DA231" s="187"/>
      <c r="DB231" s="187"/>
      <c r="DC231" s="187"/>
      <c r="DD231" s="187"/>
      <c r="DE231" s="187"/>
      <c r="DF231" s="187"/>
      <c r="DG231" s="187"/>
      <c r="DH231" s="187"/>
      <c r="DI231" s="187"/>
      <c r="DJ231" s="187"/>
      <c r="DK231" s="187"/>
      <c r="DL231" s="187"/>
      <c r="DM231" s="187"/>
      <c r="DN231" s="187"/>
      <c r="DO231" s="187"/>
      <c r="DP231" s="187"/>
      <c r="DQ231" s="187"/>
      <c r="DR231" s="187"/>
      <c r="DS231" s="187"/>
      <c r="DT231" s="187"/>
      <c r="DU231" s="187"/>
      <c r="DV231" s="187"/>
      <c r="DW231" s="187"/>
      <c r="DX231" s="187"/>
      <c r="DY231" s="187"/>
      <c r="DZ231" s="187"/>
      <c r="EA231" s="187"/>
      <c r="EB231" s="187"/>
      <c r="EC231" s="187"/>
      <c r="ED231" s="187"/>
      <c r="EE231" s="187"/>
      <c r="EF231" s="187"/>
      <c r="EG231" s="187"/>
      <c r="EH231" s="187"/>
      <c r="EI231" s="187"/>
      <c r="EJ231" s="187"/>
      <c r="EK231" s="187"/>
      <c r="EL231" s="187"/>
      <c r="EM231" s="187"/>
      <c r="EN231" s="187"/>
      <c r="EO231" s="187"/>
      <c r="EP231" s="187"/>
      <c r="EQ231" s="187"/>
      <c r="ER231" s="187"/>
      <c r="ES231" s="187"/>
      <c r="ET231" s="187"/>
      <c r="EU231" s="187"/>
      <c r="EV231" s="187"/>
      <c r="EW231" s="187"/>
      <c r="EX231" s="187"/>
      <c r="EY231" s="187"/>
      <c r="EZ231" s="187"/>
      <c r="FA231" s="187"/>
      <c r="FB231" s="187"/>
      <c r="FC231" s="187"/>
      <c r="FD231" s="187"/>
      <c r="FE231" s="187"/>
      <c r="FF231" s="187"/>
      <c r="FG231" s="187"/>
      <c r="FH231" s="187"/>
      <c r="FI231" s="187"/>
      <c r="FJ231" s="187"/>
      <c r="FK231" s="187"/>
      <c r="FL231" s="187"/>
      <c r="FM231" s="187"/>
      <c r="FN231" s="187"/>
      <c r="FO231" s="187"/>
      <c r="FP231" s="187"/>
      <c r="FQ231" s="187"/>
      <c r="FR231" s="187"/>
      <c r="FS231" s="187"/>
      <c r="FT231" s="187"/>
      <c r="FU231" s="187"/>
      <c r="FV231" s="187"/>
      <c r="FW231" s="187"/>
      <c r="FX231" s="187"/>
      <c r="FY231" s="187"/>
      <c r="FZ231" s="187"/>
      <c r="GA231" s="187"/>
      <c r="GB231" s="187"/>
      <c r="GC231" s="187"/>
      <c r="GD231" s="187"/>
      <c r="GE231" s="187"/>
      <c r="GF231" s="187"/>
      <c r="GG231" s="187"/>
      <c r="GH231" s="187"/>
      <c r="GI231" s="187"/>
      <c r="GJ231" s="187"/>
      <c r="GK231" s="187"/>
      <c r="GL231" s="187"/>
      <c r="GM231" s="187"/>
      <c r="GN231" s="187"/>
      <c r="GO231" s="187"/>
      <c r="GP231" s="187"/>
      <c r="GQ231" s="187"/>
      <c r="GR231" s="187"/>
      <c r="GS231" s="187"/>
      <c r="GT231" s="187"/>
      <c r="GU231" s="187"/>
      <c r="GV231" s="187"/>
      <c r="GW231" s="187"/>
      <c r="GX231" s="187"/>
      <c r="GY231" s="187"/>
      <c r="GZ231" s="187"/>
      <c r="HA231" s="187"/>
      <c r="HB231" s="187"/>
      <c r="HC231" s="187"/>
      <c r="HD231" s="187"/>
      <c r="HE231" s="187"/>
      <c r="HF231" s="187"/>
      <c r="HG231" s="187"/>
      <c r="HH231" s="187"/>
      <c r="HI231" s="187"/>
      <c r="HJ231" s="187"/>
      <c r="HK231" s="187"/>
      <c r="HL231" s="187"/>
      <c r="HM231" s="187"/>
      <c r="HN231" s="187"/>
    </row>
    <row r="232" spans="1:222" s="188" customFormat="1" ht="25.5" x14ac:dyDescent="0.2">
      <c r="A232" s="1019">
        <v>6</v>
      </c>
      <c r="B232" s="1008">
        <v>6.1</v>
      </c>
      <c r="C232" s="1008" t="s">
        <v>1968</v>
      </c>
      <c r="D232" s="187"/>
      <c r="E232" s="1012" t="str">
        <f>E231</f>
        <v>Radiology Facility Fee</v>
      </c>
      <c r="F232" s="286"/>
      <c r="G232" s="311" t="s">
        <v>1228</v>
      </c>
      <c r="H232" s="768"/>
      <c r="I232" s="224">
        <v>443612</v>
      </c>
      <c r="J232" s="305"/>
      <c r="K232" s="312" t="s">
        <v>1227</v>
      </c>
      <c r="L232" s="239"/>
      <c r="M232" s="312" t="s">
        <v>1227</v>
      </c>
      <c r="N232" s="239" t="s">
        <v>56</v>
      </c>
      <c r="O232" s="253"/>
      <c r="P232" s="1762"/>
      <c r="Q232" s="84"/>
      <c r="R232" s="2092" t="s">
        <v>3479</v>
      </c>
      <c r="S232" s="901" t="s">
        <v>4066</v>
      </c>
      <c r="T232" s="929" t="s">
        <v>5566</v>
      </c>
      <c r="U232" s="903"/>
      <c r="V232" s="901"/>
      <c r="W232" s="993" t="s">
        <v>1227</v>
      </c>
      <c r="X232" s="1103" t="str">
        <f t="shared" si="95"/>
        <v>Text</v>
      </c>
      <c r="Y232" s="958"/>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87"/>
      <c r="DW232" s="187"/>
      <c r="DX232" s="187"/>
      <c r="DY232" s="187"/>
      <c r="DZ232" s="187"/>
      <c r="EA232" s="187"/>
      <c r="EB232" s="187"/>
      <c r="EC232" s="187"/>
      <c r="ED232" s="187"/>
      <c r="EE232" s="187"/>
      <c r="EF232" s="187"/>
      <c r="EG232" s="187"/>
      <c r="EH232" s="187"/>
      <c r="EI232" s="187"/>
      <c r="EJ232" s="187"/>
      <c r="EK232" s="187"/>
      <c r="EL232" s="187"/>
      <c r="EM232" s="187"/>
      <c r="EN232" s="187"/>
      <c r="EO232" s="187"/>
      <c r="EP232" s="187"/>
      <c r="EQ232" s="187"/>
      <c r="ER232" s="187"/>
      <c r="ES232" s="187"/>
      <c r="ET232" s="187"/>
      <c r="EU232" s="187"/>
      <c r="EV232" s="187"/>
      <c r="EW232" s="187"/>
      <c r="EX232" s="187"/>
      <c r="EY232" s="187"/>
      <c r="EZ232" s="187"/>
      <c r="FA232" s="187"/>
      <c r="FB232" s="187"/>
      <c r="FC232" s="187"/>
      <c r="FD232" s="187"/>
      <c r="FE232" s="187"/>
      <c r="FF232" s="187"/>
      <c r="FG232" s="187"/>
      <c r="FH232" s="187"/>
      <c r="FI232" s="187"/>
      <c r="FJ232" s="187"/>
      <c r="FK232" s="187"/>
      <c r="FL232" s="187"/>
      <c r="FM232" s="187"/>
      <c r="FN232" s="187"/>
      <c r="FO232" s="187"/>
      <c r="FP232" s="187"/>
      <c r="FQ232" s="187"/>
      <c r="FR232" s="187"/>
      <c r="FS232" s="187"/>
      <c r="FT232" s="187"/>
      <c r="FU232" s="187"/>
      <c r="FV232" s="187"/>
      <c r="FW232" s="187"/>
      <c r="FX232" s="187"/>
      <c r="FY232" s="187"/>
      <c r="FZ232" s="187"/>
      <c r="GA232" s="187"/>
      <c r="GB232" s="187"/>
      <c r="GC232" s="187"/>
      <c r="GD232" s="187"/>
      <c r="GE232" s="187"/>
      <c r="GF232" s="187"/>
      <c r="GG232" s="187"/>
      <c r="GH232" s="187"/>
      <c r="GI232" s="187"/>
      <c r="GJ232" s="187"/>
      <c r="GK232" s="187"/>
      <c r="GL232" s="187"/>
      <c r="GM232" s="187"/>
      <c r="GN232" s="187"/>
      <c r="GO232" s="187"/>
      <c r="GP232" s="187"/>
      <c r="GQ232" s="187"/>
      <c r="GR232" s="187"/>
      <c r="GS232" s="187"/>
      <c r="GT232" s="187"/>
      <c r="GU232" s="187"/>
      <c r="GV232" s="187"/>
      <c r="GW232" s="187"/>
      <c r="GX232" s="187"/>
      <c r="GY232" s="187"/>
      <c r="GZ232" s="187"/>
      <c r="HA232" s="187"/>
      <c r="HB232" s="187"/>
      <c r="HC232" s="187"/>
      <c r="HD232" s="187"/>
      <c r="HE232" s="187"/>
      <c r="HF232" s="187"/>
      <c r="HG232" s="187"/>
      <c r="HH232" s="187"/>
      <c r="HI232" s="187"/>
      <c r="HJ232" s="187"/>
      <c r="HK232" s="187"/>
      <c r="HL232" s="187"/>
      <c r="HM232" s="187"/>
      <c r="HN232" s="187"/>
    </row>
    <row r="233" spans="1:222" s="188" customFormat="1" ht="18.75" x14ac:dyDescent="0.2">
      <c r="A233" s="1007">
        <v>6</v>
      </c>
      <c r="B233" s="1017" t="s">
        <v>8</v>
      </c>
      <c r="C233" s="313" t="s">
        <v>1969</v>
      </c>
      <c r="D233" s="308"/>
      <c r="E233" s="308" t="s">
        <v>1229</v>
      </c>
      <c r="F233" s="222"/>
      <c r="G233" s="222"/>
      <c r="H233" s="769"/>
      <c r="I233" s="314" t="s">
        <v>8</v>
      </c>
      <c r="J233" s="232"/>
      <c r="K233" s="233"/>
      <c r="L233" s="235"/>
      <c r="M233" s="233"/>
      <c r="N233" s="310"/>
      <c r="O233" s="253"/>
      <c r="P233" s="1762"/>
      <c r="Q233" s="84"/>
      <c r="R233" s="2092"/>
      <c r="S233" s="901" t="s">
        <v>4068</v>
      </c>
      <c r="T233" s="930"/>
      <c r="U233" s="903"/>
      <c r="V233" s="901"/>
      <c r="W233" s="993"/>
      <c r="X233" s="1103" t="str">
        <f t="shared" si="95"/>
        <v>Blank</v>
      </c>
      <c r="Y233" s="958"/>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87"/>
      <c r="DW233" s="187"/>
      <c r="DX233" s="187"/>
      <c r="DY233" s="187"/>
      <c r="DZ233" s="187"/>
      <c r="EA233" s="187"/>
      <c r="EB233" s="187"/>
      <c r="EC233" s="187"/>
      <c r="ED233" s="187"/>
      <c r="EE233" s="187"/>
      <c r="EF233" s="187"/>
      <c r="EG233" s="187"/>
      <c r="EH233" s="187"/>
      <c r="EI233" s="187"/>
      <c r="EJ233" s="187"/>
      <c r="EK233" s="187"/>
      <c r="EL233" s="187"/>
      <c r="EM233" s="187"/>
      <c r="EN233" s="187"/>
      <c r="EO233" s="187"/>
      <c r="EP233" s="187"/>
      <c r="EQ233" s="187"/>
      <c r="ER233" s="187"/>
      <c r="ES233" s="187"/>
      <c r="ET233" s="187"/>
      <c r="EU233" s="187"/>
      <c r="EV233" s="187"/>
      <c r="EW233" s="187"/>
      <c r="EX233" s="187"/>
      <c r="EY233" s="187"/>
      <c r="EZ233" s="187"/>
      <c r="FA233" s="187"/>
      <c r="FB233" s="187"/>
      <c r="FC233" s="187"/>
      <c r="FD233" s="187"/>
      <c r="FE233" s="187"/>
      <c r="FF233" s="187"/>
      <c r="FG233" s="187"/>
      <c r="FH233" s="187"/>
      <c r="FI233" s="187"/>
      <c r="FJ233" s="187"/>
      <c r="FK233" s="187"/>
      <c r="FL233" s="187"/>
      <c r="FM233" s="187"/>
      <c r="FN233" s="187"/>
      <c r="FO233" s="187"/>
      <c r="FP233" s="187"/>
      <c r="FQ233" s="187"/>
      <c r="FR233" s="187"/>
      <c r="FS233" s="187"/>
      <c r="FT233" s="187"/>
      <c r="FU233" s="187"/>
      <c r="FV233" s="187"/>
      <c r="FW233" s="187"/>
      <c r="FX233" s="187"/>
      <c r="FY233" s="187"/>
      <c r="FZ233" s="187"/>
      <c r="GA233" s="187"/>
      <c r="GB233" s="187"/>
      <c r="GC233" s="187"/>
      <c r="GD233" s="187"/>
      <c r="GE233" s="187"/>
      <c r="GF233" s="187"/>
      <c r="GG233" s="187"/>
      <c r="GH233" s="187"/>
      <c r="GI233" s="187"/>
      <c r="GJ233" s="187"/>
      <c r="GK233" s="187"/>
      <c r="GL233" s="187"/>
      <c r="GM233" s="187"/>
      <c r="GN233" s="187"/>
      <c r="GO233" s="187"/>
      <c r="GP233" s="187"/>
      <c r="GQ233" s="187"/>
      <c r="GR233" s="187"/>
      <c r="GS233" s="187"/>
      <c r="GT233" s="187"/>
      <c r="GU233" s="187"/>
      <c r="GV233" s="187"/>
      <c r="GW233" s="187"/>
      <c r="GX233" s="187"/>
      <c r="GY233" s="187"/>
      <c r="GZ233" s="187"/>
      <c r="HA233" s="187"/>
      <c r="HB233" s="187"/>
      <c r="HC233" s="187"/>
      <c r="HD233" s="187"/>
      <c r="HE233" s="187"/>
      <c r="HF233" s="187"/>
      <c r="HG233" s="187"/>
      <c r="HH233" s="187"/>
      <c r="HI233" s="187"/>
      <c r="HJ233" s="187"/>
      <c r="HK233" s="187"/>
      <c r="HL233" s="187"/>
      <c r="HM233" s="187"/>
      <c r="HN233" s="187"/>
    </row>
    <row r="234" spans="1:222" s="188" customFormat="1" ht="25.5" x14ac:dyDescent="0.2">
      <c r="A234" s="1007">
        <v>6</v>
      </c>
      <c r="B234" s="841" t="s">
        <v>8</v>
      </c>
      <c r="C234" s="1017" t="s">
        <v>1969</v>
      </c>
      <c r="D234" s="306"/>
      <c r="E234" s="1020" t="str">
        <f>E233</f>
        <v>Operating Room</v>
      </c>
      <c r="F234" s="249"/>
      <c r="G234" s="517" t="s">
        <v>3332</v>
      </c>
      <c r="H234" s="771"/>
      <c r="I234" s="224">
        <v>443430</v>
      </c>
      <c r="J234" s="84">
        <f>J$44</f>
        <v>45474</v>
      </c>
      <c r="K234" s="999">
        <v>52.85</v>
      </c>
      <c r="L234" s="226">
        <f>K234*0.1</f>
        <v>5.2850000000000001</v>
      </c>
      <c r="M234" s="999">
        <f>K234+L234</f>
        <v>58.135000000000005</v>
      </c>
      <c r="N234" s="230" t="s">
        <v>1214</v>
      </c>
      <c r="O234" s="1815">
        <f>O$44</f>
        <v>45839</v>
      </c>
      <c r="P234" s="2093" t="s">
        <v>69</v>
      </c>
      <c r="Q234" s="1781" t="s">
        <v>70</v>
      </c>
      <c r="R234" s="2092" t="s">
        <v>3480</v>
      </c>
      <c r="S234" s="901" t="s">
        <v>4070</v>
      </c>
      <c r="T234" s="929" t="s">
        <v>5567</v>
      </c>
      <c r="U234" s="903" t="s">
        <v>5567</v>
      </c>
      <c r="V234" s="901" t="s">
        <v>5567</v>
      </c>
      <c r="W234" s="993">
        <v>52.85</v>
      </c>
      <c r="X234" s="1103">
        <f t="shared" si="95"/>
        <v>0</v>
      </c>
      <c r="Y234" s="958"/>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87"/>
      <c r="DW234" s="187"/>
      <c r="DX234" s="187"/>
      <c r="DY234" s="187"/>
      <c r="DZ234" s="187"/>
      <c r="EA234" s="187"/>
      <c r="EB234" s="187"/>
      <c r="EC234" s="187"/>
      <c r="ED234" s="187"/>
      <c r="EE234" s="187"/>
      <c r="EF234" s="187"/>
      <c r="EG234" s="187"/>
      <c r="EH234" s="187"/>
      <c r="EI234" s="187"/>
      <c r="EJ234" s="187"/>
      <c r="EK234" s="187"/>
      <c r="EL234" s="187"/>
      <c r="EM234" s="187"/>
      <c r="EN234" s="187"/>
      <c r="EO234" s="187"/>
      <c r="EP234" s="187"/>
      <c r="EQ234" s="187"/>
      <c r="ER234" s="187"/>
      <c r="ES234" s="187"/>
      <c r="ET234" s="187"/>
      <c r="EU234" s="187"/>
      <c r="EV234" s="187"/>
      <c r="EW234" s="187"/>
      <c r="EX234" s="187"/>
      <c r="EY234" s="187"/>
      <c r="EZ234" s="187"/>
      <c r="FA234" s="187"/>
      <c r="FB234" s="187"/>
      <c r="FC234" s="187"/>
      <c r="FD234" s="187"/>
      <c r="FE234" s="187"/>
      <c r="FF234" s="187"/>
      <c r="FG234" s="187"/>
      <c r="FH234" s="187"/>
      <c r="FI234" s="187"/>
      <c r="FJ234" s="187"/>
      <c r="FK234" s="187"/>
      <c r="FL234" s="187"/>
      <c r="FM234" s="187"/>
      <c r="FN234" s="187"/>
      <c r="FO234" s="187"/>
      <c r="FP234" s="187"/>
      <c r="FQ234" s="187"/>
      <c r="FR234" s="187"/>
      <c r="FS234" s="187"/>
      <c r="FT234" s="187"/>
      <c r="FU234" s="187"/>
      <c r="FV234" s="187"/>
      <c r="FW234" s="187"/>
      <c r="FX234" s="187"/>
      <c r="FY234" s="187"/>
      <c r="FZ234" s="187"/>
      <c r="GA234" s="187"/>
      <c r="GB234" s="187"/>
      <c r="GC234" s="187"/>
      <c r="GD234" s="187"/>
      <c r="GE234" s="187"/>
      <c r="GF234" s="187"/>
      <c r="GG234" s="187"/>
      <c r="GH234" s="187"/>
      <c r="GI234" s="187"/>
      <c r="GJ234" s="187"/>
      <c r="GK234" s="187"/>
      <c r="GL234" s="187"/>
      <c r="GM234" s="187"/>
      <c r="GN234" s="187"/>
      <c r="GO234" s="187"/>
      <c r="GP234" s="187"/>
      <c r="GQ234" s="187"/>
      <c r="GR234" s="187"/>
      <c r="GS234" s="187"/>
      <c r="GT234" s="187"/>
      <c r="GU234" s="187"/>
      <c r="GV234" s="187"/>
      <c r="GW234" s="187"/>
      <c r="GX234" s="187"/>
      <c r="GY234" s="187"/>
      <c r="GZ234" s="187"/>
      <c r="HA234" s="187"/>
      <c r="HB234" s="187"/>
      <c r="HC234" s="187"/>
      <c r="HD234" s="187"/>
      <c r="HE234" s="187"/>
      <c r="HF234" s="187"/>
      <c r="HG234" s="187"/>
      <c r="HH234" s="187"/>
      <c r="HI234" s="187"/>
      <c r="HJ234" s="187"/>
      <c r="HK234" s="187"/>
      <c r="HL234" s="187"/>
      <c r="HM234" s="187"/>
      <c r="HN234" s="187"/>
    </row>
    <row r="235" spans="1:222" s="188" customFormat="1" ht="18.75" x14ac:dyDescent="0.2">
      <c r="A235" s="1007">
        <v>6</v>
      </c>
      <c r="B235" s="306" t="s">
        <v>8</v>
      </c>
      <c r="C235" s="313" t="s">
        <v>1970</v>
      </c>
      <c r="D235" s="308"/>
      <c r="E235" s="308" t="s">
        <v>1230</v>
      </c>
      <c r="F235" s="760"/>
      <c r="G235" s="760"/>
      <c r="H235" s="760"/>
      <c r="I235" s="760" t="s">
        <v>8</v>
      </c>
      <c r="J235" s="760"/>
      <c r="K235" s="760"/>
      <c r="L235" s="760"/>
      <c r="M235" s="760"/>
      <c r="N235" s="760"/>
      <c r="O235" s="253"/>
      <c r="P235" s="1762"/>
      <c r="Q235" s="84"/>
      <c r="R235" s="2092"/>
      <c r="S235" s="901" t="s">
        <v>4068</v>
      </c>
      <c r="T235" s="930"/>
      <c r="U235" s="903"/>
      <c r="V235" s="901"/>
      <c r="W235" s="993"/>
      <c r="X235" s="1103" t="str">
        <f t="shared" si="95"/>
        <v>Blank</v>
      </c>
      <c r="Y235" s="958"/>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87"/>
      <c r="DW235" s="187"/>
      <c r="DX235" s="187"/>
      <c r="DY235" s="187"/>
      <c r="DZ235" s="187"/>
      <c r="EA235" s="187"/>
      <c r="EB235" s="187"/>
      <c r="EC235" s="187"/>
      <c r="ED235" s="187"/>
      <c r="EE235" s="187"/>
      <c r="EF235" s="187"/>
      <c r="EG235" s="187"/>
      <c r="EH235" s="187"/>
      <c r="EI235" s="187"/>
      <c r="EJ235" s="187"/>
      <c r="EK235" s="187"/>
      <c r="EL235" s="187"/>
      <c r="EM235" s="187"/>
      <c r="EN235" s="187"/>
      <c r="EO235" s="187"/>
      <c r="EP235" s="187"/>
      <c r="EQ235" s="187"/>
      <c r="ER235" s="187"/>
      <c r="ES235" s="187"/>
      <c r="ET235" s="187"/>
      <c r="EU235" s="187"/>
      <c r="EV235" s="187"/>
      <c r="EW235" s="187"/>
      <c r="EX235" s="187"/>
      <c r="EY235" s="187"/>
      <c r="EZ235" s="187"/>
      <c r="FA235" s="187"/>
      <c r="FB235" s="187"/>
      <c r="FC235" s="187"/>
      <c r="FD235" s="187"/>
      <c r="FE235" s="187"/>
      <c r="FF235" s="187"/>
      <c r="FG235" s="187"/>
      <c r="FH235" s="187"/>
      <c r="FI235" s="187"/>
      <c r="FJ235" s="187"/>
      <c r="FK235" s="187"/>
      <c r="FL235" s="187"/>
      <c r="FM235" s="187"/>
      <c r="FN235" s="187"/>
      <c r="FO235" s="187"/>
      <c r="FP235" s="187"/>
      <c r="FQ235" s="187"/>
      <c r="FR235" s="187"/>
      <c r="FS235" s="187"/>
      <c r="FT235" s="187"/>
      <c r="FU235" s="187"/>
      <c r="FV235" s="187"/>
      <c r="FW235" s="187"/>
      <c r="FX235" s="187"/>
      <c r="FY235" s="187"/>
      <c r="FZ235" s="187"/>
      <c r="GA235" s="187"/>
      <c r="GB235" s="187"/>
      <c r="GC235" s="187"/>
      <c r="GD235" s="187"/>
      <c r="GE235" s="187"/>
      <c r="GF235" s="187"/>
      <c r="GG235" s="187"/>
      <c r="GH235" s="187"/>
      <c r="GI235" s="187"/>
      <c r="GJ235" s="187"/>
      <c r="GK235" s="187"/>
      <c r="GL235" s="187"/>
      <c r="GM235" s="187"/>
      <c r="GN235" s="187"/>
      <c r="GO235" s="187"/>
      <c r="GP235" s="187"/>
      <c r="GQ235" s="187"/>
      <c r="GR235" s="187"/>
      <c r="GS235" s="187"/>
      <c r="GT235" s="187"/>
      <c r="GU235" s="187"/>
      <c r="GV235" s="187"/>
      <c r="GW235" s="187"/>
      <c r="GX235" s="187"/>
      <c r="GY235" s="187"/>
      <c r="GZ235" s="187"/>
      <c r="HA235" s="187"/>
      <c r="HB235" s="187"/>
      <c r="HC235" s="187"/>
      <c r="HD235" s="187"/>
      <c r="HE235" s="187"/>
      <c r="HF235" s="187"/>
      <c r="HG235" s="187"/>
      <c r="HH235" s="187"/>
      <c r="HI235" s="187"/>
      <c r="HJ235" s="187"/>
      <c r="HK235" s="187"/>
      <c r="HL235" s="187"/>
      <c r="HM235" s="187"/>
      <c r="HN235" s="187"/>
    </row>
    <row r="236" spans="1:222" s="188" customFormat="1" ht="25.5" x14ac:dyDescent="0.2">
      <c r="A236" s="1019">
        <v>6</v>
      </c>
      <c r="B236" s="840" t="s">
        <v>8</v>
      </c>
      <c r="C236" s="1008" t="s">
        <v>1970</v>
      </c>
      <c r="D236" s="187"/>
      <c r="E236" s="1021" t="str">
        <f>E235</f>
        <v>Other - Tenancy &amp; Rental Agreements</v>
      </c>
      <c r="F236" s="976"/>
      <c r="G236" s="977" t="s">
        <v>1231</v>
      </c>
      <c r="H236" s="978"/>
      <c r="I236" s="979" t="s">
        <v>1232</v>
      </c>
      <c r="J236" s="980"/>
      <c r="K236" s="981" t="s">
        <v>801</v>
      </c>
      <c r="L236" s="982"/>
      <c r="M236" s="981" t="s">
        <v>801</v>
      </c>
      <c r="N236" s="983"/>
      <c r="O236" s="2094"/>
      <c r="P236" s="2095"/>
      <c r="Q236" s="2096"/>
      <c r="R236" s="2097" t="s">
        <v>3481</v>
      </c>
      <c r="S236" s="908" t="s">
        <v>4066</v>
      </c>
      <c r="T236" s="931" t="s">
        <v>5568</v>
      </c>
      <c r="U236" s="910"/>
      <c r="V236" s="908"/>
      <c r="W236" s="994" t="s">
        <v>801</v>
      </c>
      <c r="X236" s="1105" t="str">
        <f t="shared" si="95"/>
        <v>Text</v>
      </c>
      <c r="Y236" s="958"/>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c r="CC236" s="187"/>
      <c r="CD236" s="187"/>
      <c r="CE236" s="187"/>
      <c r="CF236" s="187"/>
      <c r="CG236" s="187"/>
      <c r="CH236" s="187"/>
      <c r="CI236" s="187"/>
      <c r="CJ236" s="187"/>
      <c r="CK236" s="187"/>
      <c r="CL236" s="187"/>
      <c r="CM236" s="187"/>
      <c r="CN236" s="187"/>
      <c r="CO236" s="187"/>
      <c r="CP236" s="187"/>
      <c r="CQ236" s="187"/>
      <c r="CR236" s="187"/>
      <c r="CS236" s="187"/>
      <c r="CT236" s="187"/>
      <c r="CU236" s="187"/>
      <c r="CV236" s="187"/>
      <c r="CW236" s="187"/>
      <c r="CX236" s="187"/>
      <c r="CY236" s="187"/>
      <c r="CZ236" s="187"/>
      <c r="DA236" s="187"/>
      <c r="DB236" s="187"/>
      <c r="DC236" s="187"/>
      <c r="DD236" s="187"/>
      <c r="DE236" s="187"/>
      <c r="DF236" s="187"/>
      <c r="DG236" s="187"/>
      <c r="DH236" s="187"/>
      <c r="DI236" s="187"/>
      <c r="DJ236" s="187"/>
      <c r="DK236" s="187"/>
      <c r="DL236" s="187"/>
      <c r="DM236" s="187"/>
      <c r="DN236" s="187"/>
      <c r="DO236" s="187"/>
      <c r="DP236" s="187"/>
      <c r="DQ236" s="187"/>
      <c r="DR236" s="187"/>
      <c r="DS236" s="187"/>
      <c r="DT236" s="187"/>
      <c r="DU236" s="187"/>
      <c r="DV236" s="187"/>
      <c r="DW236" s="187"/>
      <c r="DX236" s="187"/>
      <c r="DY236" s="187"/>
      <c r="DZ236" s="187"/>
      <c r="EA236" s="187"/>
      <c r="EB236" s="187"/>
      <c r="EC236" s="187"/>
      <c r="ED236" s="187"/>
      <c r="EE236" s="187"/>
      <c r="EF236" s="187"/>
      <c r="EG236" s="187"/>
      <c r="EH236" s="187"/>
      <c r="EI236" s="187"/>
      <c r="EJ236" s="187"/>
      <c r="EK236" s="187"/>
      <c r="EL236" s="187"/>
      <c r="EM236" s="187"/>
      <c r="EN236" s="187"/>
      <c r="EO236" s="187"/>
      <c r="EP236" s="187"/>
      <c r="EQ236" s="187"/>
      <c r="ER236" s="187"/>
      <c r="ES236" s="187"/>
      <c r="ET236" s="187"/>
      <c r="EU236" s="187"/>
      <c r="EV236" s="187"/>
      <c r="EW236" s="187"/>
      <c r="EX236" s="187"/>
      <c r="EY236" s="187"/>
      <c r="EZ236" s="187"/>
      <c r="FA236" s="187"/>
      <c r="FB236" s="187"/>
      <c r="FC236" s="187"/>
      <c r="FD236" s="187"/>
      <c r="FE236" s="187"/>
      <c r="FF236" s="187"/>
      <c r="FG236" s="187"/>
      <c r="FH236" s="187"/>
      <c r="FI236" s="187"/>
      <c r="FJ236" s="187"/>
      <c r="FK236" s="187"/>
      <c r="FL236" s="187"/>
      <c r="FM236" s="187"/>
      <c r="FN236" s="187"/>
      <c r="FO236" s="187"/>
      <c r="FP236" s="187"/>
      <c r="FQ236" s="187"/>
      <c r="FR236" s="187"/>
      <c r="FS236" s="187"/>
      <c r="FT236" s="187"/>
      <c r="FU236" s="187"/>
      <c r="FV236" s="187"/>
      <c r="FW236" s="187"/>
      <c r="FX236" s="187"/>
      <c r="FY236" s="187"/>
      <c r="FZ236" s="187"/>
      <c r="GA236" s="187"/>
      <c r="GB236" s="187"/>
      <c r="GC236" s="187"/>
      <c r="GD236" s="187"/>
      <c r="GE236" s="187"/>
      <c r="GF236" s="187"/>
      <c r="GG236" s="187"/>
      <c r="GH236" s="187"/>
      <c r="GI236" s="187"/>
      <c r="GJ236" s="187"/>
      <c r="GK236" s="187"/>
      <c r="GL236" s="187"/>
      <c r="GM236" s="187"/>
      <c r="GN236" s="187"/>
      <c r="GO236" s="187"/>
      <c r="GP236" s="187"/>
      <c r="GQ236" s="187"/>
      <c r="GR236" s="187"/>
      <c r="GS236" s="187"/>
      <c r="GT236" s="187"/>
      <c r="GU236" s="187"/>
      <c r="GV236" s="187"/>
      <c r="GW236" s="187"/>
      <c r="GX236" s="187"/>
      <c r="GY236" s="187"/>
      <c r="GZ236" s="187"/>
      <c r="HA236" s="187"/>
      <c r="HB236" s="187"/>
      <c r="HC236" s="187"/>
      <c r="HD236" s="187"/>
      <c r="HE236" s="187"/>
      <c r="HF236" s="187"/>
      <c r="HG236" s="187"/>
      <c r="HH236" s="187"/>
      <c r="HI236" s="187"/>
      <c r="HJ236" s="187"/>
      <c r="HK236" s="187"/>
      <c r="HL236" s="187"/>
      <c r="HM236" s="187"/>
      <c r="HN236" s="187"/>
    </row>
    <row r="237" spans="1:222" s="188" customFormat="1" ht="12.75" x14ac:dyDescent="0.2">
      <c r="A237" s="1007">
        <v>6</v>
      </c>
      <c r="B237" s="841" t="s">
        <v>8</v>
      </c>
      <c r="E237" s="316"/>
      <c r="H237" s="762"/>
      <c r="I237" s="317" t="s">
        <v>8</v>
      </c>
      <c r="J237" s="318"/>
      <c r="K237" s="319"/>
      <c r="L237" s="320"/>
      <c r="M237" s="319"/>
      <c r="N237" s="317"/>
      <c r="O237" s="317"/>
      <c r="P237" s="317"/>
      <c r="Q237" s="510"/>
      <c r="R237" s="321"/>
      <c r="S237" s="187"/>
      <c r="T237" s="859"/>
      <c r="U237" s="867"/>
      <c r="V237" s="858"/>
      <c r="W237" s="187"/>
      <c r="X237" s="1106"/>
      <c r="Y237" s="958"/>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87"/>
      <c r="DW237" s="187"/>
      <c r="DX237" s="187"/>
      <c r="DY237" s="187"/>
      <c r="DZ237" s="187"/>
      <c r="EA237" s="187"/>
      <c r="EB237" s="187"/>
      <c r="EC237" s="187"/>
      <c r="ED237" s="187"/>
      <c r="EE237" s="187"/>
      <c r="EF237" s="187"/>
      <c r="EG237" s="187"/>
      <c r="EH237" s="187"/>
      <c r="EI237" s="187"/>
      <c r="EJ237" s="187"/>
      <c r="EK237" s="187"/>
      <c r="EL237" s="187"/>
      <c r="EM237" s="187"/>
      <c r="EN237" s="187"/>
      <c r="EO237" s="187"/>
      <c r="EP237" s="187"/>
      <c r="EQ237" s="187"/>
      <c r="ER237" s="187"/>
      <c r="ES237" s="187"/>
      <c r="ET237" s="187"/>
      <c r="EU237" s="187"/>
      <c r="EV237" s="187"/>
      <c r="EW237" s="187"/>
      <c r="EX237" s="187"/>
      <c r="EY237" s="187"/>
      <c r="EZ237" s="187"/>
      <c r="FA237" s="187"/>
      <c r="FB237" s="187"/>
      <c r="FC237" s="187"/>
      <c r="FD237" s="187"/>
      <c r="FE237" s="187"/>
      <c r="FF237" s="187"/>
      <c r="FG237" s="187"/>
      <c r="FH237" s="187"/>
      <c r="FI237" s="187"/>
      <c r="FJ237" s="187"/>
      <c r="FK237" s="187"/>
      <c r="FL237" s="187"/>
      <c r="FM237" s="187"/>
      <c r="FN237" s="187"/>
      <c r="FO237" s="187"/>
      <c r="FP237" s="187"/>
      <c r="FQ237" s="187"/>
      <c r="FR237" s="187"/>
      <c r="FS237" s="187"/>
      <c r="FT237" s="187"/>
      <c r="FU237" s="187"/>
      <c r="FV237" s="187"/>
      <c r="FW237" s="187"/>
      <c r="FX237" s="187"/>
      <c r="FY237" s="187"/>
      <c r="FZ237" s="187"/>
      <c r="GA237" s="187"/>
      <c r="GB237" s="187"/>
      <c r="GC237" s="187"/>
      <c r="GD237" s="187"/>
      <c r="GE237" s="187"/>
      <c r="GF237" s="187"/>
      <c r="GG237" s="187"/>
      <c r="GH237" s="187"/>
      <c r="GI237" s="187"/>
      <c r="GJ237" s="187"/>
      <c r="GK237" s="187"/>
      <c r="GL237" s="187"/>
      <c r="GM237" s="187"/>
      <c r="GN237" s="187"/>
      <c r="GO237" s="187"/>
      <c r="GP237" s="187"/>
      <c r="GQ237" s="187"/>
      <c r="GR237" s="187"/>
      <c r="GS237" s="187"/>
      <c r="GT237" s="187"/>
      <c r="GU237" s="187"/>
      <c r="GV237" s="187"/>
      <c r="GW237" s="187"/>
      <c r="GX237" s="187"/>
      <c r="GY237" s="187"/>
      <c r="GZ237" s="187"/>
      <c r="HA237" s="187"/>
      <c r="HB237" s="187"/>
      <c r="HC237" s="187"/>
      <c r="HD237" s="187"/>
      <c r="HE237" s="187"/>
      <c r="HF237" s="187"/>
      <c r="HG237" s="187"/>
      <c r="HH237" s="187"/>
      <c r="HI237" s="187"/>
      <c r="HJ237" s="187"/>
      <c r="HK237" s="187"/>
      <c r="HL237" s="187"/>
      <c r="HM237" s="187"/>
      <c r="HN237" s="187"/>
    </row>
    <row r="238" spans="1:222" s="188" customFormat="1" x14ac:dyDescent="0.2">
      <c r="A238" s="236"/>
      <c r="E238" s="316"/>
      <c r="H238" s="762"/>
      <c r="I238" s="317"/>
      <c r="J238" s="318"/>
      <c r="K238" s="319"/>
      <c r="L238" s="320"/>
      <c r="M238" s="319"/>
      <c r="N238" s="317"/>
      <c r="O238" s="317"/>
      <c r="P238" s="317"/>
      <c r="Q238" s="510"/>
      <c r="R238" s="321"/>
      <c r="S238" s="187"/>
      <c r="T238" s="859"/>
      <c r="U238" s="867"/>
      <c r="V238" s="858"/>
      <c r="W238" s="187"/>
      <c r="X238" s="1101"/>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87"/>
      <c r="DW238" s="187"/>
      <c r="DX238" s="187"/>
      <c r="DY238" s="187"/>
      <c r="DZ238" s="187"/>
      <c r="EA238" s="187"/>
      <c r="EB238" s="187"/>
      <c r="EC238" s="187"/>
      <c r="ED238" s="187"/>
      <c r="EE238" s="187"/>
      <c r="EF238" s="187"/>
      <c r="EG238" s="187"/>
      <c r="EH238" s="187"/>
      <c r="EI238" s="187"/>
      <c r="EJ238" s="187"/>
      <c r="EK238" s="187"/>
      <c r="EL238" s="187"/>
      <c r="EM238" s="187"/>
      <c r="EN238" s="187"/>
      <c r="EO238" s="187"/>
      <c r="EP238" s="187"/>
      <c r="EQ238" s="187"/>
      <c r="ER238" s="187"/>
      <c r="ES238" s="187"/>
      <c r="ET238" s="187"/>
      <c r="EU238" s="187"/>
      <c r="EV238" s="187"/>
      <c r="EW238" s="187"/>
      <c r="EX238" s="187"/>
      <c r="EY238" s="187"/>
      <c r="EZ238" s="187"/>
      <c r="FA238" s="187"/>
      <c r="FB238" s="187"/>
      <c r="FC238" s="187"/>
      <c r="FD238" s="187"/>
      <c r="FE238" s="187"/>
      <c r="FF238" s="187"/>
      <c r="FG238" s="187"/>
      <c r="FH238" s="187"/>
      <c r="FI238" s="187"/>
      <c r="FJ238" s="187"/>
      <c r="FK238" s="187"/>
      <c r="FL238" s="187"/>
      <c r="FM238" s="187"/>
      <c r="FN238" s="187"/>
      <c r="FO238" s="187"/>
      <c r="FP238" s="187"/>
      <c r="FQ238" s="187"/>
      <c r="FR238" s="187"/>
      <c r="FS238" s="187"/>
      <c r="FT238" s="187"/>
      <c r="FU238" s="187"/>
      <c r="FV238" s="187"/>
      <c r="FW238" s="187"/>
      <c r="FX238" s="187"/>
      <c r="FY238" s="187"/>
      <c r="FZ238" s="187"/>
      <c r="GA238" s="187"/>
      <c r="GB238" s="187"/>
      <c r="GC238" s="187"/>
      <c r="GD238" s="187"/>
      <c r="GE238" s="187"/>
      <c r="GF238" s="187"/>
      <c r="GG238" s="187"/>
      <c r="GH238" s="187"/>
      <c r="GI238" s="187"/>
      <c r="GJ238" s="187"/>
      <c r="GK238" s="187"/>
      <c r="GL238" s="187"/>
      <c r="GM238" s="187"/>
      <c r="GN238" s="187"/>
      <c r="GO238" s="187"/>
      <c r="GP238" s="187"/>
      <c r="GQ238" s="187"/>
      <c r="GR238" s="187"/>
      <c r="GS238" s="187"/>
      <c r="GT238" s="187"/>
      <c r="GU238" s="187"/>
      <c r="GV238" s="187"/>
      <c r="GW238" s="187"/>
      <c r="GX238" s="187"/>
      <c r="GY238" s="187"/>
      <c r="GZ238" s="187"/>
      <c r="HA238" s="187"/>
      <c r="HB238" s="187"/>
      <c r="HC238" s="187"/>
      <c r="HD238" s="187"/>
      <c r="HE238" s="187"/>
      <c r="HF238" s="187"/>
      <c r="HG238" s="187"/>
      <c r="HH238" s="187"/>
      <c r="HI238" s="187"/>
      <c r="HJ238" s="187"/>
      <c r="HK238" s="187"/>
      <c r="HL238" s="187"/>
      <c r="HM238" s="187"/>
      <c r="HN238" s="187"/>
    </row>
    <row r="239" spans="1:222" s="188" customFormat="1" x14ac:dyDescent="0.2">
      <c r="A239" s="236"/>
      <c r="E239" s="316"/>
      <c r="H239" s="762"/>
      <c r="I239" s="317"/>
      <c r="J239" s="318"/>
      <c r="K239" s="319"/>
      <c r="L239" s="320"/>
      <c r="M239" s="319"/>
      <c r="N239" s="317"/>
      <c r="O239" s="317"/>
      <c r="P239" s="317"/>
      <c r="Q239" s="510"/>
      <c r="R239" s="321"/>
      <c r="S239" s="187"/>
      <c r="T239" s="859"/>
      <c r="U239" s="867"/>
      <c r="V239" s="858"/>
      <c r="W239" s="187"/>
      <c r="X239" s="1101"/>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87"/>
      <c r="DW239" s="187"/>
      <c r="DX239" s="187"/>
      <c r="DY239" s="187"/>
      <c r="DZ239" s="187"/>
      <c r="EA239" s="187"/>
      <c r="EB239" s="187"/>
      <c r="EC239" s="187"/>
      <c r="ED239" s="187"/>
      <c r="EE239" s="187"/>
      <c r="EF239" s="187"/>
      <c r="EG239" s="187"/>
      <c r="EH239" s="187"/>
      <c r="EI239" s="187"/>
      <c r="EJ239" s="187"/>
      <c r="EK239" s="187"/>
      <c r="EL239" s="187"/>
      <c r="EM239" s="187"/>
      <c r="EN239" s="187"/>
      <c r="EO239" s="187"/>
      <c r="EP239" s="187"/>
      <c r="EQ239" s="187"/>
      <c r="ER239" s="187"/>
      <c r="ES239" s="187"/>
      <c r="ET239" s="187"/>
      <c r="EU239" s="187"/>
      <c r="EV239" s="187"/>
      <c r="EW239" s="187"/>
      <c r="EX239" s="187"/>
      <c r="EY239" s="187"/>
      <c r="EZ239" s="187"/>
      <c r="FA239" s="187"/>
      <c r="FB239" s="187"/>
      <c r="FC239" s="187"/>
      <c r="FD239" s="187"/>
      <c r="FE239" s="187"/>
      <c r="FF239" s="187"/>
      <c r="FG239" s="187"/>
      <c r="FH239" s="187"/>
      <c r="FI239" s="187"/>
      <c r="FJ239" s="187"/>
      <c r="FK239" s="187"/>
      <c r="FL239" s="187"/>
      <c r="FM239" s="187"/>
      <c r="FN239" s="187"/>
      <c r="FO239" s="187"/>
      <c r="FP239" s="187"/>
      <c r="FQ239" s="187"/>
      <c r="FR239" s="187"/>
      <c r="FS239" s="187"/>
      <c r="FT239" s="187"/>
      <c r="FU239" s="187"/>
      <c r="FV239" s="187"/>
      <c r="FW239" s="187"/>
      <c r="FX239" s="187"/>
      <c r="FY239" s="187"/>
      <c r="FZ239" s="187"/>
      <c r="GA239" s="187"/>
      <c r="GB239" s="187"/>
      <c r="GC239" s="187"/>
      <c r="GD239" s="187"/>
      <c r="GE239" s="187"/>
      <c r="GF239" s="187"/>
      <c r="GG239" s="187"/>
      <c r="GH239" s="187"/>
      <c r="GI239" s="187"/>
      <c r="GJ239" s="187"/>
      <c r="GK239" s="187"/>
      <c r="GL239" s="187"/>
      <c r="GM239" s="187"/>
      <c r="GN239" s="187"/>
      <c r="GO239" s="187"/>
      <c r="GP239" s="187"/>
      <c r="GQ239" s="187"/>
      <c r="GR239" s="187"/>
      <c r="GS239" s="187"/>
      <c r="GT239" s="187"/>
      <c r="GU239" s="187"/>
      <c r="GV239" s="187"/>
      <c r="GW239" s="187"/>
      <c r="GX239" s="187"/>
      <c r="GY239" s="187"/>
      <c r="GZ239" s="187"/>
      <c r="HA239" s="187"/>
      <c r="HB239" s="187"/>
      <c r="HC239" s="187"/>
      <c r="HD239" s="187"/>
      <c r="HE239" s="187"/>
      <c r="HF239" s="187"/>
      <c r="HG239" s="187"/>
      <c r="HH239" s="187"/>
      <c r="HI239" s="187"/>
      <c r="HJ239" s="187"/>
      <c r="HK239" s="187"/>
      <c r="HL239" s="187"/>
      <c r="HM239" s="187"/>
      <c r="HN239" s="187"/>
    </row>
    <row r="240" spans="1:222" s="188" customFormat="1" x14ac:dyDescent="0.2">
      <c r="A240" s="236"/>
      <c r="E240" s="316"/>
      <c r="H240" s="762"/>
      <c r="I240" s="317"/>
      <c r="J240" s="318"/>
      <c r="K240" s="319"/>
      <c r="L240" s="320"/>
      <c r="M240" s="319"/>
      <c r="N240" s="317"/>
      <c r="O240" s="317"/>
      <c r="P240" s="317"/>
      <c r="Q240" s="510"/>
      <c r="R240" s="321"/>
      <c r="S240" s="187"/>
      <c r="T240" s="859"/>
      <c r="U240" s="867"/>
      <c r="V240" s="858"/>
      <c r="W240" s="187"/>
      <c r="X240" s="1101"/>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87"/>
      <c r="DX240" s="187"/>
      <c r="DY240" s="187"/>
      <c r="DZ240" s="187"/>
      <c r="EA240" s="187"/>
      <c r="EB240" s="187"/>
      <c r="EC240" s="187"/>
      <c r="ED240" s="187"/>
      <c r="EE240" s="187"/>
      <c r="EF240" s="187"/>
      <c r="EG240" s="187"/>
      <c r="EH240" s="187"/>
      <c r="EI240" s="187"/>
      <c r="EJ240" s="187"/>
      <c r="EK240" s="187"/>
      <c r="EL240" s="187"/>
      <c r="EM240" s="187"/>
      <c r="EN240" s="187"/>
      <c r="EO240" s="187"/>
      <c r="EP240" s="187"/>
      <c r="EQ240" s="187"/>
      <c r="ER240" s="187"/>
      <c r="ES240" s="187"/>
      <c r="ET240" s="187"/>
      <c r="EU240" s="187"/>
      <c r="EV240" s="187"/>
      <c r="EW240" s="187"/>
      <c r="EX240" s="187"/>
      <c r="EY240" s="187"/>
      <c r="EZ240" s="187"/>
      <c r="FA240" s="187"/>
      <c r="FB240" s="187"/>
      <c r="FC240" s="187"/>
      <c r="FD240" s="187"/>
      <c r="FE240" s="187"/>
      <c r="FF240" s="187"/>
      <c r="FG240" s="187"/>
      <c r="FH240" s="187"/>
      <c r="FI240" s="187"/>
      <c r="FJ240" s="187"/>
      <c r="FK240" s="187"/>
      <c r="FL240" s="187"/>
      <c r="FM240" s="187"/>
      <c r="FN240" s="187"/>
      <c r="FO240" s="187"/>
      <c r="FP240" s="187"/>
      <c r="FQ240" s="187"/>
      <c r="FR240" s="187"/>
      <c r="FS240" s="187"/>
      <c r="FT240" s="187"/>
      <c r="FU240" s="187"/>
      <c r="FV240" s="187"/>
      <c r="FW240" s="187"/>
      <c r="FX240" s="187"/>
      <c r="FY240" s="187"/>
      <c r="FZ240" s="187"/>
      <c r="GA240" s="187"/>
      <c r="GB240" s="187"/>
      <c r="GC240" s="187"/>
      <c r="GD240" s="187"/>
      <c r="GE240" s="187"/>
      <c r="GF240" s="187"/>
      <c r="GG240" s="187"/>
      <c r="GH240" s="187"/>
      <c r="GI240" s="187"/>
      <c r="GJ240" s="187"/>
      <c r="GK240" s="187"/>
      <c r="GL240" s="187"/>
      <c r="GM240" s="187"/>
      <c r="GN240" s="187"/>
      <c r="GO240" s="187"/>
      <c r="GP240" s="187"/>
      <c r="GQ240" s="187"/>
      <c r="GR240" s="187"/>
      <c r="GS240" s="187"/>
      <c r="GT240" s="187"/>
      <c r="GU240" s="187"/>
      <c r="GV240" s="187"/>
      <c r="GW240" s="187"/>
      <c r="GX240" s="187"/>
      <c r="GY240" s="187"/>
      <c r="GZ240" s="187"/>
      <c r="HA240" s="187"/>
      <c r="HB240" s="187"/>
      <c r="HC240" s="187"/>
      <c r="HD240" s="187"/>
      <c r="HE240" s="187"/>
      <c r="HF240" s="187"/>
      <c r="HG240" s="187"/>
      <c r="HH240" s="187"/>
      <c r="HI240" s="187"/>
      <c r="HJ240" s="187"/>
      <c r="HK240" s="187"/>
      <c r="HL240" s="187"/>
      <c r="HM240" s="187"/>
      <c r="HN240" s="187"/>
    </row>
    <row r="241" spans="1:222" s="188" customFormat="1" x14ac:dyDescent="0.2">
      <c r="A241" s="236"/>
      <c r="E241" s="316"/>
      <c r="H241" s="762"/>
      <c r="I241" s="317"/>
      <c r="J241" s="318"/>
      <c r="K241" s="319"/>
      <c r="L241" s="320"/>
      <c r="M241" s="319"/>
      <c r="N241" s="317"/>
      <c r="O241" s="317"/>
      <c r="P241" s="317"/>
      <c r="Q241" s="510"/>
      <c r="R241" s="321"/>
      <c r="S241" s="187"/>
      <c r="T241" s="859"/>
      <c r="U241" s="867"/>
      <c r="V241" s="858"/>
      <c r="W241" s="187"/>
      <c r="X241" s="1101"/>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87"/>
      <c r="DX241" s="187"/>
      <c r="DY241" s="187"/>
      <c r="DZ241" s="187"/>
      <c r="EA241" s="187"/>
      <c r="EB241" s="187"/>
      <c r="EC241" s="187"/>
      <c r="ED241" s="187"/>
      <c r="EE241" s="187"/>
      <c r="EF241" s="187"/>
      <c r="EG241" s="187"/>
      <c r="EH241" s="187"/>
      <c r="EI241" s="187"/>
      <c r="EJ241" s="187"/>
      <c r="EK241" s="187"/>
      <c r="EL241" s="187"/>
      <c r="EM241" s="187"/>
      <c r="EN241" s="187"/>
      <c r="EO241" s="187"/>
      <c r="EP241" s="187"/>
      <c r="EQ241" s="187"/>
      <c r="ER241" s="187"/>
      <c r="ES241" s="187"/>
      <c r="ET241" s="187"/>
      <c r="EU241" s="187"/>
      <c r="EV241" s="187"/>
      <c r="EW241" s="187"/>
      <c r="EX241" s="187"/>
      <c r="EY241" s="187"/>
      <c r="EZ241" s="187"/>
      <c r="FA241" s="187"/>
      <c r="FB241" s="187"/>
      <c r="FC241" s="187"/>
      <c r="FD241" s="187"/>
      <c r="FE241" s="187"/>
      <c r="FF241" s="187"/>
      <c r="FG241" s="187"/>
      <c r="FH241" s="187"/>
      <c r="FI241" s="187"/>
      <c r="FJ241" s="187"/>
      <c r="FK241" s="187"/>
      <c r="FL241" s="187"/>
      <c r="FM241" s="187"/>
      <c r="FN241" s="187"/>
      <c r="FO241" s="187"/>
      <c r="FP241" s="187"/>
      <c r="FQ241" s="187"/>
      <c r="FR241" s="187"/>
      <c r="FS241" s="187"/>
      <c r="FT241" s="187"/>
      <c r="FU241" s="187"/>
      <c r="FV241" s="187"/>
      <c r="FW241" s="187"/>
      <c r="FX241" s="187"/>
      <c r="FY241" s="187"/>
      <c r="FZ241" s="187"/>
      <c r="GA241" s="187"/>
      <c r="GB241" s="187"/>
      <c r="GC241" s="187"/>
      <c r="GD241" s="187"/>
      <c r="GE241" s="187"/>
      <c r="GF241" s="187"/>
      <c r="GG241" s="187"/>
      <c r="GH241" s="187"/>
      <c r="GI241" s="187"/>
      <c r="GJ241" s="187"/>
      <c r="GK241" s="187"/>
      <c r="GL241" s="187"/>
      <c r="GM241" s="187"/>
      <c r="GN241" s="187"/>
      <c r="GO241" s="187"/>
      <c r="GP241" s="187"/>
      <c r="GQ241" s="187"/>
      <c r="GR241" s="187"/>
      <c r="GS241" s="187"/>
      <c r="GT241" s="187"/>
      <c r="GU241" s="187"/>
      <c r="GV241" s="187"/>
      <c r="GW241" s="187"/>
      <c r="GX241" s="187"/>
      <c r="GY241" s="187"/>
      <c r="GZ241" s="187"/>
      <c r="HA241" s="187"/>
      <c r="HB241" s="187"/>
      <c r="HC241" s="187"/>
      <c r="HD241" s="187"/>
      <c r="HE241" s="187"/>
      <c r="HF241" s="187"/>
      <c r="HG241" s="187"/>
      <c r="HH241" s="187"/>
      <c r="HI241" s="187"/>
      <c r="HJ241" s="187"/>
      <c r="HK241" s="187"/>
      <c r="HL241" s="187"/>
      <c r="HM241" s="187"/>
      <c r="HN241" s="187"/>
    </row>
    <row r="242" spans="1:222" s="188" customFormat="1" x14ac:dyDescent="0.2">
      <c r="A242" s="236"/>
      <c r="E242" s="316"/>
      <c r="H242" s="762"/>
      <c r="I242" s="317"/>
      <c r="J242" s="318"/>
      <c r="K242" s="319"/>
      <c r="L242" s="320"/>
      <c r="M242" s="319"/>
      <c r="N242" s="317"/>
      <c r="O242" s="317"/>
      <c r="P242" s="317"/>
      <c r="Q242" s="510"/>
      <c r="R242" s="321"/>
      <c r="S242" s="187"/>
      <c r="T242" s="859"/>
      <c r="U242" s="867"/>
      <c r="V242" s="858"/>
      <c r="W242" s="187"/>
      <c r="X242" s="1101"/>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87"/>
      <c r="DX242" s="187"/>
      <c r="DY242" s="187"/>
      <c r="DZ242" s="187"/>
      <c r="EA242" s="187"/>
      <c r="EB242" s="187"/>
      <c r="EC242" s="187"/>
      <c r="ED242" s="187"/>
      <c r="EE242" s="187"/>
      <c r="EF242" s="187"/>
      <c r="EG242" s="187"/>
      <c r="EH242" s="187"/>
      <c r="EI242" s="187"/>
      <c r="EJ242" s="187"/>
      <c r="EK242" s="187"/>
      <c r="EL242" s="187"/>
      <c r="EM242" s="187"/>
      <c r="EN242" s="187"/>
      <c r="EO242" s="187"/>
      <c r="EP242" s="187"/>
      <c r="EQ242" s="187"/>
      <c r="ER242" s="187"/>
      <c r="ES242" s="187"/>
      <c r="ET242" s="187"/>
      <c r="EU242" s="187"/>
      <c r="EV242" s="187"/>
      <c r="EW242" s="187"/>
      <c r="EX242" s="187"/>
      <c r="EY242" s="187"/>
      <c r="EZ242" s="187"/>
      <c r="FA242" s="187"/>
      <c r="FB242" s="187"/>
      <c r="FC242" s="187"/>
      <c r="FD242" s="187"/>
      <c r="FE242" s="187"/>
      <c r="FF242" s="187"/>
      <c r="FG242" s="187"/>
      <c r="FH242" s="187"/>
      <c r="FI242" s="187"/>
      <c r="FJ242" s="187"/>
      <c r="FK242" s="187"/>
      <c r="FL242" s="187"/>
      <c r="FM242" s="187"/>
      <c r="FN242" s="187"/>
      <c r="FO242" s="187"/>
      <c r="FP242" s="187"/>
      <c r="FQ242" s="187"/>
      <c r="FR242" s="187"/>
      <c r="FS242" s="187"/>
      <c r="FT242" s="187"/>
      <c r="FU242" s="187"/>
      <c r="FV242" s="187"/>
      <c r="FW242" s="187"/>
      <c r="FX242" s="187"/>
      <c r="FY242" s="187"/>
      <c r="FZ242" s="187"/>
      <c r="GA242" s="187"/>
      <c r="GB242" s="187"/>
      <c r="GC242" s="187"/>
      <c r="GD242" s="187"/>
      <c r="GE242" s="187"/>
      <c r="GF242" s="187"/>
      <c r="GG242" s="187"/>
      <c r="GH242" s="187"/>
      <c r="GI242" s="187"/>
      <c r="GJ242" s="187"/>
      <c r="GK242" s="187"/>
      <c r="GL242" s="187"/>
      <c r="GM242" s="187"/>
      <c r="GN242" s="187"/>
      <c r="GO242" s="187"/>
      <c r="GP242" s="187"/>
      <c r="GQ242" s="187"/>
      <c r="GR242" s="187"/>
      <c r="GS242" s="187"/>
      <c r="GT242" s="187"/>
      <c r="GU242" s="187"/>
      <c r="GV242" s="187"/>
      <c r="GW242" s="187"/>
      <c r="GX242" s="187"/>
      <c r="GY242" s="187"/>
      <c r="GZ242" s="187"/>
      <c r="HA242" s="187"/>
      <c r="HB242" s="187"/>
      <c r="HC242" s="187"/>
      <c r="HD242" s="187"/>
      <c r="HE242" s="187"/>
      <c r="HF242" s="187"/>
      <c r="HG242" s="187"/>
      <c r="HH242" s="187"/>
      <c r="HI242" s="187"/>
      <c r="HJ242" s="187"/>
      <c r="HK242" s="187"/>
      <c r="HL242" s="187"/>
      <c r="HM242" s="187"/>
      <c r="HN242" s="187"/>
    </row>
    <row r="243" spans="1:222" s="188" customFormat="1" x14ac:dyDescent="0.2">
      <c r="A243" s="236"/>
      <c r="E243" s="316"/>
      <c r="H243" s="762"/>
      <c r="I243" s="317"/>
      <c r="J243" s="318"/>
      <c r="K243" s="319"/>
      <c r="L243" s="320"/>
      <c r="M243" s="319"/>
      <c r="N243" s="317"/>
      <c r="O243" s="317"/>
      <c r="P243" s="317"/>
      <c r="Q243" s="510"/>
      <c r="R243" s="321"/>
      <c r="S243" s="187"/>
      <c r="T243" s="859"/>
      <c r="U243" s="867"/>
      <c r="V243" s="858"/>
      <c r="W243" s="187"/>
      <c r="X243" s="1101"/>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87"/>
      <c r="DW243" s="187"/>
      <c r="DX243" s="187"/>
      <c r="DY243" s="187"/>
      <c r="DZ243" s="187"/>
      <c r="EA243" s="187"/>
      <c r="EB243" s="187"/>
      <c r="EC243" s="187"/>
      <c r="ED243" s="187"/>
      <c r="EE243" s="187"/>
      <c r="EF243" s="187"/>
      <c r="EG243" s="187"/>
      <c r="EH243" s="187"/>
      <c r="EI243" s="187"/>
      <c r="EJ243" s="187"/>
      <c r="EK243" s="187"/>
      <c r="EL243" s="187"/>
      <c r="EM243" s="187"/>
      <c r="EN243" s="187"/>
      <c r="EO243" s="187"/>
      <c r="EP243" s="187"/>
      <c r="EQ243" s="187"/>
      <c r="ER243" s="187"/>
      <c r="ES243" s="187"/>
      <c r="ET243" s="187"/>
      <c r="EU243" s="187"/>
      <c r="EV243" s="187"/>
      <c r="EW243" s="187"/>
      <c r="EX243" s="187"/>
      <c r="EY243" s="187"/>
      <c r="EZ243" s="187"/>
      <c r="FA243" s="187"/>
      <c r="FB243" s="187"/>
      <c r="FC243" s="187"/>
      <c r="FD243" s="187"/>
      <c r="FE243" s="187"/>
      <c r="FF243" s="187"/>
      <c r="FG243" s="187"/>
      <c r="FH243" s="187"/>
      <c r="FI243" s="187"/>
      <c r="FJ243" s="187"/>
      <c r="FK243" s="187"/>
      <c r="FL243" s="187"/>
      <c r="FM243" s="187"/>
      <c r="FN243" s="187"/>
      <c r="FO243" s="187"/>
      <c r="FP243" s="187"/>
      <c r="FQ243" s="187"/>
      <c r="FR243" s="187"/>
      <c r="FS243" s="187"/>
      <c r="FT243" s="187"/>
      <c r="FU243" s="187"/>
      <c r="FV243" s="187"/>
      <c r="FW243" s="187"/>
      <c r="FX243" s="187"/>
      <c r="FY243" s="187"/>
      <c r="FZ243" s="187"/>
      <c r="GA243" s="187"/>
      <c r="GB243" s="187"/>
      <c r="GC243" s="187"/>
      <c r="GD243" s="187"/>
      <c r="GE243" s="187"/>
      <c r="GF243" s="187"/>
      <c r="GG243" s="187"/>
      <c r="GH243" s="187"/>
      <c r="GI243" s="187"/>
      <c r="GJ243" s="187"/>
      <c r="GK243" s="187"/>
      <c r="GL243" s="187"/>
      <c r="GM243" s="187"/>
      <c r="GN243" s="187"/>
      <c r="GO243" s="187"/>
      <c r="GP243" s="187"/>
      <c r="GQ243" s="187"/>
      <c r="GR243" s="187"/>
      <c r="GS243" s="187"/>
      <c r="GT243" s="187"/>
      <c r="GU243" s="187"/>
      <c r="GV243" s="187"/>
      <c r="GW243" s="187"/>
      <c r="GX243" s="187"/>
      <c r="GY243" s="187"/>
      <c r="GZ243" s="187"/>
      <c r="HA243" s="187"/>
      <c r="HB243" s="187"/>
      <c r="HC243" s="187"/>
      <c r="HD243" s="187"/>
      <c r="HE243" s="187"/>
      <c r="HF243" s="187"/>
      <c r="HG243" s="187"/>
      <c r="HH243" s="187"/>
      <c r="HI243" s="187"/>
      <c r="HJ243" s="187"/>
      <c r="HK243" s="187"/>
      <c r="HL243" s="187"/>
      <c r="HM243" s="187"/>
      <c r="HN243" s="187"/>
    </row>
    <row r="244" spans="1:222" s="188" customFormat="1" x14ac:dyDescent="0.2">
      <c r="A244" s="236"/>
      <c r="E244" s="316"/>
      <c r="H244" s="762"/>
      <c r="I244" s="317"/>
      <c r="J244" s="318"/>
      <c r="K244" s="319"/>
      <c r="L244" s="320"/>
      <c r="M244" s="319"/>
      <c r="N244" s="317"/>
      <c r="O244" s="317"/>
      <c r="P244" s="317"/>
      <c r="Q244" s="510"/>
      <c r="R244" s="321"/>
      <c r="S244" s="187"/>
      <c r="T244" s="859"/>
      <c r="U244" s="867"/>
      <c r="V244" s="858"/>
      <c r="W244" s="187"/>
      <c r="X244" s="1101"/>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c r="CC244" s="187"/>
      <c r="CD244" s="187"/>
      <c r="CE244" s="187"/>
      <c r="CF244" s="187"/>
      <c r="CG244" s="187"/>
      <c r="CH244" s="187"/>
      <c r="CI244" s="187"/>
      <c r="CJ244" s="187"/>
      <c r="CK244" s="187"/>
      <c r="CL244" s="187"/>
      <c r="CM244" s="187"/>
      <c r="CN244" s="187"/>
      <c r="CO244" s="187"/>
      <c r="CP244" s="187"/>
      <c r="CQ244" s="187"/>
      <c r="CR244" s="187"/>
      <c r="CS244" s="187"/>
      <c r="CT244" s="187"/>
      <c r="CU244" s="187"/>
      <c r="CV244" s="187"/>
      <c r="CW244" s="187"/>
      <c r="CX244" s="187"/>
      <c r="CY244" s="187"/>
      <c r="CZ244" s="187"/>
      <c r="DA244" s="187"/>
      <c r="DB244" s="187"/>
      <c r="DC244" s="187"/>
      <c r="DD244" s="187"/>
      <c r="DE244" s="187"/>
      <c r="DF244" s="187"/>
      <c r="DG244" s="187"/>
      <c r="DH244" s="187"/>
      <c r="DI244" s="187"/>
      <c r="DJ244" s="187"/>
      <c r="DK244" s="187"/>
      <c r="DL244" s="187"/>
      <c r="DM244" s="187"/>
      <c r="DN244" s="187"/>
      <c r="DO244" s="187"/>
      <c r="DP244" s="187"/>
      <c r="DQ244" s="187"/>
      <c r="DR244" s="187"/>
      <c r="DS244" s="187"/>
      <c r="DT244" s="187"/>
      <c r="DU244" s="187"/>
      <c r="DV244" s="187"/>
      <c r="DW244" s="187"/>
      <c r="DX244" s="187"/>
      <c r="DY244" s="187"/>
      <c r="DZ244" s="187"/>
      <c r="EA244" s="187"/>
      <c r="EB244" s="187"/>
      <c r="EC244" s="187"/>
      <c r="ED244" s="187"/>
      <c r="EE244" s="187"/>
      <c r="EF244" s="187"/>
      <c r="EG244" s="187"/>
      <c r="EH244" s="187"/>
      <c r="EI244" s="187"/>
      <c r="EJ244" s="187"/>
      <c r="EK244" s="187"/>
      <c r="EL244" s="187"/>
      <c r="EM244" s="187"/>
      <c r="EN244" s="187"/>
      <c r="EO244" s="187"/>
      <c r="EP244" s="187"/>
      <c r="EQ244" s="187"/>
      <c r="ER244" s="187"/>
      <c r="ES244" s="187"/>
      <c r="ET244" s="187"/>
      <c r="EU244" s="187"/>
      <c r="EV244" s="187"/>
      <c r="EW244" s="187"/>
      <c r="EX244" s="187"/>
      <c r="EY244" s="187"/>
      <c r="EZ244" s="187"/>
      <c r="FA244" s="187"/>
      <c r="FB244" s="187"/>
      <c r="FC244" s="187"/>
      <c r="FD244" s="187"/>
      <c r="FE244" s="187"/>
      <c r="FF244" s="187"/>
      <c r="FG244" s="187"/>
      <c r="FH244" s="187"/>
      <c r="FI244" s="187"/>
      <c r="FJ244" s="187"/>
      <c r="FK244" s="187"/>
      <c r="FL244" s="187"/>
      <c r="FM244" s="187"/>
      <c r="FN244" s="187"/>
      <c r="FO244" s="187"/>
      <c r="FP244" s="187"/>
      <c r="FQ244" s="187"/>
      <c r="FR244" s="187"/>
      <c r="FS244" s="187"/>
      <c r="FT244" s="187"/>
      <c r="FU244" s="187"/>
      <c r="FV244" s="187"/>
      <c r="FW244" s="187"/>
      <c r="FX244" s="187"/>
      <c r="FY244" s="187"/>
      <c r="FZ244" s="187"/>
      <c r="GA244" s="187"/>
      <c r="GB244" s="187"/>
      <c r="GC244" s="187"/>
      <c r="GD244" s="187"/>
      <c r="GE244" s="187"/>
      <c r="GF244" s="187"/>
      <c r="GG244" s="187"/>
      <c r="GH244" s="187"/>
      <c r="GI244" s="187"/>
      <c r="GJ244" s="187"/>
      <c r="GK244" s="187"/>
      <c r="GL244" s="187"/>
      <c r="GM244" s="187"/>
      <c r="GN244" s="187"/>
      <c r="GO244" s="187"/>
      <c r="GP244" s="187"/>
      <c r="GQ244" s="187"/>
      <c r="GR244" s="187"/>
      <c r="GS244" s="187"/>
      <c r="GT244" s="187"/>
      <c r="GU244" s="187"/>
      <c r="GV244" s="187"/>
      <c r="GW244" s="187"/>
      <c r="GX244" s="187"/>
      <c r="GY244" s="187"/>
      <c r="GZ244" s="187"/>
      <c r="HA244" s="187"/>
      <c r="HB244" s="187"/>
      <c r="HC244" s="187"/>
      <c r="HD244" s="187"/>
      <c r="HE244" s="187"/>
      <c r="HF244" s="187"/>
      <c r="HG244" s="187"/>
      <c r="HH244" s="187"/>
      <c r="HI244" s="187"/>
      <c r="HJ244" s="187"/>
      <c r="HK244" s="187"/>
      <c r="HL244" s="187"/>
      <c r="HM244" s="187"/>
      <c r="HN244" s="187"/>
    </row>
    <row r="245" spans="1:222" s="188" customFormat="1" x14ac:dyDescent="0.2">
      <c r="A245" s="236"/>
      <c r="E245" s="316"/>
      <c r="H245" s="762"/>
      <c r="I245" s="317"/>
      <c r="J245" s="318"/>
      <c r="K245" s="319"/>
      <c r="L245" s="320"/>
      <c r="M245" s="319"/>
      <c r="N245" s="317"/>
      <c r="O245" s="317"/>
      <c r="P245" s="317"/>
      <c r="Q245" s="510"/>
      <c r="R245" s="321"/>
      <c r="S245" s="187"/>
      <c r="T245" s="859"/>
      <c r="U245" s="867"/>
      <c r="V245" s="858"/>
      <c r="W245" s="187"/>
      <c r="X245" s="1101"/>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87"/>
      <c r="DW245" s="187"/>
      <c r="DX245" s="187"/>
      <c r="DY245" s="187"/>
      <c r="DZ245" s="187"/>
      <c r="EA245" s="187"/>
      <c r="EB245" s="187"/>
      <c r="EC245" s="187"/>
      <c r="ED245" s="187"/>
      <c r="EE245" s="187"/>
      <c r="EF245" s="187"/>
      <c r="EG245" s="187"/>
      <c r="EH245" s="187"/>
      <c r="EI245" s="187"/>
      <c r="EJ245" s="187"/>
      <c r="EK245" s="187"/>
      <c r="EL245" s="187"/>
      <c r="EM245" s="187"/>
      <c r="EN245" s="187"/>
      <c r="EO245" s="187"/>
      <c r="EP245" s="187"/>
      <c r="EQ245" s="187"/>
      <c r="ER245" s="187"/>
      <c r="ES245" s="187"/>
      <c r="ET245" s="187"/>
      <c r="EU245" s="187"/>
      <c r="EV245" s="187"/>
      <c r="EW245" s="187"/>
      <c r="EX245" s="187"/>
      <c r="EY245" s="187"/>
      <c r="EZ245" s="187"/>
      <c r="FA245" s="187"/>
      <c r="FB245" s="187"/>
      <c r="FC245" s="187"/>
      <c r="FD245" s="187"/>
      <c r="FE245" s="187"/>
      <c r="FF245" s="187"/>
      <c r="FG245" s="187"/>
      <c r="FH245" s="187"/>
      <c r="FI245" s="187"/>
      <c r="FJ245" s="187"/>
      <c r="FK245" s="187"/>
      <c r="FL245" s="187"/>
      <c r="FM245" s="187"/>
      <c r="FN245" s="187"/>
      <c r="FO245" s="187"/>
      <c r="FP245" s="187"/>
      <c r="FQ245" s="187"/>
      <c r="FR245" s="187"/>
      <c r="FS245" s="187"/>
      <c r="FT245" s="187"/>
      <c r="FU245" s="187"/>
      <c r="FV245" s="187"/>
      <c r="FW245" s="187"/>
      <c r="FX245" s="187"/>
      <c r="FY245" s="187"/>
      <c r="FZ245" s="187"/>
      <c r="GA245" s="187"/>
      <c r="GB245" s="187"/>
      <c r="GC245" s="187"/>
      <c r="GD245" s="187"/>
      <c r="GE245" s="187"/>
      <c r="GF245" s="187"/>
      <c r="GG245" s="187"/>
      <c r="GH245" s="187"/>
      <c r="GI245" s="187"/>
      <c r="GJ245" s="187"/>
      <c r="GK245" s="187"/>
      <c r="GL245" s="187"/>
      <c r="GM245" s="187"/>
      <c r="GN245" s="187"/>
      <c r="GO245" s="187"/>
      <c r="GP245" s="187"/>
      <c r="GQ245" s="187"/>
      <c r="GR245" s="187"/>
      <c r="GS245" s="187"/>
      <c r="GT245" s="187"/>
      <c r="GU245" s="187"/>
      <c r="GV245" s="187"/>
      <c r="GW245" s="187"/>
      <c r="GX245" s="187"/>
      <c r="GY245" s="187"/>
      <c r="GZ245" s="187"/>
      <c r="HA245" s="187"/>
      <c r="HB245" s="187"/>
      <c r="HC245" s="187"/>
      <c r="HD245" s="187"/>
      <c r="HE245" s="187"/>
      <c r="HF245" s="187"/>
      <c r="HG245" s="187"/>
      <c r="HH245" s="187"/>
      <c r="HI245" s="187"/>
      <c r="HJ245" s="187"/>
      <c r="HK245" s="187"/>
      <c r="HL245" s="187"/>
      <c r="HM245" s="187"/>
      <c r="HN245" s="187"/>
    </row>
    <row r="246" spans="1:222" s="188" customFormat="1" x14ac:dyDescent="0.2">
      <c r="A246" s="236"/>
      <c r="E246" s="316"/>
      <c r="H246" s="762"/>
      <c r="I246" s="317"/>
      <c r="J246" s="318"/>
      <c r="K246" s="319"/>
      <c r="L246" s="320"/>
      <c r="M246" s="319"/>
      <c r="N246" s="317"/>
      <c r="O246" s="317"/>
      <c r="P246" s="317"/>
      <c r="Q246" s="510"/>
      <c r="R246" s="321"/>
      <c r="S246" s="187"/>
      <c r="T246" s="859"/>
      <c r="U246" s="867"/>
      <c r="V246" s="858"/>
      <c r="W246" s="187"/>
      <c r="X246" s="1101"/>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87"/>
      <c r="DX246" s="187"/>
      <c r="DY246" s="187"/>
      <c r="DZ246" s="187"/>
      <c r="EA246" s="187"/>
      <c r="EB246" s="187"/>
      <c r="EC246" s="187"/>
      <c r="ED246" s="187"/>
      <c r="EE246" s="187"/>
      <c r="EF246" s="187"/>
      <c r="EG246" s="187"/>
      <c r="EH246" s="187"/>
      <c r="EI246" s="187"/>
      <c r="EJ246" s="187"/>
      <c r="EK246" s="187"/>
      <c r="EL246" s="187"/>
      <c r="EM246" s="187"/>
      <c r="EN246" s="187"/>
      <c r="EO246" s="187"/>
      <c r="EP246" s="187"/>
      <c r="EQ246" s="187"/>
      <c r="ER246" s="187"/>
      <c r="ES246" s="187"/>
      <c r="ET246" s="187"/>
      <c r="EU246" s="187"/>
      <c r="EV246" s="187"/>
      <c r="EW246" s="187"/>
      <c r="EX246" s="187"/>
      <c r="EY246" s="187"/>
      <c r="EZ246" s="187"/>
      <c r="FA246" s="187"/>
      <c r="FB246" s="187"/>
      <c r="FC246" s="187"/>
      <c r="FD246" s="187"/>
      <c r="FE246" s="187"/>
      <c r="FF246" s="187"/>
      <c r="FG246" s="187"/>
      <c r="FH246" s="187"/>
      <c r="FI246" s="187"/>
      <c r="FJ246" s="187"/>
      <c r="FK246" s="187"/>
      <c r="FL246" s="187"/>
      <c r="FM246" s="187"/>
      <c r="FN246" s="187"/>
      <c r="FO246" s="187"/>
      <c r="FP246" s="187"/>
      <c r="FQ246" s="187"/>
      <c r="FR246" s="187"/>
      <c r="FS246" s="187"/>
      <c r="FT246" s="187"/>
      <c r="FU246" s="187"/>
      <c r="FV246" s="187"/>
      <c r="FW246" s="187"/>
      <c r="FX246" s="187"/>
      <c r="FY246" s="187"/>
      <c r="FZ246" s="187"/>
      <c r="GA246" s="187"/>
      <c r="GB246" s="187"/>
      <c r="GC246" s="187"/>
      <c r="GD246" s="187"/>
      <c r="GE246" s="187"/>
      <c r="GF246" s="187"/>
      <c r="GG246" s="187"/>
      <c r="GH246" s="187"/>
      <c r="GI246" s="187"/>
      <c r="GJ246" s="187"/>
      <c r="GK246" s="187"/>
      <c r="GL246" s="187"/>
      <c r="GM246" s="187"/>
      <c r="GN246" s="187"/>
      <c r="GO246" s="187"/>
      <c r="GP246" s="187"/>
      <c r="GQ246" s="187"/>
      <c r="GR246" s="187"/>
      <c r="GS246" s="187"/>
      <c r="GT246" s="187"/>
      <c r="GU246" s="187"/>
      <c r="GV246" s="187"/>
      <c r="GW246" s="187"/>
      <c r="GX246" s="187"/>
      <c r="GY246" s="187"/>
      <c r="GZ246" s="187"/>
      <c r="HA246" s="187"/>
      <c r="HB246" s="187"/>
      <c r="HC246" s="187"/>
      <c r="HD246" s="187"/>
      <c r="HE246" s="187"/>
      <c r="HF246" s="187"/>
      <c r="HG246" s="187"/>
      <c r="HH246" s="187"/>
      <c r="HI246" s="187"/>
      <c r="HJ246" s="187"/>
      <c r="HK246" s="187"/>
      <c r="HL246" s="187"/>
      <c r="HM246" s="187"/>
      <c r="HN246" s="187"/>
    </row>
    <row r="247" spans="1:222" s="188" customFormat="1" x14ac:dyDescent="0.2">
      <c r="A247" s="236"/>
      <c r="E247" s="316"/>
      <c r="H247" s="762"/>
      <c r="I247" s="317"/>
      <c r="J247" s="318"/>
      <c r="K247" s="319"/>
      <c r="L247" s="320"/>
      <c r="M247" s="319"/>
      <c r="N247" s="317"/>
      <c r="O247" s="317"/>
      <c r="P247" s="317"/>
      <c r="Q247" s="510"/>
      <c r="R247" s="321"/>
      <c r="S247" s="187"/>
      <c r="T247" s="859"/>
      <c r="U247" s="867"/>
      <c r="V247" s="858"/>
      <c r="W247" s="187"/>
      <c r="X247" s="1101"/>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87"/>
      <c r="DW247" s="187"/>
      <c r="DX247" s="187"/>
      <c r="DY247" s="187"/>
      <c r="DZ247" s="187"/>
      <c r="EA247" s="187"/>
      <c r="EB247" s="187"/>
      <c r="EC247" s="187"/>
      <c r="ED247" s="187"/>
      <c r="EE247" s="187"/>
      <c r="EF247" s="187"/>
      <c r="EG247" s="187"/>
      <c r="EH247" s="187"/>
      <c r="EI247" s="187"/>
      <c r="EJ247" s="187"/>
      <c r="EK247" s="187"/>
      <c r="EL247" s="187"/>
      <c r="EM247" s="187"/>
      <c r="EN247" s="187"/>
      <c r="EO247" s="187"/>
      <c r="EP247" s="187"/>
      <c r="EQ247" s="187"/>
      <c r="ER247" s="187"/>
      <c r="ES247" s="187"/>
      <c r="ET247" s="187"/>
      <c r="EU247" s="187"/>
      <c r="EV247" s="187"/>
      <c r="EW247" s="187"/>
      <c r="EX247" s="187"/>
      <c r="EY247" s="187"/>
      <c r="EZ247" s="187"/>
      <c r="FA247" s="187"/>
      <c r="FB247" s="187"/>
      <c r="FC247" s="187"/>
      <c r="FD247" s="187"/>
      <c r="FE247" s="187"/>
      <c r="FF247" s="187"/>
      <c r="FG247" s="187"/>
      <c r="FH247" s="187"/>
      <c r="FI247" s="187"/>
      <c r="FJ247" s="187"/>
      <c r="FK247" s="187"/>
      <c r="FL247" s="187"/>
      <c r="FM247" s="187"/>
      <c r="FN247" s="187"/>
      <c r="FO247" s="187"/>
      <c r="FP247" s="187"/>
      <c r="FQ247" s="187"/>
      <c r="FR247" s="187"/>
      <c r="FS247" s="187"/>
      <c r="FT247" s="187"/>
      <c r="FU247" s="187"/>
      <c r="FV247" s="187"/>
      <c r="FW247" s="187"/>
      <c r="FX247" s="187"/>
      <c r="FY247" s="187"/>
      <c r="FZ247" s="187"/>
      <c r="GA247" s="187"/>
      <c r="GB247" s="187"/>
      <c r="GC247" s="187"/>
      <c r="GD247" s="187"/>
      <c r="GE247" s="187"/>
      <c r="GF247" s="187"/>
      <c r="GG247" s="187"/>
      <c r="GH247" s="187"/>
      <c r="GI247" s="187"/>
      <c r="GJ247" s="187"/>
      <c r="GK247" s="187"/>
      <c r="GL247" s="187"/>
      <c r="GM247" s="187"/>
      <c r="GN247" s="187"/>
      <c r="GO247" s="187"/>
      <c r="GP247" s="187"/>
      <c r="GQ247" s="187"/>
      <c r="GR247" s="187"/>
      <c r="GS247" s="187"/>
      <c r="GT247" s="187"/>
      <c r="GU247" s="187"/>
      <c r="GV247" s="187"/>
      <c r="GW247" s="187"/>
      <c r="GX247" s="187"/>
      <c r="GY247" s="187"/>
      <c r="GZ247" s="187"/>
      <c r="HA247" s="187"/>
      <c r="HB247" s="187"/>
      <c r="HC247" s="187"/>
      <c r="HD247" s="187"/>
      <c r="HE247" s="187"/>
      <c r="HF247" s="187"/>
      <c r="HG247" s="187"/>
      <c r="HH247" s="187"/>
      <c r="HI247" s="187"/>
      <c r="HJ247" s="187"/>
      <c r="HK247" s="187"/>
      <c r="HL247" s="187"/>
      <c r="HM247" s="187"/>
      <c r="HN247" s="187"/>
    </row>
    <row r="248" spans="1:222" s="188" customFormat="1" x14ac:dyDescent="0.2">
      <c r="A248" s="236"/>
      <c r="E248" s="316"/>
      <c r="H248" s="762"/>
      <c r="I248" s="317"/>
      <c r="J248" s="318"/>
      <c r="K248" s="319"/>
      <c r="L248" s="320"/>
      <c r="M248" s="319"/>
      <c r="N248" s="317"/>
      <c r="O248" s="317"/>
      <c r="P248" s="317"/>
      <c r="Q248" s="510"/>
      <c r="R248" s="321"/>
      <c r="S248" s="187"/>
      <c r="T248" s="859"/>
      <c r="U248" s="867"/>
      <c r="V248" s="858"/>
      <c r="W248" s="187"/>
      <c r="X248" s="1101"/>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87"/>
      <c r="DW248" s="187"/>
      <c r="DX248" s="187"/>
      <c r="DY248" s="187"/>
      <c r="DZ248" s="187"/>
      <c r="EA248" s="187"/>
      <c r="EB248" s="187"/>
      <c r="EC248" s="187"/>
      <c r="ED248" s="187"/>
      <c r="EE248" s="187"/>
      <c r="EF248" s="187"/>
      <c r="EG248" s="187"/>
      <c r="EH248" s="187"/>
      <c r="EI248" s="187"/>
      <c r="EJ248" s="187"/>
      <c r="EK248" s="187"/>
      <c r="EL248" s="187"/>
      <c r="EM248" s="187"/>
      <c r="EN248" s="187"/>
      <c r="EO248" s="187"/>
      <c r="EP248" s="187"/>
      <c r="EQ248" s="187"/>
      <c r="ER248" s="187"/>
      <c r="ES248" s="187"/>
      <c r="ET248" s="187"/>
      <c r="EU248" s="187"/>
      <c r="EV248" s="187"/>
      <c r="EW248" s="187"/>
      <c r="EX248" s="187"/>
      <c r="EY248" s="187"/>
      <c r="EZ248" s="187"/>
      <c r="FA248" s="187"/>
      <c r="FB248" s="187"/>
      <c r="FC248" s="187"/>
      <c r="FD248" s="187"/>
      <c r="FE248" s="187"/>
      <c r="FF248" s="187"/>
      <c r="FG248" s="187"/>
      <c r="FH248" s="187"/>
      <c r="FI248" s="187"/>
      <c r="FJ248" s="187"/>
      <c r="FK248" s="187"/>
      <c r="FL248" s="187"/>
      <c r="FM248" s="187"/>
      <c r="FN248" s="187"/>
      <c r="FO248" s="187"/>
      <c r="FP248" s="187"/>
      <c r="FQ248" s="187"/>
      <c r="FR248" s="187"/>
      <c r="FS248" s="187"/>
      <c r="FT248" s="187"/>
      <c r="FU248" s="187"/>
      <c r="FV248" s="187"/>
      <c r="FW248" s="187"/>
      <c r="FX248" s="187"/>
      <c r="FY248" s="187"/>
      <c r="FZ248" s="187"/>
      <c r="GA248" s="187"/>
      <c r="GB248" s="187"/>
      <c r="GC248" s="187"/>
      <c r="GD248" s="187"/>
      <c r="GE248" s="187"/>
      <c r="GF248" s="187"/>
      <c r="GG248" s="187"/>
      <c r="GH248" s="187"/>
      <c r="GI248" s="187"/>
      <c r="GJ248" s="187"/>
      <c r="GK248" s="187"/>
      <c r="GL248" s="187"/>
      <c r="GM248" s="187"/>
      <c r="GN248" s="187"/>
      <c r="GO248" s="187"/>
      <c r="GP248" s="187"/>
      <c r="GQ248" s="187"/>
      <c r="GR248" s="187"/>
      <c r="GS248" s="187"/>
      <c r="GT248" s="187"/>
      <c r="GU248" s="187"/>
      <c r="GV248" s="187"/>
      <c r="GW248" s="187"/>
      <c r="GX248" s="187"/>
      <c r="GY248" s="187"/>
      <c r="GZ248" s="187"/>
      <c r="HA248" s="187"/>
      <c r="HB248" s="187"/>
      <c r="HC248" s="187"/>
      <c r="HD248" s="187"/>
      <c r="HE248" s="187"/>
      <c r="HF248" s="187"/>
      <c r="HG248" s="187"/>
      <c r="HH248" s="187"/>
      <c r="HI248" s="187"/>
      <c r="HJ248" s="187"/>
      <c r="HK248" s="187"/>
      <c r="HL248" s="187"/>
      <c r="HM248" s="187"/>
      <c r="HN248" s="187"/>
    </row>
    <row r="249" spans="1:222" s="188" customFormat="1" x14ac:dyDescent="0.2">
      <c r="A249" s="236"/>
      <c r="E249" s="316"/>
      <c r="H249" s="762"/>
      <c r="I249" s="317"/>
      <c r="J249" s="318"/>
      <c r="K249" s="319"/>
      <c r="L249" s="320"/>
      <c r="M249" s="319"/>
      <c r="N249" s="317"/>
      <c r="O249" s="317"/>
      <c r="P249" s="317"/>
      <c r="Q249" s="510"/>
      <c r="R249" s="321"/>
      <c r="S249" s="187"/>
      <c r="T249" s="859"/>
      <c r="U249" s="867"/>
      <c r="V249" s="858"/>
      <c r="W249" s="187"/>
      <c r="X249" s="1101"/>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c r="CC249" s="187"/>
      <c r="CD249" s="187"/>
      <c r="CE249" s="187"/>
      <c r="CF249" s="187"/>
      <c r="CG249" s="187"/>
      <c r="CH249" s="187"/>
      <c r="CI249" s="187"/>
      <c r="CJ249" s="187"/>
      <c r="CK249" s="187"/>
      <c r="CL249" s="187"/>
      <c r="CM249" s="187"/>
      <c r="CN249" s="187"/>
      <c r="CO249" s="187"/>
      <c r="CP249" s="187"/>
      <c r="CQ249" s="187"/>
      <c r="CR249" s="187"/>
      <c r="CS249" s="187"/>
      <c r="CT249" s="187"/>
      <c r="CU249" s="187"/>
      <c r="CV249" s="187"/>
      <c r="CW249" s="187"/>
      <c r="CX249" s="187"/>
      <c r="CY249" s="187"/>
      <c r="CZ249" s="187"/>
      <c r="DA249" s="187"/>
      <c r="DB249" s="187"/>
      <c r="DC249" s="187"/>
      <c r="DD249" s="187"/>
      <c r="DE249" s="187"/>
      <c r="DF249" s="187"/>
      <c r="DG249" s="187"/>
      <c r="DH249" s="187"/>
      <c r="DI249" s="187"/>
      <c r="DJ249" s="187"/>
      <c r="DK249" s="187"/>
      <c r="DL249" s="187"/>
      <c r="DM249" s="187"/>
      <c r="DN249" s="187"/>
      <c r="DO249" s="187"/>
      <c r="DP249" s="187"/>
      <c r="DQ249" s="187"/>
      <c r="DR249" s="187"/>
      <c r="DS249" s="187"/>
      <c r="DT249" s="187"/>
      <c r="DU249" s="187"/>
      <c r="DV249" s="187"/>
      <c r="DW249" s="187"/>
      <c r="DX249" s="187"/>
      <c r="DY249" s="187"/>
      <c r="DZ249" s="187"/>
      <c r="EA249" s="187"/>
      <c r="EB249" s="187"/>
      <c r="EC249" s="187"/>
      <c r="ED249" s="187"/>
      <c r="EE249" s="187"/>
      <c r="EF249" s="187"/>
      <c r="EG249" s="187"/>
      <c r="EH249" s="187"/>
      <c r="EI249" s="187"/>
      <c r="EJ249" s="187"/>
      <c r="EK249" s="187"/>
      <c r="EL249" s="187"/>
      <c r="EM249" s="187"/>
      <c r="EN249" s="187"/>
      <c r="EO249" s="187"/>
      <c r="EP249" s="187"/>
      <c r="EQ249" s="187"/>
      <c r="ER249" s="187"/>
      <c r="ES249" s="187"/>
      <c r="ET249" s="187"/>
      <c r="EU249" s="187"/>
      <c r="EV249" s="187"/>
      <c r="EW249" s="187"/>
      <c r="EX249" s="187"/>
      <c r="EY249" s="187"/>
      <c r="EZ249" s="187"/>
      <c r="FA249" s="187"/>
      <c r="FB249" s="187"/>
      <c r="FC249" s="187"/>
      <c r="FD249" s="187"/>
      <c r="FE249" s="187"/>
      <c r="FF249" s="187"/>
      <c r="FG249" s="187"/>
      <c r="FH249" s="187"/>
      <c r="FI249" s="187"/>
      <c r="FJ249" s="187"/>
      <c r="FK249" s="187"/>
      <c r="FL249" s="187"/>
      <c r="FM249" s="187"/>
      <c r="FN249" s="187"/>
      <c r="FO249" s="187"/>
      <c r="FP249" s="187"/>
      <c r="FQ249" s="187"/>
      <c r="FR249" s="187"/>
      <c r="FS249" s="187"/>
      <c r="FT249" s="187"/>
      <c r="FU249" s="187"/>
      <c r="FV249" s="187"/>
      <c r="FW249" s="187"/>
      <c r="FX249" s="187"/>
      <c r="FY249" s="187"/>
      <c r="FZ249" s="187"/>
      <c r="GA249" s="187"/>
      <c r="GB249" s="187"/>
      <c r="GC249" s="187"/>
      <c r="GD249" s="187"/>
      <c r="GE249" s="187"/>
      <c r="GF249" s="187"/>
      <c r="GG249" s="187"/>
      <c r="GH249" s="187"/>
      <c r="GI249" s="187"/>
      <c r="GJ249" s="187"/>
      <c r="GK249" s="187"/>
      <c r="GL249" s="187"/>
      <c r="GM249" s="187"/>
      <c r="GN249" s="187"/>
      <c r="GO249" s="187"/>
      <c r="GP249" s="187"/>
      <c r="GQ249" s="187"/>
      <c r="GR249" s="187"/>
      <c r="GS249" s="187"/>
      <c r="GT249" s="187"/>
      <c r="GU249" s="187"/>
      <c r="GV249" s="187"/>
      <c r="GW249" s="187"/>
      <c r="GX249" s="187"/>
      <c r="GY249" s="187"/>
      <c r="GZ249" s="187"/>
      <c r="HA249" s="187"/>
      <c r="HB249" s="187"/>
      <c r="HC249" s="187"/>
      <c r="HD249" s="187"/>
      <c r="HE249" s="187"/>
      <c r="HF249" s="187"/>
      <c r="HG249" s="187"/>
      <c r="HH249" s="187"/>
      <c r="HI249" s="187"/>
      <c r="HJ249" s="187"/>
      <c r="HK249" s="187"/>
      <c r="HL249" s="187"/>
      <c r="HM249" s="187"/>
      <c r="HN249" s="187"/>
    </row>
    <row r="250" spans="1:222" s="188" customFormat="1" x14ac:dyDescent="0.2">
      <c r="A250" s="236"/>
      <c r="E250" s="316"/>
      <c r="H250" s="762"/>
      <c r="I250" s="317"/>
      <c r="J250" s="318"/>
      <c r="K250" s="319"/>
      <c r="L250" s="320"/>
      <c r="M250" s="319"/>
      <c r="N250" s="317"/>
      <c r="O250" s="317"/>
      <c r="P250" s="317"/>
      <c r="Q250" s="510"/>
      <c r="R250" s="321"/>
      <c r="S250" s="187"/>
      <c r="T250" s="859"/>
      <c r="U250" s="867"/>
      <c r="V250" s="858"/>
      <c r="W250" s="187"/>
      <c r="X250" s="1101"/>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c r="CC250" s="187"/>
      <c r="CD250" s="187"/>
      <c r="CE250" s="187"/>
      <c r="CF250" s="187"/>
      <c r="CG250" s="187"/>
      <c r="CH250" s="187"/>
      <c r="CI250" s="187"/>
      <c r="CJ250" s="187"/>
      <c r="CK250" s="187"/>
      <c r="CL250" s="187"/>
      <c r="CM250" s="187"/>
      <c r="CN250" s="187"/>
      <c r="CO250" s="187"/>
      <c r="CP250" s="187"/>
      <c r="CQ250" s="187"/>
      <c r="CR250" s="187"/>
      <c r="CS250" s="187"/>
      <c r="CT250" s="187"/>
      <c r="CU250" s="187"/>
      <c r="CV250" s="187"/>
      <c r="CW250" s="187"/>
      <c r="CX250" s="187"/>
      <c r="CY250" s="187"/>
      <c r="CZ250" s="187"/>
      <c r="DA250" s="187"/>
      <c r="DB250" s="187"/>
      <c r="DC250" s="187"/>
      <c r="DD250" s="187"/>
      <c r="DE250" s="187"/>
      <c r="DF250" s="187"/>
      <c r="DG250" s="187"/>
      <c r="DH250" s="187"/>
      <c r="DI250" s="187"/>
      <c r="DJ250" s="187"/>
      <c r="DK250" s="187"/>
      <c r="DL250" s="187"/>
      <c r="DM250" s="187"/>
      <c r="DN250" s="187"/>
      <c r="DO250" s="187"/>
      <c r="DP250" s="187"/>
      <c r="DQ250" s="187"/>
      <c r="DR250" s="187"/>
      <c r="DS250" s="187"/>
      <c r="DT250" s="187"/>
      <c r="DU250" s="187"/>
      <c r="DV250" s="187"/>
      <c r="DW250" s="187"/>
      <c r="DX250" s="187"/>
      <c r="DY250" s="187"/>
      <c r="DZ250" s="187"/>
      <c r="EA250" s="187"/>
      <c r="EB250" s="187"/>
      <c r="EC250" s="187"/>
      <c r="ED250" s="187"/>
      <c r="EE250" s="187"/>
      <c r="EF250" s="187"/>
      <c r="EG250" s="187"/>
      <c r="EH250" s="187"/>
      <c r="EI250" s="187"/>
      <c r="EJ250" s="187"/>
      <c r="EK250" s="187"/>
      <c r="EL250" s="187"/>
      <c r="EM250" s="187"/>
      <c r="EN250" s="187"/>
      <c r="EO250" s="187"/>
      <c r="EP250" s="187"/>
      <c r="EQ250" s="187"/>
      <c r="ER250" s="187"/>
      <c r="ES250" s="187"/>
      <c r="ET250" s="187"/>
      <c r="EU250" s="187"/>
      <c r="EV250" s="187"/>
      <c r="EW250" s="187"/>
      <c r="EX250" s="187"/>
      <c r="EY250" s="187"/>
      <c r="EZ250" s="187"/>
      <c r="FA250" s="187"/>
      <c r="FB250" s="187"/>
      <c r="FC250" s="187"/>
      <c r="FD250" s="187"/>
      <c r="FE250" s="187"/>
      <c r="FF250" s="187"/>
      <c r="FG250" s="187"/>
      <c r="FH250" s="187"/>
      <c r="FI250" s="187"/>
      <c r="FJ250" s="187"/>
      <c r="FK250" s="187"/>
      <c r="FL250" s="187"/>
      <c r="FM250" s="187"/>
      <c r="FN250" s="187"/>
      <c r="FO250" s="187"/>
      <c r="FP250" s="187"/>
      <c r="FQ250" s="187"/>
      <c r="FR250" s="187"/>
      <c r="FS250" s="187"/>
      <c r="FT250" s="187"/>
      <c r="FU250" s="187"/>
      <c r="FV250" s="187"/>
      <c r="FW250" s="187"/>
      <c r="FX250" s="187"/>
      <c r="FY250" s="187"/>
      <c r="FZ250" s="187"/>
      <c r="GA250" s="187"/>
      <c r="GB250" s="187"/>
      <c r="GC250" s="187"/>
      <c r="GD250" s="187"/>
      <c r="GE250" s="187"/>
      <c r="GF250" s="187"/>
      <c r="GG250" s="187"/>
      <c r="GH250" s="187"/>
      <c r="GI250" s="187"/>
      <c r="GJ250" s="187"/>
      <c r="GK250" s="187"/>
      <c r="GL250" s="187"/>
      <c r="GM250" s="187"/>
      <c r="GN250" s="187"/>
      <c r="GO250" s="187"/>
      <c r="GP250" s="187"/>
      <c r="GQ250" s="187"/>
      <c r="GR250" s="187"/>
      <c r="GS250" s="187"/>
      <c r="GT250" s="187"/>
      <c r="GU250" s="187"/>
      <c r="GV250" s="187"/>
      <c r="GW250" s="187"/>
      <c r="GX250" s="187"/>
      <c r="GY250" s="187"/>
      <c r="GZ250" s="187"/>
      <c r="HA250" s="187"/>
      <c r="HB250" s="187"/>
      <c r="HC250" s="187"/>
      <c r="HD250" s="187"/>
      <c r="HE250" s="187"/>
      <c r="HF250" s="187"/>
      <c r="HG250" s="187"/>
      <c r="HH250" s="187"/>
      <c r="HI250" s="187"/>
      <c r="HJ250" s="187"/>
      <c r="HK250" s="187"/>
      <c r="HL250" s="187"/>
      <c r="HM250" s="187"/>
      <c r="HN250" s="187"/>
    </row>
    <row r="251" spans="1:222" s="188" customFormat="1" x14ac:dyDescent="0.2">
      <c r="A251" s="236"/>
      <c r="E251" s="316"/>
      <c r="H251" s="762"/>
      <c r="I251" s="317"/>
      <c r="J251" s="318"/>
      <c r="K251" s="319"/>
      <c r="L251" s="320"/>
      <c r="M251" s="319"/>
      <c r="N251" s="317"/>
      <c r="O251" s="317"/>
      <c r="P251" s="317"/>
      <c r="Q251" s="510"/>
      <c r="R251" s="321"/>
      <c r="S251" s="187"/>
      <c r="T251" s="859"/>
      <c r="U251" s="867"/>
      <c r="V251" s="858"/>
      <c r="W251" s="187"/>
      <c r="X251" s="1101"/>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87"/>
      <c r="DW251" s="187"/>
      <c r="DX251" s="187"/>
      <c r="DY251" s="187"/>
      <c r="DZ251" s="187"/>
      <c r="EA251" s="187"/>
      <c r="EB251" s="187"/>
      <c r="EC251" s="187"/>
      <c r="ED251" s="187"/>
      <c r="EE251" s="187"/>
      <c r="EF251" s="187"/>
      <c r="EG251" s="187"/>
      <c r="EH251" s="187"/>
      <c r="EI251" s="187"/>
      <c r="EJ251" s="187"/>
      <c r="EK251" s="187"/>
      <c r="EL251" s="187"/>
      <c r="EM251" s="187"/>
      <c r="EN251" s="187"/>
      <c r="EO251" s="187"/>
      <c r="EP251" s="187"/>
      <c r="EQ251" s="187"/>
      <c r="ER251" s="187"/>
      <c r="ES251" s="187"/>
      <c r="ET251" s="187"/>
      <c r="EU251" s="187"/>
      <c r="EV251" s="187"/>
      <c r="EW251" s="187"/>
      <c r="EX251" s="187"/>
      <c r="EY251" s="187"/>
      <c r="EZ251" s="187"/>
      <c r="FA251" s="187"/>
      <c r="FB251" s="187"/>
      <c r="FC251" s="187"/>
      <c r="FD251" s="187"/>
      <c r="FE251" s="187"/>
      <c r="FF251" s="187"/>
      <c r="FG251" s="187"/>
      <c r="FH251" s="187"/>
      <c r="FI251" s="187"/>
      <c r="FJ251" s="187"/>
      <c r="FK251" s="187"/>
      <c r="FL251" s="187"/>
      <c r="FM251" s="187"/>
      <c r="FN251" s="187"/>
      <c r="FO251" s="187"/>
      <c r="FP251" s="187"/>
      <c r="FQ251" s="187"/>
      <c r="FR251" s="187"/>
      <c r="FS251" s="187"/>
      <c r="FT251" s="187"/>
      <c r="FU251" s="187"/>
      <c r="FV251" s="187"/>
      <c r="FW251" s="187"/>
      <c r="FX251" s="187"/>
      <c r="FY251" s="187"/>
      <c r="FZ251" s="187"/>
      <c r="GA251" s="187"/>
      <c r="GB251" s="187"/>
      <c r="GC251" s="187"/>
      <c r="GD251" s="187"/>
      <c r="GE251" s="187"/>
      <c r="GF251" s="187"/>
      <c r="GG251" s="187"/>
      <c r="GH251" s="187"/>
      <c r="GI251" s="187"/>
      <c r="GJ251" s="187"/>
      <c r="GK251" s="187"/>
      <c r="GL251" s="187"/>
      <c r="GM251" s="187"/>
      <c r="GN251" s="187"/>
      <c r="GO251" s="187"/>
      <c r="GP251" s="187"/>
      <c r="GQ251" s="187"/>
      <c r="GR251" s="187"/>
      <c r="GS251" s="187"/>
      <c r="GT251" s="187"/>
      <c r="GU251" s="187"/>
      <c r="GV251" s="187"/>
      <c r="GW251" s="187"/>
      <c r="GX251" s="187"/>
      <c r="GY251" s="187"/>
      <c r="GZ251" s="187"/>
      <c r="HA251" s="187"/>
      <c r="HB251" s="187"/>
      <c r="HC251" s="187"/>
      <c r="HD251" s="187"/>
      <c r="HE251" s="187"/>
      <c r="HF251" s="187"/>
      <c r="HG251" s="187"/>
      <c r="HH251" s="187"/>
      <c r="HI251" s="187"/>
      <c r="HJ251" s="187"/>
      <c r="HK251" s="187"/>
      <c r="HL251" s="187"/>
      <c r="HM251" s="187"/>
      <c r="HN251" s="187"/>
    </row>
    <row r="252" spans="1:222" s="188" customFormat="1" x14ac:dyDescent="0.2">
      <c r="A252" s="236"/>
      <c r="E252" s="316"/>
      <c r="H252" s="762"/>
      <c r="I252" s="317"/>
      <c r="J252" s="318"/>
      <c r="K252" s="319"/>
      <c r="L252" s="320"/>
      <c r="M252" s="319"/>
      <c r="N252" s="317"/>
      <c r="O252" s="317"/>
      <c r="P252" s="317"/>
      <c r="Q252" s="510"/>
      <c r="R252" s="321"/>
      <c r="S252" s="187"/>
      <c r="T252" s="859"/>
      <c r="U252" s="867"/>
      <c r="V252" s="858"/>
      <c r="W252" s="187"/>
      <c r="X252" s="1101"/>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87"/>
      <c r="DW252" s="187"/>
      <c r="DX252" s="187"/>
      <c r="DY252" s="187"/>
      <c r="DZ252" s="187"/>
      <c r="EA252" s="187"/>
      <c r="EB252" s="187"/>
      <c r="EC252" s="187"/>
      <c r="ED252" s="187"/>
      <c r="EE252" s="187"/>
      <c r="EF252" s="187"/>
      <c r="EG252" s="187"/>
      <c r="EH252" s="187"/>
      <c r="EI252" s="187"/>
      <c r="EJ252" s="187"/>
      <c r="EK252" s="187"/>
      <c r="EL252" s="187"/>
      <c r="EM252" s="187"/>
      <c r="EN252" s="187"/>
      <c r="EO252" s="187"/>
      <c r="EP252" s="187"/>
      <c r="EQ252" s="187"/>
      <c r="ER252" s="187"/>
      <c r="ES252" s="187"/>
      <c r="ET252" s="187"/>
      <c r="EU252" s="187"/>
      <c r="EV252" s="187"/>
      <c r="EW252" s="187"/>
      <c r="EX252" s="187"/>
      <c r="EY252" s="187"/>
      <c r="EZ252" s="187"/>
      <c r="FA252" s="187"/>
      <c r="FB252" s="187"/>
      <c r="FC252" s="187"/>
      <c r="FD252" s="187"/>
      <c r="FE252" s="187"/>
      <c r="FF252" s="187"/>
      <c r="FG252" s="187"/>
      <c r="FH252" s="187"/>
      <c r="FI252" s="187"/>
      <c r="FJ252" s="187"/>
      <c r="FK252" s="187"/>
      <c r="FL252" s="187"/>
      <c r="FM252" s="187"/>
      <c r="FN252" s="187"/>
      <c r="FO252" s="187"/>
      <c r="FP252" s="187"/>
      <c r="FQ252" s="187"/>
      <c r="FR252" s="187"/>
      <c r="FS252" s="187"/>
      <c r="FT252" s="187"/>
      <c r="FU252" s="187"/>
      <c r="FV252" s="187"/>
      <c r="FW252" s="187"/>
      <c r="FX252" s="187"/>
      <c r="FY252" s="187"/>
      <c r="FZ252" s="187"/>
      <c r="GA252" s="187"/>
      <c r="GB252" s="187"/>
      <c r="GC252" s="187"/>
      <c r="GD252" s="187"/>
      <c r="GE252" s="187"/>
      <c r="GF252" s="187"/>
      <c r="GG252" s="187"/>
      <c r="GH252" s="187"/>
      <c r="GI252" s="187"/>
      <c r="GJ252" s="187"/>
      <c r="GK252" s="187"/>
      <c r="GL252" s="187"/>
      <c r="GM252" s="187"/>
      <c r="GN252" s="187"/>
      <c r="GO252" s="187"/>
      <c r="GP252" s="187"/>
      <c r="GQ252" s="187"/>
      <c r="GR252" s="187"/>
      <c r="GS252" s="187"/>
      <c r="GT252" s="187"/>
      <c r="GU252" s="187"/>
      <c r="GV252" s="187"/>
      <c r="GW252" s="187"/>
      <c r="GX252" s="187"/>
      <c r="GY252" s="187"/>
      <c r="GZ252" s="187"/>
      <c r="HA252" s="187"/>
      <c r="HB252" s="187"/>
      <c r="HC252" s="187"/>
      <c r="HD252" s="187"/>
      <c r="HE252" s="187"/>
      <c r="HF252" s="187"/>
      <c r="HG252" s="187"/>
      <c r="HH252" s="187"/>
      <c r="HI252" s="187"/>
      <c r="HJ252" s="187"/>
      <c r="HK252" s="187"/>
      <c r="HL252" s="187"/>
      <c r="HM252" s="187"/>
      <c r="HN252" s="187"/>
    </row>
    <row r="253" spans="1:222" s="188" customFormat="1" x14ac:dyDescent="0.2">
      <c r="A253" s="236"/>
      <c r="E253" s="316"/>
      <c r="H253" s="762"/>
      <c r="I253" s="317"/>
      <c r="J253" s="318"/>
      <c r="K253" s="319"/>
      <c r="L253" s="320"/>
      <c r="M253" s="319"/>
      <c r="N253" s="317"/>
      <c r="O253" s="317"/>
      <c r="P253" s="317"/>
      <c r="Q253" s="510"/>
      <c r="R253" s="321"/>
      <c r="S253" s="187"/>
      <c r="T253" s="859"/>
      <c r="U253" s="867"/>
      <c r="V253" s="858"/>
      <c r="W253" s="187"/>
      <c r="X253" s="1101"/>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87"/>
      <c r="DW253" s="187"/>
      <c r="DX253" s="187"/>
      <c r="DY253" s="187"/>
      <c r="DZ253" s="187"/>
      <c r="EA253" s="187"/>
      <c r="EB253" s="187"/>
      <c r="EC253" s="187"/>
      <c r="ED253" s="187"/>
      <c r="EE253" s="187"/>
      <c r="EF253" s="187"/>
      <c r="EG253" s="187"/>
      <c r="EH253" s="187"/>
      <c r="EI253" s="187"/>
      <c r="EJ253" s="187"/>
      <c r="EK253" s="187"/>
      <c r="EL253" s="187"/>
      <c r="EM253" s="187"/>
      <c r="EN253" s="187"/>
      <c r="EO253" s="187"/>
      <c r="EP253" s="187"/>
      <c r="EQ253" s="187"/>
      <c r="ER253" s="187"/>
      <c r="ES253" s="187"/>
      <c r="ET253" s="187"/>
      <c r="EU253" s="187"/>
      <c r="EV253" s="187"/>
      <c r="EW253" s="187"/>
      <c r="EX253" s="187"/>
      <c r="EY253" s="187"/>
      <c r="EZ253" s="187"/>
      <c r="FA253" s="187"/>
      <c r="FB253" s="187"/>
      <c r="FC253" s="187"/>
      <c r="FD253" s="187"/>
      <c r="FE253" s="187"/>
      <c r="FF253" s="187"/>
      <c r="FG253" s="187"/>
      <c r="FH253" s="187"/>
      <c r="FI253" s="187"/>
      <c r="FJ253" s="187"/>
      <c r="FK253" s="187"/>
      <c r="FL253" s="187"/>
      <c r="FM253" s="187"/>
      <c r="FN253" s="187"/>
      <c r="FO253" s="187"/>
      <c r="FP253" s="187"/>
      <c r="FQ253" s="187"/>
      <c r="FR253" s="187"/>
      <c r="FS253" s="187"/>
      <c r="FT253" s="187"/>
      <c r="FU253" s="187"/>
      <c r="FV253" s="187"/>
      <c r="FW253" s="187"/>
      <c r="FX253" s="187"/>
      <c r="FY253" s="187"/>
      <c r="FZ253" s="187"/>
      <c r="GA253" s="187"/>
      <c r="GB253" s="187"/>
      <c r="GC253" s="187"/>
      <c r="GD253" s="187"/>
      <c r="GE253" s="187"/>
      <c r="GF253" s="187"/>
      <c r="GG253" s="187"/>
      <c r="GH253" s="187"/>
      <c r="GI253" s="187"/>
      <c r="GJ253" s="187"/>
      <c r="GK253" s="187"/>
      <c r="GL253" s="187"/>
      <c r="GM253" s="187"/>
      <c r="GN253" s="187"/>
      <c r="GO253" s="187"/>
      <c r="GP253" s="187"/>
      <c r="GQ253" s="187"/>
      <c r="GR253" s="187"/>
      <c r="GS253" s="187"/>
      <c r="GT253" s="187"/>
      <c r="GU253" s="187"/>
      <c r="GV253" s="187"/>
      <c r="GW253" s="187"/>
      <c r="GX253" s="187"/>
      <c r="GY253" s="187"/>
      <c r="GZ253" s="187"/>
      <c r="HA253" s="187"/>
      <c r="HB253" s="187"/>
      <c r="HC253" s="187"/>
      <c r="HD253" s="187"/>
      <c r="HE253" s="187"/>
      <c r="HF253" s="187"/>
      <c r="HG253" s="187"/>
      <c r="HH253" s="187"/>
      <c r="HI253" s="187"/>
      <c r="HJ253" s="187"/>
      <c r="HK253" s="187"/>
      <c r="HL253" s="187"/>
      <c r="HM253" s="187"/>
      <c r="HN253" s="187"/>
    </row>
    <row r="254" spans="1:222" s="188" customFormat="1" x14ac:dyDescent="0.2">
      <c r="A254" s="236"/>
      <c r="E254" s="316"/>
      <c r="H254" s="762"/>
      <c r="I254" s="317"/>
      <c r="J254" s="318"/>
      <c r="K254" s="319"/>
      <c r="L254" s="320"/>
      <c r="M254" s="319"/>
      <c r="N254" s="317"/>
      <c r="O254" s="317"/>
      <c r="P254" s="317"/>
      <c r="Q254" s="510"/>
      <c r="R254" s="321"/>
      <c r="S254" s="187"/>
      <c r="T254" s="859"/>
      <c r="U254" s="867"/>
      <c r="V254" s="858"/>
      <c r="W254" s="187"/>
      <c r="X254" s="1101"/>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87"/>
      <c r="DW254" s="187"/>
      <c r="DX254" s="187"/>
      <c r="DY254" s="187"/>
      <c r="DZ254" s="187"/>
      <c r="EA254" s="187"/>
      <c r="EB254" s="187"/>
      <c r="EC254" s="187"/>
      <c r="ED254" s="187"/>
      <c r="EE254" s="187"/>
      <c r="EF254" s="187"/>
      <c r="EG254" s="187"/>
      <c r="EH254" s="187"/>
      <c r="EI254" s="187"/>
      <c r="EJ254" s="187"/>
      <c r="EK254" s="187"/>
      <c r="EL254" s="187"/>
      <c r="EM254" s="187"/>
      <c r="EN254" s="187"/>
      <c r="EO254" s="187"/>
      <c r="EP254" s="187"/>
      <c r="EQ254" s="187"/>
      <c r="ER254" s="187"/>
      <c r="ES254" s="187"/>
      <c r="ET254" s="187"/>
      <c r="EU254" s="187"/>
      <c r="EV254" s="187"/>
      <c r="EW254" s="187"/>
      <c r="EX254" s="187"/>
      <c r="EY254" s="187"/>
      <c r="EZ254" s="187"/>
      <c r="FA254" s="187"/>
      <c r="FB254" s="187"/>
      <c r="FC254" s="187"/>
      <c r="FD254" s="187"/>
      <c r="FE254" s="187"/>
      <c r="FF254" s="187"/>
      <c r="FG254" s="187"/>
      <c r="FH254" s="187"/>
      <c r="FI254" s="187"/>
      <c r="FJ254" s="187"/>
      <c r="FK254" s="187"/>
      <c r="FL254" s="187"/>
      <c r="FM254" s="187"/>
      <c r="FN254" s="187"/>
      <c r="FO254" s="187"/>
      <c r="FP254" s="187"/>
      <c r="FQ254" s="187"/>
      <c r="FR254" s="187"/>
      <c r="FS254" s="187"/>
      <c r="FT254" s="187"/>
      <c r="FU254" s="187"/>
      <c r="FV254" s="187"/>
      <c r="FW254" s="187"/>
      <c r="FX254" s="187"/>
      <c r="FY254" s="187"/>
      <c r="FZ254" s="187"/>
      <c r="GA254" s="187"/>
      <c r="GB254" s="187"/>
      <c r="GC254" s="187"/>
      <c r="GD254" s="187"/>
      <c r="GE254" s="187"/>
      <c r="GF254" s="187"/>
      <c r="GG254" s="187"/>
      <c r="GH254" s="187"/>
      <c r="GI254" s="187"/>
      <c r="GJ254" s="187"/>
      <c r="GK254" s="187"/>
      <c r="GL254" s="187"/>
      <c r="GM254" s="187"/>
      <c r="GN254" s="187"/>
      <c r="GO254" s="187"/>
      <c r="GP254" s="187"/>
      <c r="GQ254" s="187"/>
      <c r="GR254" s="187"/>
      <c r="GS254" s="187"/>
      <c r="GT254" s="187"/>
      <c r="GU254" s="187"/>
      <c r="GV254" s="187"/>
      <c r="GW254" s="187"/>
      <c r="GX254" s="187"/>
      <c r="GY254" s="187"/>
      <c r="GZ254" s="187"/>
      <c r="HA254" s="187"/>
      <c r="HB254" s="187"/>
      <c r="HC254" s="187"/>
      <c r="HD254" s="187"/>
      <c r="HE254" s="187"/>
      <c r="HF254" s="187"/>
      <c r="HG254" s="187"/>
      <c r="HH254" s="187"/>
      <c r="HI254" s="187"/>
      <c r="HJ254" s="187"/>
      <c r="HK254" s="187"/>
      <c r="HL254" s="187"/>
      <c r="HM254" s="187"/>
      <c r="HN254" s="187"/>
    </row>
    <row r="255" spans="1:222" s="188" customFormat="1" x14ac:dyDescent="0.2">
      <c r="A255" s="236"/>
      <c r="E255" s="316"/>
      <c r="H255" s="762"/>
      <c r="I255" s="317"/>
      <c r="J255" s="318"/>
      <c r="K255" s="319"/>
      <c r="L255" s="320"/>
      <c r="M255" s="319"/>
      <c r="N255" s="317"/>
      <c r="O255" s="317"/>
      <c r="P255" s="317"/>
      <c r="Q255" s="510"/>
      <c r="R255" s="321"/>
      <c r="S255" s="187"/>
      <c r="T255" s="859"/>
      <c r="U255" s="867"/>
      <c r="V255" s="858"/>
      <c r="W255" s="187"/>
      <c r="X255" s="1101"/>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7"/>
      <c r="CZ255" s="187"/>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87"/>
      <c r="DX255" s="187"/>
      <c r="DY255" s="187"/>
      <c r="DZ255" s="187"/>
      <c r="EA255" s="187"/>
      <c r="EB255" s="187"/>
      <c r="EC255" s="187"/>
      <c r="ED255" s="187"/>
      <c r="EE255" s="187"/>
      <c r="EF255" s="187"/>
      <c r="EG255" s="187"/>
      <c r="EH255" s="187"/>
      <c r="EI255" s="187"/>
      <c r="EJ255" s="187"/>
      <c r="EK255" s="187"/>
      <c r="EL255" s="187"/>
      <c r="EM255" s="187"/>
      <c r="EN255" s="187"/>
      <c r="EO255" s="187"/>
      <c r="EP255" s="187"/>
      <c r="EQ255" s="187"/>
      <c r="ER255" s="187"/>
      <c r="ES255" s="187"/>
      <c r="ET255" s="187"/>
      <c r="EU255" s="187"/>
      <c r="EV255" s="187"/>
      <c r="EW255" s="187"/>
      <c r="EX255" s="187"/>
      <c r="EY255" s="187"/>
      <c r="EZ255" s="187"/>
      <c r="FA255" s="187"/>
      <c r="FB255" s="187"/>
      <c r="FC255" s="187"/>
      <c r="FD255" s="187"/>
      <c r="FE255" s="187"/>
      <c r="FF255" s="187"/>
      <c r="FG255" s="187"/>
      <c r="FH255" s="187"/>
      <c r="FI255" s="187"/>
      <c r="FJ255" s="187"/>
      <c r="FK255" s="187"/>
      <c r="FL255" s="187"/>
      <c r="FM255" s="187"/>
      <c r="FN255" s="187"/>
      <c r="FO255" s="187"/>
      <c r="FP255" s="187"/>
      <c r="FQ255" s="187"/>
      <c r="FR255" s="187"/>
      <c r="FS255" s="187"/>
      <c r="FT255" s="187"/>
      <c r="FU255" s="187"/>
      <c r="FV255" s="187"/>
      <c r="FW255" s="187"/>
      <c r="FX255" s="187"/>
      <c r="FY255" s="187"/>
      <c r="FZ255" s="187"/>
      <c r="GA255" s="187"/>
      <c r="GB255" s="187"/>
      <c r="GC255" s="187"/>
      <c r="GD255" s="187"/>
      <c r="GE255" s="187"/>
      <c r="GF255" s="187"/>
      <c r="GG255" s="187"/>
      <c r="GH255" s="187"/>
      <c r="GI255" s="187"/>
      <c r="GJ255" s="187"/>
      <c r="GK255" s="187"/>
      <c r="GL255" s="187"/>
      <c r="GM255" s="187"/>
      <c r="GN255" s="187"/>
      <c r="GO255" s="187"/>
      <c r="GP255" s="187"/>
      <c r="GQ255" s="187"/>
      <c r="GR255" s="187"/>
      <c r="GS255" s="187"/>
      <c r="GT255" s="187"/>
      <c r="GU255" s="187"/>
      <c r="GV255" s="187"/>
      <c r="GW255" s="187"/>
      <c r="GX255" s="187"/>
      <c r="GY255" s="187"/>
      <c r="GZ255" s="187"/>
      <c r="HA255" s="187"/>
      <c r="HB255" s="187"/>
      <c r="HC255" s="187"/>
      <c r="HD255" s="187"/>
      <c r="HE255" s="187"/>
      <c r="HF255" s="187"/>
      <c r="HG255" s="187"/>
      <c r="HH255" s="187"/>
      <c r="HI255" s="187"/>
      <c r="HJ255" s="187"/>
      <c r="HK255" s="187"/>
      <c r="HL255" s="187"/>
      <c r="HM255" s="187"/>
      <c r="HN255" s="187"/>
    </row>
    <row r="256" spans="1:222" s="188" customFormat="1" x14ac:dyDescent="0.2">
      <c r="A256" s="236"/>
      <c r="E256" s="316"/>
      <c r="H256" s="762"/>
      <c r="I256" s="317"/>
      <c r="J256" s="318"/>
      <c r="K256" s="319"/>
      <c r="L256" s="320"/>
      <c r="M256" s="319"/>
      <c r="N256" s="317"/>
      <c r="O256" s="317"/>
      <c r="P256" s="317"/>
      <c r="Q256" s="510"/>
      <c r="R256" s="321"/>
      <c r="S256" s="187"/>
      <c r="T256" s="859"/>
      <c r="U256" s="867"/>
      <c r="V256" s="858"/>
      <c r="W256" s="187"/>
      <c r="X256" s="1101"/>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87"/>
      <c r="DW256" s="187"/>
      <c r="DX256" s="187"/>
      <c r="DY256" s="187"/>
      <c r="DZ256" s="187"/>
      <c r="EA256" s="187"/>
      <c r="EB256" s="187"/>
      <c r="EC256" s="187"/>
      <c r="ED256" s="187"/>
      <c r="EE256" s="187"/>
      <c r="EF256" s="187"/>
      <c r="EG256" s="187"/>
      <c r="EH256" s="187"/>
      <c r="EI256" s="187"/>
      <c r="EJ256" s="187"/>
      <c r="EK256" s="187"/>
      <c r="EL256" s="187"/>
      <c r="EM256" s="187"/>
      <c r="EN256" s="187"/>
      <c r="EO256" s="187"/>
      <c r="EP256" s="187"/>
      <c r="EQ256" s="187"/>
      <c r="ER256" s="187"/>
      <c r="ES256" s="187"/>
      <c r="ET256" s="187"/>
      <c r="EU256" s="187"/>
      <c r="EV256" s="187"/>
      <c r="EW256" s="187"/>
      <c r="EX256" s="187"/>
      <c r="EY256" s="187"/>
      <c r="EZ256" s="187"/>
      <c r="FA256" s="187"/>
      <c r="FB256" s="187"/>
      <c r="FC256" s="187"/>
      <c r="FD256" s="187"/>
      <c r="FE256" s="187"/>
      <c r="FF256" s="187"/>
      <c r="FG256" s="187"/>
      <c r="FH256" s="187"/>
      <c r="FI256" s="187"/>
      <c r="FJ256" s="187"/>
      <c r="FK256" s="187"/>
      <c r="FL256" s="187"/>
      <c r="FM256" s="187"/>
      <c r="FN256" s="187"/>
      <c r="FO256" s="187"/>
      <c r="FP256" s="187"/>
      <c r="FQ256" s="187"/>
      <c r="FR256" s="187"/>
      <c r="FS256" s="187"/>
      <c r="FT256" s="187"/>
      <c r="FU256" s="187"/>
      <c r="FV256" s="187"/>
      <c r="FW256" s="187"/>
      <c r="FX256" s="187"/>
      <c r="FY256" s="187"/>
      <c r="FZ256" s="187"/>
      <c r="GA256" s="187"/>
      <c r="GB256" s="187"/>
      <c r="GC256" s="187"/>
      <c r="GD256" s="187"/>
      <c r="GE256" s="187"/>
      <c r="GF256" s="187"/>
      <c r="GG256" s="187"/>
      <c r="GH256" s="187"/>
      <c r="GI256" s="187"/>
      <c r="GJ256" s="187"/>
      <c r="GK256" s="187"/>
      <c r="GL256" s="187"/>
      <c r="GM256" s="187"/>
      <c r="GN256" s="187"/>
      <c r="GO256" s="187"/>
      <c r="GP256" s="187"/>
      <c r="GQ256" s="187"/>
      <c r="GR256" s="187"/>
      <c r="GS256" s="187"/>
      <c r="GT256" s="187"/>
      <c r="GU256" s="187"/>
      <c r="GV256" s="187"/>
      <c r="GW256" s="187"/>
      <c r="GX256" s="187"/>
      <c r="GY256" s="187"/>
      <c r="GZ256" s="187"/>
      <c r="HA256" s="187"/>
      <c r="HB256" s="187"/>
      <c r="HC256" s="187"/>
      <c r="HD256" s="187"/>
      <c r="HE256" s="187"/>
      <c r="HF256" s="187"/>
      <c r="HG256" s="187"/>
      <c r="HH256" s="187"/>
      <c r="HI256" s="187"/>
      <c r="HJ256" s="187"/>
      <c r="HK256" s="187"/>
      <c r="HL256" s="187"/>
      <c r="HM256" s="187"/>
      <c r="HN256" s="187"/>
    </row>
    <row r="257" spans="1:222" s="188" customFormat="1" x14ac:dyDescent="0.2">
      <c r="A257" s="236"/>
      <c r="E257" s="316"/>
      <c r="H257" s="762"/>
      <c r="I257" s="317"/>
      <c r="J257" s="318"/>
      <c r="K257" s="319"/>
      <c r="L257" s="320"/>
      <c r="M257" s="319"/>
      <c r="N257" s="317"/>
      <c r="O257" s="317"/>
      <c r="P257" s="317"/>
      <c r="Q257" s="510"/>
      <c r="R257" s="321"/>
      <c r="S257" s="187"/>
      <c r="T257" s="859"/>
      <c r="U257" s="867"/>
      <c r="V257" s="858"/>
      <c r="W257" s="187"/>
      <c r="X257" s="1101"/>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87"/>
      <c r="DW257" s="187"/>
      <c r="DX257" s="187"/>
      <c r="DY257" s="187"/>
      <c r="DZ257" s="187"/>
      <c r="EA257" s="187"/>
      <c r="EB257" s="187"/>
      <c r="EC257" s="187"/>
      <c r="ED257" s="187"/>
      <c r="EE257" s="187"/>
      <c r="EF257" s="187"/>
      <c r="EG257" s="187"/>
      <c r="EH257" s="187"/>
      <c r="EI257" s="187"/>
      <c r="EJ257" s="187"/>
      <c r="EK257" s="187"/>
      <c r="EL257" s="187"/>
      <c r="EM257" s="187"/>
      <c r="EN257" s="187"/>
      <c r="EO257" s="187"/>
      <c r="EP257" s="187"/>
      <c r="EQ257" s="187"/>
      <c r="ER257" s="187"/>
      <c r="ES257" s="187"/>
      <c r="ET257" s="187"/>
      <c r="EU257" s="187"/>
      <c r="EV257" s="187"/>
      <c r="EW257" s="187"/>
      <c r="EX257" s="187"/>
      <c r="EY257" s="187"/>
      <c r="EZ257" s="187"/>
      <c r="FA257" s="187"/>
      <c r="FB257" s="187"/>
      <c r="FC257" s="187"/>
      <c r="FD257" s="187"/>
      <c r="FE257" s="187"/>
      <c r="FF257" s="187"/>
      <c r="FG257" s="187"/>
      <c r="FH257" s="187"/>
      <c r="FI257" s="187"/>
      <c r="FJ257" s="187"/>
      <c r="FK257" s="187"/>
      <c r="FL257" s="187"/>
      <c r="FM257" s="187"/>
      <c r="FN257" s="187"/>
      <c r="FO257" s="187"/>
      <c r="FP257" s="187"/>
      <c r="FQ257" s="187"/>
      <c r="FR257" s="187"/>
      <c r="FS257" s="187"/>
      <c r="FT257" s="187"/>
      <c r="FU257" s="187"/>
      <c r="FV257" s="187"/>
      <c r="FW257" s="187"/>
      <c r="FX257" s="187"/>
      <c r="FY257" s="187"/>
      <c r="FZ257" s="187"/>
      <c r="GA257" s="187"/>
      <c r="GB257" s="187"/>
      <c r="GC257" s="187"/>
      <c r="GD257" s="187"/>
      <c r="GE257" s="187"/>
      <c r="GF257" s="187"/>
      <c r="GG257" s="187"/>
      <c r="GH257" s="187"/>
      <c r="GI257" s="187"/>
      <c r="GJ257" s="187"/>
      <c r="GK257" s="187"/>
      <c r="GL257" s="187"/>
      <c r="GM257" s="187"/>
      <c r="GN257" s="187"/>
      <c r="GO257" s="187"/>
      <c r="GP257" s="187"/>
      <c r="GQ257" s="187"/>
      <c r="GR257" s="187"/>
      <c r="GS257" s="187"/>
      <c r="GT257" s="187"/>
      <c r="GU257" s="187"/>
      <c r="GV257" s="187"/>
      <c r="GW257" s="187"/>
      <c r="GX257" s="187"/>
      <c r="GY257" s="187"/>
      <c r="GZ257" s="187"/>
      <c r="HA257" s="187"/>
      <c r="HB257" s="187"/>
      <c r="HC257" s="187"/>
      <c r="HD257" s="187"/>
      <c r="HE257" s="187"/>
      <c r="HF257" s="187"/>
      <c r="HG257" s="187"/>
      <c r="HH257" s="187"/>
      <c r="HI257" s="187"/>
      <c r="HJ257" s="187"/>
      <c r="HK257" s="187"/>
      <c r="HL257" s="187"/>
      <c r="HM257" s="187"/>
      <c r="HN257" s="187"/>
    </row>
    <row r="258" spans="1:222" s="188" customFormat="1" x14ac:dyDescent="0.2">
      <c r="A258" s="236"/>
      <c r="E258" s="316"/>
      <c r="H258" s="762"/>
      <c r="I258" s="317"/>
      <c r="J258" s="318"/>
      <c r="K258" s="319"/>
      <c r="L258" s="320"/>
      <c r="M258" s="319"/>
      <c r="N258" s="317"/>
      <c r="O258" s="317"/>
      <c r="P258" s="317"/>
      <c r="Q258" s="510"/>
      <c r="R258" s="321"/>
      <c r="S258" s="187"/>
      <c r="T258" s="859"/>
      <c r="U258" s="867"/>
      <c r="V258" s="858"/>
      <c r="W258" s="187"/>
      <c r="X258" s="1101"/>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87"/>
      <c r="DW258" s="187"/>
      <c r="DX258" s="187"/>
      <c r="DY258" s="187"/>
      <c r="DZ258" s="187"/>
      <c r="EA258" s="187"/>
      <c r="EB258" s="187"/>
      <c r="EC258" s="187"/>
      <c r="ED258" s="187"/>
      <c r="EE258" s="187"/>
      <c r="EF258" s="187"/>
      <c r="EG258" s="187"/>
      <c r="EH258" s="187"/>
      <c r="EI258" s="187"/>
      <c r="EJ258" s="187"/>
      <c r="EK258" s="187"/>
      <c r="EL258" s="187"/>
      <c r="EM258" s="187"/>
      <c r="EN258" s="187"/>
      <c r="EO258" s="187"/>
      <c r="EP258" s="187"/>
      <c r="EQ258" s="187"/>
      <c r="ER258" s="187"/>
      <c r="ES258" s="187"/>
      <c r="ET258" s="187"/>
      <c r="EU258" s="187"/>
      <c r="EV258" s="187"/>
      <c r="EW258" s="187"/>
      <c r="EX258" s="187"/>
      <c r="EY258" s="187"/>
      <c r="EZ258" s="187"/>
      <c r="FA258" s="187"/>
      <c r="FB258" s="187"/>
      <c r="FC258" s="187"/>
      <c r="FD258" s="187"/>
      <c r="FE258" s="187"/>
      <c r="FF258" s="187"/>
      <c r="FG258" s="187"/>
      <c r="FH258" s="187"/>
      <c r="FI258" s="187"/>
      <c r="FJ258" s="187"/>
      <c r="FK258" s="187"/>
      <c r="FL258" s="187"/>
      <c r="FM258" s="187"/>
      <c r="FN258" s="187"/>
      <c r="FO258" s="187"/>
      <c r="FP258" s="187"/>
      <c r="FQ258" s="187"/>
      <c r="FR258" s="187"/>
      <c r="FS258" s="187"/>
      <c r="FT258" s="187"/>
      <c r="FU258" s="187"/>
      <c r="FV258" s="187"/>
      <c r="FW258" s="187"/>
      <c r="FX258" s="187"/>
      <c r="FY258" s="187"/>
      <c r="FZ258" s="187"/>
      <c r="GA258" s="187"/>
      <c r="GB258" s="187"/>
      <c r="GC258" s="187"/>
      <c r="GD258" s="187"/>
      <c r="GE258" s="187"/>
      <c r="GF258" s="187"/>
      <c r="GG258" s="187"/>
      <c r="GH258" s="187"/>
      <c r="GI258" s="187"/>
      <c r="GJ258" s="187"/>
      <c r="GK258" s="187"/>
      <c r="GL258" s="187"/>
      <c r="GM258" s="187"/>
      <c r="GN258" s="187"/>
      <c r="GO258" s="187"/>
      <c r="GP258" s="187"/>
      <c r="GQ258" s="187"/>
      <c r="GR258" s="187"/>
      <c r="GS258" s="187"/>
      <c r="GT258" s="187"/>
      <c r="GU258" s="187"/>
      <c r="GV258" s="187"/>
      <c r="GW258" s="187"/>
      <c r="GX258" s="187"/>
      <c r="GY258" s="187"/>
      <c r="GZ258" s="187"/>
      <c r="HA258" s="187"/>
      <c r="HB258" s="187"/>
      <c r="HC258" s="187"/>
      <c r="HD258" s="187"/>
      <c r="HE258" s="187"/>
      <c r="HF258" s="187"/>
      <c r="HG258" s="187"/>
      <c r="HH258" s="187"/>
      <c r="HI258" s="187"/>
      <c r="HJ258" s="187"/>
      <c r="HK258" s="187"/>
      <c r="HL258" s="187"/>
      <c r="HM258" s="187"/>
      <c r="HN258" s="187"/>
    </row>
    <row r="259" spans="1:222" s="188" customFormat="1" x14ac:dyDescent="0.2">
      <c r="A259" s="236"/>
      <c r="E259" s="316"/>
      <c r="H259" s="762"/>
      <c r="I259" s="317"/>
      <c r="J259" s="318"/>
      <c r="K259" s="319"/>
      <c r="L259" s="320"/>
      <c r="M259" s="319"/>
      <c r="N259" s="317"/>
      <c r="O259" s="317"/>
      <c r="P259" s="317"/>
      <c r="Q259" s="510"/>
      <c r="R259" s="321"/>
      <c r="S259" s="187"/>
      <c r="T259" s="859"/>
      <c r="U259" s="867"/>
      <c r="V259" s="858"/>
      <c r="W259" s="187"/>
      <c r="X259" s="1101"/>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87"/>
      <c r="DW259" s="187"/>
      <c r="DX259" s="187"/>
      <c r="DY259" s="187"/>
      <c r="DZ259" s="187"/>
      <c r="EA259" s="187"/>
      <c r="EB259" s="187"/>
      <c r="EC259" s="187"/>
      <c r="ED259" s="187"/>
      <c r="EE259" s="187"/>
      <c r="EF259" s="187"/>
      <c r="EG259" s="187"/>
      <c r="EH259" s="187"/>
      <c r="EI259" s="187"/>
      <c r="EJ259" s="187"/>
      <c r="EK259" s="187"/>
      <c r="EL259" s="187"/>
      <c r="EM259" s="187"/>
      <c r="EN259" s="187"/>
      <c r="EO259" s="187"/>
      <c r="EP259" s="187"/>
      <c r="EQ259" s="187"/>
      <c r="ER259" s="187"/>
      <c r="ES259" s="187"/>
      <c r="ET259" s="187"/>
      <c r="EU259" s="187"/>
      <c r="EV259" s="187"/>
      <c r="EW259" s="187"/>
      <c r="EX259" s="187"/>
      <c r="EY259" s="187"/>
      <c r="EZ259" s="187"/>
      <c r="FA259" s="187"/>
      <c r="FB259" s="187"/>
      <c r="FC259" s="187"/>
      <c r="FD259" s="187"/>
      <c r="FE259" s="187"/>
      <c r="FF259" s="187"/>
      <c r="FG259" s="187"/>
      <c r="FH259" s="187"/>
      <c r="FI259" s="187"/>
      <c r="FJ259" s="187"/>
      <c r="FK259" s="187"/>
      <c r="FL259" s="187"/>
      <c r="FM259" s="187"/>
      <c r="FN259" s="187"/>
      <c r="FO259" s="187"/>
      <c r="FP259" s="187"/>
      <c r="FQ259" s="187"/>
      <c r="FR259" s="187"/>
      <c r="FS259" s="187"/>
      <c r="FT259" s="187"/>
      <c r="FU259" s="187"/>
      <c r="FV259" s="187"/>
      <c r="FW259" s="187"/>
      <c r="FX259" s="187"/>
      <c r="FY259" s="187"/>
      <c r="FZ259" s="187"/>
      <c r="GA259" s="187"/>
      <c r="GB259" s="187"/>
      <c r="GC259" s="187"/>
      <c r="GD259" s="187"/>
      <c r="GE259" s="187"/>
      <c r="GF259" s="187"/>
      <c r="GG259" s="187"/>
      <c r="GH259" s="187"/>
      <c r="GI259" s="187"/>
      <c r="GJ259" s="187"/>
      <c r="GK259" s="187"/>
      <c r="GL259" s="187"/>
      <c r="GM259" s="187"/>
      <c r="GN259" s="187"/>
      <c r="GO259" s="187"/>
      <c r="GP259" s="187"/>
      <c r="GQ259" s="187"/>
      <c r="GR259" s="187"/>
      <c r="GS259" s="187"/>
      <c r="GT259" s="187"/>
      <c r="GU259" s="187"/>
      <c r="GV259" s="187"/>
      <c r="GW259" s="187"/>
      <c r="GX259" s="187"/>
      <c r="GY259" s="187"/>
      <c r="GZ259" s="187"/>
      <c r="HA259" s="187"/>
      <c r="HB259" s="187"/>
      <c r="HC259" s="187"/>
      <c r="HD259" s="187"/>
      <c r="HE259" s="187"/>
      <c r="HF259" s="187"/>
      <c r="HG259" s="187"/>
      <c r="HH259" s="187"/>
      <c r="HI259" s="187"/>
      <c r="HJ259" s="187"/>
      <c r="HK259" s="187"/>
      <c r="HL259" s="187"/>
      <c r="HM259" s="187"/>
      <c r="HN259" s="187"/>
    </row>
    <row r="260" spans="1:222" s="188" customFormat="1" x14ac:dyDescent="0.2">
      <c r="A260" s="236"/>
      <c r="E260" s="316"/>
      <c r="H260" s="762"/>
      <c r="I260" s="317"/>
      <c r="J260" s="318"/>
      <c r="K260" s="319"/>
      <c r="L260" s="320"/>
      <c r="M260" s="319"/>
      <c r="N260" s="317"/>
      <c r="O260" s="317"/>
      <c r="P260" s="317"/>
      <c r="Q260" s="510"/>
      <c r="R260" s="321"/>
      <c r="S260" s="187"/>
      <c r="T260" s="859"/>
      <c r="U260" s="867"/>
      <c r="V260" s="858"/>
      <c r="W260" s="187"/>
      <c r="X260" s="1101"/>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87"/>
      <c r="DW260" s="187"/>
      <c r="DX260" s="187"/>
      <c r="DY260" s="187"/>
      <c r="DZ260" s="187"/>
      <c r="EA260" s="187"/>
      <c r="EB260" s="187"/>
      <c r="EC260" s="187"/>
      <c r="ED260" s="187"/>
      <c r="EE260" s="187"/>
      <c r="EF260" s="187"/>
      <c r="EG260" s="187"/>
      <c r="EH260" s="187"/>
      <c r="EI260" s="187"/>
      <c r="EJ260" s="187"/>
      <c r="EK260" s="187"/>
      <c r="EL260" s="187"/>
      <c r="EM260" s="187"/>
      <c r="EN260" s="187"/>
      <c r="EO260" s="187"/>
      <c r="EP260" s="187"/>
      <c r="EQ260" s="187"/>
      <c r="ER260" s="187"/>
      <c r="ES260" s="187"/>
      <c r="ET260" s="187"/>
      <c r="EU260" s="187"/>
      <c r="EV260" s="187"/>
      <c r="EW260" s="187"/>
      <c r="EX260" s="187"/>
      <c r="EY260" s="187"/>
      <c r="EZ260" s="187"/>
      <c r="FA260" s="187"/>
      <c r="FB260" s="187"/>
      <c r="FC260" s="187"/>
      <c r="FD260" s="187"/>
      <c r="FE260" s="187"/>
      <c r="FF260" s="187"/>
      <c r="FG260" s="187"/>
      <c r="FH260" s="187"/>
      <c r="FI260" s="187"/>
      <c r="FJ260" s="187"/>
      <c r="FK260" s="187"/>
      <c r="FL260" s="187"/>
      <c r="FM260" s="187"/>
      <c r="FN260" s="187"/>
      <c r="FO260" s="187"/>
      <c r="FP260" s="187"/>
      <c r="FQ260" s="187"/>
      <c r="FR260" s="187"/>
      <c r="FS260" s="187"/>
      <c r="FT260" s="187"/>
      <c r="FU260" s="187"/>
      <c r="FV260" s="187"/>
      <c r="FW260" s="187"/>
      <c r="FX260" s="187"/>
      <c r="FY260" s="187"/>
      <c r="FZ260" s="187"/>
      <c r="GA260" s="187"/>
      <c r="GB260" s="187"/>
      <c r="GC260" s="187"/>
      <c r="GD260" s="187"/>
      <c r="GE260" s="187"/>
      <c r="GF260" s="187"/>
      <c r="GG260" s="187"/>
      <c r="GH260" s="187"/>
      <c r="GI260" s="187"/>
      <c r="GJ260" s="187"/>
      <c r="GK260" s="187"/>
      <c r="GL260" s="187"/>
      <c r="GM260" s="187"/>
      <c r="GN260" s="187"/>
      <c r="GO260" s="187"/>
      <c r="GP260" s="187"/>
      <c r="GQ260" s="187"/>
      <c r="GR260" s="187"/>
      <c r="GS260" s="187"/>
      <c r="GT260" s="187"/>
      <c r="GU260" s="187"/>
      <c r="GV260" s="187"/>
      <c r="GW260" s="187"/>
      <c r="GX260" s="187"/>
      <c r="GY260" s="187"/>
      <c r="GZ260" s="187"/>
      <c r="HA260" s="187"/>
      <c r="HB260" s="187"/>
      <c r="HC260" s="187"/>
      <c r="HD260" s="187"/>
      <c r="HE260" s="187"/>
      <c r="HF260" s="187"/>
      <c r="HG260" s="187"/>
      <c r="HH260" s="187"/>
      <c r="HI260" s="187"/>
      <c r="HJ260" s="187"/>
      <c r="HK260" s="187"/>
      <c r="HL260" s="187"/>
      <c r="HM260" s="187"/>
      <c r="HN260" s="187"/>
    </row>
    <row r="261" spans="1:222" s="188" customFormat="1" x14ac:dyDescent="0.2">
      <c r="A261" s="236"/>
      <c r="E261" s="316"/>
      <c r="H261" s="762"/>
      <c r="I261" s="317"/>
      <c r="J261" s="318"/>
      <c r="K261" s="319"/>
      <c r="L261" s="320"/>
      <c r="M261" s="319"/>
      <c r="N261" s="317"/>
      <c r="O261" s="317"/>
      <c r="P261" s="317"/>
      <c r="Q261" s="510"/>
      <c r="R261" s="321"/>
      <c r="S261" s="187"/>
      <c r="T261" s="859"/>
      <c r="U261" s="867"/>
      <c r="V261" s="858"/>
      <c r="W261" s="187"/>
      <c r="X261" s="1101"/>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87"/>
      <c r="DW261" s="187"/>
      <c r="DX261" s="187"/>
      <c r="DY261" s="187"/>
      <c r="DZ261" s="187"/>
      <c r="EA261" s="187"/>
      <c r="EB261" s="187"/>
      <c r="EC261" s="187"/>
      <c r="ED261" s="187"/>
      <c r="EE261" s="187"/>
      <c r="EF261" s="187"/>
      <c r="EG261" s="187"/>
      <c r="EH261" s="187"/>
      <c r="EI261" s="187"/>
      <c r="EJ261" s="187"/>
      <c r="EK261" s="187"/>
      <c r="EL261" s="187"/>
      <c r="EM261" s="187"/>
      <c r="EN261" s="187"/>
      <c r="EO261" s="187"/>
      <c r="EP261" s="187"/>
      <c r="EQ261" s="187"/>
      <c r="ER261" s="187"/>
      <c r="ES261" s="187"/>
      <c r="ET261" s="187"/>
      <c r="EU261" s="187"/>
      <c r="EV261" s="187"/>
      <c r="EW261" s="187"/>
      <c r="EX261" s="187"/>
      <c r="EY261" s="187"/>
      <c r="EZ261" s="187"/>
      <c r="FA261" s="187"/>
      <c r="FB261" s="187"/>
      <c r="FC261" s="187"/>
      <c r="FD261" s="187"/>
      <c r="FE261" s="187"/>
      <c r="FF261" s="187"/>
      <c r="FG261" s="187"/>
      <c r="FH261" s="187"/>
      <c r="FI261" s="187"/>
      <c r="FJ261" s="187"/>
      <c r="FK261" s="187"/>
      <c r="FL261" s="187"/>
      <c r="FM261" s="187"/>
      <c r="FN261" s="187"/>
      <c r="FO261" s="187"/>
      <c r="FP261" s="187"/>
      <c r="FQ261" s="187"/>
      <c r="FR261" s="187"/>
      <c r="FS261" s="187"/>
      <c r="FT261" s="187"/>
      <c r="FU261" s="187"/>
      <c r="FV261" s="187"/>
      <c r="FW261" s="187"/>
      <c r="FX261" s="187"/>
      <c r="FY261" s="187"/>
      <c r="FZ261" s="187"/>
      <c r="GA261" s="187"/>
      <c r="GB261" s="187"/>
      <c r="GC261" s="187"/>
      <c r="GD261" s="187"/>
      <c r="GE261" s="187"/>
      <c r="GF261" s="187"/>
      <c r="GG261" s="187"/>
      <c r="GH261" s="187"/>
      <c r="GI261" s="187"/>
      <c r="GJ261" s="187"/>
      <c r="GK261" s="187"/>
      <c r="GL261" s="187"/>
      <c r="GM261" s="187"/>
      <c r="GN261" s="187"/>
      <c r="GO261" s="187"/>
      <c r="GP261" s="187"/>
      <c r="GQ261" s="187"/>
      <c r="GR261" s="187"/>
      <c r="GS261" s="187"/>
      <c r="GT261" s="187"/>
      <c r="GU261" s="187"/>
      <c r="GV261" s="187"/>
      <c r="GW261" s="187"/>
      <c r="GX261" s="187"/>
      <c r="GY261" s="187"/>
      <c r="GZ261" s="187"/>
      <c r="HA261" s="187"/>
      <c r="HB261" s="187"/>
      <c r="HC261" s="187"/>
      <c r="HD261" s="187"/>
      <c r="HE261" s="187"/>
      <c r="HF261" s="187"/>
      <c r="HG261" s="187"/>
      <c r="HH261" s="187"/>
      <c r="HI261" s="187"/>
      <c r="HJ261" s="187"/>
      <c r="HK261" s="187"/>
      <c r="HL261" s="187"/>
      <c r="HM261" s="187"/>
      <c r="HN261" s="187"/>
    </row>
    <row r="262" spans="1:222" s="188" customFormat="1" x14ac:dyDescent="0.2">
      <c r="A262" s="236"/>
      <c r="E262" s="316"/>
      <c r="H262" s="762"/>
      <c r="I262" s="317"/>
      <c r="J262" s="318"/>
      <c r="K262" s="319"/>
      <c r="L262" s="320"/>
      <c r="M262" s="319"/>
      <c r="N262" s="317"/>
      <c r="O262" s="317"/>
      <c r="P262" s="317"/>
      <c r="Q262" s="510"/>
      <c r="R262" s="321"/>
      <c r="S262" s="187"/>
      <c r="T262" s="859"/>
      <c r="U262" s="867"/>
      <c r="V262" s="858"/>
      <c r="W262" s="187"/>
      <c r="X262" s="1101"/>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87"/>
      <c r="DW262" s="187"/>
      <c r="DX262" s="187"/>
      <c r="DY262" s="187"/>
      <c r="DZ262" s="187"/>
      <c r="EA262" s="187"/>
      <c r="EB262" s="187"/>
      <c r="EC262" s="187"/>
      <c r="ED262" s="187"/>
      <c r="EE262" s="187"/>
      <c r="EF262" s="187"/>
      <c r="EG262" s="187"/>
      <c r="EH262" s="187"/>
      <c r="EI262" s="187"/>
      <c r="EJ262" s="187"/>
      <c r="EK262" s="187"/>
      <c r="EL262" s="187"/>
      <c r="EM262" s="187"/>
      <c r="EN262" s="187"/>
      <c r="EO262" s="187"/>
      <c r="EP262" s="187"/>
      <c r="EQ262" s="187"/>
      <c r="ER262" s="187"/>
      <c r="ES262" s="187"/>
      <c r="ET262" s="187"/>
      <c r="EU262" s="187"/>
      <c r="EV262" s="187"/>
      <c r="EW262" s="187"/>
      <c r="EX262" s="187"/>
      <c r="EY262" s="187"/>
      <c r="EZ262" s="187"/>
      <c r="FA262" s="187"/>
      <c r="FB262" s="187"/>
      <c r="FC262" s="187"/>
      <c r="FD262" s="187"/>
      <c r="FE262" s="187"/>
      <c r="FF262" s="187"/>
      <c r="FG262" s="187"/>
      <c r="FH262" s="187"/>
      <c r="FI262" s="187"/>
      <c r="FJ262" s="187"/>
      <c r="FK262" s="187"/>
      <c r="FL262" s="187"/>
      <c r="FM262" s="187"/>
      <c r="FN262" s="187"/>
      <c r="FO262" s="187"/>
      <c r="FP262" s="187"/>
      <c r="FQ262" s="187"/>
      <c r="FR262" s="187"/>
      <c r="FS262" s="187"/>
      <c r="FT262" s="187"/>
      <c r="FU262" s="187"/>
      <c r="FV262" s="187"/>
      <c r="FW262" s="187"/>
      <c r="FX262" s="187"/>
      <c r="FY262" s="187"/>
      <c r="FZ262" s="187"/>
      <c r="GA262" s="187"/>
      <c r="GB262" s="187"/>
      <c r="GC262" s="187"/>
      <c r="GD262" s="187"/>
      <c r="GE262" s="187"/>
      <c r="GF262" s="187"/>
      <c r="GG262" s="187"/>
      <c r="GH262" s="187"/>
      <c r="GI262" s="187"/>
      <c r="GJ262" s="187"/>
      <c r="GK262" s="187"/>
      <c r="GL262" s="187"/>
      <c r="GM262" s="187"/>
      <c r="GN262" s="187"/>
      <c r="GO262" s="187"/>
      <c r="GP262" s="187"/>
      <c r="GQ262" s="187"/>
      <c r="GR262" s="187"/>
      <c r="GS262" s="187"/>
      <c r="GT262" s="187"/>
      <c r="GU262" s="187"/>
      <c r="GV262" s="187"/>
      <c r="GW262" s="187"/>
      <c r="GX262" s="187"/>
      <c r="GY262" s="187"/>
      <c r="GZ262" s="187"/>
      <c r="HA262" s="187"/>
      <c r="HB262" s="187"/>
      <c r="HC262" s="187"/>
      <c r="HD262" s="187"/>
      <c r="HE262" s="187"/>
      <c r="HF262" s="187"/>
      <c r="HG262" s="187"/>
      <c r="HH262" s="187"/>
      <c r="HI262" s="187"/>
      <c r="HJ262" s="187"/>
      <c r="HK262" s="187"/>
      <c r="HL262" s="187"/>
      <c r="HM262" s="187"/>
      <c r="HN262" s="187"/>
    </row>
    <row r="263" spans="1:222" s="188" customFormat="1" x14ac:dyDescent="0.2">
      <c r="A263" s="236"/>
      <c r="E263" s="316"/>
      <c r="H263" s="762"/>
      <c r="I263" s="317"/>
      <c r="J263" s="318"/>
      <c r="K263" s="319"/>
      <c r="L263" s="320"/>
      <c r="M263" s="319"/>
      <c r="N263" s="317"/>
      <c r="O263" s="317"/>
      <c r="P263" s="317"/>
      <c r="Q263" s="510"/>
      <c r="R263" s="321"/>
      <c r="S263" s="187"/>
      <c r="T263" s="859"/>
      <c r="U263" s="867"/>
      <c r="V263" s="858"/>
      <c r="W263" s="187"/>
      <c r="X263" s="1101"/>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87"/>
      <c r="DW263" s="187"/>
      <c r="DX263" s="187"/>
      <c r="DY263" s="187"/>
      <c r="DZ263" s="187"/>
      <c r="EA263" s="187"/>
      <c r="EB263" s="187"/>
      <c r="EC263" s="187"/>
      <c r="ED263" s="187"/>
      <c r="EE263" s="187"/>
      <c r="EF263" s="187"/>
      <c r="EG263" s="187"/>
      <c r="EH263" s="187"/>
      <c r="EI263" s="187"/>
      <c r="EJ263" s="187"/>
      <c r="EK263" s="187"/>
      <c r="EL263" s="187"/>
      <c r="EM263" s="187"/>
      <c r="EN263" s="187"/>
      <c r="EO263" s="187"/>
      <c r="EP263" s="187"/>
      <c r="EQ263" s="187"/>
      <c r="ER263" s="187"/>
      <c r="ES263" s="187"/>
      <c r="ET263" s="187"/>
      <c r="EU263" s="187"/>
      <c r="EV263" s="187"/>
      <c r="EW263" s="187"/>
      <c r="EX263" s="187"/>
      <c r="EY263" s="187"/>
      <c r="EZ263" s="187"/>
      <c r="FA263" s="187"/>
      <c r="FB263" s="187"/>
      <c r="FC263" s="187"/>
      <c r="FD263" s="187"/>
      <c r="FE263" s="187"/>
      <c r="FF263" s="187"/>
      <c r="FG263" s="187"/>
      <c r="FH263" s="187"/>
      <c r="FI263" s="187"/>
      <c r="FJ263" s="187"/>
      <c r="FK263" s="187"/>
      <c r="FL263" s="187"/>
      <c r="FM263" s="187"/>
      <c r="FN263" s="187"/>
      <c r="FO263" s="187"/>
      <c r="FP263" s="187"/>
      <c r="FQ263" s="187"/>
      <c r="FR263" s="187"/>
      <c r="FS263" s="187"/>
      <c r="FT263" s="187"/>
      <c r="FU263" s="187"/>
      <c r="FV263" s="187"/>
      <c r="FW263" s="187"/>
      <c r="FX263" s="187"/>
      <c r="FY263" s="187"/>
      <c r="FZ263" s="187"/>
      <c r="GA263" s="187"/>
      <c r="GB263" s="187"/>
      <c r="GC263" s="187"/>
      <c r="GD263" s="187"/>
      <c r="GE263" s="187"/>
      <c r="GF263" s="187"/>
      <c r="GG263" s="187"/>
      <c r="GH263" s="187"/>
      <c r="GI263" s="187"/>
      <c r="GJ263" s="187"/>
      <c r="GK263" s="187"/>
      <c r="GL263" s="187"/>
      <c r="GM263" s="187"/>
      <c r="GN263" s="187"/>
      <c r="GO263" s="187"/>
      <c r="GP263" s="187"/>
      <c r="GQ263" s="187"/>
      <c r="GR263" s="187"/>
      <c r="GS263" s="187"/>
      <c r="GT263" s="187"/>
      <c r="GU263" s="187"/>
      <c r="GV263" s="187"/>
      <c r="GW263" s="187"/>
      <c r="GX263" s="187"/>
      <c r="GY263" s="187"/>
      <c r="GZ263" s="187"/>
      <c r="HA263" s="187"/>
      <c r="HB263" s="187"/>
      <c r="HC263" s="187"/>
      <c r="HD263" s="187"/>
      <c r="HE263" s="187"/>
      <c r="HF263" s="187"/>
      <c r="HG263" s="187"/>
      <c r="HH263" s="187"/>
      <c r="HI263" s="187"/>
      <c r="HJ263" s="187"/>
      <c r="HK263" s="187"/>
      <c r="HL263" s="187"/>
      <c r="HM263" s="187"/>
      <c r="HN263" s="187"/>
    </row>
    <row r="264" spans="1:222" s="188" customFormat="1" x14ac:dyDescent="0.2">
      <c r="A264" s="236"/>
      <c r="E264" s="316"/>
      <c r="H264" s="762"/>
      <c r="I264" s="317"/>
      <c r="J264" s="318"/>
      <c r="K264" s="319"/>
      <c r="L264" s="320"/>
      <c r="M264" s="319"/>
      <c r="N264" s="317"/>
      <c r="O264" s="317"/>
      <c r="P264" s="317"/>
      <c r="Q264" s="510"/>
      <c r="R264" s="321"/>
      <c r="S264" s="187"/>
      <c r="T264" s="859"/>
      <c r="U264" s="867"/>
      <c r="V264" s="858"/>
      <c r="W264" s="187"/>
      <c r="X264" s="1101"/>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87"/>
      <c r="DW264" s="187"/>
      <c r="DX264" s="187"/>
      <c r="DY264" s="187"/>
      <c r="DZ264" s="187"/>
      <c r="EA264" s="187"/>
      <c r="EB264" s="187"/>
      <c r="EC264" s="187"/>
      <c r="ED264" s="187"/>
      <c r="EE264" s="187"/>
      <c r="EF264" s="187"/>
      <c r="EG264" s="187"/>
      <c r="EH264" s="187"/>
      <c r="EI264" s="187"/>
      <c r="EJ264" s="187"/>
      <c r="EK264" s="187"/>
      <c r="EL264" s="187"/>
      <c r="EM264" s="187"/>
      <c r="EN264" s="187"/>
      <c r="EO264" s="187"/>
      <c r="EP264" s="187"/>
      <c r="EQ264" s="187"/>
      <c r="ER264" s="187"/>
      <c r="ES264" s="187"/>
      <c r="ET264" s="187"/>
      <c r="EU264" s="187"/>
      <c r="EV264" s="187"/>
      <c r="EW264" s="187"/>
      <c r="EX264" s="187"/>
      <c r="EY264" s="187"/>
      <c r="EZ264" s="187"/>
      <c r="FA264" s="187"/>
      <c r="FB264" s="187"/>
      <c r="FC264" s="187"/>
      <c r="FD264" s="187"/>
      <c r="FE264" s="187"/>
      <c r="FF264" s="187"/>
      <c r="FG264" s="187"/>
      <c r="FH264" s="187"/>
      <c r="FI264" s="187"/>
      <c r="FJ264" s="187"/>
      <c r="FK264" s="187"/>
      <c r="FL264" s="187"/>
      <c r="FM264" s="187"/>
      <c r="FN264" s="187"/>
      <c r="FO264" s="187"/>
      <c r="FP264" s="187"/>
      <c r="FQ264" s="187"/>
      <c r="FR264" s="187"/>
      <c r="FS264" s="187"/>
      <c r="FT264" s="187"/>
      <c r="FU264" s="187"/>
      <c r="FV264" s="187"/>
      <c r="FW264" s="187"/>
      <c r="FX264" s="187"/>
      <c r="FY264" s="187"/>
      <c r="FZ264" s="187"/>
      <c r="GA264" s="187"/>
      <c r="GB264" s="187"/>
      <c r="GC264" s="187"/>
      <c r="GD264" s="187"/>
      <c r="GE264" s="187"/>
      <c r="GF264" s="187"/>
      <c r="GG264" s="187"/>
      <c r="GH264" s="187"/>
      <c r="GI264" s="187"/>
      <c r="GJ264" s="187"/>
      <c r="GK264" s="187"/>
      <c r="GL264" s="187"/>
      <c r="GM264" s="187"/>
      <c r="GN264" s="187"/>
      <c r="GO264" s="187"/>
      <c r="GP264" s="187"/>
      <c r="GQ264" s="187"/>
      <c r="GR264" s="187"/>
      <c r="GS264" s="187"/>
      <c r="GT264" s="187"/>
      <c r="GU264" s="187"/>
      <c r="GV264" s="187"/>
      <c r="GW264" s="187"/>
      <c r="GX264" s="187"/>
      <c r="GY264" s="187"/>
      <c r="GZ264" s="187"/>
      <c r="HA264" s="187"/>
      <c r="HB264" s="187"/>
      <c r="HC264" s="187"/>
      <c r="HD264" s="187"/>
      <c r="HE264" s="187"/>
      <c r="HF264" s="187"/>
      <c r="HG264" s="187"/>
      <c r="HH264" s="187"/>
      <c r="HI264" s="187"/>
      <c r="HJ264" s="187"/>
      <c r="HK264" s="187"/>
      <c r="HL264" s="187"/>
      <c r="HM264" s="187"/>
      <c r="HN264" s="187"/>
    </row>
    <row r="265" spans="1:222" s="188" customFormat="1" x14ac:dyDescent="0.2">
      <c r="A265" s="236"/>
      <c r="E265" s="316"/>
      <c r="H265" s="762"/>
      <c r="I265" s="317"/>
      <c r="J265" s="318"/>
      <c r="K265" s="319"/>
      <c r="L265" s="320"/>
      <c r="M265" s="319"/>
      <c r="N265" s="317"/>
      <c r="O265" s="317"/>
      <c r="P265" s="317"/>
      <c r="Q265" s="510"/>
      <c r="R265" s="321"/>
      <c r="S265" s="187"/>
      <c r="T265" s="859"/>
      <c r="U265" s="867"/>
      <c r="V265" s="858"/>
      <c r="W265" s="187"/>
      <c r="X265" s="1101"/>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87"/>
      <c r="DX265" s="187"/>
      <c r="DY265" s="187"/>
      <c r="DZ265" s="187"/>
      <c r="EA265" s="187"/>
      <c r="EB265" s="187"/>
      <c r="EC265" s="187"/>
      <c r="ED265" s="187"/>
      <c r="EE265" s="187"/>
      <c r="EF265" s="187"/>
      <c r="EG265" s="187"/>
      <c r="EH265" s="187"/>
      <c r="EI265" s="187"/>
      <c r="EJ265" s="187"/>
      <c r="EK265" s="187"/>
      <c r="EL265" s="187"/>
      <c r="EM265" s="187"/>
      <c r="EN265" s="187"/>
      <c r="EO265" s="187"/>
      <c r="EP265" s="187"/>
      <c r="EQ265" s="187"/>
      <c r="ER265" s="187"/>
      <c r="ES265" s="187"/>
      <c r="ET265" s="187"/>
      <c r="EU265" s="187"/>
      <c r="EV265" s="187"/>
      <c r="EW265" s="187"/>
      <c r="EX265" s="187"/>
      <c r="EY265" s="187"/>
      <c r="EZ265" s="187"/>
      <c r="FA265" s="187"/>
      <c r="FB265" s="187"/>
      <c r="FC265" s="187"/>
      <c r="FD265" s="187"/>
      <c r="FE265" s="187"/>
      <c r="FF265" s="187"/>
      <c r="FG265" s="187"/>
      <c r="FH265" s="187"/>
      <c r="FI265" s="187"/>
      <c r="FJ265" s="187"/>
      <c r="FK265" s="187"/>
      <c r="FL265" s="187"/>
      <c r="FM265" s="187"/>
      <c r="FN265" s="187"/>
      <c r="FO265" s="187"/>
      <c r="FP265" s="187"/>
      <c r="FQ265" s="187"/>
      <c r="FR265" s="187"/>
      <c r="FS265" s="187"/>
      <c r="FT265" s="187"/>
      <c r="FU265" s="187"/>
      <c r="FV265" s="187"/>
      <c r="FW265" s="187"/>
      <c r="FX265" s="187"/>
      <c r="FY265" s="187"/>
      <c r="FZ265" s="187"/>
      <c r="GA265" s="187"/>
      <c r="GB265" s="187"/>
      <c r="GC265" s="187"/>
      <c r="GD265" s="187"/>
      <c r="GE265" s="187"/>
      <c r="GF265" s="187"/>
      <c r="GG265" s="187"/>
      <c r="GH265" s="187"/>
      <c r="GI265" s="187"/>
      <c r="GJ265" s="187"/>
      <c r="GK265" s="187"/>
      <c r="GL265" s="187"/>
      <c r="GM265" s="187"/>
      <c r="GN265" s="187"/>
      <c r="GO265" s="187"/>
      <c r="GP265" s="187"/>
      <c r="GQ265" s="187"/>
      <c r="GR265" s="187"/>
      <c r="GS265" s="187"/>
      <c r="GT265" s="187"/>
      <c r="GU265" s="187"/>
      <c r="GV265" s="187"/>
      <c r="GW265" s="187"/>
      <c r="GX265" s="187"/>
      <c r="GY265" s="187"/>
      <c r="GZ265" s="187"/>
      <c r="HA265" s="187"/>
      <c r="HB265" s="187"/>
      <c r="HC265" s="187"/>
      <c r="HD265" s="187"/>
      <c r="HE265" s="187"/>
      <c r="HF265" s="187"/>
      <c r="HG265" s="187"/>
      <c r="HH265" s="187"/>
      <c r="HI265" s="187"/>
      <c r="HJ265" s="187"/>
      <c r="HK265" s="187"/>
      <c r="HL265" s="187"/>
      <c r="HM265" s="187"/>
      <c r="HN265" s="187"/>
    </row>
    <row r="266" spans="1:222" s="188" customFormat="1" x14ac:dyDescent="0.2">
      <c r="A266" s="236"/>
      <c r="E266" s="316"/>
      <c r="H266" s="762"/>
      <c r="I266" s="317"/>
      <c r="J266" s="318"/>
      <c r="K266" s="319"/>
      <c r="L266" s="320"/>
      <c r="M266" s="319"/>
      <c r="N266" s="317"/>
      <c r="O266" s="317"/>
      <c r="P266" s="317"/>
      <c r="Q266" s="510"/>
      <c r="R266" s="321"/>
      <c r="S266" s="187"/>
      <c r="T266" s="859"/>
      <c r="U266" s="867"/>
      <c r="V266" s="858"/>
      <c r="W266" s="187"/>
      <c r="X266" s="1101"/>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87"/>
      <c r="DX266" s="187"/>
      <c r="DY266" s="187"/>
      <c r="DZ266" s="187"/>
      <c r="EA266" s="187"/>
      <c r="EB266" s="187"/>
      <c r="EC266" s="187"/>
      <c r="ED266" s="187"/>
      <c r="EE266" s="187"/>
      <c r="EF266" s="187"/>
      <c r="EG266" s="187"/>
      <c r="EH266" s="187"/>
      <c r="EI266" s="187"/>
      <c r="EJ266" s="187"/>
      <c r="EK266" s="187"/>
      <c r="EL266" s="187"/>
      <c r="EM266" s="187"/>
      <c r="EN266" s="187"/>
      <c r="EO266" s="187"/>
      <c r="EP266" s="187"/>
      <c r="EQ266" s="187"/>
      <c r="ER266" s="187"/>
      <c r="ES266" s="187"/>
      <c r="ET266" s="187"/>
      <c r="EU266" s="187"/>
      <c r="EV266" s="187"/>
      <c r="EW266" s="187"/>
      <c r="EX266" s="187"/>
      <c r="EY266" s="187"/>
      <c r="EZ266" s="187"/>
      <c r="FA266" s="187"/>
      <c r="FB266" s="187"/>
      <c r="FC266" s="187"/>
      <c r="FD266" s="187"/>
      <c r="FE266" s="187"/>
      <c r="FF266" s="187"/>
      <c r="FG266" s="187"/>
      <c r="FH266" s="187"/>
      <c r="FI266" s="187"/>
      <c r="FJ266" s="187"/>
      <c r="FK266" s="187"/>
      <c r="FL266" s="187"/>
      <c r="FM266" s="187"/>
      <c r="FN266" s="187"/>
      <c r="FO266" s="187"/>
      <c r="FP266" s="187"/>
      <c r="FQ266" s="187"/>
      <c r="FR266" s="187"/>
      <c r="FS266" s="187"/>
      <c r="FT266" s="187"/>
      <c r="FU266" s="187"/>
      <c r="FV266" s="187"/>
      <c r="FW266" s="187"/>
      <c r="FX266" s="187"/>
      <c r="FY266" s="187"/>
      <c r="FZ266" s="187"/>
      <c r="GA266" s="187"/>
      <c r="GB266" s="187"/>
      <c r="GC266" s="187"/>
      <c r="GD266" s="187"/>
      <c r="GE266" s="187"/>
      <c r="GF266" s="187"/>
      <c r="GG266" s="187"/>
      <c r="GH266" s="187"/>
      <c r="GI266" s="187"/>
      <c r="GJ266" s="187"/>
      <c r="GK266" s="187"/>
      <c r="GL266" s="187"/>
      <c r="GM266" s="187"/>
      <c r="GN266" s="187"/>
      <c r="GO266" s="187"/>
      <c r="GP266" s="187"/>
      <c r="GQ266" s="187"/>
      <c r="GR266" s="187"/>
      <c r="GS266" s="187"/>
      <c r="GT266" s="187"/>
      <c r="GU266" s="187"/>
      <c r="GV266" s="187"/>
      <c r="GW266" s="187"/>
      <c r="GX266" s="187"/>
      <c r="GY266" s="187"/>
      <c r="GZ266" s="187"/>
      <c r="HA266" s="187"/>
      <c r="HB266" s="187"/>
      <c r="HC266" s="187"/>
      <c r="HD266" s="187"/>
      <c r="HE266" s="187"/>
      <c r="HF266" s="187"/>
      <c r="HG266" s="187"/>
      <c r="HH266" s="187"/>
      <c r="HI266" s="187"/>
      <c r="HJ266" s="187"/>
      <c r="HK266" s="187"/>
      <c r="HL266" s="187"/>
      <c r="HM266" s="187"/>
      <c r="HN266" s="187"/>
    </row>
    <row r="267" spans="1:222" s="188" customFormat="1" x14ac:dyDescent="0.2">
      <c r="A267" s="236"/>
      <c r="E267" s="316"/>
      <c r="H267" s="762"/>
      <c r="I267" s="317"/>
      <c r="J267" s="318"/>
      <c r="K267" s="319"/>
      <c r="L267" s="320"/>
      <c r="M267" s="319"/>
      <c r="N267" s="317"/>
      <c r="O267" s="317"/>
      <c r="P267" s="317"/>
      <c r="Q267" s="510"/>
      <c r="R267" s="321"/>
      <c r="S267" s="187"/>
      <c r="T267" s="859"/>
      <c r="U267" s="867"/>
      <c r="V267" s="858"/>
      <c r="W267" s="187"/>
      <c r="X267" s="1101"/>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87"/>
      <c r="DW267" s="187"/>
      <c r="DX267" s="187"/>
      <c r="DY267" s="187"/>
      <c r="DZ267" s="187"/>
      <c r="EA267" s="187"/>
      <c r="EB267" s="187"/>
      <c r="EC267" s="187"/>
      <c r="ED267" s="187"/>
      <c r="EE267" s="187"/>
      <c r="EF267" s="187"/>
      <c r="EG267" s="187"/>
      <c r="EH267" s="187"/>
      <c r="EI267" s="187"/>
      <c r="EJ267" s="187"/>
      <c r="EK267" s="187"/>
      <c r="EL267" s="187"/>
      <c r="EM267" s="187"/>
      <c r="EN267" s="187"/>
      <c r="EO267" s="187"/>
      <c r="EP267" s="187"/>
      <c r="EQ267" s="187"/>
      <c r="ER267" s="187"/>
      <c r="ES267" s="187"/>
      <c r="ET267" s="187"/>
      <c r="EU267" s="187"/>
      <c r="EV267" s="187"/>
      <c r="EW267" s="187"/>
      <c r="EX267" s="187"/>
      <c r="EY267" s="187"/>
      <c r="EZ267" s="187"/>
      <c r="FA267" s="187"/>
      <c r="FB267" s="187"/>
      <c r="FC267" s="187"/>
      <c r="FD267" s="187"/>
      <c r="FE267" s="187"/>
      <c r="FF267" s="187"/>
      <c r="FG267" s="187"/>
      <c r="FH267" s="187"/>
      <c r="FI267" s="187"/>
      <c r="FJ267" s="187"/>
      <c r="FK267" s="187"/>
      <c r="FL267" s="187"/>
      <c r="FM267" s="187"/>
      <c r="FN267" s="187"/>
      <c r="FO267" s="187"/>
      <c r="FP267" s="187"/>
      <c r="FQ267" s="187"/>
      <c r="FR267" s="187"/>
      <c r="FS267" s="187"/>
      <c r="FT267" s="187"/>
      <c r="FU267" s="187"/>
      <c r="FV267" s="187"/>
      <c r="FW267" s="187"/>
      <c r="FX267" s="187"/>
      <c r="FY267" s="187"/>
      <c r="FZ267" s="187"/>
      <c r="GA267" s="187"/>
      <c r="GB267" s="187"/>
      <c r="GC267" s="187"/>
      <c r="GD267" s="187"/>
      <c r="GE267" s="187"/>
      <c r="GF267" s="187"/>
      <c r="GG267" s="187"/>
      <c r="GH267" s="187"/>
      <c r="GI267" s="187"/>
      <c r="GJ267" s="187"/>
      <c r="GK267" s="187"/>
      <c r="GL267" s="187"/>
      <c r="GM267" s="187"/>
      <c r="GN267" s="187"/>
      <c r="GO267" s="187"/>
      <c r="GP267" s="187"/>
      <c r="GQ267" s="187"/>
      <c r="GR267" s="187"/>
      <c r="GS267" s="187"/>
      <c r="GT267" s="187"/>
      <c r="GU267" s="187"/>
      <c r="GV267" s="187"/>
      <c r="GW267" s="187"/>
      <c r="GX267" s="187"/>
      <c r="GY267" s="187"/>
      <c r="GZ267" s="187"/>
      <c r="HA267" s="187"/>
      <c r="HB267" s="187"/>
      <c r="HC267" s="187"/>
      <c r="HD267" s="187"/>
      <c r="HE267" s="187"/>
      <c r="HF267" s="187"/>
      <c r="HG267" s="187"/>
      <c r="HH267" s="187"/>
      <c r="HI267" s="187"/>
      <c r="HJ267" s="187"/>
      <c r="HK267" s="187"/>
      <c r="HL267" s="187"/>
      <c r="HM267" s="187"/>
      <c r="HN267" s="187"/>
    </row>
    <row r="268" spans="1:222" s="188" customFormat="1" x14ac:dyDescent="0.2">
      <c r="A268" s="236"/>
      <c r="E268" s="316"/>
      <c r="H268" s="762"/>
      <c r="I268" s="317"/>
      <c r="J268" s="318"/>
      <c r="K268" s="319"/>
      <c r="L268" s="320"/>
      <c r="M268" s="319"/>
      <c r="N268" s="317"/>
      <c r="O268" s="317"/>
      <c r="P268" s="317"/>
      <c r="Q268" s="510"/>
      <c r="R268" s="321"/>
      <c r="S268" s="187"/>
      <c r="T268" s="859"/>
      <c r="U268" s="867"/>
      <c r="V268" s="858"/>
      <c r="W268" s="187"/>
      <c r="X268" s="1101"/>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87"/>
      <c r="DX268" s="187"/>
      <c r="DY268" s="187"/>
      <c r="DZ268" s="187"/>
      <c r="EA268" s="187"/>
      <c r="EB268" s="187"/>
      <c r="EC268" s="187"/>
      <c r="ED268" s="187"/>
      <c r="EE268" s="187"/>
      <c r="EF268" s="187"/>
      <c r="EG268" s="187"/>
      <c r="EH268" s="187"/>
      <c r="EI268" s="187"/>
      <c r="EJ268" s="187"/>
      <c r="EK268" s="187"/>
      <c r="EL268" s="187"/>
      <c r="EM268" s="187"/>
      <c r="EN268" s="187"/>
      <c r="EO268" s="187"/>
      <c r="EP268" s="187"/>
      <c r="EQ268" s="187"/>
      <c r="ER268" s="187"/>
      <c r="ES268" s="187"/>
      <c r="ET268" s="187"/>
      <c r="EU268" s="187"/>
      <c r="EV268" s="187"/>
      <c r="EW268" s="187"/>
      <c r="EX268" s="187"/>
      <c r="EY268" s="187"/>
      <c r="EZ268" s="187"/>
      <c r="FA268" s="187"/>
      <c r="FB268" s="187"/>
      <c r="FC268" s="187"/>
      <c r="FD268" s="187"/>
      <c r="FE268" s="187"/>
      <c r="FF268" s="187"/>
      <c r="FG268" s="187"/>
      <c r="FH268" s="187"/>
      <c r="FI268" s="187"/>
      <c r="FJ268" s="187"/>
      <c r="FK268" s="187"/>
      <c r="FL268" s="187"/>
      <c r="FM268" s="187"/>
      <c r="FN268" s="187"/>
      <c r="FO268" s="187"/>
      <c r="FP268" s="187"/>
      <c r="FQ268" s="187"/>
      <c r="FR268" s="187"/>
      <c r="FS268" s="187"/>
      <c r="FT268" s="187"/>
      <c r="FU268" s="187"/>
      <c r="FV268" s="187"/>
      <c r="FW268" s="187"/>
      <c r="FX268" s="187"/>
      <c r="FY268" s="187"/>
      <c r="FZ268" s="187"/>
      <c r="GA268" s="187"/>
      <c r="GB268" s="187"/>
      <c r="GC268" s="187"/>
      <c r="GD268" s="187"/>
      <c r="GE268" s="187"/>
      <c r="GF268" s="187"/>
      <c r="GG268" s="187"/>
      <c r="GH268" s="187"/>
      <c r="GI268" s="187"/>
      <c r="GJ268" s="187"/>
      <c r="GK268" s="187"/>
      <c r="GL268" s="187"/>
      <c r="GM268" s="187"/>
      <c r="GN268" s="187"/>
      <c r="GO268" s="187"/>
      <c r="GP268" s="187"/>
      <c r="GQ268" s="187"/>
      <c r="GR268" s="187"/>
      <c r="GS268" s="187"/>
      <c r="GT268" s="187"/>
      <c r="GU268" s="187"/>
      <c r="GV268" s="187"/>
      <c r="GW268" s="187"/>
      <c r="GX268" s="187"/>
      <c r="GY268" s="187"/>
      <c r="GZ268" s="187"/>
      <c r="HA268" s="187"/>
      <c r="HB268" s="187"/>
      <c r="HC268" s="187"/>
      <c r="HD268" s="187"/>
      <c r="HE268" s="187"/>
      <c r="HF268" s="187"/>
      <c r="HG268" s="187"/>
      <c r="HH268" s="187"/>
      <c r="HI268" s="187"/>
      <c r="HJ268" s="187"/>
      <c r="HK268" s="187"/>
      <c r="HL268" s="187"/>
      <c r="HM268" s="187"/>
      <c r="HN268" s="187"/>
    </row>
    <row r="269" spans="1:222" s="188" customFormat="1" x14ac:dyDescent="0.2">
      <c r="A269" s="236"/>
      <c r="E269" s="316"/>
      <c r="H269" s="762"/>
      <c r="I269" s="317"/>
      <c r="J269" s="318"/>
      <c r="K269" s="319"/>
      <c r="L269" s="320"/>
      <c r="M269" s="319"/>
      <c r="N269" s="317"/>
      <c r="O269" s="317"/>
      <c r="P269" s="317"/>
      <c r="Q269" s="510"/>
      <c r="R269" s="321"/>
      <c r="S269" s="187"/>
      <c r="T269" s="859"/>
      <c r="U269" s="867"/>
      <c r="V269" s="858"/>
      <c r="W269" s="187"/>
      <c r="X269" s="1101"/>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87"/>
      <c r="DX269" s="187"/>
      <c r="DY269" s="187"/>
      <c r="DZ269" s="187"/>
      <c r="EA269" s="187"/>
      <c r="EB269" s="187"/>
      <c r="EC269" s="187"/>
      <c r="ED269" s="187"/>
      <c r="EE269" s="187"/>
      <c r="EF269" s="187"/>
      <c r="EG269" s="187"/>
      <c r="EH269" s="187"/>
      <c r="EI269" s="187"/>
      <c r="EJ269" s="187"/>
      <c r="EK269" s="187"/>
      <c r="EL269" s="187"/>
      <c r="EM269" s="187"/>
      <c r="EN269" s="187"/>
      <c r="EO269" s="187"/>
      <c r="EP269" s="187"/>
      <c r="EQ269" s="187"/>
      <c r="ER269" s="187"/>
      <c r="ES269" s="187"/>
      <c r="ET269" s="187"/>
      <c r="EU269" s="187"/>
      <c r="EV269" s="187"/>
      <c r="EW269" s="187"/>
      <c r="EX269" s="187"/>
      <c r="EY269" s="187"/>
      <c r="EZ269" s="187"/>
      <c r="FA269" s="187"/>
      <c r="FB269" s="187"/>
      <c r="FC269" s="187"/>
      <c r="FD269" s="187"/>
      <c r="FE269" s="187"/>
      <c r="FF269" s="187"/>
      <c r="FG269" s="187"/>
      <c r="FH269" s="187"/>
      <c r="FI269" s="187"/>
      <c r="FJ269" s="187"/>
      <c r="FK269" s="187"/>
      <c r="FL269" s="187"/>
      <c r="FM269" s="187"/>
      <c r="FN269" s="187"/>
      <c r="FO269" s="187"/>
      <c r="FP269" s="187"/>
      <c r="FQ269" s="187"/>
      <c r="FR269" s="187"/>
      <c r="FS269" s="187"/>
      <c r="FT269" s="187"/>
      <c r="FU269" s="187"/>
      <c r="FV269" s="187"/>
      <c r="FW269" s="187"/>
      <c r="FX269" s="187"/>
      <c r="FY269" s="187"/>
      <c r="FZ269" s="187"/>
      <c r="GA269" s="187"/>
      <c r="GB269" s="187"/>
      <c r="GC269" s="187"/>
      <c r="GD269" s="187"/>
      <c r="GE269" s="187"/>
      <c r="GF269" s="187"/>
      <c r="GG269" s="187"/>
      <c r="GH269" s="187"/>
      <c r="GI269" s="187"/>
      <c r="GJ269" s="187"/>
      <c r="GK269" s="187"/>
      <c r="GL269" s="187"/>
      <c r="GM269" s="187"/>
      <c r="GN269" s="187"/>
      <c r="GO269" s="187"/>
      <c r="GP269" s="187"/>
      <c r="GQ269" s="187"/>
      <c r="GR269" s="187"/>
      <c r="GS269" s="187"/>
      <c r="GT269" s="187"/>
      <c r="GU269" s="187"/>
      <c r="GV269" s="187"/>
      <c r="GW269" s="187"/>
      <c r="GX269" s="187"/>
      <c r="GY269" s="187"/>
      <c r="GZ269" s="187"/>
      <c r="HA269" s="187"/>
      <c r="HB269" s="187"/>
      <c r="HC269" s="187"/>
      <c r="HD269" s="187"/>
      <c r="HE269" s="187"/>
      <c r="HF269" s="187"/>
      <c r="HG269" s="187"/>
      <c r="HH269" s="187"/>
      <c r="HI269" s="187"/>
      <c r="HJ269" s="187"/>
      <c r="HK269" s="187"/>
      <c r="HL269" s="187"/>
      <c r="HM269" s="187"/>
      <c r="HN269" s="187"/>
    </row>
    <row r="270" spans="1:222" s="188" customFormat="1" x14ac:dyDescent="0.2">
      <c r="A270" s="236"/>
      <c r="E270" s="316"/>
      <c r="H270" s="762"/>
      <c r="I270" s="317"/>
      <c r="J270" s="318"/>
      <c r="K270" s="319"/>
      <c r="L270" s="320"/>
      <c r="M270" s="319"/>
      <c r="N270" s="317"/>
      <c r="O270" s="317"/>
      <c r="P270" s="317"/>
      <c r="Q270" s="510"/>
      <c r="R270" s="321"/>
      <c r="S270" s="187"/>
      <c r="T270" s="859"/>
      <c r="U270" s="867"/>
      <c r="V270" s="858"/>
      <c r="W270" s="187"/>
      <c r="X270" s="1101"/>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87"/>
      <c r="DX270" s="187"/>
      <c r="DY270" s="187"/>
      <c r="DZ270" s="187"/>
      <c r="EA270" s="187"/>
      <c r="EB270" s="187"/>
      <c r="EC270" s="187"/>
      <c r="ED270" s="187"/>
      <c r="EE270" s="187"/>
      <c r="EF270" s="187"/>
      <c r="EG270" s="187"/>
      <c r="EH270" s="187"/>
      <c r="EI270" s="187"/>
      <c r="EJ270" s="187"/>
      <c r="EK270" s="187"/>
      <c r="EL270" s="187"/>
      <c r="EM270" s="187"/>
      <c r="EN270" s="187"/>
      <c r="EO270" s="187"/>
      <c r="EP270" s="187"/>
      <c r="EQ270" s="187"/>
      <c r="ER270" s="187"/>
      <c r="ES270" s="187"/>
      <c r="ET270" s="187"/>
      <c r="EU270" s="187"/>
      <c r="EV270" s="187"/>
      <c r="EW270" s="187"/>
      <c r="EX270" s="187"/>
      <c r="EY270" s="187"/>
      <c r="EZ270" s="187"/>
      <c r="FA270" s="187"/>
      <c r="FB270" s="187"/>
      <c r="FC270" s="187"/>
      <c r="FD270" s="187"/>
      <c r="FE270" s="187"/>
      <c r="FF270" s="187"/>
      <c r="FG270" s="187"/>
      <c r="FH270" s="187"/>
      <c r="FI270" s="187"/>
      <c r="FJ270" s="187"/>
      <c r="FK270" s="187"/>
      <c r="FL270" s="187"/>
      <c r="FM270" s="187"/>
      <c r="FN270" s="187"/>
      <c r="FO270" s="187"/>
      <c r="FP270" s="187"/>
      <c r="FQ270" s="187"/>
      <c r="FR270" s="187"/>
      <c r="FS270" s="187"/>
      <c r="FT270" s="187"/>
      <c r="FU270" s="187"/>
      <c r="FV270" s="187"/>
      <c r="FW270" s="187"/>
      <c r="FX270" s="187"/>
      <c r="FY270" s="187"/>
      <c r="FZ270" s="187"/>
      <c r="GA270" s="187"/>
      <c r="GB270" s="187"/>
      <c r="GC270" s="187"/>
      <c r="GD270" s="187"/>
      <c r="GE270" s="187"/>
      <c r="GF270" s="187"/>
      <c r="GG270" s="187"/>
      <c r="GH270" s="187"/>
      <c r="GI270" s="187"/>
      <c r="GJ270" s="187"/>
      <c r="GK270" s="187"/>
      <c r="GL270" s="187"/>
      <c r="GM270" s="187"/>
      <c r="GN270" s="187"/>
      <c r="GO270" s="187"/>
      <c r="GP270" s="187"/>
      <c r="GQ270" s="187"/>
      <c r="GR270" s="187"/>
      <c r="GS270" s="187"/>
      <c r="GT270" s="187"/>
      <c r="GU270" s="187"/>
      <c r="GV270" s="187"/>
      <c r="GW270" s="187"/>
      <c r="GX270" s="187"/>
      <c r="GY270" s="187"/>
      <c r="GZ270" s="187"/>
      <c r="HA270" s="187"/>
      <c r="HB270" s="187"/>
      <c r="HC270" s="187"/>
      <c r="HD270" s="187"/>
      <c r="HE270" s="187"/>
      <c r="HF270" s="187"/>
      <c r="HG270" s="187"/>
      <c r="HH270" s="187"/>
      <c r="HI270" s="187"/>
      <c r="HJ270" s="187"/>
      <c r="HK270" s="187"/>
      <c r="HL270" s="187"/>
      <c r="HM270" s="187"/>
      <c r="HN270" s="187"/>
    </row>
    <row r="271" spans="1:222" s="188" customFormat="1" x14ac:dyDescent="0.2">
      <c r="A271" s="236"/>
      <c r="E271" s="316"/>
      <c r="H271" s="762"/>
      <c r="I271" s="317"/>
      <c r="J271" s="318"/>
      <c r="K271" s="319"/>
      <c r="L271" s="320"/>
      <c r="M271" s="319"/>
      <c r="N271" s="317"/>
      <c r="O271" s="317"/>
      <c r="P271" s="317"/>
      <c r="Q271" s="510"/>
      <c r="R271" s="321"/>
      <c r="S271" s="187"/>
      <c r="T271" s="859"/>
      <c r="U271" s="867"/>
      <c r="V271" s="858"/>
      <c r="W271" s="187"/>
      <c r="X271" s="1101"/>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87"/>
      <c r="DW271" s="187"/>
      <c r="DX271" s="187"/>
      <c r="DY271" s="187"/>
      <c r="DZ271" s="187"/>
      <c r="EA271" s="187"/>
      <c r="EB271" s="187"/>
      <c r="EC271" s="187"/>
      <c r="ED271" s="187"/>
      <c r="EE271" s="187"/>
      <c r="EF271" s="187"/>
      <c r="EG271" s="187"/>
      <c r="EH271" s="187"/>
      <c r="EI271" s="187"/>
      <c r="EJ271" s="187"/>
      <c r="EK271" s="187"/>
      <c r="EL271" s="187"/>
      <c r="EM271" s="187"/>
      <c r="EN271" s="187"/>
      <c r="EO271" s="187"/>
      <c r="EP271" s="187"/>
      <c r="EQ271" s="187"/>
      <c r="ER271" s="187"/>
      <c r="ES271" s="187"/>
      <c r="ET271" s="187"/>
      <c r="EU271" s="187"/>
      <c r="EV271" s="187"/>
      <c r="EW271" s="187"/>
      <c r="EX271" s="187"/>
      <c r="EY271" s="187"/>
      <c r="EZ271" s="187"/>
      <c r="FA271" s="187"/>
      <c r="FB271" s="187"/>
      <c r="FC271" s="187"/>
      <c r="FD271" s="187"/>
      <c r="FE271" s="187"/>
      <c r="FF271" s="187"/>
      <c r="FG271" s="187"/>
      <c r="FH271" s="187"/>
      <c r="FI271" s="187"/>
      <c r="FJ271" s="187"/>
      <c r="FK271" s="187"/>
      <c r="FL271" s="187"/>
      <c r="FM271" s="187"/>
      <c r="FN271" s="187"/>
      <c r="FO271" s="187"/>
      <c r="FP271" s="187"/>
      <c r="FQ271" s="187"/>
      <c r="FR271" s="187"/>
      <c r="FS271" s="187"/>
      <c r="FT271" s="187"/>
      <c r="FU271" s="187"/>
      <c r="FV271" s="187"/>
      <c r="FW271" s="187"/>
      <c r="FX271" s="187"/>
      <c r="FY271" s="187"/>
      <c r="FZ271" s="187"/>
      <c r="GA271" s="187"/>
      <c r="GB271" s="187"/>
      <c r="GC271" s="187"/>
      <c r="GD271" s="187"/>
      <c r="GE271" s="187"/>
      <c r="GF271" s="187"/>
      <c r="GG271" s="187"/>
      <c r="GH271" s="187"/>
      <c r="GI271" s="187"/>
      <c r="GJ271" s="187"/>
      <c r="GK271" s="187"/>
      <c r="GL271" s="187"/>
      <c r="GM271" s="187"/>
      <c r="GN271" s="187"/>
      <c r="GO271" s="187"/>
      <c r="GP271" s="187"/>
      <c r="GQ271" s="187"/>
      <c r="GR271" s="187"/>
      <c r="GS271" s="187"/>
      <c r="GT271" s="187"/>
      <c r="GU271" s="187"/>
      <c r="GV271" s="187"/>
      <c r="GW271" s="187"/>
      <c r="GX271" s="187"/>
      <c r="GY271" s="187"/>
      <c r="GZ271" s="187"/>
      <c r="HA271" s="187"/>
      <c r="HB271" s="187"/>
      <c r="HC271" s="187"/>
      <c r="HD271" s="187"/>
      <c r="HE271" s="187"/>
      <c r="HF271" s="187"/>
      <c r="HG271" s="187"/>
      <c r="HH271" s="187"/>
      <c r="HI271" s="187"/>
      <c r="HJ271" s="187"/>
      <c r="HK271" s="187"/>
      <c r="HL271" s="187"/>
      <c r="HM271" s="187"/>
      <c r="HN271" s="187"/>
    </row>
    <row r="272" spans="1:222" s="188" customFormat="1" x14ac:dyDescent="0.2">
      <c r="A272" s="236"/>
      <c r="E272" s="316"/>
      <c r="H272" s="762"/>
      <c r="I272" s="317"/>
      <c r="J272" s="318"/>
      <c r="K272" s="319"/>
      <c r="L272" s="320"/>
      <c r="M272" s="319"/>
      <c r="N272" s="317"/>
      <c r="O272" s="317"/>
      <c r="P272" s="317"/>
      <c r="Q272" s="510"/>
      <c r="R272" s="321"/>
      <c r="S272" s="187"/>
      <c r="T272" s="859"/>
      <c r="U272" s="867"/>
      <c r="V272" s="858"/>
      <c r="W272" s="187"/>
      <c r="X272" s="1101"/>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87"/>
      <c r="DW272" s="187"/>
      <c r="DX272" s="187"/>
      <c r="DY272" s="187"/>
      <c r="DZ272" s="187"/>
      <c r="EA272" s="187"/>
      <c r="EB272" s="187"/>
      <c r="EC272" s="187"/>
      <c r="ED272" s="187"/>
      <c r="EE272" s="187"/>
      <c r="EF272" s="187"/>
      <c r="EG272" s="187"/>
      <c r="EH272" s="187"/>
      <c r="EI272" s="187"/>
      <c r="EJ272" s="187"/>
      <c r="EK272" s="187"/>
      <c r="EL272" s="187"/>
      <c r="EM272" s="187"/>
      <c r="EN272" s="187"/>
      <c r="EO272" s="187"/>
      <c r="EP272" s="187"/>
      <c r="EQ272" s="187"/>
      <c r="ER272" s="187"/>
      <c r="ES272" s="187"/>
      <c r="ET272" s="187"/>
      <c r="EU272" s="187"/>
      <c r="EV272" s="187"/>
      <c r="EW272" s="187"/>
      <c r="EX272" s="187"/>
      <c r="EY272" s="187"/>
      <c r="EZ272" s="187"/>
      <c r="FA272" s="187"/>
      <c r="FB272" s="187"/>
      <c r="FC272" s="187"/>
      <c r="FD272" s="187"/>
      <c r="FE272" s="187"/>
      <c r="FF272" s="187"/>
      <c r="FG272" s="187"/>
      <c r="FH272" s="187"/>
      <c r="FI272" s="187"/>
      <c r="FJ272" s="187"/>
      <c r="FK272" s="187"/>
      <c r="FL272" s="187"/>
      <c r="FM272" s="187"/>
      <c r="FN272" s="187"/>
      <c r="FO272" s="187"/>
      <c r="FP272" s="187"/>
      <c r="FQ272" s="187"/>
      <c r="FR272" s="187"/>
      <c r="FS272" s="187"/>
      <c r="FT272" s="187"/>
      <c r="FU272" s="187"/>
      <c r="FV272" s="187"/>
      <c r="FW272" s="187"/>
      <c r="FX272" s="187"/>
      <c r="FY272" s="187"/>
      <c r="FZ272" s="187"/>
      <c r="GA272" s="187"/>
      <c r="GB272" s="187"/>
      <c r="GC272" s="187"/>
      <c r="GD272" s="187"/>
      <c r="GE272" s="187"/>
      <c r="GF272" s="187"/>
      <c r="GG272" s="187"/>
      <c r="GH272" s="187"/>
      <c r="GI272" s="187"/>
      <c r="GJ272" s="187"/>
      <c r="GK272" s="187"/>
      <c r="GL272" s="187"/>
      <c r="GM272" s="187"/>
      <c r="GN272" s="187"/>
      <c r="GO272" s="187"/>
      <c r="GP272" s="187"/>
      <c r="GQ272" s="187"/>
      <c r="GR272" s="187"/>
      <c r="GS272" s="187"/>
      <c r="GT272" s="187"/>
      <c r="GU272" s="187"/>
      <c r="GV272" s="187"/>
      <c r="GW272" s="187"/>
      <c r="GX272" s="187"/>
      <c r="GY272" s="187"/>
      <c r="GZ272" s="187"/>
      <c r="HA272" s="187"/>
      <c r="HB272" s="187"/>
      <c r="HC272" s="187"/>
      <c r="HD272" s="187"/>
      <c r="HE272" s="187"/>
      <c r="HF272" s="187"/>
      <c r="HG272" s="187"/>
      <c r="HH272" s="187"/>
      <c r="HI272" s="187"/>
      <c r="HJ272" s="187"/>
      <c r="HK272" s="187"/>
      <c r="HL272" s="187"/>
      <c r="HM272" s="187"/>
      <c r="HN272" s="187"/>
    </row>
    <row r="273" spans="1:222" s="188" customFormat="1" x14ac:dyDescent="0.2">
      <c r="A273" s="236"/>
      <c r="E273" s="316"/>
      <c r="H273" s="762"/>
      <c r="I273" s="317"/>
      <c r="J273" s="318"/>
      <c r="K273" s="319"/>
      <c r="L273" s="320"/>
      <c r="M273" s="319"/>
      <c r="N273" s="317"/>
      <c r="O273" s="317"/>
      <c r="P273" s="317"/>
      <c r="Q273" s="510"/>
      <c r="R273" s="321"/>
      <c r="S273" s="187"/>
      <c r="T273" s="859"/>
      <c r="U273" s="867"/>
      <c r="V273" s="858"/>
      <c r="W273" s="187"/>
      <c r="X273" s="1101"/>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c r="CC273" s="187"/>
      <c r="CD273" s="187"/>
      <c r="CE273" s="187"/>
      <c r="CF273" s="187"/>
      <c r="CG273" s="187"/>
      <c r="CH273" s="187"/>
      <c r="CI273" s="187"/>
      <c r="CJ273" s="187"/>
      <c r="CK273" s="187"/>
      <c r="CL273" s="187"/>
      <c r="CM273" s="187"/>
      <c r="CN273" s="187"/>
      <c r="CO273" s="187"/>
      <c r="CP273" s="187"/>
      <c r="CQ273" s="187"/>
      <c r="CR273" s="187"/>
      <c r="CS273" s="187"/>
      <c r="CT273" s="187"/>
      <c r="CU273" s="187"/>
      <c r="CV273" s="187"/>
      <c r="CW273" s="187"/>
      <c r="CX273" s="187"/>
      <c r="CY273" s="187"/>
      <c r="CZ273" s="187"/>
      <c r="DA273" s="187"/>
      <c r="DB273" s="187"/>
      <c r="DC273" s="187"/>
      <c r="DD273" s="187"/>
      <c r="DE273" s="187"/>
      <c r="DF273" s="187"/>
      <c r="DG273" s="187"/>
      <c r="DH273" s="187"/>
      <c r="DI273" s="187"/>
      <c r="DJ273" s="187"/>
      <c r="DK273" s="187"/>
      <c r="DL273" s="187"/>
      <c r="DM273" s="187"/>
      <c r="DN273" s="187"/>
      <c r="DO273" s="187"/>
      <c r="DP273" s="187"/>
      <c r="DQ273" s="187"/>
      <c r="DR273" s="187"/>
      <c r="DS273" s="187"/>
      <c r="DT273" s="187"/>
      <c r="DU273" s="187"/>
      <c r="DV273" s="187"/>
      <c r="DW273" s="187"/>
      <c r="DX273" s="187"/>
      <c r="DY273" s="187"/>
      <c r="DZ273" s="187"/>
      <c r="EA273" s="187"/>
      <c r="EB273" s="187"/>
      <c r="EC273" s="187"/>
      <c r="ED273" s="187"/>
      <c r="EE273" s="187"/>
      <c r="EF273" s="187"/>
      <c r="EG273" s="187"/>
      <c r="EH273" s="187"/>
      <c r="EI273" s="187"/>
      <c r="EJ273" s="187"/>
      <c r="EK273" s="187"/>
      <c r="EL273" s="187"/>
      <c r="EM273" s="187"/>
      <c r="EN273" s="187"/>
      <c r="EO273" s="187"/>
      <c r="EP273" s="187"/>
      <c r="EQ273" s="187"/>
      <c r="ER273" s="187"/>
      <c r="ES273" s="187"/>
      <c r="ET273" s="187"/>
      <c r="EU273" s="187"/>
      <c r="EV273" s="187"/>
      <c r="EW273" s="187"/>
      <c r="EX273" s="187"/>
      <c r="EY273" s="187"/>
      <c r="EZ273" s="187"/>
      <c r="FA273" s="187"/>
      <c r="FB273" s="187"/>
      <c r="FC273" s="187"/>
      <c r="FD273" s="187"/>
      <c r="FE273" s="187"/>
      <c r="FF273" s="187"/>
      <c r="FG273" s="187"/>
      <c r="FH273" s="187"/>
      <c r="FI273" s="187"/>
      <c r="FJ273" s="187"/>
      <c r="FK273" s="187"/>
      <c r="FL273" s="187"/>
      <c r="FM273" s="187"/>
      <c r="FN273" s="187"/>
      <c r="FO273" s="187"/>
      <c r="FP273" s="187"/>
      <c r="FQ273" s="187"/>
      <c r="FR273" s="187"/>
      <c r="FS273" s="187"/>
      <c r="FT273" s="187"/>
      <c r="FU273" s="187"/>
      <c r="FV273" s="187"/>
      <c r="FW273" s="187"/>
      <c r="FX273" s="187"/>
      <c r="FY273" s="187"/>
      <c r="FZ273" s="187"/>
      <c r="GA273" s="187"/>
      <c r="GB273" s="187"/>
      <c r="GC273" s="187"/>
      <c r="GD273" s="187"/>
      <c r="GE273" s="187"/>
      <c r="GF273" s="187"/>
      <c r="GG273" s="187"/>
      <c r="GH273" s="187"/>
      <c r="GI273" s="187"/>
      <c r="GJ273" s="187"/>
      <c r="GK273" s="187"/>
      <c r="GL273" s="187"/>
      <c r="GM273" s="187"/>
      <c r="GN273" s="187"/>
      <c r="GO273" s="187"/>
      <c r="GP273" s="187"/>
      <c r="GQ273" s="187"/>
      <c r="GR273" s="187"/>
      <c r="GS273" s="187"/>
      <c r="GT273" s="187"/>
      <c r="GU273" s="187"/>
      <c r="GV273" s="187"/>
      <c r="GW273" s="187"/>
      <c r="GX273" s="187"/>
      <c r="GY273" s="187"/>
      <c r="GZ273" s="187"/>
      <c r="HA273" s="187"/>
      <c r="HB273" s="187"/>
      <c r="HC273" s="187"/>
      <c r="HD273" s="187"/>
      <c r="HE273" s="187"/>
      <c r="HF273" s="187"/>
      <c r="HG273" s="187"/>
      <c r="HH273" s="187"/>
      <c r="HI273" s="187"/>
      <c r="HJ273" s="187"/>
      <c r="HK273" s="187"/>
      <c r="HL273" s="187"/>
      <c r="HM273" s="187"/>
      <c r="HN273" s="187"/>
    </row>
    <row r="274" spans="1:222" s="188" customFormat="1" x14ac:dyDescent="0.2">
      <c r="A274" s="236"/>
      <c r="E274" s="316"/>
      <c r="H274" s="762"/>
      <c r="I274" s="317"/>
      <c r="J274" s="318"/>
      <c r="K274" s="319"/>
      <c r="L274" s="320"/>
      <c r="M274" s="319"/>
      <c r="N274" s="317"/>
      <c r="O274" s="317"/>
      <c r="P274" s="317"/>
      <c r="Q274" s="510"/>
      <c r="R274" s="321"/>
      <c r="S274" s="187"/>
      <c r="T274" s="859"/>
      <c r="U274" s="867"/>
      <c r="V274" s="858"/>
      <c r="W274" s="187"/>
      <c r="X274" s="1101"/>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87"/>
      <c r="DW274" s="187"/>
      <c r="DX274" s="187"/>
      <c r="DY274" s="187"/>
      <c r="DZ274" s="187"/>
      <c r="EA274" s="187"/>
      <c r="EB274" s="187"/>
      <c r="EC274" s="187"/>
      <c r="ED274" s="187"/>
      <c r="EE274" s="187"/>
      <c r="EF274" s="187"/>
      <c r="EG274" s="187"/>
      <c r="EH274" s="187"/>
      <c r="EI274" s="187"/>
      <c r="EJ274" s="187"/>
      <c r="EK274" s="187"/>
      <c r="EL274" s="187"/>
      <c r="EM274" s="187"/>
      <c r="EN274" s="187"/>
      <c r="EO274" s="187"/>
      <c r="EP274" s="187"/>
      <c r="EQ274" s="187"/>
      <c r="ER274" s="187"/>
      <c r="ES274" s="187"/>
      <c r="ET274" s="187"/>
      <c r="EU274" s="187"/>
      <c r="EV274" s="187"/>
      <c r="EW274" s="187"/>
      <c r="EX274" s="187"/>
      <c r="EY274" s="187"/>
      <c r="EZ274" s="187"/>
      <c r="FA274" s="187"/>
      <c r="FB274" s="187"/>
      <c r="FC274" s="187"/>
      <c r="FD274" s="187"/>
      <c r="FE274" s="187"/>
      <c r="FF274" s="187"/>
      <c r="FG274" s="187"/>
      <c r="FH274" s="187"/>
      <c r="FI274" s="187"/>
      <c r="FJ274" s="187"/>
      <c r="FK274" s="187"/>
      <c r="FL274" s="187"/>
      <c r="FM274" s="187"/>
      <c r="FN274" s="187"/>
      <c r="FO274" s="187"/>
      <c r="FP274" s="187"/>
      <c r="FQ274" s="187"/>
      <c r="FR274" s="187"/>
      <c r="FS274" s="187"/>
      <c r="FT274" s="187"/>
      <c r="FU274" s="187"/>
      <c r="FV274" s="187"/>
      <c r="FW274" s="187"/>
      <c r="FX274" s="187"/>
      <c r="FY274" s="187"/>
      <c r="FZ274" s="187"/>
      <c r="GA274" s="187"/>
      <c r="GB274" s="187"/>
      <c r="GC274" s="187"/>
      <c r="GD274" s="187"/>
      <c r="GE274" s="187"/>
      <c r="GF274" s="187"/>
      <c r="GG274" s="187"/>
      <c r="GH274" s="187"/>
      <c r="GI274" s="187"/>
      <c r="GJ274" s="187"/>
      <c r="GK274" s="187"/>
      <c r="GL274" s="187"/>
      <c r="GM274" s="187"/>
      <c r="GN274" s="187"/>
      <c r="GO274" s="187"/>
      <c r="GP274" s="187"/>
      <c r="GQ274" s="187"/>
      <c r="GR274" s="187"/>
      <c r="GS274" s="187"/>
      <c r="GT274" s="187"/>
      <c r="GU274" s="187"/>
      <c r="GV274" s="187"/>
      <c r="GW274" s="187"/>
      <c r="GX274" s="187"/>
      <c r="GY274" s="187"/>
      <c r="GZ274" s="187"/>
      <c r="HA274" s="187"/>
      <c r="HB274" s="187"/>
      <c r="HC274" s="187"/>
      <c r="HD274" s="187"/>
      <c r="HE274" s="187"/>
      <c r="HF274" s="187"/>
      <c r="HG274" s="187"/>
      <c r="HH274" s="187"/>
      <c r="HI274" s="187"/>
      <c r="HJ274" s="187"/>
      <c r="HK274" s="187"/>
      <c r="HL274" s="187"/>
      <c r="HM274" s="187"/>
      <c r="HN274" s="187"/>
    </row>
    <row r="275" spans="1:222" s="188" customFormat="1" x14ac:dyDescent="0.2">
      <c r="A275" s="236"/>
      <c r="E275" s="316"/>
      <c r="H275" s="762"/>
      <c r="I275" s="317"/>
      <c r="J275" s="318"/>
      <c r="K275" s="319"/>
      <c r="L275" s="320"/>
      <c r="M275" s="319"/>
      <c r="N275" s="317"/>
      <c r="O275" s="317"/>
      <c r="P275" s="317"/>
      <c r="Q275" s="510"/>
      <c r="R275" s="321"/>
      <c r="S275" s="187"/>
      <c r="T275" s="859"/>
      <c r="U275" s="867"/>
      <c r="V275" s="858"/>
      <c r="W275" s="187"/>
      <c r="X275" s="1101"/>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87"/>
      <c r="DW275" s="187"/>
      <c r="DX275" s="187"/>
      <c r="DY275" s="187"/>
      <c r="DZ275" s="187"/>
      <c r="EA275" s="187"/>
      <c r="EB275" s="187"/>
      <c r="EC275" s="187"/>
      <c r="ED275" s="187"/>
      <c r="EE275" s="187"/>
      <c r="EF275" s="187"/>
      <c r="EG275" s="187"/>
      <c r="EH275" s="187"/>
      <c r="EI275" s="187"/>
      <c r="EJ275" s="187"/>
      <c r="EK275" s="187"/>
      <c r="EL275" s="187"/>
      <c r="EM275" s="187"/>
      <c r="EN275" s="187"/>
      <c r="EO275" s="187"/>
      <c r="EP275" s="187"/>
      <c r="EQ275" s="187"/>
      <c r="ER275" s="187"/>
      <c r="ES275" s="187"/>
      <c r="ET275" s="187"/>
      <c r="EU275" s="187"/>
      <c r="EV275" s="187"/>
      <c r="EW275" s="187"/>
      <c r="EX275" s="187"/>
      <c r="EY275" s="187"/>
      <c r="EZ275" s="187"/>
      <c r="FA275" s="187"/>
      <c r="FB275" s="187"/>
      <c r="FC275" s="187"/>
      <c r="FD275" s="187"/>
      <c r="FE275" s="187"/>
      <c r="FF275" s="187"/>
      <c r="FG275" s="187"/>
      <c r="FH275" s="187"/>
      <c r="FI275" s="187"/>
      <c r="FJ275" s="187"/>
      <c r="FK275" s="187"/>
      <c r="FL275" s="187"/>
      <c r="FM275" s="187"/>
      <c r="FN275" s="187"/>
      <c r="FO275" s="187"/>
      <c r="FP275" s="187"/>
      <c r="FQ275" s="187"/>
      <c r="FR275" s="187"/>
      <c r="FS275" s="187"/>
      <c r="FT275" s="187"/>
      <c r="FU275" s="187"/>
      <c r="FV275" s="187"/>
      <c r="FW275" s="187"/>
      <c r="FX275" s="187"/>
      <c r="FY275" s="187"/>
      <c r="FZ275" s="187"/>
      <c r="GA275" s="187"/>
      <c r="GB275" s="187"/>
      <c r="GC275" s="187"/>
      <c r="GD275" s="187"/>
      <c r="GE275" s="187"/>
      <c r="GF275" s="187"/>
      <c r="GG275" s="187"/>
      <c r="GH275" s="187"/>
      <c r="GI275" s="187"/>
      <c r="GJ275" s="187"/>
      <c r="GK275" s="187"/>
      <c r="GL275" s="187"/>
      <c r="GM275" s="187"/>
      <c r="GN275" s="187"/>
      <c r="GO275" s="187"/>
      <c r="GP275" s="187"/>
      <c r="GQ275" s="187"/>
      <c r="GR275" s="187"/>
      <c r="GS275" s="187"/>
      <c r="GT275" s="187"/>
      <c r="GU275" s="187"/>
      <c r="GV275" s="187"/>
      <c r="GW275" s="187"/>
      <c r="GX275" s="187"/>
      <c r="GY275" s="187"/>
      <c r="GZ275" s="187"/>
      <c r="HA275" s="187"/>
      <c r="HB275" s="187"/>
      <c r="HC275" s="187"/>
      <c r="HD275" s="187"/>
      <c r="HE275" s="187"/>
      <c r="HF275" s="187"/>
      <c r="HG275" s="187"/>
      <c r="HH275" s="187"/>
      <c r="HI275" s="187"/>
      <c r="HJ275" s="187"/>
      <c r="HK275" s="187"/>
      <c r="HL275" s="187"/>
      <c r="HM275" s="187"/>
      <c r="HN275" s="187"/>
    </row>
    <row r="276" spans="1:222" s="188" customFormat="1" x14ac:dyDescent="0.2">
      <c r="A276" s="236"/>
      <c r="E276" s="316"/>
      <c r="H276" s="762"/>
      <c r="I276" s="317"/>
      <c r="J276" s="318"/>
      <c r="K276" s="319"/>
      <c r="L276" s="320"/>
      <c r="M276" s="319"/>
      <c r="N276" s="317"/>
      <c r="O276" s="317"/>
      <c r="P276" s="317"/>
      <c r="Q276" s="510"/>
      <c r="R276" s="321"/>
      <c r="S276" s="187"/>
      <c r="T276" s="859"/>
      <c r="U276" s="867"/>
      <c r="V276" s="858"/>
      <c r="W276" s="187"/>
      <c r="X276" s="1101"/>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87"/>
      <c r="DW276" s="187"/>
      <c r="DX276" s="187"/>
      <c r="DY276" s="187"/>
      <c r="DZ276" s="187"/>
      <c r="EA276" s="187"/>
      <c r="EB276" s="187"/>
      <c r="EC276" s="187"/>
      <c r="ED276" s="187"/>
      <c r="EE276" s="187"/>
      <c r="EF276" s="187"/>
      <c r="EG276" s="187"/>
      <c r="EH276" s="187"/>
      <c r="EI276" s="187"/>
      <c r="EJ276" s="187"/>
      <c r="EK276" s="187"/>
      <c r="EL276" s="187"/>
      <c r="EM276" s="187"/>
      <c r="EN276" s="187"/>
      <c r="EO276" s="187"/>
      <c r="EP276" s="187"/>
      <c r="EQ276" s="187"/>
      <c r="ER276" s="187"/>
      <c r="ES276" s="187"/>
      <c r="ET276" s="187"/>
      <c r="EU276" s="187"/>
      <c r="EV276" s="187"/>
      <c r="EW276" s="187"/>
      <c r="EX276" s="187"/>
      <c r="EY276" s="187"/>
      <c r="EZ276" s="187"/>
      <c r="FA276" s="187"/>
      <c r="FB276" s="187"/>
      <c r="FC276" s="187"/>
      <c r="FD276" s="187"/>
      <c r="FE276" s="187"/>
      <c r="FF276" s="187"/>
      <c r="FG276" s="187"/>
      <c r="FH276" s="187"/>
      <c r="FI276" s="187"/>
      <c r="FJ276" s="187"/>
      <c r="FK276" s="187"/>
      <c r="FL276" s="187"/>
      <c r="FM276" s="187"/>
      <c r="FN276" s="187"/>
      <c r="FO276" s="187"/>
      <c r="FP276" s="187"/>
      <c r="FQ276" s="187"/>
      <c r="FR276" s="187"/>
      <c r="FS276" s="187"/>
      <c r="FT276" s="187"/>
      <c r="FU276" s="187"/>
      <c r="FV276" s="187"/>
      <c r="FW276" s="187"/>
      <c r="FX276" s="187"/>
      <c r="FY276" s="187"/>
      <c r="FZ276" s="187"/>
      <c r="GA276" s="187"/>
      <c r="GB276" s="187"/>
      <c r="GC276" s="187"/>
      <c r="GD276" s="187"/>
      <c r="GE276" s="187"/>
      <c r="GF276" s="187"/>
      <c r="GG276" s="187"/>
      <c r="GH276" s="187"/>
      <c r="GI276" s="187"/>
      <c r="GJ276" s="187"/>
      <c r="GK276" s="187"/>
      <c r="GL276" s="187"/>
      <c r="GM276" s="187"/>
      <c r="GN276" s="187"/>
      <c r="GO276" s="187"/>
      <c r="GP276" s="187"/>
      <c r="GQ276" s="187"/>
      <c r="GR276" s="187"/>
      <c r="GS276" s="187"/>
      <c r="GT276" s="187"/>
      <c r="GU276" s="187"/>
      <c r="GV276" s="187"/>
      <c r="GW276" s="187"/>
      <c r="GX276" s="187"/>
      <c r="GY276" s="187"/>
      <c r="GZ276" s="187"/>
      <c r="HA276" s="187"/>
      <c r="HB276" s="187"/>
      <c r="HC276" s="187"/>
      <c r="HD276" s="187"/>
      <c r="HE276" s="187"/>
      <c r="HF276" s="187"/>
      <c r="HG276" s="187"/>
      <c r="HH276" s="187"/>
      <c r="HI276" s="187"/>
      <c r="HJ276" s="187"/>
      <c r="HK276" s="187"/>
      <c r="HL276" s="187"/>
      <c r="HM276" s="187"/>
      <c r="HN276" s="187"/>
    </row>
    <row r="277" spans="1:222" s="188" customFormat="1" x14ac:dyDescent="0.2">
      <c r="A277" s="236"/>
      <c r="E277" s="316"/>
      <c r="H277" s="762"/>
      <c r="I277" s="317"/>
      <c r="J277" s="318"/>
      <c r="K277" s="319"/>
      <c r="L277" s="320"/>
      <c r="M277" s="319"/>
      <c r="N277" s="317"/>
      <c r="O277" s="317"/>
      <c r="P277" s="317"/>
      <c r="Q277" s="510"/>
      <c r="R277" s="321"/>
      <c r="S277" s="187"/>
      <c r="T277" s="859"/>
      <c r="U277" s="867"/>
      <c r="V277" s="858"/>
      <c r="W277" s="187"/>
      <c r="X277" s="1101"/>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87"/>
      <c r="DW277" s="187"/>
      <c r="DX277" s="187"/>
      <c r="DY277" s="187"/>
      <c r="DZ277" s="187"/>
      <c r="EA277" s="187"/>
      <c r="EB277" s="187"/>
      <c r="EC277" s="187"/>
      <c r="ED277" s="187"/>
      <c r="EE277" s="187"/>
      <c r="EF277" s="187"/>
      <c r="EG277" s="187"/>
      <c r="EH277" s="187"/>
      <c r="EI277" s="187"/>
      <c r="EJ277" s="187"/>
      <c r="EK277" s="187"/>
      <c r="EL277" s="187"/>
      <c r="EM277" s="187"/>
      <c r="EN277" s="187"/>
      <c r="EO277" s="187"/>
      <c r="EP277" s="187"/>
      <c r="EQ277" s="187"/>
      <c r="ER277" s="187"/>
      <c r="ES277" s="187"/>
      <c r="ET277" s="187"/>
      <c r="EU277" s="187"/>
      <c r="EV277" s="187"/>
      <c r="EW277" s="187"/>
      <c r="EX277" s="187"/>
      <c r="EY277" s="187"/>
      <c r="EZ277" s="187"/>
      <c r="FA277" s="187"/>
      <c r="FB277" s="187"/>
      <c r="FC277" s="187"/>
      <c r="FD277" s="187"/>
      <c r="FE277" s="187"/>
      <c r="FF277" s="187"/>
      <c r="FG277" s="187"/>
      <c r="FH277" s="187"/>
      <c r="FI277" s="187"/>
      <c r="FJ277" s="187"/>
      <c r="FK277" s="187"/>
      <c r="FL277" s="187"/>
      <c r="FM277" s="187"/>
      <c r="FN277" s="187"/>
      <c r="FO277" s="187"/>
      <c r="FP277" s="187"/>
      <c r="FQ277" s="187"/>
      <c r="FR277" s="187"/>
      <c r="FS277" s="187"/>
      <c r="FT277" s="187"/>
      <c r="FU277" s="187"/>
      <c r="FV277" s="187"/>
      <c r="FW277" s="187"/>
      <c r="FX277" s="187"/>
      <c r="FY277" s="187"/>
      <c r="FZ277" s="187"/>
      <c r="GA277" s="187"/>
      <c r="GB277" s="187"/>
      <c r="GC277" s="187"/>
      <c r="GD277" s="187"/>
      <c r="GE277" s="187"/>
      <c r="GF277" s="187"/>
      <c r="GG277" s="187"/>
      <c r="GH277" s="187"/>
      <c r="GI277" s="187"/>
      <c r="GJ277" s="187"/>
      <c r="GK277" s="187"/>
      <c r="GL277" s="187"/>
      <c r="GM277" s="187"/>
      <c r="GN277" s="187"/>
      <c r="GO277" s="187"/>
      <c r="GP277" s="187"/>
      <c r="GQ277" s="187"/>
      <c r="GR277" s="187"/>
      <c r="GS277" s="187"/>
      <c r="GT277" s="187"/>
      <c r="GU277" s="187"/>
      <c r="GV277" s="187"/>
      <c r="GW277" s="187"/>
      <c r="GX277" s="187"/>
      <c r="GY277" s="187"/>
      <c r="GZ277" s="187"/>
      <c r="HA277" s="187"/>
      <c r="HB277" s="187"/>
      <c r="HC277" s="187"/>
      <c r="HD277" s="187"/>
      <c r="HE277" s="187"/>
      <c r="HF277" s="187"/>
      <c r="HG277" s="187"/>
      <c r="HH277" s="187"/>
      <c r="HI277" s="187"/>
      <c r="HJ277" s="187"/>
      <c r="HK277" s="187"/>
      <c r="HL277" s="187"/>
      <c r="HM277" s="187"/>
      <c r="HN277" s="187"/>
    </row>
    <row r="278" spans="1:222" s="188" customFormat="1" x14ac:dyDescent="0.2">
      <c r="A278" s="236"/>
      <c r="E278" s="316"/>
      <c r="H278" s="762"/>
      <c r="I278" s="317"/>
      <c r="J278" s="318"/>
      <c r="K278" s="319"/>
      <c r="L278" s="320"/>
      <c r="M278" s="319"/>
      <c r="N278" s="317"/>
      <c r="O278" s="317"/>
      <c r="P278" s="317"/>
      <c r="Q278" s="510"/>
      <c r="R278" s="321"/>
      <c r="S278" s="187"/>
      <c r="T278" s="859"/>
      <c r="U278" s="867"/>
      <c r="V278" s="858"/>
      <c r="W278" s="187"/>
      <c r="X278" s="1101"/>
      <c r="Y278" s="187"/>
      <c r="Z278" s="187"/>
      <c r="AA278" s="187"/>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c r="CC278" s="187"/>
      <c r="CD278" s="187"/>
      <c r="CE278" s="187"/>
      <c r="CF278" s="187"/>
      <c r="CG278" s="187"/>
      <c r="CH278" s="187"/>
      <c r="CI278" s="187"/>
      <c r="CJ278" s="187"/>
      <c r="CK278" s="187"/>
      <c r="CL278" s="187"/>
      <c r="CM278" s="187"/>
      <c r="CN278" s="187"/>
      <c r="CO278" s="187"/>
      <c r="CP278" s="187"/>
      <c r="CQ278" s="187"/>
      <c r="CR278" s="187"/>
      <c r="CS278" s="187"/>
      <c r="CT278" s="187"/>
      <c r="CU278" s="187"/>
      <c r="CV278" s="187"/>
      <c r="CW278" s="187"/>
      <c r="CX278" s="187"/>
      <c r="CY278" s="187"/>
      <c r="CZ278" s="187"/>
      <c r="DA278" s="187"/>
      <c r="DB278" s="187"/>
      <c r="DC278" s="187"/>
      <c r="DD278" s="187"/>
      <c r="DE278" s="187"/>
      <c r="DF278" s="187"/>
      <c r="DG278" s="187"/>
      <c r="DH278" s="187"/>
      <c r="DI278" s="187"/>
      <c r="DJ278" s="187"/>
      <c r="DK278" s="187"/>
      <c r="DL278" s="187"/>
      <c r="DM278" s="187"/>
      <c r="DN278" s="187"/>
      <c r="DO278" s="187"/>
      <c r="DP278" s="187"/>
      <c r="DQ278" s="187"/>
      <c r="DR278" s="187"/>
      <c r="DS278" s="187"/>
      <c r="DT278" s="187"/>
      <c r="DU278" s="187"/>
      <c r="DV278" s="187"/>
      <c r="DW278" s="187"/>
      <c r="DX278" s="187"/>
      <c r="DY278" s="187"/>
      <c r="DZ278" s="187"/>
      <c r="EA278" s="187"/>
      <c r="EB278" s="187"/>
      <c r="EC278" s="187"/>
      <c r="ED278" s="187"/>
      <c r="EE278" s="187"/>
      <c r="EF278" s="187"/>
      <c r="EG278" s="187"/>
      <c r="EH278" s="187"/>
      <c r="EI278" s="187"/>
      <c r="EJ278" s="187"/>
      <c r="EK278" s="187"/>
      <c r="EL278" s="187"/>
      <c r="EM278" s="187"/>
      <c r="EN278" s="187"/>
      <c r="EO278" s="187"/>
      <c r="EP278" s="187"/>
      <c r="EQ278" s="187"/>
      <c r="ER278" s="187"/>
      <c r="ES278" s="187"/>
      <c r="ET278" s="187"/>
      <c r="EU278" s="187"/>
      <c r="EV278" s="187"/>
      <c r="EW278" s="187"/>
      <c r="EX278" s="187"/>
      <c r="EY278" s="187"/>
      <c r="EZ278" s="187"/>
      <c r="FA278" s="187"/>
      <c r="FB278" s="187"/>
      <c r="FC278" s="187"/>
      <c r="FD278" s="187"/>
      <c r="FE278" s="187"/>
      <c r="FF278" s="187"/>
      <c r="FG278" s="187"/>
      <c r="FH278" s="187"/>
      <c r="FI278" s="187"/>
      <c r="FJ278" s="187"/>
      <c r="FK278" s="187"/>
      <c r="FL278" s="187"/>
      <c r="FM278" s="187"/>
      <c r="FN278" s="187"/>
      <c r="FO278" s="187"/>
      <c r="FP278" s="187"/>
      <c r="FQ278" s="187"/>
      <c r="FR278" s="187"/>
      <c r="FS278" s="187"/>
      <c r="FT278" s="187"/>
      <c r="FU278" s="187"/>
      <c r="FV278" s="187"/>
      <c r="FW278" s="187"/>
      <c r="FX278" s="187"/>
      <c r="FY278" s="187"/>
      <c r="FZ278" s="187"/>
      <c r="GA278" s="187"/>
      <c r="GB278" s="187"/>
      <c r="GC278" s="187"/>
      <c r="GD278" s="187"/>
      <c r="GE278" s="187"/>
      <c r="GF278" s="187"/>
      <c r="GG278" s="187"/>
      <c r="GH278" s="187"/>
      <c r="GI278" s="187"/>
      <c r="GJ278" s="187"/>
      <c r="GK278" s="187"/>
      <c r="GL278" s="187"/>
      <c r="GM278" s="187"/>
      <c r="GN278" s="187"/>
      <c r="GO278" s="187"/>
      <c r="GP278" s="187"/>
      <c r="GQ278" s="187"/>
      <c r="GR278" s="187"/>
      <c r="GS278" s="187"/>
      <c r="GT278" s="187"/>
      <c r="GU278" s="187"/>
      <c r="GV278" s="187"/>
      <c r="GW278" s="187"/>
      <c r="GX278" s="187"/>
      <c r="GY278" s="187"/>
      <c r="GZ278" s="187"/>
      <c r="HA278" s="187"/>
      <c r="HB278" s="187"/>
      <c r="HC278" s="187"/>
      <c r="HD278" s="187"/>
      <c r="HE278" s="187"/>
      <c r="HF278" s="187"/>
      <c r="HG278" s="187"/>
      <c r="HH278" s="187"/>
      <c r="HI278" s="187"/>
      <c r="HJ278" s="187"/>
      <c r="HK278" s="187"/>
      <c r="HL278" s="187"/>
      <c r="HM278" s="187"/>
      <c r="HN278" s="187"/>
    </row>
    <row r="279" spans="1:222" s="188" customFormat="1" x14ac:dyDescent="0.2">
      <c r="A279" s="236"/>
      <c r="E279" s="316"/>
      <c r="H279" s="762"/>
      <c r="I279" s="317"/>
      <c r="J279" s="318"/>
      <c r="K279" s="319"/>
      <c r="L279" s="320"/>
      <c r="M279" s="319"/>
      <c r="N279" s="317"/>
      <c r="O279" s="317"/>
      <c r="P279" s="317"/>
      <c r="Q279" s="510"/>
      <c r="R279" s="321"/>
      <c r="S279" s="187"/>
      <c r="T279" s="859"/>
      <c r="U279" s="867"/>
      <c r="V279" s="858"/>
      <c r="W279" s="187"/>
      <c r="X279" s="1101"/>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87"/>
      <c r="DW279" s="187"/>
      <c r="DX279" s="187"/>
      <c r="DY279" s="187"/>
      <c r="DZ279" s="187"/>
      <c r="EA279" s="187"/>
      <c r="EB279" s="187"/>
      <c r="EC279" s="187"/>
      <c r="ED279" s="187"/>
      <c r="EE279" s="187"/>
      <c r="EF279" s="187"/>
      <c r="EG279" s="187"/>
      <c r="EH279" s="187"/>
      <c r="EI279" s="187"/>
      <c r="EJ279" s="187"/>
      <c r="EK279" s="187"/>
      <c r="EL279" s="187"/>
      <c r="EM279" s="187"/>
      <c r="EN279" s="187"/>
      <c r="EO279" s="187"/>
      <c r="EP279" s="187"/>
      <c r="EQ279" s="187"/>
      <c r="ER279" s="187"/>
      <c r="ES279" s="187"/>
      <c r="ET279" s="187"/>
      <c r="EU279" s="187"/>
      <c r="EV279" s="187"/>
      <c r="EW279" s="187"/>
      <c r="EX279" s="187"/>
      <c r="EY279" s="187"/>
      <c r="EZ279" s="187"/>
      <c r="FA279" s="187"/>
      <c r="FB279" s="187"/>
      <c r="FC279" s="187"/>
      <c r="FD279" s="187"/>
      <c r="FE279" s="187"/>
      <c r="FF279" s="187"/>
      <c r="FG279" s="187"/>
      <c r="FH279" s="187"/>
      <c r="FI279" s="187"/>
      <c r="FJ279" s="187"/>
      <c r="FK279" s="187"/>
      <c r="FL279" s="187"/>
      <c r="FM279" s="187"/>
      <c r="FN279" s="187"/>
      <c r="FO279" s="187"/>
      <c r="FP279" s="187"/>
      <c r="FQ279" s="187"/>
      <c r="FR279" s="187"/>
      <c r="FS279" s="187"/>
      <c r="FT279" s="187"/>
      <c r="FU279" s="187"/>
      <c r="FV279" s="187"/>
      <c r="FW279" s="187"/>
      <c r="FX279" s="187"/>
      <c r="FY279" s="187"/>
      <c r="FZ279" s="187"/>
      <c r="GA279" s="187"/>
      <c r="GB279" s="187"/>
      <c r="GC279" s="187"/>
      <c r="GD279" s="187"/>
      <c r="GE279" s="187"/>
      <c r="GF279" s="187"/>
      <c r="GG279" s="187"/>
      <c r="GH279" s="187"/>
      <c r="GI279" s="187"/>
      <c r="GJ279" s="187"/>
      <c r="GK279" s="187"/>
      <c r="GL279" s="187"/>
      <c r="GM279" s="187"/>
      <c r="GN279" s="187"/>
      <c r="GO279" s="187"/>
      <c r="GP279" s="187"/>
      <c r="GQ279" s="187"/>
      <c r="GR279" s="187"/>
      <c r="GS279" s="187"/>
      <c r="GT279" s="187"/>
      <c r="GU279" s="187"/>
      <c r="GV279" s="187"/>
      <c r="GW279" s="187"/>
      <c r="GX279" s="187"/>
      <c r="GY279" s="187"/>
      <c r="GZ279" s="187"/>
      <c r="HA279" s="187"/>
      <c r="HB279" s="187"/>
      <c r="HC279" s="187"/>
      <c r="HD279" s="187"/>
      <c r="HE279" s="187"/>
      <c r="HF279" s="187"/>
      <c r="HG279" s="187"/>
      <c r="HH279" s="187"/>
      <c r="HI279" s="187"/>
      <c r="HJ279" s="187"/>
      <c r="HK279" s="187"/>
      <c r="HL279" s="187"/>
      <c r="HM279" s="187"/>
      <c r="HN279" s="187"/>
    </row>
    <row r="280" spans="1:222" s="188" customFormat="1" x14ac:dyDescent="0.2">
      <c r="A280" s="236"/>
      <c r="E280" s="316"/>
      <c r="H280" s="762"/>
      <c r="I280" s="317"/>
      <c r="J280" s="318"/>
      <c r="K280" s="319"/>
      <c r="L280" s="320"/>
      <c r="M280" s="319"/>
      <c r="N280" s="317"/>
      <c r="O280" s="317"/>
      <c r="P280" s="317"/>
      <c r="Q280" s="510"/>
      <c r="R280" s="321"/>
      <c r="S280" s="187"/>
      <c r="T280" s="859"/>
      <c r="U280" s="867"/>
      <c r="V280" s="858"/>
      <c r="W280" s="187"/>
      <c r="X280" s="1101"/>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87"/>
      <c r="DW280" s="187"/>
      <c r="DX280" s="187"/>
      <c r="DY280" s="187"/>
      <c r="DZ280" s="187"/>
      <c r="EA280" s="187"/>
      <c r="EB280" s="187"/>
      <c r="EC280" s="187"/>
      <c r="ED280" s="187"/>
      <c r="EE280" s="187"/>
      <c r="EF280" s="187"/>
      <c r="EG280" s="187"/>
      <c r="EH280" s="187"/>
      <c r="EI280" s="187"/>
      <c r="EJ280" s="187"/>
      <c r="EK280" s="187"/>
      <c r="EL280" s="187"/>
      <c r="EM280" s="187"/>
      <c r="EN280" s="187"/>
      <c r="EO280" s="187"/>
      <c r="EP280" s="187"/>
      <c r="EQ280" s="187"/>
      <c r="ER280" s="187"/>
      <c r="ES280" s="187"/>
      <c r="ET280" s="187"/>
      <c r="EU280" s="187"/>
      <c r="EV280" s="187"/>
      <c r="EW280" s="187"/>
      <c r="EX280" s="187"/>
      <c r="EY280" s="187"/>
      <c r="EZ280" s="187"/>
      <c r="FA280" s="187"/>
      <c r="FB280" s="187"/>
      <c r="FC280" s="187"/>
      <c r="FD280" s="187"/>
      <c r="FE280" s="187"/>
      <c r="FF280" s="187"/>
      <c r="FG280" s="187"/>
      <c r="FH280" s="187"/>
      <c r="FI280" s="187"/>
      <c r="FJ280" s="187"/>
      <c r="FK280" s="187"/>
      <c r="FL280" s="187"/>
      <c r="FM280" s="187"/>
      <c r="FN280" s="187"/>
      <c r="FO280" s="187"/>
      <c r="FP280" s="187"/>
      <c r="FQ280" s="187"/>
      <c r="FR280" s="187"/>
      <c r="FS280" s="187"/>
      <c r="FT280" s="187"/>
      <c r="FU280" s="187"/>
      <c r="FV280" s="187"/>
      <c r="FW280" s="187"/>
      <c r="FX280" s="187"/>
      <c r="FY280" s="187"/>
      <c r="FZ280" s="187"/>
      <c r="GA280" s="187"/>
      <c r="GB280" s="187"/>
      <c r="GC280" s="187"/>
      <c r="GD280" s="187"/>
      <c r="GE280" s="187"/>
      <c r="GF280" s="187"/>
      <c r="GG280" s="187"/>
      <c r="GH280" s="187"/>
      <c r="GI280" s="187"/>
      <c r="GJ280" s="187"/>
      <c r="GK280" s="187"/>
      <c r="GL280" s="187"/>
      <c r="GM280" s="187"/>
      <c r="GN280" s="187"/>
      <c r="GO280" s="187"/>
      <c r="GP280" s="187"/>
      <c r="GQ280" s="187"/>
      <c r="GR280" s="187"/>
      <c r="GS280" s="187"/>
      <c r="GT280" s="187"/>
      <c r="GU280" s="187"/>
      <c r="GV280" s="187"/>
      <c r="GW280" s="187"/>
      <c r="GX280" s="187"/>
      <c r="GY280" s="187"/>
      <c r="GZ280" s="187"/>
      <c r="HA280" s="187"/>
      <c r="HB280" s="187"/>
      <c r="HC280" s="187"/>
      <c r="HD280" s="187"/>
      <c r="HE280" s="187"/>
      <c r="HF280" s="187"/>
      <c r="HG280" s="187"/>
      <c r="HH280" s="187"/>
      <c r="HI280" s="187"/>
      <c r="HJ280" s="187"/>
      <c r="HK280" s="187"/>
      <c r="HL280" s="187"/>
      <c r="HM280" s="187"/>
      <c r="HN280" s="187"/>
    </row>
    <row r="281" spans="1:222" s="188" customFormat="1" x14ac:dyDescent="0.2">
      <c r="A281" s="236"/>
      <c r="E281" s="316"/>
      <c r="H281" s="762"/>
      <c r="I281" s="317"/>
      <c r="J281" s="318"/>
      <c r="K281" s="319"/>
      <c r="L281" s="320"/>
      <c r="M281" s="319"/>
      <c r="N281" s="317"/>
      <c r="O281" s="317"/>
      <c r="P281" s="317"/>
      <c r="Q281" s="510"/>
      <c r="R281" s="321"/>
      <c r="S281" s="187"/>
      <c r="T281" s="859"/>
      <c r="U281" s="867"/>
      <c r="V281" s="858"/>
      <c r="W281" s="187"/>
      <c r="X281" s="1101"/>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87"/>
      <c r="DW281" s="187"/>
      <c r="DX281" s="187"/>
      <c r="DY281" s="187"/>
      <c r="DZ281" s="187"/>
      <c r="EA281" s="187"/>
      <c r="EB281" s="187"/>
      <c r="EC281" s="187"/>
      <c r="ED281" s="187"/>
      <c r="EE281" s="187"/>
      <c r="EF281" s="187"/>
      <c r="EG281" s="187"/>
      <c r="EH281" s="187"/>
      <c r="EI281" s="187"/>
      <c r="EJ281" s="187"/>
      <c r="EK281" s="187"/>
      <c r="EL281" s="187"/>
      <c r="EM281" s="187"/>
      <c r="EN281" s="187"/>
      <c r="EO281" s="187"/>
      <c r="EP281" s="187"/>
      <c r="EQ281" s="187"/>
      <c r="ER281" s="187"/>
      <c r="ES281" s="187"/>
      <c r="ET281" s="187"/>
      <c r="EU281" s="187"/>
      <c r="EV281" s="187"/>
      <c r="EW281" s="187"/>
      <c r="EX281" s="187"/>
      <c r="EY281" s="187"/>
      <c r="EZ281" s="187"/>
      <c r="FA281" s="187"/>
      <c r="FB281" s="187"/>
      <c r="FC281" s="187"/>
      <c r="FD281" s="187"/>
      <c r="FE281" s="187"/>
      <c r="FF281" s="187"/>
      <c r="FG281" s="187"/>
      <c r="FH281" s="187"/>
      <c r="FI281" s="187"/>
      <c r="FJ281" s="187"/>
      <c r="FK281" s="187"/>
      <c r="FL281" s="187"/>
      <c r="FM281" s="187"/>
      <c r="FN281" s="187"/>
      <c r="FO281" s="187"/>
      <c r="FP281" s="187"/>
      <c r="FQ281" s="187"/>
      <c r="FR281" s="187"/>
      <c r="FS281" s="187"/>
      <c r="FT281" s="187"/>
      <c r="FU281" s="187"/>
      <c r="FV281" s="187"/>
      <c r="FW281" s="187"/>
      <c r="FX281" s="187"/>
      <c r="FY281" s="187"/>
      <c r="FZ281" s="187"/>
      <c r="GA281" s="187"/>
      <c r="GB281" s="187"/>
      <c r="GC281" s="187"/>
      <c r="GD281" s="187"/>
      <c r="GE281" s="187"/>
      <c r="GF281" s="187"/>
      <c r="GG281" s="187"/>
      <c r="GH281" s="187"/>
      <c r="GI281" s="187"/>
      <c r="GJ281" s="187"/>
      <c r="GK281" s="187"/>
      <c r="GL281" s="187"/>
      <c r="GM281" s="187"/>
      <c r="GN281" s="187"/>
      <c r="GO281" s="187"/>
      <c r="GP281" s="187"/>
      <c r="GQ281" s="187"/>
      <c r="GR281" s="187"/>
      <c r="GS281" s="187"/>
      <c r="GT281" s="187"/>
      <c r="GU281" s="187"/>
      <c r="GV281" s="187"/>
      <c r="GW281" s="187"/>
      <c r="GX281" s="187"/>
      <c r="GY281" s="187"/>
      <c r="GZ281" s="187"/>
      <c r="HA281" s="187"/>
      <c r="HB281" s="187"/>
      <c r="HC281" s="187"/>
      <c r="HD281" s="187"/>
      <c r="HE281" s="187"/>
      <c r="HF281" s="187"/>
      <c r="HG281" s="187"/>
      <c r="HH281" s="187"/>
      <c r="HI281" s="187"/>
      <c r="HJ281" s="187"/>
      <c r="HK281" s="187"/>
      <c r="HL281" s="187"/>
      <c r="HM281" s="187"/>
      <c r="HN281" s="187"/>
    </row>
    <row r="282" spans="1:222" s="188" customFormat="1" x14ac:dyDescent="0.2">
      <c r="A282" s="236"/>
      <c r="E282" s="316"/>
      <c r="H282" s="762"/>
      <c r="I282" s="317"/>
      <c r="J282" s="318"/>
      <c r="K282" s="319"/>
      <c r="L282" s="320"/>
      <c r="M282" s="319"/>
      <c r="N282" s="317"/>
      <c r="O282" s="317"/>
      <c r="P282" s="317"/>
      <c r="Q282" s="510"/>
      <c r="R282" s="321"/>
      <c r="S282" s="187"/>
      <c r="T282" s="859"/>
      <c r="U282" s="867"/>
      <c r="V282" s="858"/>
      <c r="W282" s="187"/>
      <c r="X282" s="1101"/>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87"/>
      <c r="DW282" s="187"/>
      <c r="DX282" s="187"/>
      <c r="DY282" s="187"/>
      <c r="DZ282" s="187"/>
      <c r="EA282" s="187"/>
      <c r="EB282" s="187"/>
      <c r="EC282" s="187"/>
      <c r="ED282" s="187"/>
      <c r="EE282" s="187"/>
      <c r="EF282" s="187"/>
      <c r="EG282" s="187"/>
      <c r="EH282" s="187"/>
      <c r="EI282" s="187"/>
      <c r="EJ282" s="187"/>
      <c r="EK282" s="187"/>
      <c r="EL282" s="187"/>
      <c r="EM282" s="187"/>
      <c r="EN282" s="187"/>
      <c r="EO282" s="187"/>
      <c r="EP282" s="187"/>
      <c r="EQ282" s="187"/>
      <c r="ER282" s="187"/>
      <c r="ES282" s="187"/>
      <c r="ET282" s="187"/>
      <c r="EU282" s="187"/>
      <c r="EV282" s="187"/>
      <c r="EW282" s="187"/>
      <c r="EX282" s="187"/>
      <c r="EY282" s="187"/>
      <c r="EZ282" s="187"/>
      <c r="FA282" s="187"/>
      <c r="FB282" s="187"/>
      <c r="FC282" s="187"/>
      <c r="FD282" s="187"/>
      <c r="FE282" s="187"/>
      <c r="FF282" s="187"/>
      <c r="FG282" s="187"/>
      <c r="FH282" s="187"/>
      <c r="FI282" s="187"/>
      <c r="FJ282" s="187"/>
      <c r="FK282" s="187"/>
      <c r="FL282" s="187"/>
      <c r="FM282" s="187"/>
      <c r="FN282" s="187"/>
      <c r="FO282" s="187"/>
      <c r="FP282" s="187"/>
      <c r="FQ282" s="187"/>
      <c r="FR282" s="187"/>
      <c r="FS282" s="187"/>
      <c r="FT282" s="187"/>
      <c r="FU282" s="187"/>
      <c r="FV282" s="187"/>
      <c r="FW282" s="187"/>
      <c r="FX282" s="187"/>
      <c r="FY282" s="187"/>
      <c r="FZ282" s="187"/>
      <c r="GA282" s="187"/>
      <c r="GB282" s="187"/>
      <c r="GC282" s="187"/>
      <c r="GD282" s="187"/>
      <c r="GE282" s="187"/>
      <c r="GF282" s="187"/>
      <c r="GG282" s="187"/>
      <c r="GH282" s="187"/>
      <c r="GI282" s="187"/>
      <c r="GJ282" s="187"/>
      <c r="GK282" s="187"/>
      <c r="GL282" s="187"/>
      <c r="GM282" s="187"/>
      <c r="GN282" s="187"/>
      <c r="GO282" s="187"/>
      <c r="GP282" s="187"/>
      <c r="GQ282" s="187"/>
      <c r="GR282" s="187"/>
      <c r="GS282" s="187"/>
      <c r="GT282" s="187"/>
      <c r="GU282" s="187"/>
      <c r="GV282" s="187"/>
      <c r="GW282" s="187"/>
      <c r="GX282" s="187"/>
      <c r="GY282" s="187"/>
      <c r="GZ282" s="187"/>
      <c r="HA282" s="187"/>
      <c r="HB282" s="187"/>
      <c r="HC282" s="187"/>
      <c r="HD282" s="187"/>
      <c r="HE282" s="187"/>
      <c r="HF282" s="187"/>
      <c r="HG282" s="187"/>
      <c r="HH282" s="187"/>
      <c r="HI282" s="187"/>
      <c r="HJ282" s="187"/>
      <c r="HK282" s="187"/>
      <c r="HL282" s="187"/>
      <c r="HM282" s="187"/>
      <c r="HN282" s="187"/>
    </row>
    <row r="283" spans="1:222" s="188" customFormat="1" x14ac:dyDescent="0.2">
      <c r="A283" s="236"/>
      <c r="E283" s="316"/>
      <c r="H283" s="762"/>
      <c r="I283" s="317"/>
      <c r="J283" s="318"/>
      <c r="K283" s="319"/>
      <c r="L283" s="320"/>
      <c r="M283" s="319"/>
      <c r="N283" s="317"/>
      <c r="O283" s="317"/>
      <c r="P283" s="317"/>
      <c r="Q283" s="510"/>
      <c r="R283" s="321"/>
      <c r="S283" s="187"/>
      <c r="T283" s="859"/>
      <c r="U283" s="867"/>
      <c r="V283" s="858"/>
      <c r="W283" s="187"/>
      <c r="X283" s="1101"/>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c r="CC283" s="187"/>
      <c r="CD283" s="187"/>
      <c r="CE283" s="187"/>
      <c r="CF283" s="187"/>
      <c r="CG283" s="187"/>
      <c r="CH283" s="187"/>
      <c r="CI283" s="187"/>
      <c r="CJ283" s="187"/>
      <c r="CK283" s="187"/>
      <c r="CL283" s="187"/>
      <c r="CM283" s="187"/>
      <c r="CN283" s="187"/>
      <c r="CO283" s="187"/>
      <c r="CP283" s="187"/>
      <c r="CQ283" s="187"/>
      <c r="CR283" s="187"/>
      <c r="CS283" s="187"/>
      <c r="CT283" s="187"/>
      <c r="CU283" s="187"/>
      <c r="CV283" s="187"/>
      <c r="CW283" s="187"/>
      <c r="CX283" s="187"/>
      <c r="CY283" s="187"/>
      <c r="CZ283" s="187"/>
      <c r="DA283" s="187"/>
      <c r="DB283" s="187"/>
      <c r="DC283" s="187"/>
      <c r="DD283" s="187"/>
      <c r="DE283" s="187"/>
      <c r="DF283" s="187"/>
      <c r="DG283" s="187"/>
      <c r="DH283" s="187"/>
      <c r="DI283" s="187"/>
      <c r="DJ283" s="187"/>
      <c r="DK283" s="187"/>
      <c r="DL283" s="187"/>
      <c r="DM283" s="187"/>
      <c r="DN283" s="187"/>
      <c r="DO283" s="187"/>
      <c r="DP283" s="187"/>
      <c r="DQ283" s="187"/>
      <c r="DR283" s="187"/>
      <c r="DS283" s="187"/>
      <c r="DT283" s="187"/>
      <c r="DU283" s="187"/>
      <c r="DV283" s="187"/>
      <c r="DW283" s="187"/>
      <c r="DX283" s="187"/>
      <c r="DY283" s="187"/>
      <c r="DZ283" s="187"/>
      <c r="EA283" s="187"/>
      <c r="EB283" s="187"/>
      <c r="EC283" s="187"/>
      <c r="ED283" s="187"/>
      <c r="EE283" s="187"/>
      <c r="EF283" s="187"/>
      <c r="EG283" s="187"/>
      <c r="EH283" s="187"/>
      <c r="EI283" s="187"/>
      <c r="EJ283" s="187"/>
      <c r="EK283" s="187"/>
      <c r="EL283" s="187"/>
      <c r="EM283" s="187"/>
      <c r="EN283" s="187"/>
      <c r="EO283" s="187"/>
      <c r="EP283" s="187"/>
      <c r="EQ283" s="187"/>
      <c r="ER283" s="187"/>
      <c r="ES283" s="187"/>
      <c r="ET283" s="187"/>
      <c r="EU283" s="187"/>
      <c r="EV283" s="187"/>
      <c r="EW283" s="187"/>
      <c r="EX283" s="187"/>
      <c r="EY283" s="187"/>
      <c r="EZ283" s="187"/>
      <c r="FA283" s="187"/>
      <c r="FB283" s="187"/>
      <c r="FC283" s="187"/>
      <c r="FD283" s="187"/>
      <c r="FE283" s="187"/>
      <c r="FF283" s="187"/>
      <c r="FG283" s="187"/>
      <c r="FH283" s="187"/>
      <c r="FI283" s="187"/>
      <c r="FJ283" s="187"/>
      <c r="FK283" s="187"/>
      <c r="FL283" s="187"/>
      <c r="FM283" s="187"/>
      <c r="FN283" s="187"/>
      <c r="FO283" s="187"/>
      <c r="FP283" s="187"/>
      <c r="FQ283" s="187"/>
      <c r="FR283" s="187"/>
      <c r="FS283" s="187"/>
      <c r="FT283" s="187"/>
      <c r="FU283" s="187"/>
      <c r="FV283" s="187"/>
      <c r="FW283" s="187"/>
      <c r="FX283" s="187"/>
      <c r="FY283" s="187"/>
      <c r="FZ283" s="187"/>
      <c r="GA283" s="187"/>
      <c r="GB283" s="187"/>
      <c r="GC283" s="187"/>
      <c r="GD283" s="187"/>
      <c r="GE283" s="187"/>
      <c r="GF283" s="187"/>
      <c r="GG283" s="187"/>
      <c r="GH283" s="187"/>
      <c r="GI283" s="187"/>
      <c r="GJ283" s="187"/>
      <c r="GK283" s="187"/>
      <c r="GL283" s="187"/>
      <c r="GM283" s="187"/>
      <c r="GN283" s="187"/>
      <c r="GO283" s="187"/>
      <c r="GP283" s="187"/>
      <c r="GQ283" s="187"/>
      <c r="GR283" s="187"/>
      <c r="GS283" s="187"/>
      <c r="GT283" s="187"/>
      <c r="GU283" s="187"/>
      <c r="GV283" s="187"/>
      <c r="GW283" s="187"/>
      <c r="GX283" s="187"/>
      <c r="GY283" s="187"/>
      <c r="GZ283" s="187"/>
      <c r="HA283" s="187"/>
      <c r="HB283" s="187"/>
      <c r="HC283" s="187"/>
      <c r="HD283" s="187"/>
      <c r="HE283" s="187"/>
      <c r="HF283" s="187"/>
      <c r="HG283" s="187"/>
      <c r="HH283" s="187"/>
      <c r="HI283" s="187"/>
      <c r="HJ283" s="187"/>
      <c r="HK283" s="187"/>
      <c r="HL283" s="187"/>
      <c r="HM283" s="187"/>
      <c r="HN283" s="187"/>
    </row>
    <row r="284" spans="1:222" s="188" customFormat="1" x14ac:dyDescent="0.2">
      <c r="A284" s="236"/>
      <c r="E284" s="316"/>
      <c r="H284" s="762"/>
      <c r="I284" s="317"/>
      <c r="J284" s="318"/>
      <c r="K284" s="319"/>
      <c r="L284" s="320"/>
      <c r="M284" s="319"/>
      <c r="N284" s="317"/>
      <c r="O284" s="317"/>
      <c r="P284" s="317"/>
      <c r="Q284" s="510"/>
      <c r="R284" s="321"/>
      <c r="S284" s="187"/>
      <c r="T284" s="859"/>
      <c r="U284" s="867"/>
      <c r="V284" s="858"/>
      <c r="W284" s="187"/>
      <c r="X284" s="1101"/>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87"/>
      <c r="DW284" s="187"/>
      <c r="DX284" s="187"/>
      <c r="DY284" s="187"/>
      <c r="DZ284" s="187"/>
      <c r="EA284" s="187"/>
      <c r="EB284" s="187"/>
      <c r="EC284" s="187"/>
      <c r="ED284" s="187"/>
      <c r="EE284" s="187"/>
      <c r="EF284" s="187"/>
      <c r="EG284" s="187"/>
      <c r="EH284" s="187"/>
      <c r="EI284" s="187"/>
      <c r="EJ284" s="187"/>
      <c r="EK284" s="187"/>
      <c r="EL284" s="187"/>
      <c r="EM284" s="187"/>
      <c r="EN284" s="187"/>
      <c r="EO284" s="187"/>
      <c r="EP284" s="187"/>
      <c r="EQ284" s="187"/>
      <c r="ER284" s="187"/>
      <c r="ES284" s="187"/>
      <c r="ET284" s="187"/>
      <c r="EU284" s="187"/>
      <c r="EV284" s="187"/>
      <c r="EW284" s="187"/>
      <c r="EX284" s="187"/>
      <c r="EY284" s="187"/>
      <c r="EZ284" s="187"/>
      <c r="FA284" s="187"/>
      <c r="FB284" s="187"/>
      <c r="FC284" s="187"/>
      <c r="FD284" s="187"/>
      <c r="FE284" s="187"/>
      <c r="FF284" s="187"/>
      <c r="FG284" s="187"/>
      <c r="FH284" s="187"/>
      <c r="FI284" s="187"/>
      <c r="FJ284" s="187"/>
      <c r="FK284" s="187"/>
      <c r="FL284" s="187"/>
      <c r="FM284" s="187"/>
      <c r="FN284" s="187"/>
      <c r="FO284" s="187"/>
      <c r="FP284" s="187"/>
      <c r="FQ284" s="187"/>
      <c r="FR284" s="187"/>
      <c r="FS284" s="187"/>
      <c r="FT284" s="187"/>
      <c r="FU284" s="187"/>
      <c r="FV284" s="187"/>
      <c r="FW284" s="187"/>
      <c r="FX284" s="187"/>
      <c r="FY284" s="187"/>
      <c r="FZ284" s="187"/>
      <c r="GA284" s="187"/>
      <c r="GB284" s="187"/>
      <c r="GC284" s="187"/>
      <c r="GD284" s="187"/>
      <c r="GE284" s="187"/>
      <c r="GF284" s="187"/>
      <c r="GG284" s="187"/>
      <c r="GH284" s="187"/>
      <c r="GI284" s="187"/>
      <c r="GJ284" s="187"/>
      <c r="GK284" s="187"/>
      <c r="GL284" s="187"/>
      <c r="GM284" s="187"/>
      <c r="GN284" s="187"/>
      <c r="GO284" s="187"/>
      <c r="GP284" s="187"/>
      <c r="GQ284" s="187"/>
      <c r="GR284" s="187"/>
      <c r="GS284" s="187"/>
      <c r="GT284" s="187"/>
      <c r="GU284" s="187"/>
      <c r="GV284" s="187"/>
      <c r="GW284" s="187"/>
      <c r="GX284" s="187"/>
      <c r="GY284" s="187"/>
      <c r="GZ284" s="187"/>
      <c r="HA284" s="187"/>
      <c r="HB284" s="187"/>
      <c r="HC284" s="187"/>
      <c r="HD284" s="187"/>
      <c r="HE284" s="187"/>
      <c r="HF284" s="187"/>
      <c r="HG284" s="187"/>
      <c r="HH284" s="187"/>
      <c r="HI284" s="187"/>
      <c r="HJ284" s="187"/>
      <c r="HK284" s="187"/>
      <c r="HL284" s="187"/>
      <c r="HM284" s="187"/>
      <c r="HN284" s="187"/>
    </row>
    <row r="285" spans="1:222" s="188" customFormat="1" x14ac:dyDescent="0.2">
      <c r="A285" s="236"/>
      <c r="E285" s="316"/>
      <c r="H285" s="762"/>
      <c r="I285" s="317"/>
      <c r="J285" s="318"/>
      <c r="K285" s="319"/>
      <c r="L285" s="320"/>
      <c r="M285" s="319"/>
      <c r="N285" s="317"/>
      <c r="O285" s="317"/>
      <c r="P285" s="317"/>
      <c r="Q285" s="510"/>
      <c r="R285" s="321"/>
      <c r="S285" s="187"/>
      <c r="T285" s="859"/>
      <c r="U285" s="867"/>
      <c r="V285" s="858"/>
      <c r="W285" s="187"/>
      <c r="X285" s="1101"/>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87"/>
      <c r="DW285" s="187"/>
      <c r="DX285" s="187"/>
      <c r="DY285" s="187"/>
      <c r="DZ285" s="187"/>
      <c r="EA285" s="187"/>
      <c r="EB285" s="187"/>
      <c r="EC285" s="187"/>
      <c r="ED285" s="187"/>
      <c r="EE285" s="187"/>
      <c r="EF285" s="187"/>
      <c r="EG285" s="187"/>
      <c r="EH285" s="187"/>
      <c r="EI285" s="187"/>
      <c r="EJ285" s="187"/>
      <c r="EK285" s="187"/>
      <c r="EL285" s="187"/>
      <c r="EM285" s="187"/>
      <c r="EN285" s="187"/>
      <c r="EO285" s="187"/>
      <c r="EP285" s="187"/>
      <c r="EQ285" s="187"/>
      <c r="ER285" s="187"/>
      <c r="ES285" s="187"/>
      <c r="ET285" s="187"/>
      <c r="EU285" s="187"/>
      <c r="EV285" s="187"/>
      <c r="EW285" s="187"/>
      <c r="EX285" s="187"/>
      <c r="EY285" s="187"/>
      <c r="EZ285" s="187"/>
      <c r="FA285" s="187"/>
      <c r="FB285" s="187"/>
      <c r="FC285" s="187"/>
      <c r="FD285" s="187"/>
      <c r="FE285" s="187"/>
      <c r="FF285" s="187"/>
      <c r="FG285" s="187"/>
      <c r="FH285" s="187"/>
      <c r="FI285" s="187"/>
      <c r="FJ285" s="187"/>
      <c r="FK285" s="187"/>
      <c r="FL285" s="187"/>
      <c r="FM285" s="187"/>
      <c r="FN285" s="187"/>
      <c r="FO285" s="187"/>
      <c r="FP285" s="187"/>
      <c r="FQ285" s="187"/>
      <c r="FR285" s="187"/>
      <c r="FS285" s="187"/>
      <c r="FT285" s="187"/>
      <c r="FU285" s="187"/>
      <c r="FV285" s="187"/>
      <c r="FW285" s="187"/>
      <c r="FX285" s="187"/>
      <c r="FY285" s="187"/>
      <c r="FZ285" s="187"/>
      <c r="GA285" s="187"/>
      <c r="GB285" s="187"/>
      <c r="GC285" s="187"/>
      <c r="GD285" s="187"/>
      <c r="GE285" s="187"/>
      <c r="GF285" s="187"/>
      <c r="GG285" s="187"/>
      <c r="GH285" s="187"/>
      <c r="GI285" s="187"/>
      <c r="GJ285" s="187"/>
      <c r="GK285" s="187"/>
      <c r="GL285" s="187"/>
      <c r="GM285" s="187"/>
      <c r="GN285" s="187"/>
      <c r="GO285" s="187"/>
      <c r="GP285" s="187"/>
      <c r="GQ285" s="187"/>
      <c r="GR285" s="187"/>
      <c r="GS285" s="187"/>
      <c r="GT285" s="187"/>
      <c r="GU285" s="187"/>
      <c r="GV285" s="187"/>
      <c r="GW285" s="187"/>
      <c r="GX285" s="187"/>
      <c r="GY285" s="187"/>
      <c r="GZ285" s="187"/>
      <c r="HA285" s="187"/>
      <c r="HB285" s="187"/>
      <c r="HC285" s="187"/>
      <c r="HD285" s="187"/>
      <c r="HE285" s="187"/>
      <c r="HF285" s="187"/>
      <c r="HG285" s="187"/>
      <c r="HH285" s="187"/>
      <c r="HI285" s="187"/>
      <c r="HJ285" s="187"/>
      <c r="HK285" s="187"/>
      <c r="HL285" s="187"/>
      <c r="HM285" s="187"/>
      <c r="HN285" s="187"/>
    </row>
    <row r="286" spans="1:222" s="188" customFormat="1" x14ac:dyDescent="0.2">
      <c r="A286" s="236"/>
      <c r="E286" s="316"/>
      <c r="H286" s="762"/>
      <c r="I286" s="317"/>
      <c r="J286" s="318"/>
      <c r="K286" s="319"/>
      <c r="L286" s="320"/>
      <c r="M286" s="319"/>
      <c r="N286" s="317"/>
      <c r="O286" s="317"/>
      <c r="P286" s="317"/>
      <c r="Q286" s="510"/>
      <c r="R286" s="321"/>
      <c r="S286" s="187"/>
      <c r="T286" s="859"/>
      <c r="U286" s="867"/>
      <c r="V286" s="858"/>
      <c r="W286" s="187"/>
      <c r="X286" s="1101"/>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c r="CC286" s="187"/>
      <c r="CD286" s="187"/>
      <c r="CE286" s="187"/>
      <c r="CF286" s="187"/>
      <c r="CG286" s="187"/>
      <c r="CH286" s="187"/>
      <c r="CI286" s="187"/>
      <c r="CJ286" s="187"/>
      <c r="CK286" s="187"/>
      <c r="CL286" s="187"/>
      <c r="CM286" s="187"/>
      <c r="CN286" s="187"/>
      <c r="CO286" s="187"/>
      <c r="CP286" s="187"/>
      <c r="CQ286" s="187"/>
      <c r="CR286" s="187"/>
      <c r="CS286" s="187"/>
      <c r="CT286" s="187"/>
      <c r="CU286" s="187"/>
      <c r="CV286" s="187"/>
      <c r="CW286" s="187"/>
      <c r="CX286" s="187"/>
      <c r="CY286" s="187"/>
      <c r="CZ286" s="187"/>
      <c r="DA286" s="187"/>
      <c r="DB286" s="187"/>
      <c r="DC286" s="187"/>
      <c r="DD286" s="187"/>
      <c r="DE286" s="187"/>
      <c r="DF286" s="187"/>
      <c r="DG286" s="187"/>
      <c r="DH286" s="187"/>
      <c r="DI286" s="187"/>
      <c r="DJ286" s="187"/>
      <c r="DK286" s="187"/>
      <c r="DL286" s="187"/>
      <c r="DM286" s="187"/>
      <c r="DN286" s="187"/>
      <c r="DO286" s="187"/>
      <c r="DP286" s="187"/>
      <c r="DQ286" s="187"/>
      <c r="DR286" s="187"/>
      <c r="DS286" s="187"/>
      <c r="DT286" s="187"/>
      <c r="DU286" s="187"/>
      <c r="DV286" s="187"/>
      <c r="DW286" s="187"/>
      <c r="DX286" s="187"/>
      <c r="DY286" s="187"/>
      <c r="DZ286" s="187"/>
      <c r="EA286" s="187"/>
      <c r="EB286" s="187"/>
      <c r="EC286" s="187"/>
      <c r="ED286" s="187"/>
      <c r="EE286" s="187"/>
      <c r="EF286" s="187"/>
      <c r="EG286" s="187"/>
      <c r="EH286" s="187"/>
      <c r="EI286" s="187"/>
      <c r="EJ286" s="187"/>
      <c r="EK286" s="187"/>
      <c r="EL286" s="187"/>
      <c r="EM286" s="187"/>
      <c r="EN286" s="187"/>
      <c r="EO286" s="187"/>
      <c r="EP286" s="187"/>
      <c r="EQ286" s="187"/>
      <c r="ER286" s="187"/>
      <c r="ES286" s="187"/>
      <c r="ET286" s="187"/>
      <c r="EU286" s="187"/>
      <c r="EV286" s="187"/>
      <c r="EW286" s="187"/>
      <c r="EX286" s="187"/>
      <c r="EY286" s="187"/>
      <c r="EZ286" s="187"/>
      <c r="FA286" s="187"/>
      <c r="FB286" s="187"/>
      <c r="FC286" s="187"/>
      <c r="FD286" s="187"/>
      <c r="FE286" s="187"/>
      <c r="FF286" s="187"/>
      <c r="FG286" s="187"/>
      <c r="FH286" s="187"/>
      <c r="FI286" s="187"/>
      <c r="FJ286" s="187"/>
      <c r="FK286" s="187"/>
      <c r="FL286" s="187"/>
      <c r="FM286" s="187"/>
      <c r="FN286" s="187"/>
      <c r="FO286" s="187"/>
      <c r="FP286" s="187"/>
      <c r="FQ286" s="187"/>
      <c r="FR286" s="187"/>
      <c r="FS286" s="187"/>
      <c r="FT286" s="187"/>
      <c r="FU286" s="187"/>
      <c r="FV286" s="187"/>
      <c r="FW286" s="187"/>
      <c r="FX286" s="187"/>
      <c r="FY286" s="187"/>
      <c r="FZ286" s="187"/>
      <c r="GA286" s="187"/>
      <c r="GB286" s="187"/>
      <c r="GC286" s="187"/>
      <c r="GD286" s="187"/>
      <c r="GE286" s="187"/>
      <c r="GF286" s="187"/>
      <c r="GG286" s="187"/>
      <c r="GH286" s="187"/>
      <c r="GI286" s="187"/>
      <c r="GJ286" s="187"/>
      <c r="GK286" s="187"/>
      <c r="GL286" s="187"/>
      <c r="GM286" s="187"/>
      <c r="GN286" s="187"/>
      <c r="GO286" s="187"/>
      <c r="GP286" s="187"/>
      <c r="GQ286" s="187"/>
      <c r="GR286" s="187"/>
      <c r="GS286" s="187"/>
      <c r="GT286" s="187"/>
      <c r="GU286" s="187"/>
      <c r="GV286" s="187"/>
      <c r="GW286" s="187"/>
      <c r="GX286" s="187"/>
      <c r="GY286" s="187"/>
      <c r="GZ286" s="187"/>
      <c r="HA286" s="187"/>
      <c r="HB286" s="187"/>
      <c r="HC286" s="187"/>
      <c r="HD286" s="187"/>
      <c r="HE286" s="187"/>
      <c r="HF286" s="187"/>
      <c r="HG286" s="187"/>
      <c r="HH286" s="187"/>
      <c r="HI286" s="187"/>
      <c r="HJ286" s="187"/>
      <c r="HK286" s="187"/>
      <c r="HL286" s="187"/>
      <c r="HM286" s="187"/>
      <c r="HN286" s="187"/>
    </row>
    <row r="287" spans="1:222" s="188" customFormat="1" x14ac:dyDescent="0.2">
      <c r="A287" s="236"/>
      <c r="E287" s="316"/>
      <c r="H287" s="762"/>
      <c r="I287" s="317"/>
      <c r="J287" s="318"/>
      <c r="K287" s="319"/>
      <c r="L287" s="320"/>
      <c r="M287" s="319"/>
      <c r="N287" s="317"/>
      <c r="O287" s="317"/>
      <c r="P287" s="317"/>
      <c r="Q287" s="510"/>
      <c r="R287" s="321"/>
      <c r="S287" s="187"/>
      <c r="T287" s="859"/>
      <c r="U287" s="867"/>
      <c r="V287" s="858"/>
      <c r="W287" s="187"/>
      <c r="X287" s="1101"/>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87"/>
      <c r="DW287" s="187"/>
      <c r="DX287" s="187"/>
      <c r="DY287" s="187"/>
      <c r="DZ287" s="187"/>
      <c r="EA287" s="187"/>
      <c r="EB287" s="187"/>
      <c r="EC287" s="187"/>
      <c r="ED287" s="187"/>
      <c r="EE287" s="187"/>
      <c r="EF287" s="187"/>
      <c r="EG287" s="187"/>
      <c r="EH287" s="187"/>
      <c r="EI287" s="187"/>
      <c r="EJ287" s="187"/>
      <c r="EK287" s="187"/>
      <c r="EL287" s="187"/>
      <c r="EM287" s="187"/>
      <c r="EN287" s="187"/>
      <c r="EO287" s="187"/>
      <c r="EP287" s="187"/>
      <c r="EQ287" s="187"/>
      <c r="ER287" s="187"/>
      <c r="ES287" s="187"/>
      <c r="ET287" s="187"/>
      <c r="EU287" s="187"/>
      <c r="EV287" s="187"/>
      <c r="EW287" s="187"/>
      <c r="EX287" s="187"/>
      <c r="EY287" s="187"/>
      <c r="EZ287" s="187"/>
      <c r="FA287" s="187"/>
      <c r="FB287" s="187"/>
      <c r="FC287" s="187"/>
      <c r="FD287" s="187"/>
      <c r="FE287" s="187"/>
      <c r="FF287" s="187"/>
      <c r="FG287" s="187"/>
      <c r="FH287" s="187"/>
      <c r="FI287" s="187"/>
      <c r="FJ287" s="187"/>
      <c r="FK287" s="187"/>
      <c r="FL287" s="187"/>
      <c r="FM287" s="187"/>
      <c r="FN287" s="187"/>
      <c r="FO287" s="187"/>
      <c r="FP287" s="187"/>
      <c r="FQ287" s="187"/>
      <c r="FR287" s="187"/>
      <c r="FS287" s="187"/>
      <c r="FT287" s="187"/>
      <c r="FU287" s="187"/>
      <c r="FV287" s="187"/>
      <c r="FW287" s="187"/>
      <c r="FX287" s="187"/>
      <c r="FY287" s="187"/>
      <c r="FZ287" s="187"/>
      <c r="GA287" s="187"/>
      <c r="GB287" s="187"/>
      <c r="GC287" s="187"/>
      <c r="GD287" s="187"/>
      <c r="GE287" s="187"/>
      <c r="GF287" s="187"/>
      <c r="GG287" s="187"/>
      <c r="GH287" s="187"/>
      <c r="GI287" s="187"/>
      <c r="GJ287" s="187"/>
      <c r="GK287" s="187"/>
      <c r="GL287" s="187"/>
      <c r="GM287" s="187"/>
      <c r="GN287" s="187"/>
      <c r="GO287" s="187"/>
      <c r="GP287" s="187"/>
      <c r="GQ287" s="187"/>
      <c r="GR287" s="187"/>
      <c r="GS287" s="187"/>
      <c r="GT287" s="187"/>
      <c r="GU287" s="187"/>
      <c r="GV287" s="187"/>
      <c r="GW287" s="187"/>
      <c r="GX287" s="187"/>
      <c r="GY287" s="187"/>
      <c r="GZ287" s="187"/>
      <c r="HA287" s="187"/>
      <c r="HB287" s="187"/>
      <c r="HC287" s="187"/>
      <c r="HD287" s="187"/>
      <c r="HE287" s="187"/>
      <c r="HF287" s="187"/>
      <c r="HG287" s="187"/>
      <c r="HH287" s="187"/>
      <c r="HI287" s="187"/>
      <c r="HJ287" s="187"/>
      <c r="HK287" s="187"/>
      <c r="HL287" s="187"/>
      <c r="HM287" s="187"/>
      <c r="HN287" s="187"/>
    </row>
    <row r="288" spans="1:222" s="188" customFormat="1" x14ac:dyDescent="0.2">
      <c r="A288" s="236"/>
      <c r="E288" s="316"/>
      <c r="H288" s="762"/>
      <c r="I288" s="317"/>
      <c r="J288" s="318"/>
      <c r="K288" s="319"/>
      <c r="L288" s="320"/>
      <c r="M288" s="319"/>
      <c r="N288" s="317"/>
      <c r="O288" s="317"/>
      <c r="P288" s="317"/>
      <c r="Q288" s="510"/>
      <c r="R288" s="321"/>
      <c r="S288" s="187"/>
      <c r="T288" s="859"/>
      <c r="U288" s="867"/>
      <c r="V288" s="858"/>
      <c r="W288" s="187"/>
      <c r="X288" s="1101"/>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87"/>
      <c r="DX288" s="187"/>
      <c r="DY288" s="187"/>
      <c r="DZ288" s="187"/>
      <c r="EA288" s="187"/>
      <c r="EB288" s="187"/>
      <c r="EC288" s="187"/>
      <c r="ED288" s="187"/>
      <c r="EE288" s="187"/>
      <c r="EF288" s="187"/>
      <c r="EG288" s="187"/>
      <c r="EH288" s="187"/>
      <c r="EI288" s="187"/>
      <c r="EJ288" s="187"/>
      <c r="EK288" s="187"/>
      <c r="EL288" s="187"/>
      <c r="EM288" s="187"/>
      <c r="EN288" s="187"/>
      <c r="EO288" s="187"/>
      <c r="EP288" s="187"/>
      <c r="EQ288" s="187"/>
      <c r="ER288" s="187"/>
      <c r="ES288" s="187"/>
      <c r="ET288" s="187"/>
      <c r="EU288" s="187"/>
      <c r="EV288" s="187"/>
      <c r="EW288" s="187"/>
      <c r="EX288" s="187"/>
      <c r="EY288" s="187"/>
      <c r="EZ288" s="187"/>
      <c r="FA288" s="187"/>
      <c r="FB288" s="187"/>
      <c r="FC288" s="187"/>
      <c r="FD288" s="187"/>
      <c r="FE288" s="187"/>
      <c r="FF288" s="187"/>
      <c r="FG288" s="187"/>
      <c r="FH288" s="187"/>
      <c r="FI288" s="187"/>
      <c r="FJ288" s="187"/>
      <c r="FK288" s="187"/>
      <c r="FL288" s="187"/>
      <c r="FM288" s="187"/>
      <c r="FN288" s="187"/>
      <c r="FO288" s="187"/>
      <c r="FP288" s="187"/>
      <c r="FQ288" s="187"/>
      <c r="FR288" s="187"/>
      <c r="FS288" s="187"/>
      <c r="FT288" s="187"/>
      <c r="FU288" s="187"/>
      <c r="FV288" s="187"/>
      <c r="FW288" s="187"/>
      <c r="FX288" s="187"/>
      <c r="FY288" s="187"/>
      <c r="FZ288" s="187"/>
      <c r="GA288" s="187"/>
      <c r="GB288" s="187"/>
      <c r="GC288" s="187"/>
      <c r="GD288" s="187"/>
      <c r="GE288" s="187"/>
      <c r="GF288" s="187"/>
      <c r="GG288" s="187"/>
      <c r="GH288" s="187"/>
      <c r="GI288" s="187"/>
      <c r="GJ288" s="187"/>
      <c r="GK288" s="187"/>
      <c r="GL288" s="187"/>
      <c r="GM288" s="187"/>
      <c r="GN288" s="187"/>
      <c r="GO288" s="187"/>
      <c r="GP288" s="187"/>
      <c r="GQ288" s="187"/>
      <c r="GR288" s="187"/>
      <c r="GS288" s="187"/>
      <c r="GT288" s="187"/>
      <c r="GU288" s="187"/>
      <c r="GV288" s="187"/>
      <c r="GW288" s="187"/>
      <c r="GX288" s="187"/>
      <c r="GY288" s="187"/>
      <c r="GZ288" s="187"/>
      <c r="HA288" s="187"/>
      <c r="HB288" s="187"/>
      <c r="HC288" s="187"/>
      <c r="HD288" s="187"/>
      <c r="HE288" s="187"/>
      <c r="HF288" s="187"/>
      <c r="HG288" s="187"/>
      <c r="HH288" s="187"/>
      <c r="HI288" s="187"/>
      <c r="HJ288" s="187"/>
      <c r="HK288" s="187"/>
      <c r="HL288" s="187"/>
      <c r="HM288" s="187"/>
      <c r="HN288" s="187"/>
    </row>
    <row r="289" spans="1:222" s="188" customFormat="1" x14ac:dyDescent="0.2">
      <c r="A289" s="236"/>
      <c r="E289" s="316"/>
      <c r="H289" s="762"/>
      <c r="I289" s="317"/>
      <c r="J289" s="318"/>
      <c r="K289" s="319"/>
      <c r="L289" s="320"/>
      <c r="M289" s="319"/>
      <c r="N289" s="317"/>
      <c r="O289" s="317"/>
      <c r="P289" s="317"/>
      <c r="Q289" s="510"/>
      <c r="R289" s="321"/>
      <c r="S289" s="187"/>
      <c r="T289" s="859"/>
      <c r="U289" s="867"/>
      <c r="V289" s="858"/>
      <c r="W289" s="187"/>
      <c r="X289" s="1101"/>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87"/>
      <c r="DX289" s="187"/>
      <c r="DY289" s="187"/>
      <c r="DZ289" s="187"/>
      <c r="EA289" s="187"/>
      <c r="EB289" s="187"/>
      <c r="EC289" s="187"/>
      <c r="ED289" s="187"/>
      <c r="EE289" s="187"/>
      <c r="EF289" s="187"/>
      <c r="EG289" s="187"/>
      <c r="EH289" s="187"/>
      <c r="EI289" s="187"/>
      <c r="EJ289" s="187"/>
      <c r="EK289" s="187"/>
      <c r="EL289" s="187"/>
      <c r="EM289" s="187"/>
      <c r="EN289" s="187"/>
      <c r="EO289" s="187"/>
      <c r="EP289" s="187"/>
      <c r="EQ289" s="187"/>
      <c r="ER289" s="187"/>
      <c r="ES289" s="187"/>
      <c r="ET289" s="187"/>
      <c r="EU289" s="187"/>
      <c r="EV289" s="187"/>
      <c r="EW289" s="187"/>
      <c r="EX289" s="187"/>
      <c r="EY289" s="187"/>
      <c r="EZ289" s="187"/>
      <c r="FA289" s="187"/>
      <c r="FB289" s="187"/>
      <c r="FC289" s="187"/>
      <c r="FD289" s="187"/>
      <c r="FE289" s="187"/>
      <c r="FF289" s="187"/>
      <c r="FG289" s="187"/>
      <c r="FH289" s="187"/>
      <c r="FI289" s="187"/>
      <c r="FJ289" s="187"/>
      <c r="FK289" s="187"/>
      <c r="FL289" s="187"/>
      <c r="FM289" s="187"/>
      <c r="FN289" s="187"/>
      <c r="FO289" s="187"/>
      <c r="FP289" s="187"/>
      <c r="FQ289" s="187"/>
      <c r="FR289" s="187"/>
      <c r="FS289" s="187"/>
      <c r="FT289" s="187"/>
      <c r="FU289" s="187"/>
      <c r="FV289" s="187"/>
      <c r="FW289" s="187"/>
      <c r="FX289" s="187"/>
      <c r="FY289" s="187"/>
      <c r="FZ289" s="187"/>
      <c r="GA289" s="187"/>
      <c r="GB289" s="187"/>
      <c r="GC289" s="187"/>
      <c r="GD289" s="187"/>
      <c r="GE289" s="187"/>
      <c r="GF289" s="187"/>
      <c r="GG289" s="187"/>
      <c r="GH289" s="187"/>
      <c r="GI289" s="187"/>
      <c r="GJ289" s="187"/>
      <c r="GK289" s="187"/>
      <c r="GL289" s="187"/>
      <c r="GM289" s="187"/>
      <c r="GN289" s="187"/>
      <c r="GO289" s="187"/>
      <c r="GP289" s="187"/>
      <c r="GQ289" s="187"/>
      <c r="GR289" s="187"/>
      <c r="GS289" s="187"/>
      <c r="GT289" s="187"/>
      <c r="GU289" s="187"/>
      <c r="GV289" s="187"/>
      <c r="GW289" s="187"/>
      <c r="GX289" s="187"/>
      <c r="GY289" s="187"/>
      <c r="GZ289" s="187"/>
      <c r="HA289" s="187"/>
      <c r="HB289" s="187"/>
      <c r="HC289" s="187"/>
      <c r="HD289" s="187"/>
      <c r="HE289" s="187"/>
      <c r="HF289" s="187"/>
      <c r="HG289" s="187"/>
      <c r="HH289" s="187"/>
      <c r="HI289" s="187"/>
      <c r="HJ289" s="187"/>
      <c r="HK289" s="187"/>
      <c r="HL289" s="187"/>
      <c r="HM289" s="187"/>
      <c r="HN289" s="187"/>
    </row>
    <row r="290" spans="1:222" s="188" customFormat="1" x14ac:dyDescent="0.2">
      <c r="A290" s="236"/>
      <c r="E290" s="316"/>
      <c r="H290" s="762"/>
      <c r="I290" s="317"/>
      <c r="J290" s="318"/>
      <c r="K290" s="319"/>
      <c r="L290" s="320"/>
      <c r="M290" s="319"/>
      <c r="N290" s="317"/>
      <c r="O290" s="317"/>
      <c r="P290" s="317"/>
      <c r="Q290" s="510"/>
      <c r="R290" s="321"/>
      <c r="S290" s="187"/>
      <c r="T290" s="859"/>
      <c r="U290" s="867"/>
      <c r="V290" s="858"/>
      <c r="W290" s="187"/>
      <c r="X290" s="1101"/>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87"/>
      <c r="DX290" s="187"/>
      <c r="DY290" s="187"/>
      <c r="DZ290" s="187"/>
      <c r="EA290" s="187"/>
      <c r="EB290" s="187"/>
      <c r="EC290" s="187"/>
      <c r="ED290" s="187"/>
      <c r="EE290" s="187"/>
      <c r="EF290" s="187"/>
      <c r="EG290" s="187"/>
      <c r="EH290" s="187"/>
      <c r="EI290" s="187"/>
      <c r="EJ290" s="187"/>
      <c r="EK290" s="187"/>
      <c r="EL290" s="187"/>
      <c r="EM290" s="187"/>
      <c r="EN290" s="187"/>
      <c r="EO290" s="187"/>
      <c r="EP290" s="187"/>
      <c r="EQ290" s="187"/>
      <c r="ER290" s="187"/>
      <c r="ES290" s="187"/>
      <c r="ET290" s="187"/>
      <c r="EU290" s="187"/>
      <c r="EV290" s="187"/>
      <c r="EW290" s="187"/>
      <c r="EX290" s="187"/>
      <c r="EY290" s="187"/>
      <c r="EZ290" s="187"/>
      <c r="FA290" s="187"/>
      <c r="FB290" s="187"/>
      <c r="FC290" s="187"/>
      <c r="FD290" s="187"/>
      <c r="FE290" s="187"/>
      <c r="FF290" s="187"/>
      <c r="FG290" s="187"/>
      <c r="FH290" s="187"/>
      <c r="FI290" s="187"/>
      <c r="FJ290" s="187"/>
      <c r="FK290" s="187"/>
      <c r="FL290" s="187"/>
      <c r="FM290" s="187"/>
      <c r="FN290" s="187"/>
      <c r="FO290" s="187"/>
      <c r="FP290" s="187"/>
      <c r="FQ290" s="187"/>
      <c r="FR290" s="187"/>
      <c r="FS290" s="187"/>
      <c r="FT290" s="187"/>
      <c r="FU290" s="187"/>
      <c r="FV290" s="187"/>
      <c r="FW290" s="187"/>
      <c r="FX290" s="187"/>
      <c r="FY290" s="187"/>
      <c r="FZ290" s="187"/>
      <c r="GA290" s="187"/>
      <c r="GB290" s="187"/>
      <c r="GC290" s="187"/>
      <c r="GD290" s="187"/>
      <c r="GE290" s="187"/>
      <c r="GF290" s="187"/>
      <c r="GG290" s="187"/>
      <c r="GH290" s="187"/>
      <c r="GI290" s="187"/>
      <c r="GJ290" s="187"/>
      <c r="GK290" s="187"/>
      <c r="GL290" s="187"/>
      <c r="GM290" s="187"/>
      <c r="GN290" s="187"/>
      <c r="GO290" s="187"/>
      <c r="GP290" s="187"/>
      <c r="GQ290" s="187"/>
      <c r="GR290" s="187"/>
      <c r="GS290" s="187"/>
      <c r="GT290" s="187"/>
      <c r="GU290" s="187"/>
      <c r="GV290" s="187"/>
      <c r="GW290" s="187"/>
      <c r="GX290" s="187"/>
      <c r="GY290" s="187"/>
      <c r="GZ290" s="187"/>
      <c r="HA290" s="187"/>
      <c r="HB290" s="187"/>
      <c r="HC290" s="187"/>
      <c r="HD290" s="187"/>
      <c r="HE290" s="187"/>
      <c r="HF290" s="187"/>
      <c r="HG290" s="187"/>
      <c r="HH290" s="187"/>
      <c r="HI290" s="187"/>
      <c r="HJ290" s="187"/>
      <c r="HK290" s="187"/>
      <c r="HL290" s="187"/>
      <c r="HM290" s="187"/>
      <c r="HN290" s="187"/>
    </row>
    <row r="291" spans="1:222" s="188" customFormat="1" x14ac:dyDescent="0.2">
      <c r="A291" s="236"/>
      <c r="E291" s="316"/>
      <c r="H291" s="762"/>
      <c r="I291" s="317"/>
      <c r="J291" s="318"/>
      <c r="K291" s="319"/>
      <c r="L291" s="320"/>
      <c r="M291" s="319"/>
      <c r="N291" s="317"/>
      <c r="O291" s="317"/>
      <c r="P291" s="317"/>
      <c r="Q291" s="510"/>
      <c r="R291" s="321"/>
      <c r="S291" s="187"/>
      <c r="T291" s="859"/>
      <c r="U291" s="867"/>
      <c r="V291" s="858"/>
      <c r="W291" s="187"/>
      <c r="X291" s="1101"/>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87"/>
      <c r="DW291" s="187"/>
      <c r="DX291" s="187"/>
      <c r="DY291" s="187"/>
      <c r="DZ291" s="187"/>
      <c r="EA291" s="187"/>
      <c r="EB291" s="187"/>
      <c r="EC291" s="187"/>
      <c r="ED291" s="187"/>
      <c r="EE291" s="187"/>
      <c r="EF291" s="187"/>
      <c r="EG291" s="187"/>
      <c r="EH291" s="187"/>
      <c r="EI291" s="187"/>
      <c r="EJ291" s="187"/>
      <c r="EK291" s="187"/>
      <c r="EL291" s="187"/>
      <c r="EM291" s="187"/>
      <c r="EN291" s="187"/>
      <c r="EO291" s="187"/>
      <c r="EP291" s="187"/>
      <c r="EQ291" s="187"/>
      <c r="ER291" s="187"/>
      <c r="ES291" s="187"/>
      <c r="ET291" s="187"/>
      <c r="EU291" s="187"/>
      <c r="EV291" s="187"/>
      <c r="EW291" s="187"/>
      <c r="EX291" s="187"/>
      <c r="EY291" s="187"/>
      <c r="EZ291" s="187"/>
      <c r="FA291" s="187"/>
      <c r="FB291" s="187"/>
      <c r="FC291" s="187"/>
      <c r="FD291" s="187"/>
      <c r="FE291" s="187"/>
      <c r="FF291" s="187"/>
      <c r="FG291" s="187"/>
      <c r="FH291" s="187"/>
      <c r="FI291" s="187"/>
      <c r="FJ291" s="187"/>
      <c r="FK291" s="187"/>
      <c r="FL291" s="187"/>
      <c r="FM291" s="187"/>
      <c r="FN291" s="187"/>
      <c r="FO291" s="187"/>
      <c r="FP291" s="187"/>
      <c r="FQ291" s="187"/>
      <c r="FR291" s="187"/>
      <c r="FS291" s="187"/>
      <c r="FT291" s="187"/>
      <c r="FU291" s="187"/>
      <c r="FV291" s="187"/>
      <c r="FW291" s="187"/>
      <c r="FX291" s="187"/>
      <c r="FY291" s="187"/>
      <c r="FZ291" s="187"/>
      <c r="GA291" s="187"/>
      <c r="GB291" s="187"/>
      <c r="GC291" s="187"/>
      <c r="GD291" s="187"/>
      <c r="GE291" s="187"/>
      <c r="GF291" s="187"/>
      <c r="GG291" s="187"/>
      <c r="GH291" s="187"/>
      <c r="GI291" s="187"/>
      <c r="GJ291" s="187"/>
      <c r="GK291" s="187"/>
      <c r="GL291" s="187"/>
      <c r="GM291" s="187"/>
      <c r="GN291" s="187"/>
      <c r="GO291" s="187"/>
      <c r="GP291" s="187"/>
      <c r="GQ291" s="187"/>
      <c r="GR291" s="187"/>
      <c r="GS291" s="187"/>
      <c r="GT291" s="187"/>
      <c r="GU291" s="187"/>
      <c r="GV291" s="187"/>
      <c r="GW291" s="187"/>
      <c r="GX291" s="187"/>
      <c r="GY291" s="187"/>
      <c r="GZ291" s="187"/>
      <c r="HA291" s="187"/>
      <c r="HB291" s="187"/>
      <c r="HC291" s="187"/>
      <c r="HD291" s="187"/>
      <c r="HE291" s="187"/>
      <c r="HF291" s="187"/>
      <c r="HG291" s="187"/>
      <c r="HH291" s="187"/>
      <c r="HI291" s="187"/>
      <c r="HJ291" s="187"/>
      <c r="HK291" s="187"/>
      <c r="HL291" s="187"/>
      <c r="HM291" s="187"/>
      <c r="HN291" s="187"/>
    </row>
    <row r="292" spans="1:222" s="188" customFormat="1" x14ac:dyDescent="0.2">
      <c r="A292" s="236"/>
      <c r="E292" s="316"/>
      <c r="H292" s="762"/>
      <c r="I292" s="317"/>
      <c r="J292" s="318"/>
      <c r="K292" s="319"/>
      <c r="L292" s="320"/>
      <c r="M292" s="319"/>
      <c r="N292" s="317"/>
      <c r="O292" s="317"/>
      <c r="P292" s="317"/>
      <c r="Q292" s="510"/>
      <c r="R292" s="321"/>
      <c r="S292" s="187"/>
      <c r="T292" s="859"/>
      <c r="U292" s="867"/>
      <c r="V292" s="858"/>
      <c r="W292" s="187"/>
      <c r="X292" s="1101"/>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c r="CC292" s="187"/>
      <c r="CD292" s="187"/>
      <c r="CE292" s="187"/>
      <c r="CF292" s="187"/>
      <c r="CG292" s="187"/>
      <c r="CH292" s="187"/>
      <c r="CI292" s="187"/>
      <c r="CJ292" s="187"/>
      <c r="CK292" s="187"/>
      <c r="CL292" s="187"/>
      <c r="CM292" s="187"/>
      <c r="CN292" s="187"/>
      <c r="CO292" s="187"/>
      <c r="CP292" s="187"/>
      <c r="CQ292" s="187"/>
      <c r="CR292" s="187"/>
      <c r="CS292" s="187"/>
      <c r="CT292" s="187"/>
      <c r="CU292" s="187"/>
      <c r="CV292" s="187"/>
      <c r="CW292" s="187"/>
      <c r="CX292" s="187"/>
      <c r="CY292" s="187"/>
      <c r="CZ292" s="187"/>
      <c r="DA292" s="187"/>
      <c r="DB292" s="187"/>
      <c r="DC292" s="187"/>
      <c r="DD292" s="187"/>
      <c r="DE292" s="187"/>
      <c r="DF292" s="187"/>
      <c r="DG292" s="187"/>
      <c r="DH292" s="187"/>
      <c r="DI292" s="187"/>
      <c r="DJ292" s="187"/>
      <c r="DK292" s="187"/>
      <c r="DL292" s="187"/>
      <c r="DM292" s="187"/>
      <c r="DN292" s="187"/>
      <c r="DO292" s="187"/>
      <c r="DP292" s="187"/>
      <c r="DQ292" s="187"/>
      <c r="DR292" s="187"/>
      <c r="DS292" s="187"/>
      <c r="DT292" s="187"/>
      <c r="DU292" s="187"/>
      <c r="DV292" s="187"/>
      <c r="DW292" s="187"/>
      <c r="DX292" s="187"/>
      <c r="DY292" s="187"/>
      <c r="DZ292" s="187"/>
      <c r="EA292" s="187"/>
      <c r="EB292" s="187"/>
      <c r="EC292" s="187"/>
      <c r="ED292" s="187"/>
      <c r="EE292" s="187"/>
      <c r="EF292" s="187"/>
      <c r="EG292" s="187"/>
      <c r="EH292" s="187"/>
      <c r="EI292" s="187"/>
      <c r="EJ292" s="187"/>
      <c r="EK292" s="187"/>
      <c r="EL292" s="187"/>
      <c r="EM292" s="187"/>
      <c r="EN292" s="187"/>
      <c r="EO292" s="187"/>
      <c r="EP292" s="187"/>
      <c r="EQ292" s="187"/>
      <c r="ER292" s="187"/>
      <c r="ES292" s="187"/>
      <c r="ET292" s="187"/>
      <c r="EU292" s="187"/>
      <c r="EV292" s="187"/>
      <c r="EW292" s="187"/>
      <c r="EX292" s="187"/>
      <c r="EY292" s="187"/>
      <c r="EZ292" s="187"/>
      <c r="FA292" s="187"/>
      <c r="FB292" s="187"/>
      <c r="FC292" s="187"/>
      <c r="FD292" s="187"/>
      <c r="FE292" s="187"/>
      <c r="FF292" s="187"/>
      <c r="FG292" s="187"/>
      <c r="FH292" s="187"/>
      <c r="FI292" s="187"/>
      <c r="FJ292" s="187"/>
      <c r="FK292" s="187"/>
      <c r="FL292" s="187"/>
      <c r="FM292" s="187"/>
      <c r="FN292" s="187"/>
      <c r="FO292" s="187"/>
      <c r="FP292" s="187"/>
      <c r="FQ292" s="187"/>
      <c r="FR292" s="187"/>
      <c r="FS292" s="187"/>
      <c r="FT292" s="187"/>
      <c r="FU292" s="187"/>
      <c r="FV292" s="187"/>
      <c r="FW292" s="187"/>
      <c r="FX292" s="187"/>
      <c r="FY292" s="187"/>
      <c r="FZ292" s="187"/>
      <c r="GA292" s="187"/>
      <c r="GB292" s="187"/>
      <c r="GC292" s="187"/>
      <c r="GD292" s="187"/>
      <c r="GE292" s="187"/>
      <c r="GF292" s="187"/>
      <c r="GG292" s="187"/>
      <c r="GH292" s="187"/>
      <c r="GI292" s="187"/>
      <c r="GJ292" s="187"/>
      <c r="GK292" s="187"/>
      <c r="GL292" s="187"/>
      <c r="GM292" s="187"/>
      <c r="GN292" s="187"/>
      <c r="GO292" s="187"/>
      <c r="GP292" s="187"/>
      <c r="GQ292" s="187"/>
      <c r="GR292" s="187"/>
      <c r="GS292" s="187"/>
      <c r="GT292" s="187"/>
      <c r="GU292" s="187"/>
      <c r="GV292" s="187"/>
      <c r="GW292" s="187"/>
      <c r="GX292" s="187"/>
      <c r="GY292" s="187"/>
      <c r="GZ292" s="187"/>
      <c r="HA292" s="187"/>
      <c r="HB292" s="187"/>
      <c r="HC292" s="187"/>
      <c r="HD292" s="187"/>
      <c r="HE292" s="187"/>
      <c r="HF292" s="187"/>
      <c r="HG292" s="187"/>
      <c r="HH292" s="187"/>
      <c r="HI292" s="187"/>
      <c r="HJ292" s="187"/>
      <c r="HK292" s="187"/>
      <c r="HL292" s="187"/>
      <c r="HM292" s="187"/>
      <c r="HN292" s="187"/>
    </row>
    <row r="293" spans="1:222" s="188" customFormat="1" x14ac:dyDescent="0.2">
      <c r="A293" s="236"/>
      <c r="E293" s="316"/>
      <c r="H293" s="762"/>
      <c r="I293" s="317"/>
      <c r="J293" s="318"/>
      <c r="K293" s="319"/>
      <c r="L293" s="320"/>
      <c r="M293" s="319"/>
      <c r="N293" s="317"/>
      <c r="O293" s="317"/>
      <c r="P293" s="317"/>
      <c r="Q293" s="510"/>
      <c r="R293" s="321"/>
      <c r="S293" s="187"/>
      <c r="T293" s="859"/>
      <c r="U293" s="867"/>
      <c r="V293" s="858"/>
      <c r="W293" s="187"/>
      <c r="X293" s="1101"/>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87"/>
      <c r="DW293" s="187"/>
      <c r="DX293" s="187"/>
      <c r="DY293" s="187"/>
      <c r="DZ293" s="187"/>
      <c r="EA293" s="187"/>
      <c r="EB293" s="187"/>
      <c r="EC293" s="187"/>
      <c r="ED293" s="187"/>
      <c r="EE293" s="187"/>
      <c r="EF293" s="187"/>
      <c r="EG293" s="187"/>
      <c r="EH293" s="187"/>
      <c r="EI293" s="187"/>
      <c r="EJ293" s="187"/>
      <c r="EK293" s="187"/>
      <c r="EL293" s="187"/>
      <c r="EM293" s="187"/>
      <c r="EN293" s="187"/>
      <c r="EO293" s="187"/>
      <c r="EP293" s="187"/>
      <c r="EQ293" s="187"/>
      <c r="ER293" s="187"/>
      <c r="ES293" s="187"/>
      <c r="ET293" s="187"/>
      <c r="EU293" s="187"/>
      <c r="EV293" s="187"/>
      <c r="EW293" s="187"/>
      <c r="EX293" s="187"/>
      <c r="EY293" s="187"/>
      <c r="EZ293" s="187"/>
      <c r="FA293" s="187"/>
      <c r="FB293" s="187"/>
      <c r="FC293" s="187"/>
      <c r="FD293" s="187"/>
      <c r="FE293" s="187"/>
      <c r="FF293" s="187"/>
      <c r="FG293" s="187"/>
      <c r="FH293" s="187"/>
      <c r="FI293" s="187"/>
      <c r="FJ293" s="187"/>
      <c r="FK293" s="187"/>
      <c r="FL293" s="187"/>
      <c r="FM293" s="187"/>
      <c r="FN293" s="187"/>
      <c r="FO293" s="187"/>
      <c r="FP293" s="187"/>
      <c r="FQ293" s="187"/>
      <c r="FR293" s="187"/>
      <c r="FS293" s="187"/>
      <c r="FT293" s="187"/>
      <c r="FU293" s="187"/>
      <c r="FV293" s="187"/>
      <c r="FW293" s="187"/>
      <c r="FX293" s="187"/>
      <c r="FY293" s="187"/>
      <c r="FZ293" s="187"/>
      <c r="GA293" s="187"/>
      <c r="GB293" s="187"/>
      <c r="GC293" s="187"/>
      <c r="GD293" s="187"/>
      <c r="GE293" s="187"/>
      <c r="GF293" s="187"/>
      <c r="GG293" s="187"/>
      <c r="GH293" s="187"/>
      <c r="GI293" s="187"/>
      <c r="GJ293" s="187"/>
      <c r="GK293" s="187"/>
      <c r="GL293" s="187"/>
      <c r="GM293" s="187"/>
      <c r="GN293" s="187"/>
      <c r="GO293" s="187"/>
      <c r="GP293" s="187"/>
      <c r="GQ293" s="187"/>
      <c r="GR293" s="187"/>
      <c r="GS293" s="187"/>
      <c r="GT293" s="187"/>
      <c r="GU293" s="187"/>
      <c r="GV293" s="187"/>
      <c r="GW293" s="187"/>
      <c r="GX293" s="187"/>
      <c r="GY293" s="187"/>
      <c r="GZ293" s="187"/>
      <c r="HA293" s="187"/>
      <c r="HB293" s="187"/>
      <c r="HC293" s="187"/>
      <c r="HD293" s="187"/>
      <c r="HE293" s="187"/>
      <c r="HF293" s="187"/>
      <c r="HG293" s="187"/>
      <c r="HH293" s="187"/>
      <c r="HI293" s="187"/>
      <c r="HJ293" s="187"/>
      <c r="HK293" s="187"/>
      <c r="HL293" s="187"/>
      <c r="HM293" s="187"/>
      <c r="HN293" s="187"/>
    </row>
    <row r="294" spans="1:222" s="188" customFormat="1" x14ac:dyDescent="0.2">
      <c r="A294" s="236"/>
      <c r="E294" s="316"/>
      <c r="H294" s="762"/>
      <c r="I294" s="317"/>
      <c r="J294" s="318"/>
      <c r="K294" s="319"/>
      <c r="L294" s="320"/>
      <c r="M294" s="319"/>
      <c r="N294" s="317"/>
      <c r="O294" s="317"/>
      <c r="P294" s="317"/>
      <c r="Q294" s="510"/>
      <c r="R294" s="321"/>
      <c r="S294" s="187"/>
      <c r="T294" s="859"/>
      <c r="U294" s="867"/>
      <c r="V294" s="858"/>
      <c r="W294" s="187"/>
      <c r="X294" s="1101"/>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87"/>
      <c r="DW294" s="187"/>
      <c r="DX294" s="187"/>
      <c r="DY294" s="187"/>
      <c r="DZ294" s="187"/>
      <c r="EA294" s="187"/>
      <c r="EB294" s="187"/>
      <c r="EC294" s="187"/>
      <c r="ED294" s="187"/>
      <c r="EE294" s="187"/>
      <c r="EF294" s="187"/>
      <c r="EG294" s="187"/>
      <c r="EH294" s="187"/>
      <c r="EI294" s="187"/>
      <c r="EJ294" s="187"/>
      <c r="EK294" s="187"/>
      <c r="EL294" s="187"/>
      <c r="EM294" s="187"/>
      <c r="EN294" s="187"/>
      <c r="EO294" s="187"/>
      <c r="EP294" s="187"/>
      <c r="EQ294" s="187"/>
      <c r="ER294" s="187"/>
      <c r="ES294" s="187"/>
      <c r="ET294" s="187"/>
      <c r="EU294" s="187"/>
      <c r="EV294" s="187"/>
      <c r="EW294" s="187"/>
      <c r="EX294" s="187"/>
      <c r="EY294" s="187"/>
      <c r="EZ294" s="187"/>
      <c r="FA294" s="187"/>
      <c r="FB294" s="187"/>
      <c r="FC294" s="187"/>
      <c r="FD294" s="187"/>
      <c r="FE294" s="187"/>
      <c r="FF294" s="187"/>
      <c r="FG294" s="187"/>
      <c r="FH294" s="187"/>
      <c r="FI294" s="187"/>
      <c r="FJ294" s="187"/>
      <c r="FK294" s="187"/>
      <c r="FL294" s="187"/>
      <c r="FM294" s="187"/>
      <c r="FN294" s="187"/>
      <c r="FO294" s="187"/>
      <c r="FP294" s="187"/>
      <c r="FQ294" s="187"/>
      <c r="FR294" s="187"/>
      <c r="FS294" s="187"/>
      <c r="FT294" s="187"/>
      <c r="FU294" s="187"/>
      <c r="FV294" s="187"/>
      <c r="FW294" s="187"/>
      <c r="FX294" s="187"/>
      <c r="FY294" s="187"/>
      <c r="FZ294" s="187"/>
      <c r="GA294" s="187"/>
      <c r="GB294" s="187"/>
      <c r="GC294" s="187"/>
      <c r="GD294" s="187"/>
      <c r="GE294" s="187"/>
      <c r="GF294" s="187"/>
      <c r="GG294" s="187"/>
      <c r="GH294" s="187"/>
      <c r="GI294" s="187"/>
      <c r="GJ294" s="187"/>
      <c r="GK294" s="187"/>
      <c r="GL294" s="187"/>
      <c r="GM294" s="187"/>
      <c r="GN294" s="187"/>
      <c r="GO294" s="187"/>
      <c r="GP294" s="187"/>
      <c r="GQ294" s="187"/>
      <c r="GR294" s="187"/>
      <c r="GS294" s="187"/>
      <c r="GT294" s="187"/>
      <c r="GU294" s="187"/>
      <c r="GV294" s="187"/>
      <c r="GW294" s="187"/>
      <c r="GX294" s="187"/>
      <c r="GY294" s="187"/>
      <c r="GZ294" s="187"/>
      <c r="HA294" s="187"/>
      <c r="HB294" s="187"/>
      <c r="HC294" s="187"/>
      <c r="HD294" s="187"/>
      <c r="HE294" s="187"/>
      <c r="HF294" s="187"/>
      <c r="HG294" s="187"/>
      <c r="HH294" s="187"/>
      <c r="HI294" s="187"/>
      <c r="HJ294" s="187"/>
      <c r="HK294" s="187"/>
      <c r="HL294" s="187"/>
      <c r="HM294" s="187"/>
      <c r="HN294" s="187"/>
    </row>
    <row r="295" spans="1:222" s="188" customFormat="1" x14ac:dyDescent="0.2">
      <c r="A295" s="236"/>
      <c r="E295" s="316"/>
      <c r="H295" s="762"/>
      <c r="I295" s="317"/>
      <c r="J295" s="318"/>
      <c r="K295" s="319"/>
      <c r="L295" s="320"/>
      <c r="M295" s="319"/>
      <c r="N295" s="317"/>
      <c r="O295" s="317"/>
      <c r="P295" s="317"/>
      <c r="Q295" s="510"/>
      <c r="R295" s="321"/>
      <c r="S295" s="187"/>
      <c r="T295" s="859"/>
      <c r="U295" s="867"/>
      <c r="V295" s="858"/>
      <c r="W295" s="187"/>
      <c r="X295" s="1101"/>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87"/>
      <c r="EJ295" s="187"/>
      <c r="EK295" s="187"/>
      <c r="EL295" s="187"/>
      <c r="EM295" s="187"/>
      <c r="EN295" s="187"/>
      <c r="EO295" s="187"/>
      <c r="EP295" s="187"/>
      <c r="EQ295" s="187"/>
      <c r="ER295" s="187"/>
      <c r="ES295" s="187"/>
      <c r="ET295" s="187"/>
      <c r="EU295" s="187"/>
      <c r="EV295" s="187"/>
      <c r="EW295" s="187"/>
      <c r="EX295" s="187"/>
      <c r="EY295" s="187"/>
      <c r="EZ295" s="187"/>
      <c r="FA295" s="187"/>
      <c r="FB295" s="187"/>
      <c r="FC295" s="187"/>
      <c r="FD295" s="187"/>
      <c r="FE295" s="187"/>
      <c r="FF295" s="187"/>
      <c r="FG295" s="187"/>
      <c r="FH295" s="187"/>
      <c r="FI295" s="187"/>
      <c r="FJ295" s="187"/>
      <c r="FK295" s="187"/>
      <c r="FL295" s="187"/>
      <c r="FM295" s="187"/>
      <c r="FN295" s="187"/>
      <c r="FO295" s="187"/>
      <c r="FP295" s="187"/>
      <c r="FQ295" s="187"/>
      <c r="FR295" s="187"/>
      <c r="FS295" s="187"/>
      <c r="FT295" s="187"/>
      <c r="FU295" s="187"/>
      <c r="FV295" s="187"/>
      <c r="FW295" s="187"/>
      <c r="FX295" s="187"/>
      <c r="FY295" s="187"/>
      <c r="FZ295" s="187"/>
      <c r="GA295" s="187"/>
      <c r="GB295" s="187"/>
      <c r="GC295" s="187"/>
      <c r="GD295" s="187"/>
      <c r="GE295" s="187"/>
      <c r="GF295" s="187"/>
      <c r="GG295" s="187"/>
      <c r="GH295" s="187"/>
      <c r="GI295" s="187"/>
      <c r="GJ295" s="187"/>
      <c r="GK295" s="187"/>
      <c r="GL295" s="187"/>
      <c r="GM295" s="187"/>
      <c r="GN295" s="187"/>
      <c r="GO295" s="187"/>
      <c r="GP295" s="187"/>
      <c r="GQ295" s="187"/>
      <c r="GR295" s="187"/>
      <c r="GS295" s="187"/>
      <c r="GT295" s="187"/>
      <c r="GU295" s="187"/>
      <c r="GV295" s="187"/>
      <c r="GW295" s="187"/>
      <c r="GX295" s="187"/>
      <c r="GY295" s="187"/>
      <c r="GZ295" s="187"/>
      <c r="HA295" s="187"/>
      <c r="HB295" s="187"/>
      <c r="HC295" s="187"/>
      <c r="HD295" s="187"/>
      <c r="HE295" s="187"/>
      <c r="HF295" s="187"/>
      <c r="HG295" s="187"/>
      <c r="HH295" s="187"/>
      <c r="HI295" s="187"/>
      <c r="HJ295" s="187"/>
      <c r="HK295" s="187"/>
      <c r="HL295" s="187"/>
      <c r="HM295" s="187"/>
      <c r="HN295" s="187"/>
    </row>
    <row r="296" spans="1:222" s="188" customFormat="1" x14ac:dyDescent="0.2">
      <c r="A296" s="236"/>
      <c r="E296" s="316"/>
      <c r="H296" s="762"/>
      <c r="I296" s="317"/>
      <c r="J296" s="318"/>
      <c r="K296" s="319"/>
      <c r="L296" s="320"/>
      <c r="M296" s="319"/>
      <c r="N296" s="317"/>
      <c r="O296" s="317"/>
      <c r="P296" s="317"/>
      <c r="Q296" s="510"/>
      <c r="R296" s="321"/>
      <c r="S296" s="187"/>
      <c r="T296" s="859"/>
      <c r="U296" s="867"/>
      <c r="V296" s="858"/>
      <c r="W296" s="187"/>
      <c r="X296" s="1101"/>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87"/>
      <c r="DW296" s="187"/>
      <c r="DX296" s="187"/>
      <c r="DY296" s="187"/>
      <c r="DZ296" s="187"/>
      <c r="EA296" s="187"/>
      <c r="EB296" s="187"/>
      <c r="EC296" s="187"/>
      <c r="ED296" s="187"/>
      <c r="EE296" s="187"/>
      <c r="EF296" s="187"/>
      <c r="EG296" s="187"/>
      <c r="EH296" s="187"/>
      <c r="EI296" s="187"/>
      <c r="EJ296" s="187"/>
      <c r="EK296" s="187"/>
      <c r="EL296" s="187"/>
      <c r="EM296" s="187"/>
      <c r="EN296" s="187"/>
      <c r="EO296" s="187"/>
      <c r="EP296" s="187"/>
      <c r="EQ296" s="187"/>
      <c r="ER296" s="187"/>
      <c r="ES296" s="187"/>
      <c r="ET296" s="187"/>
      <c r="EU296" s="187"/>
      <c r="EV296" s="187"/>
      <c r="EW296" s="187"/>
      <c r="EX296" s="187"/>
      <c r="EY296" s="187"/>
      <c r="EZ296" s="187"/>
      <c r="FA296" s="187"/>
      <c r="FB296" s="187"/>
      <c r="FC296" s="187"/>
      <c r="FD296" s="187"/>
      <c r="FE296" s="187"/>
      <c r="FF296" s="187"/>
      <c r="FG296" s="187"/>
      <c r="FH296" s="187"/>
      <c r="FI296" s="187"/>
      <c r="FJ296" s="187"/>
      <c r="FK296" s="187"/>
      <c r="FL296" s="187"/>
      <c r="FM296" s="187"/>
      <c r="FN296" s="187"/>
      <c r="FO296" s="187"/>
      <c r="FP296" s="187"/>
      <c r="FQ296" s="187"/>
      <c r="FR296" s="187"/>
      <c r="FS296" s="187"/>
      <c r="FT296" s="187"/>
      <c r="FU296" s="187"/>
      <c r="FV296" s="187"/>
      <c r="FW296" s="187"/>
      <c r="FX296" s="187"/>
      <c r="FY296" s="187"/>
      <c r="FZ296" s="187"/>
      <c r="GA296" s="187"/>
      <c r="GB296" s="187"/>
      <c r="GC296" s="187"/>
      <c r="GD296" s="187"/>
      <c r="GE296" s="187"/>
      <c r="GF296" s="187"/>
      <c r="GG296" s="187"/>
      <c r="GH296" s="187"/>
      <c r="GI296" s="187"/>
      <c r="GJ296" s="187"/>
      <c r="GK296" s="187"/>
      <c r="GL296" s="187"/>
      <c r="GM296" s="187"/>
      <c r="GN296" s="187"/>
      <c r="GO296" s="187"/>
      <c r="GP296" s="187"/>
      <c r="GQ296" s="187"/>
      <c r="GR296" s="187"/>
      <c r="GS296" s="187"/>
      <c r="GT296" s="187"/>
      <c r="GU296" s="187"/>
      <c r="GV296" s="187"/>
      <c r="GW296" s="187"/>
      <c r="GX296" s="187"/>
      <c r="GY296" s="187"/>
      <c r="GZ296" s="187"/>
      <c r="HA296" s="187"/>
      <c r="HB296" s="187"/>
      <c r="HC296" s="187"/>
      <c r="HD296" s="187"/>
      <c r="HE296" s="187"/>
      <c r="HF296" s="187"/>
      <c r="HG296" s="187"/>
      <c r="HH296" s="187"/>
      <c r="HI296" s="187"/>
      <c r="HJ296" s="187"/>
      <c r="HK296" s="187"/>
      <c r="HL296" s="187"/>
      <c r="HM296" s="187"/>
      <c r="HN296" s="187"/>
    </row>
    <row r="297" spans="1:222" s="188" customFormat="1" x14ac:dyDescent="0.2">
      <c r="A297" s="236"/>
      <c r="E297" s="316"/>
      <c r="H297" s="762"/>
      <c r="I297" s="317"/>
      <c r="J297" s="318"/>
      <c r="K297" s="319"/>
      <c r="L297" s="320"/>
      <c r="M297" s="319"/>
      <c r="N297" s="317"/>
      <c r="O297" s="317"/>
      <c r="P297" s="317"/>
      <c r="Q297" s="510"/>
      <c r="R297" s="321"/>
      <c r="S297" s="187"/>
      <c r="T297" s="859"/>
      <c r="U297" s="867"/>
      <c r="V297" s="858"/>
      <c r="W297" s="187"/>
      <c r="X297" s="1101"/>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87"/>
      <c r="DW297" s="187"/>
      <c r="DX297" s="187"/>
      <c r="DY297" s="187"/>
      <c r="DZ297" s="187"/>
      <c r="EA297" s="187"/>
      <c r="EB297" s="187"/>
      <c r="EC297" s="187"/>
      <c r="ED297" s="187"/>
      <c r="EE297" s="187"/>
      <c r="EF297" s="187"/>
      <c r="EG297" s="187"/>
      <c r="EH297" s="187"/>
      <c r="EI297" s="187"/>
      <c r="EJ297" s="187"/>
      <c r="EK297" s="187"/>
      <c r="EL297" s="187"/>
      <c r="EM297" s="187"/>
      <c r="EN297" s="187"/>
      <c r="EO297" s="187"/>
      <c r="EP297" s="187"/>
      <c r="EQ297" s="187"/>
      <c r="ER297" s="187"/>
      <c r="ES297" s="187"/>
      <c r="ET297" s="187"/>
      <c r="EU297" s="187"/>
      <c r="EV297" s="187"/>
      <c r="EW297" s="187"/>
      <c r="EX297" s="187"/>
      <c r="EY297" s="187"/>
      <c r="EZ297" s="187"/>
      <c r="FA297" s="187"/>
      <c r="FB297" s="187"/>
      <c r="FC297" s="187"/>
      <c r="FD297" s="187"/>
      <c r="FE297" s="187"/>
      <c r="FF297" s="187"/>
      <c r="FG297" s="187"/>
      <c r="FH297" s="187"/>
      <c r="FI297" s="187"/>
      <c r="FJ297" s="187"/>
      <c r="FK297" s="187"/>
      <c r="FL297" s="187"/>
      <c r="FM297" s="187"/>
      <c r="FN297" s="187"/>
      <c r="FO297" s="187"/>
      <c r="FP297" s="187"/>
      <c r="FQ297" s="187"/>
      <c r="FR297" s="187"/>
      <c r="FS297" s="187"/>
      <c r="FT297" s="187"/>
      <c r="FU297" s="187"/>
      <c r="FV297" s="187"/>
      <c r="FW297" s="187"/>
      <c r="FX297" s="187"/>
      <c r="FY297" s="187"/>
      <c r="FZ297" s="187"/>
      <c r="GA297" s="187"/>
      <c r="GB297" s="187"/>
      <c r="GC297" s="187"/>
      <c r="GD297" s="187"/>
      <c r="GE297" s="187"/>
      <c r="GF297" s="187"/>
      <c r="GG297" s="187"/>
      <c r="GH297" s="187"/>
      <c r="GI297" s="187"/>
      <c r="GJ297" s="187"/>
      <c r="GK297" s="187"/>
      <c r="GL297" s="187"/>
      <c r="GM297" s="187"/>
      <c r="GN297" s="187"/>
      <c r="GO297" s="187"/>
      <c r="GP297" s="187"/>
      <c r="GQ297" s="187"/>
      <c r="GR297" s="187"/>
      <c r="GS297" s="187"/>
      <c r="GT297" s="187"/>
      <c r="GU297" s="187"/>
      <c r="GV297" s="187"/>
      <c r="GW297" s="187"/>
      <c r="GX297" s="187"/>
      <c r="GY297" s="187"/>
      <c r="GZ297" s="187"/>
      <c r="HA297" s="187"/>
      <c r="HB297" s="187"/>
      <c r="HC297" s="187"/>
      <c r="HD297" s="187"/>
      <c r="HE297" s="187"/>
      <c r="HF297" s="187"/>
      <c r="HG297" s="187"/>
      <c r="HH297" s="187"/>
      <c r="HI297" s="187"/>
      <c r="HJ297" s="187"/>
      <c r="HK297" s="187"/>
      <c r="HL297" s="187"/>
      <c r="HM297" s="187"/>
      <c r="HN297" s="187"/>
    </row>
    <row r="298" spans="1:222" s="188" customFormat="1" x14ac:dyDescent="0.2">
      <c r="A298" s="236"/>
      <c r="E298" s="316"/>
      <c r="H298" s="762"/>
      <c r="I298" s="317"/>
      <c r="J298" s="318"/>
      <c r="K298" s="319"/>
      <c r="L298" s="320"/>
      <c r="M298" s="319"/>
      <c r="N298" s="317"/>
      <c r="O298" s="317"/>
      <c r="P298" s="317"/>
      <c r="Q298" s="510"/>
      <c r="R298" s="321"/>
      <c r="S298" s="187"/>
      <c r="T298" s="859"/>
      <c r="U298" s="867"/>
      <c r="V298" s="858"/>
      <c r="W298" s="187"/>
      <c r="X298" s="1101"/>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87"/>
      <c r="DW298" s="187"/>
      <c r="DX298" s="187"/>
      <c r="DY298" s="187"/>
      <c r="DZ298" s="187"/>
      <c r="EA298" s="187"/>
      <c r="EB298" s="187"/>
      <c r="EC298" s="187"/>
      <c r="ED298" s="187"/>
      <c r="EE298" s="187"/>
      <c r="EF298" s="187"/>
      <c r="EG298" s="187"/>
      <c r="EH298" s="187"/>
      <c r="EI298" s="187"/>
      <c r="EJ298" s="187"/>
      <c r="EK298" s="187"/>
      <c r="EL298" s="187"/>
      <c r="EM298" s="187"/>
      <c r="EN298" s="187"/>
      <c r="EO298" s="187"/>
      <c r="EP298" s="187"/>
      <c r="EQ298" s="187"/>
      <c r="ER298" s="187"/>
      <c r="ES298" s="187"/>
      <c r="ET298" s="187"/>
      <c r="EU298" s="187"/>
      <c r="EV298" s="187"/>
      <c r="EW298" s="187"/>
      <c r="EX298" s="187"/>
      <c r="EY298" s="187"/>
      <c r="EZ298" s="187"/>
      <c r="FA298" s="187"/>
      <c r="FB298" s="187"/>
      <c r="FC298" s="187"/>
      <c r="FD298" s="187"/>
      <c r="FE298" s="187"/>
      <c r="FF298" s="187"/>
      <c r="FG298" s="187"/>
      <c r="FH298" s="187"/>
      <c r="FI298" s="187"/>
      <c r="FJ298" s="187"/>
      <c r="FK298" s="187"/>
      <c r="FL298" s="187"/>
      <c r="FM298" s="187"/>
      <c r="FN298" s="187"/>
      <c r="FO298" s="187"/>
      <c r="FP298" s="187"/>
      <c r="FQ298" s="187"/>
      <c r="FR298" s="187"/>
      <c r="FS298" s="187"/>
      <c r="FT298" s="187"/>
      <c r="FU298" s="187"/>
      <c r="FV298" s="187"/>
      <c r="FW298" s="187"/>
      <c r="FX298" s="187"/>
      <c r="FY298" s="187"/>
      <c r="FZ298" s="187"/>
      <c r="GA298" s="187"/>
      <c r="GB298" s="187"/>
      <c r="GC298" s="187"/>
      <c r="GD298" s="187"/>
      <c r="GE298" s="187"/>
      <c r="GF298" s="187"/>
      <c r="GG298" s="187"/>
      <c r="GH298" s="187"/>
      <c r="GI298" s="187"/>
      <c r="GJ298" s="187"/>
      <c r="GK298" s="187"/>
      <c r="GL298" s="187"/>
      <c r="GM298" s="187"/>
      <c r="GN298" s="187"/>
      <c r="GO298" s="187"/>
      <c r="GP298" s="187"/>
      <c r="GQ298" s="187"/>
      <c r="GR298" s="187"/>
      <c r="GS298" s="187"/>
      <c r="GT298" s="187"/>
      <c r="GU298" s="187"/>
      <c r="GV298" s="187"/>
      <c r="GW298" s="187"/>
      <c r="GX298" s="187"/>
      <c r="GY298" s="187"/>
      <c r="GZ298" s="187"/>
      <c r="HA298" s="187"/>
      <c r="HB298" s="187"/>
      <c r="HC298" s="187"/>
      <c r="HD298" s="187"/>
      <c r="HE298" s="187"/>
      <c r="HF298" s="187"/>
      <c r="HG298" s="187"/>
      <c r="HH298" s="187"/>
      <c r="HI298" s="187"/>
      <c r="HJ298" s="187"/>
      <c r="HK298" s="187"/>
      <c r="HL298" s="187"/>
      <c r="HM298" s="187"/>
      <c r="HN298" s="187"/>
    </row>
    <row r="299" spans="1:222" s="188" customFormat="1" x14ac:dyDescent="0.2">
      <c r="A299" s="236"/>
      <c r="E299" s="316"/>
      <c r="H299" s="762"/>
      <c r="I299" s="317"/>
      <c r="J299" s="318"/>
      <c r="K299" s="319"/>
      <c r="L299" s="320"/>
      <c r="M299" s="319"/>
      <c r="N299" s="317"/>
      <c r="O299" s="317"/>
      <c r="P299" s="317"/>
      <c r="Q299" s="510"/>
      <c r="R299" s="321"/>
      <c r="S299" s="187"/>
      <c r="T299" s="859"/>
      <c r="U299" s="867"/>
      <c r="V299" s="858"/>
      <c r="W299" s="187"/>
      <c r="X299" s="1101"/>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87"/>
      <c r="DW299" s="187"/>
      <c r="DX299" s="187"/>
      <c r="DY299" s="187"/>
      <c r="DZ299" s="187"/>
      <c r="EA299" s="187"/>
      <c r="EB299" s="187"/>
      <c r="EC299" s="187"/>
      <c r="ED299" s="187"/>
      <c r="EE299" s="187"/>
      <c r="EF299" s="187"/>
      <c r="EG299" s="187"/>
      <c r="EH299" s="187"/>
      <c r="EI299" s="187"/>
      <c r="EJ299" s="187"/>
      <c r="EK299" s="187"/>
      <c r="EL299" s="187"/>
      <c r="EM299" s="187"/>
      <c r="EN299" s="187"/>
      <c r="EO299" s="187"/>
      <c r="EP299" s="187"/>
      <c r="EQ299" s="187"/>
      <c r="ER299" s="187"/>
      <c r="ES299" s="187"/>
      <c r="ET299" s="187"/>
      <c r="EU299" s="187"/>
      <c r="EV299" s="187"/>
      <c r="EW299" s="187"/>
      <c r="EX299" s="187"/>
      <c r="EY299" s="187"/>
      <c r="EZ299" s="187"/>
      <c r="FA299" s="187"/>
      <c r="FB299" s="187"/>
      <c r="FC299" s="187"/>
      <c r="FD299" s="187"/>
      <c r="FE299" s="187"/>
      <c r="FF299" s="187"/>
      <c r="FG299" s="187"/>
      <c r="FH299" s="187"/>
      <c r="FI299" s="187"/>
      <c r="FJ299" s="187"/>
      <c r="FK299" s="187"/>
      <c r="FL299" s="187"/>
      <c r="FM299" s="187"/>
      <c r="FN299" s="187"/>
      <c r="FO299" s="187"/>
      <c r="FP299" s="187"/>
      <c r="FQ299" s="187"/>
      <c r="FR299" s="187"/>
      <c r="FS299" s="187"/>
      <c r="FT299" s="187"/>
      <c r="FU299" s="187"/>
      <c r="FV299" s="187"/>
      <c r="FW299" s="187"/>
      <c r="FX299" s="187"/>
      <c r="FY299" s="187"/>
      <c r="FZ299" s="187"/>
      <c r="GA299" s="187"/>
      <c r="GB299" s="187"/>
      <c r="GC299" s="187"/>
      <c r="GD299" s="187"/>
      <c r="GE299" s="187"/>
      <c r="GF299" s="187"/>
      <c r="GG299" s="187"/>
      <c r="GH299" s="187"/>
      <c r="GI299" s="187"/>
      <c r="GJ299" s="187"/>
      <c r="GK299" s="187"/>
      <c r="GL299" s="187"/>
      <c r="GM299" s="187"/>
      <c r="GN299" s="187"/>
      <c r="GO299" s="187"/>
      <c r="GP299" s="187"/>
      <c r="GQ299" s="187"/>
      <c r="GR299" s="187"/>
      <c r="GS299" s="187"/>
      <c r="GT299" s="187"/>
      <c r="GU299" s="187"/>
      <c r="GV299" s="187"/>
      <c r="GW299" s="187"/>
      <c r="GX299" s="187"/>
      <c r="GY299" s="187"/>
      <c r="GZ299" s="187"/>
      <c r="HA299" s="187"/>
      <c r="HB299" s="187"/>
      <c r="HC299" s="187"/>
      <c r="HD299" s="187"/>
      <c r="HE299" s="187"/>
      <c r="HF299" s="187"/>
      <c r="HG299" s="187"/>
      <c r="HH299" s="187"/>
      <c r="HI299" s="187"/>
      <c r="HJ299" s="187"/>
      <c r="HK299" s="187"/>
      <c r="HL299" s="187"/>
      <c r="HM299" s="187"/>
      <c r="HN299" s="187"/>
    </row>
    <row r="300" spans="1:222" s="188" customFormat="1" x14ac:dyDescent="0.2">
      <c r="A300" s="236"/>
      <c r="E300" s="316"/>
      <c r="H300" s="762"/>
      <c r="I300" s="317"/>
      <c r="J300" s="318"/>
      <c r="K300" s="319"/>
      <c r="L300" s="320"/>
      <c r="M300" s="319"/>
      <c r="N300" s="317"/>
      <c r="O300" s="317"/>
      <c r="P300" s="317"/>
      <c r="Q300" s="510"/>
      <c r="R300" s="321"/>
      <c r="S300" s="187"/>
      <c r="T300" s="859"/>
      <c r="U300" s="867"/>
      <c r="V300" s="858"/>
      <c r="W300" s="187"/>
      <c r="X300" s="1101"/>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87"/>
      <c r="DW300" s="187"/>
      <c r="DX300" s="187"/>
      <c r="DY300" s="187"/>
      <c r="DZ300" s="187"/>
      <c r="EA300" s="187"/>
      <c r="EB300" s="187"/>
      <c r="EC300" s="187"/>
      <c r="ED300" s="187"/>
      <c r="EE300" s="187"/>
      <c r="EF300" s="187"/>
      <c r="EG300" s="187"/>
      <c r="EH300" s="187"/>
      <c r="EI300" s="187"/>
      <c r="EJ300" s="187"/>
      <c r="EK300" s="187"/>
      <c r="EL300" s="187"/>
      <c r="EM300" s="187"/>
      <c r="EN300" s="187"/>
      <c r="EO300" s="187"/>
      <c r="EP300" s="187"/>
      <c r="EQ300" s="187"/>
      <c r="ER300" s="187"/>
      <c r="ES300" s="187"/>
      <c r="ET300" s="187"/>
      <c r="EU300" s="187"/>
      <c r="EV300" s="187"/>
      <c r="EW300" s="187"/>
      <c r="EX300" s="187"/>
      <c r="EY300" s="187"/>
      <c r="EZ300" s="187"/>
      <c r="FA300" s="187"/>
      <c r="FB300" s="187"/>
      <c r="FC300" s="187"/>
      <c r="FD300" s="187"/>
      <c r="FE300" s="187"/>
      <c r="FF300" s="187"/>
      <c r="FG300" s="187"/>
      <c r="FH300" s="187"/>
      <c r="FI300" s="187"/>
      <c r="FJ300" s="187"/>
      <c r="FK300" s="187"/>
      <c r="FL300" s="187"/>
      <c r="FM300" s="187"/>
      <c r="FN300" s="187"/>
      <c r="FO300" s="187"/>
      <c r="FP300" s="187"/>
      <c r="FQ300" s="187"/>
      <c r="FR300" s="187"/>
      <c r="FS300" s="187"/>
      <c r="FT300" s="187"/>
      <c r="FU300" s="187"/>
      <c r="FV300" s="187"/>
      <c r="FW300" s="187"/>
      <c r="FX300" s="187"/>
      <c r="FY300" s="187"/>
      <c r="FZ300" s="187"/>
      <c r="GA300" s="187"/>
      <c r="GB300" s="187"/>
      <c r="GC300" s="187"/>
      <c r="GD300" s="187"/>
      <c r="GE300" s="187"/>
      <c r="GF300" s="187"/>
      <c r="GG300" s="187"/>
      <c r="GH300" s="187"/>
      <c r="GI300" s="187"/>
      <c r="GJ300" s="187"/>
      <c r="GK300" s="187"/>
      <c r="GL300" s="187"/>
      <c r="GM300" s="187"/>
      <c r="GN300" s="187"/>
      <c r="GO300" s="187"/>
      <c r="GP300" s="187"/>
      <c r="GQ300" s="187"/>
      <c r="GR300" s="187"/>
      <c r="GS300" s="187"/>
      <c r="GT300" s="187"/>
      <c r="GU300" s="187"/>
      <c r="GV300" s="187"/>
      <c r="GW300" s="187"/>
      <c r="GX300" s="187"/>
      <c r="GY300" s="187"/>
      <c r="GZ300" s="187"/>
      <c r="HA300" s="187"/>
      <c r="HB300" s="187"/>
      <c r="HC300" s="187"/>
      <c r="HD300" s="187"/>
      <c r="HE300" s="187"/>
      <c r="HF300" s="187"/>
      <c r="HG300" s="187"/>
      <c r="HH300" s="187"/>
      <c r="HI300" s="187"/>
      <c r="HJ300" s="187"/>
      <c r="HK300" s="187"/>
      <c r="HL300" s="187"/>
      <c r="HM300" s="187"/>
      <c r="HN300" s="187"/>
    </row>
    <row r="301" spans="1:222" s="188" customFormat="1" x14ac:dyDescent="0.2">
      <c r="A301" s="236"/>
      <c r="E301" s="316"/>
      <c r="H301" s="762"/>
      <c r="I301" s="317"/>
      <c r="J301" s="318"/>
      <c r="K301" s="319"/>
      <c r="L301" s="320"/>
      <c r="M301" s="319"/>
      <c r="N301" s="317"/>
      <c r="O301" s="317"/>
      <c r="P301" s="317"/>
      <c r="Q301" s="510"/>
      <c r="R301" s="321"/>
      <c r="S301" s="187"/>
      <c r="T301" s="859"/>
      <c r="U301" s="867"/>
      <c r="V301" s="858"/>
      <c r="W301" s="187"/>
      <c r="X301" s="1101"/>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87"/>
      <c r="DX301" s="187"/>
      <c r="DY301" s="187"/>
      <c r="DZ301" s="187"/>
      <c r="EA301" s="187"/>
      <c r="EB301" s="187"/>
      <c r="EC301" s="187"/>
      <c r="ED301" s="187"/>
      <c r="EE301" s="187"/>
      <c r="EF301" s="187"/>
      <c r="EG301" s="187"/>
      <c r="EH301" s="187"/>
      <c r="EI301" s="187"/>
      <c r="EJ301" s="187"/>
      <c r="EK301" s="187"/>
      <c r="EL301" s="187"/>
      <c r="EM301" s="187"/>
      <c r="EN301" s="187"/>
      <c r="EO301" s="187"/>
      <c r="EP301" s="187"/>
      <c r="EQ301" s="187"/>
      <c r="ER301" s="187"/>
      <c r="ES301" s="187"/>
      <c r="ET301" s="187"/>
      <c r="EU301" s="187"/>
      <c r="EV301" s="187"/>
      <c r="EW301" s="187"/>
      <c r="EX301" s="187"/>
      <c r="EY301" s="187"/>
      <c r="EZ301" s="187"/>
      <c r="FA301" s="187"/>
      <c r="FB301" s="187"/>
      <c r="FC301" s="187"/>
      <c r="FD301" s="187"/>
      <c r="FE301" s="187"/>
      <c r="FF301" s="187"/>
      <c r="FG301" s="187"/>
      <c r="FH301" s="187"/>
      <c r="FI301" s="187"/>
      <c r="FJ301" s="187"/>
      <c r="FK301" s="187"/>
      <c r="FL301" s="187"/>
      <c r="FM301" s="187"/>
      <c r="FN301" s="187"/>
      <c r="FO301" s="187"/>
      <c r="FP301" s="187"/>
      <c r="FQ301" s="187"/>
      <c r="FR301" s="187"/>
      <c r="FS301" s="187"/>
      <c r="FT301" s="187"/>
      <c r="FU301" s="187"/>
      <c r="FV301" s="187"/>
      <c r="FW301" s="187"/>
      <c r="FX301" s="187"/>
      <c r="FY301" s="187"/>
      <c r="FZ301" s="187"/>
      <c r="GA301" s="187"/>
      <c r="GB301" s="187"/>
      <c r="GC301" s="187"/>
      <c r="GD301" s="187"/>
      <c r="GE301" s="187"/>
      <c r="GF301" s="187"/>
      <c r="GG301" s="187"/>
      <c r="GH301" s="187"/>
      <c r="GI301" s="187"/>
      <c r="GJ301" s="187"/>
      <c r="GK301" s="187"/>
      <c r="GL301" s="187"/>
      <c r="GM301" s="187"/>
      <c r="GN301" s="187"/>
      <c r="GO301" s="187"/>
      <c r="GP301" s="187"/>
      <c r="GQ301" s="187"/>
      <c r="GR301" s="187"/>
      <c r="GS301" s="187"/>
      <c r="GT301" s="187"/>
      <c r="GU301" s="187"/>
      <c r="GV301" s="187"/>
      <c r="GW301" s="187"/>
      <c r="GX301" s="187"/>
      <c r="GY301" s="187"/>
      <c r="GZ301" s="187"/>
      <c r="HA301" s="187"/>
      <c r="HB301" s="187"/>
      <c r="HC301" s="187"/>
      <c r="HD301" s="187"/>
      <c r="HE301" s="187"/>
      <c r="HF301" s="187"/>
      <c r="HG301" s="187"/>
      <c r="HH301" s="187"/>
      <c r="HI301" s="187"/>
      <c r="HJ301" s="187"/>
      <c r="HK301" s="187"/>
      <c r="HL301" s="187"/>
      <c r="HM301" s="187"/>
      <c r="HN301" s="187"/>
    </row>
    <row r="302" spans="1:222" s="188" customFormat="1" x14ac:dyDescent="0.2">
      <c r="A302" s="236"/>
      <c r="E302" s="316"/>
      <c r="H302" s="762"/>
      <c r="I302" s="317"/>
      <c r="J302" s="318"/>
      <c r="K302" s="319"/>
      <c r="L302" s="320"/>
      <c r="M302" s="319"/>
      <c r="N302" s="317"/>
      <c r="O302" s="317"/>
      <c r="P302" s="317"/>
      <c r="Q302" s="510"/>
      <c r="R302" s="321"/>
      <c r="S302" s="187"/>
      <c r="T302" s="859"/>
      <c r="U302" s="867"/>
      <c r="V302" s="858"/>
      <c r="W302" s="187"/>
      <c r="X302" s="1101"/>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87"/>
      <c r="DW302" s="187"/>
      <c r="DX302" s="187"/>
      <c r="DY302" s="187"/>
      <c r="DZ302" s="187"/>
      <c r="EA302" s="187"/>
      <c r="EB302" s="187"/>
      <c r="EC302" s="187"/>
      <c r="ED302" s="187"/>
      <c r="EE302" s="187"/>
      <c r="EF302" s="187"/>
      <c r="EG302" s="187"/>
      <c r="EH302" s="187"/>
      <c r="EI302" s="187"/>
      <c r="EJ302" s="187"/>
      <c r="EK302" s="187"/>
      <c r="EL302" s="187"/>
      <c r="EM302" s="187"/>
      <c r="EN302" s="187"/>
      <c r="EO302" s="187"/>
      <c r="EP302" s="187"/>
      <c r="EQ302" s="187"/>
      <c r="ER302" s="187"/>
      <c r="ES302" s="187"/>
      <c r="ET302" s="187"/>
      <c r="EU302" s="187"/>
      <c r="EV302" s="187"/>
      <c r="EW302" s="187"/>
      <c r="EX302" s="187"/>
      <c r="EY302" s="187"/>
      <c r="EZ302" s="187"/>
      <c r="FA302" s="187"/>
      <c r="FB302" s="187"/>
      <c r="FC302" s="187"/>
      <c r="FD302" s="187"/>
      <c r="FE302" s="187"/>
      <c r="FF302" s="187"/>
      <c r="FG302" s="187"/>
      <c r="FH302" s="187"/>
      <c r="FI302" s="187"/>
      <c r="FJ302" s="187"/>
      <c r="FK302" s="187"/>
      <c r="FL302" s="187"/>
      <c r="FM302" s="187"/>
      <c r="FN302" s="187"/>
      <c r="FO302" s="187"/>
      <c r="FP302" s="187"/>
      <c r="FQ302" s="187"/>
      <c r="FR302" s="187"/>
      <c r="FS302" s="187"/>
      <c r="FT302" s="187"/>
      <c r="FU302" s="187"/>
      <c r="FV302" s="187"/>
      <c r="FW302" s="187"/>
      <c r="FX302" s="187"/>
      <c r="FY302" s="187"/>
      <c r="FZ302" s="187"/>
      <c r="GA302" s="187"/>
      <c r="GB302" s="187"/>
      <c r="GC302" s="187"/>
      <c r="GD302" s="187"/>
      <c r="GE302" s="187"/>
      <c r="GF302" s="187"/>
      <c r="GG302" s="187"/>
      <c r="GH302" s="187"/>
      <c r="GI302" s="187"/>
      <c r="GJ302" s="187"/>
      <c r="GK302" s="187"/>
      <c r="GL302" s="187"/>
      <c r="GM302" s="187"/>
      <c r="GN302" s="187"/>
      <c r="GO302" s="187"/>
      <c r="GP302" s="187"/>
      <c r="GQ302" s="187"/>
      <c r="GR302" s="187"/>
      <c r="GS302" s="187"/>
      <c r="GT302" s="187"/>
      <c r="GU302" s="187"/>
      <c r="GV302" s="187"/>
      <c r="GW302" s="187"/>
      <c r="GX302" s="187"/>
      <c r="GY302" s="187"/>
      <c r="GZ302" s="187"/>
      <c r="HA302" s="187"/>
      <c r="HB302" s="187"/>
      <c r="HC302" s="187"/>
      <c r="HD302" s="187"/>
      <c r="HE302" s="187"/>
      <c r="HF302" s="187"/>
      <c r="HG302" s="187"/>
      <c r="HH302" s="187"/>
      <c r="HI302" s="187"/>
      <c r="HJ302" s="187"/>
      <c r="HK302" s="187"/>
      <c r="HL302" s="187"/>
      <c r="HM302" s="187"/>
      <c r="HN302" s="187"/>
    </row>
    <row r="303" spans="1:222" s="188" customFormat="1" x14ac:dyDescent="0.2">
      <c r="A303" s="236"/>
      <c r="E303" s="316"/>
      <c r="H303" s="762"/>
      <c r="I303" s="317"/>
      <c r="J303" s="318"/>
      <c r="K303" s="319"/>
      <c r="L303" s="320"/>
      <c r="M303" s="319"/>
      <c r="N303" s="317"/>
      <c r="O303" s="317"/>
      <c r="P303" s="317"/>
      <c r="Q303" s="510"/>
      <c r="R303" s="321"/>
      <c r="S303" s="187"/>
      <c r="T303" s="859"/>
      <c r="U303" s="867"/>
      <c r="V303" s="858"/>
      <c r="W303" s="187"/>
      <c r="X303" s="1101"/>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87"/>
      <c r="DW303" s="187"/>
      <c r="DX303" s="187"/>
      <c r="DY303" s="187"/>
      <c r="DZ303" s="187"/>
      <c r="EA303" s="187"/>
      <c r="EB303" s="187"/>
      <c r="EC303" s="187"/>
      <c r="ED303" s="187"/>
      <c r="EE303" s="187"/>
      <c r="EF303" s="187"/>
      <c r="EG303" s="187"/>
      <c r="EH303" s="187"/>
      <c r="EI303" s="187"/>
      <c r="EJ303" s="187"/>
      <c r="EK303" s="187"/>
      <c r="EL303" s="187"/>
      <c r="EM303" s="187"/>
      <c r="EN303" s="187"/>
      <c r="EO303" s="187"/>
      <c r="EP303" s="187"/>
      <c r="EQ303" s="187"/>
      <c r="ER303" s="187"/>
      <c r="ES303" s="187"/>
      <c r="ET303" s="187"/>
      <c r="EU303" s="187"/>
      <c r="EV303" s="187"/>
      <c r="EW303" s="187"/>
      <c r="EX303" s="187"/>
      <c r="EY303" s="187"/>
      <c r="EZ303" s="187"/>
      <c r="FA303" s="187"/>
      <c r="FB303" s="187"/>
      <c r="FC303" s="187"/>
      <c r="FD303" s="187"/>
      <c r="FE303" s="187"/>
      <c r="FF303" s="187"/>
      <c r="FG303" s="187"/>
      <c r="FH303" s="187"/>
      <c r="FI303" s="187"/>
      <c r="FJ303" s="187"/>
      <c r="FK303" s="187"/>
      <c r="FL303" s="187"/>
      <c r="FM303" s="187"/>
      <c r="FN303" s="187"/>
      <c r="FO303" s="187"/>
      <c r="FP303" s="187"/>
      <c r="FQ303" s="187"/>
      <c r="FR303" s="187"/>
      <c r="FS303" s="187"/>
      <c r="FT303" s="187"/>
      <c r="FU303" s="187"/>
      <c r="FV303" s="187"/>
      <c r="FW303" s="187"/>
      <c r="FX303" s="187"/>
      <c r="FY303" s="187"/>
      <c r="FZ303" s="187"/>
      <c r="GA303" s="187"/>
      <c r="GB303" s="187"/>
      <c r="GC303" s="187"/>
      <c r="GD303" s="187"/>
      <c r="GE303" s="187"/>
      <c r="GF303" s="187"/>
      <c r="GG303" s="187"/>
      <c r="GH303" s="187"/>
      <c r="GI303" s="187"/>
      <c r="GJ303" s="187"/>
      <c r="GK303" s="187"/>
      <c r="GL303" s="187"/>
      <c r="GM303" s="187"/>
      <c r="GN303" s="187"/>
      <c r="GO303" s="187"/>
      <c r="GP303" s="187"/>
      <c r="GQ303" s="187"/>
      <c r="GR303" s="187"/>
      <c r="GS303" s="187"/>
      <c r="GT303" s="187"/>
      <c r="GU303" s="187"/>
      <c r="GV303" s="187"/>
      <c r="GW303" s="187"/>
      <c r="GX303" s="187"/>
      <c r="GY303" s="187"/>
      <c r="GZ303" s="187"/>
      <c r="HA303" s="187"/>
      <c r="HB303" s="187"/>
      <c r="HC303" s="187"/>
      <c r="HD303" s="187"/>
      <c r="HE303" s="187"/>
      <c r="HF303" s="187"/>
      <c r="HG303" s="187"/>
      <c r="HH303" s="187"/>
      <c r="HI303" s="187"/>
      <c r="HJ303" s="187"/>
      <c r="HK303" s="187"/>
      <c r="HL303" s="187"/>
      <c r="HM303" s="187"/>
      <c r="HN303" s="187"/>
    </row>
    <row r="304" spans="1:222" s="188" customFormat="1" x14ac:dyDescent="0.2">
      <c r="A304" s="236"/>
      <c r="E304" s="316"/>
      <c r="H304" s="762"/>
      <c r="I304" s="317"/>
      <c r="J304" s="318"/>
      <c r="K304" s="319"/>
      <c r="L304" s="320"/>
      <c r="M304" s="319"/>
      <c r="N304" s="317"/>
      <c r="O304" s="317"/>
      <c r="P304" s="317"/>
      <c r="Q304" s="510"/>
      <c r="R304" s="321"/>
      <c r="S304" s="187"/>
      <c r="T304" s="859"/>
      <c r="U304" s="867"/>
      <c r="V304" s="858"/>
      <c r="W304" s="187"/>
      <c r="X304" s="1101"/>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87"/>
      <c r="DW304" s="187"/>
      <c r="DX304" s="187"/>
      <c r="DY304" s="187"/>
      <c r="DZ304" s="187"/>
      <c r="EA304" s="187"/>
      <c r="EB304" s="187"/>
      <c r="EC304" s="187"/>
      <c r="ED304" s="187"/>
      <c r="EE304" s="187"/>
      <c r="EF304" s="187"/>
      <c r="EG304" s="187"/>
      <c r="EH304" s="187"/>
      <c r="EI304" s="187"/>
      <c r="EJ304" s="187"/>
      <c r="EK304" s="187"/>
      <c r="EL304" s="187"/>
      <c r="EM304" s="187"/>
      <c r="EN304" s="187"/>
      <c r="EO304" s="187"/>
      <c r="EP304" s="187"/>
      <c r="EQ304" s="187"/>
      <c r="ER304" s="187"/>
      <c r="ES304" s="187"/>
      <c r="ET304" s="187"/>
      <c r="EU304" s="187"/>
      <c r="EV304" s="187"/>
      <c r="EW304" s="187"/>
      <c r="EX304" s="187"/>
      <c r="EY304" s="187"/>
      <c r="EZ304" s="187"/>
      <c r="FA304" s="187"/>
      <c r="FB304" s="187"/>
      <c r="FC304" s="187"/>
      <c r="FD304" s="187"/>
      <c r="FE304" s="187"/>
      <c r="FF304" s="187"/>
      <c r="FG304" s="187"/>
      <c r="FH304" s="187"/>
      <c r="FI304" s="187"/>
      <c r="FJ304" s="187"/>
      <c r="FK304" s="187"/>
      <c r="FL304" s="187"/>
      <c r="FM304" s="187"/>
      <c r="FN304" s="187"/>
      <c r="FO304" s="187"/>
      <c r="FP304" s="187"/>
      <c r="FQ304" s="187"/>
      <c r="FR304" s="187"/>
      <c r="FS304" s="187"/>
      <c r="FT304" s="187"/>
      <c r="FU304" s="187"/>
      <c r="FV304" s="187"/>
      <c r="FW304" s="187"/>
      <c r="FX304" s="187"/>
      <c r="FY304" s="187"/>
      <c r="FZ304" s="187"/>
      <c r="GA304" s="187"/>
      <c r="GB304" s="187"/>
      <c r="GC304" s="187"/>
      <c r="GD304" s="187"/>
      <c r="GE304" s="187"/>
      <c r="GF304" s="187"/>
      <c r="GG304" s="187"/>
      <c r="GH304" s="187"/>
      <c r="GI304" s="187"/>
      <c r="GJ304" s="187"/>
      <c r="GK304" s="187"/>
      <c r="GL304" s="187"/>
      <c r="GM304" s="187"/>
      <c r="GN304" s="187"/>
      <c r="GO304" s="187"/>
      <c r="GP304" s="187"/>
      <c r="GQ304" s="187"/>
      <c r="GR304" s="187"/>
      <c r="GS304" s="187"/>
      <c r="GT304" s="187"/>
      <c r="GU304" s="187"/>
      <c r="GV304" s="187"/>
      <c r="GW304" s="187"/>
      <c r="GX304" s="187"/>
      <c r="GY304" s="187"/>
      <c r="GZ304" s="187"/>
      <c r="HA304" s="187"/>
      <c r="HB304" s="187"/>
      <c r="HC304" s="187"/>
      <c r="HD304" s="187"/>
      <c r="HE304" s="187"/>
      <c r="HF304" s="187"/>
      <c r="HG304" s="187"/>
      <c r="HH304" s="187"/>
      <c r="HI304" s="187"/>
      <c r="HJ304" s="187"/>
      <c r="HK304" s="187"/>
      <c r="HL304" s="187"/>
      <c r="HM304" s="187"/>
      <c r="HN304" s="187"/>
    </row>
    <row r="305" spans="1:222" s="188" customFormat="1" x14ac:dyDescent="0.2">
      <c r="A305" s="236"/>
      <c r="E305" s="316"/>
      <c r="H305" s="762"/>
      <c r="I305" s="317"/>
      <c r="J305" s="318"/>
      <c r="K305" s="319"/>
      <c r="L305" s="320"/>
      <c r="M305" s="319"/>
      <c r="N305" s="317"/>
      <c r="O305" s="317"/>
      <c r="P305" s="317"/>
      <c r="Q305" s="510"/>
      <c r="R305" s="321"/>
      <c r="S305" s="187"/>
      <c r="T305" s="859"/>
      <c r="U305" s="867"/>
      <c r="V305" s="858"/>
      <c r="W305" s="187"/>
      <c r="X305" s="1101"/>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87"/>
      <c r="DW305" s="187"/>
      <c r="DX305" s="187"/>
      <c r="DY305" s="187"/>
      <c r="DZ305" s="187"/>
      <c r="EA305" s="187"/>
      <c r="EB305" s="187"/>
      <c r="EC305" s="187"/>
      <c r="ED305" s="187"/>
      <c r="EE305" s="187"/>
      <c r="EF305" s="187"/>
      <c r="EG305" s="187"/>
      <c r="EH305" s="187"/>
      <c r="EI305" s="187"/>
      <c r="EJ305" s="187"/>
      <c r="EK305" s="187"/>
      <c r="EL305" s="187"/>
      <c r="EM305" s="187"/>
      <c r="EN305" s="187"/>
      <c r="EO305" s="187"/>
      <c r="EP305" s="187"/>
      <c r="EQ305" s="187"/>
      <c r="ER305" s="187"/>
      <c r="ES305" s="187"/>
      <c r="ET305" s="187"/>
      <c r="EU305" s="187"/>
      <c r="EV305" s="187"/>
      <c r="EW305" s="187"/>
      <c r="EX305" s="187"/>
      <c r="EY305" s="187"/>
      <c r="EZ305" s="187"/>
      <c r="FA305" s="187"/>
      <c r="FB305" s="187"/>
      <c r="FC305" s="187"/>
      <c r="FD305" s="187"/>
      <c r="FE305" s="187"/>
      <c r="FF305" s="187"/>
      <c r="FG305" s="187"/>
      <c r="FH305" s="187"/>
      <c r="FI305" s="187"/>
      <c r="FJ305" s="187"/>
      <c r="FK305" s="187"/>
      <c r="FL305" s="187"/>
      <c r="FM305" s="187"/>
      <c r="FN305" s="187"/>
      <c r="FO305" s="187"/>
      <c r="FP305" s="187"/>
      <c r="FQ305" s="187"/>
      <c r="FR305" s="187"/>
      <c r="FS305" s="187"/>
      <c r="FT305" s="187"/>
      <c r="FU305" s="187"/>
      <c r="FV305" s="187"/>
      <c r="FW305" s="187"/>
      <c r="FX305" s="187"/>
      <c r="FY305" s="187"/>
      <c r="FZ305" s="187"/>
      <c r="GA305" s="187"/>
      <c r="GB305" s="187"/>
      <c r="GC305" s="187"/>
      <c r="GD305" s="187"/>
      <c r="GE305" s="187"/>
      <c r="GF305" s="187"/>
      <c r="GG305" s="187"/>
      <c r="GH305" s="187"/>
      <c r="GI305" s="187"/>
      <c r="GJ305" s="187"/>
      <c r="GK305" s="187"/>
      <c r="GL305" s="187"/>
      <c r="GM305" s="187"/>
      <c r="GN305" s="187"/>
      <c r="GO305" s="187"/>
      <c r="GP305" s="187"/>
      <c r="GQ305" s="187"/>
      <c r="GR305" s="187"/>
      <c r="GS305" s="187"/>
      <c r="GT305" s="187"/>
      <c r="GU305" s="187"/>
      <c r="GV305" s="187"/>
      <c r="GW305" s="187"/>
      <c r="GX305" s="187"/>
      <c r="GY305" s="187"/>
      <c r="GZ305" s="187"/>
      <c r="HA305" s="187"/>
      <c r="HB305" s="187"/>
      <c r="HC305" s="187"/>
      <c r="HD305" s="187"/>
      <c r="HE305" s="187"/>
      <c r="HF305" s="187"/>
      <c r="HG305" s="187"/>
      <c r="HH305" s="187"/>
      <c r="HI305" s="187"/>
      <c r="HJ305" s="187"/>
      <c r="HK305" s="187"/>
      <c r="HL305" s="187"/>
      <c r="HM305" s="187"/>
      <c r="HN305" s="187"/>
    </row>
    <row r="306" spans="1:222" s="188" customFormat="1" x14ac:dyDescent="0.2">
      <c r="A306" s="236"/>
      <c r="E306" s="316"/>
      <c r="H306" s="762"/>
      <c r="I306" s="317"/>
      <c r="J306" s="318"/>
      <c r="K306" s="319"/>
      <c r="L306" s="320"/>
      <c r="M306" s="319"/>
      <c r="N306" s="317"/>
      <c r="O306" s="317"/>
      <c r="P306" s="317"/>
      <c r="Q306" s="510"/>
      <c r="R306" s="321"/>
      <c r="S306" s="187"/>
      <c r="T306" s="859"/>
      <c r="U306" s="867"/>
      <c r="V306" s="858"/>
      <c r="W306" s="187"/>
      <c r="X306" s="1101"/>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87"/>
      <c r="DW306" s="187"/>
      <c r="DX306" s="187"/>
      <c r="DY306" s="187"/>
      <c r="DZ306" s="187"/>
      <c r="EA306" s="187"/>
      <c r="EB306" s="187"/>
      <c r="EC306" s="187"/>
      <c r="ED306" s="187"/>
      <c r="EE306" s="187"/>
      <c r="EF306" s="187"/>
      <c r="EG306" s="187"/>
      <c r="EH306" s="187"/>
      <c r="EI306" s="187"/>
      <c r="EJ306" s="187"/>
      <c r="EK306" s="187"/>
      <c r="EL306" s="187"/>
      <c r="EM306" s="187"/>
      <c r="EN306" s="187"/>
      <c r="EO306" s="187"/>
      <c r="EP306" s="187"/>
      <c r="EQ306" s="187"/>
      <c r="ER306" s="187"/>
      <c r="ES306" s="187"/>
      <c r="ET306" s="187"/>
      <c r="EU306" s="187"/>
      <c r="EV306" s="187"/>
      <c r="EW306" s="187"/>
      <c r="EX306" s="187"/>
      <c r="EY306" s="187"/>
      <c r="EZ306" s="187"/>
      <c r="FA306" s="187"/>
      <c r="FB306" s="187"/>
      <c r="FC306" s="187"/>
      <c r="FD306" s="187"/>
      <c r="FE306" s="187"/>
      <c r="FF306" s="187"/>
      <c r="FG306" s="187"/>
      <c r="FH306" s="187"/>
      <c r="FI306" s="187"/>
      <c r="FJ306" s="187"/>
      <c r="FK306" s="187"/>
      <c r="FL306" s="187"/>
      <c r="FM306" s="187"/>
      <c r="FN306" s="187"/>
      <c r="FO306" s="187"/>
      <c r="FP306" s="187"/>
      <c r="FQ306" s="187"/>
      <c r="FR306" s="187"/>
      <c r="FS306" s="187"/>
      <c r="FT306" s="187"/>
      <c r="FU306" s="187"/>
      <c r="FV306" s="187"/>
      <c r="FW306" s="187"/>
      <c r="FX306" s="187"/>
      <c r="FY306" s="187"/>
      <c r="FZ306" s="187"/>
      <c r="GA306" s="187"/>
      <c r="GB306" s="187"/>
      <c r="GC306" s="187"/>
      <c r="GD306" s="187"/>
      <c r="GE306" s="187"/>
      <c r="GF306" s="187"/>
      <c r="GG306" s="187"/>
      <c r="GH306" s="187"/>
      <c r="GI306" s="187"/>
      <c r="GJ306" s="187"/>
      <c r="GK306" s="187"/>
      <c r="GL306" s="187"/>
      <c r="GM306" s="187"/>
      <c r="GN306" s="187"/>
      <c r="GO306" s="187"/>
      <c r="GP306" s="187"/>
      <c r="GQ306" s="187"/>
      <c r="GR306" s="187"/>
      <c r="GS306" s="187"/>
      <c r="GT306" s="187"/>
      <c r="GU306" s="187"/>
      <c r="GV306" s="187"/>
      <c r="GW306" s="187"/>
      <c r="GX306" s="187"/>
      <c r="GY306" s="187"/>
      <c r="GZ306" s="187"/>
      <c r="HA306" s="187"/>
      <c r="HB306" s="187"/>
      <c r="HC306" s="187"/>
      <c r="HD306" s="187"/>
      <c r="HE306" s="187"/>
      <c r="HF306" s="187"/>
      <c r="HG306" s="187"/>
      <c r="HH306" s="187"/>
      <c r="HI306" s="187"/>
      <c r="HJ306" s="187"/>
      <c r="HK306" s="187"/>
      <c r="HL306" s="187"/>
      <c r="HM306" s="187"/>
      <c r="HN306" s="187"/>
    </row>
    <row r="307" spans="1:222" s="188" customFormat="1" x14ac:dyDescent="0.2">
      <c r="A307" s="236"/>
      <c r="E307" s="316"/>
      <c r="H307" s="762"/>
      <c r="I307" s="317"/>
      <c r="J307" s="318"/>
      <c r="K307" s="319"/>
      <c r="L307" s="320"/>
      <c r="M307" s="319"/>
      <c r="N307" s="317"/>
      <c r="O307" s="317"/>
      <c r="P307" s="317"/>
      <c r="Q307" s="510"/>
      <c r="R307" s="321"/>
      <c r="S307" s="187"/>
      <c r="T307" s="859"/>
      <c r="U307" s="867"/>
      <c r="V307" s="858"/>
      <c r="W307" s="187"/>
      <c r="X307" s="1101"/>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87"/>
      <c r="DW307" s="187"/>
      <c r="DX307" s="187"/>
      <c r="DY307" s="187"/>
      <c r="DZ307" s="187"/>
      <c r="EA307" s="187"/>
      <c r="EB307" s="187"/>
      <c r="EC307" s="187"/>
      <c r="ED307" s="187"/>
      <c r="EE307" s="187"/>
      <c r="EF307" s="187"/>
      <c r="EG307" s="187"/>
      <c r="EH307" s="187"/>
      <c r="EI307" s="187"/>
      <c r="EJ307" s="187"/>
      <c r="EK307" s="187"/>
      <c r="EL307" s="187"/>
      <c r="EM307" s="187"/>
      <c r="EN307" s="187"/>
      <c r="EO307" s="187"/>
      <c r="EP307" s="187"/>
      <c r="EQ307" s="187"/>
      <c r="ER307" s="187"/>
      <c r="ES307" s="187"/>
      <c r="ET307" s="187"/>
      <c r="EU307" s="187"/>
      <c r="EV307" s="187"/>
      <c r="EW307" s="187"/>
      <c r="EX307" s="187"/>
      <c r="EY307" s="187"/>
      <c r="EZ307" s="187"/>
      <c r="FA307" s="187"/>
      <c r="FB307" s="187"/>
      <c r="FC307" s="187"/>
      <c r="FD307" s="187"/>
      <c r="FE307" s="187"/>
      <c r="FF307" s="187"/>
      <c r="FG307" s="187"/>
      <c r="FH307" s="187"/>
      <c r="FI307" s="187"/>
      <c r="FJ307" s="187"/>
      <c r="FK307" s="187"/>
      <c r="FL307" s="187"/>
      <c r="FM307" s="187"/>
      <c r="FN307" s="187"/>
      <c r="FO307" s="187"/>
      <c r="FP307" s="187"/>
      <c r="FQ307" s="187"/>
      <c r="FR307" s="187"/>
      <c r="FS307" s="187"/>
      <c r="FT307" s="187"/>
      <c r="FU307" s="187"/>
      <c r="FV307" s="187"/>
      <c r="FW307" s="187"/>
      <c r="FX307" s="187"/>
      <c r="FY307" s="187"/>
      <c r="FZ307" s="187"/>
      <c r="GA307" s="187"/>
      <c r="GB307" s="187"/>
      <c r="GC307" s="187"/>
      <c r="GD307" s="187"/>
      <c r="GE307" s="187"/>
      <c r="GF307" s="187"/>
      <c r="GG307" s="187"/>
      <c r="GH307" s="187"/>
      <c r="GI307" s="187"/>
      <c r="GJ307" s="187"/>
      <c r="GK307" s="187"/>
      <c r="GL307" s="187"/>
      <c r="GM307" s="187"/>
      <c r="GN307" s="187"/>
      <c r="GO307" s="187"/>
      <c r="GP307" s="187"/>
      <c r="GQ307" s="187"/>
      <c r="GR307" s="187"/>
      <c r="GS307" s="187"/>
      <c r="GT307" s="187"/>
      <c r="GU307" s="187"/>
      <c r="GV307" s="187"/>
      <c r="GW307" s="187"/>
      <c r="GX307" s="187"/>
      <c r="GY307" s="187"/>
      <c r="GZ307" s="187"/>
      <c r="HA307" s="187"/>
      <c r="HB307" s="187"/>
      <c r="HC307" s="187"/>
      <c r="HD307" s="187"/>
      <c r="HE307" s="187"/>
      <c r="HF307" s="187"/>
      <c r="HG307" s="187"/>
      <c r="HH307" s="187"/>
      <c r="HI307" s="187"/>
      <c r="HJ307" s="187"/>
      <c r="HK307" s="187"/>
      <c r="HL307" s="187"/>
      <c r="HM307" s="187"/>
      <c r="HN307" s="187"/>
    </row>
    <row r="308" spans="1:222" s="188" customFormat="1" x14ac:dyDescent="0.2">
      <c r="A308" s="236"/>
      <c r="E308" s="316"/>
      <c r="H308" s="762"/>
      <c r="I308" s="317"/>
      <c r="J308" s="318"/>
      <c r="K308" s="319"/>
      <c r="L308" s="320"/>
      <c r="M308" s="319"/>
      <c r="N308" s="317"/>
      <c r="O308" s="317"/>
      <c r="P308" s="317"/>
      <c r="Q308" s="510"/>
      <c r="R308" s="321"/>
      <c r="S308" s="187"/>
      <c r="T308" s="859"/>
      <c r="U308" s="867"/>
      <c r="V308" s="858"/>
      <c r="W308" s="187"/>
      <c r="X308" s="1101"/>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87"/>
      <c r="DW308" s="187"/>
      <c r="DX308" s="187"/>
      <c r="DY308" s="187"/>
      <c r="DZ308" s="187"/>
      <c r="EA308" s="187"/>
      <c r="EB308" s="187"/>
      <c r="EC308" s="187"/>
      <c r="ED308" s="187"/>
      <c r="EE308" s="187"/>
      <c r="EF308" s="187"/>
      <c r="EG308" s="187"/>
      <c r="EH308" s="187"/>
      <c r="EI308" s="187"/>
      <c r="EJ308" s="187"/>
      <c r="EK308" s="187"/>
      <c r="EL308" s="187"/>
      <c r="EM308" s="187"/>
      <c r="EN308" s="187"/>
      <c r="EO308" s="187"/>
      <c r="EP308" s="187"/>
      <c r="EQ308" s="187"/>
      <c r="ER308" s="187"/>
      <c r="ES308" s="187"/>
      <c r="ET308" s="187"/>
      <c r="EU308" s="187"/>
      <c r="EV308" s="187"/>
      <c r="EW308" s="187"/>
      <c r="EX308" s="187"/>
      <c r="EY308" s="187"/>
      <c r="EZ308" s="187"/>
      <c r="FA308" s="187"/>
      <c r="FB308" s="187"/>
      <c r="FC308" s="187"/>
      <c r="FD308" s="187"/>
      <c r="FE308" s="187"/>
      <c r="FF308" s="187"/>
      <c r="FG308" s="187"/>
      <c r="FH308" s="187"/>
      <c r="FI308" s="187"/>
      <c r="FJ308" s="187"/>
      <c r="FK308" s="187"/>
      <c r="FL308" s="187"/>
      <c r="FM308" s="187"/>
      <c r="FN308" s="187"/>
      <c r="FO308" s="187"/>
      <c r="FP308" s="187"/>
      <c r="FQ308" s="187"/>
      <c r="FR308" s="187"/>
      <c r="FS308" s="187"/>
      <c r="FT308" s="187"/>
      <c r="FU308" s="187"/>
      <c r="FV308" s="187"/>
      <c r="FW308" s="187"/>
      <c r="FX308" s="187"/>
      <c r="FY308" s="187"/>
      <c r="FZ308" s="187"/>
      <c r="GA308" s="187"/>
      <c r="GB308" s="187"/>
      <c r="GC308" s="187"/>
      <c r="GD308" s="187"/>
      <c r="GE308" s="187"/>
      <c r="GF308" s="187"/>
      <c r="GG308" s="187"/>
      <c r="GH308" s="187"/>
      <c r="GI308" s="187"/>
      <c r="GJ308" s="187"/>
      <c r="GK308" s="187"/>
      <c r="GL308" s="187"/>
      <c r="GM308" s="187"/>
      <c r="GN308" s="187"/>
      <c r="GO308" s="187"/>
      <c r="GP308" s="187"/>
      <c r="GQ308" s="187"/>
      <c r="GR308" s="187"/>
      <c r="GS308" s="187"/>
      <c r="GT308" s="187"/>
      <c r="GU308" s="187"/>
      <c r="GV308" s="187"/>
      <c r="GW308" s="187"/>
      <c r="GX308" s="187"/>
      <c r="GY308" s="187"/>
      <c r="GZ308" s="187"/>
      <c r="HA308" s="187"/>
      <c r="HB308" s="187"/>
      <c r="HC308" s="187"/>
      <c r="HD308" s="187"/>
      <c r="HE308" s="187"/>
      <c r="HF308" s="187"/>
      <c r="HG308" s="187"/>
      <c r="HH308" s="187"/>
      <c r="HI308" s="187"/>
      <c r="HJ308" s="187"/>
      <c r="HK308" s="187"/>
      <c r="HL308" s="187"/>
      <c r="HM308" s="187"/>
      <c r="HN308" s="187"/>
    </row>
    <row r="309" spans="1:222" s="188" customFormat="1" x14ac:dyDescent="0.2">
      <c r="A309" s="236"/>
      <c r="E309" s="316"/>
      <c r="H309" s="762"/>
      <c r="I309" s="317"/>
      <c r="J309" s="318"/>
      <c r="K309" s="319"/>
      <c r="L309" s="320"/>
      <c r="M309" s="319"/>
      <c r="N309" s="317"/>
      <c r="O309" s="317"/>
      <c r="P309" s="317"/>
      <c r="Q309" s="510"/>
      <c r="R309" s="321"/>
      <c r="S309" s="187"/>
      <c r="T309" s="859"/>
      <c r="U309" s="867"/>
      <c r="V309" s="858"/>
      <c r="W309" s="187"/>
      <c r="X309" s="1101"/>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c r="CC309" s="187"/>
      <c r="CD309" s="187"/>
      <c r="CE309" s="187"/>
      <c r="CF309" s="187"/>
      <c r="CG309" s="187"/>
      <c r="CH309" s="187"/>
      <c r="CI309" s="187"/>
      <c r="CJ309" s="187"/>
      <c r="CK309" s="187"/>
      <c r="CL309" s="187"/>
      <c r="CM309" s="187"/>
      <c r="CN309" s="187"/>
      <c r="CO309" s="187"/>
      <c r="CP309" s="187"/>
      <c r="CQ309" s="187"/>
      <c r="CR309" s="187"/>
      <c r="CS309" s="187"/>
      <c r="CT309" s="187"/>
      <c r="CU309" s="187"/>
      <c r="CV309" s="187"/>
      <c r="CW309" s="187"/>
      <c r="CX309" s="187"/>
      <c r="CY309" s="187"/>
      <c r="CZ309" s="187"/>
      <c r="DA309" s="187"/>
      <c r="DB309" s="187"/>
      <c r="DC309" s="187"/>
      <c r="DD309" s="187"/>
      <c r="DE309" s="187"/>
      <c r="DF309" s="187"/>
      <c r="DG309" s="187"/>
      <c r="DH309" s="187"/>
      <c r="DI309" s="187"/>
      <c r="DJ309" s="187"/>
      <c r="DK309" s="187"/>
      <c r="DL309" s="187"/>
      <c r="DM309" s="187"/>
      <c r="DN309" s="187"/>
      <c r="DO309" s="187"/>
      <c r="DP309" s="187"/>
      <c r="DQ309" s="187"/>
      <c r="DR309" s="187"/>
      <c r="DS309" s="187"/>
      <c r="DT309" s="187"/>
      <c r="DU309" s="187"/>
      <c r="DV309" s="187"/>
      <c r="DW309" s="187"/>
      <c r="DX309" s="187"/>
      <c r="DY309" s="187"/>
      <c r="DZ309" s="187"/>
      <c r="EA309" s="187"/>
      <c r="EB309" s="187"/>
      <c r="EC309" s="187"/>
      <c r="ED309" s="187"/>
      <c r="EE309" s="187"/>
      <c r="EF309" s="187"/>
      <c r="EG309" s="187"/>
      <c r="EH309" s="187"/>
      <c r="EI309" s="187"/>
      <c r="EJ309" s="187"/>
      <c r="EK309" s="187"/>
      <c r="EL309" s="187"/>
      <c r="EM309" s="187"/>
      <c r="EN309" s="187"/>
      <c r="EO309" s="187"/>
      <c r="EP309" s="187"/>
      <c r="EQ309" s="187"/>
      <c r="ER309" s="187"/>
      <c r="ES309" s="187"/>
      <c r="ET309" s="187"/>
      <c r="EU309" s="187"/>
      <c r="EV309" s="187"/>
      <c r="EW309" s="187"/>
      <c r="EX309" s="187"/>
      <c r="EY309" s="187"/>
      <c r="EZ309" s="187"/>
      <c r="FA309" s="187"/>
      <c r="FB309" s="187"/>
      <c r="FC309" s="187"/>
      <c r="FD309" s="187"/>
      <c r="FE309" s="187"/>
      <c r="FF309" s="187"/>
      <c r="FG309" s="187"/>
      <c r="FH309" s="187"/>
      <c r="FI309" s="187"/>
      <c r="FJ309" s="187"/>
      <c r="FK309" s="187"/>
      <c r="FL309" s="187"/>
      <c r="FM309" s="187"/>
      <c r="FN309" s="187"/>
      <c r="FO309" s="187"/>
      <c r="FP309" s="187"/>
      <c r="FQ309" s="187"/>
      <c r="FR309" s="187"/>
      <c r="FS309" s="187"/>
      <c r="FT309" s="187"/>
      <c r="FU309" s="187"/>
      <c r="FV309" s="187"/>
      <c r="FW309" s="187"/>
      <c r="FX309" s="187"/>
      <c r="FY309" s="187"/>
      <c r="FZ309" s="187"/>
      <c r="GA309" s="187"/>
      <c r="GB309" s="187"/>
      <c r="GC309" s="187"/>
      <c r="GD309" s="187"/>
      <c r="GE309" s="187"/>
      <c r="GF309" s="187"/>
      <c r="GG309" s="187"/>
      <c r="GH309" s="187"/>
      <c r="GI309" s="187"/>
      <c r="GJ309" s="187"/>
      <c r="GK309" s="187"/>
      <c r="GL309" s="187"/>
      <c r="GM309" s="187"/>
      <c r="GN309" s="187"/>
      <c r="GO309" s="187"/>
      <c r="GP309" s="187"/>
      <c r="GQ309" s="187"/>
      <c r="GR309" s="187"/>
      <c r="GS309" s="187"/>
      <c r="GT309" s="187"/>
      <c r="GU309" s="187"/>
      <c r="GV309" s="187"/>
      <c r="GW309" s="187"/>
      <c r="GX309" s="187"/>
      <c r="GY309" s="187"/>
      <c r="GZ309" s="187"/>
      <c r="HA309" s="187"/>
      <c r="HB309" s="187"/>
      <c r="HC309" s="187"/>
      <c r="HD309" s="187"/>
      <c r="HE309" s="187"/>
      <c r="HF309" s="187"/>
      <c r="HG309" s="187"/>
      <c r="HH309" s="187"/>
      <c r="HI309" s="187"/>
      <c r="HJ309" s="187"/>
      <c r="HK309" s="187"/>
      <c r="HL309" s="187"/>
      <c r="HM309" s="187"/>
      <c r="HN309" s="187"/>
    </row>
    <row r="310" spans="1:222" s="188" customFormat="1" x14ac:dyDescent="0.2">
      <c r="A310" s="236"/>
      <c r="E310" s="316"/>
      <c r="H310" s="762"/>
      <c r="I310" s="317"/>
      <c r="J310" s="318"/>
      <c r="K310" s="319"/>
      <c r="L310" s="320"/>
      <c r="M310" s="319"/>
      <c r="N310" s="317"/>
      <c r="O310" s="317"/>
      <c r="P310" s="317"/>
      <c r="Q310" s="510"/>
      <c r="R310" s="321"/>
      <c r="S310" s="187"/>
      <c r="T310" s="859"/>
      <c r="U310" s="867"/>
      <c r="V310" s="858"/>
      <c r="W310" s="187"/>
      <c r="X310" s="1101"/>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87"/>
      <c r="DW310" s="187"/>
      <c r="DX310" s="187"/>
      <c r="DY310" s="187"/>
      <c r="DZ310" s="187"/>
      <c r="EA310" s="187"/>
      <c r="EB310" s="187"/>
      <c r="EC310" s="187"/>
      <c r="ED310" s="187"/>
      <c r="EE310" s="187"/>
      <c r="EF310" s="187"/>
      <c r="EG310" s="187"/>
      <c r="EH310" s="187"/>
      <c r="EI310" s="187"/>
      <c r="EJ310" s="187"/>
      <c r="EK310" s="187"/>
      <c r="EL310" s="187"/>
      <c r="EM310" s="187"/>
      <c r="EN310" s="187"/>
      <c r="EO310" s="187"/>
      <c r="EP310" s="187"/>
      <c r="EQ310" s="187"/>
      <c r="ER310" s="187"/>
      <c r="ES310" s="187"/>
      <c r="ET310" s="187"/>
      <c r="EU310" s="187"/>
      <c r="EV310" s="187"/>
      <c r="EW310" s="187"/>
      <c r="EX310" s="187"/>
      <c r="EY310" s="187"/>
      <c r="EZ310" s="187"/>
      <c r="FA310" s="187"/>
      <c r="FB310" s="187"/>
      <c r="FC310" s="187"/>
      <c r="FD310" s="187"/>
      <c r="FE310" s="187"/>
      <c r="FF310" s="187"/>
      <c r="FG310" s="187"/>
      <c r="FH310" s="187"/>
      <c r="FI310" s="187"/>
      <c r="FJ310" s="187"/>
      <c r="FK310" s="187"/>
      <c r="FL310" s="187"/>
      <c r="FM310" s="187"/>
      <c r="FN310" s="187"/>
      <c r="FO310" s="187"/>
      <c r="FP310" s="187"/>
      <c r="FQ310" s="187"/>
      <c r="FR310" s="187"/>
      <c r="FS310" s="187"/>
      <c r="FT310" s="187"/>
      <c r="FU310" s="187"/>
      <c r="FV310" s="187"/>
      <c r="FW310" s="187"/>
      <c r="FX310" s="187"/>
      <c r="FY310" s="187"/>
      <c r="FZ310" s="187"/>
      <c r="GA310" s="187"/>
      <c r="GB310" s="187"/>
      <c r="GC310" s="187"/>
      <c r="GD310" s="187"/>
      <c r="GE310" s="187"/>
      <c r="GF310" s="187"/>
      <c r="GG310" s="187"/>
      <c r="GH310" s="187"/>
      <c r="GI310" s="187"/>
      <c r="GJ310" s="187"/>
      <c r="GK310" s="187"/>
      <c r="GL310" s="187"/>
      <c r="GM310" s="187"/>
      <c r="GN310" s="187"/>
      <c r="GO310" s="187"/>
      <c r="GP310" s="187"/>
      <c r="GQ310" s="187"/>
      <c r="GR310" s="187"/>
      <c r="GS310" s="187"/>
      <c r="GT310" s="187"/>
      <c r="GU310" s="187"/>
      <c r="GV310" s="187"/>
      <c r="GW310" s="187"/>
      <c r="GX310" s="187"/>
      <c r="GY310" s="187"/>
      <c r="GZ310" s="187"/>
      <c r="HA310" s="187"/>
      <c r="HB310" s="187"/>
      <c r="HC310" s="187"/>
      <c r="HD310" s="187"/>
      <c r="HE310" s="187"/>
      <c r="HF310" s="187"/>
      <c r="HG310" s="187"/>
      <c r="HH310" s="187"/>
      <c r="HI310" s="187"/>
      <c r="HJ310" s="187"/>
      <c r="HK310" s="187"/>
      <c r="HL310" s="187"/>
      <c r="HM310" s="187"/>
      <c r="HN310" s="187"/>
    </row>
    <row r="311" spans="1:222" s="188" customFormat="1" x14ac:dyDescent="0.2">
      <c r="A311" s="236"/>
      <c r="E311" s="316"/>
      <c r="H311" s="762"/>
      <c r="I311" s="317"/>
      <c r="J311" s="318"/>
      <c r="K311" s="319"/>
      <c r="L311" s="320"/>
      <c r="M311" s="319"/>
      <c r="N311" s="317"/>
      <c r="O311" s="317"/>
      <c r="P311" s="317"/>
      <c r="Q311" s="510"/>
      <c r="R311" s="321"/>
      <c r="S311" s="187"/>
      <c r="T311" s="859"/>
      <c r="U311" s="867"/>
      <c r="V311" s="858"/>
      <c r="W311" s="187"/>
      <c r="X311" s="1101"/>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87"/>
      <c r="DW311" s="187"/>
      <c r="DX311" s="187"/>
      <c r="DY311" s="187"/>
      <c r="DZ311" s="187"/>
      <c r="EA311" s="187"/>
      <c r="EB311" s="187"/>
      <c r="EC311" s="187"/>
      <c r="ED311" s="187"/>
      <c r="EE311" s="187"/>
      <c r="EF311" s="187"/>
      <c r="EG311" s="187"/>
      <c r="EH311" s="187"/>
      <c r="EI311" s="187"/>
      <c r="EJ311" s="187"/>
      <c r="EK311" s="187"/>
      <c r="EL311" s="187"/>
      <c r="EM311" s="187"/>
      <c r="EN311" s="187"/>
      <c r="EO311" s="187"/>
      <c r="EP311" s="187"/>
      <c r="EQ311" s="187"/>
      <c r="ER311" s="187"/>
      <c r="ES311" s="187"/>
      <c r="ET311" s="187"/>
      <c r="EU311" s="187"/>
      <c r="EV311" s="187"/>
      <c r="EW311" s="187"/>
      <c r="EX311" s="187"/>
      <c r="EY311" s="187"/>
      <c r="EZ311" s="187"/>
      <c r="FA311" s="187"/>
      <c r="FB311" s="187"/>
      <c r="FC311" s="187"/>
      <c r="FD311" s="187"/>
      <c r="FE311" s="187"/>
      <c r="FF311" s="187"/>
      <c r="FG311" s="187"/>
      <c r="FH311" s="187"/>
      <c r="FI311" s="187"/>
      <c r="FJ311" s="187"/>
      <c r="FK311" s="187"/>
      <c r="FL311" s="187"/>
      <c r="FM311" s="187"/>
      <c r="FN311" s="187"/>
      <c r="FO311" s="187"/>
      <c r="FP311" s="187"/>
      <c r="FQ311" s="187"/>
      <c r="FR311" s="187"/>
      <c r="FS311" s="187"/>
      <c r="FT311" s="187"/>
      <c r="FU311" s="187"/>
      <c r="FV311" s="187"/>
      <c r="FW311" s="187"/>
      <c r="FX311" s="187"/>
      <c r="FY311" s="187"/>
      <c r="FZ311" s="187"/>
      <c r="GA311" s="187"/>
      <c r="GB311" s="187"/>
      <c r="GC311" s="187"/>
      <c r="GD311" s="187"/>
      <c r="GE311" s="187"/>
      <c r="GF311" s="187"/>
      <c r="GG311" s="187"/>
      <c r="GH311" s="187"/>
      <c r="GI311" s="187"/>
      <c r="GJ311" s="187"/>
      <c r="GK311" s="187"/>
      <c r="GL311" s="187"/>
      <c r="GM311" s="187"/>
      <c r="GN311" s="187"/>
      <c r="GO311" s="187"/>
      <c r="GP311" s="187"/>
      <c r="GQ311" s="187"/>
      <c r="GR311" s="187"/>
      <c r="GS311" s="187"/>
      <c r="GT311" s="187"/>
      <c r="GU311" s="187"/>
      <c r="GV311" s="187"/>
      <c r="GW311" s="187"/>
      <c r="GX311" s="187"/>
      <c r="GY311" s="187"/>
      <c r="GZ311" s="187"/>
      <c r="HA311" s="187"/>
      <c r="HB311" s="187"/>
      <c r="HC311" s="187"/>
      <c r="HD311" s="187"/>
      <c r="HE311" s="187"/>
      <c r="HF311" s="187"/>
      <c r="HG311" s="187"/>
      <c r="HH311" s="187"/>
      <c r="HI311" s="187"/>
      <c r="HJ311" s="187"/>
      <c r="HK311" s="187"/>
      <c r="HL311" s="187"/>
      <c r="HM311" s="187"/>
      <c r="HN311" s="187"/>
    </row>
    <row r="312" spans="1:222" s="188" customFormat="1" x14ac:dyDescent="0.2">
      <c r="A312" s="236"/>
      <c r="E312" s="316"/>
      <c r="H312" s="762"/>
      <c r="I312" s="317"/>
      <c r="J312" s="318"/>
      <c r="K312" s="319"/>
      <c r="L312" s="320"/>
      <c r="M312" s="319"/>
      <c r="N312" s="317"/>
      <c r="O312" s="317"/>
      <c r="P312" s="317"/>
      <c r="Q312" s="510"/>
      <c r="R312" s="321"/>
      <c r="S312" s="187"/>
      <c r="T312" s="859"/>
      <c r="U312" s="867"/>
      <c r="V312" s="858"/>
      <c r="W312" s="187"/>
      <c r="X312" s="1101"/>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87"/>
      <c r="DW312" s="187"/>
      <c r="DX312" s="187"/>
      <c r="DY312" s="187"/>
      <c r="DZ312" s="187"/>
      <c r="EA312" s="187"/>
      <c r="EB312" s="187"/>
      <c r="EC312" s="187"/>
      <c r="ED312" s="187"/>
      <c r="EE312" s="187"/>
      <c r="EF312" s="187"/>
      <c r="EG312" s="187"/>
      <c r="EH312" s="187"/>
      <c r="EI312" s="187"/>
      <c r="EJ312" s="187"/>
      <c r="EK312" s="187"/>
      <c r="EL312" s="187"/>
      <c r="EM312" s="187"/>
      <c r="EN312" s="187"/>
      <c r="EO312" s="187"/>
      <c r="EP312" s="187"/>
      <c r="EQ312" s="187"/>
      <c r="ER312" s="187"/>
      <c r="ES312" s="187"/>
      <c r="ET312" s="187"/>
      <c r="EU312" s="187"/>
      <c r="EV312" s="187"/>
      <c r="EW312" s="187"/>
      <c r="EX312" s="187"/>
      <c r="EY312" s="187"/>
      <c r="EZ312" s="187"/>
      <c r="FA312" s="187"/>
      <c r="FB312" s="187"/>
      <c r="FC312" s="187"/>
      <c r="FD312" s="187"/>
      <c r="FE312" s="187"/>
      <c r="FF312" s="187"/>
      <c r="FG312" s="187"/>
      <c r="FH312" s="187"/>
      <c r="FI312" s="187"/>
      <c r="FJ312" s="187"/>
      <c r="FK312" s="187"/>
      <c r="FL312" s="187"/>
      <c r="FM312" s="187"/>
      <c r="FN312" s="187"/>
      <c r="FO312" s="187"/>
      <c r="FP312" s="187"/>
      <c r="FQ312" s="187"/>
      <c r="FR312" s="187"/>
      <c r="FS312" s="187"/>
      <c r="FT312" s="187"/>
      <c r="FU312" s="187"/>
      <c r="FV312" s="187"/>
      <c r="FW312" s="187"/>
      <c r="FX312" s="187"/>
      <c r="FY312" s="187"/>
      <c r="FZ312" s="187"/>
      <c r="GA312" s="187"/>
      <c r="GB312" s="187"/>
      <c r="GC312" s="187"/>
      <c r="GD312" s="187"/>
      <c r="GE312" s="187"/>
      <c r="GF312" s="187"/>
      <c r="GG312" s="187"/>
      <c r="GH312" s="187"/>
      <c r="GI312" s="187"/>
      <c r="GJ312" s="187"/>
      <c r="GK312" s="187"/>
      <c r="GL312" s="187"/>
      <c r="GM312" s="187"/>
      <c r="GN312" s="187"/>
      <c r="GO312" s="187"/>
      <c r="GP312" s="187"/>
      <c r="GQ312" s="187"/>
      <c r="GR312" s="187"/>
      <c r="GS312" s="187"/>
      <c r="GT312" s="187"/>
      <c r="GU312" s="187"/>
      <c r="GV312" s="187"/>
      <c r="GW312" s="187"/>
      <c r="GX312" s="187"/>
      <c r="GY312" s="187"/>
      <c r="GZ312" s="187"/>
      <c r="HA312" s="187"/>
      <c r="HB312" s="187"/>
      <c r="HC312" s="187"/>
      <c r="HD312" s="187"/>
      <c r="HE312" s="187"/>
      <c r="HF312" s="187"/>
      <c r="HG312" s="187"/>
      <c r="HH312" s="187"/>
      <c r="HI312" s="187"/>
      <c r="HJ312" s="187"/>
      <c r="HK312" s="187"/>
      <c r="HL312" s="187"/>
      <c r="HM312" s="187"/>
      <c r="HN312" s="187"/>
    </row>
    <row r="313" spans="1:222" s="188" customFormat="1" x14ac:dyDescent="0.2">
      <c r="A313" s="236"/>
      <c r="E313" s="316"/>
      <c r="H313" s="762"/>
      <c r="I313" s="317"/>
      <c r="J313" s="318"/>
      <c r="K313" s="319"/>
      <c r="L313" s="320"/>
      <c r="M313" s="319"/>
      <c r="N313" s="317"/>
      <c r="O313" s="317"/>
      <c r="P313" s="317"/>
      <c r="Q313" s="510"/>
      <c r="R313" s="321"/>
      <c r="S313" s="187"/>
      <c r="T313" s="859"/>
      <c r="U313" s="867"/>
      <c r="V313" s="858"/>
      <c r="W313" s="187"/>
      <c r="X313" s="1101"/>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87"/>
      <c r="DW313" s="187"/>
      <c r="DX313" s="187"/>
      <c r="DY313" s="187"/>
      <c r="DZ313" s="187"/>
      <c r="EA313" s="187"/>
      <c r="EB313" s="187"/>
      <c r="EC313" s="187"/>
      <c r="ED313" s="187"/>
      <c r="EE313" s="187"/>
      <c r="EF313" s="187"/>
      <c r="EG313" s="187"/>
      <c r="EH313" s="187"/>
      <c r="EI313" s="187"/>
      <c r="EJ313" s="187"/>
      <c r="EK313" s="187"/>
      <c r="EL313" s="187"/>
      <c r="EM313" s="187"/>
      <c r="EN313" s="187"/>
      <c r="EO313" s="187"/>
      <c r="EP313" s="187"/>
      <c r="EQ313" s="187"/>
      <c r="ER313" s="187"/>
      <c r="ES313" s="187"/>
      <c r="ET313" s="187"/>
      <c r="EU313" s="187"/>
      <c r="EV313" s="187"/>
      <c r="EW313" s="187"/>
      <c r="EX313" s="187"/>
      <c r="EY313" s="187"/>
      <c r="EZ313" s="187"/>
      <c r="FA313" s="187"/>
      <c r="FB313" s="187"/>
      <c r="FC313" s="187"/>
      <c r="FD313" s="187"/>
      <c r="FE313" s="187"/>
      <c r="FF313" s="187"/>
      <c r="FG313" s="187"/>
      <c r="FH313" s="187"/>
      <c r="FI313" s="187"/>
      <c r="FJ313" s="187"/>
      <c r="FK313" s="187"/>
      <c r="FL313" s="187"/>
      <c r="FM313" s="187"/>
      <c r="FN313" s="187"/>
      <c r="FO313" s="187"/>
      <c r="FP313" s="187"/>
      <c r="FQ313" s="187"/>
      <c r="FR313" s="187"/>
      <c r="FS313" s="187"/>
      <c r="FT313" s="187"/>
      <c r="FU313" s="187"/>
      <c r="FV313" s="187"/>
      <c r="FW313" s="187"/>
      <c r="FX313" s="187"/>
      <c r="FY313" s="187"/>
      <c r="FZ313" s="187"/>
      <c r="GA313" s="187"/>
      <c r="GB313" s="187"/>
      <c r="GC313" s="187"/>
      <c r="GD313" s="187"/>
      <c r="GE313" s="187"/>
      <c r="GF313" s="187"/>
      <c r="GG313" s="187"/>
      <c r="GH313" s="187"/>
      <c r="GI313" s="187"/>
      <c r="GJ313" s="187"/>
      <c r="GK313" s="187"/>
      <c r="GL313" s="187"/>
      <c r="GM313" s="187"/>
      <c r="GN313" s="187"/>
      <c r="GO313" s="187"/>
      <c r="GP313" s="187"/>
      <c r="GQ313" s="187"/>
      <c r="GR313" s="187"/>
      <c r="GS313" s="187"/>
      <c r="GT313" s="187"/>
      <c r="GU313" s="187"/>
      <c r="GV313" s="187"/>
      <c r="GW313" s="187"/>
      <c r="GX313" s="187"/>
      <c r="GY313" s="187"/>
      <c r="GZ313" s="187"/>
      <c r="HA313" s="187"/>
      <c r="HB313" s="187"/>
      <c r="HC313" s="187"/>
      <c r="HD313" s="187"/>
      <c r="HE313" s="187"/>
      <c r="HF313" s="187"/>
      <c r="HG313" s="187"/>
      <c r="HH313" s="187"/>
      <c r="HI313" s="187"/>
      <c r="HJ313" s="187"/>
      <c r="HK313" s="187"/>
      <c r="HL313" s="187"/>
      <c r="HM313" s="187"/>
      <c r="HN313" s="187"/>
    </row>
    <row r="314" spans="1:222" s="188" customFormat="1" x14ac:dyDescent="0.2">
      <c r="A314" s="236"/>
      <c r="E314" s="316"/>
      <c r="H314" s="762"/>
      <c r="I314" s="317"/>
      <c r="J314" s="318"/>
      <c r="K314" s="319"/>
      <c r="L314" s="320"/>
      <c r="M314" s="319"/>
      <c r="N314" s="317"/>
      <c r="O314" s="317"/>
      <c r="P314" s="317"/>
      <c r="Q314" s="510"/>
      <c r="R314" s="321"/>
      <c r="S314" s="187"/>
      <c r="T314" s="859"/>
      <c r="U314" s="867"/>
      <c r="V314" s="858"/>
      <c r="W314" s="187"/>
      <c r="X314" s="1101"/>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c r="CC314" s="187"/>
      <c r="CD314" s="187"/>
      <c r="CE314" s="187"/>
      <c r="CF314" s="187"/>
      <c r="CG314" s="187"/>
      <c r="CH314" s="187"/>
      <c r="CI314" s="187"/>
      <c r="CJ314" s="187"/>
      <c r="CK314" s="187"/>
      <c r="CL314" s="187"/>
      <c r="CM314" s="187"/>
      <c r="CN314" s="187"/>
      <c r="CO314" s="187"/>
      <c r="CP314" s="187"/>
      <c r="CQ314" s="187"/>
      <c r="CR314" s="187"/>
      <c r="CS314" s="187"/>
      <c r="CT314" s="187"/>
      <c r="CU314" s="187"/>
      <c r="CV314" s="187"/>
      <c r="CW314" s="187"/>
      <c r="CX314" s="187"/>
      <c r="CY314" s="187"/>
      <c r="CZ314" s="187"/>
      <c r="DA314" s="187"/>
      <c r="DB314" s="187"/>
      <c r="DC314" s="187"/>
      <c r="DD314" s="187"/>
      <c r="DE314" s="187"/>
      <c r="DF314" s="187"/>
      <c r="DG314" s="187"/>
      <c r="DH314" s="187"/>
      <c r="DI314" s="187"/>
      <c r="DJ314" s="187"/>
      <c r="DK314" s="187"/>
      <c r="DL314" s="187"/>
      <c r="DM314" s="187"/>
      <c r="DN314" s="187"/>
      <c r="DO314" s="187"/>
      <c r="DP314" s="187"/>
      <c r="DQ314" s="187"/>
      <c r="DR314" s="187"/>
      <c r="DS314" s="187"/>
      <c r="DT314" s="187"/>
      <c r="DU314" s="187"/>
      <c r="DV314" s="187"/>
      <c r="DW314" s="187"/>
      <c r="DX314" s="187"/>
      <c r="DY314" s="187"/>
      <c r="DZ314" s="187"/>
      <c r="EA314" s="187"/>
      <c r="EB314" s="187"/>
      <c r="EC314" s="187"/>
      <c r="ED314" s="187"/>
      <c r="EE314" s="187"/>
      <c r="EF314" s="187"/>
      <c r="EG314" s="187"/>
      <c r="EH314" s="187"/>
      <c r="EI314" s="187"/>
      <c r="EJ314" s="187"/>
      <c r="EK314" s="187"/>
      <c r="EL314" s="187"/>
      <c r="EM314" s="187"/>
      <c r="EN314" s="187"/>
      <c r="EO314" s="187"/>
      <c r="EP314" s="187"/>
      <c r="EQ314" s="187"/>
      <c r="ER314" s="187"/>
      <c r="ES314" s="187"/>
      <c r="ET314" s="187"/>
      <c r="EU314" s="187"/>
      <c r="EV314" s="187"/>
      <c r="EW314" s="187"/>
      <c r="EX314" s="187"/>
      <c r="EY314" s="187"/>
      <c r="EZ314" s="187"/>
      <c r="FA314" s="187"/>
      <c r="FB314" s="187"/>
      <c r="FC314" s="187"/>
      <c r="FD314" s="187"/>
      <c r="FE314" s="187"/>
      <c r="FF314" s="187"/>
      <c r="FG314" s="187"/>
      <c r="FH314" s="187"/>
      <c r="FI314" s="187"/>
      <c r="FJ314" s="187"/>
      <c r="FK314" s="187"/>
      <c r="FL314" s="187"/>
      <c r="FM314" s="187"/>
      <c r="FN314" s="187"/>
      <c r="FO314" s="187"/>
      <c r="FP314" s="187"/>
      <c r="FQ314" s="187"/>
      <c r="FR314" s="187"/>
      <c r="FS314" s="187"/>
      <c r="FT314" s="187"/>
      <c r="FU314" s="187"/>
      <c r="FV314" s="187"/>
      <c r="FW314" s="187"/>
      <c r="FX314" s="187"/>
      <c r="FY314" s="187"/>
      <c r="FZ314" s="187"/>
      <c r="GA314" s="187"/>
      <c r="GB314" s="187"/>
      <c r="GC314" s="187"/>
      <c r="GD314" s="187"/>
      <c r="GE314" s="187"/>
      <c r="GF314" s="187"/>
      <c r="GG314" s="187"/>
      <c r="GH314" s="187"/>
      <c r="GI314" s="187"/>
      <c r="GJ314" s="187"/>
      <c r="GK314" s="187"/>
      <c r="GL314" s="187"/>
      <c r="GM314" s="187"/>
      <c r="GN314" s="187"/>
      <c r="GO314" s="187"/>
      <c r="GP314" s="187"/>
      <c r="GQ314" s="187"/>
      <c r="GR314" s="187"/>
      <c r="GS314" s="187"/>
      <c r="GT314" s="187"/>
      <c r="GU314" s="187"/>
      <c r="GV314" s="187"/>
      <c r="GW314" s="187"/>
      <c r="GX314" s="187"/>
      <c r="GY314" s="187"/>
      <c r="GZ314" s="187"/>
      <c r="HA314" s="187"/>
      <c r="HB314" s="187"/>
      <c r="HC314" s="187"/>
      <c r="HD314" s="187"/>
      <c r="HE314" s="187"/>
      <c r="HF314" s="187"/>
      <c r="HG314" s="187"/>
      <c r="HH314" s="187"/>
      <c r="HI314" s="187"/>
      <c r="HJ314" s="187"/>
      <c r="HK314" s="187"/>
      <c r="HL314" s="187"/>
      <c r="HM314" s="187"/>
      <c r="HN314" s="187"/>
    </row>
    <row r="315" spans="1:222" s="188" customFormat="1" x14ac:dyDescent="0.2">
      <c r="A315" s="236"/>
      <c r="E315" s="316"/>
      <c r="H315" s="762"/>
      <c r="I315" s="317"/>
      <c r="J315" s="318"/>
      <c r="K315" s="319"/>
      <c r="L315" s="320"/>
      <c r="M315" s="319"/>
      <c r="N315" s="317"/>
      <c r="O315" s="317"/>
      <c r="P315" s="317"/>
      <c r="Q315" s="510"/>
      <c r="R315" s="321"/>
      <c r="S315" s="187"/>
      <c r="T315" s="859"/>
      <c r="U315" s="867"/>
      <c r="V315" s="858"/>
      <c r="W315" s="187"/>
      <c r="X315" s="1101"/>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c r="CC315" s="187"/>
      <c r="CD315" s="187"/>
      <c r="CE315" s="187"/>
      <c r="CF315" s="187"/>
      <c r="CG315" s="187"/>
      <c r="CH315" s="187"/>
      <c r="CI315" s="187"/>
      <c r="CJ315" s="187"/>
      <c r="CK315" s="187"/>
      <c r="CL315" s="187"/>
      <c r="CM315" s="187"/>
      <c r="CN315" s="187"/>
      <c r="CO315" s="187"/>
      <c r="CP315" s="187"/>
      <c r="CQ315" s="187"/>
      <c r="CR315" s="187"/>
      <c r="CS315" s="187"/>
      <c r="CT315" s="187"/>
      <c r="CU315" s="187"/>
      <c r="CV315" s="187"/>
      <c r="CW315" s="187"/>
      <c r="CX315" s="187"/>
      <c r="CY315" s="187"/>
      <c r="CZ315" s="187"/>
      <c r="DA315" s="187"/>
      <c r="DB315" s="187"/>
      <c r="DC315" s="187"/>
      <c r="DD315" s="187"/>
      <c r="DE315" s="187"/>
      <c r="DF315" s="187"/>
      <c r="DG315" s="187"/>
      <c r="DH315" s="187"/>
      <c r="DI315" s="187"/>
      <c r="DJ315" s="187"/>
      <c r="DK315" s="187"/>
      <c r="DL315" s="187"/>
      <c r="DM315" s="187"/>
      <c r="DN315" s="187"/>
      <c r="DO315" s="187"/>
      <c r="DP315" s="187"/>
      <c r="DQ315" s="187"/>
      <c r="DR315" s="187"/>
      <c r="DS315" s="187"/>
      <c r="DT315" s="187"/>
      <c r="DU315" s="187"/>
      <c r="DV315" s="187"/>
      <c r="DW315" s="187"/>
      <c r="DX315" s="187"/>
      <c r="DY315" s="187"/>
      <c r="DZ315" s="187"/>
      <c r="EA315" s="187"/>
      <c r="EB315" s="187"/>
      <c r="EC315" s="187"/>
      <c r="ED315" s="187"/>
      <c r="EE315" s="187"/>
      <c r="EF315" s="187"/>
      <c r="EG315" s="187"/>
      <c r="EH315" s="187"/>
      <c r="EI315" s="187"/>
      <c r="EJ315" s="187"/>
      <c r="EK315" s="187"/>
      <c r="EL315" s="187"/>
      <c r="EM315" s="187"/>
      <c r="EN315" s="187"/>
      <c r="EO315" s="187"/>
      <c r="EP315" s="187"/>
      <c r="EQ315" s="187"/>
      <c r="ER315" s="187"/>
      <c r="ES315" s="187"/>
      <c r="ET315" s="187"/>
      <c r="EU315" s="187"/>
      <c r="EV315" s="187"/>
      <c r="EW315" s="187"/>
      <c r="EX315" s="187"/>
      <c r="EY315" s="187"/>
      <c r="EZ315" s="187"/>
      <c r="FA315" s="187"/>
      <c r="FB315" s="187"/>
      <c r="FC315" s="187"/>
      <c r="FD315" s="187"/>
      <c r="FE315" s="187"/>
      <c r="FF315" s="187"/>
      <c r="FG315" s="187"/>
      <c r="FH315" s="187"/>
      <c r="FI315" s="187"/>
      <c r="FJ315" s="187"/>
      <c r="FK315" s="187"/>
      <c r="FL315" s="187"/>
      <c r="FM315" s="187"/>
      <c r="FN315" s="187"/>
      <c r="FO315" s="187"/>
      <c r="FP315" s="187"/>
      <c r="FQ315" s="187"/>
      <c r="FR315" s="187"/>
      <c r="FS315" s="187"/>
      <c r="FT315" s="187"/>
      <c r="FU315" s="187"/>
      <c r="FV315" s="187"/>
      <c r="FW315" s="187"/>
      <c r="FX315" s="187"/>
      <c r="FY315" s="187"/>
      <c r="FZ315" s="187"/>
      <c r="GA315" s="187"/>
      <c r="GB315" s="187"/>
      <c r="GC315" s="187"/>
      <c r="GD315" s="187"/>
      <c r="GE315" s="187"/>
      <c r="GF315" s="187"/>
      <c r="GG315" s="187"/>
      <c r="GH315" s="187"/>
      <c r="GI315" s="187"/>
      <c r="GJ315" s="187"/>
      <c r="GK315" s="187"/>
      <c r="GL315" s="187"/>
      <c r="GM315" s="187"/>
      <c r="GN315" s="187"/>
      <c r="GO315" s="187"/>
      <c r="GP315" s="187"/>
      <c r="GQ315" s="187"/>
      <c r="GR315" s="187"/>
      <c r="GS315" s="187"/>
      <c r="GT315" s="187"/>
      <c r="GU315" s="187"/>
      <c r="GV315" s="187"/>
      <c r="GW315" s="187"/>
      <c r="GX315" s="187"/>
      <c r="GY315" s="187"/>
      <c r="GZ315" s="187"/>
      <c r="HA315" s="187"/>
      <c r="HB315" s="187"/>
      <c r="HC315" s="187"/>
      <c r="HD315" s="187"/>
      <c r="HE315" s="187"/>
      <c r="HF315" s="187"/>
      <c r="HG315" s="187"/>
      <c r="HH315" s="187"/>
      <c r="HI315" s="187"/>
      <c r="HJ315" s="187"/>
      <c r="HK315" s="187"/>
      <c r="HL315" s="187"/>
      <c r="HM315" s="187"/>
      <c r="HN315" s="187"/>
    </row>
    <row r="316" spans="1:222" s="188" customFormat="1" x14ac:dyDescent="0.2">
      <c r="A316" s="236"/>
      <c r="E316" s="316"/>
      <c r="H316" s="762"/>
      <c r="I316" s="317"/>
      <c r="J316" s="318"/>
      <c r="K316" s="319"/>
      <c r="L316" s="320"/>
      <c r="M316" s="319"/>
      <c r="N316" s="317"/>
      <c r="O316" s="317"/>
      <c r="P316" s="317"/>
      <c r="Q316" s="510"/>
      <c r="R316" s="321"/>
      <c r="S316" s="187"/>
      <c r="T316" s="859"/>
      <c r="U316" s="867"/>
      <c r="V316" s="858"/>
      <c r="W316" s="187"/>
      <c r="X316" s="1101"/>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87"/>
      <c r="DW316" s="187"/>
      <c r="DX316" s="187"/>
      <c r="DY316" s="187"/>
      <c r="DZ316" s="187"/>
      <c r="EA316" s="187"/>
      <c r="EB316" s="187"/>
      <c r="EC316" s="187"/>
      <c r="ED316" s="187"/>
      <c r="EE316" s="187"/>
      <c r="EF316" s="187"/>
      <c r="EG316" s="187"/>
      <c r="EH316" s="187"/>
      <c r="EI316" s="187"/>
      <c r="EJ316" s="187"/>
      <c r="EK316" s="187"/>
      <c r="EL316" s="187"/>
      <c r="EM316" s="187"/>
      <c r="EN316" s="187"/>
      <c r="EO316" s="187"/>
      <c r="EP316" s="187"/>
      <c r="EQ316" s="187"/>
      <c r="ER316" s="187"/>
      <c r="ES316" s="187"/>
      <c r="ET316" s="187"/>
      <c r="EU316" s="187"/>
      <c r="EV316" s="187"/>
      <c r="EW316" s="187"/>
      <c r="EX316" s="187"/>
      <c r="EY316" s="187"/>
      <c r="EZ316" s="187"/>
      <c r="FA316" s="187"/>
      <c r="FB316" s="187"/>
      <c r="FC316" s="187"/>
      <c r="FD316" s="187"/>
      <c r="FE316" s="187"/>
      <c r="FF316" s="187"/>
      <c r="FG316" s="187"/>
      <c r="FH316" s="187"/>
      <c r="FI316" s="187"/>
      <c r="FJ316" s="187"/>
      <c r="FK316" s="187"/>
      <c r="FL316" s="187"/>
      <c r="FM316" s="187"/>
      <c r="FN316" s="187"/>
      <c r="FO316" s="187"/>
      <c r="FP316" s="187"/>
      <c r="FQ316" s="187"/>
      <c r="FR316" s="187"/>
      <c r="FS316" s="187"/>
      <c r="FT316" s="187"/>
      <c r="FU316" s="187"/>
      <c r="FV316" s="187"/>
      <c r="FW316" s="187"/>
      <c r="FX316" s="187"/>
      <c r="FY316" s="187"/>
      <c r="FZ316" s="187"/>
      <c r="GA316" s="187"/>
      <c r="GB316" s="187"/>
      <c r="GC316" s="187"/>
      <c r="GD316" s="187"/>
      <c r="GE316" s="187"/>
      <c r="GF316" s="187"/>
      <c r="GG316" s="187"/>
      <c r="GH316" s="187"/>
      <c r="GI316" s="187"/>
      <c r="GJ316" s="187"/>
      <c r="GK316" s="187"/>
      <c r="GL316" s="187"/>
      <c r="GM316" s="187"/>
      <c r="GN316" s="187"/>
      <c r="GO316" s="187"/>
      <c r="GP316" s="187"/>
      <c r="GQ316" s="187"/>
      <c r="GR316" s="187"/>
      <c r="GS316" s="187"/>
      <c r="GT316" s="187"/>
      <c r="GU316" s="187"/>
      <c r="GV316" s="187"/>
      <c r="GW316" s="187"/>
      <c r="GX316" s="187"/>
      <c r="GY316" s="187"/>
      <c r="GZ316" s="187"/>
      <c r="HA316" s="187"/>
      <c r="HB316" s="187"/>
      <c r="HC316" s="187"/>
      <c r="HD316" s="187"/>
      <c r="HE316" s="187"/>
      <c r="HF316" s="187"/>
      <c r="HG316" s="187"/>
      <c r="HH316" s="187"/>
      <c r="HI316" s="187"/>
      <c r="HJ316" s="187"/>
      <c r="HK316" s="187"/>
      <c r="HL316" s="187"/>
      <c r="HM316" s="187"/>
      <c r="HN316" s="187"/>
    </row>
    <row r="317" spans="1:222" s="188" customFormat="1" x14ac:dyDescent="0.2">
      <c r="A317" s="236"/>
      <c r="E317" s="316"/>
      <c r="H317" s="762"/>
      <c r="I317" s="317"/>
      <c r="J317" s="318"/>
      <c r="K317" s="319"/>
      <c r="L317" s="320"/>
      <c r="M317" s="319"/>
      <c r="N317" s="317"/>
      <c r="O317" s="317"/>
      <c r="P317" s="317"/>
      <c r="Q317" s="510"/>
      <c r="R317" s="321"/>
      <c r="S317" s="187"/>
      <c r="T317" s="859"/>
      <c r="U317" s="867"/>
      <c r="V317" s="858"/>
      <c r="W317" s="187"/>
      <c r="X317" s="1101"/>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87"/>
      <c r="DW317" s="187"/>
      <c r="DX317" s="187"/>
      <c r="DY317" s="187"/>
      <c r="DZ317" s="187"/>
      <c r="EA317" s="187"/>
      <c r="EB317" s="187"/>
      <c r="EC317" s="187"/>
      <c r="ED317" s="187"/>
      <c r="EE317" s="187"/>
      <c r="EF317" s="187"/>
      <c r="EG317" s="187"/>
      <c r="EH317" s="187"/>
      <c r="EI317" s="187"/>
      <c r="EJ317" s="187"/>
      <c r="EK317" s="187"/>
      <c r="EL317" s="187"/>
      <c r="EM317" s="187"/>
      <c r="EN317" s="187"/>
      <c r="EO317" s="187"/>
      <c r="EP317" s="187"/>
      <c r="EQ317" s="187"/>
      <c r="ER317" s="187"/>
      <c r="ES317" s="187"/>
      <c r="ET317" s="187"/>
      <c r="EU317" s="187"/>
      <c r="EV317" s="187"/>
      <c r="EW317" s="187"/>
      <c r="EX317" s="187"/>
      <c r="EY317" s="187"/>
      <c r="EZ317" s="187"/>
      <c r="FA317" s="187"/>
      <c r="FB317" s="187"/>
      <c r="FC317" s="187"/>
      <c r="FD317" s="187"/>
      <c r="FE317" s="187"/>
      <c r="FF317" s="187"/>
      <c r="FG317" s="187"/>
      <c r="FH317" s="187"/>
      <c r="FI317" s="187"/>
      <c r="FJ317" s="187"/>
      <c r="FK317" s="187"/>
      <c r="FL317" s="187"/>
      <c r="FM317" s="187"/>
      <c r="FN317" s="187"/>
      <c r="FO317" s="187"/>
      <c r="FP317" s="187"/>
      <c r="FQ317" s="187"/>
      <c r="FR317" s="187"/>
      <c r="FS317" s="187"/>
      <c r="FT317" s="187"/>
      <c r="FU317" s="187"/>
      <c r="FV317" s="187"/>
      <c r="FW317" s="187"/>
      <c r="FX317" s="187"/>
      <c r="FY317" s="187"/>
      <c r="FZ317" s="187"/>
      <c r="GA317" s="187"/>
      <c r="GB317" s="187"/>
      <c r="GC317" s="187"/>
      <c r="GD317" s="187"/>
      <c r="GE317" s="187"/>
      <c r="GF317" s="187"/>
      <c r="GG317" s="187"/>
      <c r="GH317" s="187"/>
      <c r="GI317" s="187"/>
      <c r="GJ317" s="187"/>
      <c r="GK317" s="187"/>
      <c r="GL317" s="187"/>
      <c r="GM317" s="187"/>
      <c r="GN317" s="187"/>
      <c r="GO317" s="187"/>
      <c r="GP317" s="187"/>
      <c r="GQ317" s="187"/>
      <c r="GR317" s="187"/>
      <c r="GS317" s="187"/>
      <c r="GT317" s="187"/>
      <c r="GU317" s="187"/>
      <c r="GV317" s="187"/>
      <c r="GW317" s="187"/>
      <c r="GX317" s="187"/>
      <c r="GY317" s="187"/>
      <c r="GZ317" s="187"/>
      <c r="HA317" s="187"/>
      <c r="HB317" s="187"/>
      <c r="HC317" s="187"/>
      <c r="HD317" s="187"/>
      <c r="HE317" s="187"/>
      <c r="HF317" s="187"/>
      <c r="HG317" s="187"/>
      <c r="HH317" s="187"/>
      <c r="HI317" s="187"/>
      <c r="HJ317" s="187"/>
      <c r="HK317" s="187"/>
      <c r="HL317" s="187"/>
      <c r="HM317" s="187"/>
      <c r="HN317" s="187"/>
    </row>
    <row r="318" spans="1:222" s="188" customFormat="1" x14ac:dyDescent="0.2">
      <c r="A318" s="236"/>
      <c r="E318" s="316"/>
      <c r="H318" s="762"/>
      <c r="I318" s="317"/>
      <c r="J318" s="318"/>
      <c r="K318" s="319"/>
      <c r="L318" s="320"/>
      <c r="M318" s="319"/>
      <c r="N318" s="317"/>
      <c r="O318" s="317"/>
      <c r="P318" s="317"/>
      <c r="Q318" s="510"/>
      <c r="R318" s="321"/>
      <c r="S318" s="187"/>
      <c r="T318" s="859"/>
      <c r="U318" s="867"/>
      <c r="V318" s="858"/>
      <c r="W318" s="187"/>
      <c r="X318" s="1101"/>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87"/>
      <c r="DW318" s="187"/>
      <c r="DX318" s="187"/>
      <c r="DY318" s="187"/>
      <c r="DZ318" s="187"/>
      <c r="EA318" s="187"/>
      <c r="EB318" s="187"/>
      <c r="EC318" s="187"/>
      <c r="ED318" s="187"/>
      <c r="EE318" s="187"/>
      <c r="EF318" s="187"/>
      <c r="EG318" s="187"/>
      <c r="EH318" s="187"/>
      <c r="EI318" s="187"/>
      <c r="EJ318" s="187"/>
      <c r="EK318" s="187"/>
      <c r="EL318" s="187"/>
      <c r="EM318" s="187"/>
      <c r="EN318" s="187"/>
      <c r="EO318" s="187"/>
      <c r="EP318" s="187"/>
      <c r="EQ318" s="187"/>
      <c r="ER318" s="187"/>
      <c r="ES318" s="187"/>
      <c r="ET318" s="187"/>
      <c r="EU318" s="187"/>
      <c r="EV318" s="187"/>
      <c r="EW318" s="187"/>
      <c r="EX318" s="187"/>
      <c r="EY318" s="187"/>
      <c r="EZ318" s="187"/>
      <c r="FA318" s="187"/>
      <c r="FB318" s="187"/>
      <c r="FC318" s="187"/>
      <c r="FD318" s="187"/>
      <c r="FE318" s="187"/>
      <c r="FF318" s="187"/>
      <c r="FG318" s="187"/>
      <c r="FH318" s="187"/>
      <c r="FI318" s="187"/>
      <c r="FJ318" s="187"/>
      <c r="FK318" s="187"/>
      <c r="FL318" s="187"/>
      <c r="FM318" s="187"/>
      <c r="FN318" s="187"/>
      <c r="FO318" s="187"/>
      <c r="FP318" s="187"/>
      <c r="FQ318" s="187"/>
      <c r="FR318" s="187"/>
      <c r="FS318" s="187"/>
      <c r="FT318" s="187"/>
      <c r="FU318" s="187"/>
      <c r="FV318" s="187"/>
      <c r="FW318" s="187"/>
      <c r="FX318" s="187"/>
      <c r="FY318" s="187"/>
      <c r="FZ318" s="187"/>
      <c r="GA318" s="187"/>
      <c r="GB318" s="187"/>
      <c r="GC318" s="187"/>
      <c r="GD318" s="187"/>
      <c r="GE318" s="187"/>
      <c r="GF318" s="187"/>
      <c r="GG318" s="187"/>
      <c r="GH318" s="187"/>
      <c r="GI318" s="187"/>
      <c r="GJ318" s="187"/>
      <c r="GK318" s="187"/>
      <c r="GL318" s="187"/>
      <c r="GM318" s="187"/>
      <c r="GN318" s="187"/>
      <c r="GO318" s="187"/>
      <c r="GP318" s="187"/>
      <c r="GQ318" s="187"/>
      <c r="GR318" s="187"/>
      <c r="GS318" s="187"/>
      <c r="GT318" s="187"/>
      <c r="GU318" s="187"/>
      <c r="GV318" s="187"/>
      <c r="GW318" s="187"/>
      <c r="GX318" s="187"/>
      <c r="GY318" s="187"/>
      <c r="GZ318" s="187"/>
      <c r="HA318" s="187"/>
      <c r="HB318" s="187"/>
      <c r="HC318" s="187"/>
      <c r="HD318" s="187"/>
      <c r="HE318" s="187"/>
      <c r="HF318" s="187"/>
      <c r="HG318" s="187"/>
      <c r="HH318" s="187"/>
      <c r="HI318" s="187"/>
      <c r="HJ318" s="187"/>
      <c r="HK318" s="187"/>
      <c r="HL318" s="187"/>
      <c r="HM318" s="187"/>
      <c r="HN318" s="187"/>
    </row>
    <row r="319" spans="1:222" s="188" customFormat="1" x14ac:dyDescent="0.2">
      <c r="A319" s="236"/>
      <c r="E319" s="316"/>
      <c r="H319" s="762"/>
      <c r="I319" s="317"/>
      <c r="J319" s="318"/>
      <c r="K319" s="319"/>
      <c r="L319" s="320"/>
      <c r="M319" s="319"/>
      <c r="N319" s="317"/>
      <c r="O319" s="317"/>
      <c r="P319" s="317"/>
      <c r="Q319" s="510"/>
      <c r="R319" s="321"/>
      <c r="S319" s="187"/>
      <c r="T319" s="859"/>
      <c r="U319" s="867"/>
      <c r="V319" s="858"/>
      <c r="W319" s="187"/>
      <c r="X319" s="1101"/>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87"/>
      <c r="DW319" s="187"/>
      <c r="DX319" s="187"/>
      <c r="DY319" s="187"/>
      <c r="DZ319" s="187"/>
      <c r="EA319" s="187"/>
      <c r="EB319" s="187"/>
      <c r="EC319" s="187"/>
      <c r="ED319" s="187"/>
      <c r="EE319" s="187"/>
      <c r="EF319" s="187"/>
      <c r="EG319" s="187"/>
      <c r="EH319" s="187"/>
      <c r="EI319" s="187"/>
      <c r="EJ319" s="187"/>
      <c r="EK319" s="187"/>
      <c r="EL319" s="187"/>
      <c r="EM319" s="187"/>
      <c r="EN319" s="187"/>
      <c r="EO319" s="187"/>
      <c r="EP319" s="187"/>
      <c r="EQ319" s="187"/>
      <c r="ER319" s="187"/>
      <c r="ES319" s="187"/>
      <c r="ET319" s="187"/>
      <c r="EU319" s="187"/>
      <c r="EV319" s="187"/>
      <c r="EW319" s="187"/>
      <c r="EX319" s="187"/>
      <c r="EY319" s="187"/>
      <c r="EZ319" s="187"/>
      <c r="FA319" s="187"/>
      <c r="FB319" s="187"/>
      <c r="FC319" s="187"/>
      <c r="FD319" s="187"/>
      <c r="FE319" s="187"/>
      <c r="FF319" s="187"/>
      <c r="FG319" s="187"/>
      <c r="FH319" s="187"/>
      <c r="FI319" s="187"/>
      <c r="FJ319" s="187"/>
      <c r="FK319" s="187"/>
      <c r="FL319" s="187"/>
      <c r="FM319" s="187"/>
      <c r="FN319" s="187"/>
      <c r="FO319" s="187"/>
      <c r="FP319" s="187"/>
      <c r="FQ319" s="187"/>
      <c r="FR319" s="187"/>
      <c r="FS319" s="187"/>
      <c r="FT319" s="187"/>
      <c r="FU319" s="187"/>
      <c r="FV319" s="187"/>
      <c r="FW319" s="187"/>
      <c r="FX319" s="187"/>
      <c r="FY319" s="187"/>
      <c r="FZ319" s="187"/>
      <c r="GA319" s="187"/>
      <c r="GB319" s="187"/>
      <c r="GC319" s="187"/>
      <c r="GD319" s="187"/>
      <c r="GE319" s="187"/>
      <c r="GF319" s="187"/>
      <c r="GG319" s="187"/>
      <c r="GH319" s="187"/>
      <c r="GI319" s="187"/>
      <c r="GJ319" s="187"/>
      <c r="GK319" s="187"/>
      <c r="GL319" s="187"/>
      <c r="GM319" s="187"/>
      <c r="GN319" s="187"/>
      <c r="GO319" s="187"/>
      <c r="GP319" s="187"/>
      <c r="GQ319" s="187"/>
      <c r="GR319" s="187"/>
      <c r="GS319" s="187"/>
      <c r="GT319" s="187"/>
      <c r="GU319" s="187"/>
      <c r="GV319" s="187"/>
      <c r="GW319" s="187"/>
      <c r="GX319" s="187"/>
      <c r="GY319" s="187"/>
      <c r="GZ319" s="187"/>
      <c r="HA319" s="187"/>
      <c r="HB319" s="187"/>
      <c r="HC319" s="187"/>
      <c r="HD319" s="187"/>
      <c r="HE319" s="187"/>
      <c r="HF319" s="187"/>
      <c r="HG319" s="187"/>
      <c r="HH319" s="187"/>
      <c r="HI319" s="187"/>
      <c r="HJ319" s="187"/>
      <c r="HK319" s="187"/>
      <c r="HL319" s="187"/>
      <c r="HM319" s="187"/>
      <c r="HN319" s="187"/>
    </row>
    <row r="320" spans="1:222" s="188" customFormat="1" x14ac:dyDescent="0.2">
      <c r="A320" s="236"/>
      <c r="E320" s="316"/>
      <c r="H320" s="762"/>
      <c r="I320" s="317"/>
      <c r="J320" s="318"/>
      <c r="K320" s="319"/>
      <c r="L320" s="320"/>
      <c r="M320" s="319"/>
      <c r="N320" s="317"/>
      <c r="O320" s="317"/>
      <c r="P320" s="317"/>
      <c r="Q320" s="510"/>
      <c r="R320" s="321"/>
      <c r="S320" s="187"/>
      <c r="T320" s="859"/>
      <c r="U320" s="867"/>
      <c r="V320" s="858"/>
      <c r="W320" s="187"/>
      <c r="X320" s="1101"/>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c r="CC320" s="187"/>
      <c r="CD320" s="187"/>
      <c r="CE320" s="187"/>
      <c r="CF320" s="187"/>
      <c r="CG320" s="187"/>
      <c r="CH320" s="187"/>
      <c r="CI320" s="187"/>
      <c r="CJ320" s="187"/>
      <c r="CK320" s="187"/>
      <c r="CL320" s="187"/>
      <c r="CM320" s="187"/>
      <c r="CN320" s="187"/>
      <c r="CO320" s="187"/>
      <c r="CP320" s="187"/>
      <c r="CQ320" s="187"/>
      <c r="CR320" s="187"/>
      <c r="CS320" s="187"/>
      <c r="CT320" s="187"/>
      <c r="CU320" s="187"/>
      <c r="CV320" s="187"/>
      <c r="CW320" s="187"/>
      <c r="CX320" s="187"/>
      <c r="CY320" s="187"/>
      <c r="CZ320" s="187"/>
      <c r="DA320" s="187"/>
      <c r="DB320" s="187"/>
      <c r="DC320" s="187"/>
      <c r="DD320" s="187"/>
      <c r="DE320" s="187"/>
      <c r="DF320" s="187"/>
      <c r="DG320" s="187"/>
      <c r="DH320" s="187"/>
      <c r="DI320" s="187"/>
      <c r="DJ320" s="187"/>
      <c r="DK320" s="187"/>
      <c r="DL320" s="187"/>
      <c r="DM320" s="187"/>
      <c r="DN320" s="187"/>
      <c r="DO320" s="187"/>
      <c r="DP320" s="187"/>
      <c r="DQ320" s="187"/>
      <c r="DR320" s="187"/>
      <c r="DS320" s="187"/>
      <c r="DT320" s="187"/>
      <c r="DU320" s="187"/>
      <c r="DV320" s="187"/>
      <c r="DW320" s="187"/>
      <c r="DX320" s="187"/>
      <c r="DY320" s="187"/>
      <c r="DZ320" s="187"/>
      <c r="EA320" s="187"/>
      <c r="EB320" s="187"/>
      <c r="EC320" s="187"/>
      <c r="ED320" s="187"/>
      <c r="EE320" s="187"/>
      <c r="EF320" s="187"/>
      <c r="EG320" s="187"/>
      <c r="EH320" s="187"/>
      <c r="EI320" s="187"/>
      <c r="EJ320" s="187"/>
      <c r="EK320" s="187"/>
      <c r="EL320" s="187"/>
      <c r="EM320" s="187"/>
      <c r="EN320" s="187"/>
      <c r="EO320" s="187"/>
      <c r="EP320" s="187"/>
      <c r="EQ320" s="187"/>
      <c r="ER320" s="187"/>
      <c r="ES320" s="187"/>
      <c r="ET320" s="187"/>
      <c r="EU320" s="187"/>
      <c r="EV320" s="187"/>
      <c r="EW320" s="187"/>
      <c r="EX320" s="187"/>
      <c r="EY320" s="187"/>
      <c r="EZ320" s="187"/>
      <c r="FA320" s="187"/>
      <c r="FB320" s="187"/>
      <c r="FC320" s="187"/>
      <c r="FD320" s="187"/>
      <c r="FE320" s="187"/>
      <c r="FF320" s="187"/>
      <c r="FG320" s="187"/>
      <c r="FH320" s="187"/>
      <c r="FI320" s="187"/>
      <c r="FJ320" s="187"/>
      <c r="FK320" s="187"/>
      <c r="FL320" s="187"/>
      <c r="FM320" s="187"/>
      <c r="FN320" s="187"/>
      <c r="FO320" s="187"/>
      <c r="FP320" s="187"/>
      <c r="FQ320" s="187"/>
      <c r="FR320" s="187"/>
      <c r="FS320" s="187"/>
      <c r="FT320" s="187"/>
      <c r="FU320" s="187"/>
      <c r="FV320" s="187"/>
      <c r="FW320" s="187"/>
      <c r="FX320" s="187"/>
      <c r="FY320" s="187"/>
      <c r="FZ320" s="187"/>
      <c r="GA320" s="187"/>
      <c r="GB320" s="187"/>
      <c r="GC320" s="187"/>
      <c r="GD320" s="187"/>
      <c r="GE320" s="187"/>
      <c r="GF320" s="187"/>
      <c r="GG320" s="187"/>
      <c r="GH320" s="187"/>
      <c r="GI320" s="187"/>
      <c r="GJ320" s="187"/>
      <c r="GK320" s="187"/>
      <c r="GL320" s="187"/>
      <c r="GM320" s="187"/>
      <c r="GN320" s="187"/>
      <c r="GO320" s="187"/>
      <c r="GP320" s="187"/>
      <c r="GQ320" s="187"/>
      <c r="GR320" s="187"/>
      <c r="GS320" s="187"/>
      <c r="GT320" s="187"/>
      <c r="GU320" s="187"/>
      <c r="GV320" s="187"/>
      <c r="GW320" s="187"/>
      <c r="GX320" s="187"/>
      <c r="GY320" s="187"/>
      <c r="GZ320" s="187"/>
      <c r="HA320" s="187"/>
      <c r="HB320" s="187"/>
      <c r="HC320" s="187"/>
      <c r="HD320" s="187"/>
      <c r="HE320" s="187"/>
      <c r="HF320" s="187"/>
      <c r="HG320" s="187"/>
      <c r="HH320" s="187"/>
      <c r="HI320" s="187"/>
      <c r="HJ320" s="187"/>
      <c r="HK320" s="187"/>
      <c r="HL320" s="187"/>
      <c r="HM320" s="187"/>
      <c r="HN320" s="187"/>
    </row>
    <row r="321" spans="1:222" s="188" customFormat="1" x14ac:dyDescent="0.2">
      <c r="A321" s="236"/>
      <c r="E321" s="316"/>
      <c r="H321" s="762"/>
      <c r="I321" s="317"/>
      <c r="J321" s="318"/>
      <c r="K321" s="319"/>
      <c r="L321" s="320"/>
      <c r="M321" s="319"/>
      <c r="N321" s="317"/>
      <c r="O321" s="317"/>
      <c r="P321" s="317"/>
      <c r="Q321" s="510"/>
      <c r="R321" s="321"/>
      <c r="S321" s="187"/>
      <c r="T321" s="859"/>
      <c r="U321" s="867"/>
      <c r="V321" s="858"/>
      <c r="W321" s="187"/>
      <c r="X321" s="1101"/>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87"/>
      <c r="DW321" s="187"/>
      <c r="DX321" s="187"/>
      <c r="DY321" s="187"/>
      <c r="DZ321" s="187"/>
      <c r="EA321" s="187"/>
      <c r="EB321" s="187"/>
      <c r="EC321" s="187"/>
      <c r="ED321" s="187"/>
      <c r="EE321" s="187"/>
      <c r="EF321" s="187"/>
      <c r="EG321" s="187"/>
      <c r="EH321" s="187"/>
      <c r="EI321" s="187"/>
      <c r="EJ321" s="187"/>
      <c r="EK321" s="187"/>
      <c r="EL321" s="187"/>
      <c r="EM321" s="187"/>
      <c r="EN321" s="187"/>
      <c r="EO321" s="187"/>
      <c r="EP321" s="187"/>
      <c r="EQ321" s="187"/>
      <c r="ER321" s="187"/>
      <c r="ES321" s="187"/>
      <c r="ET321" s="187"/>
      <c r="EU321" s="187"/>
      <c r="EV321" s="187"/>
      <c r="EW321" s="187"/>
      <c r="EX321" s="187"/>
      <c r="EY321" s="187"/>
      <c r="EZ321" s="187"/>
      <c r="FA321" s="187"/>
      <c r="FB321" s="187"/>
      <c r="FC321" s="187"/>
      <c r="FD321" s="187"/>
      <c r="FE321" s="187"/>
      <c r="FF321" s="187"/>
      <c r="FG321" s="187"/>
      <c r="FH321" s="187"/>
      <c r="FI321" s="187"/>
      <c r="FJ321" s="187"/>
      <c r="FK321" s="187"/>
      <c r="FL321" s="187"/>
      <c r="FM321" s="187"/>
      <c r="FN321" s="187"/>
      <c r="FO321" s="187"/>
      <c r="FP321" s="187"/>
      <c r="FQ321" s="187"/>
      <c r="FR321" s="187"/>
      <c r="FS321" s="187"/>
      <c r="FT321" s="187"/>
      <c r="FU321" s="187"/>
      <c r="FV321" s="187"/>
      <c r="FW321" s="187"/>
      <c r="FX321" s="187"/>
      <c r="FY321" s="187"/>
      <c r="FZ321" s="187"/>
      <c r="GA321" s="187"/>
      <c r="GB321" s="187"/>
      <c r="GC321" s="187"/>
      <c r="GD321" s="187"/>
      <c r="GE321" s="187"/>
      <c r="GF321" s="187"/>
      <c r="GG321" s="187"/>
      <c r="GH321" s="187"/>
      <c r="GI321" s="187"/>
      <c r="GJ321" s="187"/>
      <c r="GK321" s="187"/>
      <c r="GL321" s="187"/>
      <c r="GM321" s="187"/>
      <c r="GN321" s="187"/>
      <c r="GO321" s="187"/>
      <c r="GP321" s="187"/>
      <c r="GQ321" s="187"/>
      <c r="GR321" s="187"/>
      <c r="GS321" s="187"/>
      <c r="GT321" s="187"/>
      <c r="GU321" s="187"/>
      <c r="GV321" s="187"/>
      <c r="GW321" s="187"/>
      <c r="GX321" s="187"/>
      <c r="GY321" s="187"/>
      <c r="GZ321" s="187"/>
      <c r="HA321" s="187"/>
      <c r="HB321" s="187"/>
      <c r="HC321" s="187"/>
      <c r="HD321" s="187"/>
      <c r="HE321" s="187"/>
      <c r="HF321" s="187"/>
      <c r="HG321" s="187"/>
      <c r="HH321" s="187"/>
      <c r="HI321" s="187"/>
      <c r="HJ321" s="187"/>
      <c r="HK321" s="187"/>
      <c r="HL321" s="187"/>
      <c r="HM321" s="187"/>
      <c r="HN321" s="187"/>
    </row>
    <row r="322" spans="1:222" s="188" customFormat="1" x14ac:dyDescent="0.2">
      <c r="A322" s="236"/>
      <c r="E322" s="316"/>
      <c r="H322" s="762"/>
      <c r="I322" s="317"/>
      <c r="J322" s="318"/>
      <c r="K322" s="319"/>
      <c r="L322" s="320"/>
      <c r="M322" s="319"/>
      <c r="N322" s="317"/>
      <c r="O322" s="317"/>
      <c r="P322" s="317"/>
      <c r="Q322" s="510"/>
      <c r="R322" s="321"/>
      <c r="S322" s="187"/>
      <c r="T322" s="859"/>
      <c r="U322" s="867"/>
      <c r="V322" s="858"/>
      <c r="W322" s="187"/>
      <c r="X322" s="1101"/>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c r="CC322" s="187"/>
      <c r="CD322" s="187"/>
      <c r="CE322" s="187"/>
      <c r="CF322" s="187"/>
      <c r="CG322" s="187"/>
      <c r="CH322" s="187"/>
      <c r="CI322" s="187"/>
      <c r="CJ322" s="187"/>
      <c r="CK322" s="187"/>
      <c r="CL322" s="187"/>
      <c r="CM322" s="187"/>
      <c r="CN322" s="187"/>
      <c r="CO322" s="187"/>
      <c r="CP322" s="187"/>
      <c r="CQ322" s="187"/>
      <c r="CR322" s="187"/>
      <c r="CS322" s="187"/>
      <c r="CT322" s="187"/>
      <c r="CU322" s="187"/>
      <c r="CV322" s="187"/>
      <c r="CW322" s="187"/>
      <c r="CX322" s="187"/>
      <c r="CY322" s="187"/>
      <c r="CZ322" s="187"/>
      <c r="DA322" s="187"/>
      <c r="DB322" s="187"/>
      <c r="DC322" s="187"/>
      <c r="DD322" s="187"/>
      <c r="DE322" s="187"/>
      <c r="DF322" s="187"/>
      <c r="DG322" s="187"/>
      <c r="DH322" s="187"/>
      <c r="DI322" s="187"/>
      <c r="DJ322" s="187"/>
      <c r="DK322" s="187"/>
      <c r="DL322" s="187"/>
      <c r="DM322" s="187"/>
      <c r="DN322" s="187"/>
      <c r="DO322" s="187"/>
      <c r="DP322" s="187"/>
      <c r="DQ322" s="187"/>
      <c r="DR322" s="187"/>
      <c r="DS322" s="187"/>
      <c r="DT322" s="187"/>
      <c r="DU322" s="187"/>
      <c r="DV322" s="187"/>
      <c r="DW322" s="187"/>
      <c r="DX322" s="187"/>
      <c r="DY322" s="187"/>
      <c r="DZ322" s="187"/>
      <c r="EA322" s="187"/>
      <c r="EB322" s="187"/>
      <c r="EC322" s="187"/>
      <c r="ED322" s="187"/>
      <c r="EE322" s="187"/>
      <c r="EF322" s="187"/>
      <c r="EG322" s="187"/>
      <c r="EH322" s="187"/>
      <c r="EI322" s="187"/>
      <c r="EJ322" s="187"/>
      <c r="EK322" s="187"/>
      <c r="EL322" s="187"/>
      <c r="EM322" s="187"/>
      <c r="EN322" s="187"/>
      <c r="EO322" s="187"/>
      <c r="EP322" s="187"/>
      <c r="EQ322" s="187"/>
      <c r="ER322" s="187"/>
      <c r="ES322" s="187"/>
      <c r="ET322" s="187"/>
      <c r="EU322" s="187"/>
      <c r="EV322" s="187"/>
      <c r="EW322" s="187"/>
      <c r="EX322" s="187"/>
      <c r="EY322" s="187"/>
      <c r="EZ322" s="187"/>
      <c r="FA322" s="187"/>
      <c r="FB322" s="187"/>
      <c r="FC322" s="187"/>
      <c r="FD322" s="187"/>
      <c r="FE322" s="187"/>
      <c r="FF322" s="187"/>
      <c r="FG322" s="187"/>
      <c r="FH322" s="187"/>
      <c r="FI322" s="187"/>
      <c r="FJ322" s="187"/>
      <c r="FK322" s="187"/>
      <c r="FL322" s="187"/>
      <c r="FM322" s="187"/>
      <c r="FN322" s="187"/>
      <c r="FO322" s="187"/>
      <c r="FP322" s="187"/>
      <c r="FQ322" s="187"/>
      <c r="FR322" s="187"/>
      <c r="FS322" s="187"/>
      <c r="FT322" s="187"/>
      <c r="FU322" s="187"/>
      <c r="FV322" s="187"/>
      <c r="FW322" s="187"/>
      <c r="FX322" s="187"/>
      <c r="FY322" s="187"/>
      <c r="FZ322" s="187"/>
      <c r="GA322" s="187"/>
      <c r="GB322" s="187"/>
      <c r="GC322" s="187"/>
      <c r="GD322" s="187"/>
      <c r="GE322" s="187"/>
      <c r="GF322" s="187"/>
      <c r="GG322" s="187"/>
      <c r="GH322" s="187"/>
      <c r="GI322" s="187"/>
      <c r="GJ322" s="187"/>
      <c r="GK322" s="187"/>
      <c r="GL322" s="187"/>
      <c r="GM322" s="187"/>
      <c r="GN322" s="187"/>
      <c r="GO322" s="187"/>
      <c r="GP322" s="187"/>
      <c r="GQ322" s="187"/>
      <c r="GR322" s="187"/>
      <c r="GS322" s="187"/>
      <c r="GT322" s="187"/>
      <c r="GU322" s="187"/>
      <c r="GV322" s="187"/>
      <c r="GW322" s="187"/>
      <c r="GX322" s="187"/>
      <c r="GY322" s="187"/>
      <c r="GZ322" s="187"/>
      <c r="HA322" s="187"/>
      <c r="HB322" s="187"/>
      <c r="HC322" s="187"/>
      <c r="HD322" s="187"/>
      <c r="HE322" s="187"/>
      <c r="HF322" s="187"/>
      <c r="HG322" s="187"/>
      <c r="HH322" s="187"/>
      <c r="HI322" s="187"/>
      <c r="HJ322" s="187"/>
      <c r="HK322" s="187"/>
      <c r="HL322" s="187"/>
      <c r="HM322" s="187"/>
      <c r="HN322" s="187"/>
    </row>
    <row r="323" spans="1:222" s="188" customFormat="1" x14ac:dyDescent="0.2">
      <c r="A323" s="236"/>
      <c r="E323" s="316"/>
      <c r="H323" s="762"/>
      <c r="I323" s="317"/>
      <c r="J323" s="318"/>
      <c r="K323" s="319"/>
      <c r="L323" s="320"/>
      <c r="M323" s="319"/>
      <c r="N323" s="317"/>
      <c r="O323" s="317"/>
      <c r="P323" s="317"/>
      <c r="Q323" s="510"/>
      <c r="R323" s="321"/>
      <c r="S323" s="187"/>
      <c r="T323" s="859"/>
      <c r="U323" s="867"/>
      <c r="V323" s="858"/>
      <c r="W323" s="187"/>
      <c r="X323" s="1101"/>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c r="CC323" s="187"/>
      <c r="CD323" s="187"/>
      <c r="CE323" s="187"/>
      <c r="CF323" s="187"/>
      <c r="CG323" s="187"/>
      <c r="CH323" s="187"/>
      <c r="CI323" s="187"/>
      <c r="CJ323" s="187"/>
      <c r="CK323" s="187"/>
      <c r="CL323" s="187"/>
      <c r="CM323" s="187"/>
      <c r="CN323" s="187"/>
      <c r="CO323" s="187"/>
      <c r="CP323" s="187"/>
      <c r="CQ323" s="187"/>
      <c r="CR323" s="187"/>
      <c r="CS323" s="187"/>
      <c r="CT323" s="187"/>
      <c r="CU323" s="187"/>
      <c r="CV323" s="187"/>
      <c r="CW323" s="187"/>
      <c r="CX323" s="187"/>
      <c r="CY323" s="187"/>
      <c r="CZ323" s="187"/>
      <c r="DA323" s="187"/>
      <c r="DB323" s="187"/>
      <c r="DC323" s="187"/>
      <c r="DD323" s="187"/>
      <c r="DE323" s="187"/>
      <c r="DF323" s="187"/>
      <c r="DG323" s="187"/>
      <c r="DH323" s="187"/>
      <c r="DI323" s="187"/>
      <c r="DJ323" s="187"/>
      <c r="DK323" s="187"/>
      <c r="DL323" s="187"/>
      <c r="DM323" s="187"/>
      <c r="DN323" s="187"/>
      <c r="DO323" s="187"/>
      <c r="DP323" s="187"/>
      <c r="DQ323" s="187"/>
      <c r="DR323" s="187"/>
      <c r="DS323" s="187"/>
      <c r="DT323" s="187"/>
      <c r="DU323" s="187"/>
      <c r="DV323" s="187"/>
      <c r="DW323" s="187"/>
      <c r="DX323" s="187"/>
      <c r="DY323" s="187"/>
      <c r="DZ323" s="187"/>
      <c r="EA323" s="187"/>
      <c r="EB323" s="187"/>
      <c r="EC323" s="187"/>
      <c r="ED323" s="187"/>
      <c r="EE323" s="187"/>
      <c r="EF323" s="187"/>
      <c r="EG323" s="187"/>
      <c r="EH323" s="187"/>
      <c r="EI323" s="187"/>
      <c r="EJ323" s="187"/>
      <c r="EK323" s="187"/>
      <c r="EL323" s="187"/>
      <c r="EM323" s="187"/>
      <c r="EN323" s="187"/>
      <c r="EO323" s="187"/>
      <c r="EP323" s="187"/>
      <c r="EQ323" s="187"/>
      <c r="ER323" s="187"/>
      <c r="ES323" s="187"/>
      <c r="ET323" s="187"/>
      <c r="EU323" s="187"/>
      <c r="EV323" s="187"/>
      <c r="EW323" s="187"/>
      <c r="EX323" s="187"/>
      <c r="EY323" s="187"/>
      <c r="EZ323" s="187"/>
      <c r="FA323" s="187"/>
      <c r="FB323" s="187"/>
      <c r="FC323" s="187"/>
      <c r="FD323" s="187"/>
      <c r="FE323" s="187"/>
      <c r="FF323" s="187"/>
      <c r="FG323" s="187"/>
      <c r="FH323" s="187"/>
      <c r="FI323" s="187"/>
      <c r="FJ323" s="187"/>
      <c r="FK323" s="187"/>
      <c r="FL323" s="187"/>
      <c r="FM323" s="187"/>
      <c r="FN323" s="187"/>
      <c r="FO323" s="187"/>
      <c r="FP323" s="187"/>
      <c r="FQ323" s="187"/>
      <c r="FR323" s="187"/>
      <c r="FS323" s="187"/>
      <c r="FT323" s="187"/>
      <c r="FU323" s="187"/>
      <c r="FV323" s="187"/>
      <c r="FW323" s="187"/>
      <c r="FX323" s="187"/>
      <c r="FY323" s="187"/>
      <c r="FZ323" s="187"/>
      <c r="GA323" s="187"/>
      <c r="GB323" s="187"/>
      <c r="GC323" s="187"/>
      <c r="GD323" s="187"/>
      <c r="GE323" s="187"/>
      <c r="GF323" s="187"/>
      <c r="GG323" s="187"/>
      <c r="GH323" s="187"/>
      <c r="GI323" s="187"/>
      <c r="GJ323" s="187"/>
      <c r="GK323" s="187"/>
      <c r="GL323" s="187"/>
      <c r="GM323" s="187"/>
      <c r="GN323" s="187"/>
      <c r="GO323" s="187"/>
      <c r="GP323" s="187"/>
      <c r="GQ323" s="187"/>
      <c r="GR323" s="187"/>
      <c r="GS323" s="187"/>
      <c r="GT323" s="187"/>
      <c r="GU323" s="187"/>
      <c r="GV323" s="187"/>
      <c r="GW323" s="187"/>
      <c r="GX323" s="187"/>
      <c r="GY323" s="187"/>
      <c r="GZ323" s="187"/>
      <c r="HA323" s="187"/>
      <c r="HB323" s="187"/>
      <c r="HC323" s="187"/>
      <c r="HD323" s="187"/>
      <c r="HE323" s="187"/>
      <c r="HF323" s="187"/>
      <c r="HG323" s="187"/>
      <c r="HH323" s="187"/>
      <c r="HI323" s="187"/>
      <c r="HJ323" s="187"/>
      <c r="HK323" s="187"/>
      <c r="HL323" s="187"/>
      <c r="HM323" s="187"/>
      <c r="HN323" s="187"/>
    </row>
    <row r="324" spans="1:222" s="188" customFormat="1" x14ac:dyDescent="0.2">
      <c r="A324" s="236"/>
      <c r="E324" s="316"/>
      <c r="H324" s="762"/>
      <c r="I324" s="317"/>
      <c r="J324" s="318"/>
      <c r="K324" s="319"/>
      <c r="L324" s="320"/>
      <c r="M324" s="319"/>
      <c r="N324" s="317"/>
      <c r="O324" s="317"/>
      <c r="P324" s="317"/>
      <c r="Q324" s="510"/>
      <c r="R324" s="321"/>
      <c r="S324" s="187"/>
      <c r="T324" s="859"/>
      <c r="U324" s="867"/>
      <c r="V324" s="858"/>
      <c r="W324" s="187"/>
      <c r="X324" s="1101"/>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87"/>
      <c r="DW324" s="187"/>
      <c r="DX324" s="187"/>
      <c r="DY324" s="187"/>
      <c r="DZ324" s="187"/>
      <c r="EA324" s="187"/>
      <c r="EB324" s="187"/>
      <c r="EC324" s="187"/>
      <c r="ED324" s="187"/>
      <c r="EE324" s="187"/>
      <c r="EF324" s="187"/>
      <c r="EG324" s="187"/>
      <c r="EH324" s="187"/>
      <c r="EI324" s="187"/>
      <c r="EJ324" s="187"/>
      <c r="EK324" s="187"/>
      <c r="EL324" s="187"/>
      <c r="EM324" s="187"/>
      <c r="EN324" s="187"/>
      <c r="EO324" s="187"/>
      <c r="EP324" s="187"/>
      <c r="EQ324" s="187"/>
      <c r="ER324" s="187"/>
      <c r="ES324" s="187"/>
      <c r="ET324" s="187"/>
      <c r="EU324" s="187"/>
      <c r="EV324" s="187"/>
      <c r="EW324" s="187"/>
      <c r="EX324" s="187"/>
      <c r="EY324" s="187"/>
      <c r="EZ324" s="187"/>
      <c r="FA324" s="187"/>
      <c r="FB324" s="187"/>
      <c r="FC324" s="187"/>
      <c r="FD324" s="187"/>
      <c r="FE324" s="187"/>
      <c r="FF324" s="187"/>
      <c r="FG324" s="187"/>
      <c r="FH324" s="187"/>
      <c r="FI324" s="187"/>
      <c r="FJ324" s="187"/>
      <c r="FK324" s="187"/>
      <c r="FL324" s="187"/>
      <c r="FM324" s="187"/>
      <c r="FN324" s="187"/>
      <c r="FO324" s="187"/>
      <c r="FP324" s="187"/>
      <c r="FQ324" s="187"/>
      <c r="FR324" s="187"/>
      <c r="FS324" s="187"/>
      <c r="FT324" s="187"/>
      <c r="FU324" s="187"/>
      <c r="FV324" s="187"/>
      <c r="FW324" s="187"/>
      <c r="FX324" s="187"/>
      <c r="FY324" s="187"/>
      <c r="FZ324" s="187"/>
      <c r="GA324" s="187"/>
      <c r="GB324" s="187"/>
      <c r="GC324" s="187"/>
      <c r="GD324" s="187"/>
      <c r="GE324" s="187"/>
      <c r="GF324" s="187"/>
      <c r="GG324" s="187"/>
      <c r="GH324" s="187"/>
      <c r="GI324" s="187"/>
      <c r="GJ324" s="187"/>
      <c r="GK324" s="187"/>
      <c r="GL324" s="187"/>
      <c r="GM324" s="187"/>
      <c r="GN324" s="187"/>
      <c r="GO324" s="187"/>
      <c r="GP324" s="187"/>
      <c r="GQ324" s="187"/>
      <c r="GR324" s="187"/>
      <c r="GS324" s="187"/>
      <c r="GT324" s="187"/>
      <c r="GU324" s="187"/>
      <c r="GV324" s="187"/>
      <c r="GW324" s="187"/>
      <c r="GX324" s="187"/>
      <c r="GY324" s="187"/>
      <c r="GZ324" s="187"/>
      <c r="HA324" s="187"/>
      <c r="HB324" s="187"/>
      <c r="HC324" s="187"/>
      <c r="HD324" s="187"/>
      <c r="HE324" s="187"/>
      <c r="HF324" s="187"/>
      <c r="HG324" s="187"/>
      <c r="HH324" s="187"/>
      <c r="HI324" s="187"/>
      <c r="HJ324" s="187"/>
      <c r="HK324" s="187"/>
      <c r="HL324" s="187"/>
      <c r="HM324" s="187"/>
      <c r="HN324" s="187"/>
    </row>
    <row r="325" spans="1:222" s="188" customFormat="1" x14ac:dyDescent="0.2">
      <c r="A325" s="236"/>
      <c r="E325" s="316"/>
      <c r="H325" s="762"/>
      <c r="I325" s="317"/>
      <c r="J325" s="318"/>
      <c r="K325" s="319"/>
      <c r="L325" s="320"/>
      <c r="M325" s="319"/>
      <c r="N325" s="317"/>
      <c r="O325" s="317"/>
      <c r="P325" s="317"/>
      <c r="Q325" s="510"/>
      <c r="R325" s="321"/>
      <c r="S325" s="187"/>
      <c r="T325" s="859"/>
      <c r="U325" s="867"/>
      <c r="V325" s="858"/>
      <c r="W325" s="187"/>
      <c r="X325" s="1101"/>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87"/>
      <c r="DW325" s="187"/>
      <c r="DX325" s="187"/>
      <c r="DY325" s="187"/>
      <c r="DZ325" s="187"/>
      <c r="EA325" s="187"/>
      <c r="EB325" s="187"/>
      <c r="EC325" s="187"/>
      <c r="ED325" s="187"/>
      <c r="EE325" s="187"/>
      <c r="EF325" s="187"/>
      <c r="EG325" s="187"/>
      <c r="EH325" s="187"/>
      <c r="EI325" s="187"/>
      <c r="EJ325" s="187"/>
      <c r="EK325" s="187"/>
      <c r="EL325" s="187"/>
      <c r="EM325" s="187"/>
      <c r="EN325" s="187"/>
      <c r="EO325" s="187"/>
      <c r="EP325" s="187"/>
      <c r="EQ325" s="187"/>
      <c r="ER325" s="187"/>
      <c r="ES325" s="187"/>
      <c r="ET325" s="187"/>
      <c r="EU325" s="187"/>
      <c r="EV325" s="187"/>
      <c r="EW325" s="187"/>
      <c r="EX325" s="187"/>
      <c r="EY325" s="187"/>
      <c r="EZ325" s="187"/>
      <c r="FA325" s="187"/>
      <c r="FB325" s="187"/>
      <c r="FC325" s="187"/>
      <c r="FD325" s="187"/>
      <c r="FE325" s="187"/>
      <c r="FF325" s="187"/>
      <c r="FG325" s="187"/>
      <c r="FH325" s="187"/>
      <c r="FI325" s="187"/>
      <c r="FJ325" s="187"/>
      <c r="FK325" s="187"/>
      <c r="FL325" s="187"/>
      <c r="FM325" s="187"/>
      <c r="FN325" s="187"/>
      <c r="FO325" s="187"/>
      <c r="FP325" s="187"/>
      <c r="FQ325" s="187"/>
      <c r="FR325" s="187"/>
      <c r="FS325" s="187"/>
      <c r="FT325" s="187"/>
      <c r="FU325" s="187"/>
      <c r="FV325" s="187"/>
      <c r="FW325" s="187"/>
      <c r="FX325" s="187"/>
      <c r="FY325" s="187"/>
      <c r="FZ325" s="187"/>
      <c r="GA325" s="187"/>
      <c r="GB325" s="187"/>
      <c r="GC325" s="187"/>
      <c r="GD325" s="187"/>
      <c r="GE325" s="187"/>
      <c r="GF325" s="187"/>
      <c r="GG325" s="187"/>
      <c r="GH325" s="187"/>
      <c r="GI325" s="187"/>
      <c r="GJ325" s="187"/>
      <c r="GK325" s="187"/>
      <c r="GL325" s="187"/>
      <c r="GM325" s="187"/>
      <c r="GN325" s="187"/>
      <c r="GO325" s="187"/>
      <c r="GP325" s="187"/>
      <c r="GQ325" s="187"/>
      <c r="GR325" s="187"/>
      <c r="GS325" s="187"/>
      <c r="GT325" s="187"/>
      <c r="GU325" s="187"/>
      <c r="GV325" s="187"/>
      <c r="GW325" s="187"/>
      <c r="GX325" s="187"/>
      <c r="GY325" s="187"/>
      <c r="GZ325" s="187"/>
      <c r="HA325" s="187"/>
      <c r="HB325" s="187"/>
      <c r="HC325" s="187"/>
      <c r="HD325" s="187"/>
      <c r="HE325" s="187"/>
      <c r="HF325" s="187"/>
      <c r="HG325" s="187"/>
      <c r="HH325" s="187"/>
      <c r="HI325" s="187"/>
      <c r="HJ325" s="187"/>
      <c r="HK325" s="187"/>
      <c r="HL325" s="187"/>
      <c r="HM325" s="187"/>
      <c r="HN325" s="187"/>
    </row>
    <row r="326" spans="1:222" s="188" customFormat="1" x14ac:dyDescent="0.2">
      <c r="A326" s="236"/>
      <c r="E326" s="316"/>
      <c r="H326" s="762"/>
      <c r="I326" s="317"/>
      <c r="J326" s="318"/>
      <c r="K326" s="319"/>
      <c r="L326" s="320"/>
      <c r="M326" s="319"/>
      <c r="N326" s="317"/>
      <c r="O326" s="317"/>
      <c r="P326" s="317"/>
      <c r="Q326" s="510"/>
      <c r="R326" s="321"/>
      <c r="S326" s="187"/>
      <c r="T326" s="859"/>
      <c r="U326" s="867"/>
      <c r="V326" s="858"/>
      <c r="W326" s="187"/>
      <c r="X326" s="1101"/>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87"/>
      <c r="DW326" s="187"/>
      <c r="DX326" s="187"/>
      <c r="DY326" s="187"/>
      <c r="DZ326" s="187"/>
      <c r="EA326" s="187"/>
      <c r="EB326" s="187"/>
      <c r="EC326" s="187"/>
      <c r="ED326" s="187"/>
      <c r="EE326" s="187"/>
      <c r="EF326" s="187"/>
      <c r="EG326" s="187"/>
      <c r="EH326" s="187"/>
      <c r="EI326" s="187"/>
      <c r="EJ326" s="187"/>
      <c r="EK326" s="187"/>
      <c r="EL326" s="187"/>
      <c r="EM326" s="187"/>
      <c r="EN326" s="187"/>
      <c r="EO326" s="187"/>
      <c r="EP326" s="187"/>
      <c r="EQ326" s="187"/>
      <c r="ER326" s="187"/>
      <c r="ES326" s="187"/>
      <c r="ET326" s="187"/>
      <c r="EU326" s="187"/>
      <c r="EV326" s="187"/>
      <c r="EW326" s="187"/>
      <c r="EX326" s="187"/>
      <c r="EY326" s="187"/>
      <c r="EZ326" s="187"/>
      <c r="FA326" s="187"/>
      <c r="FB326" s="187"/>
      <c r="FC326" s="187"/>
      <c r="FD326" s="187"/>
      <c r="FE326" s="187"/>
      <c r="FF326" s="187"/>
      <c r="FG326" s="187"/>
      <c r="FH326" s="187"/>
      <c r="FI326" s="187"/>
      <c r="FJ326" s="187"/>
      <c r="FK326" s="187"/>
      <c r="FL326" s="187"/>
      <c r="FM326" s="187"/>
      <c r="FN326" s="187"/>
      <c r="FO326" s="187"/>
      <c r="FP326" s="187"/>
      <c r="FQ326" s="187"/>
      <c r="FR326" s="187"/>
      <c r="FS326" s="187"/>
      <c r="FT326" s="187"/>
      <c r="FU326" s="187"/>
      <c r="FV326" s="187"/>
      <c r="FW326" s="187"/>
      <c r="FX326" s="187"/>
      <c r="FY326" s="187"/>
      <c r="FZ326" s="187"/>
      <c r="GA326" s="187"/>
      <c r="GB326" s="187"/>
      <c r="GC326" s="187"/>
      <c r="GD326" s="187"/>
      <c r="GE326" s="187"/>
      <c r="GF326" s="187"/>
      <c r="GG326" s="187"/>
      <c r="GH326" s="187"/>
      <c r="GI326" s="187"/>
      <c r="GJ326" s="187"/>
      <c r="GK326" s="187"/>
      <c r="GL326" s="187"/>
      <c r="GM326" s="187"/>
      <c r="GN326" s="187"/>
      <c r="GO326" s="187"/>
      <c r="GP326" s="187"/>
      <c r="GQ326" s="187"/>
      <c r="GR326" s="187"/>
      <c r="GS326" s="187"/>
      <c r="GT326" s="187"/>
      <c r="GU326" s="187"/>
      <c r="GV326" s="187"/>
      <c r="GW326" s="187"/>
      <c r="GX326" s="187"/>
      <c r="GY326" s="187"/>
      <c r="GZ326" s="187"/>
      <c r="HA326" s="187"/>
      <c r="HB326" s="187"/>
      <c r="HC326" s="187"/>
      <c r="HD326" s="187"/>
      <c r="HE326" s="187"/>
      <c r="HF326" s="187"/>
      <c r="HG326" s="187"/>
      <c r="HH326" s="187"/>
      <c r="HI326" s="187"/>
      <c r="HJ326" s="187"/>
      <c r="HK326" s="187"/>
      <c r="HL326" s="187"/>
      <c r="HM326" s="187"/>
      <c r="HN326" s="187"/>
    </row>
    <row r="327" spans="1:222" s="188" customFormat="1" x14ac:dyDescent="0.2">
      <c r="A327" s="236"/>
      <c r="E327" s="316"/>
      <c r="H327" s="762"/>
      <c r="I327" s="317"/>
      <c r="J327" s="318"/>
      <c r="K327" s="319"/>
      <c r="L327" s="320"/>
      <c r="M327" s="319"/>
      <c r="N327" s="317"/>
      <c r="O327" s="317"/>
      <c r="P327" s="317"/>
      <c r="Q327" s="510"/>
      <c r="R327" s="321"/>
      <c r="S327" s="187"/>
      <c r="T327" s="859"/>
      <c r="U327" s="867"/>
      <c r="V327" s="858"/>
      <c r="W327" s="187"/>
      <c r="X327" s="1101"/>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87"/>
      <c r="DW327" s="187"/>
      <c r="DX327" s="187"/>
      <c r="DY327" s="187"/>
      <c r="DZ327" s="187"/>
      <c r="EA327" s="187"/>
      <c r="EB327" s="187"/>
      <c r="EC327" s="187"/>
      <c r="ED327" s="187"/>
      <c r="EE327" s="187"/>
      <c r="EF327" s="187"/>
      <c r="EG327" s="187"/>
      <c r="EH327" s="187"/>
      <c r="EI327" s="187"/>
      <c r="EJ327" s="187"/>
      <c r="EK327" s="187"/>
      <c r="EL327" s="187"/>
      <c r="EM327" s="187"/>
      <c r="EN327" s="187"/>
      <c r="EO327" s="187"/>
      <c r="EP327" s="187"/>
      <c r="EQ327" s="187"/>
      <c r="ER327" s="187"/>
      <c r="ES327" s="187"/>
      <c r="ET327" s="187"/>
      <c r="EU327" s="187"/>
      <c r="EV327" s="187"/>
      <c r="EW327" s="187"/>
      <c r="EX327" s="187"/>
      <c r="EY327" s="187"/>
      <c r="EZ327" s="187"/>
      <c r="FA327" s="187"/>
      <c r="FB327" s="187"/>
      <c r="FC327" s="187"/>
      <c r="FD327" s="187"/>
      <c r="FE327" s="187"/>
      <c r="FF327" s="187"/>
      <c r="FG327" s="187"/>
      <c r="FH327" s="187"/>
      <c r="FI327" s="187"/>
      <c r="FJ327" s="187"/>
      <c r="FK327" s="187"/>
      <c r="FL327" s="187"/>
      <c r="FM327" s="187"/>
      <c r="FN327" s="187"/>
      <c r="FO327" s="187"/>
      <c r="FP327" s="187"/>
      <c r="FQ327" s="187"/>
      <c r="FR327" s="187"/>
      <c r="FS327" s="187"/>
      <c r="FT327" s="187"/>
      <c r="FU327" s="187"/>
      <c r="FV327" s="187"/>
      <c r="FW327" s="187"/>
      <c r="FX327" s="187"/>
      <c r="FY327" s="187"/>
      <c r="FZ327" s="187"/>
      <c r="GA327" s="187"/>
      <c r="GB327" s="187"/>
      <c r="GC327" s="187"/>
      <c r="GD327" s="187"/>
      <c r="GE327" s="187"/>
      <c r="GF327" s="187"/>
      <c r="GG327" s="187"/>
      <c r="GH327" s="187"/>
      <c r="GI327" s="187"/>
      <c r="GJ327" s="187"/>
      <c r="GK327" s="187"/>
      <c r="GL327" s="187"/>
      <c r="GM327" s="187"/>
      <c r="GN327" s="187"/>
      <c r="GO327" s="187"/>
      <c r="GP327" s="187"/>
      <c r="GQ327" s="187"/>
      <c r="GR327" s="187"/>
      <c r="GS327" s="187"/>
      <c r="GT327" s="187"/>
      <c r="GU327" s="187"/>
      <c r="GV327" s="187"/>
      <c r="GW327" s="187"/>
      <c r="GX327" s="187"/>
      <c r="GY327" s="187"/>
      <c r="GZ327" s="187"/>
      <c r="HA327" s="187"/>
      <c r="HB327" s="187"/>
      <c r="HC327" s="187"/>
      <c r="HD327" s="187"/>
      <c r="HE327" s="187"/>
      <c r="HF327" s="187"/>
      <c r="HG327" s="187"/>
      <c r="HH327" s="187"/>
      <c r="HI327" s="187"/>
      <c r="HJ327" s="187"/>
      <c r="HK327" s="187"/>
      <c r="HL327" s="187"/>
      <c r="HM327" s="187"/>
      <c r="HN327" s="187"/>
    </row>
    <row r="328" spans="1:222" s="188" customFormat="1" x14ac:dyDescent="0.2">
      <c r="A328" s="236"/>
      <c r="E328" s="316"/>
      <c r="H328" s="762"/>
      <c r="I328" s="317"/>
      <c r="J328" s="318"/>
      <c r="K328" s="319"/>
      <c r="L328" s="320"/>
      <c r="M328" s="319"/>
      <c r="N328" s="317"/>
      <c r="O328" s="317"/>
      <c r="P328" s="317"/>
      <c r="Q328" s="510"/>
      <c r="R328" s="321"/>
      <c r="S328" s="187"/>
      <c r="T328" s="859"/>
      <c r="U328" s="867"/>
      <c r="V328" s="858"/>
      <c r="W328" s="187"/>
      <c r="X328" s="1101"/>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87"/>
      <c r="DX328" s="187"/>
      <c r="DY328" s="187"/>
      <c r="DZ328" s="187"/>
      <c r="EA328" s="187"/>
      <c r="EB328" s="187"/>
      <c r="EC328" s="187"/>
      <c r="ED328" s="187"/>
      <c r="EE328" s="187"/>
      <c r="EF328" s="187"/>
      <c r="EG328" s="187"/>
      <c r="EH328" s="187"/>
      <c r="EI328" s="187"/>
      <c r="EJ328" s="187"/>
      <c r="EK328" s="187"/>
      <c r="EL328" s="187"/>
      <c r="EM328" s="187"/>
      <c r="EN328" s="187"/>
      <c r="EO328" s="187"/>
      <c r="EP328" s="187"/>
      <c r="EQ328" s="187"/>
      <c r="ER328" s="187"/>
      <c r="ES328" s="187"/>
      <c r="ET328" s="187"/>
      <c r="EU328" s="187"/>
      <c r="EV328" s="187"/>
      <c r="EW328" s="187"/>
      <c r="EX328" s="187"/>
      <c r="EY328" s="187"/>
      <c r="EZ328" s="187"/>
      <c r="FA328" s="187"/>
      <c r="FB328" s="187"/>
      <c r="FC328" s="187"/>
      <c r="FD328" s="187"/>
      <c r="FE328" s="187"/>
      <c r="FF328" s="187"/>
      <c r="FG328" s="187"/>
      <c r="FH328" s="187"/>
      <c r="FI328" s="187"/>
      <c r="FJ328" s="187"/>
      <c r="FK328" s="187"/>
      <c r="FL328" s="187"/>
      <c r="FM328" s="187"/>
      <c r="FN328" s="187"/>
      <c r="FO328" s="187"/>
      <c r="FP328" s="187"/>
      <c r="FQ328" s="187"/>
      <c r="FR328" s="187"/>
      <c r="FS328" s="187"/>
      <c r="FT328" s="187"/>
      <c r="FU328" s="187"/>
      <c r="FV328" s="187"/>
      <c r="FW328" s="187"/>
      <c r="FX328" s="187"/>
      <c r="FY328" s="187"/>
      <c r="FZ328" s="187"/>
      <c r="GA328" s="187"/>
      <c r="GB328" s="187"/>
      <c r="GC328" s="187"/>
      <c r="GD328" s="187"/>
      <c r="GE328" s="187"/>
      <c r="GF328" s="187"/>
      <c r="GG328" s="187"/>
      <c r="GH328" s="187"/>
      <c r="GI328" s="187"/>
      <c r="GJ328" s="187"/>
      <c r="GK328" s="187"/>
      <c r="GL328" s="187"/>
      <c r="GM328" s="187"/>
      <c r="GN328" s="187"/>
      <c r="GO328" s="187"/>
      <c r="GP328" s="187"/>
      <c r="GQ328" s="187"/>
      <c r="GR328" s="187"/>
      <c r="GS328" s="187"/>
      <c r="GT328" s="187"/>
      <c r="GU328" s="187"/>
      <c r="GV328" s="187"/>
      <c r="GW328" s="187"/>
      <c r="GX328" s="187"/>
      <c r="GY328" s="187"/>
      <c r="GZ328" s="187"/>
      <c r="HA328" s="187"/>
      <c r="HB328" s="187"/>
      <c r="HC328" s="187"/>
      <c r="HD328" s="187"/>
      <c r="HE328" s="187"/>
      <c r="HF328" s="187"/>
      <c r="HG328" s="187"/>
      <c r="HH328" s="187"/>
      <c r="HI328" s="187"/>
      <c r="HJ328" s="187"/>
      <c r="HK328" s="187"/>
      <c r="HL328" s="187"/>
      <c r="HM328" s="187"/>
      <c r="HN328" s="187"/>
    </row>
    <row r="329" spans="1:222" s="188" customFormat="1" x14ac:dyDescent="0.2">
      <c r="A329" s="236"/>
      <c r="E329" s="316"/>
      <c r="H329" s="762"/>
      <c r="I329" s="317"/>
      <c r="J329" s="318"/>
      <c r="K329" s="319"/>
      <c r="L329" s="320"/>
      <c r="M329" s="319"/>
      <c r="N329" s="317"/>
      <c r="O329" s="317"/>
      <c r="P329" s="317"/>
      <c r="Q329" s="510"/>
      <c r="R329" s="321"/>
      <c r="S329" s="187"/>
      <c r="T329" s="859"/>
      <c r="U329" s="867"/>
      <c r="V329" s="858"/>
      <c r="W329" s="187"/>
      <c r="X329" s="1101"/>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87"/>
      <c r="DW329" s="187"/>
      <c r="DX329" s="187"/>
      <c r="DY329" s="187"/>
      <c r="DZ329" s="187"/>
      <c r="EA329" s="187"/>
      <c r="EB329" s="187"/>
      <c r="EC329" s="187"/>
      <c r="ED329" s="187"/>
      <c r="EE329" s="187"/>
      <c r="EF329" s="187"/>
      <c r="EG329" s="187"/>
      <c r="EH329" s="187"/>
      <c r="EI329" s="187"/>
      <c r="EJ329" s="187"/>
      <c r="EK329" s="187"/>
      <c r="EL329" s="187"/>
      <c r="EM329" s="187"/>
      <c r="EN329" s="187"/>
      <c r="EO329" s="187"/>
      <c r="EP329" s="187"/>
      <c r="EQ329" s="187"/>
      <c r="ER329" s="187"/>
      <c r="ES329" s="187"/>
      <c r="ET329" s="187"/>
      <c r="EU329" s="187"/>
      <c r="EV329" s="187"/>
      <c r="EW329" s="187"/>
      <c r="EX329" s="187"/>
      <c r="EY329" s="187"/>
      <c r="EZ329" s="187"/>
      <c r="FA329" s="187"/>
      <c r="FB329" s="187"/>
      <c r="FC329" s="187"/>
      <c r="FD329" s="187"/>
      <c r="FE329" s="187"/>
      <c r="FF329" s="187"/>
      <c r="FG329" s="187"/>
      <c r="FH329" s="187"/>
      <c r="FI329" s="187"/>
      <c r="FJ329" s="187"/>
      <c r="FK329" s="187"/>
      <c r="FL329" s="187"/>
      <c r="FM329" s="187"/>
      <c r="FN329" s="187"/>
      <c r="FO329" s="187"/>
      <c r="FP329" s="187"/>
      <c r="FQ329" s="187"/>
      <c r="FR329" s="187"/>
      <c r="FS329" s="187"/>
      <c r="FT329" s="187"/>
      <c r="FU329" s="187"/>
      <c r="FV329" s="187"/>
      <c r="FW329" s="187"/>
      <c r="FX329" s="187"/>
      <c r="FY329" s="187"/>
      <c r="FZ329" s="187"/>
      <c r="GA329" s="187"/>
      <c r="GB329" s="187"/>
      <c r="GC329" s="187"/>
      <c r="GD329" s="187"/>
      <c r="GE329" s="187"/>
      <c r="GF329" s="187"/>
      <c r="GG329" s="187"/>
      <c r="GH329" s="187"/>
      <c r="GI329" s="187"/>
      <c r="GJ329" s="187"/>
      <c r="GK329" s="187"/>
      <c r="GL329" s="187"/>
      <c r="GM329" s="187"/>
      <c r="GN329" s="187"/>
      <c r="GO329" s="187"/>
      <c r="GP329" s="187"/>
      <c r="GQ329" s="187"/>
      <c r="GR329" s="187"/>
      <c r="GS329" s="187"/>
      <c r="GT329" s="187"/>
      <c r="GU329" s="187"/>
      <c r="GV329" s="187"/>
      <c r="GW329" s="187"/>
      <c r="GX329" s="187"/>
      <c r="GY329" s="187"/>
      <c r="GZ329" s="187"/>
      <c r="HA329" s="187"/>
      <c r="HB329" s="187"/>
      <c r="HC329" s="187"/>
      <c r="HD329" s="187"/>
      <c r="HE329" s="187"/>
      <c r="HF329" s="187"/>
      <c r="HG329" s="187"/>
      <c r="HH329" s="187"/>
      <c r="HI329" s="187"/>
      <c r="HJ329" s="187"/>
      <c r="HK329" s="187"/>
      <c r="HL329" s="187"/>
      <c r="HM329" s="187"/>
      <c r="HN329" s="187"/>
    </row>
    <row r="330" spans="1:222" s="188" customFormat="1" x14ac:dyDescent="0.2">
      <c r="A330" s="236"/>
      <c r="E330" s="316"/>
      <c r="H330" s="762"/>
      <c r="I330" s="317"/>
      <c r="J330" s="318"/>
      <c r="K330" s="319"/>
      <c r="L330" s="320"/>
      <c r="M330" s="319"/>
      <c r="N330" s="317"/>
      <c r="O330" s="317"/>
      <c r="P330" s="317"/>
      <c r="Q330" s="510"/>
      <c r="R330" s="321"/>
      <c r="S330" s="187"/>
      <c r="T330" s="859"/>
      <c r="U330" s="867"/>
      <c r="V330" s="858"/>
      <c r="W330" s="187"/>
      <c r="X330" s="1101"/>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87"/>
      <c r="DW330" s="187"/>
      <c r="DX330" s="187"/>
      <c r="DY330" s="187"/>
      <c r="DZ330" s="187"/>
      <c r="EA330" s="187"/>
      <c r="EB330" s="187"/>
      <c r="EC330" s="187"/>
      <c r="ED330" s="187"/>
      <c r="EE330" s="187"/>
      <c r="EF330" s="187"/>
      <c r="EG330" s="187"/>
      <c r="EH330" s="187"/>
      <c r="EI330" s="187"/>
      <c r="EJ330" s="187"/>
      <c r="EK330" s="187"/>
      <c r="EL330" s="187"/>
      <c r="EM330" s="187"/>
      <c r="EN330" s="187"/>
      <c r="EO330" s="187"/>
      <c r="EP330" s="187"/>
      <c r="EQ330" s="187"/>
      <c r="ER330" s="187"/>
      <c r="ES330" s="187"/>
      <c r="ET330" s="187"/>
      <c r="EU330" s="187"/>
      <c r="EV330" s="187"/>
      <c r="EW330" s="187"/>
      <c r="EX330" s="187"/>
      <c r="EY330" s="187"/>
      <c r="EZ330" s="187"/>
      <c r="FA330" s="187"/>
      <c r="FB330" s="187"/>
      <c r="FC330" s="187"/>
      <c r="FD330" s="187"/>
      <c r="FE330" s="187"/>
      <c r="FF330" s="187"/>
      <c r="FG330" s="187"/>
      <c r="FH330" s="187"/>
      <c r="FI330" s="187"/>
      <c r="FJ330" s="187"/>
      <c r="FK330" s="187"/>
      <c r="FL330" s="187"/>
      <c r="FM330" s="187"/>
      <c r="FN330" s="187"/>
      <c r="FO330" s="187"/>
      <c r="FP330" s="187"/>
      <c r="FQ330" s="187"/>
      <c r="FR330" s="187"/>
      <c r="FS330" s="187"/>
      <c r="FT330" s="187"/>
      <c r="FU330" s="187"/>
      <c r="FV330" s="187"/>
      <c r="FW330" s="187"/>
      <c r="FX330" s="187"/>
      <c r="FY330" s="187"/>
      <c r="FZ330" s="187"/>
      <c r="GA330" s="187"/>
      <c r="GB330" s="187"/>
      <c r="GC330" s="187"/>
      <c r="GD330" s="187"/>
      <c r="GE330" s="187"/>
      <c r="GF330" s="187"/>
      <c r="GG330" s="187"/>
      <c r="GH330" s="187"/>
      <c r="GI330" s="187"/>
      <c r="GJ330" s="187"/>
      <c r="GK330" s="187"/>
      <c r="GL330" s="187"/>
      <c r="GM330" s="187"/>
      <c r="GN330" s="187"/>
      <c r="GO330" s="187"/>
      <c r="GP330" s="187"/>
      <c r="GQ330" s="187"/>
      <c r="GR330" s="187"/>
      <c r="GS330" s="187"/>
      <c r="GT330" s="187"/>
      <c r="GU330" s="187"/>
      <c r="GV330" s="187"/>
      <c r="GW330" s="187"/>
      <c r="GX330" s="187"/>
      <c r="GY330" s="187"/>
      <c r="GZ330" s="187"/>
      <c r="HA330" s="187"/>
      <c r="HB330" s="187"/>
      <c r="HC330" s="187"/>
      <c r="HD330" s="187"/>
      <c r="HE330" s="187"/>
      <c r="HF330" s="187"/>
      <c r="HG330" s="187"/>
      <c r="HH330" s="187"/>
      <c r="HI330" s="187"/>
      <c r="HJ330" s="187"/>
      <c r="HK330" s="187"/>
      <c r="HL330" s="187"/>
      <c r="HM330" s="187"/>
      <c r="HN330" s="187"/>
    </row>
    <row r="331" spans="1:222" s="188" customFormat="1" x14ac:dyDescent="0.2">
      <c r="A331" s="236"/>
      <c r="E331" s="316"/>
      <c r="H331" s="762"/>
      <c r="I331" s="317"/>
      <c r="J331" s="318"/>
      <c r="K331" s="319"/>
      <c r="L331" s="320"/>
      <c r="M331" s="319"/>
      <c r="N331" s="317"/>
      <c r="O331" s="317"/>
      <c r="P331" s="317"/>
      <c r="Q331" s="510"/>
      <c r="R331" s="321"/>
      <c r="S331" s="187"/>
      <c r="T331" s="859"/>
      <c r="U331" s="867"/>
      <c r="V331" s="858"/>
      <c r="W331" s="187"/>
      <c r="X331" s="1101"/>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87"/>
      <c r="DX331" s="187"/>
      <c r="DY331" s="187"/>
      <c r="DZ331" s="187"/>
      <c r="EA331" s="187"/>
      <c r="EB331" s="187"/>
      <c r="EC331" s="187"/>
      <c r="ED331" s="187"/>
      <c r="EE331" s="187"/>
      <c r="EF331" s="187"/>
      <c r="EG331" s="187"/>
      <c r="EH331" s="187"/>
      <c r="EI331" s="187"/>
      <c r="EJ331" s="187"/>
      <c r="EK331" s="187"/>
      <c r="EL331" s="187"/>
      <c r="EM331" s="187"/>
      <c r="EN331" s="187"/>
      <c r="EO331" s="187"/>
      <c r="EP331" s="187"/>
      <c r="EQ331" s="187"/>
      <c r="ER331" s="187"/>
      <c r="ES331" s="187"/>
      <c r="ET331" s="187"/>
      <c r="EU331" s="187"/>
      <c r="EV331" s="187"/>
      <c r="EW331" s="187"/>
      <c r="EX331" s="187"/>
      <c r="EY331" s="187"/>
      <c r="EZ331" s="187"/>
      <c r="FA331" s="187"/>
      <c r="FB331" s="187"/>
      <c r="FC331" s="187"/>
      <c r="FD331" s="187"/>
      <c r="FE331" s="187"/>
      <c r="FF331" s="187"/>
      <c r="FG331" s="187"/>
      <c r="FH331" s="187"/>
      <c r="FI331" s="187"/>
      <c r="FJ331" s="187"/>
      <c r="FK331" s="187"/>
      <c r="FL331" s="187"/>
      <c r="FM331" s="187"/>
      <c r="FN331" s="187"/>
      <c r="FO331" s="187"/>
      <c r="FP331" s="187"/>
      <c r="FQ331" s="187"/>
      <c r="FR331" s="187"/>
      <c r="FS331" s="187"/>
      <c r="FT331" s="187"/>
      <c r="FU331" s="187"/>
      <c r="FV331" s="187"/>
      <c r="FW331" s="187"/>
      <c r="FX331" s="187"/>
      <c r="FY331" s="187"/>
      <c r="FZ331" s="187"/>
      <c r="GA331" s="187"/>
      <c r="GB331" s="187"/>
      <c r="GC331" s="187"/>
      <c r="GD331" s="187"/>
      <c r="GE331" s="187"/>
      <c r="GF331" s="187"/>
      <c r="GG331" s="187"/>
      <c r="GH331" s="187"/>
      <c r="GI331" s="187"/>
      <c r="GJ331" s="187"/>
      <c r="GK331" s="187"/>
      <c r="GL331" s="187"/>
      <c r="GM331" s="187"/>
      <c r="GN331" s="187"/>
      <c r="GO331" s="187"/>
      <c r="GP331" s="187"/>
      <c r="GQ331" s="187"/>
      <c r="GR331" s="187"/>
      <c r="GS331" s="187"/>
      <c r="GT331" s="187"/>
      <c r="GU331" s="187"/>
      <c r="GV331" s="187"/>
      <c r="GW331" s="187"/>
      <c r="GX331" s="187"/>
      <c r="GY331" s="187"/>
      <c r="GZ331" s="187"/>
      <c r="HA331" s="187"/>
      <c r="HB331" s="187"/>
      <c r="HC331" s="187"/>
      <c r="HD331" s="187"/>
      <c r="HE331" s="187"/>
      <c r="HF331" s="187"/>
      <c r="HG331" s="187"/>
      <c r="HH331" s="187"/>
      <c r="HI331" s="187"/>
      <c r="HJ331" s="187"/>
      <c r="HK331" s="187"/>
      <c r="HL331" s="187"/>
      <c r="HM331" s="187"/>
      <c r="HN331" s="187"/>
    </row>
    <row r="332" spans="1:222" s="188" customFormat="1" x14ac:dyDescent="0.2">
      <c r="A332" s="236"/>
      <c r="E332" s="316"/>
      <c r="H332" s="762"/>
      <c r="I332" s="317"/>
      <c r="J332" s="318"/>
      <c r="K332" s="319"/>
      <c r="L332" s="320"/>
      <c r="M332" s="319"/>
      <c r="N332" s="317"/>
      <c r="O332" s="317"/>
      <c r="P332" s="317"/>
      <c r="Q332" s="510"/>
      <c r="R332" s="321"/>
      <c r="S332" s="187"/>
      <c r="T332" s="859"/>
      <c r="U332" s="867"/>
      <c r="V332" s="858"/>
      <c r="W332" s="187"/>
      <c r="X332" s="1101"/>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87"/>
      <c r="DW332" s="187"/>
      <c r="DX332" s="187"/>
      <c r="DY332" s="187"/>
      <c r="DZ332" s="187"/>
      <c r="EA332" s="187"/>
      <c r="EB332" s="187"/>
      <c r="EC332" s="187"/>
      <c r="ED332" s="187"/>
      <c r="EE332" s="187"/>
      <c r="EF332" s="187"/>
      <c r="EG332" s="187"/>
      <c r="EH332" s="187"/>
      <c r="EI332" s="187"/>
      <c r="EJ332" s="187"/>
      <c r="EK332" s="187"/>
      <c r="EL332" s="187"/>
      <c r="EM332" s="187"/>
      <c r="EN332" s="187"/>
      <c r="EO332" s="187"/>
      <c r="EP332" s="187"/>
      <c r="EQ332" s="187"/>
      <c r="ER332" s="187"/>
      <c r="ES332" s="187"/>
      <c r="ET332" s="187"/>
      <c r="EU332" s="187"/>
      <c r="EV332" s="187"/>
      <c r="EW332" s="187"/>
      <c r="EX332" s="187"/>
      <c r="EY332" s="187"/>
      <c r="EZ332" s="187"/>
      <c r="FA332" s="187"/>
      <c r="FB332" s="187"/>
      <c r="FC332" s="187"/>
      <c r="FD332" s="187"/>
      <c r="FE332" s="187"/>
      <c r="FF332" s="187"/>
      <c r="FG332" s="187"/>
      <c r="FH332" s="187"/>
      <c r="FI332" s="187"/>
      <c r="FJ332" s="187"/>
      <c r="FK332" s="187"/>
      <c r="FL332" s="187"/>
      <c r="FM332" s="187"/>
      <c r="FN332" s="187"/>
      <c r="FO332" s="187"/>
      <c r="FP332" s="187"/>
      <c r="FQ332" s="187"/>
      <c r="FR332" s="187"/>
      <c r="FS332" s="187"/>
      <c r="FT332" s="187"/>
      <c r="FU332" s="187"/>
      <c r="FV332" s="187"/>
      <c r="FW332" s="187"/>
      <c r="FX332" s="187"/>
      <c r="FY332" s="187"/>
      <c r="FZ332" s="187"/>
      <c r="GA332" s="187"/>
      <c r="GB332" s="187"/>
      <c r="GC332" s="187"/>
      <c r="GD332" s="187"/>
      <c r="GE332" s="187"/>
      <c r="GF332" s="187"/>
      <c r="GG332" s="187"/>
      <c r="GH332" s="187"/>
      <c r="GI332" s="187"/>
      <c r="GJ332" s="187"/>
      <c r="GK332" s="187"/>
      <c r="GL332" s="187"/>
      <c r="GM332" s="187"/>
      <c r="GN332" s="187"/>
      <c r="GO332" s="187"/>
      <c r="GP332" s="187"/>
      <c r="GQ332" s="187"/>
      <c r="GR332" s="187"/>
      <c r="GS332" s="187"/>
      <c r="GT332" s="187"/>
      <c r="GU332" s="187"/>
      <c r="GV332" s="187"/>
      <c r="GW332" s="187"/>
      <c r="GX332" s="187"/>
      <c r="GY332" s="187"/>
      <c r="GZ332" s="187"/>
      <c r="HA332" s="187"/>
      <c r="HB332" s="187"/>
      <c r="HC332" s="187"/>
      <c r="HD332" s="187"/>
      <c r="HE332" s="187"/>
      <c r="HF332" s="187"/>
      <c r="HG332" s="187"/>
      <c r="HH332" s="187"/>
      <c r="HI332" s="187"/>
      <c r="HJ332" s="187"/>
      <c r="HK332" s="187"/>
      <c r="HL332" s="187"/>
      <c r="HM332" s="187"/>
      <c r="HN332" s="187"/>
    </row>
    <row r="333" spans="1:222" s="188" customFormat="1" x14ac:dyDescent="0.2">
      <c r="A333" s="236"/>
      <c r="E333" s="316"/>
      <c r="H333" s="762"/>
      <c r="I333" s="317"/>
      <c r="J333" s="318"/>
      <c r="K333" s="319"/>
      <c r="L333" s="320"/>
      <c r="M333" s="319"/>
      <c r="N333" s="317"/>
      <c r="O333" s="317"/>
      <c r="P333" s="317"/>
      <c r="Q333" s="510"/>
      <c r="R333" s="321"/>
      <c r="S333" s="187"/>
      <c r="T333" s="859"/>
      <c r="U333" s="867"/>
      <c r="V333" s="858"/>
      <c r="W333" s="187"/>
      <c r="X333" s="1101"/>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87"/>
      <c r="DW333" s="187"/>
      <c r="DX333" s="187"/>
      <c r="DY333" s="187"/>
      <c r="DZ333" s="187"/>
      <c r="EA333" s="187"/>
      <c r="EB333" s="187"/>
      <c r="EC333" s="187"/>
      <c r="ED333" s="187"/>
      <c r="EE333" s="187"/>
      <c r="EF333" s="187"/>
      <c r="EG333" s="187"/>
      <c r="EH333" s="187"/>
      <c r="EI333" s="187"/>
      <c r="EJ333" s="187"/>
      <c r="EK333" s="187"/>
      <c r="EL333" s="187"/>
      <c r="EM333" s="187"/>
      <c r="EN333" s="187"/>
      <c r="EO333" s="187"/>
      <c r="EP333" s="187"/>
      <c r="EQ333" s="187"/>
      <c r="ER333" s="187"/>
      <c r="ES333" s="187"/>
      <c r="ET333" s="187"/>
      <c r="EU333" s="187"/>
      <c r="EV333" s="187"/>
      <c r="EW333" s="187"/>
      <c r="EX333" s="187"/>
      <c r="EY333" s="187"/>
      <c r="EZ333" s="187"/>
      <c r="FA333" s="187"/>
      <c r="FB333" s="187"/>
      <c r="FC333" s="187"/>
      <c r="FD333" s="187"/>
      <c r="FE333" s="187"/>
      <c r="FF333" s="187"/>
      <c r="FG333" s="187"/>
      <c r="FH333" s="187"/>
      <c r="FI333" s="187"/>
      <c r="FJ333" s="187"/>
      <c r="FK333" s="187"/>
      <c r="FL333" s="187"/>
      <c r="FM333" s="187"/>
      <c r="FN333" s="187"/>
      <c r="FO333" s="187"/>
      <c r="FP333" s="187"/>
      <c r="FQ333" s="187"/>
      <c r="FR333" s="187"/>
      <c r="FS333" s="187"/>
      <c r="FT333" s="187"/>
      <c r="FU333" s="187"/>
      <c r="FV333" s="187"/>
      <c r="FW333" s="187"/>
      <c r="FX333" s="187"/>
      <c r="FY333" s="187"/>
      <c r="FZ333" s="187"/>
      <c r="GA333" s="187"/>
      <c r="GB333" s="187"/>
      <c r="GC333" s="187"/>
      <c r="GD333" s="187"/>
      <c r="GE333" s="187"/>
      <c r="GF333" s="187"/>
      <c r="GG333" s="187"/>
      <c r="GH333" s="187"/>
      <c r="GI333" s="187"/>
      <c r="GJ333" s="187"/>
      <c r="GK333" s="187"/>
      <c r="GL333" s="187"/>
      <c r="GM333" s="187"/>
      <c r="GN333" s="187"/>
      <c r="GO333" s="187"/>
      <c r="GP333" s="187"/>
      <c r="GQ333" s="187"/>
      <c r="GR333" s="187"/>
      <c r="GS333" s="187"/>
      <c r="GT333" s="187"/>
      <c r="GU333" s="187"/>
      <c r="GV333" s="187"/>
      <c r="GW333" s="187"/>
      <c r="GX333" s="187"/>
      <c r="GY333" s="187"/>
      <c r="GZ333" s="187"/>
      <c r="HA333" s="187"/>
      <c r="HB333" s="187"/>
      <c r="HC333" s="187"/>
      <c r="HD333" s="187"/>
      <c r="HE333" s="187"/>
      <c r="HF333" s="187"/>
      <c r="HG333" s="187"/>
      <c r="HH333" s="187"/>
      <c r="HI333" s="187"/>
      <c r="HJ333" s="187"/>
      <c r="HK333" s="187"/>
      <c r="HL333" s="187"/>
      <c r="HM333" s="187"/>
      <c r="HN333" s="187"/>
    </row>
    <row r="334" spans="1:222" s="188" customFormat="1" x14ac:dyDescent="0.2">
      <c r="A334" s="236"/>
      <c r="E334" s="316"/>
      <c r="H334" s="762"/>
      <c r="I334" s="317"/>
      <c r="J334" s="318"/>
      <c r="K334" s="319"/>
      <c r="L334" s="320"/>
      <c r="M334" s="319"/>
      <c r="N334" s="317"/>
      <c r="O334" s="317"/>
      <c r="P334" s="317"/>
      <c r="Q334" s="510"/>
      <c r="R334" s="321"/>
      <c r="S334" s="187"/>
      <c r="T334" s="859"/>
      <c r="U334" s="867"/>
      <c r="V334" s="858"/>
      <c r="W334" s="187"/>
      <c r="X334" s="1101"/>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87"/>
      <c r="DW334" s="187"/>
      <c r="DX334" s="187"/>
      <c r="DY334" s="187"/>
      <c r="DZ334" s="187"/>
      <c r="EA334" s="187"/>
      <c r="EB334" s="187"/>
      <c r="EC334" s="187"/>
      <c r="ED334" s="187"/>
      <c r="EE334" s="187"/>
      <c r="EF334" s="187"/>
      <c r="EG334" s="187"/>
      <c r="EH334" s="187"/>
      <c r="EI334" s="187"/>
      <c r="EJ334" s="187"/>
      <c r="EK334" s="187"/>
      <c r="EL334" s="187"/>
      <c r="EM334" s="187"/>
      <c r="EN334" s="187"/>
      <c r="EO334" s="187"/>
      <c r="EP334" s="187"/>
      <c r="EQ334" s="187"/>
      <c r="ER334" s="187"/>
      <c r="ES334" s="187"/>
      <c r="ET334" s="187"/>
      <c r="EU334" s="187"/>
      <c r="EV334" s="187"/>
      <c r="EW334" s="187"/>
      <c r="EX334" s="187"/>
      <c r="EY334" s="187"/>
      <c r="EZ334" s="187"/>
      <c r="FA334" s="187"/>
      <c r="FB334" s="187"/>
      <c r="FC334" s="187"/>
      <c r="FD334" s="187"/>
      <c r="FE334" s="187"/>
      <c r="FF334" s="187"/>
      <c r="FG334" s="187"/>
      <c r="FH334" s="187"/>
      <c r="FI334" s="187"/>
      <c r="FJ334" s="187"/>
      <c r="FK334" s="187"/>
      <c r="FL334" s="187"/>
      <c r="FM334" s="187"/>
      <c r="FN334" s="187"/>
      <c r="FO334" s="187"/>
      <c r="FP334" s="187"/>
      <c r="FQ334" s="187"/>
      <c r="FR334" s="187"/>
      <c r="FS334" s="187"/>
      <c r="FT334" s="187"/>
      <c r="FU334" s="187"/>
      <c r="FV334" s="187"/>
      <c r="FW334" s="187"/>
      <c r="FX334" s="187"/>
      <c r="FY334" s="187"/>
      <c r="FZ334" s="187"/>
      <c r="GA334" s="187"/>
      <c r="GB334" s="187"/>
      <c r="GC334" s="187"/>
      <c r="GD334" s="187"/>
      <c r="GE334" s="187"/>
      <c r="GF334" s="187"/>
      <c r="GG334" s="187"/>
      <c r="GH334" s="187"/>
      <c r="GI334" s="187"/>
      <c r="GJ334" s="187"/>
      <c r="GK334" s="187"/>
      <c r="GL334" s="187"/>
      <c r="GM334" s="187"/>
      <c r="GN334" s="187"/>
      <c r="GO334" s="187"/>
      <c r="GP334" s="187"/>
      <c r="GQ334" s="187"/>
      <c r="GR334" s="187"/>
      <c r="GS334" s="187"/>
      <c r="GT334" s="187"/>
      <c r="GU334" s="187"/>
      <c r="GV334" s="187"/>
      <c r="GW334" s="187"/>
      <c r="GX334" s="187"/>
      <c r="GY334" s="187"/>
      <c r="GZ334" s="187"/>
      <c r="HA334" s="187"/>
      <c r="HB334" s="187"/>
      <c r="HC334" s="187"/>
      <c r="HD334" s="187"/>
      <c r="HE334" s="187"/>
      <c r="HF334" s="187"/>
      <c r="HG334" s="187"/>
      <c r="HH334" s="187"/>
      <c r="HI334" s="187"/>
      <c r="HJ334" s="187"/>
      <c r="HK334" s="187"/>
      <c r="HL334" s="187"/>
      <c r="HM334" s="187"/>
      <c r="HN334" s="187"/>
    </row>
    <row r="335" spans="1:222" s="188" customFormat="1" x14ac:dyDescent="0.2">
      <c r="A335" s="236"/>
      <c r="E335" s="316"/>
      <c r="H335" s="762"/>
      <c r="I335" s="317"/>
      <c r="J335" s="318"/>
      <c r="K335" s="319"/>
      <c r="L335" s="320"/>
      <c r="M335" s="319"/>
      <c r="N335" s="317"/>
      <c r="O335" s="317"/>
      <c r="P335" s="317"/>
      <c r="Q335" s="510"/>
      <c r="R335" s="321"/>
      <c r="S335" s="187"/>
      <c r="T335" s="859"/>
      <c r="U335" s="867"/>
      <c r="V335" s="858"/>
      <c r="W335" s="187"/>
      <c r="X335" s="1101"/>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87"/>
      <c r="DW335" s="187"/>
      <c r="DX335" s="187"/>
      <c r="DY335" s="187"/>
      <c r="DZ335" s="187"/>
      <c r="EA335" s="187"/>
      <c r="EB335" s="187"/>
      <c r="EC335" s="187"/>
      <c r="ED335" s="187"/>
      <c r="EE335" s="187"/>
      <c r="EF335" s="187"/>
      <c r="EG335" s="187"/>
      <c r="EH335" s="187"/>
      <c r="EI335" s="187"/>
      <c r="EJ335" s="187"/>
      <c r="EK335" s="187"/>
      <c r="EL335" s="187"/>
      <c r="EM335" s="187"/>
      <c r="EN335" s="187"/>
      <c r="EO335" s="187"/>
      <c r="EP335" s="187"/>
      <c r="EQ335" s="187"/>
      <c r="ER335" s="187"/>
      <c r="ES335" s="187"/>
      <c r="ET335" s="187"/>
      <c r="EU335" s="187"/>
      <c r="EV335" s="187"/>
      <c r="EW335" s="187"/>
      <c r="EX335" s="187"/>
      <c r="EY335" s="187"/>
      <c r="EZ335" s="187"/>
      <c r="FA335" s="187"/>
      <c r="FB335" s="187"/>
      <c r="FC335" s="187"/>
      <c r="FD335" s="187"/>
      <c r="FE335" s="187"/>
      <c r="FF335" s="187"/>
      <c r="FG335" s="187"/>
      <c r="FH335" s="187"/>
      <c r="FI335" s="187"/>
      <c r="FJ335" s="187"/>
      <c r="FK335" s="187"/>
      <c r="FL335" s="187"/>
      <c r="FM335" s="187"/>
      <c r="FN335" s="187"/>
      <c r="FO335" s="187"/>
      <c r="FP335" s="187"/>
      <c r="FQ335" s="187"/>
      <c r="FR335" s="187"/>
      <c r="FS335" s="187"/>
      <c r="FT335" s="187"/>
      <c r="FU335" s="187"/>
      <c r="FV335" s="187"/>
      <c r="FW335" s="187"/>
      <c r="FX335" s="187"/>
      <c r="FY335" s="187"/>
      <c r="FZ335" s="187"/>
      <c r="GA335" s="187"/>
      <c r="GB335" s="187"/>
      <c r="GC335" s="187"/>
      <c r="GD335" s="187"/>
      <c r="GE335" s="187"/>
      <c r="GF335" s="187"/>
      <c r="GG335" s="187"/>
      <c r="GH335" s="187"/>
      <c r="GI335" s="187"/>
      <c r="GJ335" s="187"/>
      <c r="GK335" s="187"/>
      <c r="GL335" s="187"/>
      <c r="GM335" s="187"/>
      <c r="GN335" s="187"/>
      <c r="GO335" s="187"/>
      <c r="GP335" s="187"/>
      <c r="GQ335" s="187"/>
      <c r="GR335" s="187"/>
      <c r="GS335" s="187"/>
      <c r="GT335" s="187"/>
      <c r="GU335" s="187"/>
      <c r="GV335" s="187"/>
      <c r="GW335" s="187"/>
      <c r="GX335" s="187"/>
      <c r="GY335" s="187"/>
      <c r="GZ335" s="187"/>
      <c r="HA335" s="187"/>
      <c r="HB335" s="187"/>
      <c r="HC335" s="187"/>
      <c r="HD335" s="187"/>
      <c r="HE335" s="187"/>
      <c r="HF335" s="187"/>
      <c r="HG335" s="187"/>
      <c r="HH335" s="187"/>
      <c r="HI335" s="187"/>
      <c r="HJ335" s="187"/>
      <c r="HK335" s="187"/>
      <c r="HL335" s="187"/>
      <c r="HM335" s="187"/>
      <c r="HN335" s="187"/>
    </row>
    <row r="336" spans="1:222" s="188" customFormat="1" x14ac:dyDescent="0.2">
      <c r="A336" s="236"/>
      <c r="E336" s="316"/>
      <c r="H336" s="762"/>
      <c r="I336" s="317"/>
      <c r="J336" s="318"/>
      <c r="K336" s="319"/>
      <c r="L336" s="320"/>
      <c r="M336" s="319"/>
      <c r="N336" s="317"/>
      <c r="O336" s="317"/>
      <c r="P336" s="317"/>
      <c r="Q336" s="510"/>
      <c r="R336" s="321"/>
      <c r="S336" s="187"/>
      <c r="T336" s="859"/>
      <c r="U336" s="867"/>
      <c r="V336" s="858"/>
      <c r="W336" s="187"/>
      <c r="X336" s="1101"/>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87"/>
      <c r="DW336" s="187"/>
      <c r="DX336" s="187"/>
      <c r="DY336" s="187"/>
      <c r="DZ336" s="187"/>
      <c r="EA336" s="187"/>
      <c r="EB336" s="187"/>
      <c r="EC336" s="187"/>
      <c r="ED336" s="187"/>
      <c r="EE336" s="187"/>
      <c r="EF336" s="187"/>
      <c r="EG336" s="187"/>
      <c r="EH336" s="187"/>
      <c r="EI336" s="187"/>
      <c r="EJ336" s="187"/>
      <c r="EK336" s="187"/>
      <c r="EL336" s="187"/>
      <c r="EM336" s="187"/>
      <c r="EN336" s="187"/>
      <c r="EO336" s="187"/>
      <c r="EP336" s="187"/>
      <c r="EQ336" s="187"/>
      <c r="ER336" s="187"/>
      <c r="ES336" s="187"/>
      <c r="ET336" s="187"/>
      <c r="EU336" s="187"/>
      <c r="EV336" s="187"/>
      <c r="EW336" s="187"/>
      <c r="EX336" s="187"/>
      <c r="EY336" s="187"/>
      <c r="EZ336" s="187"/>
      <c r="FA336" s="187"/>
      <c r="FB336" s="187"/>
      <c r="FC336" s="187"/>
      <c r="FD336" s="187"/>
      <c r="FE336" s="187"/>
      <c r="FF336" s="187"/>
      <c r="FG336" s="187"/>
      <c r="FH336" s="187"/>
      <c r="FI336" s="187"/>
      <c r="FJ336" s="187"/>
      <c r="FK336" s="187"/>
      <c r="FL336" s="187"/>
      <c r="FM336" s="187"/>
      <c r="FN336" s="187"/>
      <c r="FO336" s="187"/>
      <c r="FP336" s="187"/>
      <c r="FQ336" s="187"/>
      <c r="FR336" s="187"/>
      <c r="FS336" s="187"/>
      <c r="FT336" s="187"/>
      <c r="FU336" s="187"/>
      <c r="FV336" s="187"/>
      <c r="FW336" s="187"/>
      <c r="FX336" s="187"/>
      <c r="FY336" s="187"/>
      <c r="FZ336" s="187"/>
      <c r="GA336" s="187"/>
      <c r="GB336" s="187"/>
      <c r="GC336" s="187"/>
      <c r="GD336" s="187"/>
      <c r="GE336" s="187"/>
      <c r="GF336" s="187"/>
      <c r="GG336" s="187"/>
      <c r="GH336" s="187"/>
      <c r="GI336" s="187"/>
      <c r="GJ336" s="187"/>
      <c r="GK336" s="187"/>
      <c r="GL336" s="187"/>
      <c r="GM336" s="187"/>
      <c r="GN336" s="187"/>
      <c r="GO336" s="187"/>
      <c r="GP336" s="187"/>
      <c r="GQ336" s="187"/>
      <c r="GR336" s="187"/>
      <c r="GS336" s="187"/>
      <c r="GT336" s="187"/>
      <c r="GU336" s="187"/>
      <c r="GV336" s="187"/>
      <c r="GW336" s="187"/>
      <c r="GX336" s="187"/>
      <c r="GY336" s="187"/>
      <c r="GZ336" s="187"/>
      <c r="HA336" s="187"/>
      <c r="HB336" s="187"/>
      <c r="HC336" s="187"/>
      <c r="HD336" s="187"/>
      <c r="HE336" s="187"/>
      <c r="HF336" s="187"/>
      <c r="HG336" s="187"/>
      <c r="HH336" s="187"/>
      <c r="HI336" s="187"/>
      <c r="HJ336" s="187"/>
      <c r="HK336" s="187"/>
      <c r="HL336" s="187"/>
      <c r="HM336" s="187"/>
      <c r="HN336" s="187"/>
    </row>
    <row r="337" spans="1:222" s="188" customFormat="1" x14ac:dyDescent="0.2">
      <c r="A337" s="236"/>
      <c r="E337" s="316"/>
      <c r="H337" s="762"/>
      <c r="I337" s="317"/>
      <c r="J337" s="318"/>
      <c r="K337" s="319"/>
      <c r="L337" s="320"/>
      <c r="M337" s="319"/>
      <c r="N337" s="317"/>
      <c r="O337" s="317"/>
      <c r="P337" s="317"/>
      <c r="Q337" s="510"/>
      <c r="R337" s="321"/>
      <c r="S337" s="187"/>
      <c r="T337" s="859"/>
      <c r="U337" s="867"/>
      <c r="V337" s="858"/>
      <c r="W337" s="187"/>
      <c r="X337" s="1101"/>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87"/>
      <c r="DW337" s="187"/>
      <c r="DX337" s="187"/>
      <c r="DY337" s="187"/>
      <c r="DZ337" s="187"/>
      <c r="EA337" s="187"/>
      <c r="EB337" s="187"/>
      <c r="EC337" s="187"/>
      <c r="ED337" s="187"/>
      <c r="EE337" s="187"/>
      <c r="EF337" s="187"/>
      <c r="EG337" s="187"/>
      <c r="EH337" s="187"/>
      <c r="EI337" s="187"/>
      <c r="EJ337" s="187"/>
      <c r="EK337" s="187"/>
      <c r="EL337" s="187"/>
      <c r="EM337" s="187"/>
      <c r="EN337" s="187"/>
      <c r="EO337" s="187"/>
      <c r="EP337" s="187"/>
      <c r="EQ337" s="187"/>
      <c r="ER337" s="187"/>
      <c r="ES337" s="187"/>
      <c r="ET337" s="187"/>
      <c r="EU337" s="187"/>
      <c r="EV337" s="187"/>
      <c r="EW337" s="187"/>
      <c r="EX337" s="187"/>
      <c r="EY337" s="187"/>
      <c r="EZ337" s="187"/>
      <c r="FA337" s="187"/>
      <c r="FB337" s="187"/>
      <c r="FC337" s="187"/>
      <c r="FD337" s="187"/>
      <c r="FE337" s="187"/>
      <c r="FF337" s="187"/>
      <c r="FG337" s="187"/>
      <c r="FH337" s="187"/>
      <c r="FI337" s="187"/>
      <c r="FJ337" s="187"/>
      <c r="FK337" s="187"/>
      <c r="FL337" s="187"/>
      <c r="FM337" s="187"/>
      <c r="FN337" s="187"/>
      <c r="FO337" s="187"/>
      <c r="FP337" s="187"/>
      <c r="FQ337" s="187"/>
      <c r="FR337" s="187"/>
      <c r="FS337" s="187"/>
      <c r="FT337" s="187"/>
      <c r="FU337" s="187"/>
      <c r="FV337" s="187"/>
      <c r="FW337" s="187"/>
      <c r="FX337" s="187"/>
      <c r="FY337" s="187"/>
      <c r="FZ337" s="187"/>
      <c r="GA337" s="187"/>
      <c r="GB337" s="187"/>
      <c r="GC337" s="187"/>
      <c r="GD337" s="187"/>
      <c r="GE337" s="187"/>
      <c r="GF337" s="187"/>
      <c r="GG337" s="187"/>
      <c r="GH337" s="187"/>
      <c r="GI337" s="187"/>
      <c r="GJ337" s="187"/>
      <c r="GK337" s="187"/>
      <c r="GL337" s="187"/>
      <c r="GM337" s="187"/>
      <c r="GN337" s="187"/>
      <c r="GO337" s="187"/>
      <c r="GP337" s="187"/>
      <c r="GQ337" s="187"/>
      <c r="GR337" s="187"/>
      <c r="GS337" s="187"/>
      <c r="GT337" s="187"/>
      <c r="GU337" s="187"/>
      <c r="GV337" s="187"/>
      <c r="GW337" s="187"/>
      <c r="GX337" s="187"/>
      <c r="GY337" s="187"/>
      <c r="GZ337" s="187"/>
      <c r="HA337" s="187"/>
      <c r="HB337" s="187"/>
      <c r="HC337" s="187"/>
      <c r="HD337" s="187"/>
      <c r="HE337" s="187"/>
      <c r="HF337" s="187"/>
      <c r="HG337" s="187"/>
      <c r="HH337" s="187"/>
      <c r="HI337" s="187"/>
      <c r="HJ337" s="187"/>
      <c r="HK337" s="187"/>
      <c r="HL337" s="187"/>
      <c r="HM337" s="187"/>
      <c r="HN337" s="187"/>
    </row>
    <row r="338" spans="1:222" s="188" customFormat="1" x14ac:dyDescent="0.2">
      <c r="A338" s="236"/>
      <c r="E338" s="316"/>
      <c r="H338" s="762"/>
      <c r="I338" s="317"/>
      <c r="J338" s="318"/>
      <c r="K338" s="319"/>
      <c r="L338" s="320"/>
      <c r="M338" s="319"/>
      <c r="N338" s="317"/>
      <c r="O338" s="317"/>
      <c r="P338" s="317"/>
      <c r="Q338" s="510"/>
      <c r="R338" s="321"/>
      <c r="S338" s="187"/>
      <c r="T338" s="859"/>
      <c r="U338" s="867"/>
      <c r="V338" s="858"/>
      <c r="W338" s="187"/>
      <c r="X338" s="1101"/>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87"/>
      <c r="DW338" s="187"/>
      <c r="DX338" s="187"/>
      <c r="DY338" s="187"/>
      <c r="DZ338" s="187"/>
      <c r="EA338" s="187"/>
      <c r="EB338" s="187"/>
      <c r="EC338" s="187"/>
      <c r="ED338" s="187"/>
      <c r="EE338" s="187"/>
      <c r="EF338" s="187"/>
      <c r="EG338" s="187"/>
      <c r="EH338" s="187"/>
      <c r="EI338" s="187"/>
      <c r="EJ338" s="187"/>
      <c r="EK338" s="187"/>
      <c r="EL338" s="187"/>
      <c r="EM338" s="187"/>
      <c r="EN338" s="187"/>
      <c r="EO338" s="187"/>
      <c r="EP338" s="187"/>
      <c r="EQ338" s="187"/>
      <c r="ER338" s="187"/>
      <c r="ES338" s="187"/>
      <c r="ET338" s="187"/>
      <c r="EU338" s="187"/>
      <c r="EV338" s="187"/>
      <c r="EW338" s="187"/>
      <c r="EX338" s="187"/>
      <c r="EY338" s="187"/>
      <c r="EZ338" s="187"/>
      <c r="FA338" s="187"/>
      <c r="FB338" s="187"/>
      <c r="FC338" s="187"/>
      <c r="FD338" s="187"/>
      <c r="FE338" s="187"/>
      <c r="FF338" s="187"/>
      <c r="FG338" s="187"/>
      <c r="FH338" s="187"/>
      <c r="FI338" s="187"/>
      <c r="FJ338" s="187"/>
      <c r="FK338" s="187"/>
      <c r="FL338" s="187"/>
      <c r="FM338" s="187"/>
      <c r="FN338" s="187"/>
      <c r="FO338" s="187"/>
      <c r="FP338" s="187"/>
      <c r="FQ338" s="187"/>
      <c r="FR338" s="187"/>
      <c r="FS338" s="187"/>
      <c r="FT338" s="187"/>
      <c r="FU338" s="187"/>
      <c r="FV338" s="187"/>
      <c r="FW338" s="187"/>
      <c r="FX338" s="187"/>
      <c r="FY338" s="187"/>
      <c r="FZ338" s="187"/>
      <c r="GA338" s="187"/>
      <c r="GB338" s="187"/>
      <c r="GC338" s="187"/>
      <c r="GD338" s="187"/>
      <c r="GE338" s="187"/>
      <c r="GF338" s="187"/>
      <c r="GG338" s="187"/>
      <c r="GH338" s="187"/>
      <c r="GI338" s="187"/>
      <c r="GJ338" s="187"/>
      <c r="GK338" s="187"/>
      <c r="GL338" s="187"/>
      <c r="GM338" s="187"/>
      <c r="GN338" s="187"/>
      <c r="GO338" s="187"/>
      <c r="GP338" s="187"/>
      <c r="GQ338" s="187"/>
      <c r="GR338" s="187"/>
      <c r="GS338" s="187"/>
      <c r="GT338" s="187"/>
      <c r="GU338" s="187"/>
      <c r="GV338" s="187"/>
      <c r="GW338" s="187"/>
      <c r="GX338" s="187"/>
      <c r="GY338" s="187"/>
      <c r="GZ338" s="187"/>
      <c r="HA338" s="187"/>
      <c r="HB338" s="187"/>
      <c r="HC338" s="187"/>
      <c r="HD338" s="187"/>
      <c r="HE338" s="187"/>
      <c r="HF338" s="187"/>
      <c r="HG338" s="187"/>
      <c r="HH338" s="187"/>
      <c r="HI338" s="187"/>
      <c r="HJ338" s="187"/>
      <c r="HK338" s="187"/>
      <c r="HL338" s="187"/>
      <c r="HM338" s="187"/>
      <c r="HN338" s="187"/>
    </row>
    <row r="339" spans="1:222" s="188" customFormat="1" x14ac:dyDescent="0.2">
      <c r="A339" s="236"/>
      <c r="E339" s="316"/>
      <c r="H339" s="762"/>
      <c r="I339" s="317"/>
      <c r="J339" s="318"/>
      <c r="K339" s="319"/>
      <c r="L339" s="320"/>
      <c r="M339" s="319"/>
      <c r="N339" s="317"/>
      <c r="O339" s="317"/>
      <c r="P339" s="317"/>
      <c r="Q339" s="510"/>
      <c r="R339" s="321"/>
      <c r="S339" s="187"/>
      <c r="T339" s="859"/>
      <c r="U339" s="867"/>
      <c r="V339" s="858"/>
      <c r="W339" s="187"/>
      <c r="X339" s="1101"/>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87"/>
      <c r="DW339" s="187"/>
      <c r="DX339" s="187"/>
      <c r="DY339" s="187"/>
      <c r="DZ339" s="187"/>
      <c r="EA339" s="187"/>
      <c r="EB339" s="187"/>
      <c r="EC339" s="187"/>
      <c r="ED339" s="187"/>
      <c r="EE339" s="187"/>
      <c r="EF339" s="187"/>
      <c r="EG339" s="187"/>
      <c r="EH339" s="187"/>
      <c r="EI339" s="187"/>
      <c r="EJ339" s="187"/>
      <c r="EK339" s="187"/>
      <c r="EL339" s="187"/>
      <c r="EM339" s="187"/>
      <c r="EN339" s="187"/>
      <c r="EO339" s="187"/>
      <c r="EP339" s="187"/>
      <c r="EQ339" s="187"/>
      <c r="ER339" s="187"/>
      <c r="ES339" s="187"/>
      <c r="ET339" s="187"/>
      <c r="EU339" s="187"/>
      <c r="EV339" s="187"/>
      <c r="EW339" s="187"/>
      <c r="EX339" s="187"/>
      <c r="EY339" s="187"/>
      <c r="EZ339" s="187"/>
      <c r="FA339" s="187"/>
      <c r="FB339" s="187"/>
      <c r="FC339" s="187"/>
      <c r="FD339" s="187"/>
      <c r="FE339" s="187"/>
      <c r="FF339" s="187"/>
      <c r="FG339" s="187"/>
      <c r="FH339" s="187"/>
      <c r="FI339" s="187"/>
      <c r="FJ339" s="187"/>
      <c r="FK339" s="187"/>
      <c r="FL339" s="187"/>
      <c r="FM339" s="187"/>
      <c r="FN339" s="187"/>
      <c r="FO339" s="187"/>
      <c r="FP339" s="187"/>
      <c r="FQ339" s="187"/>
      <c r="FR339" s="187"/>
      <c r="FS339" s="187"/>
      <c r="FT339" s="187"/>
      <c r="FU339" s="187"/>
      <c r="FV339" s="187"/>
      <c r="FW339" s="187"/>
      <c r="FX339" s="187"/>
      <c r="FY339" s="187"/>
      <c r="FZ339" s="187"/>
      <c r="GA339" s="187"/>
      <c r="GB339" s="187"/>
      <c r="GC339" s="187"/>
      <c r="GD339" s="187"/>
      <c r="GE339" s="187"/>
      <c r="GF339" s="187"/>
      <c r="GG339" s="187"/>
      <c r="GH339" s="187"/>
      <c r="GI339" s="187"/>
      <c r="GJ339" s="187"/>
      <c r="GK339" s="187"/>
      <c r="GL339" s="187"/>
      <c r="GM339" s="187"/>
      <c r="GN339" s="187"/>
      <c r="GO339" s="187"/>
      <c r="GP339" s="187"/>
      <c r="GQ339" s="187"/>
      <c r="GR339" s="187"/>
      <c r="GS339" s="187"/>
      <c r="GT339" s="187"/>
      <c r="GU339" s="187"/>
      <c r="GV339" s="187"/>
      <c r="GW339" s="187"/>
      <c r="GX339" s="187"/>
      <c r="GY339" s="187"/>
      <c r="GZ339" s="187"/>
      <c r="HA339" s="187"/>
      <c r="HB339" s="187"/>
      <c r="HC339" s="187"/>
      <c r="HD339" s="187"/>
      <c r="HE339" s="187"/>
      <c r="HF339" s="187"/>
      <c r="HG339" s="187"/>
      <c r="HH339" s="187"/>
      <c r="HI339" s="187"/>
      <c r="HJ339" s="187"/>
      <c r="HK339" s="187"/>
      <c r="HL339" s="187"/>
      <c r="HM339" s="187"/>
      <c r="HN339" s="187"/>
    </row>
    <row r="340" spans="1:222" s="188" customFormat="1" x14ac:dyDescent="0.2">
      <c r="A340" s="236"/>
      <c r="E340" s="316"/>
      <c r="H340" s="762"/>
      <c r="I340" s="317"/>
      <c r="J340" s="318"/>
      <c r="K340" s="319"/>
      <c r="L340" s="320"/>
      <c r="M340" s="319"/>
      <c r="N340" s="317"/>
      <c r="O340" s="317"/>
      <c r="P340" s="317"/>
      <c r="Q340" s="510"/>
      <c r="R340" s="321"/>
      <c r="S340" s="187"/>
      <c r="T340" s="859"/>
      <c r="U340" s="867"/>
      <c r="V340" s="858"/>
      <c r="W340" s="187"/>
      <c r="X340" s="1101"/>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87"/>
      <c r="DW340" s="187"/>
      <c r="DX340" s="187"/>
      <c r="DY340" s="187"/>
      <c r="DZ340" s="187"/>
      <c r="EA340" s="187"/>
      <c r="EB340" s="187"/>
      <c r="EC340" s="187"/>
      <c r="ED340" s="187"/>
      <c r="EE340" s="187"/>
      <c r="EF340" s="187"/>
      <c r="EG340" s="187"/>
      <c r="EH340" s="187"/>
      <c r="EI340" s="187"/>
      <c r="EJ340" s="187"/>
      <c r="EK340" s="187"/>
      <c r="EL340" s="187"/>
      <c r="EM340" s="187"/>
      <c r="EN340" s="187"/>
      <c r="EO340" s="187"/>
      <c r="EP340" s="187"/>
      <c r="EQ340" s="187"/>
      <c r="ER340" s="187"/>
      <c r="ES340" s="187"/>
      <c r="ET340" s="187"/>
      <c r="EU340" s="187"/>
      <c r="EV340" s="187"/>
      <c r="EW340" s="187"/>
      <c r="EX340" s="187"/>
      <c r="EY340" s="187"/>
      <c r="EZ340" s="187"/>
      <c r="FA340" s="187"/>
      <c r="FB340" s="187"/>
      <c r="FC340" s="187"/>
      <c r="FD340" s="187"/>
      <c r="FE340" s="187"/>
      <c r="FF340" s="187"/>
      <c r="FG340" s="187"/>
      <c r="FH340" s="187"/>
      <c r="FI340" s="187"/>
      <c r="FJ340" s="187"/>
      <c r="FK340" s="187"/>
      <c r="FL340" s="187"/>
      <c r="FM340" s="187"/>
      <c r="FN340" s="187"/>
      <c r="FO340" s="187"/>
      <c r="FP340" s="187"/>
      <c r="FQ340" s="187"/>
      <c r="FR340" s="187"/>
      <c r="FS340" s="187"/>
      <c r="FT340" s="187"/>
      <c r="FU340" s="187"/>
      <c r="FV340" s="187"/>
      <c r="FW340" s="187"/>
      <c r="FX340" s="187"/>
      <c r="FY340" s="187"/>
      <c r="FZ340" s="187"/>
      <c r="GA340" s="187"/>
      <c r="GB340" s="187"/>
      <c r="GC340" s="187"/>
      <c r="GD340" s="187"/>
      <c r="GE340" s="187"/>
      <c r="GF340" s="187"/>
      <c r="GG340" s="187"/>
      <c r="GH340" s="187"/>
      <c r="GI340" s="187"/>
      <c r="GJ340" s="187"/>
      <c r="GK340" s="187"/>
      <c r="GL340" s="187"/>
      <c r="GM340" s="187"/>
      <c r="GN340" s="187"/>
      <c r="GO340" s="187"/>
      <c r="GP340" s="187"/>
      <c r="GQ340" s="187"/>
      <c r="GR340" s="187"/>
      <c r="GS340" s="187"/>
      <c r="GT340" s="187"/>
      <c r="GU340" s="187"/>
      <c r="GV340" s="187"/>
      <c r="GW340" s="187"/>
      <c r="GX340" s="187"/>
      <c r="GY340" s="187"/>
      <c r="GZ340" s="187"/>
      <c r="HA340" s="187"/>
      <c r="HB340" s="187"/>
      <c r="HC340" s="187"/>
      <c r="HD340" s="187"/>
      <c r="HE340" s="187"/>
      <c r="HF340" s="187"/>
      <c r="HG340" s="187"/>
      <c r="HH340" s="187"/>
      <c r="HI340" s="187"/>
      <c r="HJ340" s="187"/>
      <c r="HK340" s="187"/>
      <c r="HL340" s="187"/>
      <c r="HM340" s="187"/>
      <c r="HN340" s="187"/>
    </row>
    <row r="341" spans="1:222" s="188" customFormat="1" x14ac:dyDescent="0.2">
      <c r="A341" s="236"/>
      <c r="E341" s="316"/>
      <c r="H341" s="762"/>
      <c r="I341" s="317"/>
      <c r="J341" s="318"/>
      <c r="K341" s="319"/>
      <c r="L341" s="320"/>
      <c r="M341" s="319"/>
      <c r="N341" s="317"/>
      <c r="O341" s="317"/>
      <c r="P341" s="317"/>
      <c r="Q341" s="510"/>
      <c r="R341" s="321"/>
      <c r="S341" s="187"/>
      <c r="T341" s="859"/>
      <c r="U341" s="867"/>
      <c r="V341" s="858"/>
      <c r="W341" s="187"/>
      <c r="X341" s="1101"/>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87"/>
      <c r="DW341" s="187"/>
      <c r="DX341" s="187"/>
      <c r="DY341" s="187"/>
      <c r="DZ341" s="187"/>
      <c r="EA341" s="187"/>
      <c r="EB341" s="187"/>
      <c r="EC341" s="187"/>
      <c r="ED341" s="187"/>
      <c r="EE341" s="187"/>
      <c r="EF341" s="187"/>
      <c r="EG341" s="187"/>
      <c r="EH341" s="187"/>
      <c r="EI341" s="187"/>
      <c r="EJ341" s="187"/>
      <c r="EK341" s="187"/>
      <c r="EL341" s="187"/>
      <c r="EM341" s="187"/>
      <c r="EN341" s="187"/>
      <c r="EO341" s="187"/>
      <c r="EP341" s="187"/>
      <c r="EQ341" s="187"/>
      <c r="ER341" s="187"/>
      <c r="ES341" s="187"/>
      <c r="ET341" s="187"/>
      <c r="EU341" s="187"/>
      <c r="EV341" s="187"/>
      <c r="EW341" s="187"/>
      <c r="EX341" s="187"/>
      <c r="EY341" s="187"/>
      <c r="EZ341" s="187"/>
      <c r="FA341" s="187"/>
      <c r="FB341" s="187"/>
      <c r="FC341" s="187"/>
      <c r="FD341" s="187"/>
      <c r="FE341" s="187"/>
      <c r="FF341" s="187"/>
      <c r="FG341" s="187"/>
      <c r="FH341" s="187"/>
      <c r="FI341" s="187"/>
      <c r="FJ341" s="187"/>
      <c r="FK341" s="187"/>
      <c r="FL341" s="187"/>
      <c r="FM341" s="187"/>
      <c r="FN341" s="187"/>
      <c r="FO341" s="187"/>
      <c r="FP341" s="187"/>
      <c r="FQ341" s="187"/>
      <c r="FR341" s="187"/>
      <c r="FS341" s="187"/>
      <c r="FT341" s="187"/>
      <c r="FU341" s="187"/>
      <c r="FV341" s="187"/>
      <c r="FW341" s="187"/>
      <c r="FX341" s="187"/>
      <c r="FY341" s="187"/>
      <c r="FZ341" s="187"/>
      <c r="GA341" s="187"/>
      <c r="GB341" s="187"/>
      <c r="GC341" s="187"/>
      <c r="GD341" s="187"/>
      <c r="GE341" s="187"/>
      <c r="GF341" s="187"/>
      <c r="GG341" s="187"/>
      <c r="GH341" s="187"/>
      <c r="GI341" s="187"/>
      <c r="GJ341" s="187"/>
      <c r="GK341" s="187"/>
      <c r="GL341" s="187"/>
      <c r="GM341" s="187"/>
      <c r="GN341" s="187"/>
      <c r="GO341" s="187"/>
      <c r="GP341" s="187"/>
      <c r="GQ341" s="187"/>
      <c r="GR341" s="187"/>
      <c r="GS341" s="187"/>
      <c r="GT341" s="187"/>
      <c r="GU341" s="187"/>
      <c r="GV341" s="187"/>
      <c r="GW341" s="187"/>
      <c r="GX341" s="187"/>
      <c r="GY341" s="187"/>
      <c r="GZ341" s="187"/>
      <c r="HA341" s="187"/>
      <c r="HB341" s="187"/>
      <c r="HC341" s="187"/>
      <c r="HD341" s="187"/>
      <c r="HE341" s="187"/>
      <c r="HF341" s="187"/>
      <c r="HG341" s="187"/>
      <c r="HH341" s="187"/>
      <c r="HI341" s="187"/>
      <c r="HJ341" s="187"/>
      <c r="HK341" s="187"/>
      <c r="HL341" s="187"/>
      <c r="HM341" s="187"/>
      <c r="HN341" s="187"/>
    </row>
    <row r="342" spans="1:222" s="188" customFormat="1" x14ac:dyDescent="0.2">
      <c r="A342" s="236"/>
      <c r="E342" s="316"/>
      <c r="H342" s="762"/>
      <c r="I342" s="317"/>
      <c r="J342" s="318"/>
      <c r="K342" s="319"/>
      <c r="L342" s="320"/>
      <c r="M342" s="319"/>
      <c r="N342" s="317"/>
      <c r="O342" s="317"/>
      <c r="P342" s="317"/>
      <c r="Q342" s="510"/>
      <c r="R342" s="321"/>
      <c r="S342" s="187"/>
      <c r="T342" s="859"/>
      <c r="U342" s="867"/>
      <c r="V342" s="858"/>
      <c r="W342" s="187"/>
      <c r="X342" s="1101"/>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87"/>
      <c r="DW342" s="187"/>
      <c r="DX342" s="187"/>
      <c r="DY342" s="187"/>
      <c r="DZ342" s="187"/>
      <c r="EA342" s="187"/>
      <c r="EB342" s="187"/>
      <c r="EC342" s="187"/>
      <c r="ED342" s="187"/>
      <c r="EE342" s="187"/>
      <c r="EF342" s="187"/>
      <c r="EG342" s="187"/>
      <c r="EH342" s="187"/>
      <c r="EI342" s="187"/>
      <c r="EJ342" s="187"/>
      <c r="EK342" s="187"/>
      <c r="EL342" s="187"/>
      <c r="EM342" s="187"/>
      <c r="EN342" s="187"/>
      <c r="EO342" s="187"/>
      <c r="EP342" s="187"/>
      <c r="EQ342" s="187"/>
      <c r="ER342" s="187"/>
      <c r="ES342" s="187"/>
      <c r="ET342" s="187"/>
      <c r="EU342" s="187"/>
      <c r="EV342" s="187"/>
      <c r="EW342" s="187"/>
      <c r="EX342" s="187"/>
      <c r="EY342" s="187"/>
      <c r="EZ342" s="187"/>
      <c r="FA342" s="187"/>
      <c r="FB342" s="187"/>
      <c r="FC342" s="187"/>
      <c r="FD342" s="187"/>
      <c r="FE342" s="187"/>
      <c r="FF342" s="187"/>
      <c r="FG342" s="187"/>
      <c r="FH342" s="187"/>
      <c r="FI342" s="187"/>
      <c r="FJ342" s="187"/>
      <c r="FK342" s="187"/>
      <c r="FL342" s="187"/>
      <c r="FM342" s="187"/>
      <c r="FN342" s="187"/>
      <c r="FO342" s="187"/>
      <c r="FP342" s="187"/>
      <c r="FQ342" s="187"/>
      <c r="FR342" s="187"/>
      <c r="FS342" s="187"/>
      <c r="FT342" s="187"/>
      <c r="FU342" s="187"/>
      <c r="FV342" s="187"/>
      <c r="FW342" s="187"/>
      <c r="FX342" s="187"/>
      <c r="FY342" s="187"/>
      <c r="FZ342" s="187"/>
      <c r="GA342" s="187"/>
      <c r="GB342" s="187"/>
      <c r="GC342" s="187"/>
      <c r="GD342" s="187"/>
      <c r="GE342" s="187"/>
      <c r="GF342" s="187"/>
      <c r="GG342" s="187"/>
      <c r="GH342" s="187"/>
      <c r="GI342" s="187"/>
      <c r="GJ342" s="187"/>
      <c r="GK342" s="187"/>
      <c r="GL342" s="187"/>
      <c r="GM342" s="187"/>
      <c r="GN342" s="187"/>
      <c r="GO342" s="187"/>
      <c r="GP342" s="187"/>
      <c r="GQ342" s="187"/>
      <c r="GR342" s="187"/>
      <c r="GS342" s="187"/>
      <c r="GT342" s="187"/>
      <c r="GU342" s="187"/>
      <c r="GV342" s="187"/>
      <c r="GW342" s="187"/>
      <c r="GX342" s="187"/>
      <c r="GY342" s="187"/>
      <c r="GZ342" s="187"/>
      <c r="HA342" s="187"/>
      <c r="HB342" s="187"/>
      <c r="HC342" s="187"/>
      <c r="HD342" s="187"/>
      <c r="HE342" s="187"/>
      <c r="HF342" s="187"/>
      <c r="HG342" s="187"/>
      <c r="HH342" s="187"/>
      <c r="HI342" s="187"/>
      <c r="HJ342" s="187"/>
      <c r="HK342" s="187"/>
      <c r="HL342" s="187"/>
      <c r="HM342" s="187"/>
      <c r="HN342" s="187"/>
    </row>
    <row r="343" spans="1:222" s="188" customFormat="1" x14ac:dyDescent="0.2">
      <c r="A343" s="236"/>
      <c r="E343" s="316"/>
      <c r="H343" s="762"/>
      <c r="I343" s="317"/>
      <c r="J343" s="318"/>
      <c r="K343" s="319"/>
      <c r="L343" s="320"/>
      <c r="M343" s="319"/>
      <c r="N343" s="317"/>
      <c r="O343" s="317"/>
      <c r="P343" s="317"/>
      <c r="Q343" s="510"/>
      <c r="R343" s="321"/>
      <c r="S343" s="187"/>
      <c r="T343" s="859"/>
      <c r="U343" s="867"/>
      <c r="V343" s="858"/>
      <c r="W343" s="187"/>
      <c r="X343" s="1101"/>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87"/>
      <c r="DW343" s="187"/>
      <c r="DX343" s="187"/>
      <c r="DY343" s="187"/>
      <c r="DZ343" s="187"/>
      <c r="EA343" s="187"/>
      <c r="EB343" s="187"/>
      <c r="EC343" s="187"/>
      <c r="ED343" s="187"/>
      <c r="EE343" s="187"/>
      <c r="EF343" s="187"/>
      <c r="EG343" s="187"/>
      <c r="EH343" s="187"/>
      <c r="EI343" s="187"/>
      <c r="EJ343" s="187"/>
      <c r="EK343" s="187"/>
      <c r="EL343" s="187"/>
      <c r="EM343" s="187"/>
      <c r="EN343" s="187"/>
      <c r="EO343" s="187"/>
      <c r="EP343" s="187"/>
      <c r="EQ343" s="187"/>
      <c r="ER343" s="187"/>
      <c r="ES343" s="187"/>
      <c r="ET343" s="187"/>
      <c r="EU343" s="187"/>
      <c r="EV343" s="187"/>
      <c r="EW343" s="187"/>
      <c r="EX343" s="187"/>
      <c r="EY343" s="187"/>
      <c r="EZ343" s="187"/>
      <c r="FA343" s="187"/>
      <c r="FB343" s="187"/>
      <c r="FC343" s="187"/>
      <c r="FD343" s="187"/>
      <c r="FE343" s="187"/>
      <c r="FF343" s="187"/>
      <c r="FG343" s="187"/>
      <c r="FH343" s="187"/>
      <c r="FI343" s="187"/>
      <c r="FJ343" s="187"/>
      <c r="FK343" s="187"/>
      <c r="FL343" s="187"/>
      <c r="FM343" s="187"/>
      <c r="FN343" s="187"/>
      <c r="FO343" s="187"/>
      <c r="FP343" s="187"/>
      <c r="FQ343" s="187"/>
      <c r="FR343" s="187"/>
      <c r="FS343" s="187"/>
      <c r="FT343" s="187"/>
      <c r="FU343" s="187"/>
      <c r="FV343" s="187"/>
      <c r="FW343" s="187"/>
      <c r="FX343" s="187"/>
      <c r="FY343" s="187"/>
      <c r="FZ343" s="187"/>
      <c r="GA343" s="187"/>
      <c r="GB343" s="187"/>
      <c r="GC343" s="187"/>
      <c r="GD343" s="187"/>
      <c r="GE343" s="187"/>
      <c r="GF343" s="187"/>
      <c r="GG343" s="187"/>
      <c r="GH343" s="187"/>
      <c r="GI343" s="187"/>
      <c r="GJ343" s="187"/>
      <c r="GK343" s="187"/>
      <c r="GL343" s="187"/>
      <c r="GM343" s="187"/>
      <c r="GN343" s="187"/>
      <c r="GO343" s="187"/>
      <c r="GP343" s="187"/>
      <c r="GQ343" s="187"/>
      <c r="GR343" s="187"/>
      <c r="GS343" s="187"/>
      <c r="GT343" s="187"/>
      <c r="GU343" s="187"/>
      <c r="GV343" s="187"/>
      <c r="GW343" s="187"/>
      <c r="GX343" s="187"/>
      <c r="GY343" s="187"/>
      <c r="GZ343" s="187"/>
      <c r="HA343" s="187"/>
      <c r="HB343" s="187"/>
      <c r="HC343" s="187"/>
      <c r="HD343" s="187"/>
      <c r="HE343" s="187"/>
      <c r="HF343" s="187"/>
      <c r="HG343" s="187"/>
      <c r="HH343" s="187"/>
      <c r="HI343" s="187"/>
      <c r="HJ343" s="187"/>
      <c r="HK343" s="187"/>
      <c r="HL343" s="187"/>
      <c r="HM343" s="187"/>
      <c r="HN343" s="187"/>
    </row>
    <row r="344" spans="1:222" s="188" customFormat="1" x14ac:dyDescent="0.2">
      <c r="A344" s="236"/>
      <c r="E344" s="316"/>
      <c r="H344" s="762"/>
      <c r="I344" s="317"/>
      <c r="J344" s="318"/>
      <c r="K344" s="319"/>
      <c r="L344" s="320"/>
      <c r="M344" s="319"/>
      <c r="N344" s="317"/>
      <c r="O344" s="317"/>
      <c r="P344" s="317"/>
      <c r="Q344" s="510"/>
      <c r="R344" s="321"/>
      <c r="S344" s="187"/>
      <c r="T344" s="859"/>
      <c r="U344" s="867"/>
      <c r="V344" s="858"/>
      <c r="W344" s="187"/>
      <c r="X344" s="1101"/>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87"/>
      <c r="DW344" s="187"/>
      <c r="DX344" s="187"/>
      <c r="DY344" s="187"/>
      <c r="DZ344" s="187"/>
      <c r="EA344" s="187"/>
      <c r="EB344" s="187"/>
      <c r="EC344" s="187"/>
      <c r="ED344" s="187"/>
      <c r="EE344" s="187"/>
      <c r="EF344" s="187"/>
      <c r="EG344" s="187"/>
      <c r="EH344" s="187"/>
      <c r="EI344" s="187"/>
      <c r="EJ344" s="187"/>
      <c r="EK344" s="187"/>
      <c r="EL344" s="187"/>
      <c r="EM344" s="187"/>
      <c r="EN344" s="187"/>
      <c r="EO344" s="187"/>
      <c r="EP344" s="187"/>
      <c r="EQ344" s="187"/>
      <c r="ER344" s="187"/>
      <c r="ES344" s="187"/>
      <c r="ET344" s="187"/>
      <c r="EU344" s="187"/>
      <c r="EV344" s="187"/>
      <c r="EW344" s="187"/>
      <c r="EX344" s="187"/>
      <c r="EY344" s="187"/>
      <c r="EZ344" s="187"/>
      <c r="FA344" s="187"/>
      <c r="FB344" s="187"/>
      <c r="FC344" s="187"/>
      <c r="FD344" s="187"/>
      <c r="FE344" s="187"/>
      <c r="FF344" s="187"/>
      <c r="FG344" s="187"/>
      <c r="FH344" s="187"/>
      <c r="FI344" s="187"/>
      <c r="FJ344" s="187"/>
      <c r="FK344" s="187"/>
      <c r="FL344" s="187"/>
      <c r="FM344" s="187"/>
      <c r="FN344" s="187"/>
      <c r="FO344" s="187"/>
      <c r="FP344" s="187"/>
      <c r="FQ344" s="187"/>
      <c r="FR344" s="187"/>
      <c r="FS344" s="187"/>
      <c r="FT344" s="187"/>
      <c r="FU344" s="187"/>
      <c r="FV344" s="187"/>
      <c r="FW344" s="187"/>
      <c r="FX344" s="187"/>
      <c r="FY344" s="187"/>
      <c r="FZ344" s="187"/>
      <c r="GA344" s="187"/>
      <c r="GB344" s="187"/>
      <c r="GC344" s="187"/>
      <c r="GD344" s="187"/>
      <c r="GE344" s="187"/>
      <c r="GF344" s="187"/>
      <c r="GG344" s="187"/>
      <c r="GH344" s="187"/>
      <c r="GI344" s="187"/>
      <c r="GJ344" s="187"/>
      <c r="GK344" s="187"/>
      <c r="GL344" s="187"/>
      <c r="GM344" s="187"/>
      <c r="GN344" s="187"/>
      <c r="GO344" s="187"/>
      <c r="GP344" s="187"/>
      <c r="GQ344" s="187"/>
      <c r="GR344" s="187"/>
      <c r="GS344" s="187"/>
      <c r="GT344" s="187"/>
      <c r="GU344" s="187"/>
      <c r="GV344" s="187"/>
      <c r="GW344" s="187"/>
      <c r="GX344" s="187"/>
      <c r="GY344" s="187"/>
      <c r="GZ344" s="187"/>
      <c r="HA344" s="187"/>
      <c r="HB344" s="187"/>
      <c r="HC344" s="187"/>
      <c r="HD344" s="187"/>
      <c r="HE344" s="187"/>
      <c r="HF344" s="187"/>
      <c r="HG344" s="187"/>
      <c r="HH344" s="187"/>
      <c r="HI344" s="187"/>
      <c r="HJ344" s="187"/>
      <c r="HK344" s="187"/>
      <c r="HL344" s="187"/>
      <c r="HM344" s="187"/>
      <c r="HN344" s="187"/>
    </row>
    <row r="345" spans="1:222" s="188" customFormat="1" x14ac:dyDescent="0.2">
      <c r="A345" s="236"/>
      <c r="E345" s="316"/>
      <c r="H345" s="762"/>
      <c r="I345" s="317"/>
      <c r="J345" s="318"/>
      <c r="K345" s="319"/>
      <c r="L345" s="320"/>
      <c r="M345" s="319"/>
      <c r="N345" s="317"/>
      <c r="O345" s="317"/>
      <c r="P345" s="317"/>
      <c r="Q345" s="510"/>
      <c r="R345" s="321"/>
      <c r="S345" s="187"/>
      <c r="T345" s="859"/>
      <c r="U345" s="867"/>
      <c r="V345" s="858"/>
      <c r="W345" s="187"/>
      <c r="X345" s="1101"/>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87"/>
      <c r="DW345" s="187"/>
      <c r="DX345" s="187"/>
      <c r="DY345" s="187"/>
      <c r="DZ345" s="187"/>
      <c r="EA345" s="187"/>
      <c r="EB345" s="187"/>
      <c r="EC345" s="187"/>
      <c r="ED345" s="187"/>
      <c r="EE345" s="187"/>
      <c r="EF345" s="187"/>
      <c r="EG345" s="187"/>
      <c r="EH345" s="187"/>
      <c r="EI345" s="187"/>
      <c r="EJ345" s="187"/>
      <c r="EK345" s="187"/>
      <c r="EL345" s="187"/>
      <c r="EM345" s="187"/>
      <c r="EN345" s="187"/>
      <c r="EO345" s="187"/>
      <c r="EP345" s="187"/>
      <c r="EQ345" s="187"/>
      <c r="ER345" s="187"/>
      <c r="ES345" s="187"/>
      <c r="ET345" s="187"/>
      <c r="EU345" s="187"/>
      <c r="EV345" s="187"/>
      <c r="EW345" s="187"/>
      <c r="EX345" s="187"/>
      <c r="EY345" s="187"/>
      <c r="EZ345" s="187"/>
      <c r="FA345" s="187"/>
      <c r="FB345" s="187"/>
      <c r="FC345" s="187"/>
      <c r="FD345" s="187"/>
      <c r="FE345" s="187"/>
      <c r="FF345" s="187"/>
      <c r="FG345" s="187"/>
      <c r="FH345" s="187"/>
      <c r="FI345" s="187"/>
      <c r="FJ345" s="187"/>
      <c r="FK345" s="187"/>
      <c r="FL345" s="187"/>
      <c r="FM345" s="187"/>
      <c r="FN345" s="187"/>
      <c r="FO345" s="187"/>
      <c r="FP345" s="187"/>
      <c r="FQ345" s="187"/>
      <c r="FR345" s="187"/>
      <c r="FS345" s="187"/>
      <c r="FT345" s="187"/>
      <c r="FU345" s="187"/>
      <c r="FV345" s="187"/>
      <c r="FW345" s="187"/>
      <c r="FX345" s="187"/>
      <c r="FY345" s="187"/>
      <c r="FZ345" s="187"/>
      <c r="GA345" s="187"/>
      <c r="GB345" s="187"/>
      <c r="GC345" s="187"/>
      <c r="GD345" s="187"/>
      <c r="GE345" s="187"/>
      <c r="GF345" s="187"/>
      <c r="GG345" s="187"/>
      <c r="GH345" s="187"/>
      <c r="GI345" s="187"/>
      <c r="GJ345" s="187"/>
      <c r="GK345" s="187"/>
      <c r="GL345" s="187"/>
      <c r="GM345" s="187"/>
      <c r="GN345" s="187"/>
      <c r="GO345" s="187"/>
      <c r="GP345" s="187"/>
      <c r="GQ345" s="187"/>
      <c r="GR345" s="187"/>
      <c r="GS345" s="187"/>
      <c r="GT345" s="187"/>
      <c r="GU345" s="187"/>
      <c r="GV345" s="187"/>
      <c r="GW345" s="187"/>
      <c r="GX345" s="187"/>
      <c r="GY345" s="187"/>
      <c r="GZ345" s="187"/>
      <c r="HA345" s="187"/>
      <c r="HB345" s="187"/>
      <c r="HC345" s="187"/>
      <c r="HD345" s="187"/>
      <c r="HE345" s="187"/>
      <c r="HF345" s="187"/>
      <c r="HG345" s="187"/>
      <c r="HH345" s="187"/>
      <c r="HI345" s="187"/>
      <c r="HJ345" s="187"/>
      <c r="HK345" s="187"/>
      <c r="HL345" s="187"/>
      <c r="HM345" s="187"/>
      <c r="HN345" s="187"/>
    </row>
    <row r="346" spans="1:222" s="188" customFormat="1" x14ac:dyDescent="0.2">
      <c r="A346" s="236"/>
      <c r="E346" s="316"/>
      <c r="H346" s="762"/>
      <c r="I346" s="317"/>
      <c r="J346" s="318"/>
      <c r="K346" s="319"/>
      <c r="L346" s="320"/>
      <c r="M346" s="319"/>
      <c r="N346" s="317"/>
      <c r="O346" s="317"/>
      <c r="P346" s="317"/>
      <c r="Q346" s="510"/>
      <c r="R346" s="321"/>
      <c r="S346" s="187"/>
      <c r="T346" s="859"/>
      <c r="U346" s="867"/>
      <c r="V346" s="858"/>
      <c r="W346" s="187"/>
      <c r="X346" s="1101"/>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c r="CC346" s="187"/>
      <c r="CD346" s="187"/>
      <c r="CE346" s="187"/>
      <c r="CF346" s="187"/>
      <c r="CG346" s="187"/>
      <c r="CH346" s="187"/>
      <c r="CI346" s="187"/>
      <c r="CJ346" s="187"/>
      <c r="CK346" s="187"/>
      <c r="CL346" s="187"/>
      <c r="CM346" s="187"/>
      <c r="CN346" s="187"/>
      <c r="CO346" s="187"/>
      <c r="CP346" s="187"/>
      <c r="CQ346" s="187"/>
      <c r="CR346" s="187"/>
      <c r="CS346" s="187"/>
      <c r="CT346" s="187"/>
      <c r="CU346" s="187"/>
      <c r="CV346" s="187"/>
      <c r="CW346" s="187"/>
      <c r="CX346" s="187"/>
      <c r="CY346" s="187"/>
      <c r="CZ346" s="187"/>
      <c r="DA346" s="187"/>
      <c r="DB346" s="187"/>
      <c r="DC346" s="187"/>
      <c r="DD346" s="187"/>
      <c r="DE346" s="187"/>
      <c r="DF346" s="187"/>
      <c r="DG346" s="187"/>
      <c r="DH346" s="187"/>
      <c r="DI346" s="187"/>
      <c r="DJ346" s="187"/>
      <c r="DK346" s="187"/>
      <c r="DL346" s="187"/>
      <c r="DM346" s="187"/>
      <c r="DN346" s="187"/>
      <c r="DO346" s="187"/>
      <c r="DP346" s="187"/>
      <c r="DQ346" s="187"/>
      <c r="DR346" s="187"/>
      <c r="DS346" s="187"/>
      <c r="DT346" s="187"/>
      <c r="DU346" s="187"/>
      <c r="DV346" s="187"/>
      <c r="DW346" s="187"/>
      <c r="DX346" s="187"/>
      <c r="DY346" s="187"/>
      <c r="DZ346" s="187"/>
      <c r="EA346" s="187"/>
      <c r="EB346" s="187"/>
      <c r="EC346" s="187"/>
      <c r="ED346" s="187"/>
      <c r="EE346" s="187"/>
      <c r="EF346" s="187"/>
      <c r="EG346" s="187"/>
      <c r="EH346" s="187"/>
      <c r="EI346" s="187"/>
      <c r="EJ346" s="187"/>
      <c r="EK346" s="187"/>
      <c r="EL346" s="187"/>
      <c r="EM346" s="187"/>
      <c r="EN346" s="187"/>
      <c r="EO346" s="187"/>
      <c r="EP346" s="187"/>
      <c r="EQ346" s="187"/>
      <c r="ER346" s="187"/>
      <c r="ES346" s="187"/>
      <c r="ET346" s="187"/>
      <c r="EU346" s="187"/>
      <c r="EV346" s="187"/>
      <c r="EW346" s="187"/>
      <c r="EX346" s="187"/>
      <c r="EY346" s="187"/>
      <c r="EZ346" s="187"/>
      <c r="FA346" s="187"/>
      <c r="FB346" s="187"/>
      <c r="FC346" s="187"/>
      <c r="FD346" s="187"/>
      <c r="FE346" s="187"/>
      <c r="FF346" s="187"/>
      <c r="FG346" s="187"/>
      <c r="FH346" s="187"/>
      <c r="FI346" s="187"/>
      <c r="FJ346" s="187"/>
      <c r="FK346" s="187"/>
      <c r="FL346" s="187"/>
      <c r="FM346" s="187"/>
      <c r="FN346" s="187"/>
      <c r="FO346" s="187"/>
      <c r="FP346" s="187"/>
      <c r="FQ346" s="187"/>
      <c r="FR346" s="187"/>
      <c r="FS346" s="187"/>
      <c r="FT346" s="187"/>
      <c r="FU346" s="187"/>
      <c r="FV346" s="187"/>
      <c r="FW346" s="187"/>
      <c r="FX346" s="187"/>
      <c r="FY346" s="187"/>
      <c r="FZ346" s="187"/>
      <c r="GA346" s="187"/>
      <c r="GB346" s="187"/>
      <c r="GC346" s="187"/>
      <c r="GD346" s="187"/>
      <c r="GE346" s="187"/>
      <c r="GF346" s="187"/>
      <c r="GG346" s="187"/>
      <c r="GH346" s="187"/>
      <c r="GI346" s="187"/>
      <c r="GJ346" s="187"/>
      <c r="GK346" s="187"/>
      <c r="GL346" s="187"/>
      <c r="GM346" s="187"/>
      <c r="GN346" s="187"/>
      <c r="GO346" s="187"/>
      <c r="GP346" s="187"/>
      <c r="GQ346" s="187"/>
      <c r="GR346" s="187"/>
      <c r="GS346" s="187"/>
      <c r="GT346" s="187"/>
      <c r="GU346" s="187"/>
      <c r="GV346" s="187"/>
      <c r="GW346" s="187"/>
      <c r="GX346" s="187"/>
      <c r="GY346" s="187"/>
      <c r="GZ346" s="187"/>
      <c r="HA346" s="187"/>
      <c r="HB346" s="187"/>
      <c r="HC346" s="187"/>
      <c r="HD346" s="187"/>
      <c r="HE346" s="187"/>
      <c r="HF346" s="187"/>
      <c r="HG346" s="187"/>
      <c r="HH346" s="187"/>
      <c r="HI346" s="187"/>
      <c r="HJ346" s="187"/>
      <c r="HK346" s="187"/>
      <c r="HL346" s="187"/>
      <c r="HM346" s="187"/>
      <c r="HN346" s="187"/>
    </row>
    <row r="347" spans="1:222" s="188" customFormat="1" x14ac:dyDescent="0.2">
      <c r="A347" s="236"/>
      <c r="E347" s="316"/>
      <c r="H347" s="762"/>
      <c r="I347" s="317"/>
      <c r="J347" s="318"/>
      <c r="K347" s="319"/>
      <c r="L347" s="320"/>
      <c r="M347" s="319"/>
      <c r="N347" s="317"/>
      <c r="O347" s="317"/>
      <c r="P347" s="317"/>
      <c r="Q347" s="510"/>
      <c r="R347" s="321"/>
      <c r="S347" s="187"/>
      <c r="T347" s="859"/>
      <c r="U347" s="867"/>
      <c r="V347" s="858"/>
      <c r="W347" s="187"/>
      <c r="X347" s="1101"/>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87"/>
      <c r="DW347" s="187"/>
      <c r="DX347" s="187"/>
      <c r="DY347" s="187"/>
      <c r="DZ347" s="187"/>
      <c r="EA347" s="187"/>
      <c r="EB347" s="187"/>
      <c r="EC347" s="187"/>
      <c r="ED347" s="187"/>
      <c r="EE347" s="187"/>
      <c r="EF347" s="187"/>
      <c r="EG347" s="187"/>
      <c r="EH347" s="187"/>
      <c r="EI347" s="187"/>
      <c r="EJ347" s="187"/>
      <c r="EK347" s="187"/>
      <c r="EL347" s="187"/>
      <c r="EM347" s="187"/>
      <c r="EN347" s="187"/>
      <c r="EO347" s="187"/>
      <c r="EP347" s="187"/>
      <c r="EQ347" s="187"/>
      <c r="ER347" s="187"/>
      <c r="ES347" s="187"/>
      <c r="ET347" s="187"/>
      <c r="EU347" s="187"/>
      <c r="EV347" s="187"/>
      <c r="EW347" s="187"/>
      <c r="EX347" s="187"/>
      <c r="EY347" s="187"/>
      <c r="EZ347" s="187"/>
      <c r="FA347" s="187"/>
      <c r="FB347" s="187"/>
      <c r="FC347" s="187"/>
      <c r="FD347" s="187"/>
      <c r="FE347" s="187"/>
      <c r="FF347" s="187"/>
      <c r="FG347" s="187"/>
      <c r="FH347" s="187"/>
      <c r="FI347" s="187"/>
      <c r="FJ347" s="187"/>
      <c r="FK347" s="187"/>
      <c r="FL347" s="187"/>
      <c r="FM347" s="187"/>
      <c r="FN347" s="187"/>
      <c r="FO347" s="187"/>
      <c r="FP347" s="187"/>
      <c r="FQ347" s="187"/>
      <c r="FR347" s="187"/>
      <c r="FS347" s="187"/>
      <c r="FT347" s="187"/>
      <c r="FU347" s="187"/>
      <c r="FV347" s="187"/>
      <c r="FW347" s="187"/>
      <c r="FX347" s="187"/>
      <c r="FY347" s="187"/>
      <c r="FZ347" s="187"/>
      <c r="GA347" s="187"/>
      <c r="GB347" s="187"/>
      <c r="GC347" s="187"/>
      <c r="GD347" s="187"/>
      <c r="GE347" s="187"/>
      <c r="GF347" s="187"/>
      <c r="GG347" s="187"/>
      <c r="GH347" s="187"/>
      <c r="GI347" s="187"/>
      <c r="GJ347" s="187"/>
      <c r="GK347" s="187"/>
      <c r="GL347" s="187"/>
      <c r="GM347" s="187"/>
      <c r="GN347" s="187"/>
      <c r="GO347" s="187"/>
      <c r="GP347" s="187"/>
      <c r="GQ347" s="187"/>
      <c r="GR347" s="187"/>
      <c r="GS347" s="187"/>
      <c r="GT347" s="187"/>
      <c r="GU347" s="187"/>
      <c r="GV347" s="187"/>
      <c r="GW347" s="187"/>
      <c r="GX347" s="187"/>
      <c r="GY347" s="187"/>
      <c r="GZ347" s="187"/>
      <c r="HA347" s="187"/>
      <c r="HB347" s="187"/>
      <c r="HC347" s="187"/>
      <c r="HD347" s="187"/>
      <c r="HE347" s="187"/>
      <c r="HF347" s="187"/>
      <c r="HG347" s="187"/>
      <c r="HH347" s="187"/>
      <c r="HI347" s="187"/>
      <c r="HJ347" s="187"/>
      <c r="HK347" s="187"/>
      <c r="HL347" s="187"/>
      <c r="HM347" s="187"/>
      <c r="HN347" s="187"/>
    </row>
    <row r="348" spans="1:222" s="188" customFormat="1" x14ac:dyDescent="0.2">
      <c r="A348" s="236"/>
      <c r="E348" s="316"/>
      <c r="H348" s="762"/>
      <c r="I348" s="317"/>
      <c r="J348" s="318"/>
      <c r="K348" s="319"/>
      <c r="L348" s="320"/>
      <c r="M348" s="319"/>
      <c r="N348" s="317"/>
      <c r="O348" s="317"/>
      <c r="P348" s="317"/>
      <c r="Q348" s="510"/>
      <c r="R348" s="321"/>
      <c r="S348" s="187"/>
      <c r="T348" s="859"/>
      <c r="U348" s="867"/>
      <c r="V348" s="858"/>
      <c r="W348" s="187"/>
      <c r="X348" s="1101"/>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87"/>
      <c r="DW348" s="187"/>
      <c r="DX348" s="187"/>
      <c r="DY348" s="187"/>
      <c r="DZ348" s="187"/>
      <c r="EA348" s="187"/>
      <c r="EB348" s="187"/>
      <c r="EC348" s="187"/>
      <c r="ED348" s="187"/>
      <c r="EE348" s="187"/>
      <c r="EF348" s="187"/>
      <c r="EG348" s="187"/>
      <c r="EH348" s="187"/>
      <c r="EI348" s="187"/>
      <c r="EJ348" s="187"/>
      <c r="EK348" s="187"/>
      <c r="EL348" s="187"/>
      <c r="EM348" s="187"/>
      <c r="EN348" s="187"/>
      <c r="EO348" s="187"/>
      <c r="EP348" s="187"/>
      <c r="EQ348" s="187"/>
      <c r="ER348" s="187"/>
      <c r="ES348" s="187"/>
      <c r="ET348" s="187"/>
      <c r="EU348" s="187"/>
      <c r="EV348" s="187"/>
      <c r="EW348" s="187"/>
      <c r="EX348" s="187"/>
      <c r="EY348" s="187"/>
      <c r="EZ348" s="187"/>
      <c r="FA348" s="187"/>
      <c r="FB348" s="187"/>
      <c r="FC348" s="187"/>
      <c r="FD348" s="187"/>
      <c r="FE348" s="187"/>
      <c r="FF348" s="187"/>
      <c r="FG348" s="187"/>
      <c r="FH348" s="187"/>
      <c r="FI348" s="187"/>
      <c r="FJ348" s="187"/>
      <c r="FK348" s="187"/>
      <c r="FL348" s="187"/>
      <c r="FM348" s="187"/>
      <c r="FN348" s="187"/>
      <c r="FO348" s="187"/>
      <c r="FP348" s="187"/>
      <c r="FQ348" s="187"/>
      <c r="FR348" s="187"/>
      <c r="FS348" s="187"/>
      <c r="FT348" s="187"/>
      <c r="FU348" s="187"/>
      <c r="FV348" s="187"/>
      <c r="FW348" s="187"/>
      <c r="FX348" s="187"/>
      <c r="FY348" s="187"/>
      <c r="FZ348" s="187"/>
      <c r="GA348" s="187"/>
      <c r="GB348" s="187"/>
      <c r="GC348" s="187"/>
      <c r="GD348" s="187"/>
      <c r="GE348" s="187"/>
      <c r="GF348" s="187"/>
      <c r="GG348" s="187"/>
      <c r="GH348" s="187"/>
      <c r="GI348" s="187"/>
      <c r="GJ348" s="187"/>
      <c r="GK348" s="187"/>
      <c r="GL348" s="187"/>
      <c r="GM348" s="187"/>
      <c r="GN348" s="187"/>
      <c r="GO348" s="187"/>
      <c r="GP348" s="187"/>
      <c r="GQ348" s="187"/>
      <c r="GR348" s="187"/>
      <c r="GS348" s="187"/>
      <c r="GT348" s="187"/>
      <c r="GU348" s="187"/>
      <c r="GV348" s="187"/>
      <c r="GW348" s="187"/>
      <c r="GX348" s="187"/>
      <c r="GY348" s="187"/>
      <c r="GZ348" s="187"/>
      <c r="HA348" s="187"/>
      <c r="HB348" s="187"/>
      <c r="HC348" s="187"/>
      <c r="HD348" s="187"/>
      <c r="HE348" s="187"/>
      <c r="HF348" s="187"/>
      <c r="HG348" s="187"/>
      <c r="HH348" s="187"/>
      <c r="HI348" s="187"/>
      <c r="HJ348" s="187"/>
      <c r="HK348" s="187"/>
      <c r="HL348" s="187"/>
      <c r="HM348" s="187"/>
      <c r="HN348" s="187"/>
    </row>
    <row r="349" spans="1:222" s="188" customFormat="1" x14ac:dyDescent="0.2">
      <c r="A349" s="236"/>
      <c r="E349" s="316"/>
      <c r="H349" s="762"/>
      <c r="I349" s="317"/>
      <c r="J349" s="318"/>
      <c r="K349" s="319"/>
      <c r="L349" s="320"/>
      <c r="M349" s="319"/>
      <c r="N349" s="317"/>
      <c r="O349" s="317"/>
      <c r="P349" s="317"/>
      <c r="Q349" s="510"/>
      <c r="R349" s="321"/>
      <c r="S349" s="187"/>
      <c r="T349" s="859"/>
      <c r="U349" s="867"/>
      <c r="V349" s="858"/>
      <c r="W349" s="187"/>
      <c r="X349" s="1101"/>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87"/>
      <c r="DW349" s="187"/>
      <c r="DX349" s="187"/>
      <c r="DY349" s="187"/>
      <c r="DZ349" s="187"/>
      <c r="EA349" s="187"/>
      <c r="EB349" s="187"/>
      <c r="EC349" s="187"/>
      <c r="ED349" s="187"/>
      <c r="EE349" s="187"/>
      <c r="EF349" s="187"/>
      <c r="EG349" s="187"/>
      <c r="EH349" s="187"/>
      <c r="EI349" s="187"/>
      <c r="EJ349" s="187"/>
      <c r="EK349" s="187"/>
      <c r="EL349" s="187"/>
      <c r="EM349" s="187"/>
      <c r="EN349" s="187"/>
      <c r="EO349" s="187"/>
      <c r="EP349" s="187"/>
      <c r="EQ349" s="187"/>
      <c r="ER349" s="187"/>
      <c r="ES349" s="187"/>
      <c r="ET349" s="187"/>
      <c r="EU349" s="187"/>
      <c r="EV349" s="187"/>
      <c r="EW349" s="187"/>
      <c r="EX349" s="187"/>
      <c r="EY349" s="187"/>
      <c r="EZ349" s="187"/>
      <c r="FA349" s="187"/>
      <c r="FB349" s="187"/>
      <c r="FC349" s="187"/>
      <c r="FD349" s="187"/>
      <c r="FE349" s="187"/>
      <c r="FF349" s="187"/>
      <c r="FG349" s="187"/>
      <c r="FH349" s="187"/>
      <c r="FI349" s="187"/>
      <c r="FJ349" s="187"/>
      <c r="FK349" s="187"/>
      <c r="FL349" s="187"/>
      <c r="FM349" s="187"/>
      <c r="FN349" s="187"/>
      <c r="FO349" s="187"/>
      <c r="FP349" s="187"/>
      <c r="FQ349" s="187"/>
      <c r="FR349" s="187"/>
      <c r="FS349" s="187"/>
      <c r="FT349" s="187"/>
      <c r="FU349" s="187"/>
      <c r="FV349" s="187"/>
      <c r="FW349" s="187"/>
      <c r="FX349" s="187"/>
      <c r="FY349" s="187"/>
      <c r="FZ349" s="187"/>
      <c r="GA349" s="187"/>
      <c r="GB349" s="187"/>
      <c r="GC349" s="187"/>
      <c r="GD349" s="187"/>
      <c r="GE349" s="187"/>
      <c r="GF349" s="187"/>
      <c r="GG349" s="187"/>
      <c r="GH349" s="187"/>
      <c r="GI349" s="187"/>
      <c r="GJ349" s="187"/>
      <c r="GK349" s="187"/>
      <c r="GL349" s="187"/>
      <c r="GM349" s="187"/>
      <c r="GN349" s="187"/>
      <c r="GO349" s="187"/>
      <c r="GP349" s="187"/>
      <c r="GQ349" s="187"/>
      <c r="GR349" s="187"/>
      <c r="GS349" s="187"/>
      <c r="GT349" s="187"/>
      <c r="GU349" s="187"/>
      <c r="GV349" s="187"/>
      <c r="GW349" s="187"/>
      <c r="GX349" s="187"/>
      <c r="GY349" s="187"/>
      <c r="GZ349" s="187"/>
      <c r="HA349" s="187"/>
      <c r="HB349" s="187"/>
      <c r="HC349" s="187"/>
      <c r="HD349" s="187"/>
      <c r="HE349" s="187"/>
      <c r="HF349" s="187"/>
      <c r="HG349" s="187"/>
      <c r="HH349" s="187"/>
      <c r="HI349" s="187"/>
      <c r="HJ349" s="187"/>
      <c r="HK349" s="187"/>
      <c r="HL349" s="187"/>
      <c r="HM349" s="187"/>
      <c r="HN349" s="187"/>
    </row>
    <row r="350" spans="1:222" s="188" customFormat="1" x14ac:dyDescent="0.2">
      <c r="A350" s="236"/>
      <c r="E350" s="316"/>
      <c r="H350" s="762"/>
      <c r="I350" s="317"/>
      <c r="J350" s="318"/>
      <c r="K350" s="319"/>
      <c r="L350" s="320"/>
      <c r="M350" s="319"/>
      <c r="N350" s="317"/>
      <c r="O350" s="317"/>
      <c r="P350" s="317"/>
      <c r="Q350" s="510"/>
      <c r="R350" s="321"/>
      <c r="S350" s="187"/>
      <c r="T350" s="859"/>
      <c r="U350" s="867"/>
      <c r="V350" s="858"/>
      <c r="W350" s="187"/>
      <c r="X350" s="1101"/>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87"/>
      <c r="DW350" s="187"/>
      <c r="DX350" s="187"/>
      <c r="DY350" s="187"/>
      <c r="DZ350" s="187"/>
      <c r="EA350" s="187"/>
      <c r="EB350" s="187"/>
      <c r="EC350" s="187"/>
      <c r="ED350" s="187"/>
      <c r="EE350" s="187"/>
      <c r="EF350" s="187"/>
      <c r="EG350" s="187"/>
      <c r="EH350" s="187"/>
      <c r="EI350" s="187"/>
      <c r="EJ350" s="187"/>
      <c r="EK350" s="187"/>
      <c r="EL350" s="187"/>
      <c r="EM350" s="187"/>
      <c r="EN350" s="187"/>
      <c r="EO350" s="187"/>
      <c r="EP350" s="187"/>
      <c r="EQ350" s="187"/>
      <c r="ER350" s="187"/>
      <c r="ES350" s="187"/>
      <c r="ET350" s="187"/>
      <c r="EU350" s="187"/>
      <c r="EV350" s="187"/>
      <c r="EW350" s="187"/>
      <c r="EX350" s="187"/>
      <c r="EY350" s="187"/>
      <c r="EZ350" s="187"/>
      <c r="FA350" s="187"/>
      <c r="FB350" s="187"/>
      <c r="FC350" s="187"/>
      <c r="FD350" s="187"/>
      <c r="FE350" s="187"/>
      <c r="FF350" s="187"/>
      <c r="FG350" s="187"/>
      <c r="FH350" s="187"/>
      <c r="FI350" s="187"/>
      <c r="FJ350" s="187"/>
      <c r="FK350" s="187"/>
      <c r="FL350" s="187"/>
      <c r="FM350" s="187"/>
      <c r="FN350" s="187"/>
      <c r="FO350" s="187"/>
      <c r="FP350" s="187"/>
      <c r="FQ350" s="187"/>
      <c r="FR350" s="187"/>
      <c r="FS350" s="187"/>
      <c r="FT350" s="187"/>
      <c r="FU350" s="187"/>
      <c r="FV350" s="187"/>
      <c r="FW350" s="187"/>
      <c r="FX350" s="187"/>
      <c r="FY350" s="187"/>
      <c r="FZ350" s="187"/>
      <c r="GA350" s="187"/>
      <c r="GB350" s="187"/>
      <c r="GC350" s="187"/>
      <c r="GD350" s="187"/>
      <c r="GE350" s="187"/>
      <c r="GF350" s="187"/>
      <c r="GG350" s="187"/>
      <c r="GH350" s="187"/>
      <c r="GI350" s="187"/>
      <c r="GJ350" s="187"/>
      <c r="GK350" s="187"/>
      <c r="GL350" s="187"/>
      <c r="GM350" s="187"/>
      <c r="GN350" s="187"/>
      <c r="GO350" s="187"/>
      <c r="GP350" s="187"/>
      <c r="GQ350" s="187"/>
      <c r="GR350" s="187"/>
      <c r="GS350" s="187"/>
      <c r="GT350" s="187"/>
      <c r="GU350" s="187"/>
      <c r="GV350" s="187"/>
      <c r="GW350" s="187"/>
      <c r="GX350" s="187"/>
      <c r="GY350" s="187"/>
      <c r="GZ350" s="187"/>
      <c r="HA350" s="187"/>
      <c r="HB350" s="187"/>
      <c r="HC350" s="187"/>
      <c r="HD350" s="187"/>
      <c r="HE350" s="187"/>
      <c r="HF350" s="187"/>
      <c r="HG350" s="187"/>
      <c r="HH350" s="187"/>
      <c r="HI350" s="187"/>
      <c r="HJ350" s="187"/>
      <c r="HK350" s="187"/>
      <c r="HL350" s="187"/>
      <c r="HM350" s="187"/>
      <c r="HN350" s="187"/>
    </row>
    <row r="351" spans="1:222" s="188" customFormat="1" x14ac:dyDescent="0.2">
      <c r="A351" s="236"/>
      <c r="E351" s="316"/>
      <c r="H351" s="762"/>
      <c r="I351" s="317"/>
      <c r="J351" s="318"/>
      <c r="K351" s="319"/>
      <c r="L351" s="320"/>
      <c r="M351" s="319"/>
      <c r="N351" s="317"/>
      <c r="O351" s="317"/>
      <c r="P351" s="317"/>
      <c r="Q351" s="510"/>
      <c r="R351" s="321"/>
      <c r="S351" s="187"/>
      <c r="T351" s="859"/>
      <c r="U351" s="867"/>
      <c r="V351" s="858"/>
      <c r="W351" s="187"/>
      <c r="X351" s="1101"/>
      <c r="Y351" s="187"/>
      <c r="Z351" s="187"/>
      <c r="AA351" s="187"/>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c r="BM351" s="187"/>
      <c r="BN351" s="187"/>
      <c r="BO351" s="187"/>
      <c r="BP351" s="187"/>
      <c r="BQ351" s="187"/>
      <c r="BR351" s="187"/>
      <c r="BS351" s="187"/>
      <c r="BT351" s="187"/>
      <c r="BU351" s="187"/>
      <c r="BV351" s="187"/>
      <c r="BW351" s="187"/>
      <c r="BX351" s="187"/>
      <c r="BY351" s="187"/>
      <c r="BZ351" s="187"/>
      <c r="CA351" s="187"/>
      <c r="CB351" s="187"/>
      <c r="CC351" s="187"/>
      <c r="CD351" s="187"/>
      <c r="CE351" s="187"/>
      <c r="CF351" s="187"/>
      <c r="CG351" s="187"/>
      <c r="CH351" s="187"/>
      <c r="CI351" s="187"/>
      <c r="CJ351" s="187"/>
      <c r="CK351" s="187"/>
      <c r="CL351" s="187"/>
      <c r="CM351" s="187"/>
      <c r="CN351" s="187"/>
      <c r="CO351" s="187"/>
      <c r="CP351" s="187"/>
      <c r="CQ351" s="187"/>
      <c r="CR351" s="187"/>
      <c r="CS351" s="187"/>
      <c r="CT351" s="187"/>
      <c r="CU351" s="187"/>
      <c r="CV351" s="187"/>
      <c r="CW351" s="187"/>
      <c r="CX351" s="187"/>
      <c r="CY351" s="187"/>
      <c r="CZ351" s="187"/>
      <c r="DA351" s="187"/>
      <c r="DB351" s="187"/>
      <c r="DC351" s="187"/>
      <c r="DD351" s="187"/>
      <c r="DE351" s="187"/>
      <c r="DF351" s="187"/>
      <c r="DG351" s="187"/>
      <c r="DH351" s="187"/>
      <c r="DI351" s="187"/>
      <c r="DJ351" s="187"/>
      <c r="DK351" s="187"/>
      <c r="DL351" s="187"/>
      <c r="DM351" s="187"/>
      <c r="DN351" s="187"/>
      <c r="DO351" s="187"/>
      <c r="DP351" s="187"/>
      <c r="DQ351" s="187"/>
      <c r="DR351" s="187"/>
      <c r="DS351" s="187"/>
      <c r="DT351" s="187"/>
      <c r="DU351" s="187"/>
      <c r="DV351" s="187"/>
      <c r="DW351" s="187"/>
      <c r="DX351" s="187"/>
      <c r="DY351" s="187"/>
      <c r="DZ351" s="187"/>
      <c r="EA351" s="187"/>
      <c r="EB351" s="187"/>
      <c r="EC351" s="187"/>
      <c r="ED351" s="187"/>
      <c r="EE351" s="187"/>
      <c r="EF351" s="187"/>
      <c r="EG351" s="187"/>
      <c r="EH351" s="187"/>
      <c r="EI351" s="187"/>
      <c r="EJ351" s="187"/>
      <c r="EK351" s="187"/>
      <c r="EL351" s="187"/>
      <c r="EM351" s="187"/>
      <c r="EN351" s="187"/>
      <c r="EO351" s="187"/>
      <c r="EP351" s="187"/>
      <c r="EQ351" s="187"/>
      <c r="ER351" s="187"/>
      <c r="ES351" s="187"/>
      <c r="ET351" s="187"/>
      <c r="EU351" s="187"/>
      <c r="EV351" s="187"/>
      <c r="EW351" s="187"/>
      <c r="EX351" s="187"/>
      <c r="EY351" s="187"/>
      <c r="EZ351" s="187"/>
      <c r="FA351" s="187"/>
      <c r="FB351" s="187"/>
      <c r="FC351" s="187"/>
      <c r="FD351" s="187"/>
      <c r="FE351" s="187"/>
      <c r="FF351" s="187"/>
      <c r="FG351" s="187"/>
      <c r="FH351" s="187"/>
      <c r="FI351" s="187"/>
      <c r="FJ351" s="187"/>
      <c r="FK351" s="187"/>
      <c r="FL351" s="187"/>
      <c r="FM351" s="187"/>
      <c r="FN351" s="187"/>
      <c r="FO351" s="187"/>
      <c r="FP351" s="187"/>
      <c r="FQ351" s="187"/>
      <c r="FR351" s="187"/>
      <c r="FS351" s="187"/>
      <c r="FT351" s="187"/>
      <c r="FU351" s="187"/>
      <c r="FV351" s="187"/>
      <c r="FW351" s="187"/>
      <c r="FX351" s="187"/>
      <c r="FY351" s="187"/>
      <c r="FZ351" s="187"/>
      <c r="GA351" s="187"/>
      <c r="GB351" s="187"/>
      <c r="GC351" s="187"/>
      <c r="GD351" s="187"/>
      <c r="GE351" s="187"/>
      <c r="GF351" s="187"/>
      <c r="GG351" s="187"/>
      <c r="GH351" s="187"/>
      <c r="GI351" s="187"/>
      <c r="GJ351" s="187"/>
      <c r="GK351" s="187"/>
      <c r="GL351" s="187"/>
      <c r="GM351" s="187"/>
      <c r="GN351" s="187"/>
      <c r="GO351" s="187"/>
      <c r="GP351" s="187"/>
      <c r="GQ351" s="187"/>
      <c r="GR351" s="187"/>
      <c r="GS351" s="187"/>
      <c r="GT351" s="187"/>
      <c r="GU351" s="187"/>
      <c r="GV351" s="187"/>
      <c r="GW351" s="187"/>
      <c r="GX351" s="187"/>
      <c r="GY351" s="187"/>
      <c r="GZ351" s="187"/>
      <c r="HA351" s="187"/>
      <c r="HB351" s="187"/>
      <c r="HC351" s="187"/>
      <c r="HD351" s="187"/>
      <c r="HE351" s="187"/>
      <c r="HF351" s="187"/>
      <c r="HG351" s="187"/>
      <c r="HH351" s="187"/>
      <c r="HI351" s="187"/>
      <c r="HJ351" s="187"/>
      <c r="HK351" s="187"/>
      <c r="HL351" s="187"/>
      <c r="HM351" s="187"/>
      <c r="HN351" s="187"/>
    </row>
    <row r="352" spans="1:222" s="188" customFormat="1" x14ac:dyDescent="0.2">
      <c r="A352" s="236"/>
      <c r="E352" s="316"/>
      <c r="H352" s="762"/>
      <c r="I352" s="317"/>
      <c r="J352" s="318"/>
      <c r="K352" s="319"/>
      <c r="L352" s="320"/>
      <c r="M352" s="319"/>
      <c r="N352" s="317"/>
      <c r="O352" s="317"/>
      <c r="P352" s="317"/>
      <c r="Q352" s="510"/>
      <c r="R352" s="321"/>
      <c r="S352" s="187"/>
      <c r="T352" s="859"/>
      <c r="U352" s="867"/>
      <c r="V352" s="858"/>
      <c r="W352" s="187"/>
      <c r="X352" s="1101"/>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87"/>
      <c r="DW352" s="187"/>
      <c r="DX352" s="187"/>
      <c r="DY352" s="187"/>
      <c r="DZ352" s="187"/>
      <c r="EA352" s="187"/>
      <c r="EB352" s="187"/>
      <c r="EC352" s="187"/>
      <c r="ED352" s="187"/>
      <c r="EE352" s="187"/>
      <c r="EF352" s="187"/>
      <c r="EG352" s="187"/>
      <c r="EH352" s="187"/>
      <c r="EI352" s="187"/>
      <c r="EJ352" s="187"/>
      <c r="EK352" s="187"/>
      <c r="EL352" s="187"/>
      <c r="EM352" s="187"/>
      <c r="EN352" s="187"/>
      <c r="EO352" s="187"/>
      <c r="EP352" s="187"/>
      <c r="EQ352" s="187"/>
      <c r="ER352" s="187"/>
      <c r="ES352" s="187"/>
      <c r="ET352" s="187"/>
      <c r="EU352" s="187"/>
      <c r="EV352" s="187"/>
      <c r="EW352" s="187"/>
      <c r="EX352" s="187"/>
      <c r="EY352" s="187"/>
      <c r="EZ352" s="187"/>
      <c r="FA352" s="187"/>
      <c r="FB352" s="187"/>
      <c r="FC352" s="187"/>
      <c r="FD352" s="187"/>
      <c r="FE352" s="187"/>
      <c r="FF352" s="187"/>
      <c r="FG352" s="187"/>
      <c r="FH352" s="187"/>
      <c r="FI352" s="187"/>
      <c r="FJ352" s="187"/>
      <c r="FK352" s="187"/>
      <c r="FL352" s="187"/>
      <c r="FM352" s="187"/>
      <c r="FN352" s="187"/>
      <c r="FO352" s="187"/>
      <c r="FP352" s="187"/>
      <c r="FQ352" s="187"/>
      <c r="FR352" s="187"/>
      <c r="FS352" s="187"/>
      <c r="FT352" s="187"/>
      <c r="FU352" s="187"/>
      <c r="FV352" s="187"/>
      <c r="FW352" s="187"/>
      <c r="FX352" s="187"/>
      <c r="FY352" s="187"/>
      <c r="FZ352" s="187"/>
      <c r="GA352" s="187"/>
      <c r="GB352" s="187"/>
      <c r="GC352" s="187"/>
      <c r="GD352" s="187"/>
      <c r="GE352" s="187"/>
      <c r="GF352" s="187"/>
      <c r="GG352" s="187"/>
      <c r="GH352" s="187"/>
      <c r="GI352" s="187"/>
      <c r="GJ352" s="187"/>
      <c r="GK352" s="187"/>
      <c r="GL352" s="187"/>
      <c r="GM352" s="187"/>
      <c r="GN352" s="187"/>
      <c r="GO352" s="187"/>
      <c r="GP352" s="187"/>
      <c r="GQ352" s="187"/>
      <c r="GR352" s="187"/>
      <c r="GS352" s="187"/>
      <c r="GT352" s="187"/>
      <c r="GU352" s="187"/>
      <c r="GV352" s="187"/>
      <c r="GW352" s="187"/>
      <c r="GX352" s="187"/>
      <c r="GY352" s="187"/>
      <c r="GZ352" s="187"/>
      <c r="HA352" s="187"/>
      <c r="HB352" s="187"/>
      <c r="HC352" s="187"/>
      <c r="HD352" s="187"/>
      <c r="HE352" s="187"/>
      <c r="HF352" s="187"/>
      <c r="HG352" s="187"/>
      <c r="HH352" s="187"/>
      <c r="HI352" s="187"/>
      <c r="HJ352" s="187"/>
      <c r="HK352" s="187"/>
      <c r="HL352" s="187"/>
      <c r="HM352" s="187"/>
      <c r="HN352" s="187"/>
    </row>
    <row r="353" spans="1:222" s="188" customFormat="1" x14ac:dyDescent="0.2">
      <c r="A353" s="236"/>
      <c r="E353" s="316"/>
      <c r="H353" s="762"/>
      <c r="I353" s="317"/>
      <c r="J353" s="318"/>
      <c r="K353" s="319"/>
      <c r="L353" s="320"/>
      <c r="M353" s="319"/>
      <c r="N353" s="317"/>
      <c r="O353" s="317"/>
      <c r="P353" s="317"/>
      <c r="Q353" s="510"/>
      <c r="R353" s="321"/>
      <c r="S353" s="187"/>
      <c r="T353" s="859"/>
      <c r="U353" s="867"/>
      <c r="V353" s="858"/>
      <c r="W353" s="187"/>
      <c r="X353" s="1101"/>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87"/>
      <c r="DW353" s="187"/>
      <c r="DX353" s="187"/>
      <c r="DY353" s="187"/>
      <c r="DZ353" s="187"/>
      <c r="EA353" s="187"/>
      <c r="EB353" s="187"/>
      <c r="EC353" s="187"/>
      <c r="ED353" s="187"/>
      <c r="EE353" s="187"/>
      <c r="EF353" s="187"/>
      <c r="EG353" s="187"/>
      <c r="EH353" s="187"/>
      <c r="EI353" s="187"/>
      <c r="EJ353" s="187"/>
      <c r="EK353" s="187"/>
      <c r="EL353" s="187"/>
      <c r="EM353" s="187"/>
      <c r="EN353" s="187"/>
      <c r="EO353" s="187"/>
      <c r="EP353" s="187"/>
      <c r="EQ353" s="187"/>
      <c r="ER353" s="187"/>
      <c r="ES353" s="187"/>
      <c r="ET353" s="187"/>
      <c r="EU353" s="187"/>
      <c r="EV353" s="187"/>
      <c r="EW353" s="187"/>
      <c r="EX353" s="187"/>
      <c r="EY353" s="187"/>
      <c r="EZ353" s="187"/>
      <c r="FA353" s="187"/>
      <c r="FB353" s="187"/>
      <c r="FC353" s="187"/>
      <c r="FD353" s="187"/>
      <c r="FE353" s="187"/>
      <c r="FF353" s="187"/>
      <c r="FG353" s="187"/>
      <c r="FH353" s="187"/>
      <c r="FI353" s="187"/>
      <c r="FJ353" s="187"/>
      <c r="FK353" s="187"/>
      <c r="FL353" s="187"/>
      <c r="FM353" s="187"/>
      <c r="FN353" s="187"/>
      <c r="FO353" s="187"/>
      <c r="FP353" s="187"/>
      <c r="FQ353" s="187"/>
      <c r="FR353" s="187"/>
      <c r="FS353" s="187"/>
      <c r="FT353" s="187"/>
      <c r="FU353" s="187"/>
      <c r="FV353" s="187"/>
      <c r="FW353" s="187"/>
      <c r="FX353" s="187"/>
      <c r="FY353" s="187"/>
      <c r="FZ353" s="187"/>
      <c r="GA353" s="187"/>
      <c r="GB353" s="187"/>
      <c r="GC353" s="187"/>
      <c r="GD353" s="187"/>
      <c r="GE353" s="187"/>
      <c r="GF353" s="187"/>
      <c r="GG353" s="187"/>
      <c r="GH353" s="187"/>
      <c r="GI353" s="187"/>
      <c r="GJ353" s="187"/>
      <c r="GK353" s="187"/>
      <c r="GL353" s="187"/>
      <c r="GM353" s="187"/>
      <c r="GN353" s="187"/>
      <c r="GO353" s="187"/>
      <c r="GP353" s="187"/>
      <c r="GQ353" s="187"/>
      <c r="GR353" s="187"/>
      <c r="GS353" s="187"/>
      <c r="GT353" s="187"/>
      <c r="GU353" s="187"/>
      <c r="GV353" s="187"/>
      <c r="GW353" s="187"/>
      <c r="GX353" s="187"/>
      <c r="GY353" s="187"/>
      <c r="GZ353" s="187"/>
      <c r="HA353" s="187"/>
      <c r="HB353" s="187"/>
      <c r="HC353" s="187"/>
      <c r="HD353" s="187"/>
      <c r="HE353" s="187"/>
      <c r="HF353" s="187"/>
      <c r="HG353" s="187"/>
      <c r="HH353" s="187"/>
      <c r="HI353" s="187"/>
      <c r="HJ353" s="187"/>
      <c r="HK353" s="187"/>
      <c r="HL353" s="187"/>
      <c r="HM353" s="187"/>
      <c r="HN353" s="187"/>
    </row>
    <row r="354" spans="1:222" s="188" customFormat="1" x14ac:dyDescent="0.2">
      <c r="A354" s="236"/>
      <c r="E354" s="316"/>
      <c r="H354" s="762"/>
      <c r="I354" s="317"/>
      <c r="J354" s="318"/>
      <c r="K354" s="319"/>
      <c r="L354" s="320"/>
      <c r="M354" s="319"/>
      <c r="N354" s="317"/>
      <c r="O354" s="317"/>
      <c r="P354" s="317"/>
      <c r="Q354" s="510"/>
      <c r="R354" s="321"/>
      <c r="S354" s="187"/>
      <c r="T354" s="859"/>
      <c r="U354" s="867"/>
      <c r="V354" s="858"/>
      <c r="W354" s="187"/>
      <c r="X354" s="1101"/>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87"/>
      <c r="DW354" s="187"/>
      <c r="DX354" s="187"/>
      <c r="DY354" s="187"/>
      <c r="DZ354" s="187"/>
      <c r="EA354" s="187"/>
      <c r="EB354" s="187"/>
      <c r="EC354" s="187"/>
      <c r="ED354" s="187"/>
      <c r="EE354" s="187"/>
      <c r="EF354" s="187"/>
      <c r="EG354" s="187"/>
      <c r="EH354" s="187"/>
      <c r="EI354" s="187"/>
      <c r="EJ354" s="187"/>
      <c r="EK354" s="187"/>
      <c r="EL354" s="187"/>
      <c r="EM354" s="187"/>
      <c r="EN354" s="187"/>
      <c r="EO354" s="187"/>
      <c r="EP354" s="187"/>
      <c r="EQ354" s="187"/>
      <c r="ER354" s="187"/>
      <c r="ES354" s="187"/>
      <c r="ET354" s="187"/>
      <c r="EU354" s="187"/>
      <c r="EV354" s="187"/>
      <c r="EW354" s="187"/>
      <c r="EX354" s="187"/>
      <c r="EY354" s="187"/>
      <c r="EZ354" s="187"/>
      <c r="FA354" s="187"/>
      <c r="FB354" s="187"/>
      <c r="FC354" s="187"/>
      <c r="FD354" s="187"/>
      <c r="FE354" s="187"/>
      <c r="FF354" s="187"/>
      <c r="FG354" s="187"/>
      <c r="FH354" s="187"/>
      <c r="FI354" s="187"/>
      <c r="FJ354" s="187"/>
      <c r="FK354" s="187"/>
      <c r="FL354" s="187"/>
      <c r="FM354" s="187"/>
      <c r="FN354" s="187"/>
      <c r="FO354" s="187"/>
      <c r="FP354" s="187"/>
      <c r="FQ354" s="187"/>
      <c r="FR354" s="187"/>
      <c r="FS354" s="187"/>
      <c r="FT354" s="187"/>
      <c r="FU354" s="187"/>
      <c r="FV354" s="187"/>
      <c r="FW354" s="187"/>
      <c r="FX354" s="187"/>
      <c r="FY354" s="187"/>
      <c r="FZ354" s="187"/>
      <c r="GA354" s="187"/>
      <c r="GB354" s="187"/>
      <c r="GC354" s="187"/>
      <c r="GD354" s="187"/>
      <c r="GE354" s="187"/>
      <c r="GF354" s="187"/>
      <c r="GG354" s="187"/>
      <c r="GH354" s="187"/>
      <c r="GI354" s="187"/>
      <c r="GJ354" s="187"/>
      <c r="GK354" s="187"/>
      <c r="GL354" s="187"/>
      <c r="GM354" s="187"/>
      <c r="GN354" s="187"/>
      <c r="GO354" s="187"/>
      <c r="GP354" s="187"/>
      <c r="GQ354" s="187"/>
      <c r="GR354" s="187"/>
      <c r="GS354" s="187"/>
      <c r="GT354" s="187"/>
      <c r="GU354" s="187"/>
      <c r="GV354" s="187"/>
      <c r="GW354" s="187"/>
      <c r="GX354" s="187"/>
      <c r="GY354" s="187"/>
      <c r="GZ354" s="187"/>
      <c r="HA354" s="187"/>
      <c r="HB354" s="187"/>
      <c r="HC354" s="187"/>
      <c r="HD354" s="187"/>
      <c r="HE354" s="187"/>
      <c r="HF354" s="187"/>
      <c r="HG354" s="187"/>
      <c r="HH354" s="187"/>
      <c r="HI354" s="187"/>
      <c r="HJ354" s="187"/>
      <c r="HK354" s="187"/>
      <c r="HL354" s="187"/>
      <c r="HM354" s="187"/>
      <c r="HN354" s="187"/>
    </row>
    <row r="355" spans="1:222" s="188" customFormat="1" x14ac:dyDescent="0.2">
      <c r="A355" s="236"/>
      <c r="E355" s="316"/>
      <c r="H355" s="762"/>
      <c r="I355" s="317"/>
      <c r="J355" s="318"/>
      <c r="K355" s="319"/>
      <c r="L355" s="320"/>
      <c r="M355" s="319"/>
      <c r="N355" s="317"/>
      <c r="O355" s="317"/>
      <c r="P355" s="317"/>
      <c r="Q355" s="510"/>
      <c r="R355" s="321"/>
      <c r="S355" s="187"/>
      <c r="T355" s="859"/>
      <c r="U355" s="867"/>
      <c r="V355" s="858"/>
      <c r="W355" s="187"/>
      <c r="X355" s="1101"/>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87"/>
      <c r="DW355" s="187"/>
      <c r="DX355" s="187"/>
      <c r="DY355" s="187"/>
      <c r="DZ355" s="187"/>
      <c r="EA355" s="187"/>
      <c r="EB355" s="187"/>
      <c r="EC355" s="187"/>
      <c r="ED355" s="187"/>
      <c r="EE355" s="187"/>
      <c r="EF355" s="187"/>
      <c r="EG355" s="187"/>
      <c r="EH355" s="187"/>
      <c r="EI355" s="187"/>
      <c r="EJ355" s="187"/>
      <c r="EK355" s="187"/>
      <c r="EL355" s="187"/>
      <c r="EM355" s="187"/>
      <c r="EN355" s="187"/>
      <c r="EO355" s="187"/>
      <c r="EP355" s="187"/>
      <c r="EQ355" s="187"/>
      <c r="ER355" s="187"/>
      <c r="ES355" s="187"/>
      <c r="ET355" s="187"/>
      <c r="EU355" s="187"/>
      <c r="EV355" s="187"/>
      <c r="EW355" s="187"/>
      <c r="EX355" s="187"/>
      <c r="EY355" s="187"/>
      <c r="EZ355" s="187"/>
      <c r="FA355" s="187"/>
      <c r="FB355" s="187"/>
      <c r="FC355" s="187"/>
      <c r="FD355" s="187"/>
      <c r="FE355" s="187"/>
      <c r="FF355" s="187"/>
      <c r="FG355" s="187"/>
      <c r="FH355" s="187"/>
      <c r="FI355" s="187"/>
      <c r="FJ355" s="187"/>
      <c r="FK355" s="187"/>
      <c r="FL355" s="187"/>
      <c r="FM355" s="187"/>
      <c r="FN355" s="187"/>
      <c r="FO355" s="187"/>
      <c r="FP355" s="187"/>
      <c r="FQ355" s="187"/>
      <c r="FR355" s="187"/>
      <c r="FS355" s="187"/>
      <c r="FT355" s="187"/>
      <c r="FU355" s="187"/>
      <c r="FV355" s="187"/>
      <c r="FW355" s="187"/>
      <c r="FX355" s="187"/>
      <c r="FY355" s="187"/>
      <c r="FZ355" s="187"/>
      <c r="GA355" s="187"/>
      <c r="GB355" s="187"/>
      <c r="GC355" s="187"/>
      <c r="GD355" s="187"/>
      <c r="GE355" s="187"/>
      <c r="GF355" s="187"/>
      <c r="GG355" s="187"/>
      <c r="GH355" s="187"/>
      <c r="GI355" s="187"/>
      <c r="GJ355" s="187"/>
      <c r="GK355" s="187"/>
      <c r="GL355" s="187"/>
      <c r="GM355" s="187"/>
      <c r="GN355" s="187"/>
      <c r="GO355" s="187"/>
      <c r="GP355" s="187"/>
      <c r="GQ355" s="187"/>
      <c r="GR355" s="187"/>
      <c r="GS355" s="187"/>
      <c r="GT355" s="187"/>
      <c r="GU355" s="187"/>
      <c r="GV355" s="187"/>
      <c r="GW355" s="187"/>
      <c r="GX355" s="187"/>
      <c r="GY355" s="187"/>
      <c r="GZ355" s="187"/>
      <c r="HA355" s="187"/>
      <c r="HB355" s="187"/>
      <c r="HC355" s="187"/>
      <c r="HD355" s="187"/>
      <c r="HE355" s="187"/>
      <c r="HF355" s="187"/>
      <c r="HG355" s="187"/>
      <c r="HH355" s="187"/>
      <c r="HI355" s="187"/>
      <c r="HJ355" s="187"/>
      <c r="HK355" s="187"/>
      <c r="HL355" s="187"/>
      <c r="HM355" s="187"/>
      <c r="HN355" s="187"/>
    </row>
    <row r="356" spans="1:222" s="188" customFormat="1" x14ac:dyDescent="0.2">
      <c r="A356" s="236"/>
      <c r="E356" s="316"/>
      <c r="H356" s="762"/>
      <c r="I356" s="317"/>
      <c r="J356" s="318"/>
      <c r="K356" s="319"/>
      <c r="L356" s="320"/>
      <c r="M356" s="319"/>
      <c r="N356" s="317"/>
      <c r="O356" s="317"/>
      <c r="P356" s="317"/>
      <c r="Q356" s="510"/>
      <c r="R356" s="321"/>
      <c r="S356" s="187"/>
      <c r="T356" s="859"/>
      <c r="U356" s="867"/>
      <c r="V356" s="858"/>
      <c r="W356" s="187"/>
      <c r="X356" s="1101"/>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c r="CC356" s="187"/>
      <c r="CD356" s="187"/>
      <c r="CE356" s="187"/>
      <c r="CF356" s="187"/>
      <c r="CG356" s="187"/>
      <c r="CH356" s="187"/>
      <c r="CI356" s="187"/>
      <c r="CJ356" s="187"/>
      <c r="CK356" s="187"/>
      <c r="CL356" s="187"/>
      <c r="CM356" s="187"/>
      <c r="CN356" s="187"/>
      <c r="CO356" s="187"/>
      <c r="CP356" s="187"/>
      <c r="CQ356" s="187"/>
      <c r="CR356" s="187"/>
      <c r="CS356" s="187"/>
      <c r="CT356" s="187"/>
      <c r="CU356" s="187"/>
      <c r="CV356" s="187"/>
      <c r="CW356" s="187"/>
      <c r="CX356" s="187"/>
      <c r="CY356" s="187"/>
      <c r="CZ356" s="187"/>
      <c r="DA356" s="187"/>
      <c r="DB356" s="187"/>
      <c r="DC356" s="187"/>
      <c r="DD356" s="187"/>
      <c r="DE356" s="187"/>
      <c r="DF356" s="187"/>
      <c r="DG356" s="187"/>
      <c r="DH356" s="187"/>
      <c r="DI356" s="187"/>
      <c r="DJ356" s="187"/>
      <c r="DK356" s="187"/>
      <c r="DL356" s="187"/>
      <c r="DM356" s="187"/>
      <c r="DN356" s="187"/>
      <c r="DO356" s="187"/>
      <c r="DP356" s="187"/>
      <c r="DQ356" s="187"/>
      <c r="DR356" s="187"/>
      <c r="DS356" s="187"/>
      <c r="DT356" s="187"/>
      <c r="DU356" s="187"/>
      <c r="DV356" s="187"/>
      <c r="DW356" s="187"/>
      <c r="DX356" s="187"/>
      <c r="DY356" s="187"/>
      <c r="DZ356" s="187"/>
      <c r="EA356" s="187"/>
      <c r="EB356" s="187"/>
      <c r="EC356" s="187"/>
      <c r="ED356" s="187"/>
      <c r="EE356" s="187"/>
      <c r="EF356" s="187"/>
      <c r="EG356" s="187"/>
      <c r="EH356" s="187"/>
      <c r="EI356" s="187"/>
      <c r="EJ356" s="187"/>
      <c r="EK356" s="187"/>
      <c r="EL356" s="187"/>
      <c r="EM356" s="187"/>
      <c r="EN356" s="187"/>
      <c r="EO356" s="187"/>
      <c r="EP356" s="187"/>
      <c r="EQ356" s="187"/>
      <c r="ER356" s="187"/>
      <c r="ES356" s="187"/>
      <c r="ET356" s="187"/>
      <c r="EU356" s="187"/>
      <c r="EV356" s="187"/>
      <c r="EW356" s="187"/>
      <c r="EX356" s="187"/>
      <c r="EY356" s="187"/>
      <c r="EZ356" s="187"/>
      <c r="FA356" s="187"/>
      <c r="FB356" s="187"/>
      <c r="FC356" s="187"/>
      <c r="FD356" s="187"/>
      <c r="FE356" s="187"/>
      <c r="FF356" s="187"/>
      <c r="FG356" s="187"/>
      <c r="FH356" s="187"/>
      <c r="FI356" s="187"/>
      <c r="FJ356" s="187"/>
      <c r="FK356" s="187"/>
      <c r="FL356" s="187"/>
      <c r="FM356" s="187"/>
      <c r="FN356" s="187"/>
      <c r="FO356" s="187"/>
      <c r="FP356" s="187"/>
      <c r="FQ356" s="187"/>
      <c r="FR356" s="187"/>
      <c r="FS356" s="187"/>
      <c r="FT356" s="187"/>
      <c r="FU356" s="187"/>
      <c r="FV356" s="187"/>
      <c r="FW356" s="187"/>
      <c r="FX356" s="187"/>
      <c r="FY356" s="187"/>
      <c r="FZ356" s="187"/>
      <c r="GA356" s="187"/>
      <c r="GB356" s="187"/>
      <c r="GC356" s="187"/>
      <c r="GD356" s="187"/>
      <c r="GE356" s="187"/>
      <c r="GF356" s="187"/>
      <c r="GG356" s="187"/>
      <c r="GH356" s="187"/>
      <c r="GI356" s="187"/>
      <c r="GJ356" s="187"/>
      <c r="GK356" s="187"/>
      <c r="GL356" s="187"/>
      <c r="GM356" s="187"/>
      <c r="GN356" s="187"/>
      <c r="GO356" s="187"/>
      <c r="GP356" s="187"/>
      <c r="GQ356" s="187"/>
      <c r="GR356" s="187"/>
      <c r="GS356" s="187"/>
      <c r="GT356" s="187"/>
      <c r="GU356" s="187"/>
      <c r="GV356" s="187"/>
      <c r="GW356" s="187"/>
      <c r="GX356" s="187"/>
      <c r="GY356" s="187"/>
      <c r="GZ356" s="187"/>
      <c r="HA356" s="187"/>
      <c r="HB356" s="187"/>
      <c r="HC356" s="187"/>
      <c r="HD356" s="187"/>
      <c r="HE356" s="187"/>
      <c r="HF356" s="187"/>
      <c r="HG356" s="187"/>
      <c r="HH356" s="187"/>
      <c r="HI356" s="187"/>
      <c r="HJ356" s="187"/>
      <c r="HK356" s="187"/>
      <c r="HL356" s="187"/>
      <c r="HM356" s="187"/>
      <c r="HN356" s="187"/>
    </row>
    <row r="357" spans="1:222" s="188" customFormat="1" x14ac:dyDescent="0.2">
      <c r="A357" s="236"/>
      <c r="E357" s="316"/>
      <c r="H357" s="762"/>
      <c r="I357" s="317"/>
      <c r="J357" s="318"/>
      <c r="K357" s="319"/>
      <c r="L357" s="320"/>
      <c r="M357" s="319"/>
      <c r="N357" s="317"/>
      <c r="O357" s="317"/>
      <c r="P357" s="317"/>
      <c r="Q357" s="510"/>
      <c r="R357" s="321"/>
      <c r="S357" s="187"/>
      <c r="T357" s="859"/>
      <c r="U357" s="867"/>
      <c r="V357" s="858"/>
      <c r="W357" s="187"/>
      <c r="X357" s="1101"/>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87"/>
      <c r="DW357" s="187"/>
      <c r="DX357" s="187"/>
      <c r="DY357" s="187"/>
      <c r="DZ357" s="187"/>
      <c r="EA357" s="187"/>
      <c r="EB357" s="187"/>
      <c r="EC357" s="187"/>
      <c r="ED357" s="187"/>
      <c r="EE357" s="187"/>
      <c r="EF357" s="187"/>
      <c r="EG357" s="187"/>
      <c r="EH357" s="187"/>
      <c r="EI357" s="187"/>
      <c r="EJ357" s="187"/>
      <c r="EK357" s="187"/>
      <c r="EL357" s="187"/>
      <c r="EM357" s="187"/>
      <c r="EN357" s="187"/>
      <c r="EO357" s="187"/>
      <c r="EP357" s="187"/>
      <c r="EQ357" s="187"/>
      <c r="ER357" s="187"/>
      <c r="ES357" s="187"/>
      <c r="ET357" s="187"/>
      <c r="EU357" s="187"/>
      <c r="EV357" s="187"/>
      <c r="EW357" s="187"/>
      <c r="EX357" s="187"/>
      <c r="EY357" s="187"/>
      <c r="EZ357" s="187"/>
      <c r="FA357" s="187"/>
      <c r="FB357" s="187"/>
      <c r="FC357" s="187"/>
      <c r="FD357" s="187"/>
      <c r="FE357" s="187"/>
      <c r="FF357" s="187"/>
      <c r="FG357" s="187"/>
      <c r="FH357" s="187"/>
      <c r="FI357" s="187"/>
      <c r="FJ357" s="187"/>
      <c r="FK357" s="187"/>
      <c r="FL357" s="187"/>
      <c r="FM357" s="187"/>
      <c r="FN357" s="187"/>
      <c r="FO357" s="187"/>
      <c r="FP357" s="187"/>
      <c r="FQ357" s="187"/>
      <c r="FR357" s="187"/>
      <c r="FS357" s="187"/>
      <c r="FT357" s="187"/>
      <c r="FU357" s="187"/>
      <c r="FV357" s="187"/>
      <c r="FW357" s="187"/>
      <c r="FX357" s="187"/>
      <c r="FY357" s="187"/>
      <c r="FZ357" s="187"/>
      <c r="GA357" s="187"/>
      <c r="GB357" s="187"/>
      <c r="GC357" s="187"/>
      <c r="GD357" s="187"/>
      <c r="GE357" s="187"/>
      <c r="GF357" s="187"/>
      <c r="GG357" s="187"/>
      <c r="GH357" s="187"/>
      <c r="GI357" s="187"/>
      <c r="GJ357" s="187"/>
      <c r="GK357" s="187"/>
      <c r="GL357" s="187"/>
      <c r="GM357" s="187"/>
      <c r="GN357" s="187"/>
      <c r="GO357" s="187"/>
      <c r="GP357" s="187"/>
      <c r="GQ357" s="187"/>
      <c r="GR357" s="187"/>
      <c r="GS357" s="187"/>
      <c r="GT357" s="187"/>
      <c r="GU357" s="187"/>
      <c r="GV357" s="187"/>
      <c r="GW357" s="187"/>
      <c r="GX357" s="187"/>
      <c r="GY357" s="187"/>
      <c r="GZ357" s="187"/>
      <c r="HA357" s="187"/>
      <c r="HB357" s="187"/>
      <c r="HC357" s="187"/>
      <c r="HD357" s="187"/>
      <c r="HE357" s="187"/>
      <c r="HF357" s="187"/>
      <c r="HG357" s="187"/>
      <c r="HH357" s="187"/>
      <c r="HI357" s="187"/>
      <c r="HJ357" s="187"/>
      <c r="HK357" s="187"/>
      <c r="HL357" s="187"/>
      <c r="HM357" s="187"/>
      <c r="HN357" s="187"/>
    </row>
    <row r="358" spans="1:222" s="188" customFormat="1" x14ac:dyDescent="0.2">
      <c r="A358" s="236"/>
      <c r="E358" s="316"/>
      <c r="H358" s="762"/>
      <c r="I358" s="317"/>
      <c r="J358" s="318"/>
      <c r="K358" s="319"/>
      <c r="L358" s="320"/>
      <c r="M358" s="319"/>
      <c r="N358" s="317"/>
      <c r="O358" s="317"/>
      <c r="P358" s="317"/>
      <c r="Q358" s="510"/>
      <c r="R358" s="321"/>
      <c r="S358" s="187"/>
      <c r="T358" s="859"/>
      <c r="U358" s="867"/>
      <c r="V358" s="858"/>
      <c r="W358" s="187"/>
      <c r="X358" s="1101"/>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87"/>
      <c r="DW358" s="187"/>
      <c r="DX358" s="187"/>
      <c r="DY358" s="187"/>
      <c r="DZ358" s="187"/>
      <c r="EA358" s="187"/>
      <c r="EB358" s="187"/>
      <c r="EC358" s="187"/>
      <c r="ED358" s="187"/>
      <c r="EE358" s="187"/>
      <c r="EF358" s="187"/>
      <c r="EG358" s="187"/>
      <c r="EH358" s="187"/>
      <c r="EI358" s="187"/>
      <c r="EJ358" s="187"/>
      <c r="EK358" s="187"/>
      <c r="EL358" s="187"/>
      <c r="EM358" s="187"/>
      <c r="EN358" s="187"/>
      <c r="EO358" s="187"/>
      <c r="EP358" s="187"/>
      <c r="EQ358" s="187"/>
      <c r="ER358" s="187"/>
      <c r="ES358" s="187"/>
      <c r="ET358" s="187"/>
      <c r="EU358" s="187"/>
      <c r="EV358" s="187"/>
      <c r="EW358" s="187"/>
      <c r="EX358" s="187"/>
      <c r="EY358" s="187"/>
      <c r="EZ358" s="187"/>
      <c r="FA358" s="187"/>
      <c r="FB358" s="187"/>
      <c r="FC358" s="187"/>
      <c r="FD358" s="187"/>
      <c r="FE358" s="187"/>
      <c r="FF358" s="187"/>
      <c r="FG358" s="187"/>
      <c r="FH358" s="187"/>
      <c r="FI358" s="187"/>
      <c r="FJ358" s="187"/>
      <c r="FK358" s="187"/>
      <c r="FL358" s="187"/>
      <c r="FM358" s="187"/>
      <c r="FN358" s="187"/>
      <c r="FO358" s="187"/>
      <c r="FP358" s="187"/>
      <c r="FQ358" s="187"/>
      <c r="FR358" s="187"/>
      <c r="FS358" s="187"/>
      <c r="FT358" s="187"/>
      <c r="FU358" s="187"/>
      <c r="FV358" s="187"/>
      <c r="FW358" s="187"/>
      <c r="FX358" s="187"/>
      <c r="FY358" s="187"/>
      <c r="FZ358" s="187"/>
      <c r="GA358" s="187"/>
      <c r="GB358" s="187"/>
      <c r="GC358" s="187"/>
      <c r="GD358" s="187"/>
      <c r="GE358" s="187"/>
      <c r="GF358" s="187"/>
      <c r="GG358" s="187"/>
      <c r="GH358" s="187"/>
      <c r="GI358" s="187"/>
      <c r="GJ358" s="187"/>
      <c r="GK358" s="187"/>
      <c r="GL358" s="187"/>
      <c r="GM358" s="187"/>
      <c r="GN358" s="187"/>
      <c r="GO358" s="187"/>
      <c r="GP358" s="187"/>
      <c r="GQ358" s="187"/>
      <c r="GR358" s="187"/>
      <c r="GS358" s="187"/>
      <c r="GT358" s="187"/>
      <c r="GU358" s="187"/>
      <c r="GV358" s="187"/>
      <c r="GW358" s="187"/>
      <c r="GX358" s="187"/>
      <c r="GY358" s="187"/>
      <c r="GZ358" s="187"/>
      <c r="HA358" s="187"/>
      <c r="HB358" s="187"/>
      <c r="HC358" s="187"/>
      <c r="HD358" s="187"/>
      <c r="HE358" s="187"/>
      <c r="HF358" s="187"/>
      <c r="HG358" s="187"/>
      <c r="HH358" s="187"/>
      <c r="HI358" s="187"/>
      <c r="HJ358" s="187"/>
      <c r="HK358" s="187"/>
      <c r="HL358" s="187"/>
      <c r="HM358" s="187"/>
      <c r="HN358" s="187"/>
    </row>
    <row r="359" spans="1:222" s="188" customFormat="1" x14ac:dyDescent="0.2">
      <c r="A359" s="236"/>
      <c r="E359" s="316"/>
      <c r="H359" s="762"/>
      <c r="I359" s="317"/>
      <c r="J359" s="318"/>
      <c r="K359" s="319"/>
      <c r="L359" s="320"/>
      <c r="M359" s="319"/>
      <c r="N359" s="317"/>
      <c r="O359" s="317"/>
      <c r="P359" s="317"/>
      <c r="Q359" s="510"/>
      <c r="R359" s="321"/>
      <c r="S359" s="187"/>
      <c r="T359" s="859"/>
      <c r="U359" s="867"/>
      <c r="V359" s="858"/>
      <c r="W359" s="187"/>
      <c r="X359" s="1101"/>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c r="CC359" s="187"/>
      <c r="CD359" s="187"/>
      <c r="CE359" s="187"/>
      <c r="CF359" s="187"/>
      <c r="CG359" s="187"/>
      <c r="CH359" s="187"/>
      <c r="CI359" s="187"/>
      <c r="CJ359" s="187"/>
      <c r="CK359" s="187"/>
      <c r="CL359" s="187"/>
      <c r="CM359" s="187"/>
      <c r="CN359" s="187"/>
      <c r="CO359" s="187"/>
      <c r="CP359" s="187"/>
      <c r="CQ359" s="187"/>
      <c r="CR359" s="187"/>
      <c r="CS359" s="187"/>
      <c r="CT359" s="187"/>
      <c r="CU359" s="187"/>
      <c r="CV359" s="187"/>
      <c r="CW359" s="187"/>
      <c r="CX359" s="187"/>
      <c r="CY359" s="187"/>
      <c r="CZ359" s="187"/>
      <c r="DA359" s="187"/>
      <c r="DB359" s="187"/>
      <c r="DC359" s="187"/>
      <c r="DD359" s="187"/>
      <c r="DE359" s="187"/>
      <c r="DF359" s="187"/>
      <c r="DG359" s="187"/>
      <c r="DH359" s="187"/>
      <c r="DI359" s="187"/>
      <c r="DJ359" s="187"/>
      <c r="DK359" s="187"/>
      <c r="DL359" s="187"/>
      <c r="DM359" s="187"/>
      <c r="DN359" s="187"/>
      <c r="DO359" s="187"/>
      <c r="DP359" s="187"/>
      <c r="DQ359" s="187"/>
      <c r="DR359" s="187"/>
      <c r="DS359" s="187"/>
      <c r="DT359" s="187"/>
      <c r="DU359" s="187"/>
      <c r="DV359" s="187"/>
      <c r="DW359" s="187"/>
      <c r="DX359" s="187"/>
      <c r="DY359" s="187"/>
      <c r="DZ359" s="187"/>
      <c r="EA359" s="187"/>
      <c r="EB359" s="187"/>
      <c r="EC359" s="187"/>
      <c r="ED359" s="187"/>
      <c r="EE359" s="187"/>
      <c r="EF359" s="187"/>
      <c r="EG359" s="187"/>
      <c r="EH359" s="187"/>
      <c r="EI359" s="187"/>
      <c r="EJ359" s="187"/>
      <c r="EK359" s="187"/>
      <c r="EL359" s="187"/>
      <c r="EM359" s="187"/>
      <c r="EN359" s="187"/>
      <c r="EO359" s="187"/>
      <c r="EP359" s="187"/>
      <c r="EQ359" s="187"/>
      <c r="ER359" s="187"/>
      <c r="ES359" s="187"/>
      <c r="ET359" s="187"/>
      <c r="EU359" s="187"/>
      <c r="EV359" s="187"/>
      <c r="EW359" s="187"/>
      <c r="EX359" s="187"/>
      <c r="EY359" s="187"/>
      <c r="EZ359" s="187"/>
      <c r="FA359" s="187"/>
      <c r="FB359" s="187"/>
      <c r="FC359" s="187"/>
      <c r="FD359" s="187"/>
      <c r="FE359" s="187"/>
      <c r="FF359" s="187"/>
      <c r="FG359" s="187"/>
      <c r="FH359" s="187"/>
      <c r="FI359" s="187"/>
      <c r="FJ359" s="187"/>
      <c r="FK359" s="187"/>
      <c r="FL359" s="187"/>
      <c r="FM359" s="187"/>
      <c r="FN359" s="187"/>
      <c r="FO359" s="187"/>
      <c r="FP359" s="187"/>
      <c r="FQ359" s="187"/>
      <c r="FR359" s="187"/>
      <c r="FS359" s="187"/>
      <c r="FT359" s="187"/>
      <c r="FU359" s="187"/>
      <c r="FV359" s="187"/>
      <c r="FW359" s="187"/>
      <c r="FX359" s="187"/>
      <c r="FY359" s="187"/>
      <c r="FZ359" s="187"/>
      <c r="GA359" s="187"/>
      <c r="GB359" s="187"/>
      <c r="GC359" s="187"/>
      <c r="GD359" s="187"/>
      <c r="GE359" s="187"/>
      <c r="GF359" s="187"/>
      <c r="GG359" s="187"/>
      <c r="GH359" s="187"/>
      <c r="GI359" s="187"/>
      <c r="GJ359" s="187"/>
      <c r="GK359" s="187"/>
      <c r="GL359" s="187"/>
      <c r="GM359" s="187"/>
      <c r="GN359" s="187"/>
      <c r="GO359" s="187"/>
      <c r="GP359" s="187"/>
      <c r="GQ359" s="187"/>
      <c r="GR359" s="187"/>
      <c r="GS359" s="187"/>
      <c r="GT359" s="187"/>
      <c r="GU359" s="187"/>
      <c r="GV359" s="187"/>
      <c r="GW359" s="187"/>
      <c r="GX359" s="187"/>
      <c r="GY359" s="187"/>
      <c r="GZ359" s="187"/>
      <c r="HA359" s="187"/>
      <c r="HB359" s="187"/>
      <c r="HC359" s="187"/>
      <c r="HD359" s="187"/>
      <c r="HE359" s="187"/>
      <c r="HF359" s="187"/>
      <c r="HG359" s="187"/>
      <c r="HH359" s="187"/>
      <c r="HI359" s="187"/>
      <c r="HJ359" s="187"/>
      <c r="HK359" s="187"/>
      <c r="HL359" s="187"/>
      <c r="HM359" s="187"/>
      <c r="HN359" s="187"/>
    </row>
    <row r="360" spans="1:222" s="188" customFormat="1" x14ac:dyDescent="0.2">
      <c r="A360" s="236"/>
      <c r="E360" s="316"/>
      <c r="H360" s="762"/>
      <c r="I360" s="317"/>
      <c r="J360" s="318"/>
      <c r="K360" s="319"/>
      <c r="L360" s="320"/>
      <c r="M360" s="319"/>
      <c r="N360" s="317"/>
      <c r="O360" s="317"/>
      <c r="P360" s="317"/>
      <c r="Q360" s="510"/>
      <c r="R360" s="321"/>
      <c r="S360" s="187"/>
      <c r="T360" s="859"/>
      <c r="U360" s="867"/>
      <c r="V360" s="858"/>
      <c r="W360" s="187"/>
      <c r="X360" s="1101"/>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87"/>
      <c r="DW360" s="187"/>
      <c r="DX360" s="187"/>
      <c r="DY360" s="187"/>
      <c r="DZ360" s="187"/>
      <c r="EA360" s="187"/>
      <c r="EB360" s="187"/>
      <c r="EC360" s="187"/>
      <c r="ED360" s="187"/>
      <c r="EE360" s="187"/>
      <c r="EF360" s="187"/>
      <c r="EG360" s="187"/>
      <c r="EH360" s="187"/>
      <c r="EI360" s="187"/>
      <c r="EJ360" s="187"/>
      <c r="EK360" s="187"/>
      <c r="EL360" s="187"/>
      <c r="EM360" s="187"/>
      <c r="EN360" s="187"/>
      <c r="EO360" s="187"/>
      <c r="EP360" s="187"/>
      <c r="EQ360" s="187"/>
      <c r="ER360" s="187"/>
      <c r="ES360" s="187"/>
      <c r="ET360" s="187"/>
      <c r="EU360" s="187"/>
      <c r="EV360" s="187"/>
      <c r="EW360" s="187"/>
      <c r="EX360" s="187"/>
      <c r="EY360" s="187"/>
      <c r="EZ360" s="187"/>
      <c r="FA360" s="187"/>
      <c r="FB360" s="187"/>
      <c r="FC360" s="187"/>
      <c r="FD360" s="187"/>
      <c r="FE360" s="187"/>
      <c r="FF360" s="187"/>
      <c r="FG360" s="187"/>
      <c r="FH360" s="187"/>
      <c r="FI360" s="187"/>
      <c r="FJ360" s="187"/>
      <c r="FK360" s="187"/>
      <c r="FL360" s="187"/>
      <c r="FM360" s="187"/>
      <c r="FN360" s="187"/>
      <c r="FO360" s="187"/>
      <c r="FP360" s="187"/>
      <c r="FQ360" s="187"/>
      <c r="FR360" s="187"/>
      <c r="FS360" s="187"/>
      <c r="FT360" s="187"/>
      <c r="FU360" s="187"/>
      <c r="FV360" s="187"/>
      <c r="FW360" s="187"/>
      <c r="FX360" s="187"/>
      <c r="FY360" s="187"/>
      <c r="FZ360" s="187"/>
      <c r="GA360" s="187"/>
      <c r="GB360" s="187"/>
      <c r="GC360" s="187"/>
      <c r="GD360" s="187"/>
      <c r="GE360" s="187"/>
      <c r="GF360" s="187"/>
      <c r="GG360" s="187"/>
      <c r="GH360" s="187"/>
      <c r="GI360" s="187"/>
      <c r="GJ360" s="187"/>
      <c r="GK360" s="187"/>
      <c r="GL360" s="187"/>
      <c r="GM360" s="187"/>
      <c r="GN360" s="187"/>
      <c r="GO360" s="187"/>
      <c r="GP360" s="187"/>
      <c r="GQ360" s="187"/>
      <c r="GR360" s="187"/>
      <c r="GS360" s="187"/>
      <c r="GT360" s="187"/>
      <c r="GU360" s="187"/>
      <c r="GV360" s="187"/>
      <c r="GW360" s="187"/>
      <c r="GX360" s="187"/>
      <c r="GY360" s="187"/>
      <c r="GZ360" s="187"/>
      <c r="HA360" s="187"/>
      <c r="HB360" s="187"/>
      <c r="HC360" s="187"/>
      <c r="HD360" s="187"/>
      <c r="HE360" s="187"/>
      <c r="HF360" s="187"/>
      <c r="HG360" s="187"/>
      <c r="HH360" s="187"/>
      <c r="HI360" s="187"/>
      <c r="HJ360" s="187"/>
      <c r="HK360" s="187"/>
      <c r="HL360" s="187"/>
      <c r="HM360" s="187"/>
      <c r="HN360" s="187"/>
    </row>
    <row r="361" spans="1:222" s="188" customFormat="1" x14ac:dyDescent="0.2">
      <c r="A361" s="236"/>
      <c r="E361" s="316"/>
      <c r="H361" s="762"/>
      <c r="I361" s="317"/>
      <c r="J361" s="318"/>
      <c r="K361" s="319"/>
      <c r="L361" s="320"/>
      <c r="M361" s="319"/>
      <c r="N361" s="317"/>
      <c r="O361" s="317"/>
      <c r="P361" s="317"/>
      <c r="Q361" s="510"/>
      <c r="R361" s="321"/>
      <c r="S361" s="187"/>
      <c r="T361" s="859"/>
      <c r="U361" s="867"/>
      <c r="V361" s="858"/>
      <c r="W361" s="187"/>
      <c r="X361" s="1101"/>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87"/>
      <c r="DW361" s="187"/>
      <c r="DX361" s="187"/>
      <c r="DY361" s="187"/>
      <c r="DZ361" s="187"/>
      <c r="EA361" s="187"/>
      <c r="EB361" s="187"/>
      <c r="EC361" s="187"/>
      <c r="ED361" s="187"/>
      <c r="EE361" s="187"/>
      <c r="EF361" s="187"/>
      <c r="EG361" s="187"/>
      <c r="EH361" s="187"/>
      <c r="EI361" s="187"/>
      <c r="EJ361" s="187"/>
      <c r="EK361" s="187"/>
      <c r="EL361" s="187"/>
      <c r="EM361" s="187"/>
      <c r="EN361" s="187"/>
      <c r="EO361" s="187"/>
      <c r="EP361" s="187"/>
      <c r="EQ361" s="187"/>
      <c r="ER361" s="187"/>
      <c r="ES361" s="187"/>
      <c r="ET361" s="187"/>
      <c r="EU361" s="187"/>
      <c r="EV361" s="187"/>
      <c r="EW361" s="187"/>
      <c r="EX361" s="187"/>
      <c r="EY361" s="187"/>
      <c r="EZ361" s="187"/>
      <c r="FA361" s="187"/>
      <c r="FB361" s="187"/>
      <c r="FC361" s="187"/>
      <c r="FD361" s="187"/>
      <c r="FE361" s="187"/>
      <c r="FF361" s="187"/>
      <c r="FG361" s="187"/>
      <c r="FH361" s="187"/>
      <c r="FI361" s="187"/>
      <c r="FJ361" s="187"/>
      <c r="FK361" s="187"/>
      <c r="FL361" s="187"/>
      <c r="FM361" s="187"/>
      <c r="FN361" s="187"/>
      <c r="FO361" s="187"/>
      <c r="FP361" s="187"/>
      <c r="FQ361" s="187"/>
      <c r="FR361" s="187"/>
      <c r="FS361" s="187"/>
      <c r="FT361" s="187"/>
      <c r="FU361" s="187"/>
      <c r="FV361" s="187"/>
      <c r="FW361" s="187"/>
      <c r="FX361" s="187"/>
      <c r="FY361" s="187"/>
      <c r="FZ361" s="187"/>
      <c r="GA361" s="187"/>
      <c r="GB361" s="187"/>
      <c r="GC361" s="187"/>
      <c r="GD361" s="187"/>
      <c r="GE361" s="187"/>
      <c r="GF361" s="187"/>
      <c r="GG361" s="187"/>
      <c r="GH361" s="187"/>
      <c r="GI361" s="187"/>
      <c r="GJ361" s="187"/>
      <c r="GK361" s="187"/>
      <c r="GL361" s="187"/>
      <c r="GM361" s="187"/>
      <c r="GN361" s="187"/>
      <c r="GO361" s="187"/>
      <c r="GP361" s="187"/>
      <c r="GQ361" s="187"/>
      <c r="GR361" s="187"/>
      <c r="GS361" s="187"/>
      <c r="GT361" s="187"/>
      <c r="GU361" s="187"/>
      <c r="GV361" s="187"/>
      <c r="GW361" s="187"/>
      <c r="GX361" s="187"/>
      <c r="GY361" s="187"/>
      <c r="GZ361" s="187"/>
      <c r="HA361" s="187"/>
      <c r="HB361" s="187"/>
      <c r="HC361" s="187"/>
      <c r="HD361" s="187"/>
      <c r="HE361" s="187"/>
      <c r="HF361" s="187"/>
      <c r="HG361" s="187"/>
      <c r="HH361" s="187"/>
      <c r="HI361" s="187"/>
      <c r="HJ361" s="187"/>
      <c r="HK361" s="187"/>
      <c r="HL361" s="187"/>
      <c r="HM361" s="187"/>
      <c r="HN361" s="187"/>
    </row>
    <row r="362" spans="1:222" s="188" customFormat="1" x14ac:dyDescent="0.2">
      <c r="A362" s="236"/>
      <c r="E362" s="316"/>
      <c r="H362" s="762"/>
      <c r="I362" s="317"/>
      <c r="J362" s="318"/>
      <c r="K362" s="319"/>
      <c r="L362" s="320"/>
      <c r="M362" s="319"/>
      <c r="N362" s="317"/>
      <c r="O362" s="317"/>
      <c r="P362" s="317"/>
      <c r="Q362" s="510"/>
      <c r="R362" s="321"/>
      <c r="S362" s="187"/>
      <c r="T362" s="859"/>
      <c r="U362" s="867"/>
      <c r="V362" s="858"/>
      <c r="W362" s="187"/>
      <c r="X362" s="1101"/>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87"/>
      <c r="DX362" s="187"/>
      <c r="DY362" s="187"/>
      <c r="DZ362" s="187"/>
      <c r="EA362" s="187"/>
      <c r="EB362" s="187"/>
      <c r="EC362" s="187"/>
      <c r="ED362" s="187"/>
      <c r="EE362" s="187"/>
      <c r="EF362" s="187"/>
      <c r="EG362" s="187"/>
      <c r="EH362" s="187"/>
      <c r="EI362" s="187"/>
      <c r="EJ362" s="187"/>
      <c r="EK362" s="187"/>
      <c r="EL362" s="187"/>
      <c r="EM362" s="187"/>
      <c r="EN362" s="187"/>
      <c r="EO362" s="187"/>
      <c r="EP362" s="187"/>
      <c r="EQ362" s="187"/>
      <c r="ER362" s="187"/>
      <c r="ES362" s="187"/>
      <c r="ET362" s="187"/>
      <c r="EU362" s="187"/>
      <c r="EV362" s="187"/>
      <c r="EW362" s="187"/>
      <c r="EX362" s="187"/>
      <c r="EY362" s="187"/>
      <c r="EZ362" s="187"/>
      <c r="FA362" s="187"/>
      <c r="FB362" s="187"/>
      <c r="FC362" s="187"/>
      <c r="FD362" s="187"/>
      <c r="FE362" s="187"/>
      <c r="FF362" s="187"/>
      <c r="FG362" s="187"/>
      <c r="FH362" s="187"/>
      <c r="FI362" s="187"/>
      <c r="FJ362" s="187"/>
      <c r="FK362" s="187"/>
      <c r="FL362" s="187"/>
      <c r="FM362" s="187"/>
      <c r="FN362" s="187"/>
      <c r="FO362" s="187"/>
      <c r="FP362" s="187"/>
      <c r="FQ362" s="187"/>
      <c r="FR362" s="187"/>
      <c r="FS362" s="187"/>
      <c r="FT362" s="187"/>
      <c r="FU362" s="187"/>
      <c r="FV362" s="187"/>
      <c r="FW362" s="187"/>
      <c r="FX362" s="187"/>
      <c r="FY362" s="187"/>
      <c r="FZ362" s="187"/>
      <c r="GA362" s="187"/>
      <c r="GB362" s="187"/>
      <c r="GC362" s="187"/>
      <c r="GD362" s="187"/>
      <c r="GE362" s="187"/>
      <c r="GF362" s="187"/>
      <c r="GG362" s="187"/>
      <c r="GH362" s="187"/>
      <c r="GI362" s="187"/>
      <c r="GJ362" s="187"/>
      <c r="GK362" s="187"/>
      <c r="GL362" s="187"/>
      <c r="GM362" s="187"/>
      <c r="GN362" s="187"/>
      <c r="GO362" s="187"/>
      <c r="GP362" s="187"/>
      <c r="GQ362" s="187"/>
      <c r="GR362" s="187"/>
      <c r="GS362" s="187"/>
      <c r="GT362" s="187"/>
      <c r="GU362" s="187"/>
      <c r="GV362" s="187"/>
      <c r="GW362" s="187"/>
      <c r="GX362" s="187"/>
      <c r="GY362" s="187"/>
      <c r="GZ362" s="187"/>
      <c r="HA362" s="187"/>
      <c r="HB362" s="187"/>
      <c r="HC362" s="187"/>
      <c r="HD362" s="187"/>
      <c r="HE362" s="187"/>
      <c r="HF362" s="187"/>
      <c r="HG362" s="187"/>
      <c r="HH362" s="187"/>
      <c r="HI362" s="187"/>
      <c r="HJ362" s="187"/>
      <c r="HK362" s="187"/>
      <c r="HL362" s="187"/>
      <c r="HM362" s="187"/>
      <c r="HN362" s="187"/>
    </row>
    <row r="363" spans="1:222" s="188" customFormat="1" x14ac:dyDescent="0.2">
      <c r="A363" s="236"/>
      <c r="E363" s="316"/>
      <c r="H363" s="762"/>
      <c r="I363" s="317"/>
      <c r="J363" s="318"/>
      <c r="K363" s="319"/>
      <c r="L363" s="320"/>
      <c r="M363" s="319"/>
      <c r="N363" s="317"/>
      <c r="O363" s="317"/>
      <c r="P363" s="317"/>
      <c r="Q363" s="510"/>
      <c r="R363" s="321"/>
      <c r="S363" s="187"/>
      <c r="T363" s="859"/>
      <c r="U363" s="867"/>
      <c r="V363" s="858"/>
      <c r="W363" s="187"/>
      <c r="X363" s="1101"/>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87"/>
      <c r="DW363" s="187"/>
      <c r="DX363" s="187"/>
      <c r="DY363" s="187"/>
      <c r="DZ363" s="187"/>
      <c r="EA363" s="187"/>
      <c r="EB363" s="187"/>
      <c r="EC363" s="187"/>
      <c r="ED363" s="187"/>
      <c r="EE363" s="187"/>
      <c r="EF363" s="187"/>
      <c r="EG363" s="187"/>
      <c r="EH363" s="187"/>
      <c r="EI363" s="187"/>
      <c r="EJ363" s="187"/>
      <c r="EK363" s="187"/>
      <c r="EL363" s="187"/>
      <c r="EM363" s="187"/>
      <c r="EN363" s="187"/>
      <c r="EO363" s="187"/>
      <c r="EP363" s="187"/>
      <c r="EQ363" s="187"/>
      <c r="ER363" s="187"/>
      <c r="ES363" s="187"/>
      <c r="ET363" s="187"/>
      <c r="EU363" s="187"/>
      <c r="EV363" s="187"/>
      <c r="EW363" s="187"/>
      <c r="EX363" s="187"/>
      <c r="EY363" s="187"/>
      <c r="EZ363" s="187"/>
      <c r="FA363" s="187"/>
      <c r="FB363" s="187"/>
      <c r="FC363" s="187"/>
      <c r="FD363" s="187"/>
      <c r="FE363" s="187"/>
      <c r="FF363" s="187"/>
      <c r="FG363" s="187"/>
      <c r="FH363" s="187"/>
      <c r="FI363" s="187"/>
      <c r="FJ363" s="187"/>
      <c r="FK363" s="187"/>
      <c r="FL363" s="187"/>
      <c r="FM363" s="187"/>
      <c r="FN363" s="187"/>
      <c r="FO363" s="187"/>
      <c r="FP363" s="187"/>
      <c r="FQ363" s="187"/>
      <c r="FR363" s="187"/>
      <c r="FS363" s="187"/>
      <c r="FT363" s="187"/>
      <c r="FU363" s="187"/>
      <c r="FV363" s="187"/>
      <c r="FW363" s="187"/>
      <c r="FX363" s="187"/>
      <c r="FY363" s="187"/>
      <c r="FZ363" s="187"/>
      <c r="GA363" s="187"/>
      <c r="GB363" s="187"/>
      <c r="GC363" s="187"/>
      <c r="GD363" s="187"/>
      <c r="GE363" s="187"/>
      <c r="GF363" s="187"/>
      <c r="GG363" s="187"/>
      <c r="GH363" s="187"/>
      <c r="GI363" s="187"/>
      <c r="GJ363" s="187"/>
      <c r="GK363" s="187"/>
      <c r="GL363" s="187"/>
      <c r="GM363" s="187"/>
      <c r="GN363" s="187"/>
      <c r="GO363" s="187"/>
      <c r="GP363" s="187"/>
      <c r="GQ363" s="187"/>
      <c r="GR363" s="187"/>
      <c r="GS363" s="187"/>
      <c r="GT363" s="187"/>
      <c r="GU363" s="187"/>
      <c r="GV363" s="187"/>
      <c r="GW363" s="187"/>
      <c r="GX363" s="187"/>
      <c r="GY363" s="187"/>
      <c r="GZ363" s="187"/>
      <c r="HA363" s="187"/>
      <c r="HB363" s="187"/>
      <c r="HC363" s="187"/>
      <c r="HD363" s="187"/>
      <c r="HE363" s="187"/>
      <c r="HF363" s="187"/>
      <c r="HG363" s="187"/>
      <c r="HH363" s="187"/>
      <c r="HI363" s="187"/>
      <c r="HJ363" s="187"/>
      <c r="HK363" s="187"/>
      <c r="HL363" s="187"/>
      <c r="HM363" s="187"/>
      <c r="HN363" s="187"/>
    </row>
    <row r="364" spans="1:222" s="188" customFormat="1" x14ac:dyDescent="0.2">
      <c r="A364" s="236"/>
      <c r="E364" s="316"/>
      <c r="H364" s="762"/>
      <c r="I364" s="317"/>
      <c r="J364" s="318"/>
      <c r="K364" s="319"/>
      <c r="L364" s="320"/>
      <c r="M364" s="319"/>
      <c r="N364" s="317"/>
      <c r="O364" s="317"/>
      <c r="P364" s="317"/>
      <c r="Q364" s="510"/>
      <c r="R364" s="321"/>
      <c r="S364" s="187"/>
      <c r="T364" s="859"/>
      <c r="U364" s="867"/>
      <c r="V364" s="858"/>
      <c r="W364" s="187"/>
      <c r="X364" s="1101"/>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c r="CC364" s="187"/>
      <c r="CD364" s="187"/>
      <c r="CE364" s="187"/>
      <c r="CF364" s="187"/>
      <c r="CG364" s="187"/>
      <c r="CH364" s="187"/>
      <c r="CI364" s="187"/>
      <c r="CJ364" s="187"/>
      <c r="CK364" s="187"/>
      <c r="CL364" s="187"/>
      <c r="CM364" s="187"/>
      <c r="CN364" s="187"/>
      <c r="CO364" s="187"/>
      <c r="CP364" s="187"/>
      <c r="CQ364" s="187"/>
      <c r="CR364" s="187"/>
      <c r="CS364" s="187"/>
      <c r="CT364" s="187"/>
      <c r="CU364" s="187"/>
      <c r="CV364" s="187"/>
      <c r="CW364" s="187"/>
      <c r="CX364" s="187"/>
      <c r="CY364" s="187"/>
      <c r="CZ364" s="187"/>
      <c r="DA364" s="187"/>
      <c r="DB364" s="187"/>
      <c r="DC364" s="187"/>
      <c r="DD364" s="187"/>
      <c r="DE364" s="187"/>
      <c r="DF364" s="187"/>
      <c r="DG364" s="187"/>
      <c r="DH364" s="187"/>
      <c r="DI364" s="187"/>
      <c r="DJ364" s="187"/>
      <c r="DK364" s="187"/>
      <c r="DL364" s="187"/>
      <c r="DM364" s="187"/>
      <c r="DN364" s="187"/>
      <c r="DO364" s="187"/>
      <c r="DP364" s="187"/>
      <c r="DQ364" s="187"/>
      <c r="DR364" s="187"/>
      <c r="DS364" s="187"/>
      <c r="DT364" s="187"/>
      <c r="DU364" s="187"/>
      <c r="DV364" s="187"/>
      <c r="DW364" s="187"/>
      <c r="DX364" s="187"/>
      <c r="DY364" s="187"/>
      <c r="DZ364" s="187"/>
      <c r="EA364" s="187"/>
      <c r="EB364" s="187"/>
      <c r="EC364" s="187"/>
      <c r="ED364" s="187"/>
      <c r="EE364" s="187"/>
      <c r="EF364" s="187"/>
      <c r="EG364" s="187"/>
      <c r="EH364" s="187"/>
      <c r="EI364" s="187"/>
      <c r="EJ364" s="187"/>
      <c r="EK364" s="187"/>
      <c r="EL364" s="187"/>
      <c r="EM364" s="187"/>
      <c r="EN364" s="187"/>
      <c r="EO364" s="187"/>
      <c r="EP364" s="187"/>
      <c r="EQ364" s="187"/>
      <c r="ER364" s="187"/>
      <c r="ES364" s="187"/>
      <c r="ET364" s="187"/>
      <c r="EU364" s="187"/>
      <c r="EV364" s="187"/>
      <c r="EW364" s="187"/>
      <c r="EX364" s="187"/>
      <c r="EY364" s="187"/>
      <c r="EZ364" s="187"/>
      <c r="FA364" s="187"/>
      <c r="FB364" s="187"/>
      <c r="FC364" s="187"/>
      <c r="FD364" s="187"/>
      <c r="FE364" s="187"/>
      <c r="FF364" s="187"/>
      <c r="FG364" s="187"/>
      <c r="FH364" s="187"/>
      <c r="FI364" s="187"/>
      <c r="FJ364" s="187"/>
      <c r="FK364" s="187"/>
      <c r="FL364" s="187"/>
      <c r="FM364" s="187"/>
      <c r="FN364" s="187"/>
      <c r="FO364" s="187"/>
      <c r="FP364" s="187"/>
      <c r="FQ364" s="187"/>
      <c r="FR364" s="187"/>
      <c r="FS364" s="187"/>
      <c r="FT364" s="187"/>
      <c r="FU364" s="187"/>
      <c r="FV364" s="187"/>
      <c r="FW364" s="187"/>
      <c r="FX364" s="187"/>
      <c r="FY364" s="187"/>
      <c r="FZ364" s="187"/>
      <c r="GA364" s="187"/>
      <c r="GB364" s="187"/>
      <c r="GC364" s="187"/>
      <c r="GD364" s="187"/>
      <c r="GE364" s="187"/>
      <c r="GF364" s="187"/>
      <c r="GG364" s="187"/>
      <c r="GH364" s="187"/>
      <c r="GI364" s="187"/>
      <c r="GJ364" s="187"/>
      <c r="GK364" s="187"/>
      <c r="GL364" s="187"/>
      <c r="GM364" s="187"/>
      <c r="GN364" s="187"/>
      <c r="GO364" s="187"/>
      <c r="GP364" s="187"/>
      <c r="GQ364" s="187"/>
      <c r="GR364" s="187"/>
      <c r="GS364" s="187"/>
      <c r="GT364" s="187"/>
      <c r="GU364" s="187"/>
      <c r="GV364" s="187"/>
      <c r="GW364" s="187"/>
      <c r="GX364" s="187"/>
      <c r="GY364" s="187"/>
      <c r="GZ364" s="187"/>
      <c r="HA364" s="187"/>
      <c r="HB364" s="187"/>
      <c r="HC364" s="187"/>
      <c r="HD364" s="187"/>
      <c r="HE364" s="187"/>
      <c r="HF364" s="187"/>
      <c r="HG364" s="187"/>
      <c r="HH364" s="187"/>
      <c r="HI364" s="187"/>
      <c r="HJ364" s="187"/>
      <c r="HK364" s="187"/>
      <c r="HL364" s="187"/>
      <c r="HM364" s="187"/>
      <c r="HN364" s="187"/>
    </row>
    <row r="365" spans="1:222" s="188" customFormat="1" x14ac:dyDescent="0.2">
      <c r="A365" s="236"/>
      <c r="E365" s="316"/>
      <c r="H365" s="762"/>
      <c r="I365" s="317"/>
      <c r="J365" s="318"/>
      <c r="K365" s="319"/>
      <c r="L365" s="320"/>
      <c r="M365" s="319"/>
      <c r="N365" s="317"/>
      <c r="O365" s="317"/>
      <c r="P365" s="317"/>
      <c r="Q365" s="510"/>
      <c r="R365" s="321"/>
      <c r="S365" s="187"/>
      <c r="T365" s="859"/>
      <c r="U365" s="867"/>
      <c r="V365" s="858"/>
      <c r="W365" s="187"/>
      <c r="X365" s="1101"/>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c r="CC365" s="187"/>
      <c r="CD365" s="187"/>
      <c r="CE365" s="187"/>
      <c r="CF365" s="187"/>
      <c r="CG365" s="187"/>
      <c r="CH365" s="187"/>
      <c r="CI365" s="187"/>
      <c r="CJ365" s="187"/>
      <c r="CK365" s="187"/>
      <c r="CL365" s="187"/>
      <c r="CM365" s="187"/>
      <c r="CN365" s="187"/>
      <c r="CO365" s="187"/>
      <c r="CP365" s="187"/>
      <c r="CQ365" s="187"/>
      <c r="CR365" s="187"/>
      <c r="CS365" s="187"/>
      <c r="CT365" s="187"/>
      <c r="CU365" s="187"/>
      <c r="CV365" s="187"/>
      <c r="CW365" s="187"/>
      <c r="CX365" s="187"/>
      <c r="CY365" s="187"/>
      <c r="CZ365" s="187"/>
      <c r="DA365" s="187"/>
      <c r="DB365" s="187"/>
      <c r="DC365" s="187"/>
      <c r="DD365" s="187"/>
      <c r="DE365" s="187"/>
      <c r="DF365" s="187"/>
      <c r="DG365" s="187"/>
      <c r="DH365" s="187"/>
      <c r="DI365" s="187"/>
      <c r="DJ365" s="187"/>
      <c r="DK365" s="187"/>
      <c r="DL365" s="187"/>
      <c r="DM365" s="187"/>
      <c r="DN365" s="187"/>
      <c r="DO365" s="187"/>
      <c r="DP365" s="187"/>
      <c r="DQ365" s="187"/>
      <c r="DR365" s="187"/>
      <c r="DS365" s="187"/>
      <c r="DT365" s="187"/>
      <c r="DU365" s="187"/>
      <c r="DV365" s="187"/>
      <c r="DW365" s="187"/>
      <c r="DX365" s="187"/>
      <c r="DY365" s="187"/>
      <c r="DZ365" s="187"/>
      <c r="EA365" s="187"/>
      <c r="EB365" s="187"/>
      <c r="EC365" s="187"/>
      <c r="ED365" s="187"/>
      <c r="EE365" s="187"/>
      <c r="EF365" s="187"/>
      <c r="EG365" s="187"/>
      <c r="EH365" s="187"/>
      <c r="EI365" s="187"/>
      <c r="EJ365" s="187"/>
      <c r="EK365" s="187"/>
      <c r="EL365" s="187"/>
      <c r="EM365" s="187"/>
      <c r="EN365" s="187"/>
      <c r="EO365" s="187"/>
      <c r="EP365" s="187"/>
      <c r="EQ365" s="187"/>
      <c r="ER365" s="187"/>
      <c r="ES365" s="187"/>
      <c r="ET365" s="187"/>
      <c r="EU365" s="187"/>
      <c r="EV365" s="187"/>
      <c r="EW365" s="187"/>
      <c r="EX365" s="187"/>
      <c r="EY365" s="187"/>
      <c r="EZ365" s="187"/>
      <c r="FA365" s="187"/>
      <c r="FB365" s="187"/>
      <c r="FC365" s="187"/>
      <c r="FD365" s="187"/>
      <c r="FE365" s="187"/>
      <c r="FF365" s="187"/>
      <c r="FG365" s="187"/>
      <c r="FH365" s="187"/>
      <c r="FI365" s="187"/>
      <c r="FJ365" s="187"/>
      <c r="FK365" s="187"/>
      <c r="FL365" s="187"/>
      <c r="FM365" s="187"/>
      <c r="FN365" s="187"/>
      <c r="FO365" s="187"/>
      <c r="FP365" s="187"/>
      <c r="FQ365" s="187"/>
      <c r="FR365" s="187"/>
      <c r="FS365" s="187"/>
      <c r="FT365" s="187"/>
      <c r="FU365" s="187"/>
      <c r="FV365" s="187"/>
      <c r="FW365" s="187"/>
      <c r="FX365" s="187"/>
      <c r="FY365" s="187"/>
      <c r="FZ365" s="187"/>
      <c r="GA365" s="187"/>
      <c r="GB365" s="187"/>
      <c r="GC365" s="187"/>
      <c r="GD365" s="187"/>
      <c r="GE365" s="187"/>
      <c r="GF365" s="187"/>
      <c r="GG365" s="187"/>
      <c r="GH365" s="187"/>
      <c r="GI365" s="187"/>
      <c r="GJ365" s="187"/>
      <c r="GK365" s="187"/>
      <c r="GL365" s="187"/>
      <c r="GM365" s="187"/>
      <c r="GN365" s="187"/>
      <c r="GO365" s="187"/>
      <c r="GP365" s="187"/>
      <c r="GQ365" s="187"/>
      <c r="GR365" s="187"/>
      <c r="GS365" s="187"/>
      <c r="GT365" s="187"/>
      <c r="GU365" s="187"/>
      <c r="GV365" s="187"/>
      <c r="GW365" s="187"/>
      <c r="GX365" s="187"/>
      <c r="GY365" s="187"/>
      <c r="GZ365" s="187"/>
      <c r="HA365" s="187"/>
      <c r="HB365" s="187"/>
      <c r="HC365" s="187"/>
      <c r="HD365" s="187"/>
      <c r="HE365" s="187"/>
      <c r="HF365" s="187"/>
      <c r="HG365" s="187"/>
      <c r="HH365" s="187"/>
      <c r="HI365" s="187"/>
      <c r="HJ365" s="187"/>
      <c r="HK365" s="187"/>
      <c r="HL365" s="187"/>
      <c r="HM365" s="187"/>
      <c r="HN365" s="187"/>
    </row>
    <row r="366" spans="1:222" s="188" customFormat="1" x14ac:dyDescent="0.2">
      <c r="A366" s="236"/>
      <c r="E366" s="316"/>
      <c r="H366" s="762"/>
      <c r="I366" s="317"/>
      <c r="J366" s="318"/>
      <c r="K366" s="319"/>
      <c r="L366" s="320"/>
      <c r="M366" s="319"/>
      <c r="N366" s="317"/>
      <c r="O366" s="317"/>
      <c r="P366" s="317"/>
      <c r="Q366" s="510"/>
      <c r="R366" s="321"/>
      <c r="S366" s="187"/>
      <c r="T366" s="859"/>
      <c r="U366" s="867"/>
      <c r="V366" s="858"/>
      <c r="W366" s="187"/>
      <c r="X366" s="1101"/>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87"/>
      <c r="DW366" s="187"/>
      <c r="DX366" s="187"/>
      <c r="DY366" s="187"/>
      <c r="DZ366" s="187"/>
      <c r="EA366" s="187"/>
      <c r="EB366" s="187"/>
      <c r="EC366" s="187"/>
      <c r="ED366" s="187"/>
      <c r="EE366" s="187"/>
      <c r="EF366" s="187"/>
      <c r="EG366" s="187"/>
      <c r="EH366" s="187"/>
      <c r="EI366" s="187"/>
      <c r="EJ366" s="187"/>
      <c r="EK366" s="187"/>
      <c r="EL366" s="187"/>
      <c r="EM366" s="187"/>
      <c r="EN366" s="187"/>
      <c r="EO366" s="187"/>
      <c r="EP366" s="187"/>
      <c r="EQ366" s="187"/>
      <c r="ER366" s="187"/>
      <c r="ES366" s="187"/>
      <c r="ET366" s="187"/>
      <c r="EU366" s="187"/>
      <c r="EV366" s="187"/>
      <c r="EW366" s="187"/>
      <c r="EX366" s="187"/>
      <c r="EY366" s="187"/>
      <c r="EZ366" s="187"/>
      <c r="FA366" s="187"/>
      <c r="FB366" s="187"/>
      <c r="FC366" s="187"/>
      <c r="FD366" s="187"/>
      <c r="FE366" s="187"/>
      <c r="FF366" s="187"/>
      <c r="FG366" s="187"/>
      <c r="FH366" s="187"/>
      <c r="FI366" s="187"/>
      <c r="FJ366" s="187"/>
      <c r="FK366" s="187"/>
      <c r="FL366" s="187"/>
      <c r="FM366" s="187"/>
      <c r="FN366" s="187"/>
      <c r="FO366" s="187"/>
      <c r="FP366" s="187"/>
      <c r="FQ366" s="187"/>
      <c r="FR366" s="187"/>
      <c r="FS366" s="187"/>
      <c r="FT366" s="187"/>
      <c r="FU366" s="187"/>
      <c r="FV366" s="187"/>
      <c r="FW366" s="187"/>
      <c r="FX366" s="187"/>
      <c r="FY366" s="187"/>
      <c r="FZ366" s="187"/>
      <c r="GA366" s="187"/>
      <c r="GB366" s="187"/>
      <c r="GC366" s="187"/>
      <c r="GD366" s="187"/>
      <c r="GE366" s="187"/>
      <c r="GF366" s="187"/>
      <c r="GG366" s="187"/>
      <c r="GH366" s="187"/>
      <c r="GI366" s="187"/>
      <c r="GJ366" s="187"/>
      <c r="GK366" s="187"/>
      <c r="GL366" s="187"/>
      <c r="GM366" s="187"/>
      <c r="GN366" s="187"/>
      <c r="GO366" s="187"/>
      <c r="GP366" s="187"/>
      <c r="GQ366" s="187"/>
      <c r="GR366" s="187"/>
      <c r="GS366" s="187"/>
      <c r="GT366" s="187"/>
      <c r="GU366" s="187"/>
      <c r="GV366" s="187"/>
      <c r="GW366" s="187"/>
      <c r="GX366" s="187"/>
      <c r="GY366" s="187"/>
      <c r="GZ366" s="187"/>
      <c r="HA366" s="187"/>
      <c r="HB366" s="187"/>
      <c r="HC366" s="187"/>
      <c r="HD366" s="187"/>
      <c r="HE366" s="187"/>
      <c r="HF366" s="187"/>
      <c r="HG366" s="187"/>
      <c r="HH366" s="187"/>
      <c r="HI366" s="187"/>
      <c r="HJ366" s="187"/>
      <c r="HK366" s="187"/>
      <c r="HL366" s="187"/>
      <c r="HM366" s="187"/>
      <c r="HN366" s="187"/>
    </row>
    <row r="367" spans="1:222" s="188" customFormat="1" x14ac:dyDescent="0.2">
      <c r="A367" s="236"/>
      <c r="E367" s="316"/>
      <c r="H367" s="762"/>
      <c r="I367" s="317"/>
      <c r="J367" s="318"/>
      <c r="K367" s="319"/>
      <c r="L367" s="320"/>
      <c r="M367" s="319"/>
      <c r="N367" s="317"/>
      <c r="O367" s="317"/>
      <c r="P367" s="317"/>
      <c r="Q367" s="510"/>
      <c r="R367" s="321"/>
      <c r="S367" s="187"/>
      <c r="T367" s="859"/>
      <c r="U367" s="867"/>
      <c r="V367" s="858"/>
      <c r="W367" s="187"/>
      <c r="X367" s="1101"/>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87"/>
      <c r="DW367" s="187"/>
      <c r="DX367" s="187"/>
      <c r="DY367" s="187"/>
      <c r="DZ367" s="187"/>
      <c r="EA367" s="187"/>
      <c r="EB367" s="187"/>
      <c r="EC367" s="187"/>
      <c r="ED367" s="187"/>
      <c r="EE367" s="187"/>
      <c r="EF367" s="187"/>
      <c r="EG367" s="187"/>
      <c r="EH367" s="187"/>
      <c r="EI367" s="187"/>
      <c r="EJ367" s="187"/>
      <c r="EK367" s="187"/>
      <c r="EL367" s="187"/>
      <c r="EM367" s="187"/>
      <c r="EN367" s="187"/>
      <c r="EO367" s="187"/>
      <c r="EP367" s="187"/>
      <c r="EQ367" s="187"/>
      <c r="ER367" s="187"/>
      <c r="ES367" s="187"/>
      <c r="ET367" s="187"/>
      <c r="EU367" s="187"/>
      <c r="EV367" s="187"/>
      <c r="EW367" s="187"/>
      <c r="EX367" s="187"/>
      <c r="EY367" s="187"/>
      <c r="EZ367" s="187"/>
      <c r="FA367" s="187"/>
      <c r="FB367" s="187"/>
      <c r="FC367" s="187"/>
      <c r="FD367" s="187"/>
      <c r="FE367" s="187"/>
      <c r="FF367" s="187"/>
      <c r="FG367" s="187"/>
      <c r="FH367" s="187"/>
      <c r="FI367" s="187"/>
      <c r="FJ367" s="187"/>
      <c r="FK367" s="187"/>
      <c r="FL367" s="187"/>
      <c r="FM367" s="187"/>
      <c r="FN367" s="187"/>
      <c r="FO367" s="187"/>
      <c r="FP367" s="187"/>
      <c r="FQ367" s="187"/>
      <c r="FR367" s="187"/>
      <c r="FS367" s="187"/>
      <c r="FT367" s="187"/>
      <c r="FU367" s="187"/>
      <c r="FV367" s="187"/>
      <c r="FW367" s="187"/>
      <c r="FX367" s="187"/>
      <c r="FY367" s="187"/>
      <c r="FZ367" s="187"/>
      <c r="GA367" s="187"/>
      <c r="GB367" s="187"/>
      <c r="GC367" s="187"/>
      <c r="GD367" s="187"/>
      <c r="GE367" s="187"/>
      <c r="GF367" s="187"/>
      <c r="GG367" s="187"/>
      <c r="GH367" s="187"/>
      <c r="GI367" s="187"/>
      <c r="GJ367" s="187"/>
      <c r="GK367" s="187"/>
      <c r="GL367" s="187"/>
      <c r="GM367" s="187"/>
      <c r="GN367" s="187"/>
      <c r="GO367" s="187"/>
      <c r="GP367" s="187"/>
      <c r="GQ367" s="187"/>
      <c r="GR367" s="187"/>
      <c r="GS367" s="187"/>
      <c r="GT367" s="187"/>
      <c r="GU367" s="187"/>
      <c r="GV367" s="187"/>
      <c r="GW367" s="187"/>
      <c r="GX367" s="187"/>
      <c r="GY367" s="187"/>
      <c r="GZ367" s="187"/>
      <c r="HA367" s="187"/>
      <c r="HB367" s="187"/>
      <c r="HC367" s="187"/>
      <c r="HD367" s="187"/>
      <c r="HE367" s="187"/>
      <c r="HF367" s="187"/>
      <c r="HG367" s="187"/>
      <c r="HH367" s="187"/>
      <c r="HI367" s="187"/>
      <c r="HJ367" s="187"/>
      <c r="HK367" s="187"/>
      <c r="HL367" s="187"/>
      <c r="HM367" s="187"/>
      <c r="HN367" s="187"/>
    </row>
    <row r="368" spans="1:222" s="188" customFormat="1" x14ac:dyDescent="0.2">
      <c r="A368" s="236"/>
      <c r="E368" s="316"/>
      <c r="H368" s="762"/>
      <c r="I368" s="317"/>
      <c r="J368" s="318"/>
      <c r="K368" s="319"/>
      <c r="L368" s="320"/>
      <c r="M368" s="319"/>
      <c r="N368" s="317"/>
      <c r="O368" s="317"/>
      <c r="P368" s="317"/>
      <c r="Q368" s="510"/>
      <c r="R368" s="321"/>
      <c r="S368" s="187"/>
      <c r="T368" s="859"/>
      <c r="U368" s="867"/>
      <c r="V368" s="858"/>
      <c r="W368" s="187"/>
      <c r="X368" s="1101"/>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87"/>
      <c r="DW368" s="187"/>
      <c r="DX368" s="187"/>
      <c r="DY368" s="187"/>
      <c r="DZ368" s="187"/>
      <c r="EA368" s="187"/>
      <c r="EB368" s="187"/>
      <c r="EC368" s="187"/>
      <c r="ED368" s="187"/>
      <c r="EE368" s="187"/>
      <c r="EF368" s="187"/>
      <c r="EG368" s="187"/>
      <c r="EH368" s="187"/>
      <c r="EI368" s="187"/>
      <c r="EJ368" s="187"/>
      <c r="EK368" s="187"/>
      <c r="EL368" s="187"/>
      <c r="EM368" s="187"/>
      <c r="EN368" s="187"/>
      <c r="EO368" s="187"/>
      <c r="EP368" s="187"/>
      <c r="EQ368" s="187"/>
      <c r="ER368" s="187"/>
      <c r="ES368" s="187"/>
      <c r="ET368" s="187"/>
      <c r="EU368" s="187"/>
      <c r="EV368" s="187"/>
      <c r="EW368" s="187"/>
      <c r="EX368" s="187"/>
      <c r="EY368" s="187"/>
      <c r="EZ368" s="187"/>
      <c r="FA368" s="187"/>
      <c r="FB368" s="187"/>
      <c r="FC368" s="187"/>
      <c r="FD368" s="187"/>
      <c r="FE368" s="187"/>
      <c r="FF368" s="187"/>
      <c r="FG368" s="187"/>
      <c r="FH368" s="187"/>
      <c r="FI368" s="187"/>
      <c r="FJ368" s="187"/>
      <c r="FK368" s="187"/>
      <c r="FL368" s="187"/>
      <c r="FM368" s="187"/>
      <c r="FN368" s="187"/>
      <c r="FO368" s="187"/>
      <c r="FP368" s="187"/>
      <c r="FQ368" s="187"/>
      <c r="FR368" s="187"/>
      <c r="FS368" s="187"/>
      <c r="FT368" s="187"/>
      <c r="FU368" s="187"/>
      <c r="FV368" s="187"/>
      <c r="FW368" s="187"/>
      <c r="FX368" s="187"/>
      <c r="FY368" s="187"/>
      <c r="FZ368" s="187"/>
      <c r="GA368" s="187"/>
      <c r="GB368" s="187"/>
      <c r="GC368" s="187"/>
      <c r="GD368" s="187"/>
      <c r="GE368" s="187"/>
      <c r="GF368" s="187"/>
      <c r="GG368" s="187"/>
      <c r="GH368" s="187"/>
      <c r="GI368" s="187"/>
      <c r="GJ368" s="187"/>
      <c r="GK368" s="187"/>
      <c r="GL368" s="187"/>
      <c r="GM368" s="187"/>
      <c r="GN368" s="187"/>
      <c r="GO368" s="187"/>
      <c r="GP368" s="187"/>
      <c r="GQ368" s="187"/>
      <c r="GR368" s="187"/>
      <c r="GS368" s="187"/>
      <c r="GT368" s="187"/>
      <c r="GU368" s="187"/>
      <c r="GV368" s="187"/>
      <c r="GW368" s="187"/>
      <c r="GX368" s="187"/>
      <c r="GY368" s="187"/>
      <c r="GZ368" s="187"/>
      <c r="HA368" s="187"/>
      <c r="HB368" s="187"/>
      <c r="HC368" s="187"/>
      <c r="HD368" s="187"/>
      <c r="HE368" s="187"/>
      <c r="HF368" s="187"/>
      <c r="HG368" s="187"/>
      <c r="HH368" s="187"/>
      <c r="HI368" s="187"/>
      <c r="HJ368" s="187"/>
      <c r="HK368" s="187"/>
      <c r="HL368" s="187"/>
      <c r="HM368" s="187"/>
      <c r="HN368" s="187"/>
    </row>
    <row r="369" spans="1:222" s="188" customFormat="1" x14ac:dyDescent="0.2">
      <c r="A369" s="236"/>
      <c r="E369" s="316"/>
      <c r="H369" s="762"/>
      <c r="I369" s="317"/>
      <c r="J369" s="318"/>
      <c r="K369" s="319"/>
      <c r="L369" s="320"/>
      <c r="M369" s="319"/>
      <c r="N369" s="317"/>
      <c r="O369" s="317"/>
      <c r="P369" s="317"/>
      <c r="Q369" s="510"/>
      <c r="R369" s="321"/>
      <c r="S369" s="187"/>
      <c r="T369" s="859"/>
      <c r="U369" s="867"/>
      <c r="V369" s="858"/>
      <c r="W369" s="187"/>
      <c r="X369" s="1101"/>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87"/>
      <c r="DW369" s="187"/>
      <c r="DX369" s="187"/>
      <c r="DY369" s="187"/>
      <c r="DZ369" s="187"/>
      <c r="EA369" s="187"/>
      <c r="EB369" s="187"/>
      <c r="EC369" s="187"/>
      <c r="ED369" s="187"/>
      <c r="EE369" s="187"/>
      <c r="EF369" s="187"/>
      <c r="EG369" s="187"/>
      <c r="EH369" s="187"/>
      <c r="EI369" s="187"/>
      <c r="EJ369" s="187"/>
      <c r="EK369" s="187"/>
      <c r="EL369" s="187"/>
      <c r="EM369" s="187"/>
      <c r="EN369" s="187"/>
      <c r="EO369" s="187"/>
      <c r="EP369" s="187"/>
      <c r="EQ369" s="187"/>
      <c r="ER369" s="187"/>
      <c r="ES369" s="187"/>
      <c r="ET369" s="187"/>
      <c r="EU369" s="187"/>
      <c r="EV369" s="187"/>
      <c r="EW369" s="187"/>
      <c r="EX369" s="187"/>
      <c r="EY369" s="187"/>
      <c r="EZ369" s="187"/>
      <c r="FA369" s="187"/>
      <c r="FB369" s="187"/>
      <c r="FC369" s="187"/>
      <c r="FD369" s="187"/>
      <c r="FE369" s="187"/>
      <c r="FF369" s="187"/>
      <c r="FG369" s="187"/>
      <c r="FH369" s="187"/>
      <c r="FI369" s="187"/>
      <c r="FJ369" s="187"/>
      <c r="FK369" s="187"/>
      <c r="FL369" s="187"/>
      <c r="FM369" s="187"/>
      <c r="FN369" s="187"/>
      <c r="FO369" s="187"/>
      <c r="FP369" s="187"/>
      <c r="FQ369" s="187"/>
      <c r="FR369" s="187"/>
      <c r="FS369" s="187"/>
      <c r="FT369" s="187"/>
      <c r="FU369" s="187"/>
      <c r="FV369" s="187"/>
      <c r="FW369" s="187"/>
      <c r="FX369" s="187"/>
      <c r="FY369" s="187"/>
      <c r="FZ369" s="187"/>
      <c r="GA369" s="187"/>
      <c r="GB369" s="187"/>
      <c r="GC369" s="187"/>
      <c r="GD369" s="187"/>
      <c r="GE369" s="187"/>
      <c r="GF369" s="187"/>
      <c r="GG369" s="187"/>
      <c r="GH369" s="187"/>
      <c r="GI369" s="187"/>
      <c r="GJ369" s="187"/>
      <c r="GK369" s="187"/>
      <c r="GL369" s="187"/>
      <c r="GM369" s="187"/>
      <c r="GN369" s="187"/>
      <c r="GO369" s="187"/>
      <c r="GP369" s="187"/>
      <c r="GQ369" s="187"/>
      <c r="GR369" s="187"/>
      <c r="GS369" s="187"/>
      <c r="GT369" s="187"/>
      <c r="GU369" s="187"/>
      <c r="GV369" s="187"/>
      <c r="GW369" s="187"/>
      <c r="GX369" s="187"/>
      <c r="GY369" s="187"/>
      <c r="GZ369" s="187"/>
      <c r="HA369" s="187"/>
      <c r="HB369" s="187"/>
      <c r="HC369" s="187"/>
      <c r="HD369" s="187"/>
      <c r="HE369" s="187"/>
      <c r="HF369" s="187"/>
      <c r="HG369" s="187"/>
      <c r="HH369" s="187"/>
      <c r="HI369" s="187"/>
      <c r="HJ369" s="187"/>
      <c r="HK369" s="187"/>
      <c r="HL369" s="187"/>
      <c r="HM369" s="187"/>
      <c r="HN369" s="187"/>
    </row>
    <row r="370" spans="1:222" s="188" customFormat="1" x14ac:dyDescent="0.2">
      <c r="A370" s="236"/>
      <c r="E370" s="316"/>
      <c r="H370" s="762"/>
      <c r="I370" s="317"/>
      <c r="J370" s="318"/>
      <c r="K370" s="319"/>
      <c r="L370" s="320"/>
      <c r="M370" s="319"/>
      <c r="N370" s="317"/>
      <c r="O370" s="317"/>
      <c r="P370" s="317"/>
      <c r="Q370" s="510"/>
      <c r="R370" s="321"/>
      <c r="S370" s="187"/>
      <c r="T370" s="859"/>
      <c r="U370" s="867"/>
      <c r="V370" s="858"/>
      <c r="W370" s="187"/>
      <c r="X370" s="1101"/>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c r="CC370" s="187"/>
      <c r="CD370" s="187"/>
      <c r="CE370" s="187"/>
      <c r="CF370" s="187"/>
      <c r="CG370" s="187"/>
      <c r="CH370" s="187"/>
      <c r="CI370" s="187"/>
      <c r="CJ370" s="187"/>
      <c r="CK370" s="187"/>
      <c r="CL370" s="187"/>
      <c r="CM370" s="187"/>
      <c r="CN370" s="187"/>
      <c r="CO370" s="187"/>
      <c r="CP370" s="187"/>
      <c r="CQ370" s="187"/>
      <c r="CR370" s="187"/>
      <c r="CS370" s="187"/>
      <c r="CT370" s="187"/>
      <c r="CU370" s="187"/>
      <c r="CV370" s="187"/>
      <c r="CW370" s="187"/>
      <c r="CX370" s="187"/>
      <c r="CY370" s="187"/>
      <c r="CZ370" s="187"/>
      <c r="DA370" s="187"/>
      <c r="DB370" s="187"/>
      <c r="DC370" s="187"/>
      <c r="DD370" s="187"/>
      <c r="DE370" s="187"/>
      <c r="DF370" s="187"/>
      <c r="DG370" s="187"/>
      <c r="DH370" s="187"/>
      <c r="DI370" s="187"/>
      <c r="DJ370" s="187"/>
      <c r="DK370" s="187"/>
      <c r="DL370" s="187"/>
      <c r="DM370" s="187"/>
      <c r="DN370" s="187"/>
      <c r="DO370" s="187"/>
      <c r="DP370" s="187"/>
      <c r="DQ370" s="187"/>
      <c r="DR370" s="187"/>
      <c r="DS370" s="187"/>
      <c r="DT370" s="187"/>
      <c r="DU370" s="187"/>
      <c r="DV370" s="187"/>
      <c r="DW370" s="187"/>
      <c r="DX370" s="187"/>
      <c r="DY370" s="187"/>
      <c r="DZ370" s="187"/>
      <c r="EA370" s="187"/>
      <c r="EB370" s="187"/>
      <c r="EC370" s="187"/>
      <c r="ED370" s="187"/>
      <c r="EE370" s="187"/>
      <c r="EF370" s="187"/>
      <c r="EG370" s="187"/>
      <c r="EH370" s="187"/>
      <c r="EI370" s="187"/>
      <c r="EJ370" s="187"/>
      <c r="EK370" s="187"/>
      <c r="EL370" s="187"/>
      <c r="EM370" s="187"/>
      <c r="EN370" s="187"/>
      <c r="EO370" s="187"/>
      <c r="EP370" s="187"/>
      <c r="EQ370" s="187"/>
      <c r="ER370" s="187"/>
      <c r="ES370" s="187"/>
      <c r="ET370" s="187"/>
      <c r="EU370" s="187"/>
      <c r="EV370" s="187"/>
      <c r="EW370" s="187"/>
      <c r="EX370" s="187"/>
      <c r="EY370" s="187"/>
      <c r="EZ370" s="187"/>
      <c r="FA370" s="187"/>
      <c r="FB370" s="187"/>
      <c r="FC370" s="187"/>
      <c r="FD370" s="187"/>
      <c r="FE370" s="187"/>
      <c r="FF370" s="187"/>
      <c r="FG370" s="187"/>
      <c r="FH370" s="187"/>
      <c r="FI370" s="187"/>
      <c r="FJ370" s="187"/>
      <c r="FK370" s="187"/>
      <c r="FL370" s="187"/>
      <c r="FM370" s="187"/>
      <c r="FN370" s="187"/>
      <c r="FO370" s="187"/>
      <c r="FP370" s="187"/>
      <c r="FQ370" s="187"/>
      <c r="FR370" s="187"/>
      <c r="FS370" s="187"/>
      <c r="FT370" s="187"/>
      <c r="FU370" s="187"/>
      <c r="FV370" s="187"/>
      <c r="FW370" s="187"/>
      <c r="FX370" s="187"/>
      <c r="FY370" s="187"/>
      <c r="FZ370" s="187"/>
      <c r="GA370" s="187"/>
      <c r="GB370" s="187"/>
      <c r="GC370" s="187"/>
      <c r="GD370" s="187"/>
      <c r="GE370" s="187"/>
      <c r="GF370" s="187"/>
      <c r="GG370" s="187"/>
      <c r="GH370" s="187"/>
      <c r="GI370" s="187"/>
      <c r="GJ370" s="187"/>
      <c r="GK370" s="187"/>
      <c r="GL370" s="187"/>
      <c r="GM370" s="187"/>
      <c r="GN370" s="187"/>
      <c r="GO370" s="187"/>
      <c r="GP370" s="187"/>
      <c r="GQ370" s="187"/>
      <c r="GR370" s="187"/>
      <c r="GS370" s="187"/>
      <c r="GT370" s="187"/>
      <c r="GU370" s="187"/>
      <c r="GV370" s="187"/>
      <c r="GW370" s="187"/>
      <c r="GX370" s="187"/>
      <c r="GY370" s="187"/>
      <c r="GZ370" s="187"/>
      <c r="HA370" s="187"/>
      <c r="HB370" s="187"/>
      <c r="HC370" s="187"/>
      <c r="HD370" s="187"/>
      <c r="HE370" s="187"/>
      <c r="HF370" s="187"/>
      <c r="HG370" s="187"/>
      <c r="HH370" s="187"/>
      <c r="HI370" s="187"/>
      <c r="HJ370" s="187"/>
      <c r="HK370" s="187"/>
      <c r="HL370" s="187"/>
      <c r="HM370" s="187"/>
      <c r="HN370" s="187"/>
    </row>
    <row r="371" spans="1:222" s="188" customFormat="1" x14ac:dyDescent="0.2">
      <c r="A371" s="236"/>
      <c r="E371" s="316"/>
      <c r="H371" s="762"/>
      <c r="I371" s="317"/>
      <c r="J371" s="318"/>
      <c r="K371" s="319"/>
      <c r="L371" s="320"/>
      <c r="M371" s="319"/>
      <c r="N371" s="317"/>
      <c r="O371" s="317"/>
      <c r="P371" s="317"/>
      <c r="Q371" s="510"/>
      <c r="R371" s="321"/>
      <c r="S371" s="187"/>
      <c r="T371" s="859"/>
      <c r="U371" s="867"/>
      <c r="V371" s="858"/>
      <c r="W371" s="187"/>
      <c r="X371" s="1101"/>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87"/>
      <c r="DW371" s="187"/>
      <c r="DX371" s="187"/>
      <c r="DY371" s="187"/>
      <c r="DZ371" s="187"/>
      <c r="EA371" s="187"/>
      <c r="EB371" s="187"/>
      <c r="EC371" s="187"/>
      <c r="ED371" s="187"/>
      <c r="EE371" s="187"/>
      <c r="EF371" s="187"/>
      <c r="EG371" s="187"/>
      <c r="EH371" s="187"/>
      <c r="EI371" s="187"/>
      <c r="EJ371" s="187"/>
      <c r="EK371" s="187"/>
      <c r="EL371" s="187"/>
      <c r="EM371" s="187"/>
      <c r="EN371" s="187"/>
      <c r="EO371" s="187"/>
      <c r="EP371" s="187"/>
      <c r="EQ371" s="187"/>
      <c r="ER371" s="187"/>
      <c r="ES371" s="187"/>
      <c r="ET371" s="187"/>
      <c r="EU371" s="187"/>
      <c r="EV371" s="187"/>
      <c r="EW371" s="187"/>
      <c r="EX371" s="187"/>
      <c r="EY371" s="187"/>
      <c r="EZ371" s="187"/>
      <c r="FA371" s="187"/>
      <c r="FB371" s="187"/>
      <c r="FC371" s="187"/>
      <c r="FD371" s="187"/>
      <c r="FE371" s="187"/>
      <c r="FF371" s="187"/>
      <c r="FG371" s="187"/>
      <c r="FH371" s="187"/>
      <c r="FI371" s="187"/>
      <c r="FJ371" s="187"/>
      <c r="FK371" s="187"/>
      <c r="FL371" s="187"/>
      <c r="FM371" s="187"/>
      <c r="FN371" s="187"/>
      <c r="FO371" s="187"/>
      <c r="FP371" s="187"/>
      <c r="FQ371" s="187"/>
      <c r="FR371" s="187"/>
      <c r="FS371" s="187"/>
      <c r="FT371" s="187"/>
      <c r="FU371" s="187"/>
      <c r="FV371" s="187"/>
      <c r="FW371" s="187"/>
      <c r="FX371" s="187"/>
      <c r="FY371" s="187"/>
      <c r="FZ371" s="187"/>
      <c r="GA371" s="187"/>
      <c r="GB371" s="187"/>
      <c r="GC371" s="187"/>
      <c r="GD371" s="187"/>
      <c r="GE371" s="187"/>
      <c r="GF371" s="187"/>
      <c r="GG371" s="187"/>
      <c r="GH371" s="187"/>
      <c r="GI371" s="187"/>
      <c r="GJ371" s="187"/>
      <c r="GK371" s="187"/>
      <c r="GL371" s="187"/>
      <c r="GM371" s="187"/>
      <c r="GN371" s="187"/>
      <c r="GO371" s="187"/>
      <c r="GP371" s="187"/>
      <c r="GQ371" s="187"/>
      <c r="GR371" s="187"/>
      <c r="GS371" s="187"/>
      <c r="GT371" s="187"/>
      <c r="GU371" s="187"/>
      <c r="GV371" s="187"/>
      <c r="GW371" s="187"/>
      <c r="GX371" s="187"/>
      <c r="GY371" s="187"/>
      <c r="GZ371" s="187"/>
      <c r="HA371" s="187"/>
      <c r="HB371" s="187"/>
      <c r="HC371" s="187"/>
      <c r="HD371" s="187"/>
      <c r="HE371" s="187"/>
      <c r="HF371" s="187"/>
      <c r="HG371" s="187"/>
      <c r="HH371" s="187"/>
      <c r="HI371" s="187"/>
      <c r="HJ371" s="187"/>
      <c r="HK371" s="187"/>
      <c r="HL371" s="187"/>
      <c r="HM371" s="187"/>
      <c r="HN371" s="187"/>
    </row>
    <row r="372" spans="1:222" s="188" customFormat="1" x14ac:dyDescent="0.2">
      <c r="A372" s="236"/>
      <c r="E372" s="316"/>
      <c r="H372" s="762"/>
      <c r="I372" s="317"/>
      <c r="J372" s="318"/>
      <c r="K372" s="319"/>
      <c r="L372" s="320"/>
      <c r="M372" s="319"/>
      <c r="N372" s="317"/>
      <c r="O372" s="317"/>
      <c r="P372" s="317"/>
      <c r="Q372" s="510"/>
      <c r="R372" s="321"/>
      <c r="S372" s="187"/>
      <c r="T372" s="859"/>
      <c r="U372" s="867"/>
      <c r="V372" s="858"/>
      <c r="W372" s="187"/>
      <c r="X372" s="1101"/>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87"/>
      <c r="DW372" s="187"/>
      <c r="DX372" s="187"/>
      <c r="DY372" s="187"/>
      <c r="DZ372" s="187"/>
      <c r="EA372" s="187"/>
      <c r="EB372" s="187"/>
      <c r="EC372" s="187"/>
      <c r="ED372" s="187"/>
      <c r="EE372" s="187"/>
      <c r="EF372" s="187"/>
      <c r="EG372" s="187"/>
      <c r="EH372" s="187"/>
      <c r="EI372" s="187"/>
      <c r="EJ372" s="187"/>
      <c r="EK372" s="187"/>
      <c r="EL372" s="187"/>
      <c r="EM372" s="187"/>
      <c r="EN372" s="187"/>
      <c r="EO372" s="187"/>
      <c r="EP372" s="187"/>
      <c r="EQ372" s="187"/>
      <c r="ER372" s="187"/>
      <c r="ES372" s="187"/>
      <c r="ET372" s="187"/>
      <c r="EU372" s="187"/>
      <c r="EV372" s="187"/>
      <c r="EW372" s="187"/>
      <c r="EX372" s="187"/>
      <c r="EY372" s="187"/>
      <c r="EZ372" s="187"/>
      <c r="FA372" s="187"/>
      <c r="FB372" s="187"/>
      <c r="FC372" s="187"/>
      <c r="FD372" s="187"/>
      <c r="FE372" s="187"/>
      <c r="FF372" s="187"/>
      <c r="FG372" s="187"/>
      <c r="FH372" s="187"/>
      <c r="FI372" s="187"/>
      <c r="FJ372" s="187"/>
      <c r="FK372" s="187"/>
      <c r="FL372" s="187"/>
      <c r="FM372" s="187"/>
      <c r="FN372" s="187"/>
      <c r="FO372" s="187"/>
      <c r="FP372" s="187"/>
      <c r="FQ372" s="187"/>
      <c r="FR372" s="187"/>
      <c r="FS372" s="187"/>
      <c r="FT372" s="187"/>
      <c r="FU372" s="187"/>
      <c r="FV372" s="187"/>
      <c r="FW372" s="187"/>
      <c r="FX372" s="187"/>
      <c r="FY372" s="187"/>
      <c r="FZ372" s="187"/>
      <c r="GA372" s="187"/>
      <c r="GB372" s="187"/>
      <c r="GC372" s="187"/>
      <c r="GD372" s="187"/>
      <c r="GE372" s="187"/>
      <c r="GF372" s="187"/>
      <c r="GG372" s="187"/>
      <c r="GH372" s="187"/>
      <c r="GI372" s="187"/>
      <c r="GJ372" s="187"/>
      <c r="GK372" s="187"/>
      <c r="GL372" s="187"/>
      <c r="GM372" s="187"/>
      <c r="GN372" s="187"/>
      <c r="GO372" s="187"/>
      <c r="GP372" s="187"/>
      <c r="GQ372" s="187"/>
      <c r="GR372" s="187"/>
      <c r="GS372" s="187"/>
      <c r="GT372" s="187"/>
      <c r="GU372" s="187"/>
      <c r="GV372" s="187"/>
      <c r="GW372" s="187"/>
      <c r="GX372" s="187"/>
      <c r="GY372" s="187"/>
      <c r="GZ372" s="187"/>
      <c r="HA372" s="187"/>
      <c r="HB372" s="187"/>
      <c r="HC372" s="187"/>
      <c r="HD372" s="187"/>
      <c r="HE372" s="187"/>
      <c r="HF372" s="187"/>
      <c r="HG372" s="187"/>
      <c r="HH372" s="187"/>
      <c r="HI372" s="187"/>
      <c r="HJ372" s="187"/>
      <c r="HK372" s="187"/>
      <c r="HL372" s="187"/>
      <c r="HM372" s="187"/>
      <c r="HN372" s="187"/>
    </row>
    <row r="373" spans="1:222" s="188" customFormat="1" x14ac:dyDescent="0.2">
      <c r="A373" s="236"/>
      <c r="E373" s="316"/>
      <c r="H373" s="762"/>
      <c r="I373" s="317"/>
      <c r="J373" s="318"/>
      <c r="K373" s="319"/>
      <c r="L373" s="320"/>
      <c r="M373" s="319"/>
      <c r="N373" s="317"/>
      <c r="O373" s="317"/>
      <c r="P373" s="317"/>
      <c r="Q373" s="510"/>
      <c r="R373" s="321"/>
      <c r="S373" s="187"/>
      <c r="T373" s="859"/>
      <c r="U373" s="867"/>
      <c r="V373" s="858"/>
      <c r="W373" s="187"/>
      <c r="X373" s="1101"/>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87"/>
      <c r="DW373" s="187"/>
      <c r="DX373" s="187"/>
      <c r="DY373" s="187"/>
      <c r="DZ373" s="187"/>
      <c r="EA373" s="187"/>
      <c r="EB373" s="187"/>
      <c r="EC373" s="187"/>
      <c r="ED373" s="187"/>
      <c r="EE373" s="187"/>
      <c r="EF373" s="187"/>
      <c r="EG373" s="187"/>
      <c r="EH373" s="187"/>
      <c r="EI373" s="187"/>
      <c r="EJ373" s="187"/>
      <c r="EK373" s="187"/>
      <c r="EL373" s="187"/>
      <c r="EM373" s="187"/>
      <c r="EN373" s="187"/>
      <c r="EO373" s="187"/>
      <c r="EP373" s="187"/>
      <c r="EQ373" s="187"/>
      <c r="ER373" s="187"/>
      <c r="ES373" s="187"/>
      <c r="ET373" s="187"/>
      <c r="EU373" s="187"/>
      <c r="EV373" s="187"/>
      <c r="EW373" s="187"/>
      <c r="EX373" s="187"/>
      <c r="EY373" s="187"/>
      <c r="EZ373" s="187"/>
      <c r="FA373" s="187"/>
      <c r="FB373" s="187"/>
      <c r="FC373" s="187"/>
      <c r="FD373" s="187"/>
      <c r="FE373" s="187"/>
      <c r="FF373" s="187"/>
      <c r="FG373" s="187"/>
      <c r="FH373" s="187"/>
      <c r="FI373" s="187"/>
      <c r="FJ373" s="187"/>
      <c r="FK373" s="187"/>
      <c r="FL373" s="187"/>
      <c r="FM373" s="187"/>
      <c r="FN373" s="187"/>
      <c r="FO373" s="187"/>
      <c r="FP373" s="187"/>
      <c r="FQ373" s="187"/>
      <c r="FR373" s="187"/>
      <c r="FS373" s="187"/>
      <c r="FT373" s="187"/>
      <c r="FU373" s="187"/>
      <c r="FV373" s="187"/>
      <c r="FW373" s="187"/>
      <c r="FX373" s="187"/>
      <c r="FY373" s="187"/>
      <c r="FZ373" s="187"/>
      <c r="GA373" s="187"/>
      <c r="GB373" s="187"/>
      <c r="GC373" s="187"/>
      <c r="GD373" s="187"/>
      <c r="GE373" s="187"/>
      <c r="GF373" s="187"/>
      <c r="GG373" s="187"/>
      <c r="GH373" s="187"/>
      <c r="GI373" s="187"/>
      <c r="GJ373" s="187"/>
      <c r="GK373" s="187"/>
      <c r="GL373" s="187"/>
      <c r="GM373" s="187"/>
      <c r="GN373" s="187"/>
      <c r="GO373" s="187"/>
      <c r="GP373" s="187"/>
      <c r="GQ373" s="187"/>
      <c r="GR373" s="187"/>
      <c r="GS373" s="187"/>
      <c r="GT373" s="187"/>
      <c r="GU373" s="187"/>
      <c r="GV373" s="187"/>
      <c r="GW373" s="187"/>
      <c r="GX373" s="187"/>
      <c r="GY373" s="187"/>
      <c r="GZ373" s="187"/>
      <c r="HA373" s="187"/>
      <c r="HB373" s="187"/>
      <c r="HC373" s="187"/>
      <c r="HD373" s="187"/>
      <c r="HE373" s="187"/>
      <c r="HF373" s="187"/>
      <c r="HG373" s="187"/>
      <c r="HH373" s="187"/>
      <c r="HI373" s="187"/>
      <c r="HJ373" s="187"/>
      <c r="HK373" s="187"/>
      <c r="HL373" s="187"/>
      <c r="HM373" s="187"/>
      <c r="HN373" s="187"/>
    </row>
    <row r="374" spans="1:222" s="188" customFormat="1" x14ac:dyDescent="0.2">
      <c r="A374" s="236"/>
      <c r="E374" s="316"/>
      <c r="H374" s="762"/>
      <c r="I374" s="317"/>
      <c r="J374" s="318"/>
      <c r="K374" s="319"/>
      <c r="L374" s="320"/>
      <c r="M374" s="319"/>
      <c r="N374" s="317"/>
      <c r="O374" s="317"/>
      <c r="P374" s="317"/>
      <c r="Q374" s="510"/>
      <c r="R374" s="321"/>
      <c r="S374" s="187"/>
      <c r="T374" s="859"/>
      <c r="U374" s="867"/>
      <c r="V374" s="858"/>
      <c r="W374" s="187"/>
      <c r="X374" s="1101"/>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87"/>
      <c r="DW374" s="187"/>
      <c r="DX374" s="187"/>
      <c r="DY374" s="187"/>
      <c r="DZ374" s="187"/>
      <c r="EA374" s="187"/>
      <c r="EB374" s="187"/>
      <c r="EC374" s="187"/>
      <c r="ED374" s="187"/>
      <c r="EE374" s="187"/>
      <c r="EF374" s="187"/>
      <c r="EG374" s="187"/>
      <c r="EH374" s="187"/>
      <c r="EI374" s="187"/>
      <c r="EJ374" s="187"/>
      <c r="EK374" s="187"/>
      <c r="EL374" s="187"/>
      <c r="EM374" s="187"/>
      <c r="EN374" s="187"/>
      <c r="EO374" s="187"/>
      <c r="EP374" s="187"/>
      <c r="EQ374" s="187"/>
      <c r="ER374" s="187"/>
      <c r="ES374" s="187"/>
      <c r="ET374" s="187"/>
      <c r="EU374" s="187"/>
      <c r="EV374" s="187"/>
      <c r="EW374" s="187"/>
      <c r="EX374" s="187"/>
      <c r="EY374" s="187"/>
      <c r="EZ374" s="187"/>
      <c r="FA374" s="187"/>
      <c r="FB374" s="187"/>
      <c r="FC374" s="187"/>
      <c r="FD374" s="187"/>
      <c r="FE374" s="187"/>
      <c r="FF374" s="187"/>
      <c r="FG374" s="187"/>
      <c r="FH374" s="187"/>
      <c r="FI374" s="187"/>
      <c r="FJ374" s="187"/>
      <c r="FK374" s="187"/>
      <c r="FL374" s="187"/>
      <c r="FM374" s="187"/>
      <c r="FN374" s="187"/>
      <c r="FO374" s="187"/>
      <c r="FP374" s="187"/>
      <c r="FQ374" s="187"/>
      <c r="FR374" s="187"/>
      <c r="FS374" s="187"/>
      <c r="FT374" s="187"/>
      <c r="FU374" s="187"/>
      <c r="FV374" s="187"/>
      <c r="FW374" s="187"/>
      <c r="FX374" s="187"/>
      <c r="FY374" s="187"/>
      <c r="FZ374" s="187"/>
      <c r="GA374" s="187"/>
      <c r="GB374" s="187"/>
      <c r="GC374" s="187"/>
      <c r="GD374" s="187"/>
      <c r="GE374" s="187"/>
      <c r="GF374" s="187"/>
      <c r="GG374" s="187"/>
      <c r="GH374" s="187"/>
      <c r="GI374" s="187"/>
      <c r="GJ374" s="187"/>
      <c r="GK374" s="187"/>
      <c r="GL374" s="187"/>
      <c r="GM374" s="187"/>
      <c r="GN374" s="187"/>
      <c r="GO374" s="187"/>
      <c r="GP374" s="187"/>
      <c r="GQ374" s="187"/>
      <c r="GR374" s="187"/>
      <c r="GS374" s="187"/>
      <c r="GT374" s="187"/>
      <c r="GU374" s="187"/>
      <c r="GV374" s="187"/>
      <c r="GW374" s="187"/>
      <c r="GX374" s="187"/>
      <c r="GY374" s="187"/>
      <c r="GZ374" s="187"/>
      <c r="HA374" s="187"/>
      <c r="HB374" s="187"/>
      <c r="HC374" s="187"/>
      <c r="HD374" s="187"/>
      <c r="HE374" s="187"/>
      <c r="HF374" s="187"/>
      <c r="HG374" s="187"/>
      <c r="HH374" s="187"/>
      <c r="HI374" s="187"/>
      <c r="HJ374" s="187"/>
      <c r="HK374" s="187"/>
      <c r="HL374" s="187"/>
      <c r="HM374" s="187"/>
      <c r="HN374" s="187"/>
    </row>
    <row r="375" spans="1:222" s="188" customFormat="1" x14ac:dyDescent="0.2">
      <c r="A375" s="236"/>
      <c r="E375" s="316"/>
      <c r="H375" s="762"/>
      <c r="I375" s="317"/>
      <c r="J375" s="318"/>
      <c r="K375" s="319"/>
      <c r="L375" s="320"/>
      <c r="M375" s="319"/>
      <c r="N375" s="317"/>
      <c r="O375" s="317"/>
      <c r="P375" s="317"/>
      <c r="Q375" s="510"/>
      <c r="R375" s="321"/>
      <c r="S375" s="187"/>
      <c r="T375" s="859"/>
      <c r="U375" s="867"/>
      <c r="V375" s="858"/>
      <c r="W375" s="187"/>
      <c r="X375" s="1101"/>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87"/>
      <c r="DW375" s="187"/>
      <c r="DX375" s="187"/>
      <c r="DY375" s="187"/>
      <c r="DZ375" s="187"/>
      <c r="EA375" s="187"/>
      <c r="EB375" s="187"/>
      <c r="EC375" s="187"/>
      <c r="ED375" s="187"/>
      <c r="EE375" s="187"/>
      <c r="EF375" s="187"/>
      <c r="EG375" s="187"/>
      <c r="EH375" s="187"/>
      <c r="EI375" s="187"/>
      <c r="EJ375" s="187"/>
      <c r="EK375" s="187"/>
      <c r="EL375" s="187"/>
      <c r="EM375" s="187"/>
      <c r="EN375" s="187"/>
      <c r="EO375" s="187"/>
      <c r="EP375" s="187"/>
      <c r="EQ375" s="187"/>
      <c r="ER375" s="187"/>
      <c r="ES375" s="187"/>
      <c r="ET375" s="187"/>
      <c r="EU375" s="187"/>
      <c r="EV375" s="187"/>
      <c r="EW375" s="187"/>
      <c r="EX375" s="187"/>
      <c r="EY375" s="187"/>
      <c r="EZ375" s="187"/>
      <c r="FA375" s="187"/>
      <c r="FB375" s="187"/>
      <c r="FC375" s="187"/>
      <c r="FD375" s="187"/>
      <c r="FE375" s="187"/>
      <c r="FF375" s="187"/>
      <c r="FG375" s="187"/>
      <c r="FH375" s="187"/>
      <c r="FI375" s="187"/>
      <c r="FJ375" s="187"/>
      <c r="FK375" s="187"/>
      <c r="FL375" s="187"/>
      <c r="FM375" s="187"/>
      <c r="FN375" s="187"/>
      <c r="FO375" s="187"/>
      <c r="FP375" s="187"/>
      <c r="FQ375" s="187"/>
      <c r="FR375" s="187"/>
      <c r="FS375" s="187"/>
      <c r="FT375" s="187"/>
      <c r="FU375" s="187"/>
      <c r="FV375" s="187"/>
      <c r="FW375" s="187"/>
      <c r="FX375" s="187"/>
      <c r="FY375" s="187"/>
      <c r="FZ375" s="187"/>
      <c r="GA375" s="187"/>
      <c r="GB375" s="187"/>
      <c r="GC375" s="187"/>
      <c r="GD375" s="187"/>
      <c r="GE375" s="187"/>
      <c r="GF375" s="187"/>
      <c r="GG375" s="187"/>
      <c r="GH375" s="187"/>
      <c r="GI375" s="187"/>
      <c r="GJ375" s="187"/>
      <c r="GK375" s="187"/>
      <c r="GL375" s="187"/>
      <c r="GM375" s="187"/>
      <c r="GN375" s="187"/>
      <c r="GO375" s="187"/>
      <c r="GP375" s="187"/>
      <c r="GQ375" s="187"/>
      <c r="GR375" s="187"/>
      <c r="GS375" s="187"/>
      <c r="GT375" s="187"/>
      <c r="GU375" s="187"/>
      <c r="GV375" s="187"/>
      <c r="GW375" s="187"/>
      <c r="GX375" s="187"/>
      <c r="GY375" s="187"/>
      <c r="GZ375" s="187"/>
      <c r="HA375" s="187"/>
      <c r="HB375" s="187"/>
      <c r="HC375" s="187"/>
      <c r="HD375" s="187"/>
      <c r="HE375" s="187"/>
      <c r="HF375" s="187"/>
      <c r="HG375" s="187"/>
      <c r="HH375" s="187"/>
      <c r="HI375" s="187"/>
      <c r="HJ375" s="187"/>
      <c r="HK375" s="187"/>
      <c r="HL375" s="187"/>
      <c r="HM375" s="187"/>
      <c r="HN375" s="187"/>
    </row>
    <row r="376" spans="1:222" s="188" customFormat="1" x14ac:dyDescent="0.2">
      <c r="A376" s="236"/>
      <c r="E376" s="316"/>
      <c r="H376" s="762"/>
      <c r="I376" s="317"/>
      <c r="J376" s="318"/>
      <c r="K376" s="319"/>
      <c r="L376" s="320"/>
      <c r="M376" s="319"/>
      <c r="N376" s="317"/>
      <c r="O376" s="317"/>
      <c r="P376" s="317"/>
      <c r="Q376" s="510"/>
      <c r="R376" s="321"/>
      <c r="S376" s="187"/>
      <c r="T376" s="859"/>
      <c r="U376" s="867"/>
      <c r="V376" s="858"/>
      <c r="W376" s="187"/>
      <c r="X376" s="1101"/>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87"/>
      <c r="DW376" s="187"/>
      <c r="DX376" s="187"/>
      <c r="DY376" s="187"/>
      <c r="DZ376" s="187"/>
      <c r="EA376" s="187"/>
      <c r="EB376" s="187"/>
      <c r="EC376" s="187"/>
      <c r="ED376" s="187"/>
      <c r="EE376" s="187"/>
      <c r="EF376" s="187"/>
      <c r="EG376" s="187"/>
      <c r="EH376" s="187"/>
      <c r="EI376" s="187"/>
      <c r="EJ376" s="187"/>
      <c r="EK376" s="187"/>
      <c r="EL376" s="187"/>
      <c r="EM376" s="187"/>
      <c r="EN376" s="187"/>
      <c r="EO376" s="187"/>
      <c r="EP376" s="187"/>
      <c r="EQ376" s="187"/>
      <c r="ER376" s="187"/>
      <c r="ES376" s="187"/>
      <c r="ET376" s="187"/>
      <c r="EU376" s="187"/>
      <c r="EV376" s="187"/>
      <c r="EW376" s="187"/>
      <c r="EX376" s="187"/>
      <c r="EY376" s="187"/>
      <c r="EZ376" s="187"/>
      <c r="FA376" s="187"/>
      <c r="FB376" s="187"/>
      <c r="FC376" s="187"/>
      <c r="FD376" s="187"/>
      <c r="FE376" s="187"/>
      <c r="FF376" s="187"/>
      <c r="FG376" s="187"/>
      <c r="FH376" s="187"/>
      <c r="FI376" s="187"/>
      <c r="FJ376" s="187"/>
      <c r="FK376" s="187"/>
      <c r="FL376" s="187"/>
      <c r="FM376" s="187"/>
      <c r="FN376" s="187"/>
      <c r="FO376" s="187"/>
      <c r="FP376" s="187"/>
      <c r="FQ376" s="187"/>
      <c r="FR376" s="187"/>
      <c r="FS376" s="187"/>
      <c r="FT376" s="187"/>
      <c r="FU376" s="187"/>
      <c r="FV376" s="187"/>
      <c r="FW376" s="187"/>
      <c r="FX376" s="187"/>
      <c r="FY376" s="187"/>
      <c r="FZ376" s="187"/>
      <c r="GA376" s="187"/>
      <c r="GB376" s="187"/>
      <c r="GC376" s="187"/>
      <c r="GD376" s="187"/>
      <c r="GE376" s="187"/>
      <c r="GF376" s="187"/>
      <c r="GG376" s="187"/>
      <c r="GH376" s="187"/>
      <c r="GI376" s="187"/>
      <c r="GJ376" s="187"/>
      <c r="GK376" s="187"/>
      <c r="GL376" s="187"/>
      <c r="GM376" s="187"/>
      <c r="GN376" s="187"/>
      <c r="GO376" s="187"/>
      <c r="GP376" s="187"/>
      <c r="GQ376" s="187"/>
      <c r="GR376" s="187"/>
      <c r="GS376" s="187"/>
      <c r="GT376" s="187"/>
      <c r="GU376" s="187"/>
      <c r="GV376" s="187"/>
      <c r="GW376" s="187"/>
      <c r="GX376" s="187"/>
      <c r="GY376" s="187"/>
      <c r="GZ376" s="187"/>
      <c r="HA376" s="187"/>
      <c r="HB376" s="187"/>
      <c r="HC376" s="187"/>
      <c r="HD376" s="187"/>
      <c r="HE376" s="187"/>
      <c r="HF376" s="187"/>
      <c r="HG376" s="187"/>
      <c r="HH376" s="187"/>
      <c r="HI376" s="187"/>
      <c r="HJ376" s="187"/>
      <c r="HK376" s="187"/>
      <c r="HL376" s="187"/>
      <c r="HM376" s="187"/>
      <c r="HN376" s="187"/>
    </row>
    <row r="377" spans="1:222" s="188" customFormat="1" x14ac:dyDescent="0.2">
      <c r="A377" s="236"/>
      <c r="E377" s="316"/>
      <c r="H377" s="762"/>
      <c r="I377" s="317"/>
      <c r="J377" s="318"/>
      <c r="K377" s="319"/>
      <c r="L377" s="320"/>
      <c r="M377" s="319"/>
      <c r="N377" s="317"/>
      <c r="O377" s="317"/>
      <c r="P377" s="317"/>
      <c r="Q377" s="510"/>
      <c r="R377" s="321"/>
      <c r="S377" s="187"/>
      <c r="T377" s="859"/>
      <c r="U377" s="867"/>
      <c r="V377" s="858"/>
      <c r="W377" s="187"/>
      <c r="X377" s="1101"/>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87"/>
      <c r="DW377" s="187"/>
      <c r="DX377" s="187"/>
      <c r="DY377" s="187"/>
      <c r="DZ377" s="187"/>
      <c r="EA377" s="187"/>
      <c r="EB377" s="187"/>
      <c r="EC377" s="187"/>
      <c r="ED377" s="187"/>
      <c r="EE377" s="187"/>
      <c r="EF377" s="187"/>
      <c r="EG377" s="187"/>
      <c r="EH377" s="187"/>
      <c r="EI377" s="187"/>
      <c r="EJ377" s="187"/>
      <c r="EK377" s="187"/>
      <c r="EL377" s="187"/>
      <c r="EM377" s="187"/>
      <c r="EN377" s="187"/>
      <c r="EO377" s="187"/>
      <c r="EP377" s="187"/>
      <c r="EQ377" s="187"/>
      <c r="ER377" s="187"/>
      <c r="ES377" s="187"/>
      <c r="ET377" s="187"/>
      <c r="EU377" s="187"/>
      <c r="EV377" s="187"/>
      <c r="EW377" s="187"/>
      <c r="EX377" s="187"/>
      <c r="EY377" s="187"/>
      <c r="EZ377" s="187"/>
      <c r="FA377" s="187"/>
      <c r="FB377" s="187"/>
      <c r="FC377" s="187"/>
      <c r="FD377" s="187"/>
      <c r="FE377" s="187"/>
      <c r="FF377" s="187"/>
      <c r="FG377" s="187"/>
      <c r="FH377" s="187"/>
      <c r="FI377" s="187"/>
      <c r="FJ377" s="187"/>
      <c r="FK377" s="187"/>
      <c r="FL377" s="187"/>
      <c r="FM377" s="187"/>
      <c r="FN377" s="187"/>
      <c r="FO377" s="187"/>
      <c r="FP377" s="187"/>
      <c r="FQ377" s="187"/>
      <c r="FR377" s="187"/>
      <c r="FS377" s="187"/>
      <c r="FT377" s="187"/>
      <c r="FU377" s="187"/>
      <c r="FV377" s="187"/>
      <c r="FW377" s="187"/>
      <c r="FX377" s="187"/>
      <c r="FY377" s="187"/>
      <c r="FZ377" s="187"/>
      <c r="GA377" s="187"/>
      <c r="GB377" s="187"/>
      <c r="GC377" s="187"/>
      <c r="GD377" s="187"/>
      <c r="GE377" s="187"/>
      <c r="GF377" s="187"/>
      <c r="GG377" s="187"/>
      <c r="GH377" s="187"/>
      <c r="GI377" s="187"/>
      <c r="GJ377" s="187"/>
      <c r="GK377" s="187"/>
      <c r="GL377" s="187"/>
      <c r="GM377" s="187"/>
      <c r="GN377" s="187"/>
      <c r="GO377" s="187"/>
      <c r="GP377" s="187"/>
      <c r="GQ377" s="187"/>
      <c r="GR377" s="187"/>
      <c r="GS377" s="187"/>
      <c r="GT377" s="187"/>
      <c r="GU377" s="187"/>
      <c r="GV377" s="187"/>
      <c r="GW377" s="187"/>
      <c r="GX377" s="187"/>
      <c r="GY377" s="187"/>
      <c r="GZ377" s="187"/>
      <c r="HA377" s="187"/>
      <c r="HB377" s="187"/>
      <c r="HC377" s="187"/>
      <c r="HD377" s="187"/>
      <c r="HE377" s="187"/>
      <c r="HF377" s="187"/>
      <c r="HG377" s="187"/>
      <c r="HH377" s="187"/>
      <c r="HI377" s="187"/>
      <c r="HJ377" s="187"/>
      <c r="HK377" s="187"/>
      <c r="HL377" s="187"/>
      <c r="HM377" s="187"/>
      <c r="HN377" s="187"/>
    </row>
    <row r="378" spans="1:222" s="188" customFormat="1" x14ac:dyDescent="0.2">
      <c r="A378" s="236"/>
      <c r="E378" s="316"/>
      <c r="H378" s="762"/>
      <c r="I378" s="317"/>
      <c r="J378" s="318"/>
      <c r="K378" s="319"/>
      <c r="L378" s="320"/>
      <c r="M378" s="319"/>
      <c r="N378" s="317"/>
      <c r="O378" s="317"/>
      <c r="P378" s="317"/>
      <c r="Q378" s="510"/>
      <c r="R378" s="321"/>
      <c r="S378" s="187"/>
      <c r="T378" s="859"/>
      <c r="U378" s="867"/>
      <c r="V378" s="858"/>
      <c r="W378" s="187"/>
      <c r="X378" s="1101"/>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87"/>
      <c r="DW378" s="187"/>
      <c r="DX378" s="187"/>
      <c r="DY378" s="187"/>
      <c r="DZ378" s="187"/>
      <c r="EA378" s="187"/>
      <c r="EB378" s="187"/>
      <c r="EC378" s="187"/>
      <c r="ED378" s="187"/>
      <c r="EE378" s="187"/>
      <c r="EF378" s="187"/>
      <c r="EG378" s="187"/>
      <c r="EH378" s="187"/>
      <c r="EI378" s="187"/>
      <c r="EJ378" s="187"/>
      <c r="EK378" s="187"/>
      <c r="EL378" s="187"/>
      <c r="EM378" s="187"/>
      <c r="EN378" s="187"/>
      <c r="EO378" s="187"/>
      <c r="EP378" s="187"/>
      <c r="EQ378" s="187"/>
      <c r="ER378" s="187"/>
      <c r="ES378" s="187"/>
      <c r="ET378" s="187"/>
      <c r="EU378" s="187"/>
      <c r="EV378" s="187"/>
      <c r="EW378" s="187"/>
      <c r="EX378" s="187"/>
      <c r="EY378" s="187"/>
      <c r="EZ378" s="187"/>
      <c r="FA378" s="187"/>
      <c r="FB378" s="187"/>
      <c r="FC378" s="187"/>
      <c r="FD378" s="187"/>
      <c r="FE378" s="187"/>
      <c r="FF378" s="187"/>
      <c r="FG378" s="187"/>
      <c r="FH378" s="187"/>
      <c r="FI378" s="187"/>
      <c r="FJ378" s="187"/>
      <c r="FK378" s="187"/>
      <c r="FL378" s="187"/>
      <c r="FM378" s="187"/>
      <c r="FN378" s="187"/>
      <c r="FO378" s="187"/>
      <c r="FP378" s="187"/>
      <c r="FQ378" s="187"/>
      <c r="FR378" s="187"/>
      <c r="FS378" s="187"/>
      <c r="FT378" s="187"/>
      <c r="FU378" s="187"/>
      <c r="FV378" s="187"/>
      <c r="FW378" s="187"/>
      <c r="FX378" s="187"/>
      <c r="FY378" s="187"/>
      <c r="FZ378" s="187"/>
      <c r="GA378" s="187"/>
      <c r="GB378" s="187"/>
      <c r="GC378" s="187"/>
      <c r="GD378" s="187"/>
      <c r="GE378" s="187"/>
      <c r="GF378" s="187"/>
      <c r="GG378" s="187"/>
      <c r="GH378" s="187"/>
      <c r="GI378" s="187"/>
      <c r="GJ378" s="187"/>
      <c r="GK378" s="187"/>
      <c r="GL378" s="187"/>
      <c r="GM378" s="187"/>
      <c r="GN378" s="187"/>
      <c r="GO378" s="187"/>
      <c r="GP378" s="187"/>
      <c r="GQ378" s="187"/>
      <c r="GR378" s="187"/>
      <c r="GS378" s="187"/>
      <c r="GT378" s="187"/>
      <c r="GU378" s="187"/>
      <c r="GV378" s="187"/>
      <c r="GW378" s="187"/>
      <c r="GX378" s="187"/>
      <c r="GY378" s="187"/>
      <c r="GZ378" s="187"/>
      <c r="HA378" s="187"/>
      <c r="HB378" s="187"/>
      <c r="HC378" s="187"/>
      <c r="HD378" s="187"/>
      <c r="HE378" s="187"/>
      <c r="HF378" s="187"/>
      <c r="HG378" s="187"/>
      <c r="HH378" s="187"/>
      <c r="HI378" s="187"/>
      <c r="HJ378" s="187"/>
      <c r="HK378" s="187"/>
      <c r="HL378" s="187"/>
      <c r="HM378" s="187"/>
      <c r="HN378" s="187"/>
    </row>
    <row r="379" spans="1:222" s="188" customFormat="1" x14ac:dyDescent="0.2">
      <c r="A379" s="236"/>
      <c r="E379" s="316"/>
      <c r="H379" s="762"/>
      <c r="I379" s="317"/>
      <c r="J379" s="318"/>
      <c r="K379" s="319"/>
      <c r="L379" s="320"/>
      <c r="M379" s="319"/>
      <c r="N379" s="317"/>
      <c r="O379" s="317"/>
      <c r="P379" s="317"/>
      <c r="Q379" s="510"/>
      <c r="R379" s="321"/>
      <c r="S379" s="187"/>
      <c r="T379" s="859"/>
      <c r="U379" s="867"/>
      <c r="V379" s="858"/>
      <c r="W379" s="187"/>
      <c r="X379" s="1101"/>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87"/>
      <c r="DW379" s="187"/>
      <c r="DX379" s="187"/>
      <c r="DY379" s="187"/>
      <c r="DZ379" s="187"/>
      <c r="EA379" s="187"/>
      <c r="EB379" s="187"/>
      <c r="EC379" s="187"/>
      <c r="ED379" s="187"/>
      <c r="EE379" s="187"/>
      <c r="EF379" s="187"/>
      <c r="EG379" s="187"/>
      <c r="EH379" s="187"/>
      <c r="EI379" s="187"/>
      <c r="EJ379" s="187"/>
      <c r="EK379" s="187"/>
      <c r="EL379" s="187"/>
      <c r="EM379" s="187"/>
      <c r="EN379" s="187"/>
      <c r="EO379" s="187"/>
      <c r="EP379" s="187"/>
      <c r="EQ379" s="187"/>
      <c r="ER379" s="187"/>
      <c r="ES379" s="187"/>
      <c r="ET379" s="187"/>
      <c r="EU379" s="187"/>
      <c r="EV379" s="187"/>
      <c r="EW379" s="187"/>
      <c r="EX379" s="187"/>
      <c r="EY379" s="187"/>
      <c r="EZ379" s="187"/>
      <c r="FA379" s="187"/>
      <c r="FB379" s="187"/>
      <c r="FC379" s="187"/>
      <c r="FD379" s="187"/>
      <c r="FE379" s="187"/>
      <c r="FF379" s="187"/>
      <c r="FG379" s="187"/>
      <c r="FH379" s="187"/>
      <c r="FI379" s="187"/>
      <c r="FJ379" s="187"/>
      <c r="FK379" s="187"/>
      <c r="FL379" s="187"/>
      <c r="FM379" s="187"/>
      <c r="FN379" s="187"/>
      <c r="FO379" s="187"/>
      <c r="FP379" s="187"/>
      <c r="FQ379" s="187"/>
      <c r="FR379" s="187"/>
      <c r="FS379" s="187"/>
      <c r="FT379" s="187"/>
      <c r="FU379" s="187"/>
      <c r="FV379" s="187"/>
      <c r="FW379" s="187"/>
      <c r="FX379" s="187"/>
      <c r="FY379" s="187"/>
      <c r="FZ379" s="187"/>
      <c r="GA379" s="187"/>
      <c r="GB379" s="187"/>
      <c r="GC379" s="187"/>
      <c r="GD379" s="187"/>
      <c r="GE379" s="187"/>
      <c r="GF379" s="187"/>
      <c r="GG379" s="187"/>
      <c r="GH379" s="187"/>
      <c r="GI379" s="187"/>
      <c r="GJ379" s="187"/>
      <c r="GK379" s="187"/>
      <c r="GL379" s="187"/>
      <c r="GM379" s="187"/>
      <c r="GN379" s="187"/>
      <c r="GO379" s="187"/>
      <c r="GP379" s="187"/>
      <c r="GQ379" s="187"/>
      <c r="GR379" s="187"/>
      <c r="GS379" s="187"/>
      <c r="GT379" s="187"/>
      <c r="GU379" s="187"/>
      <c r="GV379" s="187"/>
      <c r="GW379" s="187"/>
      <c r="GX379" s="187"/>
      <c r="GY379" s="187"/>
      <c r="GZ379" s="187"/>
      <c r="HA379" s="187"/>
      <c r="HB379" s="187"/>
      <c r="HC379" s="187"/>
      <c r="HD379" s="187"/>
      <c r="HE379" s="187"/>
      <c r="HF379" s="187"/>
      <c r="HG379" s="187"/>
      <c r="HH379" s="187"/>
      <c r="HI379" s="187"/>
      <c r="HJ379" s="187"/>
      <c r="HK379" s="187"/>
      <c r="HL379" s="187"/>
      <c r="HM379" s="187"/>
      <c r="HN379" s="187"/>
    </row>
    <row r="380" spans="1:222" s="188" customFormat="1" x14ac:dyDescent="0.2">
      <c r="A380" s="236"/>
      <c r="E380" s="316"/>
      <c r="H380" s="762"/>
      <c r="I380" s="317"/>
      <c r="J380" s="318"/>
      <c r="K380" s="319"/>
      <c r="L380" s="320"/>
      <c r="M380" s="319"/>
      <c r="N380" s="317"/>
      <c r="O380" s="317"/>
      <c r="P380" s="317"/>
      <c r="Q380" s="510"/>
      <c r="R380" s="321"/>
      <c r="S380" s="187"/>
      <c r="T380" s="859"/>
      <c r="U380" s="867"/>
      <c r="V380" s="858"/>
      <c r="W380" s="187"/>
      <c r="X380" s="1101"/>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87"/>
      <c r="DW380" s="187"/>
      <c r="DX380" s="187"/>
      <c r="DY380" s="187"/>
      <c r="DZ380" s="187"/>
      <c r="EA380" s="187"/>
      <c r="EB380" s="187"/>
      <c r="EC380" s="187"/>
      <c r="ED380" s="187"/>
      <c r="EE380" s="187"/>
      <c r="EF380" s="187"/>
      <c r="EG380" s="187"/>
      <c r="EH380" s="187"/>
      <c r="EI380" s="187"/>
      <c r="EJ380" s="187"/>
      <c r="EK380" s="187"/>
      <c r="EL380" s="187"/>
      <c r="EM380" s="187"/>
      <c r="EN380" s="187"/>
      <c r="EO380" s="187"/>
      <c r="EP380" s="187"/>
      <c r="EQ380" s="187"/>
      <c r="ER380" s="187"/>
      <c r="ES380" s="187"/>
      <c r="ET380" s="187"/>
      <c r="EU380" s="187"/>
      <c r="EV380" s="187"/>
      <c r="EW380" s="187"/>
      <c r="EX380" s="187"/>
      <c r="EY380" s="187"/>
      <c r="EZ380" s="187"/>
      <c r="FA380" s="187"/>
      <c r="FB380" s="187"/>
      <c r="FC380" s="187"/>
      <c r="FD380" s="187"/>
      <c r="FE380" s="187"/>
      <c r="FF380" s="187"/>
      <c r="FG380" s="187"/>
      <c r="FH380" s="187"/>
      <c r="FI380" s="187"/>
      <c r="FJ380" s="187"/>
      <c r="FK380" s="187"/>
      <c r="FL380" s="187"/>
      <c r="FM380" s="187"/>
      <c r="FN380" s="187"/>
      <c r="FO380" s="187"/>
      <c r="FP380" s="187"/>
      <c r="FQ380" s="187"/>
      <c r="FR380" s="187"/>
      <c r="FS380" s="187"/>
      <c r="FT380" s="187"/>
      <c r="FU380" s="187"/>
      <c r="FV380" s="187"/>
      <c r="FW380" s="187"/>
      <c r="FX380" s="187"/>
      <c r="FY380" s="187"/>
      <c r="FZ380" s="187"/>
      <c r="GA380" s="187"/>
      <c r="GB380" s="187"/>
      <c r="GC380" s="187"/>
      <c r="GD380" s="187"/>
      <c r="GE380" s="187"/>
      <c r="GF380" s="187"/>
      <c r="GG380" s="187"/>
      <c r="GH380" s="187"/>
      <c r="GI380" s="187"/>
      <c r="GJ380" s="187"/>
      <c r="GK380" s="187"/>
      <c r="GL380" s="187"/>
      <c r="GM380" s="187"/>
      <c r="GN380" s="187"/>
      <c r="GO380" s="187"/>
      <c r="GP380" s="187"/>
      <c r="GQ380" s="187"/>
      <c r="GR380" s="187"/>
      <c r="GS380" s="187"/>
      <c r="GT380" s="187"/>
      <c r="GU380" s="187"/>
      <c r="GV380" s="187"/>
      <c r="GW380" s="187"/>
      <c r="GX380" s="187"/>
      <c r="GY380" s="187"/>
      <c r="GZ380" s="187"/>
      <c r="HA380" s="187"/>
      <c r="HB380" s="187"/>
      <c r="HC380" s="187"/>
      <c r="HD380" s="187"/>
      <c r="HE380" s="187"/>
      <c r="HF380" s="187"/>
      <c r="HG380" s="187"/>
      <c r="HH380" s="187"/>
      <c r="HI380" s="187"/>
      <c r="HJ380" s="187"/>
      <c r="HK380" s="187"/>
      <c r="HL380" s="187"/>
      <c r="HM380" s="187"/>
      <c r="HN380" s="187"/>
    </row>
    <row r="381" spans="1:222" s="188" customFormat="1" x14ac:dyDescent="0.2">
      <c r="A381" s="236"/>
      <c r="E381" s="316"/>
      <c r="H381" s="762"/>
      <c r="I381" s="317"/>
      <c r="J381" s="318"/>
      <c r="K381" s="319"/>
      <c r="L381" s="320"/>
      <c r="M381" s="319"/>
      <c r="N381" s="317"/>
      <c r="O381" s="317"/>
      <c r="P381" s="317"/>
      <c r="Q381" s="510"/>
      <c r="R381" s="321"/>
      <c r="S381" s="187"/>
      <c r="T381" s="859"/>
      <c r="U381" s="867"/>
      <c r="V381" s="858"/>
      <c r="W381" s="187"/>
      <c r="X381" s="1101"/>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87"/>
      <c r="DW381" s="187"/>
      <c r="DX381" s="187"/>
      <c r="DY381" s="187"/>
      <c r="DZ381" s="187"/>
      <c r="EA381" s="187"/>
      <c r="EB381" s="187"/>
      <c r="EC381" s="187"/>
      <c r="ED381" s="187"/>
      <c r="EE381" s="187"/>
      <c r="EF381" s="187"/>
      <c r="EG381" s="187"/>
      <c r="EH381" s="187"/>
      <c r="EI381" s="187"/>
      <c r="EJ381" s="187"/>
      <c r="EK381" s="187"/>
      <c r="EL381" s="187"/>
      <c r="EM381" s="187"/>
      <c r="EN381" s="187"/>
      <c r="EO381" s="187"/>
      <c r="EP381" s="187"/>
      <c r="EQ381" s="187"/>
      <c r="ER381" s="187"/>
      <c r="ES381" s="187"/>
      <c r="ET381" s="187"/>
      <c r="EU381" s="187"/>
      <c r="EV381" s="187"/>
      <c r="EW381" s="187"/>
      <c r="EX381" s="187"/>
      <c r="EY381" s="187"/>
      <c r="EZ381" s="187"/>
      <c r="FA381" s="187"/>
      <c r="FB381" s="187"/>
      <c r="FC381" s="187"/>
      <c r="FD381" s="187"/>
      <c r="FE381" s="187"/>
      <c r="FF381" s="187"/>
      <c r="FG381" s="187"/>
      <c r="FH381" s="187"/>
      <c r="FI381" s="187"/>
      <c r="FJ381" s="187"/>
      <c r="FK381" s="187"/>
      <c r="FL381" s="187"/>
      <c r="FM381" s="187"/>
      <c r="FN381" s="187"/>
      <c r="FO381" s="187"/>
      <c r="FP381" s="187"/>
      <c r="FQ381" s="187"/>
      <c r="FR381" s="187"/>
      <c r="FS381" s="187"/>
      <c r="FT381" s="187"/>
      <c r="FU381" s="187"/>
      <c r="FV381" s="187"/>
      <c r="FW381" s="187"/>
      <c r="FX381" s="187"/>
      <c r="FY381" s="187"/>
      <c r="FZ381" s="187"/>
      <c r="GA381" s="187"/>
      <c r="GB381" s="187"/>
      <c r="GC381" s="187"/>
      <c r="GD381" s="187"/>
      <c r="GE381" s="187"/>
      <c r="GF381" s="187"/>
      <c r="GG381" s="187"/>
      <c r="GH381" s="187"/>
      <c r="GI381" s="187"/>
      <c r="GJ381" s="187"/>
      <c r="GK381" s="187"/>
      <c r="GL381" s="187"/>
      <c r="GM381" s="187"/>
      <c r="GN381" s="187"/>
      <c r="GO381" s="187"/>
      <c r="GP381" s="187"/>
      <c r="GQ381" s="187"/>
      <c r="GR381" s="187"/>
      <c r="GS381" s="187"/>
      <c r="GT381" s="187"/>
      <c r="GU381" s="187"/>
      <c r="GV381" s="187"/>
      <c r="GW381" s="187"/>
      <c r="GX381" s="187"/>
      <c r="GY381" s="187"/>
      <c r="GZ381" s="187"/>
      <c r="HA381" s="187"/>
      <c r="HB381" s="187"/>
      <c r="HC381" s="187"/>
      <c r="HD381" s="187"/>
      <c r="HE381" s="187"/>
      <c r="HF381" s="187"/>
      <c r="HG381" s="187"/>
      <c r="HH381" s="187"/>
      <c r="HI381" s="187"/>
      <c r="HJ381" s="187"/>
      <c r="HK381" s="187"/>
      <c r="HL381" s="187"/>
      <c r="HM381" s="187"/>
      <c r="HN381" s="187"/>
    </row>
    <row r="382" spans="1:222" s="188" customFormat="1" x14ac:dyDescent="0.2">
      <c r="A382" s="236"/>
      <c r="E382" s="316"/>
      <c r="H382" s="762"/>
      <c r="I382" s="317"/>
      <c r="J382" s="318"/>
      <c r="K382" s="319"/>
      <c r="L382" s="320"/>
      <c r="M382" s="319"/>
      <c r="N382" s="317"/>
      <c r="O382" s="317"/>
      <c r="P382" s="317"/>
      <c r="Q382" s="510"/>
      <c r="R382" s="321"/>
      <c r="S382" s="187"/>
      <c r="T382" s="859"/>
      <c r="U382" s="867"/>
      <c r="V382" s="858"/>
      <c r="W382" s="187"/>
      <c r="X382" s="1101"/>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87"/>
      <c r="DW382" s="187"/>
      <c r="DX382" s="187"/>
      <c r="DY382" s="187"/>
      <c r="DZ382" s="187"/>
      <c r="EA382" s="187"/>
      <c r="EB382" s="187"/>
      <c r="EC382" s="187"/>
      <c r="ED382" s="187"/>
      <c r="EE382" s="187"/>
      <c r="EF382" s="187"/>
      <c r="EG382" s="187"/>
      <c r="EH382" s="187"/>
      <c r="EI382" s="187"/>
      <c r="EJ382" s="187"/>
      <c r="EK382" s="187"/>
      <c r="EL382" s="187"/>
      <c r="EM382" s="187"/>
      <c r="EN382" s="187"/>
      <c r="EO382" s="187"/>
      <c r="EP382" s="187"/>
      <c r="EQ382" s="187"/>
      <c r="ER382" s="187"/>
      <c r="ES382" s="187"/>
      <c r="ET382" s="187"/>
      <c r="EU382" s="187"/>
      <c r="EV382" s="187"/>
      <c r="EW382" s="187"/>
      <c r="EX382" s="187"/>
      <c r="EY382" s="187"/>
      <c r="EZ382" s="187"/>
      <c r="FA382" s="187"/>
      <c r="FB382" s="187"/>
      <c r="FC382" s="187"/>
      <c r="FD382" s="187"/>
      <c r="FE382" s="187"/>
      <c r="FF382" s="187"/>
      <c r="FG382" s="187"/>
      <c r="FH382" s="187"/>
      <c r="FI382" s="187"/>
      <c r="FJ382" s="187"/>
      <c r="FK382" s="187"/>
      <c r="FL382" s="187"/>
      <c r="FM382" s="187"/>
      <c r="FN382" s="187"/>
      <c r="FO382" s="187"/>
      <c r="FP382" s="187"/>
      <c r="FQ382" s="187"/>
      <c r="FR382" s="187"/>
      <c r="FS382" s="187"/>
      <c r="FT382" s="187"/>
      <c r="FU382" s="187"/>
      <c r="FV382" s="187"/>
      <c r="FW382" s="187"/>
      <c r="FX382" s="187"/>
      <c r="FY382" s="187"/>
      <c r="FZ382" s="187"/>
      <c r="GA382" s="187"/>
      <c r="GB382" s="187"/>
      <c r="GC382" s="187"/>
      <c r="GD382" s="187"/>
      <c r="GE382" s="187"/>
      <c r="GF382" s="187"/>
      <c r="GG382" s="187"/>
      <c r="GH382" s="187"/>
      <c r="GI382" s="187"/>
      <c r="GJ382" s="187"/>
      <c r="GK382" s="187"/>
      <c r="GL382" s="187"/>
      <c r="GM382" s="187"/>
      <c r="GN382" s="187"/>
      <c r="GO382" s="187"/>
      <c r="GP382" s="187"/>
      <c r="GQ382" s="187"/>
      <c r="GR382" s="187"/>
      <c r="GS382" s="187"/>
      <c r="GT382" s="187"/>
      <c r="GU382" s="187"/>
      <c r="GV382" s="187"/>
      <c r="GW382" s="187"/>
      <c r="GX382" s="187"/>
      <c r="GY382" s="187"/>
      <c r="GZ382" s="187"/>
      <c r="HA382" s="187"/>
      <c r="HB382" s="187"/>
      <c r="HC382" s="187"/>
      <c r="HD382" s="187"/>
      <c r="HE382" s="187"/>
      <c r="HF382" s="187"/>
      <c r="HG382" s="187"/>
      <c r="HH382" s="187"/>
      <c r="HI382" s="187"/>
      <c r="HJ382" s="187"/>
      <c r="HK382" s="187"/>
      <c r="HL382" s="187"/>
      <c r="HM382" s="187"/>
      <c r="HN382" s="187"/>
    </row>
    <row r="383" spans="1:222" s="188" customFormat="1" x14ac:dyDescent="0.2">
      <c r="A383" s="236"/>
      <c r="E383" s="316"/>
      <c r="H383" s="762"/>
      <c r="I383" s="317"/>
      <c r="J383" s="318"/>
      <c r="K383" s="319"/>
      <c r="L383" s="320"/>
      <c r="M383" s="319"/>
      <c r="N383" s="317"/>
      <c r="O383" s="317"/>
      <c r="P383" s="317"/>
      <c r="Q383" s="510"/>
      <c r="R383" s="321"/>
      <c r="S383" s="187"/>
      <c r="T383" s="859"/>
      <c r="U383" s="867"/>
      <c r="V383" s="858"/>
      <c r="W383" s="187"/>
      <c r="X383" s="1101"/>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87"/>
      <c r="DW383" s="187"/>
      <c r="DX383" s="187"/>
      <c r="DY383" s="187"/>
      <c r="DZ383" s="187"/>
      <c r="EA383" s="187"/>
      <c r="EB383" s="187"/>
      <c r="EC383" s="187"/>
      <c r="ED383" s="187"/>
      <c r="EE383" s="187"/>
      <c r="EF383" s="187"/>
      <c r="EG383" s="187"/>
      <c r="EH383" s="187"/>
      <c r="EI383" s="187"/>
      <c r="EJ383" s="187"/>
      <c r="EK383" s="187"/>
      <c r="EL383" s="187"/>
      <c r="EM383" s="187"/>
      <c r="EN383" s="187"/>
      <c r="EO383" s="187"/>
      <c r="EP383" s="187"/>
      <c r="EQ383" s="187"/>
      <c r="ER383" s="187"/>
      <c r="ES383" s="187"/>
      <c r="ET383" s="187"/>
      <c r="EU383" s="187"/>
      <c r="EV383" s="187"/>
      <c r="EW383" s="187"/>
      <c r="EX383" s="187"/>
      <c r="EY383" s="187"/>
      <c r="EZ383" s="187"/>
      <c r="FA383" s="187"/>
      <c r="FB383" s="187"/>
      <c r="FC383" s="187"/>
      <c r="FD383" s="187"/>
      <c r="FE383" s="187"/>
      <c r="FF383" s="187"/>
      <c r="FG383" s="187"/>
      <c r="FH383" s="187"/>
      <c r="FI383" s="187"/>
      <c r="FJ383" s="187"/>
      <c r="FK383" s="187"/>
      <c r="FL383" s="187"/>
      <c r="FM383" s="187"/>
      <c r="FN383" s="187"/>
      <c r="FO383" s="187"/>
      <c r="FP383" s="187"/>
      <c r="FQ383" s="187"/>
      <c r="FR383" s="187"/>
      <c r="FS383" s="187"/>
      <c r="FT383" s="187"/>
      <c r="FU383" s="187"/>
      <c r="FV383" s="187"/>
      <c r="FW383" s="187"/>
      <c r="FX383" s="187"/>
      <c r="FY383" s="187"/>
      <c r="FZ383" s="187"/>
      <c r="GA383" s="187"/>
      <c r="GB383" s="187"/>
      <c r="GC383" s="187"/>
      <c r="GD383" s="187"/>
      <c r="GE383" s="187"/>
      <c r="GF383" s="187"/>
      <c r="GG383" s="187"/>
      <c r="GH383" s="187"/>
      <c r="GI383" s="187"/>
      <c r="GJ383" s="187"/>
      <c r="GK383" s="187"/>
      <c r="GL383" s="187"/>
      <c r="GM383" s="187"/>
      <c r="GN383" s="187"/>
      <c r="GO383" s="187"/>
      <c r="GP383" s="187"/>
      <c r="GQ383" s="187"/>
      <c r="GR383" s="187"/>
      <c r="GS383" s="187"/>
      <c r="GT383" s="187"/>
      <c r="GU383" s="187"/>
      <c r="GV383" s="187"/>
      <c r="GW383" s="187"/>
      <c r="GX383" s="187"/>
      <c r="GY383" s="187"/>
      <c r="GZ383" s="187"/>
      <c r="HA383" s="187"/>
      <c r="HB383" s="187"/>
      <c r="HC383" s="187"/>
      <c r="HD383" s="187"/>
      <c r="HE383" s="187"/>
      <c r="HF383" s="187"/>
      <c r="HG383" s="187"/>
      <c r="HH383" s="187"/>
      <c r="HI383" s="187"/>
      <c r="HJ383" s="187"/>
      <c r="HK383" s="187"/>
      <c r="HL383" s="187"/>
      <c r="HM383" s="187"/>
      <c r="HN383" s="187"/>
    </row>
    <row r="384" spans="1:222" s="188" customFormat="1" x14ac:dyDescent="0.2">
      <c r="A384" s="236"/>
      <c r="E384" s="316"/>
      <c r="H384" s="762"/>
      <c r="I384" s="317"/>
      <c r="J384" s="318"/>
      <c r="K384" s="319"/>
      <c r="L384" s="320"/>
      <c r="M384" s="319"/>
      <c r="N384" s="317"/>
      <c r="O384" s="317"/>
      <c r="P384" s="317"/>
      <c r="Q384" s="510"/>
      <c r="R384" s="321"/>
      <c r="S384" s="187"/>
      <c r="T384" s="859"/>
      <c r="U384" s="867"/>
      <c r="V384" s="858"/>
      <c r="W384" s="187"/>
      <c r="X384" s="1101"/>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87"/>
      <c r="DW384" s="187"/>
      <c r="DX384" s="187"/>
      <c r="DY384" s="187"/>
      <c r="DZ384" s="187"/>
      <c r="EA384" s="187"/>
      <c r="EB384" s="187"/>
      <c r="EC384" s="187"/>
      <c r="ED384" s="187"/>
      <c r="EE384" s="187"/>
      <c r="EF384" s="187"/>
      <c r="EG384" s="187"/>
      <c r="EH384" s="187"/>
      <c r="EI384" s="187"/>
      <c r="EJ384" s="187"/>
      <c r="EK384" s="187"/>
      <c r="EL384" s="187"/>
      <c r="EM384" s="187"/>
      <c r="EN384" s="187"/>
      <c r="EO384" s="187"/>
      <c r="EP384" s="187"/>
      <c r="EQ384" s="187"/>
      <c r="ER384" s="187"/>
      <c r="ES384" s="187"/>
      <c r="ET384" s="187"/>
      <c r="EU384" s="187"/>
      <c r="EV384" s="187"/>
      <c r="EW384" s="187"/>
      <c r="EX384" s="187"/>
      <c r="EY384" s="187"/>
      <c r="EZ384" s="187"/>
      <c r="FA384" s="187"/>
      <c r="FB384" s="187"/>
      <c r="FC384" s="187"/>
      <c r="FD384" s="187"/>
      <c r="FE384" s="187"/>
      <c r="FF384" s="187"/>
      <c r="FG384" s="187"/>
      <c r="FH384" s="187"/>
      <c r="FI384" s="187"/>
      <c r="FJ384" s="187"/>
      <c r="FK384" s="187"/>
      <c r="FL384" s="187"/>
      <c r="FM384" s="187"/>
      <c r="FN384" s="187"/>
      <c r="FO384" s="187"/>
      <c r="FP384" s="187"/>
      <c r="FQ384" s="187"/>
      <c r="FR384" s="187"/>
      <c r="FS384" s="187"/>
      <c r="FT384" s="187"/>
      <c r="FU384" s="187"/>
      <c r="FV384" s="187"/>
      <c r="FW384" s="187"/>
      <c r="FX384" s="187"/>
      <c r="FY384" s="187"/>
      <c r="FZ384" s="187"/>
      <c r="GA384" s="187"/>
      <c r="GB384" s="187"/>
      <c r="GC384" s="187"/>
      <c r="GD384" s="187"/>
      <c r="GE384" s="187"/>
      <c r="GF384" s="187"/>
      <c r="GG384" s="187"/>
      <c r="GH384" s="187"/>
      <c r="GI384" s="187"/>
      <c r="GJ384" s="187"/>
      <c r="GK384" s="187"/>
      <c r="GL384" s="187"/>
      <c r="GM384" s="187"/>
      <c r="GN384" s="187"/>
      <c r="GO384" s="187"/>
      <c r="GP384" s="187"/>
      <c r="GQ384" s="187"/>
      <c r="GR384" s="187"/>
      <c r="GS384" s="187"/>
      <c r="GT384" s="187"/>
      <c r="GU384" s="187"/>
      <c r="GV384" s="187"/>
      <c r="GW384" s="187"/>
      <c r="GX384" s="187"/>
      <c r="GY384" s="187"/>
      <c r="GZ384" s="187"/>
      <c r="HA384" s="187"/>
      <c r="HB384" s="187"/>
      <c r="HC384" s="187"/>
      <c r="HD384" s="187"/>
      <c r="HE384" s="187"/>
      <c r="HF384" s="187"/>
      <c r="HG384" s="187"/>
      <c r="HH384" s="187"/>
      <c r="HI384" s="187"/>
      <c r="HJ384" s="187"/>
      <c r="HK384" s="187"/>
      <c r="HL384" s="187"/>
      <c r="HM384" s="187"/>
      <c r="HN384" s="187"/>
    </row>
    <row r="385" spans="1:222" s="188" customFormat="1" x14ac:dyDescent="0.2">
      <c r="A385" s="236"/>
      <c r="E385" s="316"/>
      <c r="H385" s="762"/>
      <c r="I385" s="317"/>
      <c r="J385" s="318"/>
      <c r="K385" s="319"/>
      <c r="L385" s="320"/>
      <c r="M385" s="319"/>
      <c r="N385" s="317"/>
      <c r="O385" s="317"/>
      <c r="P385" s="317"/>
      <c r="Q385" s="510"/>
      <c r="R385" s="321"/>
      <c r="S385" s="187"/>
      <c r="T385" s="859"/>
      <c r="U385" s="867"/>
      <c r="V385" s="858"/>
      <c r="W385" s="187"/>
      <c r="X385" s="1101"/>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87"/>
      <c r="DW385" s="187"/>
      <c r="DX385" s="187"/>
      <c r="DY385" s="187"/>
      <c r="DZ385" s="187"/>
      <c r="EA385" s="187"/>
      <c r="EB385" s="187"/>
      <c r="EC385" s="187"/>
      <c r="ED385" s="187"/>
      <c r="EE385" s="187"/>
      <c r="EF385" s="187"/>
      <c r="EG385" s="187"/>
      <c r="EH385" s="187"/>
      <c r="EI385" s="187"/>
      <c r="EJ385" s="187"/>
      <c r="EK385" s="187"/>
      <c r="EL385" s="187"/>
      <c r="EM385" s="187"/>
      <c r="EN385" s="187"/>
      <c r="EO385" s="187"/>
      <c r="EP385" s="187"/>
      <c r="EQ385" s="187"/>
      <c r="ER385" s="187"/>
      <c r="ES385" s="187"/>
      <c r="ET385" s="187"/>
      <c r="EU385" s="187"/>
      <c r="EV385" s="187"/>
      <c r="EW385" s="187"/>
      <c r="EX385" s="187"/>
      <c r="EY385" s="187"/>
      <c r="EZ385" s="187"/>
      <c r="FA385" s="187"/>
      <c r="FB385" s="187"/>
      <c r="FC385" s="187"/>
      <c r="FD385" s="187"/>
      <c r="FE385" s="187"/>
      <c r="FF385" s="187"/>
      <c r="FG385" s="187"/>
      <c r="FH385" s="187"/>
      <c r="FI385" s="187"/>
      <c r="FJ385" s="187"/>
      <c r="FK385" s="187"/>
      <c r="FL385" s="187"/>
      <c r="FM385" s="187"/>
      <c r="FN385" s="187"/>
      <c r="FO385" s="187"/>
      <c r="FP385" s="187"/>
      <c r="FQ385" s="187"/>
      <c r="FR385" s="187"/>
      <c r="FS385" s="187"/>
      <c r="FT385" s="187"/>
      <c r="FU385" s="187"/>
      <c r="FV385" s="187"/>
      <c r="FW385" s="187"/>
      <c r="FX385" s="187"/>
      <c r="FY385" s="187"/>
      <c r="FZ385" s="187"/>
      <c r="GA385" s="187"/>
      <c r="GB385" s="187"/>
      <c r="GC385" s="187"/>
      <c r="GD385" s="187"/>
      <c r="GE385" s="187"/>
      <c r="GF385" s="187"/>
      <c r="GG385" s="187"/>
      <c r="GH385" s="187"/>
      <c r="GI385" s="187"/>
      <c r="GJ385" s="187"/>
      <c r="GK385" s="187"/>
      <c r="GL385" s="187"/>
      <c r="GM385" s="187"/>
      <c r="GN385" s="187"/>
      <c r="GO385" s="187"/>
      <c r="GP385" s="187"/>
      <c r="GQ385" s="187"/>
      <c r="GR385" s="187"/>
      <c r="GS385" s="187"/>
      <c r="GT385" s="187"/>
      <c r="GU385" s="187"/>
      <c r="GV385" s="187"/>
      <c r="GW385" s="187"/>
      <c r="GX385" s="187"/>
      <c r="GY385" s="187"/>
      <c r="GZ385" s="187"/>
      <c r="HA385" s="187"/>
      <c r="HB385" s="187"/>
      <c r="HC385" s="187"/>
      <c r="HD385" s="187"/>
      <c r="HE385" s="187"/>
      <c r="HF385" s="187"/>
      <c r="HG385" s="187"/>
      <c r="HH385" s="187"/>
      <c r="HI385" s="187"/>
      <c r="HJ385" s="187"/>
      <c r="HK385" s="187"/>
      <c r="HL385" s="187"/>
      <c r="HM385" s="187"/>
      <c r="HN385" s="187"/>
    </row>
    <row r="386" spans="1:222" s="188" customFormat="1" x14ac:dyDescent="0.2">
      <c r="A386" s="236"/>
      <c r="E386" s="316"/>
      <c r="H386" s="762"/>
      <c r="I386" s="317"/>
      <c r="J386" s="318"/>
      <c r="K386" s="319"/>
      <c r="L386" s="320"/>
      <c r="M386" s="319"/>
      <c r="N386" s="317"/>
      <c r="O386" s="317"/>
      <c r="P386" s="317"/>
      <c r="Q386" s="510"/>
      <c r="R386" s="321"/>
      <c r="S386" s="187"/>
      <c r="T386" s="859"/>
      <c r="U386" s="867"/>
      <c r="V386" s="858"/>
      <c r="W386" s="187"/>
      <c r="X386" s="1101"/>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87"/>
      <c r="DW386" s="187"/>
      <c r="DX386" s="187"/>
      <c r="DY386" s="187"/>
      <c r="DZ386" s="187"/>
      <c r="EA386" s="187"/>
      <c r="EB386" s="187"/>
      <c r="EC386" s="187"/>
      <c r="ED386" s="187"/>
      <c r="EE386" s="187"/>
      <c r="EF386" s="187"/>
      <c r="EG386" s="187"/>
      <c r="EH386" s="187"/>
      <c r="EI386" s="187"/>
      <c r="EJ386" s="187"/>
      <c r="EK386" s="187"/>
      <c r="EL386" s="187"/>
      <c r="EM386" s="187"/>
      <c r="EN386" s="187"/>
      <c r="EO386" s="187"/>
      <c r="EP386" s="187"/>
      <c r="EQ386" s="187"/>
      <c r="ER386" s="187"/>
      <c r="ES386" s="187"/>
      <c r="ET386" s="187"/>
      <c r="EU386" s="187"/>
      <c r="EV386" s="187"/>
      <c r="EW386" s="187"/>
      <c r="EX386" s="187"/>
      <c r="EY386" s="187"/>
      <c r="EZ386" s="187"/>
      <c r="FA386" s="187"/>
      <c r="FB386" s="187"/>
      <c r="FC386" s="187"/>
      <c r="FD386" s="187"/>
      <c r="FE386" s="187"/>
      <c r="FF386" s="187"/>
      <c r="FG386" s="187"/>
      <c r="FH386" s="187"/>
      <c r="FI386" s="187"/>
      <c r="FJ386" s="187"/>
      <c r="FK386" s="187"/>
      <c r="FL386" s="187"/>
      <c r="FM386" s="187"/>
      <c r="FN386" s="187"/>
      <c r="FO386" s="187"/>
      <c r="FP386" s="187"/>
      <c r="FQ386" s="187"/>
      <c r="FR386" s="187"/>
      <c r="FS386" s="187"/>
      <c r="FT386" s="187"/>
      <c r="FU386" s="187"/>
      <c r="FV386" s="187"/>
      <c r="FW386" s="187"/>
      <c r="FX386" s="187"/>
      <c r="FY386" s="187"/>
      <c r="FZ386" s="187"/>
      <c r="GA386" s="187"/>
      <c r="GB386" s="187"/>
      <c r="GC386" s="187"/>
      <c r="GD386" s="187"/>
      <c r="GE386" s="187"/>
      <c r="GF386" s="187"/>
      <c r="GG386" s="187"/>
      <c r="GH386" s="187"/>
      <c r="GI386" s="187"/>
      <c r="GJ386" s="187"/>
      <c r="GK386" s="187"/>
      <c r="GL386" s="187"/>
      <c r="GM386" s="187"/>
      <c r="GN386" s="187"/>
      <c r="GO386" s="187"/>
      <c r="GP386" s="187"/>
      <c r="GQ386" s="187"/>
      <c r="GR386" s="187"/>
      <c r="GS386" s="187"/>
      <c r="GT386" s="187"/>
      <c r="GU386" s="187"/>
      <c r="GV386" s="187"/>
      <c r="GW386" s="187"/>
      <c r="GX386" s="187"/>
      <c r="GY386" s="187"/>
      <c r="GZ386" s="187"/>
      <c r="HA386" s="187"/>
      <c r="HB386" s="187"/>
      <c r="HC386" s="187"/>
      <c r="HD386" s="187"/>
      <c r="HE386" s="187"/>
      <c r="HF386" s="187"/>
      <c r="HG386" s="187"/>
      <c r="HH386" s="187"/>
      <c r="HI386" s="187"/>
      <c r="HJ386" s="187"/>
      <c r="HK386" s="187"/>
      <c r="HL386" s="187"/>
      <c r="HM386" s="187"/>
      <c r="HN386" s="187"/>
    </row>
    <row r="387" spans="1:222" s="188" customFormat="1" x14ac:dyDescent="0.2">
      <c r="A387" s="236"/>
      <c r="E387" s="316"/>
      <c r="H387" s="762"/>
      <c r="I387" s="317"/>
      <c r="J387" s="318"/>
      <c r="K387" s="319"/>
      <c r="L387" s="320"/>
      <c r="M387" s="319"/>
      <c r="N387" s="317"/>
      <c r="O387" s="317"/>
      <c r="P387" s="317"/>
      <c r="Q387" s="510"/>
      <c r="R387" s="321"/>
      <c r="S387" s="187"/>
      <c r="T387" s="859"/>
      <c r="U387" s="867"/>
      <c r="V387" s="858"/>
      <c r="W387" s="187"/>
      <c r="X387" s="1101"/>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87"/>
      <c r="DW387" s="187"/>
      <c r="DX387" s="187"/>
      <c r="DY387" s="187"/>
      <c r="DZ387" s="187"/>
      <c r="EA387" s="187"/>
      <c r="EB387" s="187"/>
      <c r="EC387" s="187"/>
      <c r="ED387" s="187"/>
      <c r="EE387" s="187"/>
      <c r="EF387" s="187"/>
      <c r="EG387" s="187"/>
      <c r="EH387" s="187"/>
      <c r="EI387" s="187"/>
      <c r="EJ387" s="187"/>
      <c r="EK387" s="187"/>
      <c r="EL387" s="187"/>
      <c r="EM387" s="187"/>
      <c r="EN387" s="187"/>
      <c r="EO387" s="187"/>
      <c r="EP387" s="187"/>
      <c r="EQ387" s="187"/>
      <c r="ER387" s="187"/>
      <c r="ES387" s="187"/>
      <c r="ET387" s="187"/>
      <c r="EU387" s="187"/>
      <c r="EV387" s="187"/>
      <c r="EW387" s="187"/>
      <c r="EX387" s="187"/>
      <c r="EY387" s="187"/>
      <c r="EZ387" s="187"/>
      <c r="FA387" s="187"/>
      <c r="FB387" s="187"/>
      <c r="FC387" s="187"/>
      <c r="FD387" s="187"/>
      <c r="FE387" s="187"/>
      <c r="FF387" s="187"/>
      <c r="FG387" s="187"/>
      <c r="FH387" s="187"/>
      <c r="FI387" s="187"/>
      <c r="FJ387" s="187"/>
      <c r="FK387" s="187"/>
      <c r="FL387" s="187"/>
      <c r="FM387" s="187"/>
      <c r="FN387" s="187"/>
      <c r="FO387" s="187"/>
      <c r="FP387" s="187"/>
      <c r="FQ387" s="187"/>
      <c r="FR387" s="187"/>
      <c r="FS387" s="187"/>
      <c r="FT387" s="187"/>
      <c r="FU387" s="187"/>
      <c r="FV387" s="187"/>
      <c r="FW387" s="187"/>
      <c r="FX387" s="187"/>
      <c r="FY387" s="187"/>
      <c r="FZ387" s="187"/>
      <c r="GA387" s="187"/>
      <c r="GB387" s="187"/>
      <c r="GC387" s="187"/>
      <c r="GD387" s="187"/>
      <c r="GE387" s="187"/>
      <c r="GF387" s="187"/>
      <c r="GG387" s="187"/>
      <c r="GH387" s="187"/>
      <c r="GI387" s="187"/>
      <c r="GJ387" s="187"/>
      <c r="GK387" s="187"/>
      <c r="GL387" s="187"/>
      <c r="GM387" s="187"/>
      <c r="GN387" s="187"/>
      <c r="GO387" s="187"/>
      <c r="GP387" s="187"/>
      <c r="GQ387" s="187"/>
      <c r="GR387" s="187"/>
      <c r="GS387" s="187"/>
      <c r="GT387" s="187"/>
      <c r="GU387" s="187"/>
      <c r="GV387" s="187"/>
      <c r="GW387" s="187"/>
      <c r="GX387" s="187"/>
      <c r="GY387" s="187"/>
      <c r="GZ387" s="187"/>
      <c r="HA387" s="187"/>
      <c r="HB387" s="187"/>
      <c r="HC387" s="187"/>
      <c r="HD387" s="187"/>
      <c r="HE387" s="187"/>
      <c r="HF387" s="187"/>
      <c r="HG387" s="187"/>
      <c r="HH387" s="187"/>
      <c r="HI387" s="187"/>
      <c r="HJ387" s="187"/>
      <c r="HK387" s="187"/>
      <c r="HL387" s="187"/>
      <c r="HM387" s="187"/>
      <c r="HN387" s="187"/>
    </row>
    <row r="388" spans="1:222" s="188" customFormat="1" x14ac:dyDescent="0.2">
      <c r="A388" s="236"/>
      <c r="E388" s="316"/>
      <c r="H388" s="762"/>
      <c r="I388" s="317"/>
      <c r="J388" s="318"/>
      <c r="K388" s="319"/>
      <c r="L388" s="320"/>
      <c r="M388" s="319"/>
      <c r="N388" s="317"/>
      <c r="O388" s="317"/>
      <c r="P388" s="317"/>
      <c r="Q388" s="510"/>
      <c r="R388" s="321"/>
      <c r="S388" s="187"/>
      <c r="T388" s="859"/>
      <c r="U388" s="867"/>
      <c r="V388" s="858"/>
      <c r="W388" s="187"/>
      <c r="X388" s="1101"/>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c r="CC388" s="187"/>
      <c r="CD388" s="187"/>
      <c r="CE388" s="187"/>
      <c r="CF388" s="187"/>
      <c r="CG388" s="187"/>
      <c r="CH388" s="187"/>
      <c r="CI388" s="187"/>
      <c r="CJ388" s="187"/>
      <c r="CK388" s="187"/>
      <c r="CL388" s="187"/>
      <c r="CM388" s="187"/>
      <c r="CN388" s="187"/>
      <c r="CO388" s="187"/>
      <c r="CP388" s="187"/>
      <c r="CQ388" s="187"/>
      <c r="CR388" s="187"/>
      <c r="CS388" s="187"/>
      <c r="CT388" s="187"/>
      <c r="CU388" s="187"/>
      <c r="CV388" s="187"/>
      <c r="CW388" s="187"/>
      <c r="CX388" s="187"/>
      <c r="CY388" s="187"/>
      <c r="CZ388" s="187"/>
      <c r="DA388" s="187"/>
      <c r="DB388" s="187"/>
      <c r="DC388" s="187"/>
      <c r="DD388" s="187"/>
      <c r="DE388" s="187"/>
      <c r="DF388" s="187"/>
      <c r="DG388" s="187"/>
      <c r="DH388" s="187"/>
      <c r="DI388" s="187"/>
      <c r="DJ388" s="187"/>
      <c r="DK388" s="187"/>
      <c r="DL388" s="187"/>
      <c r="DM388" s="187"/>
      <c r="DN388" s="187"/>
      <c r="DO388" s="187"/>
      <c r="DP388" s="187"/>
      <c r="DQ388" s="187"/>
      <c r="DR388" s="187"/>
      <c r="DS388" s="187"/>
      <c r="DT388" s="187"/>
      <c r="DU388" s="187"/>
      <c r="DV388" s="187"/>
      <c r="DW388" s="187"/>
      <c r="DX388" s="187"/>
      <c r="DY388" s="187"/>
      <c r="DZ388" s="187"/>
      <c r="EA388" s="187"/>
      <c r="EB388" s="187"/>
      <c r="EC388" s="187"/>
      <c r="ED388" s="187"/>
      <c r="EE388" s="187"/>
      <c r="EF388" s="187"/>
      <c r="EG388" s="187"/>
      <c r="EH388" s="187"/>
      <c r="EI388" s="187"/>
      <c r="EJ388" s="187"/>
      <c r="EK388" s="187"/>
      <c r="EL388" s="187"/>
      <c r="EM388" s="187"/>
      <c r="EN388" s="187"/>
      <c r="EO388" s="187"/>
      <c r="EP388" s="187"/>
      <c r="EQ388" s="187"/>
      <c r="ER388" s="187"/>
      <c r="ES388" s="187"/>
      <c r="ET388" s="187"/>
      <c r="EU388" s="187"/>
      <c r="EV388" s="187"/>
      <c r="EW388" s="187"/>
      <c r="EX388" s="187"/>
      <c r="EY388" s="187"/>
      <c r="EZ388" s="187"/>
      <c r="FA388" s="187"/>
      <c r="FB388" s="187"/>
      <c r="FC388" s="187"/>
      <c r="FD388" s="187"/>
      <c r="FE388" s="187"/>
      <c r="FF388" s="187"/>
      <c r="FG388" s="187"/>
      <c r="FH388" s="187"/>
      <c r="FI388" s="187"/>
      <c r="FJ388" s="187"/>
      <c r="FK388" s="187"/>
      <c r="FL388" s="187"/>
      <c r="FM388" s="187"/>
      <c r="FN388" s="187"/>
      <c r="FO388" s="187"/>
      <c r="FP388" s="187"/>
      <c r="FQ388" s="187"/>
      <c r="FR388" s="187"/>
      <c r="FS388" s="187"/>
      <c r="FT388" s="187"/>
      <c r="FU388" s="187"/>
      <c r="FV388" s="187"/>
      <c r="FW388" s="187"/>
      <c r="FX388" s="187"/>
      <c r="FY388" s="187"/>
      <c r="FZ388" s="187"/>
      <c r="GA388" s="187"/>
      <c r="GB388" s="187"/>
      <c r="GC388" s="187"/>
      <c r="GD388" s="187"/>
      <c r="GE388" s="187"/>
      <c r="GF388" s="187"/>
      <c r="GG388" s="187"/>
      <c r="GH388" s="187"/>
      <c r="GI388" s="187"/>
      <c r="GJ388" s="187"/>
      <c r="GK388" s="187"/>
      <c r="GL388" s="187"/>
      <c r="GM388" s="187"/>
      <c r="GN388" s="187"/>
      <c r="GO388" s="187"/>
      <c r="GP388" s="187"/>
      <c r="GQ388" s="187"/>
      <c r="GR388" s="187"/>
      <c r="GS388" s="187"/>
      <c r="GT388" s="187"/>
      <c r="GU388" s="187"/>
      <c r="GV388" s="187"/>
      <c r="GW388" s="187"/>
      <c r="GX388" s="187"/>
      <c r="GY388" s="187"/>
      <c r="GZ388" s="187"/>
      <c r="HA388" s="187"/>
      <c r="HB388" s="187"/>
      <c r="HC388" s="187"/>
      <c r="HD388" s="187"/>
      <c r="HE388" s="187"/>
      <c r="HF388" s="187"/>
      <c r="HG388" s="187"/>
      <c r="HH388" s="187"/>
      <c r="HI388" s="187"/>
      <c r="HJ388" s="187"/>
      <c r="HK388" s="187"/>
      <c r="HL388" s="187"/>
      <c r="HM388" s="187"/>
      <c r="HN388" s="187"/>
    </row>
    <row r="389" spans="1:222" s="188" customFormat="1" x14ac:dyDescent="0.2">
      <c r="A389" s="236"/>
      <c r="E389" s="316"/>
      <c r="H389" s="762"/>
      <c r="I389" s="317"/>
      <c r="J389" s="318"/>
      <c r="K389" s="319"/>
      <c r="L389" s="320"/>
      <c r="M389" s="319"/>
      <c r="N389" s="317"/>
      <c r="O389" s="317"/>
      <c r="P389" s="317"/>
      <c r="Q389" s="510"/>
      <c r="R389" s="321"/>
      <c r="S389" s="187"/>
      <c r="T389" s="859"/>
      <c r="U389" s="867"/>
      <c r="V389" s="858"/>
      <c r="W389" s="187"/>
      <c r="X389" s="1101"/>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87"/>
      <c r="DW389" s="187"/>
      <c r="DX389" s="187"/>
      <c r="DY389" s="187"/>
      <c r="DZ389" s="187"/>
      <c r="EA389" s="187"/>
      <c r="EB389" s="187"/>
      <c r="EC389" s="187"/>
      <c r="ED389" s="187"/>
      <c r="EE389" s="187"/>
      <c r="EF389" s="187"/>
      <c r="EG389" s="187"/>
      <c r="EH389" s="187"/>
      <c r="EI389" s="187"/>
      <c r="EJ389" s="187"/>
      <c r="EK389" s="187"/>
      <c r="EL389" s="187"/>
      <c r="EM389" s="187"/>
      <c r="EN389" s="187"/>
      <c r="EO389" s="187"/>
      <c r="EP389" s="187"/>
      <c r="EQ389" s="187"/>
      <c r="ER389" s="187"/>
      <c r="ES389" s="187"/>
      <c r="ET389" s="187"/>
      <c r="EU389" s="187"/>
      <c r="EV389" s="187"/>
      <c r="EW389" s="187"/>
      <c r="EX389" s="187"/>
      <c r="EY389" s="187"/>
      <c r="EZ389" s="187"/>
      <c r="FA389" s="187"/>
      <c r="FB389" s="187"/>
      <c r="FC389" s="187"/>
      <c r="FD389" s="187"/>
      <c r="FE389" s="187"/>
      <c r="FF389" s="187"/>
      <c r="FG389" s="187"/>
      <c r="FH389" s="187"/>
      <c r="FI389" s="187"/>
      <c r="FJ389" s="187"/>
      <c r="FK389" s="187"/>
      <c r="FL389" s="187"/>
      <c r="FM389" s="187"/>
      <c r="FN389" s="187"/>
      <c r="FO389" s="187"/>
      <c r="FP389" s="187"/>
      <c r="FQ389" s="187"/>
      <c r="FR389" s="187"/>
      <c r="FS389" s="187"/>
      <c r="FT389" s="187"/>
      <c r="FU389" s="187"/>
      <c r="FV389" s="187"/>
      <c r="FW389" s="187"/>
      <c r="FX389" s="187"/>
      <c r="FY389" s="187"/>
      <c r="FZ389" s="187"/>
      <c r="GA389" s="187"/>
      <c r="GB389" s="187"/>
      <c r="GC389" s="187"/>
      <c r="GD389" s="187"/>
      <c r="GE389" s="187"/>
      <c r="GF389" s="187"/>
      <c r="GG389" s="187"/>
      <c r="GH389" s="187"/>
      <c r="GI389" s="187"/>
      <c r="GJ389" s="187"/>
      <c r="GK389" s="187"/>
      <c r="GL389" s="187"/>
      <c r="GM389" s="187"/>
      <c r="GN389" s="187"/>
      <c r="GO389" s="187"/>
      <c r="GP389" s="187"/>
      <c r="GQ389" s="187"/>
      <c r="GR389" s="187"/>
      <c r="GS389" s="187"/>
      <c r="GT389" s="187"/>
      <c r="GU389" s="187"/>
      <c r="GV389" s="187"/>
      <c r="GW389" s="187"/>
      <c r="GX389" s="187"/>
      <c r="GY389" s="187"/>
      <c r="GZ389" s="187"/>
      <c r="HA389" s="187"/>
      <c r="HB389" s="187"/>
      <c r="HC389" s="187"/>
      <c r="HD389" s="187"/>
      <c r="HE389" s="187"/>
      <c r="HF389" s="187"/>
      <c r="HG389" s="187"/>
      <c r="HH389" s="187"/>
      <c r="HI389" s="187"/>
      <c r="HJ389" s="187"/>
      <c r="HK389" s="187"/>
      <c r="HL389" s="187"/>
      <c r="HM389" s="187"/>
      <c r="HN389" s="187"/>
    </row>
    <row r="390" spans="1:222" s="188" customFormat="1" x14ac:dyDescent="0.2">
      <c r="A390" s="236"/>
      <c r="E390" s="316"/>
      <c r="H390" s="762"/>
      <c r="I390" s="317"/>
      <c r="J390" s="318"/>
      <c r="K390" s="319"/>
      <c r="L390" s="320"/>
      <c r="M390" s="319"/>
      <c r="N390" s="317"/>
      <c r="O390" s="317"/>
      <c r="P390" s="317"/>
      <c r="Q390" s="510"/>
      <c r="R390" s="321"/>
      <c r="S390" s="187"/>
      <c r="T390" s="859"/>
      <c r="U390" s="867"/>
      <c r="V390" s="858"/>
      <c r="W390" s="187"/>
      <c r="X390" s="1101"/>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87"/>
      <c r="DW390" s="187"/>
      <c r="DX390" s="187"/>
      <c r="DY390" s="187"/>
      <c r="DZ390" s="187"/>
      <c r="EA390" s="187"/>
      <c r="EB390" s="187"/>
      <c r="EC390" s="187"/>
      <c r="ED390" s="187"/>
      <c r="EE390" s="187"/>
      <c r="EF390" s="187"/>
      <c r="EG390" s="187"/>
      <c r="EH390" s="187"/>
      <c r="EI390" s="187"/>
      <c r="EJ390" s="187"/>
      <c r="EK390" s="187"/>
      <c r="EL390" s="187"/>
      <c r="EM390" s="187"/>
      <c r="EN390" s="187"/>
      <c r="EO390" s="187"/>
      <c r="EP390" s="187"/>
      <c r="EQ390" s="187"/>
      <c r="ER390" s="187"/>
      <c r="ES390" s="187"/>
      <c r="ET390" s="187"/>
      <c r="EU390" s="187"/>
      <c r="EV390" s="187"/>
      <c r="EW390" s="187"/>
      <c r="EX390" s="187"/>
      <c r="EY390" s="187"/>
      <c r="EZ390" s="187"/>
      <c r="FA390" s="187"/>
      <c r="FB390" s="187"/>
      <c r="FC390" s="187"/>
      <c r="FD390" s="187"/>
      <c r="FE390" s="187"/>
      <c r="FF390" s="187"/>
      <c r="FG390" s="187"/>
      <c r="FH390" s="187"/>
      <c r="FI390" s="187"/>
      <c r="FJ390" s="187"/>
      <c r="FK390" s="187"/>
      <c r="FL390" s="187"/>
      <c r="FM390" s="187"/>
      <c r="FN390" s="187"/>
      <c r="FO390" s="187"/>
      <c r="FP390" s="187"/>
      <c r="FQ390" s="187"/>
      <c r="FR390" s="187"/>
      <c r="FS390" s="187"/>
      <c r="FT390" s="187"/>
      <c r="FU390" s="187"/>
      <c r="FV390" s="187"/>
      <c r="FW390" s="187"/>
      <c r="FX390" s="187"/>
      <c r="FY390" s="187"/>
      <c r="FZ390" s="187"/>
      <c r="GA390" s="187"/>
      <c r="GB390" s="187"/>
      <c r="GC390" s="187"/>
      <c r="GD390" s="187"/>
      <c r="GE390" s="187"/>
      <c r="GF390" s="187"/>
      <c r="GG390" s="187"/>
      <c r="GH390" s="187"/>
      <c r="GI390" s="187"/>
      <c r="GJ390" s="187"/>
      <c r="GK390" s="187"/>
      <c r="GL390" s="187"/>
      <c r="GM390" s="187"/>
      <c r="GN390" s="187"/>
      <c r="GO390" s="187"/>
      <c r="GP390" s="187"/>
      <c r="GQ390" s="187"/>
      <c r="GR390" s="187"/>
      <c r="GS390" s="187"/>
      <c r="GT390" s="187"/>
      <c r="GU390" s="187"/>
      <c r="GV390" s="187"/>
      <c r="GW390" s="187"/>
      <c r="GX390" s="187"/>
      <c r="GY390" s="187"/>
      <c r="GZ390" s="187"/>
      <c r="HA390" s="187"/>
      <c r="HB390" s="187"/>
      <c r="HC390" s="187"/>
      <c r="HD390" s="187"/>
      <c r="HE390" s="187"/>
      <c r="HF390" s="187"/>
      <c r="HG390" s="187"/>
      <c r="HH390" s="187"/>
      <c r="HI390" s="187"/>
      <c r="HJ390" s="187"/>
      <c r="HK390" s="187"/>
      <c r="HL390" s="187"/>
      <c r="HM390" s="187"/>
      <c r="HN390" s="187"/>
    </row>
    <row r="391" spans="1:222" s="188" customFormat="1" x14ac:dyDescent="0.2">
      <c r="A391" s="236"/>
      <c r="E391" s="316"/>
      <c r="H391" s="762"/>
      <c r="I391" s="317"/>
      <c r="J391" s="318"/>
      <c r="K391" s="319"/>
      <c r="L391" s="320"/>
      <c r="M391" s="319"/>
      <c r="N391" s="317"/>
      <c r="O391" s="317"/>
      <c r="P391" s="317"/>
      <c r="Q391" s="510"/>
      <c r="R391" s="321"/>
      <c r="S391" s="187"/>
      <c r="T391" s="859"/>
      <c r="U391" s="867"/>
      <c r="V391" s="858"/>
      <c r="W391" s="187"/>
      <c r="X391" s="1101"/>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87"/>
      <c r="DW391" s="187"/>
      <c r="DX391" s="187"/>
      <c r="DY391" s="187"/>
      <c r="DZ391" s="187"/>
      <c r="EA391" s="187"/>
      <c r="EB391" s="187"/>
      <c r="EC391" s="187"/>
      <c r="ED391" s="187"/>
      <c r="EE391" s="187"/>
      <c r="EF391" s="187"/>
      <c r="EG391" s="187"/>
      <c r="EH391" s="187"/>
      <c r="EI391" s="187"/>
      <c r="EJ391" s="187"/>
      <c r="EK391" s="187"/>
      <c r="EL391" s="187"/>
      <c r="EM391" s="187"/>
      <c r="EN391" s="187"/>
      <c r="EO391" s="187"/>
      <c r="EP391" s="187"/>
      <c r="EQ391" s="187"/>
      <c r="ER391" s="187"/>
      <c r="ES391" s="187"/>
      <c r="ET391" s="187"/>
      <c r="EU391" s="187"/>
      <c r="EV391" s="187"/>
      <c r="EW391" s="187"/>
      <c r="EX391" s="187"/>
      <c r="EY391" s="187"/>
      <c r="EZ391" s="187"/>
      <c r="FA391" s="187"/>
      <c r="FB391" s="187"/>
      <c r="FC391" s="187"/>
      <c r="FD391" s="187"/>
      <c r="FE391" s="187"/>
      <c r="FF391" s="187"/>
      <c r="FG391" s="187"/>
      <c r="FH391" s="187"/>
      <c r="FI391" s="187"/>
      <c r="FJ391" s="187"/>
      <c r="FK391" s="187"/>
      <c r="FL391" s="187"/>
      <c r="FM391" s="187"/>
      <c r="FN391" s="187"/>
      <c r="FO391" s="187"/>
      <c r="FP391" s="187"/>
      <c r="FQ391" s="187"/>
      <c r="FR391" s="187"/>
      <c r="FS391" s="187"/>
      <c r="FT391" s="187"/>
      <c r="FU391" s="187"/>
      <c r="FV391" s="187"/>
      <c r="FW391" s="187"/>
      <c r="FX391" s="187"/>
      <c r="FY391" s="187"/>
      <c r="FZ391" s="187"/>
      <c r="GA391" s="187"/>
      <c r="GB391" s="187"/>
      <c r="GC391" s="187"/>
      <c r="GD391" s="187"/>
      <c r="GE391" s="187"/>
      <c r="GF391" s="187"/>
      <c r="GG391" s="187"/>
      <c r="GH391" s="187"/>
      <c r="GI391" s="187"/>
      <c r="GJ391" s="187"/>
      <c r="GK391" s="187"/>
      <c r="GL391" s="187"/>
      <c r="GM391" s="187"/>
      <c r="GN391" s="187"/>
      <c r="GO391" s="187"/>
      <c r="GP391" s="187"/>
      <c r="GQ391" s="187"/>
      <c r="GR391" s="187"/>
      <c r="GS391" s="187"/>
      <c r="GT391" s="187"/>
      <c r="GU391" s="187"/>
      <c r="GV391" s="187"/>
      <c r="GW391" s="187"/>
      <c r="GX391" s="187"/>
      <c r="GY391" s="187"/>
      <c r="GZ391" s="187"/>
      <c r="HA391" s="187"/>
      <c r="HB391" s="187"/>
      <c r="HC391" s="187"/>
      <c r="HD391" s="187"/>
      <c r="HE391" s="187"/>
      <c r="HF391" s="187"/>
      <c r="HG391" s="187"/>
      <c r="HH391" s="187"/>
      <c r="HI391" s="187"/>
      <c r="HJ391" s="187"/>
      <c r="HK391" s="187"/>
      <c r="HL391" s="187"/>
      <c r="HM391" s="187"/>
      <c r="HN391" s="187"/>
    </row>
    <row r="392" spans="1:222" s="188" customFormat="1" x14ac:dyDescent="0.2">
      <c r="A392" s="236"/>
      <c r="E392" s="316"/>
      <c r="H392" s="762"/>
      <c r="I392" s="317"/>
      <c r="J392" s="318"/>
      <c r="K392" s="319"/>
      <c r="L392" s="320"/>
      <c r="M392" s="319"/>
      <c r="N392" s="317"/>
      <c r="O392" s="317"/>
      <c r="P392" s="317"/>
      <c r="Q392" s="510"/>
      <c r="R392" s="321"/>
      <c r="S392" s="187"/>
      <c r="T392" s="859"/>
      <c r="U392" s="867"/>
      <c r="V392" s="858"/>
      <c r="W392" s="187"/>
      <c r="X392" s="1101"/>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87"/>
      <c r="DW392" s="187"/>
      <c r="DX392" s="187"/>
      <c r="DY392" s="187"/>
      <c r="DZ392" s="187"/>
      <c r="EA392" s="187"/>
      <c r="EB392" s="187"/>
      <c r="EC392" s="187"/>
      <c r="ED392" s="187"/>
      <c r="EE392" s="187"/>
      <c r="EF392" s="187"/>
      <c r="EG392" s="187"/>
      <c r="EH392" s="187"/>
      <c r="EI392" s="187"/>
      <c r="EJ392" s="187"/>
      <c r="EK392" s="187"/>
      <c r="EL392" s="187"/>
      <c r="EM392" s="187"/>
      <c r="EN392" s="187"/>
      <c r="EO392" s="187"/>
      <c r="EP392" s="187"/>
      <c r="EQ392" s="187"/>
      <c r="ER392" s="187"/>
      <c r="ES392" s="187"/>
      <c r="ET392" s="187"/>
      <c r="EU392" s="187"/>
      <c r="EV392" s="187"/>
      <c r="EW392" s="187"/>
      <c r="EX392" s="187"/>
      <c r="EY392" s="187"/>
      <c r="EZ392" s="187"/>
      <c r="FA392" s="187"/>
      <c r="FB392" s="187"/>
      <c r="FC392" s="187"/>
      <c r="FD392" s="187"/>
      <c r="FE392" s="187"/>
      <c r="FF392" s="187"/>
      <c r="FG392" s="187"/>
      <c r="FH392" s="187"/>
      <c r="FI392" s="187"/>
      <c r="FJ392" s="187"/>
      <c r="FK392" s="187"/>
      <c r="FL392" s="187"/>
      <c r="FM392" s="187"/>
      <c r="FN392" s="187"/>
      <c r="FO392" s="187"/>
      <c r="FP392" s="187"/>
      <c r="FQ392" s="187"/>
      <c r="FR392" s="187"/>
      <c r="FS392" s="187"/>
      <c r="FT392" s="187"/>
      <c r="FU392" s="187"/>
      <c r="FV392" s="187"/>
      <c r="FW392" s="187"/>
      <c r="FX392" s="187"/>
      <c r="FY392" s="187"/>
      <c r="FZ392" s="187"/>
      <c r="GA392" s="187"/>
      <c r="GB392" s="187"/>
      <c r="GC392" s="187"/>
      <c r="GD392" s="187"/>
      <c r="GE392" s="187"/>
      <c r="GF392" s="187"/>
      <c r="GG392" s="187"/>
      <c r="GH392" s="187"/>
      <c r="GI392" s="187"/>
      <c r="GJ392" s="187"/>
      <c r="GK392" s="187"/>
      <c r="GL392" s="187"/>
      <c r="GM392" s="187"/>
      <c r="GN392" s="187"/>
      <c r="GO392" s="187"/>
      <c r="GP392" s="187"/>
      <c r="GQ392" s="187"/>
      <c r="GR392" s="187"/>
      <c r="GS392" s="187"/>
      <c r="GT392" s="187"/>
      <c r="GU392" s="187"/>
      <c r="GV392" s="187"/>
      <c r="GW392" s="187"/>
      <c r="GX392" s="187"/>
      <c r="GY392" s="187"/>
      <c r="GZ392" s="187"/>
      <c r="HA392" s="187"/>
      <c r="HB392" s="187"/>
      <c r="HC392" s="187"/>
      <c r="HD392" s="187"/>
      <c r="HE392" s="187"/>
      <c r="HF392" s="187"/>
      <c r="HG392" s="187"/>
      <c r="HH392" s="187"/>
      <c r="HI392" s="187"/>
      <c r="HJ392" s="187"/>
      <c r="HK392" s="187"/>
      <c r="HL392" s="187"/>
      <c r="HM392" s="187"/>
      <c r="HN392" s="187"/>
    </row>
    <row r="393" spans="1:222" s="188" customFormat="1" x14ac:dyDescent="0.2">
      <c r="A393" s="236"/>
      <c r="E393" s="316"/>
      <c r="H393" s="762"/>
      <c r="I393" s="317"/>
      <c r="J393" s="318"/>
      <c r="K393" s="319"/>
      <c r="L393" s="320"/>
      <c r="M393" s="319"/>
      <c r="N393" s="317"/>
      <c r="O393" s="317"/>
      <c r="P393" s="317"/>
      <c r="Q393" s="510"/>
      <c r="R393" s="321"/>
      <c r="S393" s="187"/>
      <c r="T393" s="859"/>
      <c r="U393" s="867"/>
      <c r="V393" s="858"/>
      <c r="W393" s="187"/>
      <c r="X393" s="1101"/>
      <c r="Y393" s="187"/>
      <c r="Z393" s="187"/>
      <c r="AA393" s="187"/>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c r="BM393" s="187"/>
      <c r="BN393" s="187"/>
      <c r="BO393" s="187"/>
      <c r="BP393" s="187"/>
      <c r="BQ393" s="187"/>
      <c r="BR393" s="187"/>
      <c r="BS393" s="187"/>
      <c r="BT393" s="187"/>
      <c r="BU393" s="187"/>
      <c r="BV393" s="187"/>
      <c r="BW393" s="187"/>
      <c r="BX393" s="187"/>
      <c r="BY393" s="187"/>
      <c r="BZ393" s="187"/>
      <c r="CA393" s="187"/>
      <c r="CB393" s="187"/>
      <c r="CC393" s="187"/>
      <c r="CD393" s="187"/>
      <c r="CE393" s="187"/>
      <c r="CF393" s="187"/>
      <c r="CG393" s="187"/>
      <c r="CH393" s="187"/>
      <c r="CI393" s="187"/>
      <c r="CJ393" s="187"/>
      <c r="CK393" s="187"/>
      <c r="CL393" s="187"/>
      <c r="CM393" s="187"/>
      <c r="CN393" s="187"/>
      <c r="CO393" s="187"/>
      <c r="CP393" s="187"/>
      <c r="CQ393" s="187"/>
      <c r="CR393" s="187"/>
      <c r="CS393" s="187"/>
      <c r="CT393" s="187"/>
      <c r="CU393" s="187"/>
      <c r="CV393" s="187"/>
      <c r="CW393" s="187"/>
      <c r="CX393" s="187"/>
      <c r="CY393" s="187"/>
      <c r="CZ393" s="187"/>
      <c r="DA393" s="187"/>
      <c r="DB393" s="187"/>
      <c r="DC393" s="187"/>
      <c r="DD393" s="187"/>
      <c r="DE393" s="187"/>
      <c r="DF393" s="187"/>
      <c r="DG393" s="187"/>
      <c r="DH393" s="187"/>
      <c r="DI393" s="187"/>
      <c r="DJ393" s="187"/>
      <c r="DK393" s="187"/>
      <c r="DL393" s="187"/>
      <c r="DM393" s="187"/>
      <c r="DN393" s="187"/>
      <c r="DO393" s="187"/>
      <c r="DP393" s="187"/>
      <c r="DQ393" s="187"/>
      <c r="DR393" s="187"/>
      <c r="DS393" s="187"/>
      <c r="DT393" s="187"/>
      <c r="DU393" s="187"/>
      <c r="DV393" s="187"/>
      <c r="DW393" s="187"/>
      <c r="DX393" s="187"/>
      <c r="DY393" s="187"/>
      <c r="DZ393" s="187"/>
      <c r="EA393" s="187"/>
      <c r="EB393" s="187"/>
      <c r="EC393" s="187"/>
      <c r="ED393" s="187"/>
      <c r="EE393" s="187"/>
      <c r="EF393" s="187"/>
      <c r="EG393" s="187"/>
      <c r="EH393" s="187"/>
      <c r="EI393" s="187"/>
      <c r="EJ393" s="187"/>
      <c r="EK393" s="187"/>
      <c r="EL393" s="187"/>
      <c r="EM393" s="187"/>
      <c r="EN393" s="187"/>
      <c r="EO393" s="187"/>
      <c r="EP393" s="187"/>
      <c r="EQ393" s="187"/>
      <c r="ER393" s="187"/>
      <c r="ES393" s="187"/>
      <c r="ET393" s="187"/>
      <c r="EU393" s="187"/>
      <c r="EV393" s="187"/>
      <c r="EW393" s="187"/>
      <c r="EX393" s="187"/>
      <c r="EY393" s="187"/>
      <c r="EZ393" s="187"/>
      <c r="FA393" s="187"/>
      <c r="FB393" s="187"/>
      <c r="FC393" s="187"/>
      <c r="FD393" s="187"/>
      <c r="FE393" s="187"/>
      <c r="FF393" s="187"/>
      <c r="FG393" s="187"/>
      <c r="FH393" s="187"/>
      <c r="FI393" s="187"/>
      <c r="FJ393" s="187"/>
      <c r="FK393" s="187"/>
      <c r="FL393" s="187"/>
      <c r="FM393" s="187"/>
      <c r="FN393" s="187"/>
      <c r="FO393" s="187"/>
      <c r="FP393" s="187"/>
      <c r="FQ393" s="187"/>
      <c r="FR393" s="187"/>
      <c r="FS393" s="187"/>
      <c r="FT393" s="187"/>
      <c r="FU393" s="187"/>
      <c r="FV393" s="187"/>
      <c r="FW393" s="187"/>
      <c r="FX393" s="187"/>
      <c r="FY393" s="187"/>
      <c r="FZ393" s="187"/>
      <c r="GA393" s="187"/>
      <c r="GB393" s="187"/>
      <c r="GC393" s="187"/>
      <c r="GD393" s="187"/>
      <c r="GE393" s="187"/>
      <c r="GF393" s="187"/>
      <c r="GG393" s="187"/>
      <c r="GH393" s="187"/>
      <c r="GI393" s="187"/>
      <c r="GJ393" s="187"/>
      <c r="GK393" s="187"/>
      <c r="GL393" s="187"/>
      <c r="GM393" s="187"/>
      <c r="GN393" s="187"/>
      <c r="GO393" s="187"/>
      <c r="GP393" s="187"/>
      <c r="GQ393" s="187"/>
      <c r="GR393" s="187"/>
      <c r="GS393" s="187"/>
      <c r="GT393" s="187"/>
      <c r="GU393" s="187"/>
      <c r="GV393" s="187"/>
      <c r="GW393" s="187"/>
      <c r="GX393" s="187"/>
      <c r="GY393" s="187"/>
      <c r="GZ393" s="187"/>
      <c r="HA393" s="187"/>
      <c r="HB393" s="187"/>
      <c r="HC393" s="187"/>
      <c r="HD393" s="187"/>
      <c r="HE393" s="187"/>
      <c r="HF393" s="187"/>
      <c r="HG393" s="187"/>
      <c r="HH393" s="187"/>
      <c r="HI393" s="187"/>
      <c r="HJ393" s="187"/>
      <c r="HK393" s="187"/>
      <c r="HL393" s="187"/>
      <c r="HM393" s="187"/>
      <c r="HN393" s="187"/>
    </row>
    <row r="394" spans="1:222" s="188" customFormat="1" x14ac:dyDescent="0.2">
      <c r="A394" s="236"/>
      <c r="E394" s="316"/>
      <c r="H394" s="762"/>
      <c r="I394" s="317"/>
      <c r="J394" s="318"/>
      <c r="K394" s="319"/>
      <c r="L394" s="320"/>
      <c r="M394" s="319"/>
      <c r="N394" s="317"/>
      <c r="O394" s="317"/>
      <c r="P394" s="317"/>
      <c r="Q394" s="510"/>
      <c r="R394" s="321"/>
      <c r="S394" s="187"/>
      <c r="T394" s="859"/>
      <c r="U394" s="867"/>
      <c r="V394" s="858"/>
      <c r="W394" s="187"/>
      <c r="X394" s="1101"/>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87"/>
      <c r="DW394" s="187"/>
      <c r="DX394" s="187"/>
      <c r="DY394" s="187"/>
      <c r="DZ394" s="187"/>
      <c r="EA394" s="187"/>
      <c r="EB394" s="187"/>
      <c r="EC394" s="187"/>
      <c r="ED394" s="187"/>
      <c r="EE394" s="187"/>
      <c r="EF394" s="187"/>
      <c r="EG394" s="187"/>
      <c r="EH394" s="187"/>
      <c r="EI394" s="187"/>
      <c r="EJ394" s="187"/>
      <c r="EK394" s="187"/>
      <c r="EL394" s="187"/>
      <c r="EM394" s="187"/>
      <c r="EN394" s="187"/>
      <c r="EO394" s="187"/>
      <c r="EP394" s="187"/>
      <c r="EQ394" s="187"/>
      <c r="ER394" s="187"/>
      <c r="ES394" s="187"/>
      <c r="ET394" s="187"/>
      <c r="EU394" s="187"/>
      <c r="EV394" s="187"/>
      <c r="EW394" s="187"/>
      <c r="EX394" s="187"/>
      <c r="EY394" s="187"/>
      <c r="EZ394" s="187"/>
      <c r="FA394" s="187"/>
      <c r="FB394" s="187"/>
      <c r="FC394" s="187"/>
      <c r="FD394" s="187"/>
      <c r="FE394" s="187"/>
      <c r="FF394" s="187"/>
      <c r="FG394" s="187"/>
      <c r="FH394" s="187"/>
      <c r="FI394" s="187"/>
      <c r="FJ394" s="187"/>
      <c r="FK394" s="187"/>
      <c r="FL394" s="187"/>
      <c r="FM394" s="187"/>
      <c r="FN394" s="187"/>
      <c r="FO394" s="187"/>
      <c r="FP394" s="187"/>
      <c r="FQ394" s="187"/>
      <c r="FR394" s="187"/>
      <c r="FS394" s="187"/>
      <c r="FT394" s="187"/>
      <c r="FU394" s="187"/>
      <c r="FV394" s="187"/>
      <c r="FW394" s="187"/>
      <c r="FX394" s="187"/>
      <c r="FY394" s="187"/>
      <c r="FZ394" s="187"/>
      <c r="GA394" s="187"/>
      <c r="GB394" s="187"/>
      <c r="GC394" s="187"/>
      <c r="GD394" s="187"/>
      <c r="GE394" s="187"/>
      <c r="GF394" s="187"/>
      <c r="GG394" s="187"/>
      <c r="GH394" s="187"/>
      <c r="GI394" s="187"/>
      <c r="GJ394" s="187"/>
      <c r="GK394" s="187"/>
      <c r="GL394" s="187"/>
      <c r="GM394" s="187"/>
      <c r="GN394" s="187"/>
      <c r="GO394" s="187"/>
      <c r="GP394" s="187"/>
      <c r="GQ394" s="187"/>
      <c r="GR394" s="187"/>
      <c r="GS394" s="187"/>
      <c r="GT394" s="187"/>
      <c r="GU394" s="187"/>
      <c r="GV394" s="187"/>
      <c r="GW394" s="187"/>
      <c r="GX394" s="187"/>
      <c r="GY394" s="187"/>
      <c r="GZ394" s="187"/>
      <c r="HA394" s="187"/>
      <c r="HB394" s="187"/>
      <c r="HC394" s="187"/>
      <c r="HD394" s="187"/>
      <c r="HE394" s="187"/>
      <c r="HF394" s="187"/>
      <c r="HG394" s="187"/>
      <c r="HH394" s="187"/>
      <c r="HI394" s="187"/>
      <c r="HJ394" s="187"/>
      <c r="HK394" s="187"/>
      <c r="HL394" s="187"/>
      <c r="HM394" s="187"/>
      <c r="HN394" s="187"/>
    </row>
    <row r="395" spans="1:222" x14ac:dyDescent="0.2">
      <c r="A395" s="236"/>
      <c r="B395" s="188"/>
      <c r="C395" s="188"/>
      <c r="D395" s="188"/>
      <c r="E395" s="316"/>
      <c r="F395" s="188"/>
      <c r="G395" s="188"/>
      <c r="H395" s="762"/>
      <c r="I395" s="317"/>
      <c r="J395" s="318"/>
      <c r="K395" s="319"/>
      <c r="L395" s="320"/>
      <c r="M395" s="319"/>
      <c r="N395" s="317"/>
      <c r="O395" s="317"/>
      <c r="P395" s="317"/>
      <c r="Q395" s="510"/>
      <c r="R395" s="321"/>
    </row>
    <row r="396" spans="1:222" x14ac:dyDescent="0.2">
      <c r="A396" s="236"/>
      <c r="B396" s="188"/>
      <c r="C396" s="188"/>
      <c r="D396" s="188"/>
      <c r="E396" s="316"/>
      <c r="F396" s="188"/>
      <c r="G396" s="188"/>
      <c r="H396" s="762"/>
      <c r="I396" s="317"/>
      <c r="J396" s="318"/>
      <c r="K396" s="319"/>
      <c r="L396" s="320"/>
      <c r="M396" s="319"/>
      <c r="N396" s="317"/>
      <c r="O396" s="317"/>
      <c r="P396" s="317"/>
      <c r="Q396" s="510"/>
      <c r="R396" s="321"/>
    </row>
    <row r="397" spans="1:222" x14ac:dyDescent="0.2">
      <c r="A397" s="236"/>
      <c r="B397" s="188"/>
      <c r="C397" s="188"/>
      <c r="D397" s="188"/>
      <c r="E397" s="316"/>
      <c r="F397" s="188"/>
      <c r="G397" s="188"/>
      <c r="H397" s="762"/>
      <c r="I397" s="317"/>
      <c r="J397" s="318"/>
      <c r="K397" s="319"/>
      <c r="L397" s="320"/>
      <c r="M397" s="319"/>
      <c r="N397" s="317"/>
      <c r="O397" s="317"/>
      <c r="P397" s="317"/>
      <c r="Q397" s="510"/>
      <c r="R397" s="321"/>
    </row>
    <row r="398" spans="1:222" x14ac:dyDescent="0.2">
      <c r="A398" s="236"/>
      <c r="B398" s="188"/>
      <c r="C398" s="188"/>
      <c r="D398" s="188"/>
      <c r="E398" s="316"/>
      <c r="F398" s="188"/>
      <c r="G398" s="188"/>
      <c r="H398" s="762"/>
      <c r="I398" s="317"/>
      <c r="J398" s="318"/>
      <c r="K398" s="319"/>
      <c r="L398" s="320"/>
      <c r="M398" s="319"/>
      <c r="N398" s="317"/>
      <c r="O398" s="317"/>
      <c r="P398" s="317"/>
      <c r="Q398" s="510"/>
      <c r="R398" s="321"/>
    </row>
    <row r="399" spans="1:222" x14ac:dyDescent="0.2">
      <c r="A399" s="236"/>
      <c r="B399" s="188"/>
      <c r="C399" s="188"/>
      <c r="D399" s="188"/>
      <c r="E399" s="316"/>
      <c r="F399" s="188"/>
      <c r="G399" s="188"/>
      <c r="H399" s="762"/>
      <c r="I399" s="317"/>
      <c r="J399" s="318"/>
      <c r="K399" s="319"/>
      <c r="L399" s="320"/>
      <c r="M399" s="319"/>
      <c r="N399" s="317"/>
      <c r="O399" s="317"/>
      <c r="P399" s="317"/>
      <c r="Q399" s="510"/>
      <c r="R399" s="321"/>
    </row>
    <row r="400" spans="1:222" x14ac:dyDescent="0.2">
      <c r="A400" s="236"/>
      <c r="B400" s="188"/>
      <c r="C400" s="188"/>
      <c r="D400" s="188"/>
      <c r="E400" s="316"/>
      <c r="F400" s="188"/>
      <c r="G400" s="188"/>
      <c r="H400" s="762"/>
      <c r="I400" s="317"/>
      <c r="J400" s="318"/>
      <c r="K400" s="319"/>
      <c r="L400" s="320"/>
      <c r="M400" s="319"/>
      <c r="N400" s="317"/>
      <c r="O400" s="317"/>
      <c r="P400" s="317"/>
      <c r="Q400" s="510"/>
      <c r="R400" s="321"/>
    </row>
    <row r="401" spans="1:18" x14ac:dyDescent="0.2">
      <c r="A401" s="236"/>
      <c r="B401" s="188"/>
      <c r="C401" s="188"/>
      <c r="D401" s="188"/>
      <c r="E401" s="316"/>
      <c r="F401" s="188"/>
      <c r="G401" s="188"/>
      <c r="H401" s="762"/>
      <c r="I401" s="317"/>
      <c r="J401" s="318"/>
      <c r="K401" s="319"/>
      <c r="L401" s="320"/>
      <c r="M401" s="319"/>
      <c r="N401" s="317"/>
      <c r="O401" s="317"/>
      <c r="P401" s="317"/>
      <c r="Q401" s="510"/>
      <c r="R401" s="321"/>
    </row>
    <row r="402" spans="1:18" x14ac:dyDescent="0.2">
      <c r="A402" s="236"/>
      <c r="B402" s="188"/>
      <c r="C402" s="188"/>
      <c r="D402" s="188"/>
      <c r="E402" s="316"/>
      <c r="F402" s="188"/>
      <c r="G402" s="188"/>
      <c r="H402" s="762"/>
      <c r="I402" s="317"/>
      <c r="J402" s="318"/>
      <c r="K402" s="319"/>
      <c r="L402" s="320"/>
      <c r="M402" s="319"/>
      <c r="N402" s="317"/>
      <c r="O402" s="317"/>
      <c r="P402" s="317"/>
      <c r="Q402" s="510"/>
      <c r="R402" s="321"/>
    </row>
    <row r="403" spans="1:18" x14ac:dyDescent="0.2">
      <c r="A403" s="236"/>
      <c r="B403" s="188"/>
      <c r="C403" s="188"/>
      <c r="D403" s="188"/>
      <c r="E403" s="316"/>
      <c r="F403" s="188"/>
      <c r="G403" s="188"/>
      <c r="H403" s="762"/>
      <c r="I403" s="317"/>
      <c r="J403" s="318"/>
      <c r="K403" s="319"/>
      <c r="L403" s="320"/>
      <c r="M403" s="319"/>
      <c r="N403" s="317"/>
      <c r="O403" s="317"/>
      <c r="P403" s="317"/>
      <c r="Q403" s="510"/>
      <c r="R403" s="321"/>
    </row>
    <row r="404" spans="1:18" x14ac:dyDescent="0.2">
      <c r="A404" s="236"/>
      <c r="B404" s="188"/>
      <c r="C404" s="188"/>
      <c r="D404" s="188"/>
      <c r="E404" s="316"/>
      <c r="F404" s="188"/>
      <c r="G404" s="188"/>
      <c r="H404" s="762"/>
      <c r="I404" s="317"/>
      <c r="J404" s="318"/>
      <c r="K404" s="319"/>
      <c r="L404" s="320"/>
      <c r="M404" s="319"/>
      <c r="N404" s="317"/>
      <c r="O404" s="317"/>
      <c r="P404" s="317"/>
      <c r="Q404" s="510"/>
      <c r="R404" s="321"/>
    </row>
    <row r="405" spans="1:18" x14ac:dyDescent="0.2">
      <c r="A405" s="236"/>
      <c r="B405" s="188"/>
      <c r="C405" s="188"/>
      <c r="D405" s="188"/>
      <c r="E405" s="316"/>
      <c r="F405" s="188"/>
      <c r="G405" s="188"/>
      <c r="H405" s="762"/>
      <c r="I405" s="317"/>
      <c r="J405" s="318"/>
      <c r="K405" s="319"/>
      <c r="L405" s="320"/>
      <c r="M405" s="319"/>
      <c r="N405" s="317"/>
      <c r="O405" s="317"/>
      <c r="P405" s="317"/>
      <c r="Q405" s="510"/>
      <c r="R405" s="321"/>
    </row>
    <row r="406" spans="1:18" x14ac:dyDescent="0.2">
      <c r="A406" s="236"/>
      <c r="B406" s="188"/>
      <c r="C406" s="188"/>
      <c r="D406" s="188"/>
      <c r="E406" s="316"/>
      <c r="F406" s="188"/>
      <c r="G406" s="188"/>
      <c r="H406" s="762"/>
      <c r="I406" s="317"/>
      <c r="J406" s="318"/>
      <c r="K406" s="319"/>
      <c r="L406" s="320"/>
      <c r="M406" s="319"/>
      <c r="N406" s="317"/>
      <c r="O406" s="317"/>
      <c r="P406" s="317"/>
      <c r="Q406" s="510"/>
      <c r="R406" s="321"/>
    </row>
    <row r="407" spans="1:18" x14ac:dyDescent="0.2">
      <c r="A407" s="236"/>
      <c r="B407" s="188"/>
      <c r="C407" s="188"/>
      <c r="D407" s="188"/>
      <c r="E407" s="316"/>
      <c r="F407" s="188"/>
      <c r="G407" s="188"/>
      <c r="H407" s="762"/>
      <c r="I407" s="317"/>
      <c r="J407" s="318"/>
      <c r="K407" s="319"/>
      <c r="L407" s="320"/>
      <c r="M407" s="319"/>
      <c r="N407" s="317"/>
      <c r="O407" s="317"/>
      <c r="P407" s="317"/>
      <c r="Q407" s="510"/>
      <c r="R407" s="321"/>
    </row>
    <row r="408" spans="1:18" x14ac:dyDescent="0.2">
      <c r="A408" s="236"/>
      <c r="B408" s="188"/>
      <c r="C408" s="188"/>
      <c r="D408" s="188"/>
      <c r="E408" s="316"/>
      <c r="F408" s="188"/>
      <c r="G408" s="188"/>
      <c r="H408" s="762"/>
      <c r="I408" s="317"/>
      <c r="J408" s="318"/>
      <c r="K408" s="319"/>
      <c r="L408" s="320"/>
      <c r="M408" s="319"/>
      <c r="N408" s="317"/>
      <c r="O408" s="317"/>
      <c r="P408" s="317"/>
      <c r="Q408" s="510"/>
      <c r="R408" s="321"/>
    </row>
    <row r="409" spans="1:18" x14ac:dyDescent="0.2">
      <c r="A409" s="236"/>
      <c r="B409" s="188"/>
      <c r="C409" s="188"/>
      <c r="D409" s="188"/>
      <c r="E409" s="316"/>
      <c r="F409" s="188"/>
      <c r="G409" s="188"/>
      <c r="H409" s="762"/>
      <c r="I409" s="317"/>
      <c r="J409" s="318"/>
      <c r="K409" s="319"/>
      <c r="L409" s="320"/>
      <c r="M409" s="319"/>
      <c r="N409" s="317"/>
      <c r="O409" s="317"/>
      <c r="P409" s="317"/>
      <c r="Q409" s="510"/>
      <c r="R409" s="321"/>
    </row>
    <row r="410" spans="1:18" x14ac:dyDescent="0.2">
      <c r="A410" s="236"/>
      <c r="B410" s="188"/>
      <c r="C410" s="188"/>
      <c r="D410" s="188"/>
      <c r="E410" s="316"/>
      <c r="F410" s="188"/>
      <c r="G410" s="188"/>
      <c r="H410" s="762"/>
      <c r="I410" s="317"/>
      <c r="J410" s="318"/>
      <c r="K410" s="319"/>
      <c r="L410" s="320"/>
      <c r="M410" s="319"/>
      <c r="N410" s="317"/>
      <c r="O410" s="317"/>
      <c r="P410" s="317"/>
      <c r="Q410" s="510"/>
      <c r="R410" s="321"/>
    </row>
    <row r="411" spans="1:18" x14ac:dyDescent="0.2">
      <c r="A411" s="236"/>
      <c r="B411" s="188"/>
      <c r="C411" s="188"/>
      <c r="D411" s="188"/>
      <c r="E411" s="316"/>
      <c r="F411" s="188"/>
      <c r="G411" s="188"/>
      <c r="H411" s="762"/>
      <c r="I411" s="317"/>
      <c r="J411" s="318"/>
      <c r="K411" s="319"/>
      <c r="L411" s="320"/>
      <c r="M411" s="319"/>
      <c r="N411" s="317"/>
      <c r="O411" s="317"/>
      <c r="P411" s="317"/>
      <c r="Q411" s="510"/>
      <c r="R411" s="321"/>
    </row>
    <row r="412" spans="1:18" x14ac:dyDescent="0.2">
      <c r="A412" s="236"/>
      <c r="B412" s="188"/>
      <c r="C412" s="188"/>
      <c r="D412" s="188"/>
      <c r="E412" s="316"/>
      <c r="F412" s="188"/>
      <c r="G412" s="188"/>
      <c r="H412" s="762"/>
      <c r="I412" s="317"/>
      <c r="J412" s="318"/>
      <c r="K412" s="319"/>
      <c r="L412" s="320"/>
      <c r="M412" s="319"/>
      <c r="N412" s="317"/>
      <c r="O412" s="317"/>
      <c r="P412" s="317"/>
      <c r="Q412" s="510"/>
      <c r="R412" s="321"/>
    </row>
    <row r="413" spans="1:18" x14ac:dyDescent="0.2">
      <c r="A413" s="236"/>
      <c r="B413" s="188"/>
      <c r="C413" s="188"/>
      <c r="D413" s="188"/>
      <c r="E413" s="316"/>
      <c r="F413" s="188"/>
      <c r="G413" s="188"/>
      <c r="H413" s="762"/>
      <c r="I413" s="317"/>
      <c r="J413" s="318"/>
      <c r="K413" s="319"/>
      <c r="L413" s="320"/>
      <c r="M413" s="319"/>
      <c r="N413" s="317"/>
      <c r="O413" s="317"/>
      <c r="P413" s="317"/>
      <c r="Q413" s="510"/>
      <c r="R413" s="321"/>
    </row>
    <row r="414" spans="1:18" x14ac:dyDescent="0.2">
      <c r="A414" s="236"/>
      <c r="B414" s="188"/>
      <c r="C414" s="188"/>
      <c r="D414" s="188"/>
      <c r="E414" s="316"/>
      <c r="F414" s="188"/>
      <c r="G414" s="188"/>
      <c r="H414" s="762"/>
      <c r="I414" s="317"/>
      <c r="J414" s="318"/>
      <c r="K414" s="319"/>
      <c r="L414" s="320"/>
      <c r="M414" s="319"/>
      <c r="N414" s="317"/>
      <c r="O414" s="317"/>
      <c r="P414" s="317"/>
      <c r="Q414" s="510"/>
      <c r="R414" s="321"/>
    </row>
    <row r="415" spans="1:18" x14ac:dyDescent="0.2">
      <c r="A415" s="236"/>
      <c r="B415" s="188"/>
      <c r="C415" s="188"/>
      <c r="D415" s="188"/>
      <c r="E415" s="316"/>
      <c r="F415" s="188"/>
      <c r="G415" s="188"/>
      <c r="H415" s="762"/>
      <c r="I415" s="317"/>
      <c r="J415" s="318"/>
      <c r="K415" s="319"/>
      <c r="L415" s="320"/>
      <c r="M415" s="319"/>
      <c r="N415" s="317"/>
      <c r="O415" s="317"/>
      <c r="P415" s="317"/>
      <c r="Q415" s="510"/>
      <c r="R415" s="321"/>
    </row>
    <row r="416" spans="1:18" x14ac:dyDescent="0.2">
      <c r="A416" s="236"/>
      <c r="B416" s="188"/>
      <c r="C416" s="188"/>
      <c r="D416" s="188"/>
      <c r="E416" s="316"/>
      <c r="F416" s="188"/>
      <c r="G416" s="188"/>
      <c r="H416" s="762"/>
      <c r="I416" s="317"/>
      <c r="J416" s="318"/>
      <c r="K416" s="319"/>
      <c r="L416" s="320"/>
      <c r="M416" s="319"/>
      <c r="N416" s="317"/>
      <c r="O416" s="317"/>
      <c r="P416" s="317"/>
      <c r="Q416" s="510"/>
      <c r="R416" s="321"/>
    </row>
    <row r="417" spans="1:18" x14ac:dyDescent="0.2">
      <c r="A417" s="236"/>
      <c r="B417" s="188"/>
      <c r="C417" s="188"/>
      <c r="D417" s="188"/>
      <c r="E417" s="316"/>
      <c r="F417" s="188"/>
      <c r="G417" s="188"/>
      <c r="H417" s="762"/>
      <c r="I417" s="317"/>
      <c r="J417" s="318"/>
      <c r="K417" s="319"/>
      <c r="L417" s="320"/>
      <c r="M417" s="319"/>
      <c r="N417" s="317"/>
      <c r="O417" s="317"/>
      <c r="P417" s="317"/>
      <c r="Q417" s="510"/>
      <c r="R417" s="321"/>
    </row>
    <row r="418" spans="1:18" x14ac:dyDescent="0.2">
      <c r="A418" s="236"/>
      <c r="B418" s="188"/>
      <c r="C418" s="188"/>
      <c r="D418" s="188"/>
      <c r="E418" s="316"/>
      <c r="F418" s="188"/>
      <c r="G418" s="188"/>
      <c r="H418" s="762"/>
      <c r="I418" s="317"/>
      <c r="J418" s="318"/>
      <c r="K418" s="319"/>
      <c r="L418" s="320"/>
      <c r="M418" s="319"/>
      <c r="N418" s="317"/>
      <c r="O418" s="317"/>
      <c r="P418" s="317"/>
      <c r="Q418" s="510"/>
      <c r="R418" s="321"/>
    </row>
    <row r="419" spans="1:18" x14ac:dyDescent="0.2">
      <c r="A419" s="236"/>
      <c r="B419" s="188"/>
      <c r="C419" s="188"/>
      <c r="D419" s="188"/>
      <c r="E419" s="316"/>
      <c r="F419" s="188"/>
      <c r="G419" s="188"/>
      <c r="H419" s="762"/>
      <c r="I419" s="317"/>
      <c r="J419" s="318"/>
      <c r="K419" s="319"/>
      <c r="L419" s="320"/>
      <c r="M419" s="319"/>
      <c r="N419" s="317"/>
      <c r="O419" s="317"/>
      <c r="P419" s="317"/>
      <c r="Q419" s="510"/>
      <c r="R419" s="321"/>
    </row>
    <row r="420" spans="1:18" x14ac:dyDescent="0.2">
      <c r="A420" s="236"/>
      <c r="B420" s="188"/>
      <c r="C420" s="188"/>
      <c r="D420" s="188"/>
      <c r="E420" s="316"/>
      <c r="F420" s="188"/>
      <c r="G420" s="188"/>
      <c r="H420" s="762"/>
      <c r="I420" s="317"/>
      <c r="J420" s="318"/>
      <c r="K420" s="319"/>
      <c r="L420" s="320"/>
      <c r="M420" s="319"/>
      <c r="N420" s="317"/>
      <c r="O420" s="317"/>
      <c r="P420" s="317"/>
      <c r="Q420" s="510"/>
      <c r="R420" s="321"/>
    </row>
    <row r="421" spans="1:18" x14ac:dyDescent="0.2">
      <c r="A421" s="236"/>
      <c r="B421" s="188"/>
      <c r="C421" s="188"/>
      <c r="D421" s="188"/>
      <c r="E421" s="316"/>
      <c r="F421" s="188"/>
      <c r="G421" s="188"/>
      <c r="H421" s="762"/>
      <c r="I421" s="317"/>
      <c r="J421" s="318"/>
      <c r="K421" s="319"/>
      <c r="L421" s="320"/>
      <c r="M421" s="319"/>
      <c r="N421" s="317"/>
      <c r="O421" s="317"/>
      <c r="P421" s="317"/>
      <c r="Q421" s="510"/>
      <c r="R421" s="321"/>
    </row>
    <row r="422" spans="1:18" x14ac:dyDescent="0.2">
      <c r="A422" s="236"/>
      <c r="B422" s="188"/>
      <c r="C422" s="188"/>
      <c r="D422" s="188"/>
      <c r="E422" s="316"/>
      <c r="F422" s="188"/>
      <c r="G422" s="188"/>
      <c r="H422" s="762"/>
      <c r="I422" s="317"/>
      <c r="J422" s="318"/>
      <c r="K422" s="319"/>
      <c r="L422" s="320"/>
      <c r="M422" s="319"/>
      <c r="N422" s="317"/>
      <c r="O422" s="317"/>
      <c r="P422" s="317"/>
      <c r="Q422" s="510"/>
      <c r="R422" s="321"/>
    </row>
    <row r="423" spans="1:18" x14ac:dyDescent="0.2">
      <c r="A423" s="236"/>
      <c r="B423" s="188"/>
      <c r="C423" s="188"/>
      <c r="D423" s="188"/>
      <c r="E423" s="316"/>
      <c r="F423" s="188"/>
      <c r="G423" s="188"/>
      <c r="H423" s="762"/>
      <c r="I423" s="317"/>
      <c r="J423" s="318"/>
      <c r="K423" s="319"/>
      <c r="L423" s="320"/>
      <c r="M423" s="319"/>
      <c r="N423" s="317"/>
      <c r="O423" s="317"/>
      <c r="P423" s="317"/>
      <c r="Q423" s="510"/>
      <c r="R423" s="321"/>
    </row>
    <row r="424" spans="1:18" x14ac:dyDescent="0.2">
      <c r="A424" s="236"/>
      <c r="B424" s="188"/>
      <c r="C424" s="188"/>
      <c r="D424" s="188"/>
      <c r="E424" s="316"/>
      <c r="F424" s="188"/>
      <c r="G424" s="188"/>
      <c r="H424" s="762"/>
      <c r="I424" s="317"/>
      <c r="J424" s="318"/>
      <c r="K424" s="319"/>
      <c r="L424" s="320"/>
      <c r="M424" s="319"/>
      <c r="N424" s="317"/>
      <c r="O424" s="317"/>
      <c r="P424" s="317"/>
      <c r="Q424" s="510"/>
      <c r="R424" s="321"/>
    </row>
    <row r="425" spans="1:18" x14ac:dyDescent="0.2">
      <c r="A425" s="236"/>
      <c r="B425" s="188"/>
      <c r="C425" s="188"/>
      <c r="D425" s="188"/>
      <c r="E425" s="316"/>
      <c r="F425" s="188"/>
      <c r="G425" s="188"/>
      <c r="H425" s="762"/>
      <c r="I425" s="317"/>
      <c r="J425" s="318"/>
      <c r="K425" s="319"/>
      <c r="L425" s="320"/>
      <c r="M425" s="319"/>
      <c r="N425" s="317"/>
      <c r="O425" s="317"/>
      <c r="P425" s="317"/>
      <c r="Q425" s="510"/>
      <c r="R425" s="321"/>
    </row>
    <row r="426" spans="1:18" x14ac:dyDescent="0.2">
      <c r="A426" s="236"/>
      <c r="B426" s="188"/>
      <c r="C426" s="188"/>
      <c r="D426" s="188"/>
      <c r="E426" s="316"/>
      <c r="F426" s="188"/>
      <c r="G426" s="188"/>
      <c r="H426" s="762"/>
      <c r="I426" s="317"/>
      <c r="J426" s="318"/>
      <c r="K426" s="319"/>
      <c r="L426" s="320"/>
      <c r="M426" s="319"/>
      <c r="N426" s="317"/>
      <c r="O426" s="317"/>
      <c r="P426" s="317"/>
      <c r="Q426" s="510"/>
      <c r="R426" s="321"/>
    </row>
    <row r="427" spans="1:18" x14ac:dyDescent="0.2">
      <c r="A427" s="236"/>
      <c r="B427" s="188"/>
      <c r="C427" s="188"/>
      <c r="D427" s="188"/>
      <c r="E427" s="316"/>
      <c r="F427" s="188"/>
      <c r="G427" s="188"/>
      <c r="H427" s="762"/>
      <c r="I427" s="317"/>
      <c r="J427" s="318"/>
      <c r="K427" s="319"/>
      <c r="L427" s="320"/>
      <c r="M427" s="319"/>
      <c r="N427" s="317"/>
      <c r="O427" s="317"/>
      <c r="P427" s="317"/>
      <c r="Q427" s="510"/>
      <c r="R427" s="321"/>
    </row>
    <row r="428" spans="1:18" x14ac:dyDescent="0.2">
      <c r="A428" s="236"/>
      <c r="B428" s="188"/>
      <c r="C428" s="188"/>
      <c r="D428" s="188"/>
      <c r="E428" s="316"/>
      <c r="F428" s="188"/>
      <c r="G428" s="188"/>
      <c r="H428" s="762"/>
      <c r="I428" s="317"/>
      <c r="J428" s="318"/>
      <c r="K428" s="319"/>
      <c r="L428" s="320"/>
      <c r="M428" s="319"/>
      <c r="N428" s="317"/>
      <c r="O428" s="317"/>
      <c r="P428" s="317"/>
      <c r="Q428" s="510"/>
      <c r="R428" s="321"/>
    </row>
    <row r="429" spans="1:18" x14ac:dyDescent="0.2">
      <c r="A429" s="236"/>
      <c r="B429" s="188"/>
      <c r="C429" s="188"/>
      <c r="D429" s="188"/>
      <c r="E429" s="316"/>
      <c r="F429" s="188"/>
      <c r="G429" s="188"/>
      <c r="H429" s="762"/>
      <c r="I429" s="317"/>
      <c r="J429" s="318"/>
      <c r="K429" s="319"/>
      <c r="L429" s="320"/>
      <c r="M429" s="319"/>
      <c r="N429" s="317"/>
      <c r="O429" s="317"/>
      <c r="P429" s="317"/>
      <c r="Q429" s="510"/>
      <c r="R429" s="321"/>
    </row>
    <row r="430" spans="1:18" x14ac:dyDescent="0.2">
      <c r="A430" s="236"/>
      <c r="B430" s="188"/>
      <c r="C430" s="188"/>
      <c r="D430" s="188"/>
      <c r="E430" s="316"/>
      <c r="F430" s="188"/>
      <c r="G430" s="188"/>
      <c r="H430" s="762"/>
      <c r="I430" s="317"/>
      <c r="J430" s="318"/>
      <c r="K430" s="319"/>
      <c r="L430" s="320"/>
      <c r="M430" s="319"/>
      <c r="N430" s="317"/>
      <c r="O430" s="317"/>
      <c r="P430" s="317"/>
      <c r="Q430" s="510"/>
      <c r="R430" s="321"/>
    </row>
    <row r="431" spans="1:18" x14ac:dyDescent="0.2">
      <c r="A431" s="236"/>
      <c r="B431" s="188"/>
      <c r="C431" s="188"/>
      <c r="D431" s="188"/>
      <c r="E431" s="316"/>
      <c r="F431" s="188"/>
      <c r="G431" s="188"/>
      <c r="H431" s="762"/>
      <c r="I431" s="317"/>
      <c r="J431" s="318"/>
      <c r="K431" s="319"/>
      <c r="L431" s="320"/>
      <c r="M431" s="319"/>
      <c r="N431" s="317"/>
      <c r="O431" s="317"/>
      <c r="P431" s="317"/>
      <c r="Q431" s="510"/>
      <c r="R431" s="321"/>
    </row>
    <row r="432" spans="1:18" x14ac:dyDescent="0.2">
      <c r="A432" s="236"/>
      <c r="B432" s="188"/>
      <c r="C432" s="188"/>
      <c r="D432" s="188"/>
      <c r="E432" s="316"/>
      <c r="F432" s="188"/>
      <c r="G432" s="188"/>
      <c r="H432" s="762"/>
      <c r="I432" s="317"/>
      <c r="J432" s="318"/>
      <c r="K432" s="319"/>
      <c r="L432" s="320"/>
      <c r="M432" s="319"/>
      <c r="N432" s="317"/>
      <c r="O432" s="317"/>
      <c r="P432" s="317"/>
      <c r="Q432" s="510"/>
      <c r="R432" s="321"/>
    </row>
    <row r="433" spans="1:18" x14ac:dyDescent="0.2">
      <c r="A433" s="236"/>
      <c r="B433" s="188"/>
      <c r="C433" s="188"/>
      <c r="D433" s="188"/>
      <c r="E433" s="316"/>
      <c r="F433" s="188"/>
      <c r="G433" s="188"/>
      <c r="H433" s="762"/>
      <c r="I433" s="317"/>
      <c r="J433" s="318"/>
      <c r="K433" s="319"/>
      <c r="L433" s="320"/>
      <c r="M433" s="319"/>
      <c r="N433" s="317"/>
      <c r="O433" s="317"/>
      <c r="P433" s="317"/>
      <c r="Q433" s="510"/>
      <c r="R433" s="321"/>
    </row>
    <row r="434" spans="1:18" x14ac:dyDescent="0.2">
      <c r="A434" s="236"/>
      <c r="B434" s="188"/>
      <c r="C434" s="188"/>
      <c r="D434" s="188"/>
      <c r="E434" s="316"/>
      <c r="F434" s="188"/>
      <c r="G434" s="188"/>
      <c r="H434" s="762"/>
      <c r="I434" s="317"/>
      <c r="J434" s="318"/>
      <c r="K434" s="319"/>
      <c r="L434" s="320"/>
      <c r="M434" s="319"/>
      <c r="N434" s="317"/>
      <c r="O434" s="317"/>
      <c r="P434" s="317"/>
      <c r="Q434" s="510"/>
      <c r="R434" s="321"/>
    </row>
    <row r="435" spans="1:18" x14ac:dyDescent="0.2">
      <c r="A435" s="236"/>
      <c r="B435" s="188"/>
      <c r="C435" s="188"/>
      <c r="D435" s="188"/>
      <c r="E435" s="316"/>
      <c r="F435" s="188"/>
      <c r="G435" s="188"/>
      <c r="H435" s="762"/>
      <c r="I435" s="317"/>
      <c r="J435" s="318"/>
      <c r="K435" s="319"/>
      <c r="L435" s="320"/>
      <c r="M435" s="319"/>
      <c r="N435" s="317"/>
      <c r="O435" s="317"/>
      <c r="P435" s="317"/>
      <c r="Q435" s="510"/>
      <c r="R435" s="321"/>
    </row>
    <row r="436" spans="1:18" x14ac:dyDescent="0.2">
      <c r="A436" s="236"/>
      <c r="B436" s="188"/>
      <c r="C436" s="188"/>
      <c r="D436" s="188"/>
      <c r="E436" s="316"/>
      <c r="F436" s="188"/>
      <c r="G436" s="188"/>
      <c r="H436" s="762"/>
      <c r="I436" s="317"/>
      <c r="J436" s="318"/>
      <c r="K436" s="319"/>
      <c r="L436" s="320"/>
      <c r="M436" s="319"/>
      <c r="N436" s="317"/>
      <c r="O436" s="317"/>
      <c r="P436" s="317"/>
      <c r="Q436" s="510"/>
      <c r="R436" s="321"/>
    </row>
    <row r="437" spans="1:18" x14ac:dyDescent="0.2">
      <c r="A437" s="236"/>
      <c r="B437" s="188"/>
      <c r="C437" s="188"/>
      <c r="D437" s="188"/>
      <c r="E437" s="316"/>
      <c r="F437" s="188"/>
      <c r="G437" s="188"/>
      <c r="H437" s="762"/>
      <c r="I437" s="317"/>
      <c r="J437" s="318"/>
      <c r="K437" s="319"/>
      <c r="L437" s="320"/>
      <c r="M437" s="319"/>
      <c r="N437" s="317"/>
      <c r="O437" s="317"/>
      <c r="P437" s="317"/>
      <c r="Q437" s="510"/>
      <c r="R437" s="321"/>
    </row>
    <row r="438" spans="1:18" x14ac:dyDescent="0.2">
      <c r="A438" s="236"/>
      <c r="B438" s="188"/>
      <c r="C438" s="188"/>
      <c r="D438" s="188"/>
      <c r="E438" s="316"/>
      <c r="F438" s="188"/>
      <c r="G438" s="188"/>
      <c r="H438" s="762"/>
      <c r="I438" s="317"/>
      <c r="J438" s="318"/>
      <c r="K438" s="319"/>
      <c r="L438" s="320"/>
      <c r="M438" s="319"/>
      <c r="N438" s="317"/>
      <c r="O438" s="317"/>
      <c r="P438" s="317"/>
      <c r="Q438" s="510"/>
      <c r="R438" s="321"/>
    </row>
    <row r="439" spans="1:18" x14ac:dyDescent="0.2">
      <c r="A439" s="236"/>
      <c r="B439" s="188"/>
      <c r="C439" s="188"/>
      <c r="D439" s="188"/>
      <c r="E439" s="316"/>
      <c r="F439" s="188"/>
      <c r="G439" s="188"/>
      <c r="H439" s="762"/>
      <c r="I439" s="317"/>
      <c r="J439" s="318"/>
      <c r="K439" s="319"/>
      <c r="L439" s="320"/>
      <c r="M439" s="319"/>
      <c r="N439" s="317"/>
      <c r="O439" s="317"/>
      <c r="P439" s="317"/>
      <c r="Q439" s="510"/>
      <c r="R439" s="321"/>
    </row>
    <row r="440" spans="1:18" x14ac:dyDescent="0.2">
      <c r="A440" s="236"/>
      <c r="B440" s="188"/>
      <c r="C440" s="188"/>
      <c r="D440" s="188"/>
      <c r="E440" s="316"/>
      <c r="F440" s="188"/>
      <c r="G440" s="188"/>
      <c r="H440" s="762"/>
      <c r="I440" s="317"/>
      <c r="J440" s="318"/>
      <c r="K440" s="319"/>
      <c r="L440" s="320"/>
      <c r="M440" s="319"/>
      <c r="N440" s="317"/>
      <c r="O440" s="317"/>
      <c r="P440" s="317"/>
      <c r="Q440" s="510"/>
      <c r="R440" s="321"/>
    </row>
    <row r="441" spans="1:18" x14ac:dyDescent="0.2">
      <c r="A441" s="236"/>
      <c r="B441" s="188"/>
      <c r="C441" s="188"/>
      <c r="D441" s="188"/>
      <c r="E441" s="316"/>
      <c r="F441" s="188"/>
      <c r="G441" s="188"/>
      <c r="H441" s="762"/>
      <c r="I441" s="317"/>
      <c r="J441" s="318"/>
      <c r="K441" s="319"/>
      <c r="L441" s="320"/>
      <c r="M441" s="319"/>
      <c r="N441" s="317"/>
      <c r="O441" s="317"/>
      <c r="P441" s="317"/>
      <c r="Q441" s="510"/>
      <c r="R441" s="321"/>
    </row>
    <row r="442" spans="1:18" x14ac:dyDescent="0.2">
      <c r="A442" s="236"/>
      <c r="B442" s="188"/>
      <c r="C442" s="188"/>
      <c r="D442" s="188"/>
      <c r="E442" s="316"/>
      <c r="F442" s="188"/>
      <c r="G442" s="188"/>
      <c r="H442" s="762"/>
      <c r="I442" s="317"/>
      <c r="J442" s="318"/>
      <c r="K442" s="319"/>
      <c r="L442" s="320"/>
      <c r="M442" s="319"/>
      <c r="N442" s="317"/>
      <c r="O442" s="317"/>
      <c r="P442" s="317"/>
      <c r="Q442" s="510"/>
      <c r="R442" s="321"/>
    </row>
    <row r="443" spans="1:18" x14ac:dyDescent="0.2">
      <c r="A443" s="236"/>
      <c r="B443" s="188"/>
      <c r="C443" s="188"/>
      <c r="D443" s="188"/>
      <c r="E443" s="316"/>
      <c r="F443" s="188"/>
      <c r="G443" s="188"/>
      <c r="H443" s="762"/>
      <c r="I443" s="317"/>
      <c r="J443" s="318"/>
      <c r="K443" s="319"/>
      <c r="L443" s="320"/>
      <c r="M443" s="319"/>
      <c r="N443" s="317"/>
      <c r="O443" s="317"/>
      <c r="P443" s="317"/>
      <c r="Q443" s="510"/>
      <c r="R443" s="321"/>
    </row>
    <row r="444" spans="1:18" x14ac:dyDescent="0.2">
      <c r="A444" s="236"/>
      <c r="B444" s="188"/>
      <c r="C444" s="188"/>
      <c r="D444" s="188"/>
      <c r="E444" s="316"/>
      <c r="F444" s="188"/>
      <c r="G444" s="188"/>
      <c r="H444" s="762"/>
      <c r="I444" s="317"/>
      <c r="J444" s="318"/>
      <c r="K444" s="319"/>
      <c r="L444" s="320"/>
      <c r="M444" s="319"/>
      <c r="N444" s="317"/>
      <c r="O444" s="317"/>
      <c r="P444" s="317"/>
      <c r="Q444" s="510"/>
      <c r="R444" s="321"/>
    </row>
    <row r="445" spans="1:18" x14ac:dyDescent="0.2">
      <c r="A445" s="236"/>
      <c r="B445" s="188"/>
      <c r="C445" s="188"/>
      <c r="D445" s="188"/>
      <c r="E445" s="316"/>
      <c r="F445" s="188"/>
      <c r="G445" s="188"/>
      <c r="H445" s="762"/>
      <c r="I445" s="317"/>
      <c r="J445" s="318"/>
      <c r="K445" s="319"/>
      <c r="L445" s="320"/>
      <c r="M445" s="319"/>
      <c r="N445" s="317"/>
      <c r="O445" s="317"/>
      <c r="P445" s="317"/>
      <c r="Q445" s="510"/>
      <c r="R445" s="321"/>
    </row>
    <row r="446" spans="1:18" x14ac:dyDescent="0.2">
      <c r="A446" s="236"/>
      <c r="B446" s="188"/>
      <c r="C446" s="188"/>
      <c r="D446" s="188"/>
      <c r="E446" s="316"/>
      <c r="F446" s="188"/>
      <c r="G446" s="188"/>
      <c r="H446" s="762"/>
      <c r="I446" s="317"/>
      <c r="J446" s="318"/>
      <c r="K446" s="319"/>
      <c r="L446" s="320"/>
      <c r="M446" s="319"/>
      <c r="N446" s="317"/>
      <c r="O446" s="317"/>
      <c r="P446" s="317"/>
      <c r="Q446" s="510"/>
      <c r="R446" s="321"/>
    </row>
    <row r="447" spans="1:18" x14ac:dyDescent="0.2">
      <c r="A447" s="236"/>
      <c r="B447" s="188"/>
      <c r="C447" s="188"/>
      <c r="D447" s="188"/>
      <c r="E447" s="316"/>
      <c r="F447" s="188"/>
      <c r="G447" s="188"/>
      <c r="H447" s="762"/>
      <c r="I447" s="317"/>
      <c r="J447" s="318"/>
      <c r="K447" s="319"/>
      <c r="L447" s="320"/>
      <c r="M447" s="319"/>
      <c r="N447" s="317"/>
      <c r="O447" s="317"/>
      <c r="P447" s="317"/>
      <c r="Q447" s="510"/>
      <c r="R447" s="321"/>
    </row>
    <row r="448" spans="1:18" x14ac:dyDescent="0.2">
      <c r="A448" s="236"/>
      <c r="B448" s="188"/>
      <c r="C448" s="188"/>
      <c r="D448" s="188"/>
      <c r="E448" s="316"/>
      <c r="F448" s="188"/>
      <c r="G448" s="188"/>
      <c r="H448" s="762"/>
      <c r="I448" s="317"/>
      <c r="J448" s="318"/>
      <c r="K448" s="319"/>
      <c r="L448" s="320"/>
      <c r="M448" s="319"/>
      <c r="N448" s="317"/>
      <c r="O448" s="317"/>
      <c r="P448" s="317"/>
      <c r="Q448" s="510"/>
      <c r="R448" s="321"/>
    </row>
    <row r="449" spans="1:18" x14ac:dyDescent="0.2">
      <c r="A449" s="236"/>
      <c r="B449" s="188"/>
      <c r="C449" s="188"/>
      <c r="D449" s="188"/>
      <c r="E449" s="316"/>
      <c r="F449" s="188"/>
      <c r="G449" s="188"/>
      <c r="H449" s="762"/>
      <c r="I449" s="317"/>
      <c r="J449" s="318"/>
      <c r="K449" s="319"/>
      <c r="L449" s="320"/>
      <c r="M449" s="319"/>
      <c r="N449" s="317"/>
      <c r="O449" s="317"/>
      <c r="P449" s="317"/>
      <c r="Q449" s="510"/>
      <c r="R449" s="321"/>
    </row>
    <row r="450" spans="1:18" x14ac:dyDescent="0.2">
      <c r="A450" s="236"/>
      <c r="B450" s="188"/>
      <c r="C450" s="188"/>
      <c r="D450" s="188"/>
      <c r="E450" s="316"/>
      <c r="F450" s="188"/>
      <c r="G450" s="188"/>
      <c r="H450" s="762"/>
      <c r="I450" s="317"/>
      <c r="J450" s="318"/>
      <c r="K450" s="319"/>
      <c r="L450" s="320"/>
      <c r="M450" s="319"/>
      <c r="N450" s="317"/>
      <c r="O450" s="317"/>
      <c r="P450" s="317"/>
      <c r="Q450" s="510"/>
      <c r="R450" s="321"/>
    </row>
    <row r="451" spans="1:18" x14ac:dyDescent="0.2">
      <c r="A451" s="236"/>
      <c r="B451" s="188"/>
      <c r="C451" s="188"/>
      <c r="D451" s="188"/>
      <c r="E451" s="316"/>
      <c r="F451" s="188"/>
      <c r="G451" s="188"/>
      <c r="H451" s="762"/>
      <c r="I451" s="317"/>
      <c r="J451" s="318"/>
      <c r="K451" s="319"/>
      <c r="L451" s="320"/>
      <c r="M451" s="319"/>
      <c r="N451" s="317"/>
      <c r="O451" s="317"/>
      <c r="P451" s="317"/>
      <c r="Q451" s="510"/>
      <c r="R451" s="321"/>
    </row>
    <row r="452" spans="1:18" x14ac:dyDescent="0.2">
      <c r="A452" s="236"/>
      <c r="B452" s="188"/>
      <c r="C452" s="188"/>
      <c r="D452" s="188"/>
      <c r="E452" s="316"/>
      <c r="F452" s="188"/>
      <c r="G452" s="188"/>
      <c r="H452" s="762"/>
      <c r="I452" s="317"/>
      <c r="J452" s="318"/>
      <c r="K452" s="319"/>
      <c r="L452" s="320"/>
      <c r="M452" s="319"/>
      <c r="N452" s="317"/>
      <c r="O452" s="317"/>
      <c r="P452" s="317"/>
      <c r="Q452" s="510"/>
      <c r="R452" s="321"/>
    </row>
    <row r="453" spans="1:18" x14ac:dyDescent="0.2">
      <c r="A453" s="236"/>
      <c r="B453" s="188"/>
      <c r="C453" s="188"/>
      <c r="D453" s="188"/>
      <c r="E453" s="316"/>
      <c r="F453" s="188"/>
      <c r="G453" s="188"/>
      <c r="H453" s="762"/>
      <c r="I453" s="317"/>
      <c r="J453" s="318"/>
      <c r="K453" s="319"/>
      <c r="L453" s="320"/>
      <c r="M453" s="319"/>
      <c r="N453" s="317"/>
      <c r="O453" s="317"/>
      <c r="P453" s="317"/>
      <c r="Q453" s="510"/>
      <c r="R453" s="321"/>
    </row>
    <row r="454" spans="1:18" x14ac:dyDescent="0.2">
      <c r="A454" s="236"/>
      <c r="B454" s="188"/>
      <c r="C454" s="188"/>
      <c r="D454" s="188"/>
      <c r="E454" s="316"/>
      <c r="F454" s="188"/>
      <c r="G454" s="188"/>
      <c r="H454" s="762"/>
      <c r="I454" s="317"/>
      <c r="J454" s="318"/>
      <c r="K454" s="319"/>
      <c r="L454" s="320"/>
      <c r="M454" s="319"/>
      <c r="N454" s="317"/>
      <c r="O454" s="317"/>
      <c r="P454" s="317"/>
      <c r="Q454" s="510"/>
      <c r="R454" s="321"/>
    </row>
    <row r="455" spans="1:18" x14ac:dyDescent="0.2">
      <c r="A455" s="236"/>
      <c r="B455" s="188"/>
      <c r="C455" s="188"/>
      <c r="D455" s="188"/>
      <c r="E455" s="316"/>
      <c r="F455" s="188"/>
      <c r="G455" s="188"/>
      <c r="H455" s="762"/>
      <c r="I455" s="317"/>
      <c r="J455" s="318"/>
      <c r="K455" s="319"/>
      <c r="L455" s="320"/>
      <c r="M455" s="319"/>
      <c r="N455" s="317"/>
      <c r="O455" s="317"/>
      <c r="P455" s="317"/>
      <c r="Q455" s="510"/>
      <c r="R455" s="321"/>
    </row>
    <row r="456" spans="1:18" x14ac:dyDescent="0.2">
      <c r="A456" s="236"/>
      <c r="B456" s="188"/>
      <c r="C456" s="188"/>
      <c r="D456" s="188"/>
      <c r="E456" s="316"/>
      <c r="F456" s="188"/>
      <c r="G456" s="188"/>
      <c r="H456" s="762"/>
      <c r="I456" s="317"/>
      <c r="J456" s="318"/>
      <c r="K456" s="319"/>
      <c r="L456" s="320"/>
      <c r="M456" s="319"/>
      <c r="N456" s="317"/>
      <c r="O456" s="317"/>
      <c r="P456" s="317"/>
      <c r="Q456" s="510"/>
      <c r="R456" s="321"/>
    </row>
    <row r="457" spans="1:18" x14ac:dyDescent="0.2">
      <c r="A457" s="236"/>
      <c r="B457" s="188"/>
      <c r="C457" s="188"/>
      <c r="D457" s="188"/>
      <c r="E457" s="316"/>
      <c r="F457" s="188"/>
      <c r="G457" s="188"/>
      <c r="H457" s="762"/>
      <c r="I457" s="317"/>
      <c r="J457" s="318"/>
      <c r="K457" s="319"/>
      <c r="L457" s="320"/>
      <c r="M457" s="319"/>
      <c r="N457" s="317"/>
      <c r="O457" s="317"/>
      <c r="P457" s="317"/>
      <c r="Q457" s="510"/>
      <c r="R457" s="321"/>
    </row>
    <row r="458" spans="1:18" x14ac:dyDescent="0.2">
      <c r="A458" s="236"/>
      <c r="B458" s="188"/>
      <c r="C458" s="188"/>
      <c r="D458" s="188"/>
      <c r="E458" s="316"/>
      <c r="F458" s="188"/>
      <c r="G458" s="188"/>
      <c r="H458" s="762"/>
      <c r="I458" s="317"/>
      <c r="J458" s="318"/>
      <c r="K458" s="319"/>
      <c r="L458" s="320"/>
      <c r="M458" s="319"/>
      <c r="N458" s="317"/>
      <c r="O458" s="317"/>
      <c r="P458" s="317"/>
      <c r="Q458" s="510"/>
      <c r="R458" s="321"/>
    </row>
    <row r="459" spans="1:18" x14ac:dyDescent="0.2">
      <c r="A459" s="236"/>
      <c r="B459" s="188"/>
      <c r="C459" s="188"/>
      <c r="D459" s="188"/>
      <c r="E459" s="316"/>
      <c r="F459" s="188"/>
      <c r="G459" s="188"/>
      <c r="H459" s="762"/>
      <c r="I459" s="317"/>
      <c r="J459" s="318"/>
      <c r="K459" s="319"/>
      <c r="L459" s="320"/>
      <c r="M459" s="319"/>
      <c r="N459" s="317"/>
      <c r="O459" s="317"/>
      <c r="P459" s="317"/>
      <c r="Q459" s="510"/>
      <c r="R459" s="321"/>
    </row>
    <row r="460" spans="1:18" x14ac:dyDescent="0.2">
      <c r="A460" s="236"/>
      <c r="B460" s="188"/>
      <c r="C460" s="188"/>
      <c r="D460" s="188"/>
      <c r="E460" s="316"/>
      <c r="F460" s="188"/>
      <c r="G460" s="188"/>
      <c r="H460" s="762"/>
      <c r="I460" s="317"/>
      <c r="J460" s="318"/>
      <c r="K460" s="319"/>
      <c r="L460" s="320"/>
      <c r="M460" s="319"/>
      <c r="N460" s="317"/>
      <c r="O460" s="317"/>
      <c r="P460" s="317"/>
      <c r="Q460" s="510"/>
      <c r="R460" s="321"/>
    </row>
    <row r="461" spans="1:18" x14ac:dyDescent="0.2">
      <c r="A461" s="236"/>
      <c r="B461" s="188"/>
      <c r="C461" s="188"/>
      <c r="D461" s="188"/>
      <c r="E461" s="316"/>
      <c r="F461" s="188"/>
      <c r="G461" s="188"/>
      <c r="H461" s="762"/>
      <c r="I461" s="317"/>
      <c r="J461" s="318"/>
      <c r="K461" s="319"/>
      <c r="L461" s="320"/>
      <c r="M461" s="319"/>
      <c r="N461" s="317"/>
      <c r="O461" s="317"/>
      <c r="P461" s="317"/>
      <c r="Q461" s="510"/>
      <c r="R461" s="321"/>
    </row>
    <row r="462" spans="1:18" x14ac:dyDescent="0.2">
      <c r="A462" s="236"/>
      <c r="B462" s="188"/>
      <c r="C462" s="188"/>
      <c r="D462" s="188"/>
      <c r="E462" s="316"/>
      <c r="F462" s="188"/>
      <c r="G462" s="188"/>
      <c r="H462" s="762"/>
      <c r="I462" s="317"/>
      <c r="J462" s="318"/>
      <c r="K462" s="319"/>
      <c r="L462" s="320"/>
      <c r="M462" s="319"/>
      <c r="N462" s="317"/>
      <c r="O462" s="317"/>
      <c r="P462" s="317"/>
      <c r="Q462" s="510"/>
      <c r="R462" s="321"/>
    </row>
    <row r="463" spans="1:18" x14ac:dyDescent="0.2">
      <c r="A463" s="236"/>
      <c r="B463" s="188"/>
      <c r="C463" s="188"/>
      <c r="D463" s="188"/>
      <c r="E463" s="316"/>
      <c r="F463" s="188"/>
      <c r="G463" s="188"/>
      <c r="H463" s="762"/>
      <c r="I463" s="317"/>
      <c r="J463" s="318"/>
      <c r="K463" s="319"/>
      <c r="L463" s="320"/>
      <c r="M463" s="319"/>
      <c r="N463" s="317"/>
      <c r="O463" s="317"/>
      <c r="P463" s="317"/>
      <c r="Q463" s="510"/>
      <c r="R463" s="321"/>
    </row>
    <row r="464" spans="1:18" x14ac:dyDescent="0.2">
      <c r="A464" s="236"/>
      <c r="B464" s="188"/>
      <c r="C464" s="188"/>
      <c r="D464" s="188"/>
      <c r="E464" s="316"/>
      <c r="F464" s="188"/>
      <c r="G464" s="188"/>
      <c r="H464" s="762"/>
      <c r="I464" s="317"/>
      <c r="J464" s="318"/>
      <c r="K464" s="319"/>
      <c r="L464" s="320"/>
      <c r="M464" s="319"/>
      <c r="N464" s="317"/>
      <c r="O464" s="317"/>
      <c r="P464" s="317"/>
      <c r="Q464" s="510"/>
      <c r="R464" s="321"/>
    </row>
    <row r="465" spans="1:18" x14ac:dyDescent="0.2">
      <c r="A465" s="236"/>
      <c r="B465" s="188"/>
      <c r="C465" s="188"/>
      <c r="D465" s="188"/>
      <c r="E465" s="316"/>
      <c r="F465" s="188"/>
      <c r="G465" s="188"/>
      <c r="H465" s="762"/>
      <c r="I465" s="317"/>
      <c r="J465" s="318"/>
      <c r="K465" s="319"/>
      <c r="L465" s="320"/>
      <c r="M465" s="319"/>
      <c r="N465" s="317"/>
      <c r="O465" s="317"/>
      <c r="P465" s="317"/>
      <c r="Q465" s="510"/>
      <c r="R465" s="321"/>
    </row>
    <row r="466" spans="1:18" x14ac:dyDescent="0.2">
      <c r="A466" s="236"/>
      <c r="B466" s="188"/>
      <c r="C466" s="188"/>
      <c r="D466" s="188"/>
      <c r="E466" s="316"/>
      <c r="F466" s="188"/>
      <c r="G466" s="188"/>
      <c r="H466" s="762"/>
      <c r="I466" s="317"/>
      <c r="J466" s="318"/>
      <c r="K466" s="319"/>
      <c r="L466" s="320"/>
      <c r="M466" s="319"/>
      <c r="N466" s="317"/>
      <c r="O466" s="317"/>
      <c r="P466" s="317"/>
      <c r="Q466" s="510"/>
      <c r="R466" s="321"/>
    </row>
    <row r="467" spans="1:18" x14ac:dyDescent="0.2">
      <c r="A467" s="236"/>
      <c r="B467" s="188"/>
      <c r="C467" s="188"/>
      <c r="D467" s="188"/>
      <c r="E467" s="316"/>
      <c r="F467" s="188"/>
      <c r="G467" s="188"/>
      <c r="H467" s="762"/>
      <c r="I467" s="317"/>
      <c r="J467" s="318"/>
      <c r="K467" s="319"/>
      <c r="L467" s="320"/>
      <c r="M467" s="319"/>
      <c r="N467" s="317"/>
      <c r="O467" s="317"/>
      <c r="P467" s="317"/>
      <c r="Q467" s="510"/>
      <c r="R467" s="321"/>
    </row>
    <row r="468" spans="1:18" x14ac:dyDescent="0.2">
      <c r="A468" s="236"/>
      <c r="B468" s="188"/>
      <c r="C468" s="188"/>
      <c r="D468" s="188"/>
      <c r="E468" s="316"/>
      <c r="F468" s="188"/>
      <c r="G468" s="188"/>
      <c r="H468" s="762"/>
      <c r="I468" s="317"/>
      <c r="J468" s="318"/>
      <c r="K468" s="319"/>
      <c r="L468" s="320"/>
      <c r="M468" s="319"/>
      <c r="N468" s="317"/>
      <c r="O468" s="317"/>
      <c r="P468" s="317"/>
      <c r="Q468" s="510"/>
      <c r="R468" s="321"/>
    </row>
    <row r="469" spans="1:18" x14ac:dyDescent="0.2">
      <c r="A469" s="236"/>
      <c r="B469" s="188"/>
      <c r="C469" s="188"/>
      <c r="D469" s="188"/>
      <c r="E469" s="316"/>
      <c r="F469" s="188"/>
      <c r="G469" s="188"/>
      <c r="H469" s="762"/>
      <c r="I469" s="317"/>
      <c r="J469" s="318"/>
      <c r="K469" s="319"/>
      <c r="L469" s="320"/>
      <c r="M469" s="319"/>
      <c r="N469" s="317"/>
      <c r="O469" s="317"/>
      <c r="P469" s="317"/>
      <c r="Q469" s="510"/>
      <c r="R469" s="321"/>
    </row>
    <row r="470" spans="1:18" x14ac:dyDescent="0.2">
      <c r="A470" s="236"/>
      <c r="B470" s="188"/>
      <c r="C470" s="188"/>
      <c r="D470" s="188"/>
      <c r="E470" s="316"/>
      <c r="F470" s="188"/>
      <c r="G470" s="188"/>
      <c r="H470" s="762"/>
      <c r="I470" s="317"/>
      <c r="J470" s="318"/>
      <c r="K470" s="319"/>
      <c r="L470" s="320"/>
      <c r="M470" s="319"/>
      <c r="N470" s="317"/>
      <c r="O470" s="317"/>
      <c r="P470" s="317"/>
      <c r="Q470" s="510"/>
      <c r="R470" s="321"/>
    </row>
    <row r="471" spans="1:18" x14ac:dyDescent="0.2">
      <c r="A471" s="236"/>
      <c r="B471" s="188"/>
      <c r="C471" s="188"/>
      <c r="D471" s="188"/>
      <c r="E471" s="316"/>
      <c r="F471" s="188"/>
      <c r="G471" s="188"/>
      <c r="H471" s="762"/>
      <c r="I471" s="317"/>
      <c r="J471" s="318"/>
      <c r="K471" s="319"/>
      <c r="L471" s="320"/>
      <c r="M471" s="319"/>
      <c r="N471" s="317"/>
      <c r="O471" s="317"/>
      <c r="P471" s="317"/>
      <c r="Q471" s="510"/>
      <c r="R471" s="321"/>
    </row>
    <row r="472" spans="1:18" x14ac:dyDescent="0.2">
      <c r="A472" s="236"/>
      <c r="B472" s="188"/>
      <c r="C472" s="188"/>
      <c r="D472" s="188"/>
      <c r="E472" s="316"/>
      <c r="F472" s="188"/>
      <c r="G472" s="188"/>
      <c r="H472" s="762"/>
      <c r="I472" s="317"/>
      <c r="J472" s="318"/>
      <c r="K472" s="319"/>
      <c r="L472" s="320"/>
      <c r="M472" s="319"/>
      <c r="N472" s="317"/>
      <c r="O472" s="317"/>
      <c r="P472" s="317"/>
      <c r="Q472" s="510"/>
      <c r="R472" s="321"/>
    </row>
  </sheetData>
  <sheetProtection algorithmName="SHA-512" hashValue="avz+M4T8EyuVxaZCQk8vmwroRToP0HHmxcKK5i/F+O8IC6azZKkjGTDK5KED/AbVvk3gWN/K3ORG4O2SaOu3Nw==" saltValue="bhm9Pt9zjmmJmfv4Yd8Nkg==" spinCount="100000" sheet="1" sort="0" autoFilter="0" pivotTables="0"/>
  <autoFilter ref="A3:X237" xr:uid="{00000000-0001-0000-0600-000000000000}"/>
  <phoneticPr fontId="33" type="noConversion"/>
  <conditionalFormatting sqref="W5:W63 W228:W236 W111:W113 W74:W79">
    <cfRule type="containsText" dxfId="99" priority="11" operator="containsText" text="false">
      <formula>NOT(ISERROR(SEARCH("false",W5)))</formula>
    </cfRule>
  </conditionalFormatting>
  <conditionalFormatting sqref="X4:X236">
    <cfRule type="cellIs" dxfId="98" priority="8" operator="lessThan">
      <formula>0</formula>
    </cfRule>
    <cfRule type="expression" dxfId="97" priority="9" stopIfTrue="1">
      <formula>ISTEXT(X4)</formula>
    </cfRule>
    <cfRule type="cellIs" dxfId="96" priority="10" operator="greaterThan">
      <formula>0</formula>
    </cfRule>
  </conditionalFormatting>
  <conditionalFormatting sqref="X1">
    <cfRule type="cellIs" dxfId="95" priority="1" operator="lessThan">
      <formula>0</formula>
    </cfRule>
    <cfRule type="expression" dxfId="94" priority="2" stopIfTrue="1">
      <formula>ISTEXT(X1)</formula>
    </cfRule>
    <cfRule type="cellIs" dxfId="93" priority="3" operator="greaterThan">
      <formula>0</formula>
    </cfRule>
  </conditionalFormatting>
  <hyperlinks>
    <hyperlink ref="G20" r:id="rId1" xr:uid="{00000000-0004-0000-0600-000000000000}"/>
    <hyperlink ref="G10" r:id="rId2" xr:uid="{00000000-0004-0000-0600-000001000000}"/>
  </hyperlinks>
  <printOptions horizontalCentered="1" verticalCentered="1"/>
  <pageMargins left="0.35433070866141736" right="0.35433070866141736" top="0.19685039370078741" bottom="0.19685039370078741" header="0.19685039370078741" footer="0.19685039370078741"/>
  <pageSetup paperSize="8" scale="46" fitToHeight="0" orientation="landscape" cellComments="asDisplayed" r:id="rId3"/>
  <headerFooter alignWithMargins="0">
    <oddFooter>&amp;C&amp;"Calibri,Regular"&amp;11Section E, Page &amp;P of 4</oddFooter>
  </headerFooter>
  <rowBreaks count="2" manualBreakCount="2">
    <brk id="124" max="17" man="1"/>
    <brk id="199" max="17" man="1"/>
  </rowBreaks>
  <ignoredErrors>
    <ignoredError sqref="I6:I7 I13 I22:I27 I34:I40 I44:I50 I52:I58 I76:I78 I20 I81:I84 I86:I89 I91 I114:I118 I221 I236 I235 I234 I233 I231:I232 I230 I228:I229 I227 I226 I225 I222:I224 I161 I155:I160 I152:I154 I147:I151 I131:I146 I125:I130 I124 I120:I123 I119 I93:I96 I92 I60:I61 I15 I14" numberStoredAsText="1"/>
    <ignoredError sqref="M52:M58 M76:M78 M86:M89 M91 M99 M221 M234 M233 M231:M232 M230 M228:M229 M227 M226 M225 M222:M224 M161 M155:M160 M152:M154 M147:M151 M131:M146 M125:M130 M124 M120:M123 M119 M111:M118 M107:M110 M101:M106 M100 M93:M96 M92 M79:M84 M60:M63" unlockedFormula="1"/>
  </ignoredErrors>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679C6-57B1-4646-9000-CE34B59B0C1C}">
  <sheetPr codeName="Sheet33">
    <tabColor rgb="FF77CDD7"/>
  </sheetPr>
  <dimension ref="A1:H201"/>
  <sheetViews>
    <sheetView zoomScale="112" zoomScaleNormal="112" workbookViewId="0">
      <selection activeCell="A3" sqref="A3"/>
    </sheetView>
  </sheetViews>
  <sheetFormatPr defaultColWidth="8.5703125" defaultRowHeight="12.75" x14ac:dyDescent="0.2"/>
  <cols>
    <col min="1" max="1" width="96.42578125" style="1454" customWidth="1"/>
    <col min="2" max="2" width="13.5703125" style="1521" customWidth="1"/>
    <col min="3" max="3" width="25" style="1454" customWidth="1"/>
    <col min="4" max="4" width="15.5703125" style="1454" customWidth="1"/>
    <col min="5" max="5" width="10.5703125" style="1454" bestFit="1" customWidth="1"/>
    <col min="6" max="6" width="9.5703125" style="1454" bestFit="1" customWidth="1"/>
    <col min="7" max="7" width="16.5703125" style="1454" bestFit="1" customWidth="1"/>
    <col min="8" max="8" width="65.42578125" style="1454" bestFit="1" customWidth="1"/>
    <col min="9" max="16384" width="8.5703125" style="1454"/>
  </cols>
  <sheetData>
    <row r="1" spans="1:8" ht="59.1" customHeight="1" x14ac:dyDescent="0.2">
      <c r="A1" s="2259" t="s">
        <v>6606</v>
      </c>
      <c r="B1" s="2260"/>
      <c r="C1" s="2261"/>
      <c r="D1" s="2261"/>
      <c r="E1" s="2261"/>
      <c r="F1" s="2261"/>
      <c r="G1" s="2261"/>
      <c r="H1" s="2262"/>
    </row>
    <row r="2" spans="1:8" ht="24" x14ac:dyDescent="0.2">
      <c r="A2" s="2156" t="s">
        <v>3929</v>
      </c>
      <c r="B2" s="2157" t="s">
        <v>5926</v>
      </c>
      <c r="C2" s="2157" t="s">
        <v>5925</v>
      </c>
      <c r="D2" s="2157" t="s">
        <v>1233</v>
      </c>
      <c r="E2" s="2157" t="s">
        <v>19</v>
      </c>
      <c r="F2" s="2157" t="s">
        <v>26</v>
      </c>
      <c r="G2" s="2157" t="s">
        <v>24</v>
      </c>
      <c r="H2" s="2157" t="s">
        <v>1234</v>
      </c>
    </row>
    <row r="3" spans="1:8" x14ac:dyDescent="0.2">
      <c r="A3" s="2158" t="s">
        <v>5924</v>
      </c>
      <c r="B3" s="2159"/>
      <c r="C3" s="2159"/>
      <c r="D3" s="2159"/>
      <c r="E3" s="1455"/>
      <c r="F3" s="1455"/>
      <c r="G3" s="1455"/>
      <c r="H3" s="1456"/>
    </row>
    <row r="4" spans="1:8" x14ac:dyDescent="0.2">
      <c r="A4" s="2160" t="s">
        <v>5923</v>
      </c>
      <c r="B4" s="2161" t="s">
        <v>5922</v>
      </c>
      <c r="C4" s="2162" t="s">
        <v>6409</v>
      </c>
      <c r="D4" s="2163">
        <v>0.25</v>
      </c>
      <c r="E4" s="1457">
        <v>45717</v>
      </c>
      <c r="F4" s="1457">
        <v>46023</v>
      </c>
      <c r="G4" s="1458" t="s">
        <v>69</v>
      </c>
      <c r="H4" s="1459" t="s">
        <v>1236</v>
      </c>
    </row>
    <row r="5" spans="1:8" x14ac:dyDescent="0.2">
      <c r="A5" s="2160" t="s">
        <v>5921</v>
      </c>
      <c r="B5" s="2161" t="s">
        <v>5920</v>
      </c>
      <c r="C5" s="2162" t="s">
        <v>6408</v>
      </c>
      <c r="D5" s="2163">
        <v>0.25</v>
      </c>
      <c r="E5" s="1457">
        <v>45717</v>
      </c>
      <c r="F5" s="1457">
        <v>46023</v>
      </c>
      <c r="G5" s="1458" t="s">
        <v>69</v>
      </c>
      <c r="H5" s="1459" t="s">
        <v>1236</v>
      </c>
    </row>
    <row r="6" spans="1:8" x14ac:dyDescent="0.2">
      <c r="A6" s="2160" t="s">
        <v>5919</v>
      </c>
      <c r="B6" s="2161" t="s">
        <v>5918</v>
      </c>
      <c r="C6" s="2161" t="s">
        <v>5917</v>
      </c>
      <c r="D6" s="2163">
        <v>0.25</v>
      </c>
      <c r="E6" s="1457">
        <v>45717</v>
      </c>
      <c r="F6" s="1457">
        <v>46023</v>
      </c>
      <c r="G6" s="1458" t="s">
        <v>69</v>
      </c>
      <c r="H6" s="1459" t="s">
        <v>1236</v>
      </c>
    </row>
    <row r="7" spans="1:8" x14ac:dyDescent="0.2">
      <c r="A7" s="2160" t="s">
        <v>5916</v>
      </c>
      <c r="B7" s="2161" t="s">
        <v>5915</v>
      </c>
      <c r="C7" s="2161" t="s">
        <v>5914</v>
      </c>
      <c r="D7" s="2163">
        <v>0.25</v>
      </c>
      <c r="E7" s="1457">
        <v>45717</v>
      </c>
      <c r="F7" s="1457">
        <v>46023</v>
      </c>
      <c r="G7" s="1458" t="s">
        <v>69</v>
      </c>
      <c r="H7" s="1459" t="s">
        <v>1236</v>
      </c>
    </row>
    <row r="8" spans="1:8" x14ac:dyDescent="0.2">
      <c r="A8" s="2160" t="s">
        <v>5913</v>
      </c>
      <c r="B8" s="2161" t="s">
        <v>5912</v>
      </c>
      <c r="C8" s="2161" t="s">
        <v>5911</v>
      </c>
      <c r="D8" s="2163">
        <v>0.25</v>
      </c>
      <c r="E8" s="1457">
        <v>45717</v>
      </c>
      <c r="F8" s="1457">
        <v>46023</v>
      </c>
      <c r="G8" s="1458" t="s">
        <v>69</v>
      </c>
      <c r="H8" s="1459" t="s">
        <v>1236</v>
      </c>
    </row>
    <row r="9" spans="1:8" x14ac:dyDescent="0.2">
      <c r="A9" s="2160" t="s">
        <v>5910</v>
      </c>
      <c r="B9" s="2161" t="s">
        <v>5908</v>
      </c>
      <c r="C9" s="2161" t="s">
        <v>5909</v>
      </c>
      <c r="D9" s="2163">
        <v>0.25</v>
      </c>
      <c r="E9" s="1457">
        <v>45717</v>
      </c>
      <c r="F9" s="1457">
        <v>46023</v>
      </c>
      <c r="G9" s="1458" t="s">
        <v>69</v>
      </c>
      <c r="H9" s="1459" t="s">
        <v>1236</v>
      </c>
    </row>
    <row r="10" spans="1:8" x14ac:dyDescent="0.2">
      <c r="A10" s="2160"/>
      <c r="B10" s="2161" t="s">
        <v>5908</v>
      </c>
      <c r="C10" s="2161" t="s">
        <v>6407</v>
      </c>
      <c r="D10" s="2163">
        <v>0.25</v>
      </c>
      <c r="E10" s="1457">
        <v>45717</v>
      </c>
      <c r="F10" s="1457">
        <v>46023</v>
      </c>
      <c r="G10" s="1458" t="s">
        <v>69</v>
      </c>
      <c r="H10" s="1459" t="s">
        <v>1236</v>
      </c>
    </row>
    <row r="11" spans="1:8" x14ac:dyDescent="0.2">
      <c r="A11" s="2160"/>
      <c r="B11" s="2161" t="s">
        <v>5908</v>
      </c>
      <c r="C11" s="2161" t="s">
        <v>6206</v>
      </c>
      <c r="D11" s="2163">
        <v>0.25</v>
      </c>
      <c r="E11" s="1457">
        <v>45717</v>
      </c>
      <c r="F11" s="1457">
        <v>46023</v>
      </c>
      <c r="G11" s="1458" t="s">
        <v>69</v>
      </c>
      <c r="H11" s="1459" t="s">
        <v>1236</v>
      </c>
    </row>
    <row r="12" spans="1:8" x14ac:dyDescent="0.2">
      <c r="A12" s="2160"/>
      <c r="B12" s="2161" t="s">
        <v>5908</v>
      </c>
      <c r="C12" s="2161" t="s">
        <v>5907</v>
      </c>
      <c r="D12" s="2163">
        <v>0.25</v>
      </c>
      <c r="E12" s="1457">
        <v>45717</v>
      </c>
      <c r="F12" s="1457">
        <v>46023</v>
      </c>
      <c r="G12" s="1458" t="s">
        <v>69</v>
      </c>
      <c r="H12" s="1459" t="s">
        <v>1236</v>
      </c>
    </row>
    <row r="13" spans="1:8" x14ac:dyDescent="0.2">
      <c r="A13" s="2160"/>
      <c r="B13" s="2164" t="s">
        <v>5908</v>
      </c>
      <c r="C13" s="2161" t="s">
        <v>6101</v>
      </c>
      <c r="D13" s="2165">
        <v>0.25</v>
      </c>
      <c r="E13" s="1457">
        <v>45717</v>
      </c>
      <c r="F13" s="1457">
        <v>46023</v>
      </c>
      <c r="G13" s="1458" t="s">
        <v>69</v>
      </c>
      <c r="H13" s="1459" t="s">
        <v>1236</v>
      </c>
    </row>
    <row r="14" spans="1:8" x14ac:dyDescent="0.2">
      <c r="A14" s="2160"/>
      <c r="B14" s="2161" t="s">
        <v>5908</v>
      </c>
      <c r="C14" s="2166" t="s">
        <v>6406</v>
      </c>
      <c r="D14" s="2163">
        <v>0.25</v>
      </c>
      <c r="E14" s="1457">
        <v>45717</v>
      </c>
      <c r="F14" s="1457">
        <v>46023</v>
      </c>
      <c r="G14" s="1458" t="s">
        <v>69</v>
      </c>
      <c r="H14" s="1459" t="s">
        <v>1236</v>
      </c>
    </row>
    <row r="15" spans="1:8" ht="23.25" x14ac:dyDescent="0.2">
      <c r="A15" s="2160" t="s">
        <v>5906</v>
      </c>
      <c r="B15" s="2161" t="s">
        <v>5905</v>
      </c>
      <c r="C15" s="2167" t="s">
        <v>6405</v>
      </c>
      <c r="D15" s="2163">
        <v>0.25</v>
      </c>
      <c r="E15" s="1457">
        <v>45717</v>
      </c>
      <c r="F15" s="1457">
        <v>46023</v>
      </c>
      <c r="G15" s="1458" t="s">
        <v>69</v>
      </c>
      <c r="H15" s="1459" t="s">
        <v>1236</v>
      </c>
    </row>
    <row r="16" spans="1:8" x14ac:dyDescent="0.2">
      <c r="A16" s="2160"/>
      <c r="B16" s="2161" t="s">
        <v>5905</v>
      </c>
      <c r="C16" s="2161" t="s">
        <v>6207</v>
      </c>
      <c r="D16" s="2163">
        <v>0.25</v>
      </c>
      <c r="E16" s="1457">
        <v>45717</v>
      </c>
      <c r="F16" s="1457">
        <v>46023</v>
      </c>
      <c r="G16" s="1458" t="s">
        <v>69</v>
      </c>
      <c r="H16" s="1459" t="s">
        <v>1236</v>
      </c>
    </row>
    <row r="17" spans="1:8" x14ac:dyDescent="0.2">
      <c r="A17" s="2160"/>
      <c r="B17" s="2161" t="s">
        <v>5905</v>
      </c>
      <c r="C17" s="2161" t="s">
        <v>5904</v>
      </c>
      <c r="D17" s="2163">
        <v>0.25</v>
      </c>
      <c r="E17" s="1457">
        <v>45717</v>
      </c>
      <c r="F17" s="1457">
        <v>46023</v>
      </c>
      <c r="G17" s="1458" t="s">
        <v>69</v>
      </c>
      <c r="H17" s="1459" t="s">
        <v>1236</v>
      </c>
    </row>
    <row r="18" spans="1:8" x14ac:dyDescent="0.2">
      <c r="A18" s="2160" t="s">
        <v>5903</v>
      </c>
      <c r="B18" s="2161" t="s">
        <v>5902</v>
      </c>
      <c r="C18" s="2161" t="s">
        <v>5901</v>
      </c>
      <c r="D18" s="2163">
        <v>0.3</v>
      </c>
      <c r="E18" s="1457">
        <v>45717</v>
      </c>
      <c r="F18" s="1457">
        <v>46023</v>
      </c>
      <c r="G18" s="1458" t="s">
        <v>69</v>
      </c>
      <c r="H18" s="1459" t="s">
        <v>1236</v>
      </c>
    </row>
    <row r="19" spans="1:8" x14ac:dyDescent="0.2">
      <c r="A19" s="2160" t="s">
        <v>5900</v>
      </c>
      <c r="B19" s="2161" t="s">
        <v>5899</v>
      </c>
      <c r="C19" s="2161" t="s">
        <v>5898</v>
      </c>
      <c r="D19" s="2163">
        <v>0.3</v>
      </c>
      <c r="E19" s="1457">
        <v>45717</v>
      </c>
      <c r="F19" s="1457">
        <v>46023</v>
      </c>
      <c r="G19" s="1458" t="s">
        <v>69</v>
      </c>
      <c r="H19" s="1459" t="s">
        <v>1236</v>
      </c>
    </row>
    <row r="20" spans="1:8" x14ac:dyDescent="0.2">
      <c r="A20" s="2160" t="s">
        <v>5897</v>
      </c>
      <c r="B20" s="2161" t="s">
        <v>5896</v>
      </c>
      <c r="C20" s="2161" t="s">
        <v>5895</v>
      </c>
      <c r="D20" s="2163">
        <v>0.25</v>
      </c>
      <c r="E20" s="1457">
        <v>45717</v>
      </c>
      <c r="F20" s="1457">
        <v>46023</v>
      </c>
      <c r="G20" s="1458" t="s">
        <v>69</v>
      </c>
      <c r="H20" s="1459" t="s">
        <v>1236</v>
      </c>
    </row>
    <row r="21" spans="1:8" x14ac:dyDescent="0.2">
      <c r="A21" s="2160" t="s">
        <v>5894</v>
      </c>
      <c r="B21" s="2161" t="s">
        <v>5893</v>
      </c>
      <c r="C21" s="2161" t="s">
        <v>5892</v>
      </c>
      <c r="D21" s="2163">
        <v>0.25</v>
      </c>
      <c r="E21" s="1457">
        <v>45717</v>
      </c>
      <c r="F21" s="1457">
        <v>46023</v>
      </c>
      <c r="G21" s="1458" t="s">
        <v>69</v>
      </c>
      <c r="H21" s="1459" t="s">
        <v>1236</v>
      </c>
    </row>
    <row r="22" spans="1:8" x14ac:dyDescent="0.2">
      <c r="A22" s="2160" t="s">
        <v>5891</v>
      </c>
      <c r="B22" s="2161" t="s">
        <v>5890</v>
      </c>
      <c r="C22" s="2161" t="s">
        <v>5889</v>
      </c>
      <c r="D22" s="2163">
        <v>0.25</v>
      </c>
      <c r="E22" s="1457">
        <v>45717</v>
      </c>
      <c r="F22" s="1457">
        <v>46023</v>
      </c>
      <c r="G22" s="1458" t="s">
        <v>69</v>
      </c>
      <c r="H22" s="1459" t="s">
        <v>1236</v>
      </c>
    </row>
    <row r="23" spans="1:8" x14ac:dyDescent="0.2">
      <c r="A23" s="2160" t="s">
        <v>5888</v>
      </c>
      <c r="B23" s="2161" t="s">
        <v>5887</v>
      </c>
      <c r="C23" s="2161" t="s">
        <v>5886</v>
      </c>
      <c r="D23" s="2163">
        <v>0.25</v>
      </c>
      <c r="E23" s="1457">
        <v>45717</v>
      </c>
      <c r="F23" s="1457">
        <v>46023</v>
      </c>
      <c r="G23" s="1458" t="s">
        <v>69</v>
      </c>
      <c r="H23" s="1459" t="s">
        <v>1236</v>
      </c>
    </row>
    <row r="24" spans="1:8" x14ac:dyDescent="0.2">
      <c r="A24" s="2160" t="s">
        <v>5885</v>
      </c>
      <c r="B24" s="2161" t="s">
        <v>5882</v>
      </c>
      <c r="C24" s="2161" t="s">
        <v>5884</v>
      </c>
      <c r="D24" s="2163">
        <v>0.25</v>
      </c>
      <c r="E24" s="1457">
        <v>45717</v>
      </c>
      <c r="F24" s="1457">
        <v>46023</v>
      </c>
      <c r="G24" s="1458" t="s">
        <v>69</v>
      </c>
      <c r="H24" s="1459" t="s">
        <v>1236</v>
      </c>
    </row>
    <row r="25" spans="1:8" x14ac:dyDescent="0.2">
      <c r="A25" s="2160"/>
      <c r="B25" s="2161" t="s">
        <v>5882</v>
      </c>
      <c r="C25" s="2161" t="s">
        <v>6208</v>
      </c>
      <c r="D25" s="2163">
        <v>0.25</v>
      </c>
      <c r="E25" s="1457">
        <v>45717</v>
      </c>
      <c r="F25" s="1457">
        <v>46023</v>
      </c>
      <c r="G25" s="1458" t="s">
        <v>69</v>
      </c>
      <c r="H25" s="1459" t="s">
        <v>1236</v>
      </c>
    </row>
    <row r="26" spans="1:8" x14ac:dyDescent="0.2">
      <c r="A26" s="2160"/>
      <c r="B26" s="2161" t="s">
        <v>5882</v>
      </c>
      <c r="C26" s="2161" t="s">
        <v>5883</v>
      </c>
      <c r="D26" s="2163">
        <v>0.25</v>
      </c>
      <c r="E26" s="1457">
        <v>45717</v>
      </c>
      <c r="F26" s="1457">
        <v>46023</v>
      </c>
      <c r="G26" s="1458" t="s">
        <v>69</v>
      </c>
      <c r="H26" s="1459" t="s">
        <v>1236</v>
      </c>
    </row>
    <row r="27" spans="1:8" x14ac:dyDescent="0.2">
      <c r="A27" s="2160"/>
      <c r="B27" s="2161" t="s">
        <v>5882</v>
      </c>
      <c r="C27" s="2161" t="s">
        <v>5881</v>
      </c>
      <c r="D27" s="2163">
        <v>0.25</v>
      </c>
      <c r="E27" s="1457">
        <v>45717</v>
      </c>
      <c r="F27" s="1457">
        <v>46023</v>
      </c>
      <c r="G27" s="1458" t="s">
        <v>69</v>
      </c>
      <c r="H27" s="1459" t="s">
        <v>1236</v>
      </c>
    </row>
    <row r="28" spans="1:8" x14ac:dyDescent="0.2">
      <c r="A28" s="2160"/>
      <c r="B28" s="2164" t="s">
        <v>5882</v>
      </c>
      <c r="C28" s="2161" t="s">
        <v>6102</v>
      </c>
      <c r="D28" s="2165">
        <v>0.25</v>
      </c>
      <c r="E28" s="1457">
        <v>45717</v>
      </c>
      <c r="F28" s="1457">
        <v>46023</v>
      </c>
      <c r="G28" s="1458" t="s">
        <v>69</v>
      </c>
      <c r="H28" s="1459" t="s">
        <v>1236</v>
      </c>
    </row>
    <row r="29" spans="1:8" x14ac:dyDescent="0.2">
      <c r="A29" s="2160"/>
      <c r="B29" s="2164" t="s">
        <v>5882</v>
      </c>
      <c r="C29" s="2161" t="s">
        <v>6103</v>
      </c>
      <c r="D29" s="2165">
        <v>0.25</v>
      </c>
      <c r="E29" s="1457">
        <v>45717</v>
      </c>
      <c r="F29" s="1457">
        <v>46023</v>
      </c>
      <c r="G29" s="1458" t="s">
        <v>69</v>
      </c>
      <c r="H29" s="1459" t="s">
        <v>1236</v>
      </c>
    </row>
    <row r="30" spans="1:8" x14ac:dyDescent="0.2">
      <c r="A30" s="2160"/>
      <c r="B30" s="2164" t="s">
        <v>5882</v>
      </c>
      <c r="C30" s="2161" t="s">
        <v>6104</v>
      </c>
      <c r="D30" s="2165">
        <v>0.25</v>
      </c>
      <c r="E30" s="1457">
        <v>45717</v>
      </c>
      <c r="F30" s="1457">
        <v>46023</v>
      </c>
      <c r="G30" s="1458" t="s">
        <v>69</v>
      </c>
      <c r="H30" s="1459" t="s">
        <v>1236</v>
      </c>
    </row>
    <row r="31" spans="1:8" x14ac:dyDescent="0.2">
      <c r="A31" s="2160" t="s">
        <v>5880</v>
      </c>
      <c r="B31" s="2161" t="s">
        <v>5879</v>
      </c>
      <c r="C31" s="2161" t="s">
        <v>5878</v>
      </c>
      <c r="D31" s="2163">
        <v>0.25</v>
      </c>
      <c r="E31" s="1457">
        <v>45717</v>
      </c>
      <c r="F31" s="1457">
        <v>46023</v>
      </c>
      <c r="G31" s="1458" t="s">
        <v>69</v>
      </c>
      <c r="H31" s="1459" t="s">
        <v>1236</v>
      </c>
    </row>
    <row r="32" spans="1:8" x14ac:dyDescent="0.2">
      <c r="A32" s="2160" t="s">
        <v>5877</v>
      </c>
      <c r="B32" s="2161" t="s">
        <v>5876</v>
      </c>
      <c r="C32" s="2161" t="s">
        <v>5875</v>
      </c>
      <c r="D32" s="2163">
        <v>0.25</v>
      </c>
      <c r="E32" s="1457">
        <v>45717</v>
      </c>
      <c r="F32" s="1457">
        <v>46023</v>
      </c>
      <c r="G32" s="1458" t="s">
        <v>69</v>
      </c>
      <c r="H32" s="1459" t="s">
        <v>1236</v>
      </c>
    </row>
    <row r="33" spans="1:8" x14ac:dyDescent="0.2">
      <c r="A33" s="2160" t="s">
        <v>5874</v>
      </c>
      <c r="B33" s="2161" t="s">
        <v>5871</v>
      </c>
      <c r="C33" s="2162" t="s">
        <v>6209</v>
      </c>
      <c r="D33" s="2163">
        <v>0.25</v>
      </c>
      <c r="E33" s="1457">
        <v>45717</v>
      </c>
      <c r="F33" s="1457">
        <v>46023</v>
      </c>
      <c r="G33" s="1458" t="s">
        <v>69</v>
      </c>
      <c r="H33" s="1459" t="s">
        <v>1236</v>
      </c>
    </row>
    <row r="34" spans="1:8" x14ac:dyDescent="0.2">
      <c r="A34" s="2160"/>
      <c r="B34" s="2161" t="s">
        <v>5871</v>
      </c>
      <c r="C34" s="2162" t="s">
        <v>5873</v>
      </c>
      <c r="D34" s="2163">
        <v>0.25</v>
      </c>
      <c r="E34" s="1457">
        <v>45717</v>
      </c>
      <c r="F34" s="1457">
        <v>46023</v>
      </c>
      <c r="G34" s="1458" t="s">
        <v>69</v>
      </c>
      <c r="H34" s="1459" t="s">
        <v>1236</v>
      </c>
    </row>
    <row r="35" spans="1:8" x14ac:dyDescent="0.2">
      <c r="A35" s="2160"/>
      <c r="B35" s="2161" t="s">
        <v>5871</v>
      </c>
      <c r="C35" s="2162" t="s">
        <v>6210</v>
      </c>
      <c r="D35" s="2163">
        <v>0.25</v>
      </c>
      <c r="E35" s="1457">
        <v>45717</v>
      </c>
      <c r="F35" s="1457">
        <v>46023</v>
      </c>
      <c r="G35" s="1458" t="s">
        <v>69</v>
      </c>
      <c r="H35" s="1459" t="s">
        <v>1236</v>
      </c>
    </row>
    <row r="36" spans="1:8" x14ac:dyDescent="0.2">
      <c r="A36" s="2160"/>
      <c r="B36" s="2161" t="s">
        <v>5871</v>
      </c>
      <c r="C36" s="2162" t="s">
        <v>5872</v>
      </c>
      <c r="D36" s="2163">
        <v>0.25</v>
      </c>
      <c r="E36" s="1457">
        <v>45717</v>
      </c>
      <c r="F36" s="1457">
        <v>46023</v>
      </c>
      <c r="G36" s="1458" t="s">
        <v>69</v>
      </c>
      <c r="H36" s="1459" t="s">
        <v>1236</v>
      </c>
    </row>
    <row r="37" spans="1:8" x14ac:dyDescent="0.2">
      <c r="A37" s="2160"/>
      <c r="B37" s="2161" t="s">
        <v>5871</v>
      </c>
      <c r="C37" s="2162" t="s">
        <v>6211</v>
      </c>
      <c r="D37" s="2163">
        <v>0.25</v>
      </c>
      <c r="E37" s="1457">
        <v>45717</v>
      </c>
      <c r="F37" s="1457">
        <v>46023</v>
      </c>
      <c r="G37" s="1458" t="s">
        <v>69</v>
      </c>
      <c r="H37" s="1459" t="s">
        <v>1236</v>
      </c>
    </row>
    <row r="38" spans="1:8" x14ac:dyDescent="0.2">
      <c r="A38" s="2160" t="s">
        <v>5870</v>
      </c>
      <c r="B38" s="2161" t="s">
        <v>5869</v>
      </c>
      <c r="C38" s="2162" t="s">
        <v>6212</v>
      </c>
      <c r="D38" s="2163">
        <v>0.25</v>
      </c>
      <c r="E38" s="1457">
        <v>45717</v>
      </c>
      <c r="F38" s="1457">
        <v>46023</v>
      </c>
      <c r="G38" s="1458" t="s">
        <v>69</v>
      </c>
      <c r="H38" s="1459" t="s">
        <v>1236</v>
      </c>
    </row>
    <row r="39" spans="1:8" x14ac:dyDescent="0.2">
      <c r="A39" s="2160"/>
      <c r="B39" s="2161" t="s">
        <v>5869</v>
      </c>
      <c r="C39" s="2162" t="s">
        <v>6213</v>
      </c>
      <c r="D39" s="2163">
        <v>0.25</v>
      </c>
      <c r="E39" s="1457">
        <v>45717</v>
      </c>
      <c r="F39" s="1457">
        <v>46023</v>
      </c>
      <c r="G39" s="1458" t="s">
        <v>69</v>
      </c>
      <c r="H39" s="1459" t="s">
        <v>1236</v>
      </c>
    </row>
    <row r="40" spans="1:8" x14ac:dyDescent="0.2">
      <c r="A40" s="2160"/>
      <c r="B40" s="2161" t="s">
        <v>5869</v>
      </c>
      <c r="C40" s="2162" t="s">
        <v>6214</v>
      </c>
      <c r="D40" s="2163">
        <v>0.25</v>
      </c>
      <c r="E40" s="1457">
        <v>45717</v>
      </c>
      <c r="F40" s="1457">
        <v>46023</v>
      </c>
      <c r="G40" s="1458" t="s">
        <v>69</v>
      </c>
      <c r="H40" s="1459" t="s">
        <v>1236</v>
      </c>
    </row>
    <row r="41" spans="1:8" x14ac:dyDescent="0.2">
      <c r="A41" s="2160"/>
      <c r="B41" s="2161" t="s">
        <v>5869</v>
      </c>
      <c r="C41" s="2162" t="s">
        <v>6404</v>
      </c>
      <c r="D41" s="2163">
        <v>0.25</v>
      </c>
      <c r="E41" s="1457">
        <v>45717</v>
      </c>
      <c r="F41" s="1457">
        <v>46023</v>
      </c>
      <c r="G41" s="1458" t="s">
        <v>69</v>
      </c>
      <c r="H41" s="1459" t="s">
        <v>1236</v>
      </c>
    </row>
    <row r="42" spans="1:8" x14ac:dyDescent="0.2">
      <c r="A42" s="2160" t="s">
        <v>5868</v>
      </c>
      <c r="B42" s="2161" t="s">
        <v>5867</v>
      </c>
      <c r="C42" s="2161" t="s">
        <v>5866</v>
      </c>
      <c r="D42" s="2163">
        <v>0.25</v>
      </c>
      <c r="E42" s="1457">
        <v>45717</v>
      </c>
      <c r="F42" s="1457">
        <v>46023</v>
      </c>
      <c r="G42" s="1458" t="s">
        <v>69</v>
      </c>
      <c r="H42" s="1459" t="s">
        <v>1236</v>
      </c>
    </row>
    <row r="43" spans="1:8" x14ac:dyDescent="0.2">
      <c r="A43" s="2160" t="s">
        <v>5865</v>
      </c>
      <c r="B43" s="2161" t="s">
        <v>5864</v>
      </c>
      <c r="C43" s="2161" t="s">
        <v>5863</v>
      </c>
      <c r="D43" s="2163">
        <v>0.25</v>
      </c>
      <c r="E43" s="1457">
        <v>45717</v>
      </c>
      <c r="F43" s="1457">
        <v>46023</v>
      </c>
      <c r="G43" s="1458" t="s">
        <v>69</v>
      </c>
      <c r="H43" s="1459" t="s">
        <v>1236</v>
      </c>
    </row>
    <row r="44" spans="1:8" x14ac:dyDescent="0.2">
      <c r="A44" s="2160" t="s">
        <v>5862</v>
      </c>
      <c r="B44" s="2161" t="s">
        <v>5861</v>
      </c>
      <c r="C44" s="2161" t="s">
        <v>5860</v>
      </c>
      <c r="D44" s="2163">
        <v>0.25</v>
      </c>
      <c r="E44" s="1457">
        <v>45717</v>
      </c>
      <c r="F44" s="1457">
        <v>46023</v>
      </c>
      <c r="G44" s="1458" t="s">
        <v>69</v>
      </c>
      <c r="H44" s="1459" t="s">
        <v>1236</v>
      </c>
    </row>
    <row r="45" spans="1:8" x14ac:dyDescent="0.2">
      <c r="A45" s="2160" t="s">
        <v>1344</v>
      </c>
      <c r="B45" s="2161" t="s">
        <v>5859</v>
      </c>
      <c r="C45" s="2161">
        <v>4001</v>
      </c>
      <c r="D45" s="2163">
        <v>0.25</v>
      </c>
      <c r="E45" s="1457">
        <v>45717</v>
      </c>
      <c r="F45" s="1457">
        <v>46023</v>
      </c>
      <c r="G45" s="1458" t="s">
        <v>69</v>
      </c>
      <c r="H45" s="1459" t="s">
        <v>1236</v>
      </c>
    </row>
    <row r="46" spans="1:8" x14ac:dyDescent="0.2">
      <c r="A46" s="2160" t="s">
        <v>5858</v>
      </c>
      <c r="B46" s="2161" t="s">
        <v>5857</v>
      </c>
      <c r="C46" s="2161" t="s">
        <v>5856</v>
      </c>
      <c r="D46" s="2163">
        <v>0.25</v>
      </c>
      <c r="E46" s="1457">
        <v>45717</v>
      </c>
      <c r="F46" s="1457">
        <v>46023</v>
      </c>
      <c r="G46" s="1458" t="s">
        <v>69</v>
      </c>
      <c r="H46" s="1459" t="s">
        <v>1236</v>
      </c>
    </row>
    <row r="47" spans="1:8" x14ac:dyDescent="0.2">
      <c r="A47" s="2160" t="s">
        <v>5855</v>
      </c>
      <c r="B47" s="2161" t="s">
        <v>5854</v>
      </c>
      <c r="C47" s="2161" t="s">
        <v>5853</v>
      </c>
      <c r="D47" s="2163">
        <v>0.25</v>
      </c>
      <c r="E47" s="1457">
        <v>45717</v>
      </c>
      <c r="F47" s="1457">
        <v>46023</v>
      </c>
      <c r="G47" s="1458" t="s">
        <v>69</v>
      </c>
      <c r="H47" s="1459" t="s">
        <v>1236</v>
      </c>
    </row>
    <row r="48" spans="1:8" x14ac:dyDescent="0.2">
      <c r="A48" s="2160" t="s">
        <v>5852</v>
      </c>
      <c r="B48" s="2161" t="s">
        <v>5851</v>
      </c>
      <c r="C48" s="2161" t="s">
        <v>5850</v>
      </c>
      <c r="D48" s="2163">
        <v>0.25</v>
      </c>
      <c r="E48" s="1457">
        <v>45717</v>
      </c>
      <c r="F48" s="1457">
        <v>46023</v>
      </c>
      <c r="G48" s="1458" t="s">
        <v>69</v>
      </c>
      <c r="H48" s="1459" t="s">
        <v>1236</v>
      </c>
    </row>
    <row r="49" spans="1:8" x14ac:dyDescent="0.2">
      <c r="A49" s="2160" t="s">
        <v>5849</v>
      </c>
      <c r="B49" s="2161" t="s">
        <v>5848</v>
      </c>
      <c r="C49" s="2161" t="s">
        <v>5847</v>
      </c>
      <c r="D49" s="2163">
        <v>0.25</v>
      </c>
      <c r="E49" s="1457">
        <v>45717</v>
      </c>
      <c r="F49" s="1457">
        <v>46023</v>
      </c>
      <c r="G49" s="1458" t="s">
        <v>69</v>
      </c>
      <c r="H49" s="1459" t="s">
        <v>1236</v>
      </c>
    </row>
    <row r="50" spans="1:8" x14ac:dyDescent="0.2">
      <c r="A50" s="2160" t="s">
        <v>5846</v>
      </c>
      <c r="B50" s="2161" t="s">
        <v>5845</v>
      </c>
      <c r="C50" s="2161" t="s">
        <v>5844</v>
      </c>
      <c r="D50" s="2163">
        <v>0.25</v>
      </c>
      <c r="E50" s="1457">
        <v>45717</v>
      </c>
      <c r="F50" s="1457">
        <v>46023</v>
      </c>
      <c r="G50" s="1458" t="s">
        <v>69</v>
      </c>
      <c r="H50" s="1459" t="s">
        <v>1236</v>
      </c>
    </row>
    <row r="51" spans="1:8" ht="23.25" x14ac:dyDescent="0.2">
      <c r="A51" s="2160" t="s">
        <v>5843</v>
      </c>
      <c r="B51" s="2161" t="s">
        <v>5842</v>
      </c>
      <c r="C51" s="2167" t="s">
        <v>6403</v>
      </c>
      <c r="D51" s="2163">
        <v>0.25</v>
      </c>
      <c r="E51" s="1457">
        <v>45717</v>
      </c>
      <c r="F51" s="1457">
        <v>46023</v>
      </c>
      <c r="G51" s="1458" t="s">
        <v>69</v>
      </c>
      <c r="H51" s="1459" t="s">
        <v>1236</v>
      </c>
    </row>
    <row r="52" spans="1:8" x14ac:dyDescent="0.2">
      <c r="A52" s="2160" t="s">
        <v>5841</v>
      </c>
      <c r="B52" s="2161" t="s">
        <v>5840</v>
      </c>
      <c r="C52" s="2161" t="s">
        <v>5839</v>
      </c>
      <c r="D52" s="2163">
        <v>0.25</v>
      </c>
      <c r="E52" s="1457">
        <v>45717</v>
      </c>
      <c r="F52" s="1457">
        <v>46023</v>
      </c>
      <c r="G52" s="1458" t="s">
        <v>69</v>
      </c>
      <c r="H52" s="1459" t="s">
        <v>1236</v>
      </c>
    </row>
    <row r="53" spans="1:8" x14ac:dyDescent="0.2">
      <c r="A53" s="2160" t="s">
        <v>5838</v>
      </c>
      <c r="B53" s="2161" t="s">
        <v>5837</v>
      </c>
      <c r="C53" s="2161">
        <v>90300</v>
      </c>
      <c r="D53" s="2163">
        <v>0.25</v>
      </c>
      <c r="E53" s="1457">
        <v>45717</v>
      </c>
      <c r="F53" s="1457">
        <v>46023</v>
      </c>
      <c r="G53" s="1458" t="s">
        <v>69</v>
      </c>
      <c r="H53" s="1459" t="s">
        <v>1236</v>
      </c>
    </row>
    <row r="54" spans="1:8" ht="23.25" x14ac:dyDescent="0.2">
      <c r="A54" s="2160" t="s">
        <v>5836</v>
      </c>
      <c r="B54" s="2161" t="s">
        <v>5835</v>
      </c>
      <c r="C54" s="2167" t="s">
        <v>6402</v>
      </c>
      <c r="D54" s="2163">
        <v>0.25</v>
      </c>
      <c r="E54" s="1457">
        <v>45717</v>
      </c>
      <c r="F54" s="1457">
        <v>46023</v>
      </c>
      <c r="G54" s="1458" t="s">
        <v>69</v>
      </c>
      <c r="H54" s="1459" t="s">
        <v>1236</v>
      </c>
    </row>
    <row r="55" spans="1:8" x14ac:dyDescent="0.2">
      <c r="A55" s="2160" t="s">
        <v>5834</v>
      </c>
      <c r="B55" s="2161" t="s">
        <v>5832</v>
      </c>
      <c r="C55" s="2161" t="s">
        <v>5833</v>
      </c>
      <c r="D55" s="2163">
        <v>0.25</v>
      </c>
      <c r="E55" s="1457">
        <v>45717</v>
      </c>
      <c r="F55" s="1457">
        <v>46023</v>
      </c>
      <c r="G55" s="1458" t="s">
        <v>69</v>
      </c>
      <c r="H55" s="1459" t="s">
        <v>1236</v>
      </c>
    </row>
    <row r="56" spans="1:8" x14ac:dyDescent="0.2">
      <c r="A56" s="2160"/>
      <c r="B56" s="2161" t="s">
        <v>5832</v>
      </c>
      <c r="C56" s="2161" t="s">
        <v>5831</v>
      </c>
      <c r="D56" s="2163">
        <v>0.25</v>
      </c>
      <c r="E56" s="1457">
        <v>45717</v>
      </c>
      <c r="F56" s="1457">
        <v>46023</v>
      </c>
      <c r="G56" s="1458" t="s">
        <v>69</v>
      </c>
      <c r="H56" s="1459" t="s">
        <v>1236</v>
      </c>
    </row>
    <row r="57" spans="1:8" x14ac:dyDescent="0.2">
      <c r="A57" s="2160" t="s">
        <v>5830</v>
      </c>
      <c r="B57" s="2161" t="s">
        <v>5829</v>
      </c>
      <c r="C57" s="2161" t="s">
        <v>5828</v>
      </c>
      <c r="D57" s="2163">
        <v>0.25</v>
      </c>
      <c r="E57" s="1457">
        <v>45717</v>
      </c>
      <c r="F57" s="1457">
        <v>46023</v>
      </c>
      <c r="G57" s="1458" t="s">
        <v>69</v>
      </c>
      <c r="H57" s="1459" t="s">
        <v>1236</v>
      </c>
    </row>
    <row r="58" spans="1:8" x14ac:dyDescent="0.2">
      <c r="A58" s="2160" t="s">
        <v>5827</v>
      </c>
      <c r="B58" s="2161" t="s">
        <v>5826</v>
      </c>
      <c r="C58" s="2161" t="s">
        <v>5825</v>
      </c>
      <c r="D58" s="2163">
        <v>0.25</v>
      </c>
      <c r="E58" s="1457">
        <v>45717</v>
      </c>
      <c r="F58" s="1457">
        <v>46023</v>
      </c>
      <c r="G58" s="1458" t="s">
        <v>69</v>
      </c>
      <c r="H58" s="1459" t="s">
        <v>1236</v>
      </c>
    </row>
    <row r="59" spans="1:8" x14ac:dyDescent="0.2">
      <c r="A59" s="2168" t="s">
        <v>5824</v>
      </c>
      <c r="B59" s="2169"/>
      <c r="C59" s="2169"/>
      <c r="D59" s="2169"/>
      <c r="E59" s="1460"/>
      <c r="F59" s="1460"/>
      <c r="G59" s="1461"/>
      <c r="H59" s="1462"/>
    </row>
    <row r="60" spans="1:8" x14ac:dyDescent="0.2">
      <c r="A60" s="2160" t="s">
        <v>1237</v>
      </c>
      <c r="B60" s="2161" t="s">
        <v>5823</v>
      </c>
      <c r="C60" s="2161" t="s">
        <v>1238</v>
      </c>
      <c r="D60" s="2170">
        <v>0.48</v>
      </c>
      <c r="E60" s="1457">
        <v>45717</v>
      </c>
      <c r="F60" s="1457">
        <v>46023</v>
      </c>
      <c r="G60" s="1458" t="s">
        <v>69</v>
      </c>
      <c r="H60" s="1459" t="s">
        <v>1236</v>
      </c>
    </row>
    <row r="61" spans="1:8" x14ac:dyDescent="0.2">
      <c r="A61" s="2160" t="s">
        <v>1239</v>
      </c>
      <c r="B61" s="2161" t="s">
        <v>5823</v>
      </c>
      <c r="C61" s="2161" t="s">
        <v>1240</v>
      </c>
      <c r="D61" s="2170">
        <v>0.5</v>
      </c>
      <c r="E61" s="1457">
        <v>45717</v>
      </c>
      <c r="F61" s="1457">
        <v>46023</v>
      </c>
      <c r="G61" s="1458" t="s">
        <v>69</v>
      </c>
      <c r="H61" s="1459" t="s">
        <v>1236</v>
      </c>
    </row>
    <row r="62" spans="1:8" x14ac:dyDescent="0.2">
      <c r="A62" s="2160" t="s">
        <v>1241</v>
      </c>
      <c r="B62" s="2161" t="s">
        <v>5823</v>
      </c>
      <c r="C62" s="2161" t="s">
        <v>1242</v>
      </c>
      <c r="D62" s="2170">
        <v>0.43</v>
      </c>
      <c r="E62" s="1457">
        <v>45717</v>
      </c>
      <c r="F62" s="1457">
        <v>46023</v>
      </c>
      <c r="G62" s="1458" t="s">
        <v>69</v>
      </c>
      <c r="H62" s="1459" t="s">
        <v>1236</v>
      </c>
    </row>
    <row r="63" spans="1:8" x14ac:dyDescent="0.2">
      <c r="A63" s="2160" t="s">
        <v>1243</v>
      </c>
      <c r="B63" s="2161" t="s">
        <v>5823</v>
      </c>
      <c r="C63" s="2161" t="s">
        <v>1244</v>
      </c>
      <c r="D63" s="2170">
        <v>0.48</v>
      </c>
      <c r="E63" s="1457">
        <v>45717</v>
      </c>
      <c r="F63" s="1457">
        <v>46023</v>
      </c>
      <c r="G63" s="1458" t="s">
        <v>69</v>
      </c>
      <c r="H63" s="1459" t="s">
        <v>1236</v>
      </c>
    </row>
    <row r="64" spans="1:8" x14ac:dyDescent="0.2">
      <c r="A64" s="2160" t="s">
        <v>1245</v>
      </c>
      <c r="B64" s="2161" t="s">
        <v>5823</v>
      </c>
      <c r="C64" s="2161" t="s">
        <v>1246</v>
      </c>
      <c r="D64" s="2170">
        <v>0.38</v>
      </c>
      <c r="E64" s="1457">
        <v>45717</v>
      </c>
      <c r="F64" s="1457">
        <v>46023</v>
      </c>
      <c r="G64" s="1458" t="s">
        <v>69</v>
      </c>
      <c r="H64" s="1459" t="s">
        <v>1236</v>
      </c>
    </row>
    <row r="65" spans="1:8" x14ac:dyDescent="0.2">
      <c r="A65" s="2160" t="s">
        <v>1247</v>
      </c>
      <c r="B65" s="2161" t="s">
        <v>5823</v>
      </c>
      <c r="C65" s="2161">
        <v>12200</v>
      </c>
      <c r="D65" s="2170">
        <v>0.6</v>
      </c>
      <c r="E65" s="1457">
        <v>45717</v>
      </c>
      <c r="F65" s="1457">
        <v>46023</v>
      </c>
      <c r="G65" s="1458" t="s">
        <v>69</v>
      </c>
      <c r="H65" s="1459" t="s">
        <v>1236</v>
      </c>
    </row>
    <row r="66" spans="1:8" x14ac:dyDescent="0.2">
      <c r="A66" s="2160" t="s">
        <v>1248</v>
      </c>
      <c r="B66" s="2161" t="s">
        <v>5823</v>
      </c>
      <c r="C66" s="2161">
        <v>12201</v>
      </c>
      <c r="D66" s="2170">
        <v>0.3</v>
      </c>
      <c r="E66" s="1457">
        <v>45717</v>
      </c>
      <c r="F66" s="1457">
        <v>46023</v>
      </c>
      <c r="G66" s="1458" t="s">
        <v>69</v>
      </c>
      <c r="H66" s="1459" t="s">
        <v>1236</v>
      </c>
    </row>
    <row r="67" spans="1:8" x14ac:dyDescent="0.2">
      <c r="A67" s="2160" t="s">
        <v>1249</v>
      </c>
      <c r="B67" s="2161" t="s">
        <v>5823</v>
      </c>
      <c r="C67" s="2161" t="s">
        <v>1250</v>
      </c>
      <c r="D67" s="2170">
        <v>0.6</v>
      </c>
      <c r="E67" s="1457">
        <v>45717</v>
      </c>
      <c r="F67" s="1457">
        <v>46023</v>
      </c>
      <c r="G67" s="1458" t="s">
        <v>69</v>
      </c>
      <c r="H67" s="1459" t="s">
        <v>1236</v>
      </c>
    </row>
    <row r="68" spans="1:8" x14ac:dyDescent="0.2">
      <c r="A68" s="2160" t="s">
        <v>1251</v>
      </c>
      <c r="B68" s="2161" t="s">
        <v>5822</v>
      </c>
      <c r="C68" s="2161" t="s">
        <v>1252</v>
      </c>
      <c r="D68" s="2170">
        <v>0.6</v>
      </c>
      <c r="E68" s="1457">
        <v>45717</v>
      </c>
      <c r="F68" s="1457">
        <v>46023</v>
      </c>
      <c r="G68" s="1458" t="s">
        <v>69</v>
      </c>
      <c r="H68" s="1459" t="s">
        <v>1236</v>
      </c>
    </row>
    <row r="69" spans="1:8" x14ac:dyDescent="0.2">
      <c r="A69" s="2171" t="s">
        <v>5821</v>
      </c>
      <c r="B69" s="2172"/>
      <c r="C69" s="2172"/>
      <c r="D69" s="2172"/>
      <c r="E69" s="1463"/>
      <c r="F69" s="1463"/>
      <c r="G69" s="1464"/>
      <c r="H69" s="1465"/>
    </row>
    <row r="70" spans="1:8" x14ac:dyDescent="0.2">
      <c r="A70" s="2160" t="s">
        <v>1253</v>
      </c>
      <c r="B70" s="2161" t="s">
        <v>5820</v>
      </c>
      <c r="C70" s="2161" t="s">
        <v>1254</v>
      </c>
      <c r="D70" s="2170">
        <v>0.4</v>
      </c>
      <c r="E70" s="1457">
        <v>45717</v>
      </c>
      <c r="F70" s="1457">
        <v>46023</v>
      </c>
      <c r="G70" s="1458" t="s">
        <v>69</v>
      </c>
      <c r="H70" s="1459" t="s">
        <v>1236</v>
      </c>
    </row>
    <row r="71" spans="1:8" x14ac:dyDescent="0.2">
      <c r="A71" s="2160" t="s">
        <v>1255</v>
      </c>
      <c r="B71" s="2161" t="s">
        <v>5820</v>
      </c>
      <c r="C71" s="2161" t="s">
        <v>1256</v>
      </c>
      <c r="D71" s="2170">
        <v>0.38</v>
      </c>
      <c r="E71" s="1457">
        <v>45717</v>
      </c>
      <c r="F71" s="1457">
        <v>46023</v>
      </c>
      <c r="G71" s="1458" t="s">
        <v>69</v>
      </c>
      <c r="H71" s="1459" t="s">
        <v>1236</v>
      </c>
    </row>
    <row r="72" spans="1:8" x14ac:dyDescent="0.2">
      <c r="A72" s="2160" t="s">
        <v>1257</v>
      </c>
      <c r="B72" s="2161" t="s">
        <v>5820</v>
      </c>
      <c r="C72" s="2161" t="s">
        <v>1258</v>
      </c>
      <c r="D72" s="2170">
        <v>0.35</v>
      </c>
      <c r="E72" s="1457">
        <v>45717</v>
      </c>
      <c r="F72" s="1457">
        <v>46023</v>
      </c>
      <c r="G72" s="1458" t="s">
        <v>69</v>
      </c>
      <c r="H72" s="1459" t="s">
        <v>1236</v>
      </c>
    </row>
    <row r="73" spans="1:8" x14ac:dyDescent="0.2">
      <c r="A73" s="2160" t="s">
        <v>1257</v>
      </c>
      <c r="B73" s="2161" t="s">
        <v>5820</v>
      </c>
      <c r="C73" s="2161" t="s">
        <v>1259</v>
      </c>
      <c r="D73" s="2173">
        <v>0.57999999999999996</v>
      </c>
      <c r="E73" s="1457">
        <v>45717</v>
      </c>
      <c r="F73" s="1457">
        <v>46023</v>
      </c>
      <c r="G73" s="1458" t="s">
        <v>69</v>
      </c>
      <c r="H73" s="1459" t="s">
        <v>1236</v>
      </c>
    </row>
    <row r="74" spans="1:8" x14ac:dyDescent="0.2">
      <c r="A74" s="2160" t="s">
        <v>1260</v>
      </c>
      <c r="B74" s="2161" t="s">
        <v>5820</v>
      </c>
      <c r="C74" s="2161" t="s">
        <v>1261</v>
      </c>
      <c r="D74" s="2170">
        <v>0.35</v>
      </c>
      <c r="E74" s="1457">
        <v>45717</v>
      </c>
      <c r="F74" s="1457">
        <v>46023</v>
      </c>
      <c r="G74" s="1458" t="s">
        <v>69</v>
      </c>
      <c r="H74" s="1459" t="s">
        <v>1236</v>
      </c>
    </row>
    <row r="75" spans="1:8" x14ac:dyDescent="0.2">
      <c r="A75" s="2160" t="s">
        <v>1262</v>
      </c>
      <c r="B75" s="2161" t="s">
        <v>5820</v>
      </c>
      <c r="C75" s="2161" t="s">
        <v>1263</v>
      </c>
      <c r="D75" s="2170">
        <v>0.43</v>
      </c>
      <c r="E75" s="1457">
        <v>45717</v>
      </c>
      <c r="F75" s="1457">
        <v>46023</v>
      </c>
      <c r="G75" s="1458" t="s">
        <v>69</v>
      </c>
      <c r="H75" s="1459" t="s">
        <v>1236</v>
      </c>
    </row>
    <row r="76" spans="1:8" x14ac:dyDescent="0.2">
      <c r="A76" s="2160" t="s">
        <v>1264</v>
      </c>
      <c r="B76" s="2161" t="s">
        <v>5820</v>
      </c>
      <c r="C76" s="2161" t="s">
        <v>1265</v>
      </c>
      <c r="D76" s="2170">
        <v>0.4</v>
      </c>
      <c r="E76" s="1457">
        <v>45717</v>
      </c>
      <c r="F76" s="1457">
        <v>46023</v>
      </c>
      <c r="G76" s="1458" t="s">
        <v>69</v>
      </c>
      <c r="H76" s="1459" t="s">
        <v>1236</v>
      </c>
    </row>
    <row r="77" spans="1:8" x14ac:dyDescent="0.2">
      <c r="A77" s="2160" t="s">
        <v>1266</v>
      </c>
      <c r="B77" s="2161" t="s">
        <v>5820</v>
      </c>
      <c r="C77" s="2161" t="s">
        <v>1267</v>
      </c>
      <c r="D77" s="2170">
        <v>0.38</v>
      </c>
      <c r="E77" s="1457">
        <v>45717</v>
      </c>
      <c r="F77" s="1457">
        <v>46023</v>
      </c>
      <c r="G77" s="1458" t="s">
        <v>69</v>
      </c>
      <c r="H77" s="1459" t="s">
        <v>1236</v>
      </c>
    </row>
    <row r="78" spans="1:8" x14ac:dyDescent="0.2">
      <c r="A78" s="2160" t="s">
        <v>1268</v>
      </c>
      <c r="B78" s="2161" t="s">
        <v>5820</v>
      </c>
      <c r="C78" s="2161" t="s">
        <v>1269</v>
      </c>
      <c r="D78" s="2170">
        <v>0.45</v>
      </c>
      <c r="E78" s="1457">
        <v>45717</v>
      </c>
      <c r="F78" s="1457">
        <v>46023</v>
      </c>
      <c r="G78" s="1458" t="s">
        <v>69</v>
      </c>
      <c r="H78" s="1459" t="s">
        <v>1236</v>
      </c>
    </row>
    <row r="79" spans="1:8" x14ac:dyDescent="0.2">
      <c r="A79" s="2160" t="s">
        <v>6518</v>
      </c>
      <c r="B79" s="2161" t="s">
        <v>5819</v>
      </c>
      <c r="C79" s="2161">
        <v>15900</v>
      </c>
      <c r="D79" s="2170">
        <v>0.35</v>
      </c>
      <c r="E79" s="1457">
        <v>45717</v>
      </c>
      <c r="F79" s="1457">
        <v>46023</v>
      </c>
      <c r="G79" s="1458" t="s">
        <v>69</v>
      </c>
      <c r="H79" s="1459" t="s">
        <v>1236</v>
      </c>
    </row>
    <row r="80" spans="1:8" x14ac:dyDescent="0.2">
      <c r="A80" s="2160" t="s">
        <v>6434</v>
      </c>
      <c r="B80" s="2161" t="s">
        <v>5819</v>
      </c>
      <c r="C80" s="2161" t="s">
        <v>6517</v>
      </c>
      <c r="D80" s="2170">
        <v>0.6</v>
      </c>
      <c r="E80" s="1457">
        <v>45717</v>
      </c>
      <c r="F80" s="1457">
        <v>46023</v>
      </c>
      <c r="G80" s="1458" t="s">
        <v>69</v>
      </c>
      <c r="H80" s="1459" t="s">
        <v>1236</v>
      </c>
    </row>
    <row r="81" spans="1:8" x14ac:dyDescent="0.2">
      <c r="A81" s="2160" t="s">
        <v>6516</v>
      </c>
      <c r="B81" s="2161" t="s">
        <v>5819</v>
      </c>
      <c r="C81" s="2161" t="s">
        <v>6515</v>
      </c>
      <c r="D81" s="2170">
        <v>0.6</v>
      </c>
      <c r="E81" s="1457">
        <v>45717</v>
      </c>
      <c r="F81" s="1457">
        <v>46023</v>
      </c>
      <c r="G81" s="1458" t="s">
        <v>69</v>
      </c>
      <c r="H81" s="1459" t="s">
        <v>1236</v>
      </c>
    </row>
    <row r="82" spans="1:8" x14ac:dyDescent="0.2">
      <c r="A82" s="2160" t="s">
        <v>6435</v>
      </c>
      <c r="B82" s="2161" t="s">
        <v>5819</v>
      </c>
      <c r="C82" s="2161" t="s">
        <v>6514</v>
      </c>
      <c r="D82" s="2170">
        <v>0.6</v>
      </c>
      <c r="E82" s="1457">
        <v>45717</v>
      </c>
      <c r="F82" s="1457">
        <v>46023</v>
      </c>
      <c r="G82" s="1458" t="s">
        <v>69</v>
      </c>
      <c r="H82" s="1459" t="s">
        <v>1236</v>
      </c>
    </row>
    <row r="83" spans="1:8" x14ac:dyDescent="0.2">
      <c r="A83" s="2160" t="s">
        <v>1270</v>
      </c>
      <c r="B83" s="2161" t="s">
        <v>5818</v>
      </c>
      <c r="C83" s="2161" t="s">
        <v>1271</v>
      </c>
      <c r="D83" s="2170">
        <v>0.48</v>
      </c>
      <c r="E83" s="1457">
        <v>45717</v>
      </c>
      <c r="F83" s="1457">
        <v>46023</v>
      </c>
      <c r="G83" s="1458" t="s">
        <v>69</v>
      </c>
      <c r="H83" s="1459" t="s">
        <v>1236</v>
      </c>
    </row>
    <row r="84" spans="1:8" x14ac:dyDescent="0.2">
      <c r="A84" s="2160" t="s">
        <v>1272</v>
      </c>
      <c r="B84" s="2161" t="s">
        <v>5817</v>
      </c>
      <c r="C84" s="2161" t="s">
        <v>1273</v>
      </c>
      <c r="D84" s="2170">
        <v>0.28000000000000003</v>
      </c>
      <c r="E84" s="1457">
        <v>45717</v>
      </c>
      <c r="F84" s="1457">
        <v>46023</v>
      </c>
      <c r="G84" s="1458" t="s">
        <v>69</v>
      </c>
      <c r="H84" s="1459" t="s">
        <v>1236</v>
      </c>
    </row>
    <row r="85" spans="1:8" x14ac:dyDescent="0.2">
      <c r="A85" s="2160" t="s">
        <v>1272</v>
      </c>
      <c r="B85" s="2161" t="s">
        <v>5817</v>
      </c>
      <c r="C85" s="2161" t="s">
        <v>1274</v>
      </c>
      <c r="D85" s="2170">
        <v>0.35</v>
      </c>
      <c r="E85" s="1457">
        <v>45717</v>
      </c>
      <c r="F85" s="1457">
        <v>46023</v>
      </c>
      <c r="G85" s="1458" t="s">
        <v>69</v>
      </c>
      <c r="H85" s="1459" t="s">
        <v>1236</v>
      </c>
    </row>
    <row r="86" spans="1:8" x14ac:dyDescent="0.2">
      <c r="A86" s="2160" t="s">
        <v>4051</v>
      </c>
      <c r="B86" s="2161" t="s">
        <v>5817</v>
      </c>
      <c r="C86" s="2161" t="s">
        <v>4052</v>
      </c>
      <c r="D86" s="2170">
        <v>0.28000000000000003</v>
      </c>
      <c r="E86" s="1457">
        <v>45717</v>
      </c>
      <c r="F86" s="1457">
        <v>46023</v>
      </c>
      <c r="G86" s="1458" t="s">
        <v>69</v>
      </c>
      <c r="H86" s="1459" t="s">
        <v>1236</v>
      </c>
    </row>
    <row r="87" spans="1:8" x14ac:dyDescent="0.2">
      <c r="A87" s="2160" t="s">
        <v>1275</v>
      </c>
      <c r="B87" s="2161" t="s">
        <v>5816</v>
      </c>
      <c r="C87" s="2161" t="s">
        <v>1276</v>
      </c>
      <c r="D87" s="2170">
        <v>0.28000000000000003</v>
      </c>
      <c r="E87" s="1457">
        <v>45717</v>
      </c>
      <c r="F87" s="1457">
        <v>46023</v>
      </c>
      <c r="G87" s="1458" t="s">
        <v>69</v>
      </c>
      <c r="H87" s="1459" t="s">
        <v>1236</v>
      </c>
    </row>
    <row r="88" spans="1:8" x14ac:dyDescent="0.2">
      <c r="A88" s="2160" t="s">
        <v>1277</v>
      </c>
      <c r="B88" s="2161" t="s">
        <v>5815</v>
      </c>
      <c r="C88" s="2161" t="s">
        <v>1278</v>
      </c>
      <c r="D88" s="2170">
        <v>0.35</v>
      </c>
      <c r="E88" s="1457">
        <v>45717</v>
      </c>
      <c r="F88" s="1457">
        <v>46023</v>
      </c>
      <c r="G88" s="1458" t="s">
        <v>69</v>
      </c>
      <c r="H88" s="1459" t="s">
        <v>1236</v>
      </c>
    </row>
    <row r="89" spans="1:8" x14ac:dyDescent="0.2">
      <c r="A89" s="2160" t="s">
        <v>1279</v>
      </c>
      <c r="B89" s="2161" t="s">
        <v>5814</v>
      </c>
      <c r="C89" s="2161" t="s">
        <v>1280</v>
      </c>
      <c r="D89" s="2170">
        <v>0.28000000000000003</v>
      </c>
      <c r="E89" s="1457">
        <v>45717</v>
      </c>
      <c r="F89" s="1457">
        <v>46023</v>
      </c>
      <c r="G89" s="1458" t="s">
        <v>69</v>
      </c>
      <c r="H89" s="1459" t="s">
        <v>1236</v>
      </c>
    </row>
    <row r="90" spans="1:8" x14ac:dyDescent="0.2">
      <c r="A90" s="2160" t="s">
        <v>1275</v>
      </c>
      <c r="B90" s="2161" t="s">
        <v>5813</v>
      </c>
      <c r="C90" s="2161" t="s">
        <v>1281</v>
      </c>
      <c r="D90" s="2170">
        <v>0.35</v>
      </c>
      <c r="E90" s="1457">
        <v>45717</v>
      </c>
      <c r="F90" s="1457">
        <v>46023</v>
      </c>
      <c r="G90" s="1458" t="s">
        <v>69</v>
      </c>
      <c r="H90" s="1459" t="s">
        <v>1236</v>
      </c>
    </row>
    <row r="91" spans="1:8" x14ac:dyDescent="0.2">
      <c r="A91" s="2160" t="s">
        <v>1282</v>
      </c>
      <c r="B91" s="2161" t="s">
        <v>5813</v>
      </c>
      <c r="C91" s="2161" t="s">
        <v>1283</v>
      </c>
      <c r="D91" s="2170">
        <v>0.35</v>
      </c>
      <c r="E91" s="1457">
        <v>45717</v>
      </c>
      <c r="F91" s="1457">
        <v>46023</v>
      </c>
      <c r="G91" s="1458" t="s">
        <v>69</v>
      </c>
      <c r="H91" s="1459" t="s">
        <v>1236</v>
      </c>
    </row>
    <row r="92" spans="1:8" x14ac:dyDescent="0.2">
      <c r="A92" s="2160" t="s">
        <v>1275</v>
      </c>
      <c r="B92" s="2161" t="s">
        <v>5813</v>
      </c>
      <c r="C92" s="2161" t="s">
        <v>1284</v>
      </c>
      <c r="D92" s="2170">
        <v>0.35</v>
      </c>
      <c r="E92" s="1457">
        <v>45717</v>
      </c>
      <c r="F92" s="1457">
        <v>46023</v>
      </c>
      <c r="G92" s="1458" t="s">
        <v>69</v>
      </c>
      <c r="H92" s="1459" t="s">
        <v>1236</v>
      </c>
    </row>
    <row r="93" spans="1:8" x14ac:dyDescent="0.2">
      <c r="A93" s="2160" t="s">
        <v>1285</v>
      </c>
      <c r="B93" s="2161" t="s">
        <v>5812</v>
      </c>
      <c r="C93" s="2161" t="s">
        <v>1286</v>
      </c>
      <c r="D93" s="2170">
        <v>0.4</v>
      </c>
      <c r="E93" s="1457">
        <v>45717</v>
      </c>
      <c r="F93" s="1457">
        <v>46023</v>
      </c>
      <c r="G93" s="1458" t="s">
        <v>69</v>
      </c>
      <c r="H93" s="1459" t="s">
        <v>1236</v>
      </c>
    </row>
    <row r="94" spans="1:8" x14ac:dyDescent="0.2">
      <c r="A94" s="2160" t="s">
        <v>1287</v>
      </c>
      <c r="B94" s="2161"/>
      <c r="C94" s="2161"/>
      <c r="D94" s="2170">
        <v>0.43</v>
      </c>
      <c r="E94" s="1457">
        <v>45717</v>
      </c>
      <c r="F94" s="1457">
        <v>46023</v>
      </c>
      <c r="G94" s="1458" t="s">
        <v>69</v>
      </c>
      <c r="H94" s="1459" t="s">
        <v>1236</v>
      </c>
    </row>
    <row r="95" spans="1:8" x14ac:dyDescent="0.2">
      <c r="A95" s="2160" t="s">
        <v>1288</v>
      </c>
      <c r="B95" s="2161"/>
      <c r="C95" s="2161"/>
      <c r="D95" s="2170">
        <v>0.45</v>
      </c>
      <c r="E95" s="1457">
        <v>45717</v>
      </c>
      <c r="F95" s="1457">
        <v>46023</v>
      </c>
      <c r="G95" s="1458" t="s">
        <v>69</v>
      </c>
      <c r="H95" s="1459" t="s">
        <v>1236</v>
      </c>
    </row>
    <row r="96" spans="1:8" x14ac:dyDescent="0.2">
      <c r="A96" s="2160" t="s">
        <v>1289</v>
      </c>
      <c r="B96" s="2161"/>
      <c r="C96" s="2161"/>
      <c r="D96" s="2170">
        <v>0.48</v>
      </c>
      <c r="E96" s="1457">
        <v>45717</v>
      </c>
      <c r="F96" s="1457">
        <v>46023</v>
      </c>
      <c r="G96" s="1458" t="s">
        <v>69</v>
      </c>
      <c r="H96" s="1459" t="s">
        <v>1236</v>
      </c>
    </row>
    <row r="97" spans="1:8" x14ac:dyDescent="0.2">
      <c r="A97" s="2160" t="s">
        <v>1290</v>
      </c>
      <c r="B97" s="2161" t="s">
        <v>5811</v>
      </c>
      <c r="C97" s="2161" t="s">
        <v>1291</v>
      </c>
      <c r="D97" s="2170">
        <v>0.38</v>
      </c>
      <c r="E97" s="1457">
        <v>45717</v>
      </c>
      <c r="F97" s="1457">
        <v>46023</v>
      </c>
      <c r="G97" s="1458" t="s">
        <v>69</v>
      </c>
      <c r="H97" s="1459" t="s">
        <v>1236</v>
      </c>
    </row>
    <row r="98" spans="1:8" x14ac:dyDescent="0.2">
      <c r="A98" s="2174" t="s">
        <v>5810</v>
      </c>
      <c r="B98" s="2175"/>
      <c r="C98" s="2175"/>
      <c r="D98" s="2175"/>
      <c r="E98" s="1466"/>
      <c r="F98" s="1466"/>
      <c r="G98" s="1467"/>
      <c r="H98" s="1468"/>
    </row>
    <row r="99" spans="1:8" x14ac:dyDescent="0.2">
      <c r="A99" s="2160" t="s">
        <v>1235</v>
      </c>
      <c r="B99" s="2161" t="s">
        <v>5806</v>
      </c>
      <c r="C99" s="2161" t="s">
        <v>1292</v>
      </c>
      <c r="D99" s="2170">
        <v>0.28000000000000003</v>
      </c>
      <c r="E99" s="1457">
        <v>45717</v>
      </c>
      <c r="F99" s="1457">
        <v>46023</v>
      </c>
      <c r="G99" s="1458" t="s">
        <v>69</v>
      </c>
      <c r="H99" s="1459" t="s">
        <v>1236</v>
      </c>
    </row>
    <row r="100" spans="1:8" x14ac:dyDescent="0.2">
      <c r="A100" s="2160" t="s">
        <v>1290</v>
      </c>
      <c r="B100" s="2161" t="s">
        <v>5809</v>
      </c>
      <c r="C100" s="2161" t="s">
        <v>1293</v>
      </c>
      <c r="D100" s="2170">
        <v>0.38</v>
      </c>
      <c r="E100" s="1457">
        <v>45717</v>
      </c>
      <c r="F100" s="1457">
        <v>46023</v>
      </c>
      <c r="G100" s="1458" t="s">
        <v>69</v>
      </c>
      <c r="H100" s="1459" t="s">
        <v>1236</v>
      </c>
    </row>
    <row r="101" spans="1:8" x14ac:dyDescent="0.2">
      <c r="A101" s="2160" t="s">
        <v>1285</v>
      </c>
      <c r="B101" s="2161" t="s">
        <v>5808</v>
      </c>
      <c r="C101" s="2161" t="s">
        <v>1294</v>
      </c>
      <c r="D101" s="2170">
        <v>0.4</v>
      </c>
      <c r="E101" s="1457">
        <v>45717</v>
      </c>
      <c r="F101" s="1457">
        <v>46023</v>
      </c>
      <c r="G101" s="1458" t="s">
        <v>69</v>
      </c>
      <c r="H101" s="1459" t="s">
        <v>1236</v>
      </c>
    </row>
    <row r="102" spans="1:8" x14ac:dyDescent="0.2">
      <c r="A102" s="2160" t="s">
        <v>1287</v>
      </c>
      <c r="B102" s="2161"/>
      <c r="C102" s="2161"/>
      <c r="D102" s="2170">
        <v>0.4</v>
      </c>
      <c r="E102" s="1457">
        <v>45717</v>
      </c>
      <c r="F102" s="1457">
        <v>46023</v>
      </c>
      <c r="G102" s="1458" t="s">
        <v>69</v>
      </c>
      <c r="H102" s="1459" t="s">
        <v>1236</v>
      </c>
    </row>
    <row r="103" spans="1:8" x14ac:dyDescent="0.2">
      <c r="A103" s="2160" t="s">
        <v>1288</v>
      </c>
      <c r="B103" s="2161"/>
      <c r="C103" s="2161"/>
      <c r="D103" s="2170">
        <v>0.43</v>
      </c>
      <c r="E103" s="1457">
        <v>45717</v>
      </c>
      <c r="F103" s="1457">
        <v>46023</v>
      </c>
      <c r="G103" s="1458" t="s">
        <v>69</v>
      </c>
      <c r="H103" s="1459" t="s">
        <v>1236</v>
      </c>
    </row>
    <row r="104" spans="1:8" x14ac:dyDescent="0.2">
      <c r="A104" s="2160" t="s">
        <v>1289</v>
      </c>
      <c r="B104" s="2161"/>
      <c r="C104" s="2161"/>
      <c r="D104" s="2170">
        <v>0.45</v>
      </c>
      <c r="E104" s="1457">
        <v>45717</v>
      </c>
      <c r="F104" s="1457">
        <v>46023</v>
      </c>
      <c r="G104" s="1458" t="s">
        <v>69</v>
      </c>
      <c r="H104" s="1459" t="s">
        <v>1236</v>
      </c>
    </row>
    <row r="105" spans="1:8" x14ac:dyDescent="0.2">
      <c r="A105" s="2160" t="s">
        <v>1295</v>
      </c>
      <c r="B105" s="2161" t="s">
        <v>5807</v>
      </c>
      <c r="C105" s="2161" t="s">
        <v>1296</v>
      </c>
      <c r="D105" s="2170">
        <v>0.4</v>
      </c>
      <c r="E105" s="1457">
        <v>45717</v>
      </c>
      <c r="F105" s="1457">
        <v>46023</v>
      </c>
      <c r="G105" s="1458" t="s">
        <v>69</v>
      </c>
      <c r="H105" s="1459" t="s">
        <v>1236</v>
      </c>
    </row>
    <row r="106" spans="1:8" x14ac:dyDescent="0.2">
      <c r="A106" s="2160" t="s">
        <v>4013</v>
      </c>
      <c r="B106" s="2161" t="s">
        <v>5806</v>
      </c>
      <c r="C106" s="2161" t="s">
        <v>4014</v>
      </c>
      <c r="D106" s="2170">
        <v>0.28000000000000003</v>
      </c>
      <c r="E106" s="1457">
        <v>45717</v>
      </c>
      <c r="F106" s="1457">
        <v>46023</v>
      </c>
      <c r="G106" s="1458" t="s">
        <v>69</v>
      </c>
      <c r="H106" s="1459" t="s">
        <v>1236</v>
      </c>
    </row>
    <row r="107" spans="1:8" x14ac:dyDescent="0.2">
      <c r="A107" s="2176" t="s">
        <v>5805</v>
      </c>
      <c r="B107" s="2177"/>
      <c r="C107" s="2177"/>
      <c r="D107" s="2177"/>
      <c r="E107" s="1469"/>
      <c r="F107" s="1469"/>
      <c r="G107" s="1470"/>
      <c r="H107" s="1471"/>
    </row>
    <row r="108" spans="1:8" x14ac:dyDescent="0.2">
      <c r="A108" s="2160" t="s">
        <v>1297</v>
      </c>
      <c r="B108" s="2161" t="s">
        <v>5804</v>
      </c>
      <c r="C108" s="2161" t="s">
        <v>1298</v>
      </c>
      <c r="D108" s="2170">
        <v>0.45</v>
      </c>
      <c r="E108" s="1457">
        <v>45717</v>
      </c>
      <c r="F108" s="1457">
        <v>46023</v>
      </c>
      <c r="G108" s="1458" t="s">
        <v>69</v>
      </c>
      <c r="H108" s="1459" t="s">
        <v>1236</v>
      </c>
    </row>
    <row r="109" spans="1:8" x14ac:dyDescent="0.2">
      <c r="A109" s="2160" t="s">
        <v>1299</v>
      </c>
      <c r="B109" s="2161" t="s">
        <v>5803</v>
      </c>
      <c r="C109" s="2161" t="s">
        <v>1300</v>
      </c>
      <c r="D109" s="2170">
        <v>0.5</v>
      </c>
      <c r="E109" s="1457">
        <v>45717</v>
      </c>
      <c r="F109" s="1457">
        <v>46023</v>
      </c>
      <c r="G109" s="1458" t="s">
        <v>69</v>
      </c>
      <c r="H109" s="1459" t="s">
        <v>1236</v>
      </c>
    </row>
    <row r="110" spans="1:8" x14ac:dyDescent="0.2">
      <c r="A110" s="2160" t="s">
        <v>1301</v>
      </c>
      <c r="B110" s="2161" t="s">
        <v>5802</v>
      </c>
      <c r="C110" s="2161" t="s">
        <v>1302</v>
      </c>
      <c r="D110" s="2170">
        <v>0.5</v>
      </c>
      <c r="E110" s="1457">
        <v>45717</v>
      </c>
      <c r="F110" s="1457">
        <v>46023</v>
      </c>
      <c r="G110" s="1458" t="s">
        <v>69</v>
      </c>
      <c r="H110" s="1459" t="s">
        <v>1236</v>
      </c>
    </row>
    <row r="111" spans="1:8" x14ac:dyDescent="0.2">
      <c r="A111" s="2160" t="s">
        <v>1301</v>
      </c>
      <c r="B111" s="2161" t="s">
        <v>5802</v>
      </c>
      <c r="C111" s="2161" t="s">
        <v>1303</v>
      </c>
      <c r="D111" s="2170">
        <v>0.48</v>
      </c>
      <c r="E111" s="1457">
        <v>45717</v>
      </c>
      <c r="F111" s="1457">
        <v>46023</v>
      </c>
      <c r="G111" s="1458" t="s">
        <v>69</v>
      </c>
      <c r="H111" s="1459" t="s">
        <v>1236</v>
      </c>
    </row>
    <row r="112" spans="1:8" x14ac:dyDescent="0.2">
      <c r="A112" s="2160" t="s">
        <v>1301</v>
      </c>
      <c r="B112" s="2161" t="s">
        <v>5802</v>
      </c>
      <c r="C112" s="2161" t="s">
        <v>1304</v>
      </c>
      <c r="D112" s="2170">
        <v>0.5</v>
      </c>
      <c r="E112" s="1457">
        <v>45717</v>
      </c>
      <c r="F112" s="1457">
        <v>46023</v>
      </c>
      <c r="G112" s="1458" t="s">
        <v>69</v>
      </c>
      <c r="H112" s="1459" t="s">
        <v>1236</v>
      </c>
    </row>
    <row r="113" spans="1:8" x14ac:dyDescent="0.2">
      <c r="A113" s="2160" t="s">
        <v>1305</v>
      </c>
      <c r="B113" s="2161" t="s">
        <v>5802</v>
      </c>
      <c r="C113" s="2161" t="s">
        <v>1306</v>
      </c>
      <c r="D113" s="2170">
        <v>0.4</v>
      </c>
      <c r="E113" s="1457">
        <v>45717</v>
      </c>
      <c r="F113" s="1457">
        <v>46023</v>
      </c>
      <c r="G113" s="1458" t="s">
        <v>69</v>
      </c>
      <c r="H113" s="1459" t="s">
        <v>1236</v>
      </c>
    </row>
    <row r="114" spans="1:8" x14ac:dyDescent="0.2">
      <c r="A114" s="2160" t="s">
        <v>1307</v>
      </c>
      <c r="B114" s="2161" t="s">
        <v>5802</v>
      </c>
      <c r="C114" s="2161" t="s">
        <v>1308</v>
      </c>
      <c r="D114" s="2170">
        <v>0.48</v>
      </c>
      <c r="E114" s="1457">
        <v>45717</v>
      </c>
      <c r="F114" s="1457">
        <v>46023</v>
      </c>
      <c r="G114" s="1458" t="s">
        <v>69</v>
      </c>
      <c r="H114" s="1459" t="s">
        <v>1236</v>
      </c>
    </row>
    <row r="115" spans="1:8" x14ac:dyDescent="0.2">
      <c r="A115" s="2160" t="s">
        <v>1309</v>
      </c>
      <c r="B115" s="2161" t="s">
        <v>5801</v>
      </c>
      <c r="C115" s="2161" t="s">
        <v>1310</v>
      </c>
      <c r="D115" s="2170">
        <v>0.6</v>
      </c>
      <c r="E115" s="1457">
        <v>45717</v>
      </c>
      <c r="F115" s="1457">
        <v>46023</v>
      </c>
      <c r="G115" s="1458" t="s">
        <v>69</v>
      </c>
      <c r="H115" s="1459" t="s">
        <v>1236</v>
      </c>
    </row>
    <row r="116" spans="1:8" x14ac:dyDescent="0.2">
      <c r="A116" s="2160" t="s">
        <v>1311</v>
      </c>
      <c r="B116" s="2161" t="s">
        <v>5800</v>
      </c>
      <c r="C116" s="2161" t="s">
        <v>1312</v>
      </c>
      <c r="D116" s="2170">
        <v>0.5</v>
      </c>
      <c r="E116" s="1457">
        <v>45717</v>
      </c>
      <c r="F116" s="1457">
        <v>46023</v>
      </c>
      <c r="G116" s="1458" t="s">
        <v>69</v>
      </c>
      <c r="H116" s="1459" t="s">
        <v>1236</v>
      </c>
    </row>
    <row r="117" spans="1:8" x14ac:dyDescent="0.2">
      <c r="A117" s="2160" t="s">
        <v>1313</v>
      </c>
      <c r="B117" s="2161" t="s">
        <v>5799</v>
      </c>
      <c r="C117" s="2161" t="s">
        <v>1314</v>
      </c>
      <c r="D117" s="2170">
        <v>0.4</v>
      </c>
      <c r="E117" s="1457">
        <v>45717</v>
      </c>
      <c r="F117" s="1457">
        <v>46023</v>
      </c>
      <c r="G117" s="1458" t="s">
        <v>69</v>
      </c>
      <c r="H117" s="1459" t="s">
        <v>1236</v>
      </c>
    </row>
    <row r="118" spans="1:8" x14ac:dyDescent="0.2">
      <c r="A118" s="2178" t="s">
        <v>5798</v>
      </c>
      <c r="B118" s="2179"/>
      <c r="C118" s="2179"/>
      <c r="D118" s="2179"/>
      <c r="E118" s="1472"/>
      <c r="F118" s="1472"/>
      <c r="G118" s="1473"/>
      <c r="H118" s="1474"/>
    </row>
    <row r="119" spans="1:8" x14ac:dyDescent="0.2">
      <c r="A119" s="2160" t="s">
        <v>1315</v>
      </c>
      <c r="B119" s="2161" t="s">
        <v>5797</v>
      </c>
      <c r="C119" s="2161" t="s">
        <v>1316</v>
      </c>
      <c r="D119" s="2170">
        <v>0.68</v>
      </c>
      <c r="E119" s="1457">
        <v>45717</v>
      </c>
      <c r="F119" s="1457">
        <v>46023</v>
      </c>
      <c r="G119" s="1458" t="s">
        <v>69</v>
      </c>
      <c r="H119" s="1459" t="s">
        <v>1236</v>
      </c>
    </row>
    <row r="120" spans="1:8" x14ac:dyDescent="0.2">
      <c r="A120" s="2160" t="s">
        <v>1317</v>
      </c>
      <c r="B120" s="2161" t="s">
        <v>5796</v>
      </c>
      <c r="C120" s="2161" t="s">
        <v>1318</v>
      </c>
      <c r="D120" s="2170">
        <v>0.48</v>
      </c>
      <c r="E120" s="1457">
        <v>45717</v>
      </c>
      <c r="F120" s="1457">
        <v>46023</v>
      </c>
      <c r="G120" s="1458" t="s">
        <v>69</v>
      </c>
      <c r="H120" s="1459" t="s">
        <v>1236</v>
      </c>
    </row>
    <row r="121" spans="1:8" x14ac:dyDescent="0.2">
      <c r="A121" s="2160" t="s">
        <v>1319</v>
      </c>
      <c r="B121" s="2161" t="s">
        <v>5795</v>
      </c>
      <c r="C121" s="2161" t="s">
        <v>1320</v>
      </c>
      <c r="D121" s="2170">
        <v>0.48</v>
      </c>
      <c r="E121" s="1457">
        <v>45717</v>
      </c>
      <c r="F121" s="1457">
        <v>46023</v>
      </c>
      <c r="G121" s="1458" t="s">
        <v>69</v>
      </c>
      <c r="H121" s="1459" t="s">
        <v>1236</v>
      </c>
    </row>
    <row r="122" spans="1:8" x14ac:dyDescent="0.2">
      <c r="A122" s="2160" t="s">
        <v>1321</v>
      </c>
      <c r="B122" s="2161" t="s">
        <v>5794</v>
      </c>
      <c r="C122" s="2161" t="s">
        <v>1322</v>
      </c>
      <c r="D122" s="2170">
        <v>0.68</v>
      </c>
      <c r="E122" s="1457">
        <v>45717</v>
      </c>
      <c r="F122" s="1457">
        <v>46023</v>
      </c>
      <c r="G122" s="1458" t="s">
        <v>69</v>
      </c>
      <c r="H122" s="1459" t="s">
        <v>1236</v>
      </c>
    </row>
    <row r="123" spans="1:8" x14ac:dyDescent="0.2">
      <c r="A123" s="2160" t="s">
        <v>1323</v>
      </c>
      <c r="B123" s="2161" t="s">
        <v>5793</v>
      </c>
      <c r="C123" s="2161" t="s">
        <v>1324</v>
      </c>
      <c r="D123" s="2170">
        <v>0.38</v>
      </c>
      <c r="E123" s="1457">
        <v>45717</v>
      </c>
      <c r="F123" s="1457">
        <v>46023</v>
      </c>
      <c r="G123" s="1458" t="s">
        <v>69</v>
      </c>
      <c r="H123" s="1459" t="s">
        <v>1236</v>
      </c>
    </row>
    <row r="124" spans="1:8" x14ac:dyDescent="0.2">
      <c r="A124" s="2160" t="s">
        <v>1313</v>
      </c>
      <c r="B124" s="2161" t="s">
        <v>5792</v>
      </c>
      <c r="C124" s="2161" t="s">
        <v>1325</v>
      </c>
      <c r="D124" s="2170">
        <v>0.38</v>
      </c>
      <c r="E124" s="1457">
        <v>45717</v>
      </c>
      <c r="F124" s="1457">
        <v>46023</v>
      </c>
      <c r="G124" s="1458" t="s">
        <v>69</v>
      </c>
      <c r="H124" s="1459" t="s">
        <v>1236</v>
      </c>
    </row>
    <row r="125" spans="1:8" x14ac:dyDescent="0.2">
      <c r="A125" s="2160" t="s">
        <v>1313</v>
      </c>
      <c r="B125" s="2180" t="s">
        <v>5791</v>
      </c>
      <c r="C125" s="2180" t="s">
        <v>4053</v>
      </c>
      <c r="D125" s="2170">
        <v>0.38</v>
      </c>
      <c r="E125" s="1457">
        <v>45717</v>
      </c>
      <c r="F125" s="1457">
        <v>46023</v>
      </c>
      <c r="G125" s="1458" t="s">
        <v>69</v>
      </c>
      <c r="H125" s="1459" t="s">
        <v>1236</v>
      </c>
    </row>
    <row r="126" spans="1:8" x14ac:dyDescent="0.2">
      <c r="A126" s="1475" t="s">
        <v>5790</v>
      </c>
      <c r="B126" s="1476"/>
      <c r="C126" s="1477"/>
      <c r="D126" s="1477"/>
      <c r="E126" s="1477"/>
      <c r="F126" s="1477"/>
      <c r="G126" s="1477"/>
      <c r="H126" s="1478"/>
    </row>
    <row r="127" spans="1:8" x14ac:dyDescent="0.2">
      <c r="A127" s="1479" t="s">
        <v>1326</v>
      </c>
      <c r="B127" s="1480" t="s">
        <v>5789</v>
      </c>
      <c r="C127" s="1480"/>
      <c r="D127" s="1480"/>
      <c r="E127" s="1480"/>
      <c r="F127" s="1480"/>
      <c r="G127" s="1480"/>
      <c r="H127" s="1481"/>
    </row>
    <row r="128" spans="1:8" x14ac:dyDescent="0.2">
      <c r="A128" s="1482" t="s">
        <v>1235</v>
      </c>
      <c r="B128" s="1483"/>
      <c r="C128" s="1483" t="s">
        <v>6410</v>
      </c>
      <c r="D128" s="2170">
        <v>0.28000000000000003</v>
      </c>
      <c r="E128" s="1457">
        <v>45717</v>
      </c>
      <c r="F128" s="1457">
        <v>46023</v>
      </c>
      <c r="G128" s="1458" t="s">
        <v>69</v>
      </c>
      <c r="H128" s="1459" t="s">
        <v>1236</v>
      </c>
    </row>
    <row r="129" spans="1:8" x14ac:dyDescent="0.2">
      <c r="A129" s="1482" t="s">
        <v>1327</v>
      </c>
      <c r="B129" s="1483"/>
      <c r="C129" s="1483" t="s">
        <v>1328</v>
      </c>
      <c r="D129" s="2170">
        <v>0.28000000000000003</v>
      </c>
      <c r="E129" s="1457">
        <v>45717</v>
      </c>
      <c r="F129" s="1457">
        <v>46023</v>
      </c>
      <c r="G129" s="1458" t="s">
        <v>69</v>
      </c>
      <c r="H129" s="1459" t="s">
        <v>1236</v>
      </c>
    </row>
    <row r="130" spans="1:8" x14ac:dyDescent="0.2">
      <c r="A130" s="1482" t="s">
        <v>1329</v>
      </c>
      <c r="B130" s="1483"/>
      <c r="C130" s="1483" t="s">
        <v>1330</v>
      </c>
      <c r="D130" s="2170">
        <v>0.28000000000000003</v>
      </c>
      <c r="E130" s="1457">
        <v>45717</v>
      </c>
      <c r="F130" s="1457">
        <v>46023</v>
      </c>
      <c r="G130" s="1458" t="s">
        <v>69</v>
      </c>
      <c r="H130" s="1459" t="s">
        <v>1236</v>
      </c>
    </row>
    <row r="131" spans="1:8" x14ac:dyDescent="0.2">
      <c r="A131" s="1482" t="s">
        <v>1331</v>
      </c>
      <c r="B131" s="1483"/>
      <c r="C131" s="1483" t="s">
        <v>1332</v>
      </c>
      <c r="D131" s="2170">
        <v>0.28000000000000003</v>
      </c>
      <c r="E131" s="1457">
        <v>45717</v>
      </c>
      <c r="F131" s="1457">
        <v>46023</v>
      </c>
      <c r="G131" s="1458" t="s">
        <v>69</v>
      </c>
      <c r="H131" s="1459" t="s">
        <v>1236</v>
      </c>
    </row>
    <row r="132" spans="1:8" x14ac:dyDescent="0.2">
      <c r="A132" s="1482" t="s">
        <v>1333</v>
      </c>
      <c r="B132" s="1483"/>
      <c r="C132" s="1483">
        <v>75051</v>
      </c>
      <c r="D132" s="2170">
        <v>0.28000000000000003</v>
      </c>
      <c r="E132" s="1457">
        <v>45717</v>
      </c>
      <c r="F132" s="1457">
        <v>46023</v>
      </c>
      <c r="G132" s="1458" t="s">
        <v>69</v>
      </c>
      <c r="H132" s="1459" t="s">
        <v>1236</v>
      </c>
    </row>
    <row r="133" spans="1:8" x14ac:dyDescent="0.2">
      <c r="A133" s="1479" t="s">
        <v>1334</v>
      </c>
      <c r="B133" s="1480" t="s">
        <v>5788</v>
      </c>
      <c r="C133" s="1480"/>
      <c r="D133" s="2181"/>
      <c r="E133" s="1457"/>
      <c r="F133" s="1457"/>
      <c r="G133" s="1484"/>
      <c r="H133" s="1485"/>
    </row>
    <row r="134" spans="1:8" x14ac:dyDescent="0.2">
      <c r="A134" s="1482" t="s">
        <v>1235</v>
      </c>
      <c r="B134" s="1483"/>
      <c r="C134" s="1483" t="s">
        <v>1335</v>
      </c>
      <c r="D134" s="2170">
        <v>0.28000000000000003</v>
      </c>
      <c r="E134" s="1457">
        <v>45717</v>
      </c>
      <c r="F134" s="1457">
        <v>46023</v>
      </c>
      <c r="G134" s="1458" t="s">
        <v>69</v>
      </c>
      <c r="H134" s="1459" t="s">
        <v>1236</v>
      </c>
    </row>
    <row r="135" spans="1:8" x14ac:dyDescent="0.2">
      <c r="A135" s="1482" t="s">
        <v>1336</v>
      </c>
      <c r="B135" s="1483"/>
      <c r="C135" s="1483" t="s">
        <v>1337</v>
      </c>
      <c r="D135" s="2170">
        <v>0.28000000000000003</v>
      </c>
      <c r="E135" s="1457">
        <v>45717</v>
      </c>
      <c r="F135" s="1457">
        <v>46023</v>
      </c>
      <c r="G135" s="1458" t="s">
        <v>69</v>
      </c>
      <c r="H135" s="1459" t="s">
        <v>1236</v>
      </c>
    </row>
    <row r="136" spans="1:8" ht="23.25" x14ac:dyDescent="0.2">
      <c r="A136" s="1482" t="s">
        <v>1338</v>
      </c>
      <c r="B136" s="1483"/>
      <c r="C136" s="1744" t="s">
        <v>6411</v>
      </c>
      <c r="D136" s="2170">
        <v>0.28000000000000003</v>
      </c>
      <c r="E136" s="1457">
        <v>45717</v>
      </c>
      <c r="F136" s="1457">
        <v>46023</v>
      </c>
      <c r="G136" s="1458" t="s">
        <v>69</v>
      </c>
      <c r="H136" s="1459" t="s">
        <v>1236</v>
      </c>
    </row>
    <row r="137" spans="1:8" ht="23.25" x14ac:dyDescent="0.2">
      <c r="A137" s="1482" t="s">
        <v>1339</v>
      </c>
      <c r="B137" s="1483"/>
      <c r="C137" s="1744" t="s">
        <v>6412</v>
      </c>
      <c r="D137" s="2170">
        <v>0.28000000000000003</v>
      </c>
      <c r="E137" s="1457">
        <v>45717</v>
      </c>
      <c r="F137" s="1457">
        <v>46023</v>
      </c>
      <c r="G137" s="1458" t="s">
        <v>69</v>
      </c>
      <c r="H137" s="1459" t="s">
        <v>1236</v>
      </c>
    </row>
    <row r="138" spans="1:8" x14ac:dyDescent="0.2">
      <c r="A138" s="1486" t="s">
        <v>1340</v>
      </c>
      <c r="B138" s="1483" t="s">
        <v>5787</v>
      </c>
      <c r="C138" s="1483"/>
      <c r="D138" s="2170"/>
      <c r="E138" s="1457"/>
      <c r="F138" s="1457"/>
      <c r="G138" s="1458"/>
      <c r="H138" s="1459"/>
    </row>
    <row r="139" spans="1:8" x14ac:dyDescent="0.2">
      <c r="A139" s="1482" t="s">
        <v>1235</v>
      </c>
      <c r="B139" s="1483"/>
      <c r="C139" s="1483">
        <v>75800</v>
      </c>
      <c r="D139" s="2170">
        <v>0.28000000000000003</v>
      </c>
      <c r="E139" s="1457">
        <v>45717</v>
      </c>
      <c r="F139" s="1457">
        <v>46023</v>
      </c>
      <c r="G139" s="1458" t="s">
        <v>69</v>
      </c>
      <c r="H139" s="1459" t="s">
        <v>1236</v>
      </c>
    </row>
    <row r="140" spans="1:8" ht="23.25" x14ac:dyDescent="0.2">
      <c r="A140" s="1482" t="s">
        <v>1341</v>
      </c>
      <c r="B140" s="1483"/>
      <c r="C140" s="1744" t="s">
        <v>6413</v>
      </c>
      <c r="D140" s="2170">
        <v>0.28000000000000003</v>
      </c>
      <c r="E140" s="1457">
        <v>45717</v>
      </c>
      <c r="F140" s="1457">
        <v>46023</v>
      </c>
      <c r="G140" s="1458" t="s">
        <v>69</v>
      </c>
      <c r="H140" s="1459" t="s">
        <v>1236</v>
      </c>
    </row>
    <row r="141" spans="1:8" x14ac:dyDescent="0.2">
      <c r="A141" s="1487" t="s">
        <v>5786</v>
      </c>
      <c r="B141" s="1488"/>
      <c r="C141" s="1489"/>
      <c r="D141" s="2182"/>
      <c r="E141" s="1490"/>
      <c r="F141" s="1490"/>
      <c r="G141" s="1491"/>
      <c r="H141" s="1492"/>
    </row>
    <row r="142" spans="1:8" x14ac:dyDescent="0.2">
      <c r="A142" s="1747" t="s">
        <v>1313</v>
      </c>
      <c r="B142" s="1748" t="s">
        <v>6105</v>
      </c>
      <c r="C142" s="1748" t="s">
        <v>6106</v>
      </c>
      <c r="D142" s="2183">
        <v>0.2</v>
      </c>
      <c r="E142" s="1457">
        <v>45717</v>
      </c>
      <c r="F142" s="1457">
        <v>46023</v>
      </c>
      <c r="G142" s="1458" t="s">
        <v>69</v>
      </c>
      <c r="H142" s="1459" t="s">
        <v>1236</v>
      </c>
    </row>
    <row r="143" spans="1:8" x14ac:dyDescent="0.2">
      <c r="A143" s="1747"/>
      <c r="B143" s="1748" t="s">
        <v>6105</v>
      </c>
      <c r="C143" s="1748" t="s">
        <v>1343</v>
      </c>
      <c r="D143" s="2183">
        <v>0.2</v>
      </c>
      <c r="E143" s="1457">
        <v>45717</v>
      </c>
      <c r="F143" s="1457">
        <v>46023</v>
      </c>
      <c r="G143" s="1458" t="s">
        <v>69</v>
      </c>
      <c r="H143" s="1459" t="s">
        <v>1236</v>
      </c>
    </row>
    <row r="144" spans="1:8" x14ac:dyDescent="0.2">
      <c r="A144" s="1747"/>
      <c r="B144" s="1748" t="s">
        <v>6105</v>
      </c>
      <c r="C144" s="1748" t="s">
        <v>4054</v>
      </c>
      <c r="D144" s="2183">
        <v>0.2</v>
      </c>
      <c r="E144" s="1457">
        <v>45717</v>
      </c>
      <c r="F144" s="1457">
        <v>46023</v>
      </c>
      <c r="G144" s="1458" t="s">
        <v>69</v>
      </c>
      <c r="H144" s="1459" t="s">
        <v>1236</v>
      </c>
    </row>
    <row r="145" spans="1:8" x14ac:dyDescent="0.2">
      <c r="A145" s="1482"/>
      <c r="B145" s="1483" t="s">
        <v>6105</v>
      </c>
      <c r="C145" s="1483" t="s">
        <v>6401</v>
      </c>
      <c r="D145" s="2173">
        <v>0.2</v>
      </c>
      <c r="E145" s="1457">
        <v>45717</v>
      </c>
      <c r="F145" s="1457">
        <v>46023</v>
      </c>
      <c r="G145" s="1458" t="s">
        <v>69</v>
      </c>
      <c r="H145" s="1459" t="s">
        <v>1236</v>
      </c>
    </row>
    <row r="146" spans="1:8" ht="23.25" x14ac:dyDescent="0.2">
      <c r="A146" s="1747" t="s">
        <v>6107</v>
      </c>
      <c r="B146" s="1748" t="s">
        <v>6108</v>
      </c>
      <c r="C146" s="1744" t="s">
        <v>6215</v>
      </c>
      <c r="D146" s="2183">
        <v>0.2</v>
      </c>
      <c r="E146" s="1457">
        <v>45717</v>
      </c>
      <c r="F146" s="1457">
        <v>46023</v>
      </c>
      <c r="G146" s="1458" t="s">
        <v>69</v>
      </c>
      <c r="H146" s="1459" t="s">
        <v>1236</v>
      </c>
    </row>
    <row r="147" spans="1:8" x14ac:dyDescent="0.2">
      <c r="A147" s="1747" t="s">
        <v>1342</v>
      </c>
      <c r="B147" s="1748" t="s">
        <v>6109</v>
      </c>
      <c r="C147" s="1748" t="s">
        <v>6110</v>
      </c>
      <c r="D147" s="2183">
        <v>0.2</v>
      </c>
      <c r="E147" s="1457">
        <v>45717</v>
      </c>
      <c r="F147" s="1457">
        <v>46023</v>
      </c>
      <c r="G147" s="1458" t="s">
        <v>69</v>
      </c>
      <c r="H147" s="1459" t="s">
        <v>1236</v>
      </c>
    </row>
    <row r="148" spans="1:8" x14ac:dyDescent="0.2">
      <c r="A148" s="1747" t="s">
        <v>6111</v>
      </c>
      <c r="B148" s="1748" t="s">
        <v>6112</v>
      </c>
      <c r="C148" s="1748" t="s">
        <v>6113</v>
      </c>
      <c r="D148" s="2183">
        <v>0.3</v>
      </c>
      <c r="E148" s="1457">
        <v>45717</v>
      </c>
      <c r="F148" s="1457">
        <v>46023</v>
      </c>
      <c r="G148" s="1458" t="s">
        <v>69</v>
      </c>
      <c r="H148" s="1459" t="s">
        <v>1236</v>
      </c>
    </row>
    <row r="149" spans="1:8" x14ac:dyDescent="0.2">
      <c r="A149" s="1747" t="s">
        <v>6114</v>
      </c>
      <c r="B149" s="1748" t="s">
        <v>6115</v>
      </c>
      <c r="C149" s="1748" t="s">
        <v>6116</v>
      </c>
      <c r="D149" s="2183">
        <v>0.3</v>
      </c>
      <c r="E149" s="1457">
        <v>45717</v>
      </c>
      <c r="F149" s="1457">
        <v>46023</v>
      </c>
      <c r="G149" s="1458" t="s">
        <v>69</v>
      </c>
      <c r="H149" s="1459" t="s">
        <v>1236</v>
      </c>
    </row>
    <row r="150" spans="1:8" x14ac:dyDescent="0.2">
      <c r="A150" s="1747"/>
      <c r="B150" s="1748" t="s">
        <v>6115</v>
      </c>
      <c r="C150" s="1748" t="s">
        <v>6216</v>
      </c>
      <c r="D150" s="2183">
        <v>0.3</v>
      </c>
      <c r="E150" s="1457">
        <v>45717</v>
      </c>
      <c r="F150" s="1457">
        <v>46023</v>
      </c>
      <c r="G150" s="1458" t="s">
        <v>69</v>
      </c>
      <c r="H150" s="1459" t="s">
        <v>1236</v>
      </c>
    </row>
    <row r="151" spans="1:8" x14ac:dyDescent="0.2">
      <c r="A151" s="1747" t="s">
        <v>6117</v>
      </c>
      <c r="B151" s="1748" t="s">
        <v>6118</v>
      </c>
      <c r="C151" s="1748" t="s">
        <v>6119</v>
      </c>
      <c r="D151" s="2183">
        <v>0.3</v>
      </c>
      <c r="E151" s="1457">
        <v>45717</v>
      </c>
      <c r="F151" s="1457">
        <v>46023</v>
      </c>
      <c r="G151" s="1458" t="s">
        <v>69</v>
      </c>
      <c r="H151" s="1459" t="s">
        <v>1236</v>
      </c>
    </row>
    <row r="152" spans="1:8" x14ac:dyDescent="0.2">
      <c r="A152" s="1747" t="s">
        <v>6120</v>
      </c>
      <c r="B152" s="1748" t="s">
        <v>6121</v>
      </c>
      <c r="C152" s="1748" t="s">
        <v>6122</v>
      </c>
      <c r="D152" s="2183">
        <v>0.3</v>
      </c>
      <c r="E152" s="1457">
        <v>45717</v>
      </c>
      <c r="F152" s="1457">
        <v>46023</v>
      </c>
      <c r="G152" s="1458" t="s">
        <v>69</v>
      </c>
      <c r="H152" s="1459" t="s">
        <v>1236</v>
      </c>
    </row>
    <row r="153" spans="1:8" x14ac:dyDescent="0.2">
      <c r="A153" s="1747" t="s">
        <v>6123</v>
      </c>
      <c r="B153" s="1748" t="s">
        <v>6124</v>
      </c>
      <c r="C153" s="1748" t="s">
        <v>1345</v>
      </c>
      <c r="D153" s="2183">
        <v>0.3</v>
      </c>
      <c r="E153" s="1457">
        <v>45717</v>
      </c>
      <c r="F153" s="1457">
        <v>46023</v>
      </c>
      <c r="G153" s="1458" t="s">
        <v>69</v>
      </c>
      <c r="H153" s="1459" t="s">
        <v>1236</v>
      </c>
    </row>
    <row r="154" spans="1:8" x14ac:dyDescent="0.2">
      <c r="A154" s="1747" t="s">
        <v>6125</v>
      </c>
      <c r="B154" s="1748" t="s">
        <v>6126</v>
      </c>
      <c r="C154" s="1748" t="s">
        <v>6127</v>
      </c>
      <c r="D154" s="2183">
        <v>0.3</v>
      </c>
      <c r="E154" s="1457">
        <v>45717</v>
      </c>
      <c r="F154" s="1457">
        <v>46023</v>
      </c>
      <c r="G154" s="1458" t="s">
        <v>69</v>
      </c>
      <c r="H154" s="1459" t="s">
        <v>1236</v>
      </c>
    </row>
    <row r="155" spans="1:8" x14ac:dyDescent="0.2">
      <c r="A155" s="1747" t="s">
        <v>6128</v>
      </c>
      <c r="B155" s="1748" t="s">
        <v>6129</v>
      </c>
      <c r="C155" s="1748" t="s">
        <v>6130</v>
      </c>
      <c r="D155" s="2183">
        <v>0.3</v>
      </c>
      <c r="E155" s="1457">
        <v>45717</v>
      </c>
      <c r="F155" s="1457">
        <v>46023</v>
      </c>
      <c r="G155" s="1458" t="s">
        <v>69</v>
      </c>
      <c r="H155" s="1459" t="s">
        <v>1236</v>
      </c>
    </row>
    <row r="156" spans="1:8" x14ac:dyDescent="0.2">
      <c r="A156" s="1747" t="s">
        <v>6131</v>
      </c>
      <c r="B156" s="1748" t="s">
        <v>6132</v>
      </c>
      <c r="C156" s="1748" t="s">
        <v>6133</v>
      </c>
      <c r="D156" s="2183">
        <v>0.2</v>
      </c>
      <c r="E156" s="1457">
        <v>45717</v>
      </c>
      <c r="F156" s="1457">
        <v>46023</v>
      </c>
      <c r="G156" s="1458" t="s">
        <v>69</v>
      </c>
      <c r="H156" s="1459" t="s">
        <v>1236</v>
      </c>
    </row>
    <row r="157" spans="1:8" x14ac:dyDescent="0.2">
      <c r="A157" s="1747"/>
      <c r="B157" s="1748" t="s">
        <v>6132</v>
      </c>
      <c r="C157" s="1748">
        <v>10997</v>
      </c>
      <c r="D157" s="2183">
        <v>0.2</v>
      </c>
      <c r="E157" s="1457">
        <v>45717</v>
      </c>
      <c r="F157" s="1457">
        <v>46023</v>
      </c>
      <c r="G157" s="1458" t="s">
        <v>69</v>
      </c>
      <c r="H157" s="1459" t="s">
        <v>1236</v>
      </c>
    </row>
    <row r="158" spans="1:8" x14ac:dyDescent="0.2">
      <c r="A158" s="1747" t="s">
        <v>6134</v>
      </c>
      <c r="B158" s="1748" t="s">
        <v>6135</v>
      </c>
      <c r="C158" s="1748" t="s">
        <v>6136</v>
      </c>
      <c r="D158" s="2183">
        <v>0.3</v>
      </c>
      <c r="E158" s="1457">
        <v>45717</v>
      </c>
      <c r="F158" s="1457">
        <v>46023</v>
      </c>
      <c r="G158" s="1458" t="s">
        <v>69</v>
      </c>
      <c r="H158" s="1459" t="s">
        <v>1236</v>
      </c>
    </row>
    <row r="159" spans="1:8" x14ac:dyDescent="0.2">
      <c r="A159" s="1747" t="s">
        <v>6137</v>
      </c>
      <c r="B159" s="1748" t="s">
        <v>6138</v>
      </c>
      <c r="C159" s="1483" t="s">
        <v>6414</v>
      </c>
      <c r="D159" s="2183">
        <v>0.3</v>
      </c>
      <c r="E159" s="1457">
        <v>45717</v>
      </c>
      <c r="F159" s="1457">
        <v>46023</v>
      </c>
      <c r="G159" s="1458" t="s">
        <v>69</v>
      </c>
      <c r="H159" s="1459" t="s">
        <v>1236</v>
      </c>
    </row>
    <row r="160" spans="1:8" x14ac:dyDescent="0.2">
      <c r="A160" s="1747" t="s">
        <v>1346</v>
      </c>
      <c r="B160" s="1748" t="s">
        <v>6139</v>
      </c>
      <c r="C160" s="1748" t="s">
        <v>6140</v>
      </c>
      <c r="D160" s="2183">
        <v>0.3</v>
      </c>
      <c r="E160" s="1457">
        <v>45717</v>
      </c>
      <c r="F160" s="1457">
        <v>46023</v>
      </c>
      <c r="G160" s="1458" t="s">
        <v>69</v>
      </c>
      <c r="H160" s="1459" t="s">
        <v>1236</v>
      </c>
    </row>
    <row r="161" spans="1:8" x14ac:dyDescent="0.2">
      <c r="A161" s="1747" t="s">
        <v>6141</v>
      </c>
      <c r="B161" s="1748" t="s">
        <v>6142</v>
      </c>
      <c r="C161" s="1748" t="s">
        <v>6143</v>
      </c>
      <c r="D161" s="2183">
        <v>0.3</v>
      </c>
      <c r="E161" s="1457">
        <v>45717</v>
      </c>
      <c r="F161" s="1457">
        <v>46023</v>
      </c>
      <c r="G161" s="1458" t="s">
        <v>69</v>
      </c>
      <c r="H161" s="1459" t="s">
        <v>1236</v>
      </c>
    </row>
    <row r="162" spans="1:8" x14ac:dyDescent="0.2">
      <c r="A162" s="1747" t="s">
        <v>6144</v>
      </c>
      <c r="B162" s="1748" t="s">
        <v>6145</v>
      </c>
      <c r="C162" s="1749" t="s">
        <v>6146</v>
      </c>
      <c r="D162" s="2183">
        <v>0.3</v>
      </c>
      <c r="E162" s="1457">
        <v>45717</v>
      </c>
      <c r="F162" s="1457">
        <v>46023</v>
      </c>
      <c r="G162" s="1458" t="s">
        <v>69</v>
      </c>
      <c r="H162" s="1459" t="s">
        <v>1236</v>
      </c>
    </row>
    <row r="163" spans="1:8" x14ac:dyDescent="0.2">
      <c r="A163" s="1747" t="s">
        <v>6147</v>
      </c>
      <c r="B163" s="1748" t="s">
        <v>6148</v>
      </c>
      <c r="C163" s="1749" t="s">
        <v>6607</v>
      </c>
      <c r="D163" s="2183">
        <v>0.3</v>
      </c>
      <c r="E163" s="1457">
        <v>45717</v>
      </c>
      <c r="F163" s="1457">
        <v>46023</v>
      </c>
      <c r="G163" s="1458" t="s">
        <v>69</v>
      </c>
      <c r="H163" s="1459" t="s">
        <v>1236</v>
      </c>
    </row>
    <row r="164" spans="1:8" x14ac:dyDescent="0.2">
      <c r="A164" s="1747"/>
      <c r="B164" s="1748" t="s">
        <v>6148</v>
      </c>
      <c r="C164" s="1749" t="s">
        <v>6149</v>
      </c>
      <c r="D164" s="2183">
        <v>0.3</v>
      </c>
      <c r="E164" s="1457">
        <v>45717</v>
      </c>
      <c r="F164" s="1457">
        <v>46023</v>
      </c>
      <c r="G164" s="1458" t="s">
        <v>69</v>
      </c>
      <c r="H164" s="1459" t="s">
        <v>1236</v>
      </c>
    </row>
    <row r="165" spans="1:8" x14ac:dyDescent="0.2">
      <c r="A165" s="1747"/>
      <c r="B165" s="1748" t="s">
        <v>6148</v>
      </c>
      <c r="C165" s="1749" t="s">
        <v>3930</v>
      </c>
      <c r="D165" s="2183">
        <v>0.3</v>
      </c>
      <c r="E165" s="1457">
        <v>45717</v>
      </c>
      <c r="F165" s="1457">
        <v>46023</v>
      </c>
      <c r="G165" s="1458" t="s">
        <v>69</v>
      </c>
      <c r="H165" s="1459" t="s">
        <v>1236</v>
      </c>
    </row>
    <row r="166" spans="1:8" x14ac:dyDescent="0.2">
      <c r="A166" s="1747"/>
      <c r="B166" s="1748" t="s">
        <v>6148</v>
      </c>
      <c r="C166" s="1749" t="s">
        <v>6150</v>
      </c>
      <c r="D166" s="2183">
        <v>0.3</v>
      </c>
      <c r="E166" s="1457">
        <v>45717</v>
      </c>
      <c r="F166" s="1457">
        <v>46023</v>
      </c>
      <c r="G166" s="1458" t="s">
        <v>69</v>
      </c>
      <c r="H166" s="1459" t="s">
        <v>1236</v>
      </c>
    </row>
    <row r="167" spans="1:8" x14ac:dyDescent="0.2">
      <c r="A167" s="1747" t="s">
        <v>6151</v>
      </c>
      <c r="B167" s="1748" t="s">
        <v>6152</v>
      </c>
      <c r="C167" s="1749" t="s">
        <v>6153</v>
      </c>
      <c r="D167" s="2183">
        <v>0.3</v>
      </c>
      <c r="E167" s="1457">
        <v>45717</v>
      </c>
      <c r="F167" s="1457">
        <v>46023</v>
      </c>
      <c r="G167" s="1458" t="s">
        <v>69</v>
      </c>
      <c r="H167" s="1459" t="s">
        <v>1236</v>
      </c>
    </row>
    <row r="168" spans="1:8" x14ac:dyDescent="0.2">
      <c r="A168" s="1747" t="s">
        <v>6154</v>
      </c>
      <c r="B168" s="1748" t="s">
        <v>6155</v>
      </c>
      <c r="C168" s="1749" t="s">
        <v>6156</v>
      </c>
      <c r="D168" s="2183">
        <v>0.3</v>
      </c>
      <c r="E168" s="1457">
        <v>45717</v>
      </c>
      <c r="F168" s="1457">
        <v>46023</v>
      </c>
      <c r="G168" s="1458" t="s">
        <v>69</v>
      </c>
      <c r="H168" s="1459" t="s">
        <v>1236</v>
      </c>
    </row>
    <row r="169" spans="1:8" x14ac:dyDescent="0.2">
      <c r="A169" s="1747"/>
      <c r="B169" s="1748" t="s">
        <v>6155</v>
      </c>
      <c r="C169" s="1749" t="s">
        <v>6157</v>
      </c>
      <c r="D169" s="2183">
        <v>0.3</v>
      </c>
      <c r="E169" s="1457">
        <v>45717</v>
      </c>
      <c r="F169" s="1457">
        <v>46023</v>
      </c>
      <c r="G169" s="1458" t="s">
        <v>69</v>
      </c>
      <c r="H169" s="1459" t="s">
        <v>1236</v>
      </c>
    </row>
    <row r="170" spans="1:8" x14ac:dyDescent="0.2">
      <c r="A170" s="1747" t="s">
        <v>6158</v>
      </c>
      <c r="B170" s="1748" t="s">
        <v>6159</v>
      </c>
      <c r="C170" s="1749" t="s">
        <v>6160</v>
      </c>
      <c r="D170" s="2183">
        <v>0.3</v>
      </c>
      <c r="E170" s="1457">
        <v>45717</v>
      </c>
      <c r="F170" s="1457">
        <v>46023</v>
      </c>
      <c r="G170" s="1458" t="s">
        <v>69</v>
      </c>
      <c r="H170" s="1459" t="s">
        <v>1236</v>
      </c>
    </row>
    <row r="171" spans="1:8" x14ac:dyDescent="0.2">
      <c r="A171" s="1747"/>
      <c r="B171" s="1748" t="s">
        <v>6159</v>
      </c>
      <c r="C171" s="1749" t="s">
        <v>6161</v>
      </c>
      <c r="D171" s="2183">
        <v>0.3</v>
      </c>
      <c r="E171" s="1457">
        <v>45717</v>
      </c>
      <c r="F171" s="1457">
        <v>46023</v>
      </c>
      <c r="G171" s="1458" t="s">
        <v>69</v>
      </c>
      <c r="H171" s="1459" t="s">
        <v>1236</v>
      </c>
    </row>
    <row r="172" spans="1:8" x14ac:dyDescent="0.2">
      <c r="A172" s="1747" t="s">
        <v>6162</v>
      </c>
      <c r="B172" s="1748" t="s">
        <v>6163</v>
      </c>
      <c r="C172" s="1749" t="s">
        <v>6164</v>
      </c>
      <c r="D172" s="2183">
        <v>0.3</v>
      </c>
      <c r="E172" s="1457">
        <v>45717</v>
      </c>
      <c r="F172" s="1457">
        <v>46023</v>
      </c>
      <c r="G172" s="1458" t="s">
        <v>69</v>
      </c>
      <c r="H172" s="1459" t="s">
        <v>1236</v>
      </c>
    </row>
    <row r="173" spans="1:8" x14ac:dyDescent="0.2">
      <c r="A173" s="1747" t="s">
        <v>6165</v>
      </c>
      <c r="B173" s="1748" t="s">
        <v>6166</v>
      </c>
      <c r="C173" s="1749" t="s">
        <v>6167</v>
      </c>
      <c r="D173" s="2183">
        <v>0.3</v>
      </c>
      <c r="E173" s="1457">
        <v>45717</v>
      </c>
      <c r="F173" s="1457">
        <v>46023</v>
      </c>
      <c r="G173" s="1458" t="s">
        <v>69</v>
      </c>
      <c r="H173" s="1459" t="s">
        <v>1236</v>
      </c>
    </row>
    <row r="174" spans="1:8" x14ac:dyDescent="0.2">
      <c r="A174" s="1747" t="s">
        <v>6168</v>
      </c>
      <c r="B174" s="1748" t="s">
        <v>6169</v>
      </c>
      <c r="C174" s="1749" t="s">
        <v>6170</v>
      </c>
      <c r="D174" s="2183">
        <v>0.3</v>
      </c>
      <c r="E174" s="1457">
        <v>45717</v>
      </c>
      <c r="F174" s="1457">
        <v>46023</v>
      </c>
      <c r="G174" s="1458" t="s">
        <v>69</v>
      </c>
      <c r="H174" s="1459" t="s">
        <v>1236</v>
      </c>
    </row>
    <row r="175" spans="1:8" x14ac:dyDescent="0.2">
      <c r="A175" s="1747"/>
      <c r="B175" s="1748" t="s">
        <v>6171</v>
      </c>
      <c r="C175" s="1749" t="s">
        <v>6172</v>
      </c>
      <c r="D175" s="2183">
        <v>0.3</v>
      </c>
      <c r="E175" s="1457">
        <v>45717</v>
      </c>
      <c r="F175" s="1457">
        <v>46023</v>
      </c>
      <c r="G175" s="1458" t="s">
        <v>69</v>
      </c>
      <c r="H175" s="1459" t="s">
        <v>1236</v>
      </c>
    </row>
    <row r="176" spans="1:8" x14ac:dyDescent="0.2">
      <c r="A176" s="1747" t="s">
        <v>6173</v>
      </c>
      <c r="B176" s="1748" t="s">
        <v>6174</v>
      </c>
      <c r="C176" s="1749" t="s">
        <v>6175</v>
      </c>
      <c r="D176" s="2183">
        <v>0.3</v>
      </c>
      <c r="E176" s="1457">
        <v>45717</v>
      </c>
      <c r="F176" s="1457">
        <v>46023</v>
      </c>
      <c r="G176" s="1458" t="s">
        <v>69</v>
      </c>
      <c r="H176" s="1459" t="s">
        <v>1236</v>
      </c>
    </row>
    <row r="177" spans="1:8" x14ac:dyDescent="0.2">
      <c r="A177" s="1747" t="s">
        <v>6176</v>
      </c>
      <c r="B177" s="1748" t="s">
        <v>6177</v>
      </c>
      <c r="C177" s="1749" t="s">
        <v>4015</v>
      </c>
      <c r="D177" s="2183">
        <v>0.2</v>
      </c>
      <c r="E177" s="1457">
        <v>45717</v>
      </c>
      <c r="F177" s="1457">
        <v>46023</v>
      </c>
      <c r="G177" s="1458" t="s">
        <v>69</v>
      </c>
      <c r="H177" s="1459" t="s">
        <v>1236</v>
      </c>
    </row>
    <row r="178" spans="1:8" x14ac:dyDescent="0.2">
      <c r="A178" s="1493"/>
      <c r="B178" s="1494"/>
      <c r="C178" s="1495"/>
      <c r="D178" s="1495"/>
      <c r="E178" s="1495"/>
      <c r="F178" s="1495"/>
      <c r="G178" s="1495"/>
      <c r="H178" s="1496"/>
    </row>
    <row r="179" spans="1:8" ht="24" x14ac:dyDescent="0.2">
      <c r="A179" s="1497" t="s">
        <v>1347</v>
      </c>
      <c r="B179" s="1498"/>
      <c r="C179" s="1483" t="s">
        <v>1348</v>
      </c>
      <c r="D179" s="2170">
        <v>0.38</v>
      </c>
      <c r="E179" s="1457">
        <v>45717</v>
      </c>
      <c r="F179" s="1457">
        <v>46023</v>
      </c>
      <c r="G179" s="1458" t="s">
        <v>69</v>
      </c>
      <c r="H179" s="1459" t="s">
        <v>1236</v>
      </c>
    </row>
    <row r="180" spans="1:8" x14ac:dyDescent="0.2">
      <c r="A180" s="1499" t="s">
        <v>4016</v>
      </c>
      <c r="B180" s="1500"/>
      <c r="C180" s="1501"/>
      <c r="D180" s="2184"/>
      <c r="E180" s="1502"/>
      <c r="F180" s="1502"/>
      <c r="G180" s="1503"/>
      <c r="H180" s="1504"/>
    </row>
    <row r="181" spans="1:8" ht="36" x14ac:dyDescent="0.2">
      <c r="A181" s="1505" t="s">
        <v>4055</v>
      </c>
      <c r="B181" s="1506"/>
      <c r="C181" s="1507">
        <v>210000</v>
      </c>
      <c r="D181" s="1508"/>
      <c r="E181" s="1508"/>
      <c r="F181" s="1508"/>
      <c r="G181" s="1508"/>
      <c r="H181" s="1509"/>
    </row>
    <row r="182" spans="1:8" x14ac:dyDescent="0.2">
      <c r="A182" s="1510" t="s">
        <v>4056</v>
      </c>
      <c r="B182" s="1511"/>
      <c r="C182" s="1512"/>
      <c r="D182" s="1513"/>
      <c r="E182" s="1513"/>
      <c r="F182" s="1513"/>
      <c r="G182" s="1513"/>
      <c r="H182" s="1514"/>
    </row>
    <row r="183" spans="1:8" ht="24" x14ac:dyDescent="0.2">
      <c r="A183" s="1505" t="s">
        <v>4057</v>
      </c>
      <c r="B183" s="1515"/>
      <c r="C183" s="1516"/>
      <c r="D183" s="1517"/>
      <c r="E183" s="1517"/>
      <c r="F183" s="1517"/>
      <c r="G183" s="1517"/>
      <c r="H183" s="1518"/>
    </row>
    <row r="184" spans="1:8" ht="60" x14ac:dyDescent="0.2">
      <c r="A184" s="1505" t="s">
        <v>4058</v>
      </c>
      <c r="B184" s="1515"/>
      <c r="C184" s="1516"/>
      <c r="D184" s="1517"/>
      <c r="E184" s="1517"/>
      <c r="F184" s="1517"/>
      <c r="G184" s="1517"/>
      <c r="H184" s="1518"/>
    </row>
    <row r="185" spans="1:8" ht="24.75" thickBot="1" x14ac:dyDescent="0.25">
      <c r="A185" s="1505" t="s">
        <v>6217</v>
      </c>
      <c r="B185" s="1515"/>
      <c r="C185" s="1516"/>
      <c r="D185" s="1517"/>
      <c r="E185" s="1517"/>
      <c r="F185" s="1517"/>
      <c r="G185" s="1517"/>
      <c r="H185" s="1518"/>
    </row>
    <row r="186" spans="1:8" ht="16.5" thickBot="1" x14ac:dyDescent="0.25">
      <c r="A186" s="1519" t="s">
        <v>3932</v>
      </c>
      <c r="B186" s="1520"/>
      <c r="C186" s="1516"/>
      <c r="D186" s="1517"/>
      <c r="E186" s="1517"/>
      <c r="F186" s="1517"/>
      <c r="G186" s="1517"/>
      <c r="H186" s="1518"/>
    </row>
    <row r="187" spans="1:8" ht="39" thickBot="1" x14ac:dyDescent="0.25">
      <c r="A187" s="825" t="s">
        <v>3933</v>
      </c>
      <c r="B187" s="1419"/>
      <c r="C187" s="1516"/>
      <c r="D187" s="1517"/>
      <c r="E187" s="1517"/>
      <c r="F187" s="1517"/>
      <c r="G187" s="1517"/>
      <c r="H187" s="1518"/>
    </row>
    <row r="188" spans="1:8" ht="39" thickBot="1" x14ac:dyDescent="0.25">
      <c r="A188" s="826" t="s">
        <v>3934</v>
      </c>
      <c r="B188" s="1419"/>
      <c r="C188" s="1516"/>
      <c r="D188" s="1517"/>
      <c r="E188" s="1517"/>
      <c r="F188" s="1517"/>
      <c r="G188" s="1517"/>
      <c r="H188" s="1518"/>
    </row>
    <row r="189" spans="1:8" ht="39" thickBot="1" x14ac:dyDescent="0.25">
      <c r="A189" s="826" t="s">
        <v>3935</v>
      </c>
      <c r="B189" s="1419"/>
      <c r="C189" s="1516"/>
      <c r="D189" s="1517"/>
      <c r="E189" s="1517"/>
      <c r="F189" s="1517"/>
      <c r="G189" s="1517"/>
      <c r="H189" s="1518"/>
    </row>
    <row r="190" spans="1:8" ht="15" x14ac:dyDescent="0.25">
      <c r="A190" s="2185"/>
      <c r="B190" s="2186"/>
      <c r="C190" s="2185"/>
      <c r="D190" s="2185"/>
      <c r="E190" s="2185"/>
      <c r="F190" s="2185"/>
      <c r="G190" s="2185"/>
      <c r="H190" s="2185"/>
    </row>
    <row r="191" spans="1:8" ht="15" x14ac:dyDescent="0.25">
      <c r="A191" s="2185"/>
      <c r="B191" s="2186"/>
      <c r="C191" s="2185"/>
      <c r="D191" s="2185"/>
      <c r="E191" s="2185"/>
      <c r="F191" s="2185"/>
      <c r="G191" s="2185"/>
      <c r="H191" s="2185"/>
    </row>
    <row r="192" spans="1:8" ht="15" x14ac:dyDescent="0.25">
      <c r="A192" s="2185"/>
      <c r="B192" s="2186"/>
      <c r="C192" s="2185"/>
      <c r="D192" s="2185"/>
      <c r="E192" s="2185"/>
      <c r="F192" s="2185"/>
      <c r="G192" s="2185"/>
      <c r="H192" s="2185"/>
    </row>
    <row r="193" spans="1:8" ht="15" x14ac:dyDescent="0.25">
      <c r="A193" s="2185"/>
      <c r="B193" s="2186"/>
      <c r="C193" s="2185"/>
      <c r="D193" s="2185"/>
      <c r="E193" s="2185"/>
      <c r="F193" s="2185"/>
      <c r="G193" s="2185"/>
      <c r="H193" s="2185"/>
    </row>
    <row r="194" spans="1:8" ht="15" x14ac:dyDescent="0.25">
      <c r="A194" s="2185"/>
      <c r="B194" s="2186"/>
      <c r="C194" s="2185"/>
      <c r="D194" s="2185"/>
      <c r="E194" s="2185"/>
      <c r="F194" s="2185"/>
      <c r="G194" s="2185"/>
      <c r="H194" s="2185"/>
    </row>
    <row r="195" spans="1:8" ht="15" x14ac:dyDescent="0.25">
      <c r="A195" s="2185"/>
      <c r="B195" s="2186"/>
      <c r="C195" s="2185"/>
      <c r="D195" s="2185"/>
      <c r="E195" s="2185"/>
      <c r="F195" s="2185"/>
      <c r="G195" s="2185"/>
      <c r="H195" s="2185"/>
    </row>
    <row r="196" spans="1:8" ht="15" x14ac:dyDescent="0.25">
      <c r="A196" s="2185"/>
      <c r="B196" s="2186"/>
      <c r="C196" s="2185"/>
      <c r="D196" s="2185"/>
      <c r="E196" s="2185"/>
      <c r="F196" s="2185"/>
      <c r="G196" s="2185"/>
      <c r="H196" s="2185"/>
    </row>
    <row r="197" spans="1:8" ht="15" x14ac:dyDescent="0.25">
      <c r="A197" s="2185"/>
      <c r="B197" s="2186"/>
      <c r="C197" s="2185"/>
      <c r="D197" s="2185"/>
      <c r="E197" s="2185"/>
      <c r="F197" s="2185"/>
      <c r="G197" s="2185"/>
      <c r="H197" s="2185"/>
    </row>
    <row r="198" spans="1:8" ht="15" x14ac:dyDescent="0.25">
      <c r="A198" s="2185"/>
      <c r="B198" s="2186"/>
      <c r="C198" s="2185"/>
      <c r="D198" s="2185"/>
      <c r="E198" s="2185"/>
      <c r="F198" s="2185"/>
      <c r="G198" s="2185"/>
      <c r="H198" s="2185"/>
    </row>
    <row r="199" spans="1:8" ht="15" x14ac:dyDescent="0.25">
      <c r="A199" s="2185"/>
      <c r="B199" s="2186"/>
      <c r="C199" s="2185"/>
      <c r="D199" s="2185"/>
      <c r="E199" s="2185"/>
      <c r="F199" s="2185"/>
      <c r="G199" s="2185"/>
      <c r="H199" s="2185"/>
    </row>
    <row r="200" spans="1:8" ht="15" x14ac:dyDescent="0.25">
      <c r="A200" s="2185"/>
      <c r="B200" s="2186"/>
      <c r="C200" s="2185"/>
      <c r="D200" s="2185"/>
      <c r="E200" s="2185"/>
      <c r="F200" s="2185"/>
      <c r="G200" s="2185"/>
      <c r="H200" s="2185"/>
    </row>
    <row r="201" spans="1:8" ht="15" x14ac:dyDescent="0.25">
      <c r="A201" s="2185"/>
      <c r="B201" s="2186"/>
      <c r="C201" s="2185"/>
      <c r="D201" s="2185"/>
      <c r="E201" s="2185"/>
      <c r="F201" s="2185"/>
      <c r="G201" s="2185"/>
      <c r="H201" s="2185"/>
    </row>
  </sheetData>
  <sheetProtection algorithmName="SHA-512" hashValue="vHOIpAnGMrqN1FTEpEz9H0Sga/Zakw8oBBKGYXHYNpNnBp5hLunsOxSB7HzQFkGjes4zaNv9MT8r98xFDzWvbQ==" saltValue="dWTlZkhtbcq0RKuOOOVDyw==" spinCount="100000" sheet="1" sort="0"/>
  <mergeCells count="1">
    <mergeCell ref="A1:H1"/>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A2081-0645-4A0A-B3F3-EB52045D13EF}">
  <sheetPr codeName="Sheet10"/>
  <dimension ref="B2:AC80"/>
  <sheetViews>
    <sheetView topLeftCell="A25" zoomScale="148" zoomScaleNormal="148" workbookViewId="0">
      <selection activeCell="O40" sqref="O40"/>
    </sheetView>
  </sheetViews>
  <sheetFormatPr defaultRowHeight="12.75" x14ac:dyDescent="0.2"/>
  <sheetData>
    <row r="2" spans="2:17" x14ac:dyDescent="0.2">
      <c r="B2" s="1720" t="s">
        <v>6378</v>
      </c>
      <c r="C2" s="1721"/>
      <c r="D2" s="1721"/>
      <c r="E2" s="1721"/>
      <c r="F2" s="1721"/>
      <c r="G2" s="1721"/>
      <c r="H2" s="1721"/>
      <c r="I2" s="1721"/>
      <c r="J2" s="1721"/>
      <c r="K2" s="1721"/>
      <c r="L2" s="1721"/>
      <c r="M2" s="1721"/>
      <c r="N2" s="1721"/>
      <c r="O2" s="1721"/>
      <c r="P2" s="1721"/>
      <c r="Q2" s="1721"/>
    </row>
    <row r="3" spans="2:17" x14ac:dyDescent="0.2">
      <c r="B3" s="1721"/>
      <c r="C3" s="1721"/>
      <c r="D3" s="1721"/>
      <c r="E3" s="1721"/>
      <c r="F3" s="1721"/>
      <c r="G3" s="1721"/>
      <c r="H3" s="1721"/>
      <c r="I3" s="1721"/>
      <c r="J3" s="1721"/>
      <c r="K3" s="1721"/>
      <c r="L3" s="1721"/>
      <c r="M3" s="1721"/>
      <c r="N3" s="1721"/>
      <c r="O3" s="1721"/>
      <c r="P3" s="1721"/>
      <c r="Q3" s="1721"/>
    </row>
    <row r="4" spans="2:17" x14ac:dyDescent="0.2">
      <c r="B4" s="1721" t="s">
        <v>5701</v>
      </c>
      <c r="C4" s="1721"/>
      <c r="D4" s="1721"/>
      <c r="E4" s="1721"/>
      <c r="F4" s="1721"/>
      <c r="G4" s="1721"/>
      <c r="H4" s="1721"/>
      <c r="I4" s="1721"/>
      <c r="J4" s="1721"/>
      <c r="K4" s="1721"/>
      <c r="L4" s="1721"/>
      <c r="M4" s="1721"/>
      <c r="N4" s="1721"/>
      <c r="O4" s="1721"/>
      <c r="P4" s="1721"/>
      <c r="Q4" s="1721"/>
    </row>
    <row r="5" spans="2:17" x14ac:dyDescent="0.2">
      <c r="B5" s="1721" t="s">
        <v>5702</v>
      </c>
      <c r="C5" s="1721"/>
      <c r="D5" s="1721"/>
      <c r="E5" s="1721"/>
      <c r="F5" s="1721"/>
      <c r="G5" s="1721"/>
      <c r="H5" s="1721"/>
      <c r="I5" s="1721"/>
      <c r="J5" s="1721"/>
      <c r="K5" s="1721"/>
      <c r="L5" s="1721"/>
      <c r="M5" s="1721"/>
      <c r="N5" s="1721"/>
      <c r="O5" s="1721"/>
      <c r="P5" s="1721"/>
      <c r="Q5" s="1721"/>
    </row>
    <row r="6" spans="2:17" x14ac:dyDescent="0.2">
      <c r="B6" s="1721" t="s">
        <v>5703</v>
      </c>
      <c r="C6" s="1721"/>
      <c r="D6" s="1721"/>
      <c r="E6" s="1721"/>
      <c r="F6" s="1721"/>
      <c r="G6" s="1721"/>
      <c r="H6" s="1721"/>
      <c r="I6" s="1721"/>
      <c r="J6" s="1721"/>
      <c r="K6" s="1721"/>
      <c r="L6" s="1721"/>
      <c r="M6" s="1721"/>
      <c r="N6" s="1721"/>
      <c r="O6" s="1721"/>
      <c r="P6" s="1721"/>
      <c r="Q6" s="1721"/>
    </row>
    <row r="7" spans="2:17" x14ac:dyDescent="0.2">
      <c r="B7" s="1721" t="s">
        <v>6381</v>
      </c>
      <c r="C7" s="1721"/>
      <c r="D7" s="1721"/>
      <c r="E7" s="1721"/>
      <c r="F7" s="1721"/>
      <c r="G7" s="1721"/>
      <c r="H7" s="1721"/>
      <c r="I7" s="1721"/>
      <c r="J7" s="1721"/>
      <c r="K7" s="1721"/>
      <c r="L7" s="1721"/>
      <c r="M7" s="1721"/>
      <c r="N7" s="1721"/>
      <c r="O7" s="1721"/>
      <c r="P7" s="1721"/>
      <c r="Q7" s="1721"/>
    </row>
    <row r="8" spans="2:17" x14ac:dyDescent="0.2">
      <c r="B8" s="1721" t="s">
        <v>5704</v>
      </c>
      <c r="C8" s="1721"/>
      <c r="D8" s="1721"/>
      <c r="E8" s="1721"/>
      <c r="F8" s="1721"/>
      <c r="G8" s="1721"/>
      <c r="H8" s="1721"/>
      <c r="I8" s="1721"/>
      <c r="J8" s="1721"/>
      <c r="K8" s="1721"/>
      <c r="L8" s="1721"/>
      <c r="M8" s="1721"/>
      <c r="N8" s="1721"/>
      <c r="O8" s="1721"/>
      <c r="P8" s="1721"/>
      <c r="Q8" s="1721"/>
    </row>
    <row r="9" spans="2:17" x14ac:dyDescent="0.2">
      <c r="B9" s="1721"/>
      <c r="C9" s="1721"/>
      <c r="D9" s="1721"/>
      <c r="E9" s="1721"/>
      <c r="F9" s="1721"/>
      <c r="G9" s="1721"/>
      <c r="H9" s="1721"/>
      <c r="I9" s="1721"/>
      <c r="J9" s="1721"/>
      <c r="K9" s="1721"/>
      <c r="L9" s="1721"/>
      <c r="M9" s="1721"/>
      <c r="N9" s="1721"/>
      <c r="O9" s="1721"/>
      <c r="P9" s="1721"/>
      <c r="Q9" s="1721"/>
    </row>
    <row r="10" spans="2:17" x14ac:dyDescent="0.2">
      <c r="B10" s="1721" t="s">
        <v>6379</v>
      </c>
      <c r="C10" s="1721"/>
      <c r="D10" s="1721"/>
      <c r="E10" s="1721"/>
      <c r="F10" s="1721"/>
      <c r="G10" s="1721"/>
      <c r="H10" s="1721"/>
      <c r="I10" s="1721"/>
      <c r="J10" s="1721"/>
      <c r="K10" s="1721"/>
      <c r="L10" s="1721"/>
      <c r="M10" s="1721"/>
      <c r="N10" s="1721"/>
      <c r="O10" s="1721"/>
      <c r="P10" s="1721"/>
      <c r="Q10" s="1721"/>
    </row>
    <row r="11" spans="2:17" x14ac:dyDescent="0.2">
      <c r="B11" s="1721" t="s">
        <v>5705</v>
      </c>
      <c r="C11" s="1721"/>
      <c r="D11" s="1721"/>
      <c r="E11" s="1721"/>
      <c r="F11" s="1721"/>
      <c r="G11" s="1721"/>
      <c r="H11" s="1721"/>
      <c r="I11" s="1721"/>
      <c r="J11" s="1721"/>
      <c r="K11" s="1721"/>
      <c r="L11" s="1721"/>
      <c r="M11" s="1721"/>
      <c r="N11" s="1721"/>
      <c r="O11" s="1721"/>
      <c r="P11" s="1721"/>
      <c r="Q11" s="1721"/>
    </row>
    <row r="12" spans="2:17" x14ac:dyDescent="0.2">
      <c r="B12" s="1721"/>
      <c r="C12" s="1721"/>
      <c r="D12" s="1721"/>
      <c r="E12" s="1721"/>
      <c r="F12" s="1721"/>
      <c r="G12" s="1721"/>
      <c r="H12" s="1721"/>
      <c r="I12" s="1721"/>
      <c r="J12" s="1721"/>
      <c r="K12" s="1721"/>
      <c r="L12" s="1721"/>
      <c r="M12" s="1721"/>
      <c r="N12" s="1721"/>
      <c r="O12" s="1721"/>
      <c r="P12" s="1721"/>
      <c r="Q12" s="1721"/>
    </row>
    <row r="13" spans="2:17" x14ac:dyDescent="0.2">
      <c r="B13" s="1721" t="s">
        <v>5706</v>
      </c>
      <c r="C13" s="1721"/>
      <c r="D13" s="1721"/>
      <c r="E13" s="1721"/>
      <c r="F13" s="1721"/>
      <c r="G13" s="1721"/>
      <c r="H13" s="1721"/>
      <c r="I13" s="1721"/>
      <c r="J13" s="1721"/>
      <c r="K13" s="1721"/>
      <c r="L13" s="1721"/>
      <c r="M13" s="1721"/>
      <c r="N13" s="1721"/>
      <c r="O13" s="1721"/>
      <c r="P13" s="1721"/>
      <c r="Q13" s="1721"/>
    </row>
    <row r="14" spans="2:17" x14ac:dyDescent="0.2">
      <c r="B14" s="1721"/>
      <c r="C14" s="1721"/>
      <c r="D14" s="1721"/>
      <c r="E14" s="1721"/>
      <c r="F14" s="1721"/>
      <c r="G14" s="1721"/>
      <c r="H14" s="1721"/>
      <c r="I14" s="1721"/>
      <c r="J14" s="1721"/>
      <c r="K14" s="1721"/>
      <c r="L14" s="1721"/>
      <c r="M14" s="1721"/>
      <c r="N14" s="1721"/>
      <c r="O14" s="1721"/>
      <c r="P14" s="1721"/>
      <c r="Q14" s="1721"/>
    </row>
    <row r="15" spans="2:17" x14ac:dyDescent="0.2">
      <c r="B15" s="1721" t="s">
        <v>6382</v>
      </c>
      <c r="C15" s="1721"/>
      <c r="D15" s="1721"/>
      <c r="E15" s="1721"/>
      <c r="F15" s="1721"/>
      <c r="G15" s="1721"/>
      <c r="H15" s="1721"/>
      <c r="I15" s="1721"/>
      <c r="J15" s="1721"/>
      <c r="K15" s="1721"/>
      <c r="L15" s="1721"/>
      <c r="M15" s="1721"/>
      <c r="N15" s="1721"/>
      <c r="O15" s="1721"/>
      <c r="P15" s="1721"/>
      <c r="Q15" s="1721"/>
    </row>
    <row r="16" spans="2:17" x14ac:dyDescent="0.2">
      <c r="B16" s="1721" t="s">
        <v>5707</v>
      </c>
      <c r="C16" s="1721"/>
      <c r="D16" s="1721"/>
      <c r="E16" s="1721"/>
      <c r="F16" s="1721"/>
      <c r="G16" s="1721"/>
      <c r="H16" s="1721"/>
      <c r="I16" s="1721"/>
      <c r="J16" s="1721"/>
      <c r="K16" s="1721"/>
      <c r="L16" s="1721"/>
      <c r="M16" s="1721"/>
      <c r="N16" s="1721"/>
      <c r="O16" s="1721"/>
      <c r="P16" s="1721"/>
      <c r="Q16" s="1721"/>
    </row>
    <row r="17" spans="2:17" x14ac:dyDescent="0.2">
      <c r="B17" s="1721" t="s">
        <v>6350</v>
      </c>
      <c r="C17" s="1721"/>
      <c r="D17" s="1721"/>
      <c r="E17" s="1721"/>
      <c r="F17" s="1721"/>
      <c r="G17" s="1721"/>
      <c r="H17" s="1721"/>
      <c r="I17" s="1721"/>
      <c r="J17" s="1721"/>
      <c r="K17" s="1721"/>
      <c r="L17" s="1721"/>
      <c r="M17" s="1721"/>
      <c r="N17" s="1721"/>
      <c r="O17" s="1721"/>
      <c r="P17" s="1721"/>
      <c r="Q17" s="1721"/>
    </row>
    <row r="18" spans="2:17" x14ac:dyDescent="0.2">
      <c r="B18" s="1721" t="s">
        <v>6351</v>
      </c>
      <c r="C18" s="1721"/>
      <c r="D18" s="1721"/>
      <c r="E18" s="1721"/>
      <c r="F18" s="1721"/>
      <c r="G18" s="1721"/>
      <c r="H18" s="1721"/>
      <c r="I18" s="1721"/>
      <c r="J18" s="1721"/>
      <c r="K18" s="1721"/>
      <c r="L18" s="1721"/>
      <c r="M18" s="1721"/>
      <c r="N18" s="1721"/>
      <c r="O18" s="1721"/>
      <c r="P18" s="1721"/>
      <c r="Q18" s="1721"/>
    </row>
    <row r="19" spans="2:17" x14ac:dyDescent="0.2">
      <c r="B19" s="1721" t="s">
        <v>6380</v>
      </c>
      <c r="C19" s="1721"/>
      <c r="D19" s="1721"/>
      <c r="E19" s="1721"/>
      <c r="F19" s="1721"/>
      <c r="G19" s="1721"/>
      <c r="H19" s="1721"/>
      <c r="I19" s="1721"/>
      <c r="J19" s="1721"/>
      <c r="K19" s="1721"/>
      <c r="L19" s="1721"/>
      <c r="M19" s="1721"/>
      <c r="N19" s="1721"/>
      <c r="O19" s="1721"/>
      <c r="P19" s="1721"/>
      <c r="Q19" s="1721"/>
    </row>
    <row r="20" spans="2:17" x14ac:dyDescent="0.2">
      <c r="B20" s="1721"/>
      <c r="C20" s="1721"/>
      <c r="D20" s="1721"/>
      <c r="E20" s="1721"/>
      <c r="F20" s="1721"/>
      <c r="G20" s="1721"/>
      <c r="H20" s="1721"/>
      <c r="I20" s="1721"/>
      <c r="J20" s="1721"/>
      <c r="K20" s="1721"/>
      <c r="L20" s="1721"/>
      <c r="M20" s="1721"/>
      <c r="N20" s="1721"/>
      <c r="O20" s="1721"/>
      <c r="P20" s="1721"/>
      <c r="Q20" s="1721"/>
    </row>
    <row r="21" spans="2:17" x14ac:dyDescent="0.2">
      <c r="B21" s="1721" t="s">
        <v>5708</v>
      </c>
      <c r="C21" s="1721"/>
      <c r="D21" s="1721"/>
      <c r="E21" s="1721"/>
      <c r="F21" s="1721"/>
      <c r="G21" s="1721"/>
      <c r="H21" s="1721"/>
      <c r="I21" s="1721"/>
      <c r="J21" s="1721"/>
      <c r="K21" s="1721"/>
      <c r="L21" s="1721"/>
      <c r="M21" s="1721"/>
      <c r="N21" s="1721"/>
      <c r="O21" s="1721"/>
      <c r="P21" s="1721"/>
      <c r="Q21" s="1721"/>
    </row>
    <row r="22" spans="2:17" x14ac:dyDescent="0.2">
      <c r="B22" s="1721"/>
      <c r="C22" s="1721"/>
      <c r="D22" s="1721"/>
      <c r="E22" s="1721"/>
      <c r="F22" s="1721"/>
      <c r="G22" s="1721"/>
      <c r="H22" s="1721"/>
      <c r="I22" s="1721"/>
      <c r="J22" s="1721"/>
      <c r="K22" s="1721"/>
      <c r="L22" s="1721"/>
      <c r="M22" s="1721"/>
      <c r="N22" s="1721"/>
      <c r="O22" s="1721"/>
      <c r="P22" s="1721"/>
      <c r="Q22" s="1721"/>
    </row>
    <row r="23" spans="2:17" x14ac:dyDescent="0.2">
      <c r="B23" s="1721" t="s">
        <v>6256</v>
      </c>
      <c r="C23" s="1721"/>
      <c r="D23" s="1721"/>
      <c r="E23" s="1721"/>
      <c r="F23" s="1721"/>
      <c r="G23" s="1721"/>
      <c r="H23" s="1721"/>
      <c r="I23" s="1721"/>
      <c r="J23" s="1721"/>
      <c r="K23" s="1721"/>
      <c r="L23" s="1721"/>
      <c r="M23" s="1721"/>
      <c r="N23" s="1721"/>
      <c r="O23" s="1721"/>
      <c r="P23" s="1721"/>
      <c r="Q23" s="1721"/>
    </row>
    <row r="24" spans="2:17" x14ac:dyDescent="0.2">
      <c r="B24" s="1722" t="s">
        <v>6257</v>
      </c>
      <c r="C24" s="1721"/>
      <c r="D24" s="1721"/>
      <c r="E24" s="1721"/>
      <c r="F24" s="1721"/>
      <c r="G24" s="1721"/>
      <c r="H24" s="1721"/>
      <c r="I24" s="1721"/>
      <c r="J24" s="1721"/>
      <c r="K24" s="1721"/>
      <c r="L24" s="1721"/>
      <c r="M24" s="1721"/>
      <c r="N24" s="1721"/>
      <c r="O24" s="1721"/>
      <c r="P24" s="1721"/>
      <c r="Q24" s="1721"/>
    </row>
    <row r="25" spans="2:17" x14ac:dyDescent="0.2">
      <c r="B25" s="1722" t="s">
        <v>6258</v>
      </c>
      <c r="C25" s="1721"/>
      <c r="D25" s="1721"/>
      <c r="E25" s="1721"/>
      <c r="F25" s="1721"/>
      <c r="G25" s="1721"/>
      <c r="H25" s="1721"/>
      <c r="I25" s="1721"/>
      <c r="J25" s="1721"/>
      <c r="K25" s="1721"/>
      <c r="L25" s="1721"/>
      <c r="M25" s="1721"/>
      <c r="N25" s="1721"/>
      <c r="O25" s="1721"/>
      <c r="P25" s="1721"/>
      <c r="Q25" s="1721"/>
    </row>
    <row r="26" spans="2:17" x14ac:dyDescent="0.2">
      <c r="B26" s="1722" t="s">
        <v>6352</v>
      </c>
      <c r="C26" s="1721"/>
      <c r="D26" s="1721"/>
      <c r="E26" s="1721"/>
      <c r="F26" s="1721"/>
      <c r="G26" s="1721"/>
      <c r="H26" s="1721"/>
      <c r="I26" s="1721"/>
      <c r="J26" s="1721"/>
      <c r="K26" s="1721"/>
      <c r="L26" s="1721"/>
      <c r="M26" s="1721"/>
      <c r="N26" s="1721"/>
      <c r="O26" s="1721"/>
      <c r="P26" s="1721"/>
      <c r="Q26" s="1721"/>
    </row>
    <row r="27" spans="2:17" x14ac:dyDescent="0.2">
      <c r="B27" s="1722" t="s">
        <v>6353</v>
      </c>
      <c r="C27" s="1721"/>
      <c r="D27" s="1721"/>
      <c r="E27" s="1721"/>
      <c r="F27" s="1721"/>
      <c r="G27" s="1721"/>
      <c r="H27" s="1721"/>
      <c r="I27" s="1721"/>
      <c r="J27" s="1721"/>
      <c r="K27" s="1721"/>
      <c r="L27" s="1721"/>
      <c r="M27" s="1721"/>
      <c r="N27" s="1721"/>
      <c r="O27" s="1721"/>
      <c r="P27" s="1721"/>
      <c r="Q27" s="1721"/>
    </row>
    <row r="30" spans="2:17" x14ac:dyDescent="0.2">
      <c r="B30" s="1654" t="s">
        <v>6292</v>
      </c>
    </row>
    <row r="31" spans="2:17" x14ac:dyDescent="0.2">
      <c r="B31" t="s">
        <v>6354</v>
      </c>
    </row>
    <row r="32" spans="2:17" x14ac:dyDescent="0.2">
      <c r="B32" t="s">
        <v>6293</v>
      </c>
    </row>
    <row r="33" spans="2:2" x14ac:dyDescent="0.2">
      <c r="B33" t="s">
        <v>6355</v>
      </c>
    </row>
    <row r="34" spans="2:2" x14ac:dyDescent="0.2">
      <c r="B34" s="1653" t="s">
        <v>6356</v>
      </c>
    </row>
    <row r="35" spans="2:2" x14ac:dyDescent="0.2">
      <c r="B35" s="1653" t="s">
        <v>6357</v>
      </c>
    </row>
    <row r="37" spans="2:2" x14ac:dyDescent="0.2">
      <c r="B37" s="1655" t="s">
        <v>6294</v>
      </c>
    </row>
    <row r="38" spans="2:2" x14ac:dyDescent="0.2">
      <c r="B38" t="s">
        <v>6295</v>
      </c>
    </row>
    <row r="39" spans="2:2" x14ac:dyDescent="0.2">
      <c r="B39" t="s">
        <v>6296</v>
      </c>
    </row>
    <row r="40" spans="2:2" x14ac:dyDescent="0.2">
      <c r="B40" s="1653" t="s">
        <v>6358</v>
      </c>
    </row>
    <row r="42" spans="2:2" x14ac:dyDescent="0.2">
      <c r="B42" s="1656" t="s">
        <v>6359</v>
      </c>
    </row>
    <row r="43" spans="2:2" x14ac:dyDescent="0.2">
      <c r="B43" t="s">
        <v>6360</v>
      </c>
    </row>
    <row r="46" spans="2:2" x14ac:dyDescent="0.2">
      <c r="B46" s="1532" t="s">
        <v>4333</v>
      </c>
    </row>
    <row r="47" spans="2:2" x14ac:dyDescent="0.2">
      <c r="B47" s="1432" t="s">
        <v>4334</v>
      </c>
    </row>
    <row r="48" spans="2:2" x14ac:dyDescent="0.2">
      <c r="B48" s="1432" t="s">
        <v>6361</v>
      </c>
    </row>
    <row r="49" spans="2:3" x14ac:dyDescent="0.2">
      <c r="B49" s="1432" t="s">
        <v>6362</v>
      </c>
    </row>
    <row r="50" spans="2:3" x14ac:dyDescent="0.2">
      <c r="B50" s="1432" t="s">
        <v>6096</v>
      </c>
    </row>
    <row r="53" spans="2:3" x14ac:dyDescent="0.2">
      <c r="B53" s="1717" t="s">
        <v>6297</v>
      </c>
    </row>
    <row r="54" spans="2:3" x14ac:dyDescent="0.2">
      <c r="B54" t="s">
        <v>6363</v>
      </c>
    </row>
    <row r="55" spans="2:3" x14ac:dyDescent="0.2">
      <c r="C55" s="1525" t="s">
        <v>6364</v>
      </c>
    </row>
    <row r="56" spans="2:3" x14ac:dyDescent="0.2">
      <c r="B56" t="s">
        <v>6365</v>
      </c>
    </row>
    <row r="57" spans="2:3" x14ac:dyDescent="0.2">
      <c r="B57" t="s">
        <v>6366</v>
      </c>
    </row>
    <row r="58" spans="2:3" x14ac:dyDescent="0.2">
      <c r="C58" t="s">
        <v>6367</v>
      </c>
    </row>
    <row r="59" spans="2:3" ht="15" x14ac:dyDescent="0.25">
      <c r="C59" s="1659" t="s">
        <v>5629</v>
      </c>
    </row>
    <row r="60" spans="2:3" x14ac:dyDescent="0.2">
      <c r="C60" t="s">
        <v>6334</v>
      </c>
    </row>
    <row r="61" spans="2:3" x14ac:dyDescent="0.2">
      <c r="B61" t="s">
        <v>6368</v>
      </c>
    </row>
    <row r="62" spans="2:3" x14ac:dyDescent="0.2">
      <c r="C62" t="s">
        <v>6369</v>
      </c>
    </row>
    <row r="63" spans="2:3" x14ac:dyDescent="0.2">
      <c r="C63" t="s">
        <v>6370</v>
      </c>
    </row>
    <row r="64" spans="2:3" x14ac:dyDescent="0.2">
      <c r="B64" t="s">
        <v>6371</v>
      </c>
    </row>
    <row r="67" spans="2:29" ht="15" x14ac:dyDescent="0.25">
      <c r="B67" s="1736" t="s">
        <v>6327</v>
      </c>
      <c r="C67" s="1735"/>
      <c r="D67" s="1735"/>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row>
    <row r="68" spans="2:29" x14ac:dyDescent="0.2">
      <c r="B68" s="1735" t="s">
        <v>6386</v>
      </c>
      <c r="C68" s="1735"/>
      <c r="D68" s="1735"/>
      <c r="E68" s="1735"/>
      <c r="F68" s="1735"/>
      <c r="G68" s="1735"/>
      <c r="H68" s="1735"/>
      <c r="I68" s="1735"/>
      <c r="J68" s="1735"/>
      <c r="K68" s="1735"/>
      <c r="L68" s="1735"/>
      <c r="M68" s="1735"/>
      <c r="N68" s="1735"/>
      <c r="O68" s="1735"/>
      <c r="P68" s="1735"/>
      <c r="Q68" s="1735"/>
      <c r="R68" s="1735"/>
      <c r="S68" s="1735"/>
      <c r="T68" s="1735"/>
      <c r="U68" s="1735"/>
      <c r="V68" s="1735"/>
      <c r="W68" s="1735"/>
      <c r="X68" s="1735"/>
      <c r="Y68" s="1735"/>
      <c r="Z68" s="1735"/>
      <c r="AA68" s="1735"/>
      <c r="AB68" s="1735"/>
      <c r="AC68" s="1735"/>
    </row>
    <row r="69" spans="2:29" x14ac:dyDescent="0.2">
      <c r="B69" s="1735" t="s">
        <v>6331</v>
      </c>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c r="Z69" s="1735"/>
      <c r="AA69" s="1735"/>
      <c r="AB69" s="1735"/>
      <c r="AC69" s="1735"/>
    </row>
    <row r="70" spans="2:29" x14ac:dyDescent="0.2">
      <c r="B70" s="1735" t="s">
        <v>6332</v>
      </c>
      <c r="C70" s="1735"/>
      <c r="D70" s="1735"/>
      <c r="E70" s="1735"/>
      <c r="F70" s="1735"/>
      <c r="G70" s="1735"/>
      <c r="H70" s="1735"/>
      <c r="I70" s="1735"/>
      <c r="J70" s="1735"/>
      <c r="K70" s="1735"/>
      <c r="L70" s="1735"/>
      <c r="M70" s="1735"/>
      <c r="N70" s="1735"/>
      <c r="O70" s="1735"/>
      <c r="P70" s="1735"/>
      <c r="Q70" s="1735"/>
      <c r="R70" s="1735"/>
      <c r="S70" s="1735"/>
      <c r="T70" s="1735"/>
      <c r="U70" s="1735"/>
      <c r="V70" s="1735"/>
      <c r="W70" s="1735"/>
      <c r="X70" s="1735"/>
      <c r="Y70" s="1735"/>
      <c r="Z70" s="1735"/>
      <c r="AA70" s="1735"/>
      <c r="AB70" s="1735"/>
      <c r="AC70" s="1735"/>
    </row>
    <row r="71" spans="2:29" x14ac:dyDescent="0.2">
      <c r="B71" s="1735" t="s">
        <v>6328</v>
      </c>
      <c r="C71" s="1735"/>
      <c r="D71" s="1735"/>
      <c r="E71" s="1735"/>
      <c r="F71" s="1735"/>
      <c r="G71" s="1735"/>
      <c r="H71" s="1735"/>
      <c r="I71" s="1735"/>
      <c r="J71" s="1735"/>
      <c r="K71" s="1735"/>
      <c r="L71" s="1735"/>
      <c r="M71" s="1735"/>
      <c r="N71" s="1735"/>
      <c r="O71" s="1735"/>
      <c r="P71" s="1735"/>
      <c r="Q71" s="1735"/>
      <c r="R71" s="1735"/>
      <c r="S71" s="1735"/>
      <c r="T71" s="1735"/>
      <c r="U71" s="1735"/>
      <c r="V71" s="1735"/>
      <c r="W71" s="1735"/>
      <c r="X71" s="1735"/>
      <c r="Y71" s="1735"/>
      <c r="Z71" s="1735"/>
      <c r="AA71" s="1735"/>
      <c r="AB71" s="1735"/>
      <c r="AC71" s="1735"/>
    </row>
    <row r="72" spans="2:29" x14ac:dyDescent="0.2">
      <c r="B72" s="1735" t="s">
        <v>6329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row>
    <row r="73" spans="2:29" x14ac:dyDescent="0.2">
      <c r="B73" s="1735"/>
      <c r="C73" s="1735" t="s">
        <v>6383</v>
      </c>
      <c r="D73" s="1735"/>
      <c r="E73" s="1735"/>
      <c r="F73" s="1735"/>
      <c r="G73" s="1735"/>
      <c r="H73" s="1735"/>
      <c r="I73" s="1735"/>
      <c r="J73" s="1735"/>
      <c r="K73" s="1735"/>
      <c r="L73" s="1735"/>
      <c r="M73" s="1735"/>
      <c r="N73" s="1735"/>
      <c r="O73" s="1735"/>
      <c r="P73" s="1735"/>
      <c r="Q73" s="1735"/>
      <c r="R73" s="1735"/>
      <c r="S73" s="1735"/>
      <c r="T73" s="1735"/>
      <c r="U73" s="1735"/>
      <c r="V73" s="1735"/>
      <c r="W73" s="1735"/>
      <c r="X73" s="1735"/>
      <c r="Y73" s="1735"/>
      <c r="Z73" s="1735"/>
      <c r="AA73" s="1735"/>
      <c r="AB73" s="1735"/>
      <c r="AC73" s="1735"/>
    </row>
    <row r="74" spans="2:29" x14ac:dyDescent="0.2">
      <c r="B74" s="1735"/>
      <c r="C74" s="1735" t="s">
        <v>6384</v>
      </c>
      <c r="D74" s="1735"/>
      <c r="E74" s="1735"/>
      <c r="F74" s="1735"/>
      <c r="G74" s="1735"/>
      <c r="H74" s="1735"/>
      <c r="I74" s="1735"/>
      <c r="J74" s="1735"/>
      <c r="K74" s="1735"/>
      <c r="L74" s="1735"/>
      <c r="M74" s="1735"/>
      <c r="N74" s="1735"/>
      <c r="O74" s="1735"/>
      <c r="P74" s="1735"/>
      <c r="Q74" s="1735"/>
      <c r="R74" s="1735"/>
      <c r="S74" s="1735"/>
      <c r="T74" s="1735"/>
      <c r="U74" s="1735"/>
      <c r="V74" s="1735"/>
      <c r="W74" s="1735"/>
      <c r="X74" s="1735"/>
      <c r="Y74" s="1735"/>
      <c r="Z74" s="1735"/>
      <c r="AA74" s="1735"/>
      <c r="AB74" s="1735"/>
      <c r="AC74" s="1735"/>
    </row>
    <row r="75" spans="2:29" x14ac:dyDescent="0.2">
      <c r="B75" s="1735"/>
      <c r="C75" s="1735" t="s">
        <v>6374</v>
      </c>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row>
    <row r="76" spans="2:29" x14ac:dyDescent="0.2">
      <c r="B76" s="1735"/>
      <c r="C76" s="1735" t="s">
        <v>6375</v>
      </c>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row>
    <row r="77" spans="2:29" x14ac:dyDescent="0.2">
      <c r="B77" s="1735"/>
      <c r="C77" s="1735" t="s">
        <v>6376</v>
      </c>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row>
    <row r="78" spans="2:29" x14ac:dyDescent="0.2">
      <c r="B78" s="1735" t="s">
        <v>6333</v>
      </c>
      <c r="C78" s="1735"/>
      <c r="D78" s="1735"/>
      <c r="E78" s="1735"/>
      <c r="F78" s="1735"/>
      <c r="G78" s="1735"/>
      <c r="H78" s="1735"/>
      <c r="I78" s="1735"/>
      <c r="J78" s="1735"/>
      <c r="K78" s="1735"/>
      <c r="L78" s="1735"/>
      <c r="M78" s="1735"/>
      <c r="N78" s="1735"/>
      <c r="O78" s="1735"/>
      <c r="P78" s="1735"/>
      <c r="Q78" s="1735"/>
      <c r="R78" s="1735"/>
      <c r="S78" s="1735"/>
      <c r="T78" s="1735"/>
      <c r="U78" s="1735"/>
      <c r="V78" s="1735"/>
      <c r="W78" s="1735"/>
      <c r="X78" s="1735"/>
      <c r="Y78" s="1735"/>
      <c r="Z78" s="1735"/>
      <c r="AA78" s="1735"/>
      <c r="AB78" s="1735"/>
      <c r="AC78" s="1735"/>
    </row>
    <row r="79" spans="2:29" x14ac:dyDescent="0.2">
      <c r="B79" s="1735" t="s">
        <v>6335</v>
      </c>
      <c r="C79" s="1735"/>
      <c r="D79" s="1735"/>
      <c r="E79" s="1735"/>
      <c r="F79" s="1735"/>
      <c r="G79" s="1735"/>
      <c r="H79" s="1735"/>
      <c r="I79" s="1735"/>
      <c r="J79" s="1735"/>
      <c r="K79" s="1735"/>
      <c r="L79" s="1735"/>
      <c r="M79" s="1735"/>
      <c r="N79" s="1735"/>
      <c r="O79" s="1735"/>
      <c r="P79" s="1735"/>
      <c r="Q79" s="1735"/>
      <c r="R79" s="1735"/>
      <c r="S79" s="1735"/>
      <c r="T79" s="1735"/>
      <c r="U79" s="1735"/>
      <c r="V79" s="1735"/>
      <c r="W79" s="1735"/>
      <c r="X79" s="1735"/>
      <c r="Y79" s="1735"/>
      <c r="Z79" s="1735"/>
      <c r="AA79" s="1735"/>
      <c r="AB79" s="1735"/>
      <c r="AC79" s="1735"/>
    </row>
    <row r="80" spans="2:29" x14ac:dyDescent="0.2">
      <c r="B80" s="1735" t="s">
        <v>6377</v>
      </c>
      <c r="C80" s="1735"/>
      <c r="D80" s="1735"/>
      <c r="E80" s="1735"/>
      <c r="F80" s="1735"/>
      <c r="G80" s="1735"/>
      <c r="H80" s="1735"/>
      <c r="I80" s="1735"/>
      <c r="J80" s="1735"/>
      <c r="K80" s="1735"/>
      <c r="L80" s="1735"/>
      <c r="M80" s="1735"/>
      <c r="N80" s="1735"/>
      <c r="O80" s="1735"/>
      <c r="P80" s="1735"/>
      <c r="Q80" s="1735"/>
      <c r="R80" s="1735"/>
      <c r="S80" s="1735"/>
      <c r="T80" s="1735"/>
      <c r="U80" s="1735"/>
      <c r="V80" s="1735"/>
      <c r="W80" s="1735"/>
      <c r="X80" s="1735"/>
      <c r="Y80" s="1735"/>
      <c r="Z80" s="1735"/>
      <c r="AA80" s="1735"/>
      <c r="AB80" s="1735"/>
      <c r="AC80" s="1735"/>
    </row>
  </sheetData>
  <conditionalFormatting sqref="B47:B50 B53:B55">
    <cfRule type="containsText" dxfId="92" priority="1" operator="containsText" text="Nil">
      <formula>NOT(ISERROR(SEARCH("Nil",B47)))</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5E5A4-D497-4745-9D9D-DA18C08AFF96}">
  <sheetPr codeName="Sheet11">
    <tabColor theme="9" tint="0.39997558519241921"/>
    <pageSetUpPr fitToPage="1"/>
  </sheetPr>
  <dimension ref="A1:Z1168"/>
  <sheetViews>
    <sheetView zoomScale="80" zoomScaleNormal="80" zoomScaleSheetLayoutView="75" workbookViewId="0">
      <pane ySplit="7" topLeftCell="A940" activePane="bottomLeft" state="frozen"/>
      <selection pane="bottomLeft" activeCell="D951" sqref="D951"/>
    </sheetView>
  </sheetViews>
  <sheetFormatPr defaultColWidth="9.140625" defaultRowHeight="12.75" x14ac:dyDescent="0.2"/>
  <cols>
    <col min="1" max="1" width="9.140625" style="1078"/>
    <col min="2" max="2" width="49.85546875" style="1079" customWidth="1"/>
    <col min="3" max="3" width="17.42578125" style="1433" bestFit="1" customWidth="1"/>
    <col min="4" max="4" width="68.42578125" style="1076" customWidth="1"/>
    <col min="5" max="5" width="17.42578125" style="1433" bestFit="1" customWidth="1"/>
    <col min="6" max="8" width="15.85546875" style="1080" customWidth="1"/>
    <col min="9" max="9" width="13.85546875" style="1080" customWidth="1"/>
    <col min="10" max="14" width="9.85546875" style="1080" customWidth="1"/>
    <col min="15" max="15" width="15.85546875" style="1080" customWidth="1"/>
    <col min="16" max="16" width="12.42578125" style="1078" customWidth="1"/>
    <col min="17" max="17" width="10" style="1143" bestFit="1" customWidth="1"/>
    <col min="18" max="18" width="9.140625" style="1202"/>
    <col min="19" max="19" width="9.140625" style="1078"/>
    <col min="20" max="20" width="12.140625" style="1078" customWidth="1"/>
    <col min="21" max="21" width="49.85546875" style="1078" customWidth="1"/>
    <col min="22" max="22" width="16.140625" style="1078" customWidth="1"/>
    <col min="23" max="23" width="68.42578125" style="1078" customWidth="1"/>
    <col min="24" max="24" width="17.42578125" style="1078" bestFit="1" customWidth="1"/>
    <col min="25" max="25" width="15.85546875" style="1078" customWidth="1"/>
    <col min="26" max="26" width="42.140625" style="1078" bestFit="1" customWidth="1"/>
    <col min="27" max="16384" width="9.140625" style="1078"/>
  </cols>
  <sheetData>
    <row r="1" spans="1:26" x14ac:dyDescent="0.2">
      <c r="B1" s="1532" t="s">
        <v>4333</v>
      </c>
      <c r="C1" s="1652" t="s">
        <v>6291</v>
      </c>
    </row>
    <row r="2" spans="1:26" x14ac:dyDescent="0.2">
      <c r="C2" s="1432"/>
      <c r="P2" s="1737" t="s">
        <v>6385</v>
      </c>
      <c r="Q2" s="1738"/>
      <c r="R2" s="1739"/>
      <c r="S2" s="1737"/>
      <c r="T2" s="1737"/>
      <c r="U2" s="1737"/>
    </row>
    <row r="3" spans="1:26" x14ac:dyDescent="0.2">
      <c r="C3" s="1432"/>
    </row>
    <row r="4" spans="1:26" x14ac:dyDescent="0.2">
      <c r="C4" s="1432"/>
      <c r="J4" s="1719" t="s">
        <v>6336</v>
      </c>
    </row>
    <row r="5" spans="1:26" ht="15" x14ac:dyDescent="0.25">
      <c r="B5" s="1075" t="s">
        <v>6290</v>
      </c>
      <c r="C5" s="1651"/>
      <c r="E5" s="1434" t="s">
        <v>4214</v>
      </c>
      <c r="F5" s="1077">
        <f>COUNTA(F8:F1168)</f>
        <v>1161</v>
      </c>
      <c r="G5" s="1417" t="str">
        <f>IF(ABS(F5-F6)&lt;&gt;0,"Error","Ok")</f>
        <v>Ok</v>
      </c>
      <c r="H5" s="1077"/>
      <c r="J5" s="1718">
        <f>COUNTIF(J8:J1168,"&lt;&gt;"&amp;"-")</f>
        <v>24</v>
      </c>
      <c r="K5" s="1718">
        <f>COUNTIF(K8:K1168,"&lt;&gt;"&amp;"-")</f>
        <v>72</v>
      </c>
      <c r="L5" s="1718">
        <f>COUNTIF(L8:L1168,"&lt;&gt;"&amp;"-")</f>
        <v>730</v>
      </c>
      <c r="M5" s="1718">
        <f>COUNTIF(M8:M1168,"&lt;&gt;"&amp;"-")</f>
        <v>72</v>
      </c>
      <c r="N5" s="1718">
        <f>COUNTIF(N8:N1168,"&lt;&gt;"&amp;"-")</f>
        <v>100</v>
      </c>
      <c r="O5" s="1077"/>
      <c r="T5" s="1075" t="s">
        <v>4322</v>
      </c>
      <c r="Y5" s="1610">
        <f>COUNTA(Y8:Y1582)</f>
        <v>139</v>
      </c>
    </row>
    <row r="6" spans="1:26" ht="13.5" thickBot="1" x14ac:dyDescent="0.25">
      <c r="C6" s="1435"/>
      <c r="E6" s="1435" t="s">
        <v>4327</v>
      </c>
      <c r="F6" s="1128">
        <f>'Section A - Public Patients'!T1+'Section B - Private Patients'!T1+'Section C - Psych &amp; Mental Hlth'!T1+'Section D - Res Com.Care, MPHS '!T1+'Section E - Miscellaneous '!T1</f>
        <v>1161</v>
      </c>
      <c r="G6" s="1128"/>
      <c r="H6" s="1128"/>
      <c r="I6" s="1128"/>
      <c r="J6" s="1128"/>
      <c r="K6" s="1128"/>
      <c r="L6" s="1128"/>
      <c r="M6" s="1128"/>
      <c r="N6" s="1128"/>
    </row>
    <row r="7" spans="1:26" s="1084" customFormat="1" ht="36.75" customHeight="1" thickBot="1" x14ac:dyDescent="0.25">
      <c r="A7" s="1084" t="s">
        <v>5623</v>
      </c>
      <c r="B7" s="1081" t="s">
        <v>4063</v>
      </c>
      <c r="C7" s="1083" t="s">
        <v>17</v>
      </c>
      <c r="D7" s="1082" t="s">
        <v>18</v>
      </c>
      <c r="E7" s="1083" t="s">
        <v>3779</v>
      </c>
      <c r="F7" s="1131" t="s">
        <v>4073</v>
      </c>
      <c r="G7" s="1449" t="s">
        <v>6288</v>
      </c>
      <c r="H7" s="1449" t="s">
        <v>6263</v>
      </c>
      <c r="I7" s="1449" t="s">
        <v>6330</v>
      </c>
      <c r="J7" s="1131" t="s">
        <v>6200</v>
      </c>
      <c r="K7" s="1131" t="s">
        <v>6201</v>
      </c>
      <c r="L7" s="1131" t="s">
        <v>6183</v>
      </c>
      <c r="M7" s="1131" t="s">
        <v>6218</v>
      </c>
      <c r="N7" s="1131" t="s">
        <v>6219</v>
      </c>
      <c r="O7" s="1131" t="s">
        <v>4332</v>
      </c>
      <c r="P7" s="1083" t="s">
        <v>5622</v>
      </c>
      <c r="Q7" s="1144" t="s">
        <v>5995</v>
      </c>
      <c r="R7" s="1203" t="s">
        <v>5624</v>
      </c>
      <c r="T7" s="1119" t="s">
        <v>4323</v>
      </c>
      <c r="U7" s="1119" t="s">
        <v>4063</v>
      </c>
      <c r="V7" s="1120" t="s">
        <v>17</v>
      </c>
      <c r="W7" s="1120" t="s">
        <v>18</v>
      </c>
      <c r="X7" s="1121" t="s">
        <v>3779</v>
      </c>
      <c r="Y7" s="1121" t="s">
        <v>4073</v>
      </c>
      <c r="Z7" s="1122" t="s">
        <v>4324</v>
      </c>
    </row>
    <row r="8" spans="1:26" x14ac:dyDescent="0.2">
      <c r="A8" s="1078" t="str">
        <f>LEFT(F8,1)</f>
        <v>A</v>
      </c>
      <c r="B8" s="1085" t="s">
        <v>29</v>
      </c>
      <c r="C8" s="1436" t="s">
        <v>30</v>
      </c>
      <c r="D8" s="1089" t="s">
        <v>31</v>
      </c>
      <c r="E8" s="1436" t="s">
        <v>6181</v>
      </c>
      <c r="F8" s="1132" t="s">
        <v>4371</v>
      </c>
      <c r="G8" s="1132"/>
      <c r="H8" s="1132"/>
      <c r="I8" s="1132" t="str">
        <f>_xlfn.CONCAT(J8,"-",K8,"-",L8,"-",M8,"-",N8)</f>
        <v>---------</v>
      </c>
      <c r="J8" s="1132" t="str">
        <f>IF(ISNUMBER(MATCH(F8,Jan_Inputs_Calc!O:O,0)),"Jan","-")</f>
        <v>-</v>
      </c>
      <c r="K8" s="1132" t="str">
        <f>IF(ISNUMBER(MATCH(F8,Mar_Inputs_Calc_exHACC!O:O,0)),"Mar","-")</f>
        <v>-</v>
      </c>
      <c r="L8" s="1132" t="str">
        <f>IF(ISNUMBER(MATCH(F8,Jul_Inputs_Calc!P:P,0)),"Jul","-")</f>
        <v>-</v>
      </c>
      <c r="M8" s="1132" t="str">
        <f>IF(ISNUMBER(MATCH(F8,Sep_Inputs_Calc!O:O,0)),"Sep","-")</f>
        <v>-</v>
      </c>
      <c r="N8" s="1132" t="str">
        <f>IF(ISNUMBER(MATCH(F761,Oct_Inputs_Calc!O:O,0)),"Oct","-")</f>
        <v>-</v>
      </c>
      <c r="O8" s="1132"/>
      <c r="P8" s="1138" t="str">
        <f>IF(A8=
"A",_xlfn.XLOOKUP(F8,'Section A - Public Patients'!T:T,'Section A - Public Patients'!S:S),
IF(A8="B",_xlfn.XLOOKUP(F8,'Section B - Private Patients'!T:T,'Section B - Private Patients'!S:S),
IF(A8="C",_xlfn.XLOOKUP(F8,'Section C - Psych &amp; Mental Hlth'!T:T,'Section C - Psych &amp; Mental Hlth'!S:S),
IF(A8="D",_xlfn.XLOOKUP(F8,'Section D - Res Com.Care, MPHS '!T:T,'Section D - Res Com.Care, MPHS '!S:S),
IF(A8="E",_xlfn.XLOOKUP(F8,'Section E - Miscellaneous '!T:T,'Section E - Miscellaneous '!S:S))))))</f>
        <v>NIL</v>
      </c>
      <c r="Q8" s="1145">
        <f>IF(A8=
"A",_xlfn.XLOOKUP(F8,'Section A - Public Patients'!T:T,'Section A - Public Patients'!V:V),
IF(A8="B",_xlfn.XLOOKUP(F8,'Section B - Private Patients'!T:T,'Section B - Private Patients'!V:V),
IF(A8="C",_xlfn.XLOOKUP(F8,'Section C - Psych &amp; Mental Hlth'!T:T,'Section C - Psych &amp; Mental Hlth'!V:V),
IF(A8="D",_xlfn.XLOOKUP(F8,'Section D - Res Com.Care, MPHS '!T:T,'Section D - Res Com.Care, MPHS '!V:V),
IF(A8="E",_xlfn.XLOOKUP(F8,'Section E - Miscellaneous '!T:T,'Section E - Miscellaneous '!V:V))))))</f>
        <v>0</v>
      </c>
      <c r="R8" s="1202" t="str">
        <f>_xlfn.CONCAT(C8,D8,E8)</f>
        <v>GPEGen Public EligibleNil</v>
      </c>
      <c r="T8" s="1418">
        <v>44866</v>
      </c>
      <c r="U8" s="1123" t="s">
        <v>29</v>
      </c>
      <c r="V8" s="1124" t="s">
        <v>144</v>
      </c>
      <c r="W8" s="1124" t="s">
        <v>145</v>
      </c>
      <c r="X8" s="1125"/>
      <c r="Y8" s="1126" t="s">
        <v>5619</v>
      </c>
      <c r="Z8" s="1116" t="s">
        <v>4326</v>
      </c>
    </row>
    <row r="9" spans="1:26" x14ac:dyDescent="0.2">
      <c r="A9" s="1078" t="str">
        <f t="shared" ref="A9:A72" si="0">LEFT(F9,1)</f>
        <v>A</v>
      </c>
      <c r="B9" s="1086" t="s">
        <v>29</v>
      </c>
      <c r="C9" s="1436" t="s">
        <v>32</v>
      </c>
      <c r="D9" s="1089" t="s">
        <v>33</v>
      </c>
      <c r="E9" s="1436" t="s">
        <v>6181</v>
      </c>
      <c r="F9" s="1132" t="s">
        <v>4372</v>
      </c>
      <c r="G9" s="1132"/>
      <c r="H9" s="1132"/>
      <c r="I9" s="1132" t="str">
        <f t="shared" ref="I9:I72" si="1">_xlfn.CONCAT(J9,"-",K9,"-",L9,"-",M9,"-",N9)</f>
        <v>---------</v>
      </c>
      <c r="J9" s="1132" t="str">
        <f>IF(ISNUMBER(MATCH(F9,Jan_Inputs_Calc!O:O,0)),"Jan","-")</f>
        <v>-</v>
      </c>
      <c r="K9" s="1132" t="str">
        <f>IF(ISNUMBER(MATCH(F9,Mar_Inputs_Calc_exHACC!O:O,0)),"Mar","-")</f>
        <v>-</v>
      </c>
      <c r="L9" s="1132" t="str">
        <f>IF(ISNUMBER(MATCH(F9,Jul_Inputs_Calc!P:P,0)),"Jul","-")</f>
        <v>-</v>
      </c>
      <c r="M9" s="1132" t="str">
        <f>IF(ISNUMBER(MATCH(F9,Sep_Inputs_Calc!O:O,0)),"Sep","-")</f>
        <v>-</v>
      </c>
      <c r="N9" s="1132" t="str">
        <f>IF(ISNUMBER(MATCH(F762,Oct_Inputs_Calc!O:O,0)),"Oct","-")</f>
        <v>-</v>
      </c>
      <c r="O9" s="1132"/>
      <c r="P9" s="1138" t="str">
        <f>IF(A9=
"A",_xlfn.XLOOKUP(F9,'Section A - Public Patients'!T:T,'Section A - Public Patients'!S:S),
IF(A9="B",_xlfn.XLOOKUP(F9,'Section B - Private Patients'!T:T,'Section B - Private Patients'!S:S),
IF(A9="C",_xlfn.XLOOKUP(F9,'Section C - Psych &amp; Mental Hlth'!T:T,'Section C - Psych &amp; Mental Hlth'!S:S),
IF(A9="D",_xlfn.XLOOKUP(F9,'Section D - Res Com.Care, MPHS '!T:T,'Section D - Res Com.Care, MPHS '!S:S),
IF(A9="E",_xlfn.XLOOKUP(F9,'Section E - Miscellaneous '!T:T,'Section E - Miscellaneous '!S:S))))))</f>
        <v>NIL</v>
      </c>
      <c r="Q9" s="1145">
        <f>IF(A9=
"A",_xlfn.XLOOKUP(F9,'Section A - Public Patients'!T:T,'Section A - Public Patients'!V:V),
IF(A9="B",_xlfn.XLOOKUP(F9,'Section B - Private Patients'!T:T,'Section B - Private Patients'!V:V),
IF(A9="C",_xlfn.XLOOKUP(F9,'Section C - Psych &amp; Mental Hlth'!T:T,'Section C - Psych &amp; Mental Hlth'!V:V),
IF(A9="D",_xlfn.XLOOKUP(F9,'Section D - Res Com.Care, MPHS '!T:T,'Section D - Res Com.Care, MPHS '!V:V),
IF(A9="E",_xlfn.XLOOKUP(F9,'Section E - Miscellaneous '!T:T,'Section E - Miscellaneous '!V:V))))))</f>
        <v>0</v>
      </c>
      <c r="R9" s="1202" t="str">
        <f t="shared" ref="R9:R72" si="2">_xlfn.CONCAT(C9,D9,E9)</f>
        <v>GPESDGen Public Eligible - SDNil</v>
      </c>
      <c r="T9" s="1115">
        <v>44866</v>
      </c>
      <c r="U9" s="1123" t="s">
        <v>29</v>
      </c>
      <c r="V9" s="1124" t="s">
        <v>146</v>
      </c>
      <c r="W9" s="1124" t="s">
        <v>147</v>
      </c>
      <c r="X9" s="1125"/>
      <c r="Y9" s="1126" t="s">
        <v>5620</v>
      </c>
      <c r="Z9" s="1116" t="s">
        <v>4326</v>
      </c>
    </row>
    <row r="10" spans="1:26" x14ac:dyDescent="0.2">
      <c r="A10" s="1078" t="str">
        <f t="shared" si="0"/>
        <v>A</v>
      </c>
      <c r="B10" s="1086" t="s">
        <v>29</v>
      </c>
      <c r="C10" s="1436" t="s">
        <v>34</v>
      </c>
      <c r="D10" s="1089" t="s">
        <v>35</v>
      </c>
      <c r="E10" s="1436" t="s">
        <v>6181</v>
      </c>
      <c r="F10" s="1132" t="s">
        <v>4373</v>
      </c>
      <c r="G10" s="1132"/>
      <c r="H10" s="1132"/>
      <c r="I10" s="1132" t="str">
        <f t="shared" si="1"/>
        <v>---------</v>
      </c>
      <c r="J10" s="1132" t="str">
        <f>IF(ISNUMBER(MATCH(F10,Jan_Inputs_Calc!O:O,0)),"Jan","-")</f>
        <v>-</v>
      </c>
      <c r="K10" s="1132" t="str">
        <f>IF(ISNUMBER(MATCH(F10,Mar_Inputs_Calc_exHACC!O:O,0)),"Mar","-")</f>
        <v>-</v>
      </c>
      <c r="L10" s="1132" t="str">
        <f>IF(ISNUMBER(MATCH(F10,Jul_Inputs_Calc!P:P,0)),"Jul","-")</f>
        <v>-</v>
      </c>
      <c r="M10" s="1132" t="str">
        <f>IF(ISNUMBER(MATCH(F10,Sep_Inputs_Calc!O:O,0)),"Sep","-")</f>
        <v>-</v>
      </c>
      <c r="N10" s="1132" t="str">
        <f>IF(ISNUMBER(MATCH(F763,Oct_Inputs_Calc!O:O,0)),"Oct","-")</f>
        <v>-</v>
      </c>
      <c r="O10" s="1132"/>
      <c r="P10" s="1138" t="str">
        <f>IF(A10=
"A",_xlfn.XLOOKUP(F10,'Section A - Public Patients'!T:T,'Section A - Public Patients'!S:S),
IF(A10="B",_xlfn.XLOOKUP(F10,'Section B - Private Patients'!T:T,'Section B - Private Patients'!S:S),
IF(A10="C",_xlfn.XLOOKUP(F10,'Section C - Psych &amp; Mental Hlth'!T:T,'Section C - Psych &amp; Mental Hlth'!S:S),
IF(A10="D",_xlfn.XLOOKUP(F10,'Section D - Res Com.Care, MPHS '!T:T,'Section D - Res Com.Care, MPHS '!S:S),
IF(A10="E",_xlfn.XLOOKUP(F10,'Section E - Miscellaneous '!T:T,'Section E - Miscellaneous '!S:S))))))</f>
        <v>NIL</v>
      </c>
      <c r="Q10" s="1145">
        <f>IF(A10=
"A",_xlfn.XLOOKUP(F10,'Section A - Public Patients'!T:T,'Section A - Public Patients'!V:V),
IF(A10="B",_xlfn.XLOOKUP(F10,'Section B - Private Patients'!T:T,'Section B - Private Patients'!V:V),
IF(A10="C",_xlfn.XLOOKUP(F10,'Section C - Psych &amp; Mental Hlth'!T:T,'Section C - Psych &amp; Mental Hlth'!V:V),
IF(A10="D",_xlfn.XLOOKUP(F10,'Section D - Res Com.Care, MPHS '!T:T,'Section D - Res Com.Care, MPHS '!V:V),
IF(A10="E",_xlfn.XLOOKUP(F10,'Section E - Miscellaneous '!T:T,'Section E - Miscellaneous '!V:V))))))</f>
        <v>0</v>
      </c>
      <c r="R10" s="1202" t="str">
        <f t="shared" si="2"/>
        <v>GPEHHGen Public Eligible Hospital in the HomeNil</v>
      </c>
      <c r="T10" s="1115">
        <v>44866</v>
      </c>
      <c r="U10" s="1123" t="s">
        <v>53</v>
      </c>
      <c r="V10" s="1124" t="s">
        <v>148</v>
      </c>
      <c r="W10" s="1124" t="s">
        <v>149</v>
      </c>
      <c r="X10" s="1125" t="s">
        <v>3605</v>
      </c>
      <c r="Y10" s="1126" t="s">
        <v>5621</v>
      </c>
      <c r="Z10" s="1116" t="s">
        <v>4326</v>
      </c>
    </row>
    <row r="11" spans="1:26" x14ac:dyDescent="0.2">
      <c r="A11" s="1078" t="str">
        <f t="shared" si="0"/>
        <v>A</v>
      </c>
      <c r="B11" s="1086" t="s">
        <v>29</v>
      </c>
      <c r="C11" s="1436" t="s">
        <v>36</v>
      </c>
      <c r="D11" s="1089" t="s">
        <v>37</v>
      </c>
      <c r="E11" s="1436" t="s">
        <v>6181</v>
      </c>
      <c r="F11" s="1132" t="s">
        <v>4374</v>
      </c>
      <c r="G11" s="1132"/>
      <c r="H11" s="1132"/>
      <c r="I11" s="1132" t="str">
        <f t="shared" si="1"/>
        <v>---------</v>
      </c>
      <c r="J11" s="1132" t="str">
        <f>IF(ISNUMBER(MATCH(F11,Jan_Inputs_Calc!O:O,0)),"Jan","-")</f>
        <v>-</v>
      </c>
      <c r="K11" s="1132" t="str">
        <f>IF(ISNUMBER(MATCH(F11,Mar_Inputs_Calc_exHACC!O:O,0)),"Mar","-")</f>
        <v>-</v>
      </c>
      <c r="L11" s="1132" t="str">
        <f>IF(ISNUMBER(MATCH(F11,Jul_Inputs_Calc!P:P,0)),"Jul","-")</f>
        <v>-</v>
      </c>
      <c r="M11" s="1132" t="str">
        <f>IF(ISNUMBER(MATCH(F11,Sep_Inputs_Calc!O:O,0)),"Sep","-")</f>
        <v>-</v>
      </c>
      <c r="N11" s="1132" t="str">
        <f>IF(ISNUMBER(MATCH(F764,Oct_Inputs_Calc!O:O,0)),"Oct","-")</f>
        <v>-</v>
      </c>
      <c r="O11" s="1132"/>
      <c r="P11" s="1138" t="str">
        <f>IF(A11=
"A",_xlfn.XLOOKUP(F11,'Section A - Public Patients'!T:T,'Section A - Public Patients'!S:S),
IF(A11="B",_xlfn.XLOOKUP(F11,'Section B - Private Patients'!T:T,'Section B - Private Patients'!S:S),
IF(A11="C",_xlfn.XLOOKUP(F11,'Section C - Psych &amp; Mental Hlth'!T:T,'Section C - Psych &amp; Mental Hlth'!S:S),
IF(A11="D",_xlfn.XLOOKUP(F11,'Section D - Res Com.Care, MPHS '!T:T,'Section D - Res Com.Care, MPHS '!S:S),
IF(A11="E",_xlfn.XLOOKUP(F11,'Section E - Miscellaneous '!T:T,'Section E - Miscellaneous '!S:S))))))</f>
        <v>NIL</v>
      </c>
      <c r="Q11" s="1145">
        <f>IF(A11=
"A",_xlfn.XLOOKUP(F11,'Section A - Public Patients'!T:T,'Section A - Public Patients'!V:V),
IF(A11="B",_xlfn.XLOOKUP(F11,'Section B - Private Patients'!T:T,'Section B - Private Patients'!V:V),
IF(A11="C",_xlfn.XLOOKUP(F11,'Section C - Psych &amp; Mental Hlth'!T:T,'Section C - Psych &amp; Mental Hlth'!V:V),
IF(A11="D",_xlfn.XLOOKUP(F11,'Section D - Res Com.Care, MPHS '!T:T,'Section D - Res Com.Care, MPHS '!V:V),
IF(A11="E",_xlfn.XLOOKUP(F11,'Section E - Miscellaneous '!T:T,'Section E - Miscellaneous '!V:V))))))</f>
        <v>0</v>
      </c>
      <c r="R11" s="1202" t="str">
        <f t="shared" si="2"/>
        <v>GPEHHSDGen Public Eligible Hospital in the Home SDNil</v>
      </c>
      <c r="T11" s="1115">
        <v>44866</v>
      </c>
      <c r="U11" s="1123" t="s">
        <v>4208</v>
      </c>
      <c r="V11" s="1124" t="s">
        <v>151</v>
      </c>
      <c r="W11" s="1127" t="s">
        <v>152</v>
      </c>
      <c r="X11" s="1127">
        <v>90006071</v>
      </c>
      <c r="Y11" s="1126" t="s">
        <v>5569</v>
      </c>
      <c r="Z11" s="1116" t="s">
        <v>4325</v>
      </c>
    </row>
    <row r="12" spans="1:26" ht="16.350000000000001" customHeight="1" x14ac:dyDescent="0.2">
      <c r="A12" s="1078" t="str">
        <f t="shared" si="0"/>
        <v>A</v>
      </c>
      <c r="B12" s="1086" t="s">
        <v>38</v>
      </c>
      <c r="C12" s="1436" t="s">
        <v>39</v>
      </c>
      <c r="D12" s="1089" t="s">
        <v>40</v>
      </c>
      <c r="E12" s="1436" t="s">
        <v>6181</v>
      </c>
      <c r="F12" s="1132" t="s">
        <v>4375</v>
      </c>
      <c r="G12" s="1132"/>
      <c r="H12" s="1132"/>
      <c r="I12" s="1132" t="str">
        <f t="shared" si="1"/>
        <v>---------</v>
      </c>
      <c r="J12" s="1132" t="str">
        <f>IF(ISNUMBER(MATCH(F12,Jan_Inputs_Calc!O:O,0)),"Jan","-")</f>
        <v>-</v>
      </c>
      <c r="K12" s="1132" t="str">
        <f>IF(ISNUMBER(MATCH(F12,Mar_Inputs_Calc_exHACC!O:O,0)),"Mar","-")</f>
        <v>-</v>
      </c>
      <c r="L12" s="1132" t="str">
        <f>IF(ISNUMBER(MATCH(F12,Jul_Inputs_Calc!P:P,0)),"Jul","-")</f>
        <v>-</v>
      </c>
      <c r="M12" s="1132" t="str">
        <f>IF(ISNUMBER(MATCH(F12,Sep_Inputs_Calc!O:O,0)),"Sep","-")</f>
        <v>-</v>
      </c>
      <c r="N12" s="1132" t="str">
        <f>IF(ISNUMBER(MATCH(F765,Oct_Inputs_Calc!O:O,0)),"Oct","-")</f>
        <v>-</v>
      </c>
      <c r="O12" s="1132"/>
      <c r="P12" s="1138" t="str">
        <f>IF(A12=
"A",_xlfn.XLOOKUP(F12,'Section A - Public Patients'!T:T,'Section A - Public Patients'!S:S),
IF(A12="B",_xlfn.XLOOKUP(F12,'Section B - Private Patients'!T:T,'Section B - Private Patients'!S:S),
IF(A12="C",_xlfn.XLOOKUP(F12,'Section C - Psych &amp; Mental Hlth'!T:T,'Section C - Psych &amp; Mental Hlth'!S:S),
IF(A12="D",_xlfn.XLOOKUP(F12,'Section D - Res Com.Care, MPHS '!T:T,'Section D - Res Com.Care, MPHS '!S:S),
IF(A12="E",_xlfn.XLOOKUP(F12,'Section E - Miscellaneous '!T:T,'Section E - Miscellaneous '!S:S))))))</f>
        <v>NIL</v>
      </c>
      <c r="Q12" s="1145">
        <f>IF(A12=
"A",_xlfn.XLOOKUP(F12,'Section A - Public Patients'!T:T,'Section A - Public Patients'!V:V),
IF(A12="B",_xlfn.XLOOKUP(F12,'Section B - Private Patients'!T:T,'Section B - Private Patients'!V:V),
IF(A12="C",_xlfn.XLOOKUP(F12,'Section C - Psych &amp; Mental Hlth'!T:T,'Section C - Psych &amp; Mental Hlth'!V:V),
IF(A12="D",_xlfn.XLOOKUP(F12,'Section D - Res Com.Care, MPHS '!T:T,'Section D - Res Com.Care, MPHS '!V:V),
IF(A12="E",_xlfn.XLOOKUP(F12,'Section E - Miscellaneous '!T:T,'Section E - Miscellaneous '!V:V))))))</f>
        <v>0</v>
      </c>
      <c r="R12" s="1202" t="str">
        <f t="shared" si="2"/>
        <v>GPRCGen Public Respite Care (Hospital Only)Nil</v>
      </c>
      <c r="T12" s="1115">
        <v>44866</v>
      </c>
      <c r="U12" s="1123" t="s">
        <v>4208</v>
      </c>
      <c r="V12" s="1124" t="s">
        <v>153</v>
      </c>
      <c r="W12" s="1127" t="s">
        <v>154</v>
      </c>
      <c r="X12" s="1127">
        <v>90007558</v>
      </c>
      <c r="Y12" s="1126" t="s">
        <v>5570</v>
      </c>
      <c r="Z12" s="1116" t="s">
        <v>4325</v>
      </c>
    </row>
    <row r="13" spans="1:26" x14ac:dyDescent="0.2">
      <c r="A13" s="1078" t="str">
        <f t="shared" si="0"/>
        <v>A</v>
      </c>
      <c r="B13" s="1086" t="s">
        <v>38</v>
      </c>
      <c r="C13" s="1437" t="s">
        <v>41</v>
      </c>
      <c r="D13" s="1088" t="s">
        <v>42</v>
      </c>
      <c r="E13" s="1437" t="s">
        <v>6181</v>
      </c>
      <c r="F13" s="1132" t="s">
        <v>4376</v>
      </c>
      <c r="G13" s="1132"/>
      <c r="H13" s="1132"/>
      <c r="I13" s="1132" t="str">
        <f t="shared" si="1"/>
        <v>---------</v>
      </c>
      <c r="J13" s="1132" t="str">
        <f>IF(ISNUMBER(MATCH(F13,Jan_Inputs_Calc!O:O,0)),"Jan","-")</f>
        <v>-</v>
      </c>
      <c r="K13" s="1132" t="str">
        <f>IF(ISNUMBER(MATCH(F13,Mar_Inputs_Calc_exHACC!O:O,0)),"Mar","-")</f>
        <v>-</v>
      </c>
      <c r="L13" s="1132" t="str">
        <f>IF(ISNUMBER(MATCH(F13,Jul_Inputs_Calc!P:P,0)),"Jul","-")</f>
        <v>-</v>
      </c>
      <c r="M13" s="1132" t="str">
        <f>IF(ISNUMBER(MATCH(F13,Sep_Inputs_Calc!O:O,0)),"Sep","-")</f>
        <v>-</v>
      </c>
      <c r="N13" s="1132" t="str">
        <f>IF(ISNUMBER(MATCH(F766,Oct_Inputs_Calc!O:O,0)),"Oct","-")</f>
        <v>-</v>
      </c>
      <c r="O13" s="1132"/>
      <c r="P13" s="1138" t="str">
        <f>IF(A13=
"A",_xlfn.XLOOKUP(F13,'Section A - Public Patients'!T:T,'Section A - Public Patients'!S:S),
IF(A13="B",_xlfn.XLOOKUP(F13,'Section B - Private Patients'!T:T,'Section B - Private Patients'!S:S),
IF(A13="C",_xlfn.XLOOKUP(F13,'Section C - Psych &amp; Mental Hlth'!T:T,'Section C - Psych &amp; Mental Hlth'!S:S),
IF(A13="D",_xlfn.XLOOKUP(F13,'Section D - Res Com.Care, MPHS '!T:T,'Section D - Res Com.Care, MPHS '!S:S),
IF(A13="E",_xlfn.XLOOKUP(F13,'Section E - Miscellaneous '!T:T,'Section E - Miscellaneous '!S:S))))))</f>
        <v>NIL</v>
      </c>
      <c r="Q13" s="1145">
        <f>IF(A13=
"A",_xlfn.XLOOKUP(F13,'Section A - Public Patients'!T:T,'Section A - Public Patients'!V:V),
IF(A13="B",_xlfn.XLOOKUP(F13,'Section B - Private Patients'!T:T,'Section B - Private Patients'!V:V),
IF(A13="C",_xlfn.XLOOKUP(F13,'Section C - Psych &amp; Mental Hlth'!T:T,'Section C - Psych &amp; Mental Hlth'!V:V),
IF(A13="D",_xlfn.XLOOKUP(F13,'Section D - Res Com.Care, MPHS '!T:T,'Section D - Res Com.Care, MPHS '!V:V),
IF(A13="E",_xlfn.XLOOKUP(F13,'Section E - Miscellaneous '!T:T,'Section E - Miscellaneous '!V:V))))))</f>
        <v>0</v>
      </c>
      <c r="R13" s="1202" t="str">
        <f t="shared" si="2"/>
        <v>GPRCSDGen Public Respite Care - SD (Hospital Only)Nil</v>
      </c>
      <c r="T13" s="1115">
        <v>44866</v>
      </c>
      <c r="U13" s="1123" t="s">
        <v>4208</v>
      </c>
      <c r="V13" s="1124" t="s">
        <v>155</v>
      </c>
      <c r="W13" s="1127" t="s">
        <v>156</v>
      </c>
      <c r="X13" s="1127">
        <v>90006567</v>
      </c>
      <c r="Y13" s="1126" t="s">
        <v>5571</v>
      </c>
      <c r="Z13" s="1116" t="s">
        <v>4325</v>
      </c>
    </row>
    <row r="14" spans="1:26" x14ac:dyDescent="0.2">
      <c r="A14" s="1078" t="str">
        <f t="shared" si="0"/>
        <v>A</v>
      </c>
      <c r="B14" s="1086" t="s">
        <v>44</v>
      </c>
      <c r="C14" s="1436" t="s">
        <v>45</v>
      </c>
      <c r="D14" s="2101" t="s">
        <v>46</v>
      </c>
      <c r="E14" s="1436" t="s">
        <v>6181</v>
      </c>
      <c r="F14" s="1132" t="s">
        <v>4377</v>
      </c>
      <c r="G14" s="1132"/>
      <c r="H14" s="1132"/>
      <c r="I14" s="1132" t="str">
        <f t="shared" si="1"/>
        <v>---------</v>
      </c>
      <c r="J14" s="1132" t="str">
        <f>IF(ISNUMBER(MATCH(F14,Jan_Inputs_Calc!O:O,0)),"Jan","-")</f>
        <v>-</v>
      </c>
      <c r="K14" s="1132" t="str">
        <f>IF(ISNUMBER(MATCH(F14,Mar_Inputs_Calc_exHACC!O:O,0)),"Mar","-")</f>
        <v>-</v>
      </c>
      <c r="L14" s="1132" t="str">
        <f>IF(ISNUMBER(MATCH(F14,Jul_Inputs_Calc!P:P,0)),"Jul","-")</f>
        <v>-</v>
      </c>
      <c r="M14" s="1132" t="str">
        <f>IF(ISNUMBER(MATCH(F14,Sep_Inputs_Calc!O:O,0)),"Sep","-")</f>
        <v>-</v>
      </c>
      <c r="N14" s="1132" t="str">
        <f>IF(ISNUMBER(MATCH(F767,Oct_Inputs_Calc!O:O,0)),"Oct","-")</f>
        <v>-</v>
      </c>
      <c r="O14" s="1132"/>
      <c r="P14" s="1138" t="str">
        <f>IF(A14=
"A",_xlfn.XLOOKUP(F14,'Section A - Public Patients'!T:T,'Section A - Public Patients'!S:S),
IF(A14="B",_xlfn.XLOOKUP(F14,'Section B - Private Patients'!T:T,'Section B - Private Patients'!S:S),
IF(A14="C",_xlfn.XLOOKUP(F14,'Section C - Psych &amp; Mental Hlth'!T:T,'Section C - Psych &amp; Mental Hlth'!S:S),
IF(A14="D",_xlfn.XLOOKUP(F14,'Section D - Res Com.Care, MPHS '!T:T,'Section D - Res Com.Care, MPHS '!S:S),
IF(A14="E",_xlfn.XLOOKUP(F14,'Section E - Miscellaneous '!T:T,'Section E - Miscellaneous '!S:S))))))</f>
        <v>NIL</v>
      </c>
      <c r="Q14" s="1145">
        <f>IF(A14=
"A",_xlfn.XLOOKUP(F14,'Section A - Public Patients'!T:T,'Section A - Public Patients'!V:V),
IF(A14="B",_xlfn.XLOOKUP(F14,'Section B - Private Patients'!T:T,'Section B - Private Patients'!V:V),
IF(A14="C",_xlfn.XLOOKUP(F14,'Section C - Psych &amp; Mental Hlth'!T:T,'Section C - Psych &amp; Mental Hlth'!V:V),
IF(A14="D",_xlfn.XLOOKUP(F14,'Section D - Res Com.Care, MPHS '!T:T,'Section D - Res Com.Care, MPHS '!V:V),
IF(A14="E",_xlfn.XLOOKUP(F14,'Section E - Miscellaneous '!T:T,'Section E - Miscellaneous '!V:V))))))</f>
        <v>0</v>
      </c>
      <c r="R14" s="1202" t="str">
        <f t="shared" si="2"/>
        <v>GPQGen Public QualifiedNil</v>
      </c>
      <c r="T14" s="1115">
        <v>44866</v>
      </c>
      <c r="U14" s="1123" t="s">
        <v>4208</v>
      </c>
      <c r="V14" s="1124" t="s">
        <v>157</v>
      </c>
      <c r="W14" s="1127" t="s">
        <v>158</v>
      </c>
      <c r="X14" s="1127">
        <v>90007559</v>
      </c>
      <c r="Y14" s="1126" t="s">
        <v>5572</v>
      </c>
      <c r="Z14" s="1116" t="s">
        <v>4325</v>
      </c>
    </row>
    <row r="15" spans="1:26" x14ac:dyDescent="0.2">
      <c r="A15" s="1078" t="str">
        <f t="shared" si="0"/>
        <v>A</v>
      </c>
      <c r="B15" s="1086" t="s">
        <v>44</v>
      </c>
      <c r="C15" s="1436" t="s">
        <v>47</v>
      </c>
      <c r="D15" s="2101" t="s">
        <v>48</v>
      </c>
      <c r="E15" s="1436" t="s">
        <v>6181</v>
      </c>
      <c r="F15" s="1132" t="s">
        <v>4378</v>
      </c>
      <c r="G15" s="1132"/>
      <c r="H15" s="1132"/>
      <c r="I15" s="1132" t="str">
        <f t="shared" si="1"/>
        <v>---------</v>
      </c>
      <c r="J15" s="1132" t="str">
        <f>IF(ISNUMBER(MATCH(F15,Jan_Inputs_Calc!O:O,0)),"Jan","-")</f>
        <v>-</v>
      </c>
      <c r="K15" s="1132" t="str">
        <f>IF(ISNUMBER(MATCH(F15,Mar_Inputs_Calc_exHACC!O:O,0)),"Mar","-")</f>
        <v>-</v>
      </c>
      <c r="L15" s="1132" t="str">
        <f>IF(ISNUMBER(MATCH(F15,Jul_Inputs_Calc!P:P,0)),"Jul","-")</f>
        <v>-</v>
      </c>
      <c r="M15" s="1132" t="str">
        <f>IF(ISNUMBER(MATCH(F15,Sep_Inputs_Calc!O:O,0)),"Sep","-")</f>
        <v>-</v>
      </c>
      <c r="N15" s="1132" t="str">
        <f>IF(ISNUMBER(MATCH(F768,Oct_Inputs_Calc!O:O,0)),"Oct","-")</f>
        <v>-</v>
      </c>
      <c r="O15" s="1132"/>
      <c r="P15" s="1138" t="str">
        <f>IF(A15=
"A",_xlfn.XLOOKUP(F15,'Section A - Public Patients'!T:T,'Section A - Public Patients'!S:S),
IF(A15="B",_xlfn.XLOOKUP(F15,'Section B - Private Patients'!T:T,'Section B - Private Patients'!S:S),
IF(A15="C",_xlfn.XLOOKUP(F15,'Section C - Psych &amp; Mental Hlth'!T:T,'Section C - Psych &amp; Mental Hlth'!S:S),
IF(A15="D",_xlfn.XLOOKUP(F15,'Section D - Res Com.Care, MPHS '!T:T,'Section D - Res Com.Care, MPHS '!S:S),
IF(A15="E",_xlfn.XLOOKUP(F15,'Section E - Miscellaneous '!T:T,'Section E - Miscellaneous '!S:S))))))</f>
        <v>NIL</v>
      </c>
      <c r="Q15" s="1145">
        <f>IF(A15=
"A",_xlfn.XLOOKUP(F15,'Section A - Public Patients'!T:T,'Section A - Public Patients'!V:V),
IF(A15="B",_xlfn.XLOOKUP(F15,'Section B - Private Patients'!T:T,'Section B - Private Patients'!V:V),
IF(A15="C",_xlfn.XLOOKUP(F15,'Section C - Psych &amp; Mental Hlth'!T:T,'Section C - Psych &amp; Mental Hlth'!V:V),
IF(A15="D",_xlfn.XLOOKUP(F15,'Section D - Res Com.Care, MPHS '!T:T,'Section D - Res Com.Care, MPHS '!V:V),
IF(A15="E",_xlfn.XLOOKUP(F15,'Section E - Miscellaneous '!T:T,'Section E - Miscellaneous '!V:V))))))</f>
        <v>0</v>
      </c>
      <c r="R15" s="1202" t="str">
        <f t="shared" si="2"/>
        <v>GPQSDGen Public Qualified - SDNil</v>
      </c>
      <c r="T15" s="1115">
        <v>44866</v>
      </c>
      <c r="U15" s="1123" t="s">
        <v>4208</v>
      </c>
      <c r="V15" s="1124" t="s">
        <v>159</v>
      </c>
      <c r="W15" s="1127" t="s">
        <v>160</v>
      </c>
      <c r="X15" s="1127">
        <v>90005591</v>
      </c>
      <c r="Y15" s="1126" t="s">
        <v>5573</v>
      </c>
      <c r="Z15" s="1116" t="s">
        <v>4325</v>
      </c>
    </row>
    <row r="16" spans="1:26" x14ac:dyDescent="0.2">
      <c r="A16" s="1078" t="str">
        <f t="shared" si="0"/>
        <v>A</v>
      </c>
      <c r="B16" s="1086" t="s">
        <v>44</v>
      </c>
      <c r="C16" s="1436" t="s">
        <v>49</v>
      </c>
      <c r="D16" s="2101" t="s">
        <v>50</v>
      </c>
      <c r="E16" s="1436" t="s">
        <v>6181</v>
      </c>
      <c r="F16" s="1132" t="s">
        <v>4379</v>
      </c>
      <c r="G16" s="1132"/>
      <c r="H16" s="1132"/>
      <c r="I16" s="1132" t="str">
        <f t="shared" si="1"/>
        <v>---------</v>
      </c>
      <c r="J16" s="1132" t="str">
        <f>IF(ISNUMBER(MATCH(F16,Jan_Inputs_Calc!O:O,0)),"Jan","-")</f>
        <v>-</v>
      </c>
      <c r="K16" s="1132" t="str">
        <f>IF(ISNUMBER(MATCH(F16,Mar_Inputs_Calc_exHACC!O:O,0)),"Mar","-")</f>
        <v>-</v>
      </c>
      <c r="L16" s="1132" t="str">
        <f>IF(ISNUMBER(MATCH(F16,Jul_Inputs_Calc!P:P,0)),"Jul","-")</f>
        <v>-</v>
      </c>
      <c r="M16" s="1132" t="str">
        <f>IF(ISNUMBER(MATCH(F16,Sep_Inputs_Calc!O:O,0)),"Sep","-")</f>
        <v>-</v>
      </c>
      <c r="N16" s="1132" t="str">
        <f>IF(ISNUMBER(MATCH(F769,Oct_Inputs_Calc!O:O,0)),"Oct","-")</f>
        <v>-</v>
      </c>
      <c r="O16" s="1132"/>
      <c r="P16" s="1138" t="str">
        <f>IF(A16=
"A",_xlfn.XLOOKUP(F16,'Section A - Public Patients'!T:T,'Section A - Public Patients'!S:S),
IF(A16="B",_xlfn.XLOOKUP(F16,'Section B - Private Patients'!T:T,'Section B - Private Patients'!S:S),
IF(A16="C",_xlfn.XLOOKUP(F16,'Section C - Psych &amp; Mental Hlth'!T:T,'Section C - Psych &amp; Mental Hlth'!S:S),
IF(A16="D",_xlfn.XLOOKUP(F16,'Section D - Res Com.Care, MPHS '!T:T,'Section D - Res Com.Care, MPHS '!S:S),
IF(A16="E",_xlfn.XLOOKUP(F16,'Section E - Miscellaneous '!T:T,'Section E - Miscellaneous '!S:S))))))</f>
        <v>NIL</v>
      </c>
      <c r="Q16" s="1145">
        <f>IF(A16=
"A",_xlfn.XLOOKUP(F16,'Section A - Public Patients'!T:T,'Section A - Public Patients'!V:V),
IF(A16="B",_xlfn.XLOOKUP(F16,'Section B - Private Patients'!T:T,'Section B - Private Patients'!V:V),
IF(A16="C",_xlfn.XLOOKUP(F16,'Section C - Psych &amp; Mental Hlth'!T:T,'Section C - Psych &amp; Mental Hlth'!V:V),
IF(A16="D",_xlfn.XLOOKUP(F16,'Section D - Res Com.Care, MPHS '!T:T,'Section D - Res Com.Care, MPHS '!V:V),
IF(A16="E",_xlfn.XLOOKUP(F16,'Section E - Miscellaneous '!T:T,'Section E - Miscellaneous '!V:V))))))</f>
        <v>0</v>
      </c>
      <c r="R16" s="1202" t="str">
        <f t="shared" si="2"/>
        <v>GPUQGen Public UnqualifiedNil</v>
      </c>
      <c r="T16" s="1115">
        <v>44866</v>
      </c>
      <c r="U16" s="1123" t="s">
        <v>4208</v>
      </c>
      <c r="V16" s="1124" t="s">
        <v>161</v>
      </c>
      <c r="W16" s="1127" t="s">
        <v>162</v>
      </c>
      <c r="X16" s="1127">
        <v>90007652</v>
      </c>
      <c r="Y16" s="1126" t="s">
        <v>5574</v>
      </c>
      <c r="Z16" s="1116" t="s">
        <v>4325</v>
      </c>
    </row>
    <row r="17" spans="1:26" x14ac:dyDescent="0.2">
      <c r="A17" s="1078" t="str">
        <f t="shared" si="0"/>
        <v>A</v>
      </c>
      <c r="B17" s="1086" t="s">
        <v>44</v>
      </c>
      <c r="C17" s="1436" t="s">
        <v>51</v>
      </c>
      <c r="D17" s="2101" t="s">
        <v>52</v>
      </c>
      <c r="E17" s="1436" t="s">
        <v>6181</v>
      </c>
      <c r="F17" s="1132" t="s">
        <v>4380</v>
      </c>
      <c r="G17" s="1132"/>
      <c r="H17" s="1132"/>
      <c r="I17" s="1132" t="str">
        <f t="shared" si="1"/>
        <v>---------</v>
      </c>
      <c r="J17" s="1132" t="str">
        <f>IF(ISNUMBER(MATCH(F17,Jan_Inputs_Calc!O:O,0)),"Jan","-")</f>
        <v>-</v>
      </c>
      <c r="K17" s="1132" t="str">
        <f>IF(ISNUMBER(MATCH(F17,Mar_Inputs_Calc_exHACC!O:O,0)),"Mar","-")</f>
        <v>-</v>
      </c>
      <c r="L17" s="1132" t="str">
        <f>IF(ISNUMBER(MATCH(F17,Jul_Inputs_Calc!P:P,0)),"Jul","-")</f>
        <v>-</v>
      </c>
      <c r="M17" s="1132" t="str">
        <f>IF(ISNUMBER(MATCH(F17,Sep_Inputs_Calc!O:O,0)),"Sep","-")</f>
        <v>-</v>
      </c>
      <c r="N17" s="1132" t="str">
        <f>IF(ISNUMBER(MATCH(F770,Oct_Inputs_Calc!O:O,0)),"Oct","-")</f>
        <v>-</v>
      </c>
      <c r="O17" s="1132"/>
      <c r="P17" s="1138" t="str">
        <f>IF(A17=
"A",_xlfn.XLOOKUP(F17,'Section A - Public Patients'!T:T,'Section A - Public Patients'!S:S),
IF(A17="B",_xlfn.XLOOKUP(F17,'Section B - Private Patients'!T:T,'Section B - Private Patients'!S:S),
IF(A17="C",_xlfn.XLOOKUP(F17,'Section C - Psych &amp; Mental Hlth'!T:T,'Section C - Psych &amp; Mental Hlth'!S:S),
IF(A17="D",_xlfn.XLOOKUP(F17,'Section D - Res Com.Care, MPHS '!T:T,'Section D - Res Com.Care, MPHS '!S:S),
IF(A17="E",_xlfn.XLOOKUP(F17,'Section E - Miscellaneous '!T:T,'Section E - Miscellaneous '!S:S))))))</f>
        <v>NIL</v>
      </c>
      <c r="Q17" s="1145">
        <f>IF(A17=
"A",_xlfn.XLOOKUP(F17,'Section A - Public Patients'!T:T,'Section A - Public Patients'!V:V),
IF(A17="B",_xlfn.XLOOKUP(F17,'Section B - Private Patients'!T:T,'Section B - Private Patients'!V:V),
IF(A17="C",_xlfn.XLOOKUP(F17,'Section C - Psych &amp; Mental Hlth'!T:T,'Section C - Psych &amp; Mental Hlth'!V:V),
IF(A17="D",_xlfn.XLOOKUP(F17,'Section D - Res Com.Care, MPHS '!T:T,'Section D - Res Com.Care, MPHS '!V:V),
IF(A17="E",_xlfn.XLOOKUP(F17,'Section E - Miscellaneous '!T:T,'Section E - Miscellaneous '!V:V))))))</f>
        <v>0</v>
      </c>
      <c r="R17" s="1202" t="str">
        <f t="shared" si="2"/>
        <v>GPUQSDGen Public Unqualified - SDNil</v>
      </c>
      <c r="T17" s="1115">
        <v>44866</v>
      </c>
      <c r="U17" s="1123" t="s">
        <v>4208</v>
      </c>
      <c r="V17" s="1124" t="s">
        <v>163</v>
      </c>
      <c r="W17" s="1127" t="s">
        <v>164</v>
      </c>
      <c r="X17" s="1127">
        <v>90007560</v>
      </c>
      <c r="Y17" s="1126" t="s">
        <v>5575</v>
      </c>
      <c r="Z17" s="1116" t="s">
        <v>4325</v>
      </c>
    </row>
    <row r="18" spans="1:26" ht="15.75" customHeight="1" x14ac:dyDescent="0.2">
      <c r="A18" s="1078" t="str">
        <f t="shared" si="0"/>
        <v>A</v>
      </c>
      <c r="B18" s="1086" t="s">
        <v>53</v>
      </c>
      <c r="C18" s="1438" t="s">
        <v>54</v>
      </c>
      <c r="D18" s="1092" t="s">
        <v>55</v>
      </c>
      <c r="E18" s="1438">
        <v>90005672</v>
      </c>
      <c r="F18" s="1132" t="s">
        <v>4381</v>
      </c>
      <c r="G18" s="1132"/>
      <c r="H18" s="1132"/>
      <c r="I18" s="1132" t="str">
        <f t="shared" si="1"/>
        <v>--Mar---Sep--</v>
      </c>
      <c r="J18" s="1132" t="str">
        <f>IF(ISNUMBER(MATCH(F18,Jan_Inputs_Calc!O:O,0)),"Jan","-")</f>
        <v>-</v>
      </c>
      <c r="K18" s="1132" t="str">
        <f>IF(ISNUMBER(MATCH(F18,Mar_Inputs_Calc_exHACC!O:O,0)),"Mar","-")</f>
        <v>Mar</v>
      </c>
      <c r="L18" s="1132" t="str">
        <f>IF(ISNUMBER(MATCH(F18,Jul_Inputs_Calc!P:P,0)),"Jul","-")</f>
        <v>-</v>
      </c>
      <c r="M18" s="1132" t="str">
        <f>IF(ISNUMBER(MATCH(F18,Sep_Inputs_Calc!O:O,0)),"Sep","-")</f>
        <v>Sep</v>
      </c>
      <c r="N18" s="1132" t="str">
        <f>IF(ISNUMBER(MATCH(F771,Oct_Inputs_Calc!O:O,0)),"Oct","-")</f>
        <v>-</v>
      </c>
      <c r="O18" s="1132"/>
      <c r="P18" s="1138" t="str">
        <f>IF(A18=
"A",_xlfn.XLOOKUP(F18,'Section A - Public Patients'!T:T,'Section A - Public Patients'!S:S),
IF(A18="B",_xlfn.XLOOKUP(F18,'Section B - Private Patients'!T:T,'Section B - Private Patients'!S:S),
IF(A18="C",_xlfn.XLOOKUP(F18,'Section C - Psych &amp; Mental Hlth'!T:T,'Section C - Psych &amp; Mental Hlth'!S:S),
IF(A18="D",_xlfn.XLOOKUP(F18,'Section D - Res Com.Care, MPHS '!T:T,'Section D - Res Com.Care, MPHS '!S:S),
IF(A18="E",_xlfn.XLOOKUP(F18,'Section E - Miscellaneous '!T:T,'Section E - Miscellaneous '!S:S))))))</f>
        <v>INPUT</v>
      </c>
      <c r="Q18" s="1145" t="str">
        <f>IF(A18=
"A",_xlfn.XLOOKUP(F18,'Section A - Public Patients'!T:T,'Section A - Public Patients'!V:V),
IF(A18="B",_xlfn.XLOOKUP(F18,'Section B - Private Patients'!T:T,'Section B - Private Patients'!V:V),
IF(A18="C",_xlfn.XLOOKUP(F18,'Section C - Psych &amp; Mental Hlth'!T:T,'Section C - Psych &amp; Mental Hlth'!V:V),
IF(A18="D",_xlfn.XLOOKUP(F18,'Section D - Res Com.Care, MPHS '!T:T,'Section D - Res Com.Care, MPHS '!V:V),
IF(A18="E",_xlfn.XLOOKUP(F18,'Section E - Miscellaneous '!T:T,'Section E - Miscellaneous '!V:V))))))</f>
        <v>A-1.1-011</v>
      </c>
      <c r="R18" s="1202" t="str">
        <f t="shared" si="2"/>
        <v>GPLSGen Public Long Stay90005672</v>
      </c>
      <c r="T18" s="1115">
        <v>44866</v>
      </c>
      <c r="U18" s="1123" t="s">
        <v>4208</v>
      </c>
      <c r="V18" s="1124" t="s">
        <v>165</v>
      </c>
      <c r="W18" s="1127" t="s">
        <v>166</v>
      </c>
      <c r="X18" s="1127">
        <v>90006568</v>
      </c>
      <c r="Y18" s="1126" t="s">
        <v>5576</v>
      </c>
      <c r="Z18" s="1116" t="s">
        <v>4325</v>
      </c>
    </row>
    <row r="19" spans="1:26" x14ac:dyDescent="0.2">
      <c r="A19" s="1078" t="str">
        <f t="shared" si="0"/>
        <v>A</v>
      </c>
      <c r="B19" s="1086" t="s">
        <v>53</v>
      </c>
      <c r="C19" s="1438" t="s">
        <v>59</v>
      </c>
      <c r="D19" s="1089" t="s">
        <v>60</v>
      </c>
      <c r="E19" s="1438">
        <v>90007120</v>
      </c>
      <c r="F19" s="1132" t="s">
        <v>4382</v>
      </c>
      <c r="G19" s="1132"/>
      <c r="H19" s="1132"/>
      <c r="I19" s="1132" t="str">
        <f t="shared" si="1"/>
        <v>--Mar---Sep--</v>
      </c>
      <c r="J19" s="1132" t="str">
        <f>IF(ISNUMBER(MATCH(F19,Jan_Inputs_Calc!O:O,0)),"Jan","-")</f>
        <v>-</v>
      </c>
      <c r="K19" s="1132" t="str">
        <f>IF(ISNUMBER(MATCH(F19,Mar_Inputs_Calc_exHACC!O:O,0)),"Mar","-")</f>
        <v>Mar</v>
      </c>
      <c r="L19" s="1132" t="str">
        <f>IF(ISNUMBER(MATCH(F19,Jul_Inputs_Calc!P:P,0)),"Jul","-")</f>
        <v>-</v>
      </c>
      <c r="M19" s="1132" t="str">
        <f>IF(ISNUMBER(MATCH(F19,Sep_Inputs_Calc!O:O,0)),"Sep","-")</f>
        <v>Sep</v>
      </c>
      <c r="N19" s="1132" t="str">
        <f>IF(ISNUMBER(MATCH(F772,Oct_Inputs_Calc!O:O,0)),"Oct","-")</f>
        <v>-</v>
      </c>
      <c r="O19" s="1132"/>
      <c r="P19" s="1138" t="str">
        <f>IF(A19=
"A",_xlfn.XLOOKUP(F19,'Section A - Public Patients'!T:T,'Section A - Public Patients'!S:S),
IF(A19="B",_xlfn.XLOOKUP(F19,'Section B - Private Patients'!T:T,'Section B - Private Patients'!S:S),
IF(A19="C",_xlfn.XLOOKUP(F19,'Section C - Psych &amp; Mental Hlth'!T:T,'Section C - Psych &amp; Mental Hlth'!S:S),
IF(A19="D",_xlfn.XLOOKUP(F19,'Section D - Res Com.Care, MPHS '!T:T,'Section D - Res Com.Care, MPHS '!S:S),
IF(A19="E",_xlfn.XLOOKUP(F19,'Section E - Miscellaneous '!T:T,'Section E - Miscellaneous '!S:S))))))</f>
        <v>LINKED</v>
      </c>
      <c r="Q19" s="1145" t="str">
        <f>IF(A19=
"A",_xlfn.XLOOKUP(F19,'Section A - Public Patients'!T:T,'Section A - Public Patients'!V:V),
IF(A19="B",_xlfn.XLOOKUP(F19,'Section B - Private Patients'!T:T,'Section B - Private Patients'!V:V),
IF(A19="C",_xlfn.XLOOKUP(F19,'Section C - Psych &amp; Mental Hlth'!T:T,'Section C - Psych &amp; Mental Hlth'!V:V),
IF(A19="D",_xlfn.XLOOKUP(F19,'Section D - Res Com.Care, MPHS '!T:T,'Section D - Res Com.Care, MPHS '!V:V),
IF(A19="E",_xlfn.XLOOKUP(F19,'Section E - Miscellaneous '!T:T,'Section E - Miscellaneous '!V:V))))))</f>
        <v>A-1.1-011</v>
      </c>
      <c r="R19" s="1202" t="str">
        <f t="shared" si="2"/>
        <v>GPLSNH5Gen Public Long Stay NH590007120</v>
      </c>
      <c r="T19" s="1115">
        <v>44866</v>
      </c>
      <c r="U19" s="1123" t="s">
        <v>4208</v>
      </c>
      <c r="V19" s="1124" t="s">
        <v>167</v>
      </c>
      <c r="W19" s="1127" t="s">
        <v>168</v>
      </c>
      <c r="X19" s="1127">
        <v>90007561</v>
      </c>
      <c r="Y19" s="1126" t="s">
        <v>5577</v>
      </c>
      <c r="Z19" s="1116" t="s">
        <v>4325</v>
      </c>
    </row>
    <row r="20" spans="1:26" x14ac:dyDescent="0.2">
      <c r="A20" s="1078" t="str">
        <f t="shared" si="0"/>
        <v>A</v>
      </c>
      <c r="B20" s="1086" t="s">
        <v>53</v>
      </c>
      <c r="C20" s="1438" t="s">
        <v>62</v>
      </c>
      <c r="D20" s="1089" t="s">
        <v>63</v>
      </c>
      <c r="E20" s="1438">
        <v>90006348</v>
      </c>
      <c r="F20" s="1132" t="s">
        <v>4383</v>
      </c>
      <c r="G20" s="1132"/>
      <c r="H20" s="1132"/>
      <c r="I20" s="1132" t="str">
        <f t="shared" si="1"/>
        <v>--Mar---Sep--</v>
      </c>
      <c r="J20" s="1132" t="str">
        <f>IF(ISNUMBER(MATCH(F20,Jan_Inputs_Calc!O:O,0)),"Jan","-")</f>
        <v>-</v>
      </c>
      <c r="K20" s="1132" t="str">
        <f>IF(ISNUMBER(MATCH(F20,Mar_Inputs_Calc_exHACC!O:O,0)),"Mar","-")</f>
        <v>Mar</v>
      </c>
      <c r="L20" s="1132" t="str">
        <f>IF(ISNUMBER(MATCH(F20,Jul_Inputs_Calc!P:P,0)),"Jul","-")</f>
        <v>-</v>
      </c>
      <c r="M20" s="1132" t="str">
        <f>IF(ISNUMBER(MATCH(F20,Sep_Inputs_Calc!O:O,0)),"Sep","-")</f>
        <v>Sep</v>
      </c>
      <c r="N20" s="1132" t="str">
        <f>IF(ISNUMBER(MATCH(F773,Oct_Inputs_Calc!O:O,0)),"Oct","-")</f>
        <v>-</v>
      </c>
      <c r="O20" s="1132"/>
      <c r="P20" s="1138" t="str">
        <f>IF(A20=
"A",_xlfn.XLOOKUP(F20,'Section A - Public Patients'!T:T,'Section A - Public Patients'!S:S),
IF(A20="B",_xlfn.XLOOKUP(F20,'Section B - Private Patients'!T:T,'Section B - Private Patients'!S:S),
IF(A20="C",_xlfn.XLOOKUP(F20,'Section C - Psych &amp; Mental Hlth'!T:T,'Section C - Psych &amp; Mental Hlth'!S:S),
IF(A20="D",_xlfn.XLOOKUP(F20,'Section D - Res Com.Care, MPHS '!T:T,'Section D - Res Com.Care, MPHS '!S:S),
IF(A20="E",_xlfn.XLOOKUP(F20,'Section E - Miscellaneous '!T:T,'Section E - Miscellaneous '!S:S))))))</f>
        <v>LINKED</v>
      </c>
      <c r="Q20" s="1145" t="str">
        <f>IF(A20=
"A",_xlfn.XLOOKUP(F20,'Section A - Public Patients'!T:T,'Section A - Public Patients'!V:V),
IF(A20="B",_xlfn.XLOOKUP(F20,'Section B - Private Patients'!T:T,'Section B - Private Patients'!V:V),
IF(A20="C",_xlfn.XLOOKUP(F20,'Section C - Psych &amp; Mental Hlth'!T:T,'Section C - Psych &amp; Mental Hlth'!V:V),
IF(A20="D",_xlfn.XLOOKUP(F20,'Section D - Res Com.Care, MPHS '!T:T,'Section D - Res Com.Care, MPHS '!V:V),
IF(A20="E",_xlfn.XLOOKUP(F20,'Section E - Miscellaneous '!T:T,'Section E - Miscellaneous '!V:V))))))</f>
        <v>A-1.1-011</v>
      </c>
      <c r="R20" s="1202" t="str">
        <f t="shared" si="2"/>
        <v>GPLSSDGen Public Long Stay - SD90006348</v>
      </c>
      <c r="T20" s="1115">
        <v>44866</v>
      </c>
      <c r="U20" s="1123" t="s">
        <v>4208</v>
      </c>
      <c r="V20" s="1124" t="s">
        <v>169</v>
      </c>
      <c r="W20" s="1127" t="s">
        <v>170</v>
      </c>
      <c r="X20" s="1127">
        <v>90006072</v>
      </c>
      <c r="Y20" s="1126" t="s">
        <v>5578</v>
      </c>
      <c r="Z20" s="1116" t="s">
        <v>4325</v>
      </c>
    </row>
    <row r="21" spans="1:26" ht="25.5" x14ac:dyDescent="0.2">
      <c r="A21" s="1078" t="str">
        <f t="shared" si="0"/>
        <v>A</v>
      </c>
      <c r="B21" s="1086" t="s">
        <v>2521</v>
      </c>
      <c r="C21" s="1439" t="s">
        <v>6181</v>
      </c>
      <c r="D21" s="1087" t="s">
        <v>141</v>
      </c>
      <c r="E21" s="1439" t="s">
        <v>6181</v>
      </c>
      <c r="F21" s="1132" t="s">
        <v>4384</v>
      </c>
      <c r="G21" s="1132"/>
      <c r="H21" s="1132"/>
      <c r="I21" s="1132" t="str">
        <f t="shared" si="1"/>
        <v>---------</v>
      </c>
      <c r="J21" s="1132" t="str">
        <f>IF(ISNUMBER(MATCH(F21,Jan_Inputs_Calc!O:O,0)),"Jan","-")</f>
        <v>-</v>
      </c>
      <c r="K21" s="1132" t="str">
        <f>IF(ISNUMBER(MATCH(F21,Mar_Inputs_Calc_exHACC!O:O,0)),"Mar","-")</f>
        <v>-</v>
      </c>
      <c r="L21" s="1132" t="str">
        <f>IF(ISNUMBER(MATCH(F21,Jul_Inputs_Calc!P:P,0)),"Jul","-")</f>
        <v>-</v>
      </c>
      <c r="M21" s="1132" t="str">
        <f>IF(ISNUMBER(MATCH(F21,Sep_Inputs_Calc!O:O,0)),"Sep","-")</f>
        <v>-</v>
      </c>
      <c r="N21" s="1132" t="str">
        <f>IF(ISNUMBER(MATCH(F774,Oct_Inputs_Calc!O:O,0)),"Oct","-")</f>
        <v>-</v>
      </c>
      <c r="O21" s="1132"/>
      <c r="P21" s="1138" t="str">
        <f>IF(A21=
"A",_xlfn.XLOOKUP(F21,'Section A - Public Patients'!T:T,'Section A - Public Patients'!S:S),
IF(A21="B",_xlfn.XLOOKUP(F21,'Section B - Private Patients'!T:T,'Section B - Private Patients'!S:S),
IF(A21="C",_xlfn.XLOOKUP(F21,'Section C - Psych &amp; Mental Hlth'!T:T,'Section C - Psych &amp; Mental Hlth'!S:S),
IF(A21="D",_xlfn.XLOOKUP(F21,'Section D - Res Com.Care, MPHS '!T:T,'Section D - Res Com.Care, MPHS '!S:S),
IF(A21="E",_xlfn.XLOOKUP(F21,'Section E - Miscellaneous '!T:T,'Section E - Miscellaneous '!S:S))))))</f>
        <v>SPECIAL</v>
      </c>
      <c r="Q21" s="1145">
        <f>IF(A21=
"A",_xlfn.XLOOKUP(F21,'Section A - Public Patients'!T:T,'Section A - Public Patients'!V:V),
IF(A21="B",_xlfn.XLOOKUP(F21,'Section B - Private Patients'!T:T,'Section B - Private Patients'!V:V),
IF(A21="C",_xlfn.XLOOKUP(F21,'Section C - Psych &amp; Mental Hlth'!T:T,'Section C - Psych &amp; Mental Hlth'!V:V),
IF(A21="D",_xlfn.XLOOKUP(F21,'Section D - Res Com.Care, MPHS '!T:T,'Section D - Res Com.Care, MPHS '!V:V),
IF(A21="E",_xlfn.XLOOKUP(F21,'Section E - Miscellaneous '!T:T,'Section E - Miscellaneous '!V:V))))))</f>
        <v>0</v>
      </c>
      <c r="R21" s="1202" t="str">
        <f t="shared" si="2"/>
        <v>NilPlease ensure the correct postcode of the permanent residential address, ie state of residence and postcode, are entered on HBCIS.Nil</v>
      </c>
      <c r="T21" s="1115">
        <v>44866</v>
      </c>
      <c r="U21" s="1123" t="s">
        <v>4252</v>
      </c>
      <c r="V21" s="1124" t="s">
        <v>173</v>
      </c>
      <c r="W21" s="1127" t="s">
        <v>174</v>
      </c>
      <c r="X21" s="1127">
        <v>90007562</v>
      </c>
      <c r="Y21" s="1126" t="s">
        <v>5579</v>
      </c>
      <c r="Z21" s="1116" t="s">
        <v>4325</v>
      </c>
    </row>
    <row r="22" spans="1:26" x14ac:dyDescent="0.2">
      <c r="A22" s="1078" t="str">
        <f t="shared" si="0"/>
        <v>A</v>
      </c>
      <c r="B22" s="1118" t="s">
        <v>29</v>
      </c>
      <c r="C22" s="1440" t="s">
        <v>4270</v>
      </c>
      <c r="D22" s="2102" t="s">
        <v>4271</v>
      </c>
      <c r="E22" s="1440">
        <v>90008196</v>
      </c>
      <c r="F22" s="1133" t="s">
        <v>4385</v>
      </c>
      <c r="G22" s="1133"/>
      <c r="H22" s="1133"/>
      <c r="I22" s="1132" t="str">
        <f t="shared" si="1"/>
        <v>----Jul----</v>
      </c>
      <c r="J22" s="1132" t="str">
        <f>IF(ISNUMBER(MATCH(F22,Jan_Inputs_Calc!O:O,0)),"Jan","-")</f>
        <v>-</v>
      </c>
      <c r="K22" s="1132" t="str">
        <f>IF(ISNUMBER(MATCH(F22,Mar_Inputs_Calc_exHACC!O:O,0)),"Mar","-")</f>
        <v>-</v>
      </c>
      <c r="L22" s="1132" t="str">
        <f>IF(ISNUMBER(MATCH(F22,Jul_Inputs_Calc!P:P,0)),"Jul","-")</f>
        <v>Jul</v>
      </c>
      <c r="M22" s="1132" t="str">
        <f>IF(ISNUMBER(MATCH(F22,Sep_Inputs_Calc!O:O,0)),"Sep","-")</f>
        <v>-</v>
      </c>
      <c r="N22" s="1132" t="str">
        <f>IF(ISNUMBER(MATCH(F775,Oct_Inputs_Calc!O:O,0)),"Oct","-")</f>
        <v>-</v>
      </c>
      <c r="O22" s="1137">
        <v>44866</v>
      </c>
      <c r="P22" s="1139" t="str">
        <f>IF(A22=
"A",_xlfn.XLOOKUP(F22,'Section A - Public Patients'!T:T,'Section A - Public Patients'!S:S),
IF(A22="B",_xlfn.XLOOKUP(F22,'Section B - Private Patients'!T:T,'Section B - Private Patients'!S:S),
IF(A22="C",_xlfn.XLOOKUP(F22,'Section C - Psych &amp; Mental Hlth'!T:T,'Section C - Psych &amp; Mental Hlth'!S:S),
IF(A22="D",_xlfn.XLOOKUP(F22,'Section D - Res Com.Care, MPHS '!T:T,'Section D - Res Com.Care, MPHS '!S:S),
IF(A22="E",_xlfn.XLOOKUP(F22,'Section E - Miscellaneous '!T:T,'Section E - Miscellaneous '!S:S))))))</f>
        <v>INPUT-ND</v>
      </c>
      <c r="Q22" s="1146">
        <f>IF(A22=
"A",_xlfn.XLOOKUP(F22,'Section A - Public Patients'!T:T,'Section A - Public Patients'!V:V),
IF(A22="B",_xlfn.XLOOKUP(F22,'Section B - Private Patients'!T:T,'Section B - Private Patients'!V:V),
IF(A22="C",_xlfn.XLOOKUP(F22,'Section C - Psych &amp; Mental Hlth'!T:T,'Section C - Psych &amp; Mental Hlth'!V:V),
IF(A22="D",_xlfn.XLOOKUP(F22,'Section D - Res Com.Care, MPHS '!T:T,'Section D - Res Com.Care, MPHS '!V:V),
IF(A22="E",_xlfn.XLOOKUP(F22,'Section E - Miscellaneous '!T:T,'Section E - Miscellaneous '!V:V))))))</f>
        <v>0</v>
      </c>
      <c r="R22" s="1202" t="str">
        <f t="shared" si="2"/>
        <v>GPEDDGGen Public Eligible Defence General 90008196</v>
      </c>
      <c r="T22" s="1115">
        <v>44866</v>
      </c>
      <c r="U22" s="1123" t="s">
        <v>4209</v>
      </c>
      <c r="V22" s="1124" t="s">
        <v>175</v>
      </c>
      <c r="W22" s="1127" t="s">
        <v>176</v>
      </c>
      <c r="X22" s="1127">
        <v>90006569</v>
      </c>
      <c r="Y22" s="1126" t="s">
        <v>5580</v>
      </c>
      <c r="Z22" s="1116" t="s">
        <v>4325</v>
      </c>
    </row>
    <row r="23" spans="1:26" x14ac:dyDescent="0.2">
      <c r="A23" s="1078" t="str">
        <f t="shared" si="0"/>
        <v>A</v>
      </c>
      <c r="B23" s="1118" t="s">
        <v>29</v>
      </c>
      <c r="C23" s="1440" t="s">
        <v>4274</v>
      </c>
      <c r="D23" s="2102" t="s">
        <v>4275</v>
      </c>
      <c r="E23" s="1440">
        <v>90008308</v>
      </c>
      <c r="F23" s="1133" t="s">
        <v>4386</v>
      </c>
      <c r="G23" s="1133"/>
      <c r="H23" s="1133"/>
      <c r="I23" s="1132" t="str">
        <f t="shared" si="1"/>
        <v>----Jul----</v>
      </c>
      <c r="J23" s="1132" t="str">
        <f>IF(ISNUMBER(MATCH(F23,Jan_Inputs_Calc!O:O,0)),"Jan","-")</f>
        <v>-</v>
      </c>
      <c r="K23" s="1132" t="str">
        <f>IF(ISNUMBER(MATCH(F23,Mar_Inputs_Calc_exHACC!O:O,0)),"Mar","-")</f>
        <v>-</v>
      </c>
      <c r="L23" s="1132" t="str">
        <f>IF(ISNUMBER(MATCH(F23,Jul_Inputs_Calc!P:P,0)),"Jul","-")</f>
        <v>Jul</v>
      </c>
      <c r="M23" s="1132" t="str">
        <f>IF(ISNUMBER(MATCH(F23,Sep_Inputs_Calc!O:O,0)),"Sep","-")</f>
        <v>-</v>
      </c>
      <c r="N23" s="1132" t="str">
        <f>IF(ISNUMBER(MATCH(F776,Oct_Inputs_Calc!O:O,0)),"Oct","-")</f>
        <v>-</v>
      </c>
      <c r="O23" s="1137">
        <v>44866</v>
      </c>
      <c r="P23" s="1139" t="str">
        <f>IF(A23=
"A",_xlfn.XLOOKUP(F23,'Section A - Public Patients'!T:T,'Section A - Public Patients'!S:S),
IF(A23="B",_xlfn.XLOOKUP(F23,'Section B - Private Patients'!T:T,'Section B - Private Patients'!S:S),
IF(A23="C",_xlfn.XLOOKUP(F23,'Section C - Psych &amp; Mental Hlth'!T:T,'Section C - Psych &amp; Mental Hlth'!S:S),
IF(A23="D",_xlfn.XLOOKUP(F23,'Section D - Res Com.Care, MPHS '!T:T,'Section D - Res Com.Care, MPHS '!S:S),
IF(A23="E",_xlfn.XLOOKUP(F23,'Section E - Miscellaneous '!T:T,'Section E - Miscellaneous '!S:S))))))</f>
        <v>INPUT-ND</v>
      </c>
      <c r="Q23" s="1146">
        <f>IF(A23=
"A",_xlfn.XLOOKUP(F23,'Section A - Public Patients'!T:T,'Section A - Public Patients'!V:V),
IF(A23="B",_xlfn.XLOOKUP(F23,'Section B - Private Patients'!T:T,'Section B - Private Patients'!V:V),
IF(A23="C",_xlfn.XLOOKUP(F23,'Section C - Psych &amp; Mental Hlth'!T:T,'Section C - Psych &amp; Mental Hlth'!V:V),
IF(A23="D",_xlfn.XLOOKUP(F23,'Section D - Res Com.Care, MPHS '!T:T,'Section D - Res Com.Care, MPHS '!V:V),
IF(A23="E",_xlfn.XLOOKUP(F23,'Section E - Miscellaneous '!T:T,'Section E - Miscellaneous '!V:V))))))</f>
        <v>0</v>
      </c>
      <c r="R23" s="1202" t="str">
        <f t="shared" si="2"/>
        <v>GPEDDGSDGen Public Eligible Defence General SD90008308</v>
      </c>
      <c r="T23" s="1115">
        <v>44866</v>
      </c>
      <c r="U23" s="1123" t="s">
        <v>4209</v>
      </c>
      <c r="V23" s="1124" t="s">
        <v>177</v>
      </c>
      <c r="W23" s="1127" t="s">
        <v>178</v>
      </c>
      <c r="X23" s="1127">
        <v>90007563</v>
      </c>
      <c r="Y23" s="1126" t="s">
        <v>5581</v>
      </c>
      <c r="Z23" s="1116" t="s">
        <v>4325</v>
      </c>
    </row>
    <row r="24" spans="1:26" x14ac:dyDescent="0.2">
      <c r="A24" s="1078" t="str">
        <f t="shared" si="0"/>
        <v>A</v>
      </c>
      <c r="B24" s="1118" t="s">
        <v>29</v>
      </c>
      <c r="C24" s="1440" t="s">
        <v>4278</v>
      </c>
      <c r="D24" s="2102" t="s">
        <v>4279</v>
      </c>
      <c r="E24" s="1440">
        <v>90008409</v>
      </c>
      <c r="F24" s="1133" t="s">
        <v>4387</v>
      </c>
      <c r="G24" s="1133"/>
      <c r="H24" s="1133"/>
      <c r="I24" s="1132" t="str">
        <f t="shared" si="1"/>
        <v>----Jul----</v>
      </c>
      <c r="J24" s="1132" t="str">
        <f>IF(ISNUMBER(MATCH(F24,Jan_Inputs_Calc!O:O,0)),"Jan","-")</f>
        <v>-</v>
      </c>
      <c r="K24" s="1132" t="str">
        <f>IF(ISNUMBER(MATCH(F24,Mar_Inputs_Calc_exHACC!O:O,0)),"Mar","-")</f>
        <v>-</v>
      </c>
      <c r="L24" s="1132" t="str">
        <f>IF(ISNUMBER(MATCH(F24,Jul_Inputs_Calc!P:P,0)),"Jul","-")</f>
        <v>Jul</v>
      </c>
      <c r="M24" s="1132" t="str">
        <f>IF(ISNUMBER(MATCH(F24,Sep_Inputs_Calc!O:O,0)),"Sep","-")</f>
        <v>-</v>
      </c>
      <c r="N24" s="1132" t="str">
        <f>IF(ISNUMBER(MATCH(F777,Oct_Inputs_Calc!O:O,0)),"Oct","-")</f>
        <v>-</v>
      </c>
      <c r="O24" s="1137">
        <v>44866</v>
      </c>
      <c r="P24" s="1139" t="str">
        <f>IF(A24=
"A",_xlfn.XLOOKUP(F24,'Section A - Public Patients'!T:T,'Section A - Public Patients'!S:S),
IF(A24="B",_xlfn.XLOOKUP(F24,'Section B - Private Patients'!T:T,'Section B - Private Patients'!S:S),
IF(A24="C",_xlfn.XLOOKUP(F24,'Section C - Psych &amp; Mental Hlth'!T:T,'Section C - Psych &amp; Mental Hlth'!S:S),
IF(A24="D",_xlfn.XLOOKUP(F24,'Section D - Res Com.Care, MPHS '!T:T,'Section D - Res Com.Care, MPHS '!S:S),
IF(A24="E",_xlfn.XLOOKUP(F24,'Section E - Miscellaneous '!T:T,'Section E - Miscellaneous '!S:S))))))</f>
        <v>INPUT-ND</v>
      </c>
      <c r="Q24" s="1146">
        <f>IF(A24=
"A",_xlfn.XLOOKUP(F24,'Section A - Public Patients'!T:T,'Section A - Public Patients'!V:V),
IF(A24="B",_xlfn.XLOOKUP(F24,'Section B - Private Patients'!T:T,'Section B - Private Patients'!V:V),
IF(A24="C",_xlfn.XLOOKUP(F24,'Section C - Psych &amp; Mental Hlth'!T:T,'Section C - Psych &amp; Mental Hlth'!V:V),
IF(A24="D",_xlfn.XLOOKUP(F24,'Section D - Res Com.Care, MPHS '!T:T,'Section D - Res Com.Care, MPHS '!V:V),
IF(A24="E",_xlfn.XLOOKUP(F24,'Section E - Miscellaneous '!T:T,'Section E - Miscellaneous '!V:V))))))</f>
        <v>0</v>
      </c>
      <c r="R24" s="1202" t="str">
        <f t="shared" si="2"/>
        <v>GPEDDCCGen Public Eligible Defence Coronary Care90008409</v>
      </c>
      <c r="T24" s="1115">
        <v>44866</v>
      </c>
      <c r="U24" s="1123" t="s">
        <v>4209</v>
      </c>
      <c r="V24" s="1124" t="s">
        <v>179</v>
      </c>
      <c r="W24" s="1127" t="s">
        <v>180</v>
      </c>
      <c r="X24" s="1127">
        <v>90005824</v>
      </c>
      <c r="Y24" s="1126" t="s">
        <v>5582</v>
      </c>
      <c r="Z24" s="1116" t="s">
        <v>4325</v>
      </c>
    </row>
    <row r="25" spans="1:26" x14ac:dyDescent="0.2">
      <c r="A25" s="1078" t="str">
        <f t="shared" si="0"/>
        <v>A</v>
      </c>
      <c r="B25" s="1118" t="s">
        <v>29</v>
      </c>
      <c r="C25" s="1441" t="s">
        <v>4282</v>
      </c>
      <c r="D25" s="2103" t="s">
        <v>4283</v>
      </c>
      <c r="E25" s="1441">
        <v>90008421</v>
      </c>
      <c r="F25" s="1133" t="s">
        <v>4388</v>
      </c>
      <c r="G25" s="1133"/>
      <c r="H25" s="1133"/>
      <c r="I25" s="1132" t="str">
        <f t="shared" si="1"/>
        <v>----Jul----</v>
      </c>
      <c r="J25" s="1132" t="str">
        <f>IF(ISNUMBER(MATCH(F25,Jan_Inputs_Calc!O:O,0)),"Jan","-")</f>
        <v>-</v>
      </c>
      <c r="K25" s="1132" t="str">
        <f>IF(ISNUMBER(MATCH(F25,Mar_Inputs_Calc_exHACC!O:O,0)),"Mar","-")</f>
        <v>-</v>
      </c>
      <c r="L25" s="1132" t="str">
        <f>IF(ISNUMBER(MATCH(F25,Jul_Inputs_Calc!P:P,0)),"Jul","-")</f>
        <v>Jul</v>
      </c>
      <c r="M25" s="1132" t="str">
        <f>IF(ISNUMBER(MATCH(F25,Sep_Inputs_Calc!O:O,0)),"Sep","-")</f>
        <v>-</v>
      </c>
      <c r="N25" s="1132" t="str">
        <f>IF(ISNUMBER(MATCH(F778,Oct_Inputs_Calc!O:O,0)),"Oct","-")</f>
        <v>-</v>
      </c>
      <c r="O25" s="1137">
        <v>44866</v>
      </c>
      <c r="P25" s="1139" t="str">
        <f>IF(A25=
"A",_xlfn.XLOOKUP(F25,'Section A - Public Patients'!T:T,'Section A - Public Patients'!S:S),
IF(A25="B",_xlfn.XLOOKUP(F25,'Section B - Private Patients'!T:T,'Section B - Private Patients'!S:S),
IF(A25="C",_xlfn.XLOOKUP(F25,'Section C - Psych &amp; Mental Hlth'!T:T,'Section C - Psych &amp; Mental Hlth'!S:S),
IF(A25="D",_xlfn.XLOOKUP(F25,'Section D - Res Com.Care, MPHS '!T:T,'Section D - Res Com.Care, MPHS '!S:S),
IF(A25="E",_xlfn.XLOOKUP(F25,'Section E - Miscellaneous '!T:T,'Section E - Miscellaneous '!S:S))))))</f>
        <v>INPUT-ND</v>
      </c>
      <c r="Q25" s="1146">
        <f>IF(A25=
"A",_xlfn.XLOOKUP(F25,'Section A - Public Patients'!T:T,'Section A - Public Patients'!V:V),
IF(A25="B",_xlfn.XLOOKUP(F25,'Section B - Private Patients'!T:T,'Section B - Private Patients'!V:V),
IF(A25="C",_xlfn.XLOOKUP(F25,'Section C - Psych &amp; Mental Hlth'!T:T,'Section C - Psych &amp; Mental Hlth'!V:V),
IF(A25="D",_xlfn.XLOOKUP(F25,'Section D - Res Com.Care, MPHS '!T:T,'Section D - Res Com.Care, MPHS '!V:V),
IF(A25="E",_xlfn.XLOOKUP(F25,'Section E - Miscellaneous '!T:T,'Section E - Miscellaneous '!V:V))))))</f>
        <v>0</v>
      </c>
      <c r="R25" s="1202" t="str">
        <f t="shared" si="2"/>
        <v>GPEDDCCSDGen Public Eligible Defence Coronary Care SD90008421</v>
      </c>
      <c r="T25" s="1115">
        <v>44866</v>
      </c>
      <c r="U25" s="1123" t="s">
        <v>4209</v>
      </c>
      <c r="V25" s="1124" t="s">
        <v>181</v>
      </c>
      <c r="W25" s="1127" t="s">
        <v>182</v>
      </c>
      <c r="X25" s="1127">
        <v>90007564</v>
      </c>
      <c r="Y25" s="1126" t="s">
        <v>5583</v>
      </c>
      <c r="Z25" s="1116" t="s">
        <v>4325</v>
      </c>
    </row>
    <row r="26" spans="1:26" x14ac:dyDescent="0.2">
      <c r="A26" s="1078" t="str">
        <f t="shared" si="0"/>
        <v>A</v>
      </c>
      <c r="B26" s="1118" t="s">
        <v>29</v>
      </c>
      <c r="C26" s="1441" t="s">
        <v>4286</v>
      </c>
      <c r="D26" s="2103" t="s">
        <v>4287</v>
      </c>
      <c r="E26" s="1441">
        <v>90008433</v>
      </c>
      <c r="F26" s="1133" t="s">
        <v>4389</v>
      </c>
      <c r="G26" s="1133"/>
      <c r="H26" s="1133"/>
      <c r="I26" s="1132" t="str">
        <f t="shared" si="1"/>
        <v>----Jul----</v>
      </c>
      <c r="J26" s="1132" t="str">
        <f>IF(ISNUMBER(MATCH(F26,Jan_Inputs_Calc!O:O,0)),"Jan","-")</f>
        <v>-</v>
      </c>
      <c r="K26" s="1132" t="str">
        <f>IF(ISNUMBER(MATCH(F26,Mar_Inputs_Calc_exHACC!O:O,0)),"Mar","-")</f>
        <v>-</v>
      </c>
      <c r="L26" s="1132" t="str">
        <f>IF(ISNUMBER(MATCH(F26,Jul_Inputs_Calc!P:P,0)),"Jul","-")</f>
        <v>Jul</v>
      </c>
      <c r="M26" s="1132" t="str">
        <f>IF(ISNUMBER(MATCH(F26,Sep_Inputs_Calc!O:O,0)),"Sep","-")</f>
        <v>-</v>
      </c>
      <c r="N26" s="1132" t="str">
        <f>IF(ISNUMBER(MATCH(F779,Oct_Inputs_Calc!O:O,0)),"Oct","-")</f>
        <v>-</v>
      </c>
      <c r="O26" s="1137">
        <v>44866</v>
      </c>
      <c r="P26" s="1139" t="str">
        <f>IF(A26=
"A",_xlfn.XLOOKUP(F26,'Section A - Public Patients'!T:T,'Section A - Public Patients'!S:S),
IF(A26="B",_xlfn.XLOOKUP(F26,'Section B - Private Patients'!T:T,'Section B - Private Patients'!S:S),
IF(A26="C",_xlfn.XLOOKUP(F26,'Section C - Psych &amp; Mental Hlth'!T:T,'Section C - Psych &amp; Mental Hlth'!S:S),
IF(A26="D",_xlfn.XLOOKUP(F26,'Section D - Res Com.Care, MPHS '!T:T,'Section D - Res Com.Care, MPHS '!S:S),
IF(A26="E",_xlfn.XLOOKUP(F26,'Section E - Miscellaneous '!T:T,'Section E - Miscellaneous '!S:S))))))</f>
        <v>INPUT-ND</v>
      </c>
      <c r="Q26" s="1146">
        <f>IF(A26=
"A",_xlfn.XLOOKUP(F26,'Section A - Public Patients'!T:T,'Section A - Public Patients'!V:V),
IF(A26="B",_xlfn.XLOOKUP(F26,'Section B - Private Patients'!T:T,'Section B - Private Patients'!V:V),
IF(A26="C",_xlfn.XLOOKUP(F26,'Section C - Psych &amp; Mental Hlth'!T:T,'Section C - Psych &amp; Mental Hlth'!V:V),
IF(A26="D",_xlfn.XLOOKUP(F26,'Section D - Res Com.Care, MPHS '!T:T,'Section D - Res Com.Care, MPHS '!V:V),
IF(A26="E",_xlfn.XLOOKUP(F26,'Section E - Miscellaneous '!T:T,'Section E - Miscellaneous '!V:V))))))</f>
        <v>0</v>
      </c>
      <c r="R26" s="1202" t="str">
        <f t="shared" si="2"/>
        <v>GPEDDICUGen Public Eligible Defence Intensive Care Unit 90008433</v>
      </c>
      <c r="T26" s="1115">
        <v>44866</v>
      </c>
      <c r="U26" s="1123" t="s">
        <v>4209</v>
      </c>
      <c r="V26" s="1124" t="s">
        <v>183</v>
      </c>
      <c r="W26" s="1127" t="s">
        <v>184</v>
      </c>
      <c r="X26" s="1127">
        <v>90006570</v>
      </c>
      <c r="Y26" s="1126" t="s">
        <v>5584</v>
      </c>
      <c r="Z26" s="1116" t="s">
        <v>4325</v>
      </c>
    </row>
    <row r="27" spans="1:26" x14ac:dyDescent="0.2">
      <c r="A27" s="1078" t="str">
        <f t="shared" si="0"/>
        <v>A</v>
      </c>
      <c r="B27" s="1118" t="s">
        <v>29</v>
      </c>
      <c r="C27" s="1441" t="s">
        <v>4290</v>
      </c>
      <c r="D27" s="2103" t="s">
        <v>4291</v>
      </c>
      <c r="E27" s="1441">
        <v>90008445</v>
      </c>
      <c r="F27" s="1133" t="s">
        <v>4390</v>
      </c>
      <c r="G27" s="1133"/>
      <c r="H27" s="1133"/>
      <c r="I27" s="1132" t="str">
        <f t="shared" si="1"/>
        <v>----Jul----</v>
      </c>
      <c r="J27" s="1132" t="str">
        <f>IF(ISNUMBER(MATCH(F27,Jan_Inputs_Calc!O:O,0)),"Jan","-")</f>
        <v>-</v>
      </c>
      <c r="K27" s="1132" t="str">
        <f>IF(ISNUMBER(MATCH(F27,Mar_Inputs_Calc_exHACC!O:O,0)),"Mar","-")</f>
        <v>-</v>
      </c>
      <c r="L27" s="1132" t="str">
        <f>IF(ISNUMBER(MATCH(F27,Jul_Inputs_Calc!P:P,0)),"Jul","-")</f>
        <v>Jul</v>
      </c>
      <c r="M27" s="1132" t="str">
        <f>IF(ISNUMBER(MATCH(F27,Sep_Inputs_Calc!O:O,0)),"Sep","-")</f>
        <v>-</v>
      </c>
      <c r="N27" s="1132" t="str">
        <f>IF(ISNUMBER(MATCH(F780,Oct_Inputs_Calc!O:O,0)),"Oct","-")</f>
        <v>-</v>
      </c>
      <c r="O27" s="1137">
        <v>44866</v>
      </c>
      <c r="P27" s="1139" t="str">
        <f>IF(A27=
"A",_xlfn.XLOOKUP(F27,'Section A - Public Patients'!T:T,'Section A - Public Patients'!S:S),
IF(A27="B",_xlfn.XLOOKUP(F27,'Section B - Private Patients'!T:T,'Section B - Private Patients'!S:S),
IF(A27="C",_xlfn.XLOOKUP(F27,'Section C - Psych &amp; Mental Hlth'!T:T,'Section C - Psych &amp; Mental Hlth'!S:S),
IF(A27="D",_xlfn.XLOOKUP(F27,'Section D - Res Com.Care, MPHS '!T:T,'Section D - Res Com.Care, MPHS '!S:S),
IF(A27="E",_xlfn.XLOOKUP(F27,'Section E - Miscellaneous '!T:T,'Section E - Miscellaneous '!S:S))))))</f>
        <v>INPUT-ND</v>
      </c>
      <c r="Q27" s="1146">
        <f>IF(A27=
"A",_xlfn.XLOOKUP(F27,'Section A - Public Patients'!T:T,'Section A - Public Patients'!V:V),
IF(A27="B",_xlfn.XLOOKUP(F27,'Section B - Private Patients'!T:T,'Section B - Private Patients'!V:V),
IF(A27="C",_xlfn.XLOOKUP(F27,'Section C - Psych &amp; Mental Hlth'!T:T,'Section C - Psych &amp; Mental Hlth'!V:V),
IF(A27="D",_xlfn.XLOOKUP(F27,'Section D - Res Com.Care, MPHS '!T:T,'Section D - Res Com.Care, MPHS '!V:V),
IF(A27="E",_xlfn.XLOOKUP(F27,'Section E - Miscellaneous '!T:T,'Section E - Miscellaneous '!V:V))))))</f>
        <v>0</v>
      </c>
      <c r="R27" s="1202" t="str">
        <f t="shared" si="2"/>
        <v>GPEDDICSDGen Public Eligible Defence  Intensive Care Unit SD90008445</v>
      </c>
      <c r="T27" s="1115">
        <v>44866</v>
      </c>
      <c r="U27" s="1123" t="s">
        <v>4209</v>
      </c>
      <c r="V27" s="1124" t="s">
        <v>185</v>
      </c>
      <c r="W27" s="1127" t="s">
        <v>186</v>
      </c>
      <c r="X27" s="1127">
        <v>90007565</v>
      </c>
      <c r="Y27" s="1126" t="s">
        <v>5585</v>
      </c>
      <c r="Z27" s="1116" t="s">
        <v>4325</v>
      </c>
    </row>
    <row r="28" spans="1:26" x14ac:dyDescent="0.2">
      <c r="A28" s="1078" t="str">
        <f t="shared" si="0"/>
        <v>A</v>
      </c>
      <c r="B28" s="1118" t="s">
        <v>29</v>
      </c>
      <c r="C28" s="1441" t="s">
        <v>4294</v>
      </c>
      <c r="D28" s="2103" t="s">
        <v>4295</v>
      </c>
      <c r="E28" s="1441">
        <v>90008457</v>
      </c>
      <c r="F28" s="1133" t="s">
        <v>4391</v>
      </c>
      <c r="G28" s="1133"/>
      <c r="H28" s="1133"/>
      <c r="I28" s="1132" t="str">
        <f t="shared" si="1"/>
        <v>----Jul----</v>
      </c>
      <c r="J28" s="1132" t="str">
        <f>IF(ISNUMBER(MATCH(F28,Jan_Inputs_Calc!O:O,0)),"Jan","-")</f>
        <v>-</v>
      </c>
      <c r="K28" s="1132" t="str">
        <f>IF(ISNUMBER(MATCH(F28,Mar_Inputs_Calc_exHACC!O:O,0)),"Mar","-")</f>
        <v>-</v>
      </c>
      <c r="L28" s="1132" t="str">
        <f>IF(ISNUMBER(MATCH(F28,Jul_Inputs_Calc!P:P,0)),"Jul","-")</f>
        <v>Jul</v>
      </c>
      <c r="M28" s="1132" t="str">
        <f>IF(ISNUMBER(MATCH(F28,Sep_Inputs_Calc!O:O,0)),"Sep","-")</f>
        <v>-</v>
      </c>
      <c r="N28" s="1132" t="str">
        <f>IF(ISNUMBER(MATCH(F781,Oct_Inputs_Calc!O:O,0)),"Oct","-")</f>
        <v>-</v>
      </c>
      <c r="O28" s="1137">
        <v>44866</v>
      </c>
      <c r="P28" s="1139" t="str">
        <f>IF(A28=
"A",_xlfn.XLOOKUP(F28,'Section A - Public Patients'!T:T,'Section A - Public Patients'!S:S),
IF(A28="B",_xlfn.XLOOKUP(F28,'Section B - Private Patients'!T:T,'Section B - Private Patients'!S:S),
IF(A28="C",_xlfn.XLOOKUP(F28,'Section C - Psych &amp; Mental Hlth'!T:T,'Section C - Psych &amp; Mental Hlth'!S:S),
IF(A28="D",_xlfn.XLOOKUP(F28,'Section D - Res Com.Care, MPHS '!T:T,'Section D - Res Com.Care, MPHS '!S:S),
IF(A28="E",_xlfn.XLOOKUP(F28,'Section E - Miscellaneous '!T:T,'Section E - Miscellaneous '!S:S))))))</f>
        <v>INPUT-ND</v>
      </c>
      <c r="Q28" s="1146">
        <f>IF(A28=
"A",_xlfn.XLOOKUP(F28,'Section A - Public Patients'!T:T,'Section A - Public Patients'!V:V),
IF(A28="B",_xlfn.XLOOKUP(F28,'Section B - Private Patients'!T:T,'Section B - Private Patients'!V:V),
IF(A28="C",_xlfn.XLOOKUP(F28,'Section C - Psych &amp; Mental Hlth'!T:T,'Section C - Psych &amp; Mental Hlth'!V:V),
IF(A28="D",_xlfn.XLOOKUP(F28,'Section D - Res Com.Care, MPHS '!T:T,'Section D - Res Com.Care, MPHS '!V:V),
IF(A28="E",_xlfn.XLOOKUP(F28,'Section E - Miscellaneous '!T:T,'Section E - Miscellaneous '!V:V))))))</f>
        <v>0</v>
      </c>
      <c r="R28" s="1202" t="str">
        <f t="shared" si="2"/>
        <v>GPEDDRGen Public Eligible Defence Rehabilitation90008457</v>
      </c>
      <c r="T28" s="1115">
        <v>44866</v>
      </c>
      <c r="U28" s="1123" t="s">
        <v>4209</v>
      </c>
      <c r="V28" s="1124" t="s">
        <v>187</v>
      </c>
      <c r="W28" s="1127" t="s">
        <v>188</v>
      </c>
      <c r="X28" s="1127">
        <v>90006073</v>
      </c>
      <c r="Y28" s="1126" t="s">
        <v>5586</v>
      </c>
      <c r="Z28" s="1116" t="s">
        <v>4325</v>
      </c>
    </row>
    <row r="29" spans="1:26" x14ac:dyDescent="0.2">
      <c r="A29" s="1078" t="str">
        <f t="shared" si="0"/>
        <v>A</v>
      </c>
      <c r="B29" s="1118" t="s">
        <v>29</v>
      </c>
      <c r="C29" s="1441" t="s">
        <v>4298</v>
      </c>
      <c r="D29" s="2103" t="s">
        <v>4299</v>
      </c>
      <c r="E29" s="1441">
        <v>90008104</v>
      </c>
      <c r="F29" s="1133" t="s">
        <v>4392</v>
      </c>
      <c r="G29" s="1133"/>
      <c r="H29" s="1133"/>
      <c r="I29" s="1132" t="str">
        <f t="shared" si="1"/>
        <v>----Jul----</v>
      </c>
      <c r="J29" s="1132" t="str">
        <f>IF(ISNUMBER(MATCH(F29,Jan_Inputs_Calc!O:O,0)),"Jan","-")</f>
        <v>-</v>
      </c>
      <c r="K29" s="1132" t="str">
        <f>IF(ISNUMBER(MATCH(F29,Mar_Inputs_Calc_exHACC!O:O,0)),"Mar","-")</f>
        <v>-</v>
      </c>
      <c r="L29" s="1132" t="str">
        <f>IF(ISNUMBER(MATCH(F29,Jul_Inputs_Calc!P:P,0)),"Jul","-")</f>
        <v>Jul</v>
      </c>
      <c r="M29" s="1132" t="str">
        <f>IF(ISNUMBER(MATCH(F29,Sep_Inputs_Calc!O:O,0)),"Sep","-")</f>
        <v>-</v>
      </c>
      <c r="N29" s="1132" t="str">
        <f>IF(ISNUMBER(MATCH(F782,Oct_Inputs_Calc!O:O,0)),"Oct","-")</f>
        <v>-</v>
      </c>
      <c r="O29" s="1137">
        <v>44866</v>
      </c>
      <c r="P29" s="1139" t="str">
        <f>IF(A29=
"A",_xlfn.XLOOKUP(F29,'Section A - Public Patients'!T:T,'Section A - Public Patients'!S:S),
IF(A29="B",_xlfn.XLOOKUP(F29,'Section B - Private Patients'!T:T,'Section B - Private Patients'!S:S),
IF(A29="C",_xlfn.XLOOKUP(F29,'Section C - Psych &amp; Mental Hlth'!T:T,'Section C - Psych &amp; Mental Hlth'!S:S),
IF(A29="D",_xlfn.XLOOKUP(F29,'Section D - Res Com.Care, MPHS '!T:T,'Section D - Res Com.Care, MPHS '!S:S),
IF(A29="E",_xlfn.XLOOKUP(F29,'Section E - Miscellaneous '!T:T,'Section E - Miscellaneous '!S:S))))))</f>
        <v>INPUT-ND</v>
      </c>
      <c r="Q29" s="1146">
        <f>IF(A29=
"A",_xlfn.XLOOKUP(F29,'Section A - Public Patients'!T:T,'Section A - Public Patients'!V:V),
IF(A29="B",_xlfn.XLOOKUP(F29,'Section B - Private Patients'!T:T,'Section B - Private Patients'!V:V),
IF(A29="C",_xlfn.XLOOKUP(F29,'Section C - Psych &amp; Mental Hlth'!T:T,'Section C - Psych &amp; Mental Hlth'!V:V),
IF(A29="D",_xlfn.XLOOKUP(F29,'Section D - Res Com.Care, MPHS '!T:T,'Section D - Res Com.Care, MPHS '!V:V),
IF(A29="E",_xlfn.XLOOKUP(F29,'Section E - Miscellaneous '!T:T,'Section E - Miscellaneous '!V:V))))))</f>
        <v>0</v>
      </c>
      <c r="R29" s="1202" t="str">
        <f t="shared" si="2"/>
        <v>GPEDDRSDGen Public Eligible Defence Rehabilitation SD90008104</v>
      </c>
      <c r="T29" s="1115">
        <v>44866</v>
      </c>
      <c r="U29" s="1123" t="s">
        <v>4209</v>
      </c>
      <c r="V29" s="1124" t="s">
        <v>189</v>
      </c>
      <c r="W29" s="1127" t="s">
        <v>190</v>
      </c>
      <c r="X29" s="1127">
        <v>90007566</v>
      </c>
      <c r="Y29" s="1126" t="s">
        <v>5587</v>
      </c>
      <c r="Z29" s="1116" t="s">
        <v>4325</v>
      </c>
    </row>
    <row r="30" spans="1:26" ht="23.1" customHeight="1" x14ac:dyDescent="0.2">
      <c r="A30" s="1078" t="str">
        <f t="shared" si="0"/>
        <v>A</v>
      </c>
      <c r="B30" s="1118" t="s">
        <v>29</v>
      </c>
      <c r="C30" s="1441" t="s">
        <v>4302</v>
      </c>
      <c r="D30" s="2103" t="s">
        <v>4303</v>
      </c>
      <c r="E30" s="1441">
        <v>90008097</v>
      </c>
      <c r="F30" s="1133" t="s">
        <v>4393</v>
      </c>
      <c r="G30" s="1133"/>
      <c r="H30" s="1133"/>
      <c r="I30" s="1132" t="str">
        <f t="shared" si="1"/>
        <v>----Jul----</v>
      </c>
      <c r="J30" s="1132" t="str">
        <f>IF(ISNUMBER(MATCH(F30,Jan_Inputs_Calc!O:O,0)),"Jan","-")</f>
        <v>-</v>
      </c>
      <c r="K30" s="1132" t="str">
        <f>IF(ISNUMBER(MATCH(F30,Mar_Inputs_Calc_exHACC!O:O,0)),"Mar","-")</f>
        <v>-</v>
      </c>
      <c r="L30" s="1132" t="str">
        <f>IF(ISNUMBER(MATCH(F30,Jul_Inputs_Calc!P:P,0)),"Jul","-")</f>
        <v>Jul</v>
      </c>
      <c r="M30" s="1132" t="str">
        <f>IF(ISNUMBER(MATCH(F30,Sep_Inputs_Calc!O:O,0)),"Sep","-")</f>
        <v>-</v>
      </c>
      <c r="N30" s="1132" t="str">
        <f>IF(ISNUMBER(MATCH(F783,Oct_Inputs_Calc!O:O,0)),"Oct","-")</f>
        <v>-</v>
      </c>
      <c r="O30" s="1137">
        <v>44866</v>
      </c>
      <c r="P30" s="1139" t="str">
        <f>IF(A30=
"A",_xlfn.XLOOKUP(F30,'Section A - Public Patients'!T:T,'Section A - Public Patients'!S:S),
IF(A30="B",_xlfn.XLOOKUP(F30,'Section B - Private Patients'!T:T,'Section B - Private Patients'!S:S),
IF(A30="C",_xlfn.XLOOKUP(F30,'Section C - Psych &amp; Mental Hlth'!T:T,'Section C - Psych &amp; Mental Hlth'!S:S),
IF(A30="D",_xlfn.XLOOKUP(F30,'Section D - Res Com.Care, MPHS '!T:T,'Section D - Res Com.Care, MPHS '!S:S),
IF(A30="E",_xlfn.XLOOKUP(F30,'Section E - Miscellaneous '!T:T,'Section E - Miscellaneous '!S:S))))))</f>
        <v>INPUT-ND</v>
      </c>
      <c r="Q30" s="1146">
        <f>IF(A30=
"A",_xlfn.XLOOKUP(F30,'Section A - Public Patients'!T:T,'Section A - Public Patients'!V:V),
IF(A30="B",_xlfn.XLOOKUP(F30,'Section B - Private Patients'!T:T,'Section B - Private Patients'!V:V),
IF(A30="C",_xlfn.XLOOKUP(F30,'Section C - Psych &amp; Mental Hlth'!T:T,'Section C - Psych &amp; Mental Hlth'!V:V),
IF(A30="D",_xlfn.XLOOKUP(F30,'Section D - Res Com.Care, MPHS '!T:T,'Section D - Res Com.Care, MPHS '!V:V),
IF(A30="E",_xlfn.XLOOKUP(F30,'Section E - Miscellaneous '!T:T,'Section E - Miscellaneous '!V:V))))))</f>
        <v>0</v>
      </c>
      <c r="R30" s="1202" t="str">
        <f t="shared" si="2"/>
        <v>GPEDDBGen Public Eligible Defence Burns90008097</v>
      </c>
      <c r="T30" s="1115">
        <v>44866</v>
      </c>
      <c r="U30" s="1123" t="s">
        <v>4209</v>
      </c>
      <c r="V30" s="1124" t="s">
        <v>191</v>
      </c>
      <c r="W30" s="1127" t="s">
        <v>192</v>
      </c>
      <c r="X30" s="1127">
        <v>90006571</v>
      </c>
      <c r="Y30" s="1126" t="s">
        <v>5588</v>
      </c>
      <c r="Z30" s="1116" t="s">
        <v>4325</v>
      </c>
    </row>
    <row r="31" spans="1:26" x14ac:dyDescent="0.2">
      <c r="A31" s="1078" t="str">
        <f t="shared" si="0"/>
        <v>A</v>
      </c>
      <c r="B31" s="1118" t="s">
        <v>29</v>
      </c>
      <c r="C31" s="1441" t="s">
        <v>4306</v>
      </c>
      <c r="D31" s="2103" t="s">
        <v>4307</v>
      </c>
      <c r="E31" s="1441">
        <v>90008109</v>
      </c>
      <c r="F31" s="1133" t="s">
        <v>4394</v>
      </c>
      <c r="G31" s="1133"/>
      <c r="H31" s="1133"/>
      <c r="I31" s="1132" t="str">
        <f t="shared" si="1"/>
        <v>----Jul----</v>
      </c>
      <c r="J31" s="1132" t="str">
        <f>IF(ISNUMBER(MATCH(F31,Jan_Inputs_Calc!O:O,0)),"Jan","-")</f>
        <v>-</v>
      </c>
      <c r="K31" s="1132" t="str">
        <f>IF(ISNUMBER(MATCH(F31,Mar_Inputs_Calc_exHACC!O:O,0)),"Mar","-")</f>
        <v>-</v>
      </c>
      <c r="L31" s="1132" t="str">
        <f>IF(ISNUMBER(MATCH(F31,Jul_Inputs_Calc!P:P,0)),"Jul","-")</f>
        <v>Jul</v>
      </c>
      <c r="M31" s="1132" t="str">
        <f>IF(ISNUMBER(MATCH(F31,Sep_Inputs_Calc!O:O,0)),"Sep","-")</f>
        <v>-</v>
      </c>
      <c r="N31" s="1132" t="str">
        <f>IF(ISNUMBER(MATCH(F784,Oct_Inputs_Calc!O:O,0)),"Oct","-")</f>
        <v>-</v>
      </c>
      <c r="O31" s="1137">
        <v>44866</v>
      </c>
      <c r="P31" s="1139" t="str">
        <f>IF(A31=
"A",_xlfn.XLOOKUP(F31,'Section A - Public Patients'!T:T,'Section A - Public Patients'!S:S),
IF(A31="B",_xlfn.XLOOKUP(F31,'Section B - Private Patients'!T:T,'Section B - Private Patients'!S:S),
IF(A31="C",_xlfn.XLOOKUP(F31,'Section C - Psych &amp; Mental Hlth'!T:T,'Section C - Psych &amp; Mental Hlth'!S:S),
IF(A31="D",_xlfn.XLOOKUP(F31,'Section D - Res Com.Care, MPHS '!T:T,'Section D - Res Com.Care, MPHS '!S:S),
IF(A31="E",_xlfn.XLOOKUP(F31,'Section E - Miscellaneous '!T:T,'Section E - Miscellaneous '!S:S))))))</f>
        <v>INPUT-ND</v>
      </c>
      <c r="Q31" s="1146">
        <f>IF(A31=
"A",_xlfn.XLOOKUP(F31,'Section A - Public Patients'!T:T,'Section A - Public Patients'!V:V),
IF(A31="B",_xlfn.XLOOKUP(F31,'Section B - Private Patients'!T:T,'Section B - Private Patients'!V:V),
IF(A31="C",_xlfn.XLOOKUP(F31,'Section C - Psych &amp; Mental Hlth'!T:T,'Section C - Psych &amp; Mental Hlth'!V:V),
IF(A31="D",_xlfn.XLOOKUP(F31,'Section D - Res Com.Care, MPHS '!T:T,'Section D - Res Com.Care, MPHS '!V:V),
IF(A31="E",_xlfn.XLOOKUP(F31,'Section E - Miscellaneous '!T:T,'Section E - Miscellaneous '!V:V))))))</f>
        <v>0</v>
      </c>
      <c r="R31" s="1202" t="str">
        <f t="shared" si="2"/>
        <v>GPEDDBSDGen Public Eligible Defence Burns SD90008109</v>
      </c>
      <c r="T31" s="1115">
        <v>44866</v>
      </c>
      <c r="U31" s="1123" t="s">
        <v>4209</v>
      </c>
      <c r="V31" s="1124" t="s">
        <v>193</v>
      </c>
      <c r="W31" s="1127" t="s">
        <v>194</v>
      </c>
      <c r="X31" s="1127">
        <v>90007567</v>
      </c>
      <c r="Y31" s="1126" t="s">
        <v>5589</v>
      </c>
      <c r="Z31" s="1116" t="s">
        <v>4325</v>
      </c>
    </row>
    <row r="32" spans="1:26" x14ac:dyDescent="0.2">
      <c r="A32" s="1078" t="str">
        <f t="shared" si="0"/>
        <v>A</v>
      </c>
      <c r="B32" s="1118" t="s">
        <v>29</v>
      </c>
      <c r="C32" s="1441" t="s">
        <v>4310</v>
      </c>
      <c r="D32" s="2103" t="s">
        <v>4311</v>
      </c>
      <c r="E32" s="1441">
        <v>90008121</v>
      </c>
      <c r="F32" s="1133" t="s">
        <v>4395</v>
      </c>
      <c r="G32" s="1133"/>
      <c r="H32" s="1133"/>
      <c r="I32" s="1132" t="str">
        <f t="shared" si="1"/>
        <v>----Jul----</v>
      </c>
      <c r="J32" s="1132" t="str">
        <f>IF(ISNUMBER(MATCH(F32,Jan_Inputs_Calc!O:O,0)),"Jan","-")</f>
        <v>-</v>
      </c>
      <c r="K32" s="1132" t="str">
        <f>IF(ISNUMBER(MATCH(F32,Mar_Inputs_Calc_exHACC!O:O,0)),"Mar","-")</f>
        <v>-</v>
      </c>
      <c r="L32" s="1132" t="str">
        <f>IF(ISNUMBER(MATCH(F32,Jul_Inputs_Calc!P:P,0)),"Jul","-")</f>
        <v>Jul</v>
      </c>
      <c r="M32" s="1132" t="str">
        <f>IF(ISNUMBER(MATCH(F32,Sep_Inputs_Calc!O:O,0)),"Sep","-")</f>
        <v>-</v>
      </c>
      <c r="N32" s="1132" t="str">
        <f>IF(ISNUMBER(MATCH(F785,Oct_Inputs_Calc!O:O,0)),"Oct","-")</f>
        <v>-</v>
      </c>
      <c r="O32" s="1137">
        <v>44866</v>
      </c>
      <c r="P32" s="1139" t="str">
        <f>IF(A32=
"A",_xlfn.XLOOKUP(F32,'Section A - Public Patients'!T:T,'Section A - Public Patients'!S:S),
IF(A32="B",_xlfn.XLOOKUP(F32,'Section B - Private Patients'!T:T,'Section B - Private Patients'!S:S),
IF(A32="C",_xlfn.XLOOKUP(F32,'Section C - Psych &amp; Mental Hlth'!T:T,'Section C - Psych &amp; Mental Hlth'!S:S),
IF(A32="D",_xlfn.XLOOKUP(F32,'Section D - Res Com.Care, MPHS '!T:T,'Section D - Res Com.Care, MPHS '!S:S),
IF(A32="E",_xlfn.XLOOKUP(F32,'Section E - Miscellaneous '!T:T,'Section E - Miscellaneous '!S:S))))))</f>
        <v>INPUT-ND</v>
      </c>
      <c r="Q32" s="1146">
        <f>IF(A32=
"A",_xlfn.XLOOKUP(F32,'Section A - Public Patients'!T:T,'Section A - Public Patients'!V:V),
IF(A32="B",_xlfn.XLOOKUP(F32,'Section B - Private Patients'!T:T,'Section B - Private Patients'!V:V),
IF(A32="C",_xlfn.XLOOKUP(F32,'Section C - Psych &amp; Mental Hlth'!T:T,'Section C - Psych &amp; Mental Hlth'!V:V),
IF(A32="D",_xlfn.XLOOKUP(F32,'Section D - Res Com.Care, MPHS '!T:T,'Section D - Res Com.Care, MPHS '!V:V),
IF(A32="E",_xlfn.XLOOKUP(F32,'Section E - Miscellaneous '!T:T,'Section E - Miscellaneous '!V:V))))))</f>
        <v>0</v>
      </c>
      <c r="R32" s="1202" t="str">
        <f t="shared" si="2"/>
        <v>GPEDDHHGen Public Eligible Defence Hospital in the Home90008121</v>
      </c>
      <c r="T32" s="1115">
        <v>44866</v>
      </c>
      <c r="U32" s="1123" t="s">
        <v>4209</v>
      </c>
      <c r="V32" s="1124" t="s">
        <v>195</v>
      </c>
      <c r="W32" s="1127" t="s">
        <v>196</v>
      </c>
      <c r="X32" s="1127">
        <v>90005700</v>
      </c>
      <c r="Y32" s="1126" t="s">
        <v>5590</v>
      </c>
      <c r="Z32" s="1116" t="s">
        <v>4325</v>
      </c>
    </row>
    <row r="33" spans="1:26" x14ac:dyDescent="0.2">
      <c r="A33" s="1078" t="str">
        <f t="shared" si="0"/>
        <v>A</v>
      </c>
      <c r="B33" s="1118" t="s">
        <v>29</v>
      </c>
      <c r="C33" s="1441" t="s">
        <v>4314</v>
      </c>
      <c r="D33" s="2103" t="s">
        <v>4315</v>
      </c>
      <c r="E33" s="1441">
        <v>90008475</v>
      </c>
      <c r="F33" s="1133" t="s">
        <v>4396</v>
      </c>
      <c r="G33" s="1133"/>
      <c r="H33" s="1133"/>
      <c r="I33" s="1132" t="str">
        <f t="shared" si="1"/>
        <v>----Jul----</v>
      </c>
      <c r="J33" s="1132" t="str">
        <f>IF(ISNUMBER(MATCH(F33,Jan_Inputs_Calc!O:O,0)),"Jan","-")</f>
        <v>-</v>
      </c>
      <c r="K33" s="1132" t="str">
        <f>IF(ISNUMBER(MATCH(F33,Mar_Inputs_Calc_exHACC!O:O,0)),"Mar","-")</f>
        <v>-</v>
      </c>
      <c r="L33" s="1132" t="str">
        <f>IF(ISNUMBER(MATCH(F33,Jul_Inputs_Calc!P:P,0)),"Jul","-")</f>
        <v>Jul</v>
      </c>
      <c r="M33" s="1132" t="str">
        <f>IF(ISNUMBER(MATCH(F33,Sep_Inputs_Calc!O:O,0)),"Sep","-")</f>
        <v>-</v>
      </c>
      <c r="N33" s="1132" t="str">
        <f>IF(ISNUMBER(MATCH(F786,Oct_Inputs_Calc!O:O,0)),"Oct","-")</f>
        <v>-</v>
      </c>
      <c r="O33" s="1137">
        <v>44866</v>
      </c>
      <c r="P33" s="1139" t="str">
        <f>IF(A33=
"A",_xlfn.XLOOKUP(F33,'Section A - Public Patients'!T:T,'Section A - Public Patients'!S:S),
IF(A33="B",_xlfn.XLOOKUP(F33,'Section B - Private Patients'!T:T,'Section B - Private Patients'!S:S),
IF(A33="C",_xlfn.XLOOKUP(F33,'Section C - Psych &amp; Mental Hlth'!T:T,'Section C - Psych &amp; Mental Hlth'!S:S),
IF(A33="D",_xlfn.XLOOKUP(F33,'Section D - Res Com.Care, MPHS '!T:T,'Section D - Res Com.Care, MPHS '!S:S),
IF(A33="E",_xlfn.XLOOKUP(F33,'Section E - Miscellaneous '!T:T,'Section E - Miscellaneous '!S:S))))))</f>
        <v>INPUT-ND</v>
      </c>
      <c r="Q33" s="1146">
        <f>IF(A33=
"A",_xlfn.XLOOKUP(F33,'Section A - Public Patients'!T:T,'Section A - Public Patients'!V:V),
IF(A33="B",_xlfn.XLOOKUP(F33,'Section B - Private Patients'!T:T,'Section B - Private Patients'!V:V),
IF(A33="C",_xlfn.XLOOKUP(F33,'Section C - Psych &amp; Mental Hlth'!T:T,'Section C - Psych &amp; Mental Hlth'!V:V),
IF(A33="D",_xlfn.XLOOKUP(F33,'Section D - Res Com.Care, MPHS '!T:T,'Section D - Res Com.Care, MPHS '!V:V),
IF(A33="E",_xlfn.XLOOKUP(F33,'Section E - Miscellaneous '!T:T,'Section E - Miscellaneous '!V:V))))))</f>
        <v>0</v>
      </c>
      <c r="R33" s="1202" t="str">
        <f t="shared" si="2"/>
        <v>GPEDDHHSDGen Public Eligible Defence  Hospital in the Home SD90008475</v>
      </c>
      <c r="T33" s="1115">
        <v>44866</v>
      </c>
      <c r="U33" s="1123" t="s">
        <v>89</v>
      </c>
      <c r="V33" s="1127" t="s">
        <v>171</v>
      </c>
      <c r="W33" s="1127" t="s">
        <v>172</v>
      </c>
      <c r="X33" s="1127">
        <v>90007568</v>
      </c>
      <c r="Y33" s="1126" t="s">
        <v>5591</v>
      </c>
      <c r="Z33" s="1116" t="s">
        <v>4325</v>
      </c>
    </row>
    <row r="34" spans="1:26" x14ac:dyDescent="0.2">
      <c r="A34" s="1078" t="str">
        <f t="shared" si="0"/>
        <v>A</v>
      </c>
      <c r="B34" s="1118" t="s">
        <v>53</v>
      </c>
      <c r="C34" s="1441" t="s">
        <v>4318</v>
      </c>
      <c r="D34" s="2103" t="s">
        <v>4319</v>
      </c>
      <c r="E34" s="1441">
        <v>90008397</v>
      </c>
      <c r="F34" s="1133" t="s">
        <v>4397</v>
      </c>
      <c r="G34" s="1133"/>
      <c r="H34" s="1133"/>
      <c r="I34" s="1132" t="str">
        <f t="shared" si="1"/>
        <v>----Jul----</v>
      </c>
      <c r="J34" s="1132" t="str">
        <f>IF(ISNUMBER(MATCH(F34,Jan_Inputs_Calc!O:O,0)),"Jan","-")</f>
        <v>-</v>
      </c>
      <c r="K34" s="1132" t="str">
        <f>IF(ISNUMBER(MATCH(F34,Mar_Inputs_Calc_exHACC!O:O,0)),"Mar","-")</f>
        <v>-</v>
      </c>
      <c r="L34" s="1132" t="str">
        <f>IF(ISNUMBER(MATCH(F34,Jul_Inputs_Calc!P:P,0)),"Jul","-")</f>
        <v>Jul</v>
      </c>
      <c r="M34" s="1132" t="str">
        <f>IF(ISNUMBER(MATCH(F34,Sep_Inputs_Calc!O:O,0)),"Sep","-")</f>
        <v>-</v>
      </c>
      <c r="N34" s="1132" t="str">
        <f>IF(ISNUMBER(MATCH(F787,Oct_Inputs_Calc!O:O,0)),"Oct","-")</f>
        <v>-</v>
      </c>
      <c r="O34" s="1137">
        <v>44866</v>
      </c>
      <c r="P34" s="1139" t="str">
        <f>IF(A34=
"A",_xlfn.XLOOKUP(F34,'Section A - Public Patients'!T:T,'Section A - Public Patients'!S:S),
IF(A34="B",_xlfn.XLOOKUP(F34,'Section B - Private Patients'!T:T,'Section B - Private Patients'!S:S),
IF(A34="C",_xlfn.XLOOKUP(F34,'Section C - Psych &amp; Mental Hlth'!T:T,'Section C - Psych &amp; Mental Hlth'!S:S),
IF(A34="D",_xlfn.XLOOKUP(F34,'Section D - Res Com.Care, MPHS '!T:T,'Section D - Res Com.Care, MPHS '!S:S),
IF(A34="E",_xlfn.XLOOKUP(F34,'Section E - Miscellaneous '!T:T,'Section E - Miscellaneous '!S:S))))))</f>
        <v>INPUT-ND</v>
      </c>
      <c r="Q34" s="1146">
        <f>IF(A34=
"A",_xlfn.XLOOKUP(F34,'Section A - Public Patients'!T:T,'Section A - Public Patients'!V:V),
IF(A34="B",_xlfn.XLOOKUP(F34,'Section B - Private Patients'!T:T,'Section B - Private Patients'!V:V),
IF(A34="C",_xlfn.XLOOKUP(F34,'Section C - Psych &amp; Mental Hlth'!T:T,'Section C - Psych &amp; Mental Hlth'!V:V),
IF(A34="D",_xlfn.XLOOKUP(F34,'Section D - Res Com.Care, MPHS '!T:T,'Section D - Res Com.Care, MPHS '!V:V),
IF(A34="E",_xlfn.XLOOKUP(F34,'Section E - Miscellaneous '!T:T,'Section E - Miscellaneous '!V:V))))))</f>
        <v>0</v>
      </c>
      <c r="R34" s="1202" t="str">
        <f t="shared" si="2"/>
        <v>GPEDDLSGen Public Eligible Defence Long Stay90008397</v>
      </c>
      <c r="T34" s="1115">
        <v>44866</v>
      </c>
      <c r="U34" s="1123" t="s">
        <v>1824</v>
      </c>
      <c r="V34" s="1124" t="s">
        <v>895</v>
      </c>
      <c r="W34" s="1127" t="s">
        <v>896</v>
      </c>
      <c r="X34" s="1127">
        <v>90006574</v>
      </c>
      <c r="Y34" s="1126" t="s">
        <v>5592</v>
      </c>
      <c r="Z34" s="1116" t="s">
        <v>4325</v>
      </c>
    </row>
    <row r="35" spans="1:26" x14ac:dyDescent="0.2">
      <c r="A35" s="1078" t="str">
        <f t="shared" si="0"/>
        <v>A</v>
      </c>
      <c r="B35" s="1086" t="s">
        <v>29</v>
      </c>
      <c r="C35" s="1442" t="s">
        <v>198</v>
      </c>
      <c r="D35" s="1088" t="s">
        <v>199</v>
      </c>
      <c r="E35" s="1442" t="s">
        <v>6181</v>
      </c>
      <c r="F35" s="1132" t="s">
        <v>4398</v>
      </c>
      <c r="G35" s="1132"/>
      <c r="H35" s="1132"/>
      <c r="I35" s="1132" t="str">
        <f t="shared" si="1"/>
        <v>---------</v>
      </c>
      <c r="J35" s="1132" t="str">
        <f>IF(ISNUMBER(MATCH(F35,Jan_Inputs_Calc!O:O,0)),"Jan","-")</f>
        <v>-</v>
      </c>
      <c r="K35" s="1132" t="str">
        <f>IF(ISNUMBER(MATCH(F35,Mar_Inputs_Calc_exHACC!O:O,0)),"Mar","-")</f>
        <v>-</v>
      </c>
      <c r="L35" s="1132" t="str">
        <f>IF(ISNUMBER(MATCH(F35,Jul_Inputs_Calc!P:P,0)),"Jul","-")</f>
        <v>-</v>
      </c>
      <c r="M35" s="1132" t="str">
        <f>IF(ISNUMBER(MATCH(F35,Sep_Inputs_Calc!O:O,0)),"Sep","-")</f>
        <v>-</v>
      </c>
      <c r="N35" s="1132" t="str">
        <f>IF(ISNUMBER(MATCH(F788,Oct_Inputs_Calc!O:O,0)),"Oct","-")</f>
        <v>-</v>
      </c>
      <c r="O35" s="1132"/>
      <c r="P35" s="1138" t="str">
        <f>IF(A35=
"A",_xlfn.XLOOKUP(F35,'Section A - Public Patients'!T:T,'Section A - Public Patients'!S:S),
IF(A35="B",_xlfn.XLOOKUP(F35,'Section B - Private Patients'!T:T,'Section B - Private Patients'!S:S),
IF(A35="C",_xlfn.XLOOKUP(F35,'Section C - Psych &amp; Mental Hlth'!T:T,'Section C - Psych &amp; Mental Hlth'!S:S),
IF(A35="D",_xlfn.XLOOKUP(F35,'Section D - Res Com.Care, MPHS '!T:T,'Section D - Res Com.Care, MPHS '!S:S),
IF(A35="E",_xlfn.XLOOKUP(F35,'Section E - Miscellaneous '!T:T,'Section E - Miscellaneous '!S:S))))))</f>
        <v>SPECIAL</v>
      </c>
      <c r="Q35" s="1145">
        <f>IF(A35=
"A",_xlfn.XLOOKUP(F35,'Section A - Public Patients'!T:T,'Section A - Public Patients'!V:V),
IF(A35="B",_xlfn.XLOOKUP(F35,'Section B - Private Patients'!T:T,'Section B - Private Patients'!V:V),
IF(A35="C",_xlfn.XLOOKUP(F35,'Section C - Psych &amp; Mental Hlth'!T:T,'Section C - Psych &amp; Mental Hlth'!V:V),
IF(A35="D",_xlfn.XLOOKUP(F35,'Section D - Res Com.Care, MPHS '!T:T,'Section D - Res Com.Care, MPHS '!V:V),
IF(A35="E",_xlfn.XLOOKUP(F35,'Section E - Miscellaneous '!T:T,'Section E - Miscellaneous '!V:V))))))</f>
        <v>0</v>
      </c>
      <c r="R35" s="1202" t="str">
        <f t="shared" si="2"/>
        <v>GPEDVAGen Public DVANil</v>
      </c>
      <c r="T35" s="1115">
        <v>44866</v>
      </c>
      <c r="U35" s="1123" t="s">
        <v>1824</v>
      </c>
      <c r="V35" s="1124" t="s">
        <v>897</v>
      </c>
      <c r="W35" s="1127" t="s">
        <v>898</v>
      </c>
      <c r="X35" s="1127">
        <v>90007573</v>
      </c>
      <c r="Y35" s="1126" t="s">
        <v>5593</v>
      </c>
      <c r="Z35" s="1116" t="s">
        <v>4325</v>
      </c>
    </row>
    <row r="36" spans="1:26" x14ac:dyDescent="0.2">
      <c r="A36" s="1078" t="str">
        <f t="shared" si="0"/>
        <v>A</v>
      </c>
      <c r="B36" s="1086" t="s">
        <v>29</v>
      </c>
      <c r="C36" s="1438" t="s">
        <v>203</v>
      </c>
      <c r="D36" s="1089" t="s">
        <v>204</v>
      </c>
      <c r="E36" s="1438" t="s">
        <v>6181</v>
      </c>
      <c r="F36" s="1132" t="s">
        <v>4399</v>
      </c>
      <c r="G36" s="1132"/>
      <c r="H36" s="1132"/>
      <c r="I36" s="1132" t="str">
        <f t="shared" si="1"/>
        <v>---------</v>
      </c>
      <c r="J36" s="1132" t="str">
        <f>IF(ISNUMBER(MATCH(F36,Jan_Inputs_Calc!O:O,0)),"Jan","-")</f>
        <v>-</v>
      </c>
      <c r="K36" s="1132" t="str">
        <f>IF(ISNUMBER(MATCH(F36,Mar_Inputs_Calc_exHACC!O:O,0)),"Mar","-")</f>
        <v>-</v>
      </c>
      <c r="L36" s="1132" t="str">
        <f>IF(ISNUMBER(MATCH(F36,Jul_Inputs_Calc!P:P,0)),"Jul","-")</f>
        <v>-</v>
      </c>
      <c r="M36" s="1132" t="str">
        <f>IF(ISNUMBER(MATCH(F36,Sep_Inputs_Calc!O:O,0)),"Sep","-")</f>
        <v>-</v>
      </c>
      <c r="N36" s="1132" t="str">
        <f>IF(ISNUMBER(MATCH(F789,Oct_Inputs_Calc!O:O,0)),"Oct","-")</f>
        <v>-</v>
      </c>
      <c r="O36" s="1132"/>
      <c r="P36" s="1138" t="str">
        <f>IF(A36=
"A",_xlfn.XLOOKUP(F36,'Section A - Public Patients'!T:T,'Section A - Public Patients'!S:S),
IF(A36="B",_xlfn.XLOOKUP(F36,'Section B - Private Patients'!T:T,'Section B - Private Patients'!S:S),
IF(A36="C",_xlfn.XLOOKUP(F36,'Section C - Psych &amp; Mental Hlth'!T:T,'Section C - Psych &amp; Mental Hlth'!S:S),
IF(A36="D",_xlfn.XLOOKUP(F36,'Section D - Res Com.Care, MPHS '!T:T,'Section D - Res Com.Care, MPHS '!S:S),
IF(A36="E",_xlfn.XLOOKUP(F36,'Section E - Miscellaneous '!T:T,'Section E - Miscellaneous '!S:S))))))</f>
        <v>SPECIAL</v>
      </c>
      <c r="Q36" s="1145">
        <f>IF(A36=
"A",_xlfn.XLOOKUP(F36,'Section A - Public Patients'!T:T,'Section A - Public Patients'!V:V),
IF(A36="B",_xlfn.XLOOKUP(F36,'Section B - Private Patients'!T:T,'Section B - Private Patients'!V:V),
IF(A36="C",_xlfn.XLOOKUP(F36,'Section C - Psych &amp; Mental Hlth'!T:T,'Section C - Psych &amp; Mental Hlth'!V:V),
IF(A36="D",_xlfn.XLOOKUP(F36,'Section D - Res Com.Care, MPHS '!T:T,'Section D - Res Com.Care, MPHS '!V:V),
IF(A36="E",_xlfn.XLOOKUP(F36,'Section E - Miscellaneous '!T:T,'Section E - Miscellaneous '!V:V))))))</f>
        <v>0</v>
      </c>
      <c r="R36" s="1202" t="str">
        <f t="shared" si="2"/>
        <v>GPEDVASDGen Public DVA - SDNil</v>
      </c>
      <c r="T36" s="1115">
        <v>44866</v>
      </c>
      <c r="U36" s="1123" t="s">
        <v>1824</v>
      </c>
      <c r="V36" s="1124" t="s">
        <v>899</v>
      </c>
      <c r="W36" s="1127" t="s">
        <v>900</v>
      </c>
      <c r="X36" s="1127">
        <v>90006075</v>
      </c>
      <c r="Y36" s="1126" t="s">
        <v>5594</v>
      </c>
      <c r="Z36" s="1116" t="s">
        <v>4325</v>
      </c>
    </row>
    <row r="37" spans="1:26" x14ac:dyDescent="0.2">
      <c r="A37" s="1078" t="str">
        <f t="shared" si="0"/>
        <v>A</v>
      </c>
      <c r="B37" s="1086" t="s">
        <v>29</v>
      </c>
      <c r="C37" s="1438" t="s">
        <v>205</v>
      </c>
      <c r="D37" s="1088" t="s">
        <v>206</v>
      </c>
      <c r="E37" s="1438" t="s">
        <v>6181</v>
      </c>
      <c r="F37" s="1132" t="s">
        <v>4400</v>
      </c>
      <c r="G37" s="1132"/>
      <c r="H37" s="1132"/>
      <c r="I37" s="1132" t="str">
        <f t="shared" si="1"/>
        <v>---------</v>
      </c>
      <c r="J37" s="1132" t="str">
        <f>IF(ISNUMBER(MATCH(F37,Jan_Inputs_Calc!O:O,0)),"Jan","-")</f>
        <v>-</v>
      </c>
      <c r="K37" s="1132" t="str">
        <f>IF(ISNUMBER(MATCH(F37,Mar_Inputs_Calc_exHACC!O:O,0)),"Mar","-")</f>
        <v>-</v>
      </c>
      <c r="L37" s="1132" t="str">
        <f>IF(ISNUMBER(MATCH(F37,Jul_Inputs_Calc!P:P,0)),"Jul","-")</f>
        <v>-</v>
      </c>
      <c r="M37" s="1132" t="str">
        <f>IF(ISNUMBER(MATCH(F37,Sep_Inputs_Calc!O:O,0)),"Sep","-")</f>
        <v>-</v>
      </c>
      <c r="N37" s="1132" t="str">
        <f>IF(ISNUMBER(MATCH(F790,Oct_Inputs_Calc!O:O,0)),"Oct","-")</f>
        <v>-</v>
      </c>
      <c r="O37" s="1132"/>
      <c r="P37" s="1138" t="str">
        <f>IF(A37=
"A",_xlfn.XLOOKUP(F37,'Section A - Public Patients'!T:T,'Section A - Public Patients'!S:S),
IF(A37="B",_xlfn.XLOOKUP(F37,'Section B - Private Patients'!T:T,'Section B - Private Patients'!S:S),
IF(A37="C",_xlfn.XLOOKUP(F37,'Section C - Psych &amp; Mental Hlth'!T:T,'Section C - Psych &amp; Mental Hlth'!S:S),
IF(A37="D",_xlfn.XLOOKUP(F37,'Section D - Res Com.Care, MPHS '!T:T,'Section D - Res Com.Care, MPHS '!S:S),
IF(A37="E",_xlfn.XLOOKUP(F37,'Section E - Miscellaneous '!T:T,'Section E - Miscellaneous '!S:S))))))</f>
        <v>SPECIAL</v>
      </c>
      <c r="Q37" s="1145">
        <f>IF(A37=
"A",_xlfn.XLOOKUP(F37,'Section A - Public Patients'!T:T,'Section A - Public Patients'!V:V),
IF(A37="B",_xlfn.XLOOKUP(F37,'Section B - Private Patients'!T:T,'Section B - Private Patients'!V:V),
IF(A37="C",_xlfn.XLOOKUP(F37,'Section C - Psych &amp; Mental Hlth'!T:T,'Section C - Psych &amp; Mental Hlth'!V:V),
IF(A37="D",_xlfn.XLOOKUP(F37,'Section D - Res Com.Care, MPHS '!T:T,'Section D - Res Com.Care, MPHS '!V:V),
IF(A37="E",_xlfn.XLOOKUP(F37,'Section E - Miscellaneous '!T:T,'Section E - Miscellaneous '!V:V))))))</f>
        <v>0</v>
      </c>
      <c r="R37" s="1202" t="str">
        <f t="shared" si="2"/>
        <v>GPEDVAHHGen Public DVA Hospital in the HomeNil</v>
      </c>
      <c r="T37" s="1115">
        <v>44866</v>
      </c>
      <c r="U37" s="1123" t="s">
        <v>1824</v>
      </c>
      <c r="V37" s="1124" t="s">
        <v>901</v>
      </c>
      <c r="W37" s="1127" t="s">
        <v>902</v>
      </c>
      <c r="X37" s="1127">
        <v>90007574</v>
      </c>
      <c r="Y37" s="1126" t="s">
        <v>5595</v>
      </c>
      <c r="Z37" s="1116" t="s">
        <v>4325</v>
      </c>
    </row>
    <row r="38" spans="1:26" x14ac:dyDescent="0.2">
      <c r="A38" s="1078" t="str">
        <f t="shared" si="0"/>
        <v>A</v>
      </c>
      <c r="B38" s="1086" t="s">
        <v>38</v>
      </c>
      <c r="C38" s="1438" t="s">
        <v>207</v>
      </c>
      <c r="D38" s="1089" t="s">
        <v>208</v>
      </c>
      <c r="E38" s="1438" t="s">
        <v>6181</v>
      </c>
      <c r="F38" s="1132" t="s">
        <v>4401</v>
      </c>
      <c r="G38" s="1132"/>
      <c r="H38" s="1132"/>
      <c r="I38" s="1132" t="str">
        <f t="shared" si="1"/>
        <v>---------</v>
      </c>
      <c r="J38" s="1132" t="str">
        <f>IF(ISNUMBER(MATCH(F38,Jan_Inputs_Calc!O:O,0)),"Jan","-")</f>
        <v>-</v>
      </c>
      <c r="K38" s="1132" t="str">
        <f>IF(ISNUMBER(MATCH(F38,Mar_Inputs_Calc_exHACC!O:O,0)),"Mar","-")</f>
        <v>-</v>
      </c>
      <c r="L38" s="1132" t="str">
        <f>IF(ISNUMBER(MATCH(F38,Jul_Inputs_Calc!P:P,0)),"Jul","-")</f>
        <v>-</v>
      </c>
      <c r="M38" s="1132" t="str">
        <f>IF(ISNUMBER(MATCH(F38,Sep_Inputs_Calc!O:O,0)),"Sep","-")</f>
        <v>-</v>
      </c>
      <c r="N38" s="1132" t="str">
        <f>IF(ISNUMBER(MATCH(F791,Oct_Inputs_Calc!O:O,0)),"Oct","-")</f>
        <v>-</v>
      </c>
      <c r="O38" s="1132"/>
      <c r="P38" s="1138" t="str">
        <f>IF(A38=
"A",_xlfn.XLOOKUP(F38,'Section A - Public Patients'!T:T,'Section A - Public Patients'!S:S),
IF(A38="B",_xlfn.XLOOKUP(F38,'Section B - Private Patients'!T:T,'Section B - Private Patients'!S:S),
IF(A38="C",_xlfn.XLOOKUP(F38,'Section C - Psych &amp; Mental Hlth'!T:T,'Section C - Psych &amp; Mental Hlth'!S:S),
IF(A38="D",_xlfn.XLOOKUP(F38,'Section D - Res Com.Care, MPHS '!T:T,'Section D - Res Com.Care, MPHS '!S:S),
IF(A38="E",_xlfn.XLOOKUP(F38,'Section E - Miscellaneous '!T:T,'Section E - Miscellaneous '!S:S))))))</f>
        <v>SPECIAL</v>
      </c>
      <c r="Q38" s="1145">
        <f>IF(A38=
"A",_xlfn.XLOOKUP(F38,'Section A - Public Patients'!T:T,'Section A - Public Patients'!V:V),
IF(A38="B",_xlfn.XLOOKUP(F38,'Section B - Private Patients'!T:T,'Section B - Private Patients'!V:V),
IF(A38="C",_xlfn.XLOOKUP(F38,'Section C - Psych &amp; Mental Hlth'!T:T,'Section C - Psych &amp; Mental Hlth'!V:V),
IF(A38="D",_xlfn.XLOOKUP(F38,'Section D - Res Com.Care, MPHS '!T:T,'Section D - Res Com.Care, MPHS '!V:V),
IF(A38="E",_xlfn.XLOOKUP(F38,'Section E - Miscellaneous '!T:T,'Section E - Miscellaneous '!V:V))))))</f>
        <v>0</v>
      </c>
      <c r="R38" s="1202" t="str">
        <f t="shared" si="2"/>
        <v>GPRCDVAGen Public Respite Care DVA (Hospital Only)Nil</v>
      </c>
      <c r="T38" s="1115">
        <v>44866</v>
      </c>
      <c r="U38" s="1123" t="s">
        <v>1824</v>
      </c>
      <c r="V38" s="1124" t="s">
        <v>903</v>
      </c>
      <c r="W38" s="1127" t="s">
        <v>904</v>
      </c>
      <c r="X38" s="1127">
        <v>90006575</v>
      </c>
      <c r="Y38" s="1126" t="s">
        <v>5596</v>
      </c>
      <c r="Z38" s="1116" t="s">
        <v>4325</v>
      </c>
    </row>
    <row r="39" spans="1:26" x14ac:dyDescent="0.2">
      <c r="A39" s="1078" t="str">
        <f t="shared" si="0"/>
        <v>A</v>
      </c>
      <c r="B39" s="1086" t="s">
        <v>38</v>
      </c>
      <c r="C39" s="1438" t="s">
        <v>209</v>
      </c>
      <c r="D39" s="1089" t="s">
        <v>210</v>
      </c>
      <c r="E39" s="1438" t="s">
        <v>6181</v>
      </c>
      <c r="F39" s="1132" t="s">
        <v>4402</v>
      </c>
      <c r="G39" s="1132"/>
      <c r="H39" s="1132"/>
      <c r="I39" s="1132" t="str">
        <f t="shared" si="1"/>
        <v>---------</v>
      </c>
      <c r="J39" s="1132" t="str">
        <f>IF(ISNUMBER(MATCH(F39,Jan_Inputs_Calc!O:O,0)),"Jan","-")</f>
        <v>-</v>
      </c>
      <c r="K39" s="1132" t="str">
        <f>IF(ISNUMBER(MATCH(F39,Mar_Inputs_Calc_exHACC!O:O,0)),"Mar","-")</f>
        <v>-</v>
      </c>
      <c r="L39" s="1132" t="str">
        <f>IF(ISNUMBER(MATCH(F39,Jul_Inputs_Calc!P:P,0)),"Jul","-")</f>
        <v>-</v>
      </c>
      <c r="M39" s="1132" t="str">
        <f>IF(ISNUMBER(MATCH(F39,Sep_Inputs_Calc!O:O,0)),"Sep","-")</f>
        <v>-</v>
      </c>
      <c r="N39" s="1132" t="str">
        <f>IF(ISNUMBER(MATCH(F792,Oct_Inputs_Calc!O:O,0)),"Oct","-")</f>
        <v>-</v>
      </c>
      <c r="O39" s="1132"/>
      <c r="P39" s="1138" t="str">
        <f>IF(A39=
"A",_xlfn.XLOOKUP(F39,'Section A - Public Patients'!T:T,'Section A - Public Patients'!S:S),
IF(A39="B",_xlfn.XLOOKUP(F39,'Section B - Private Patients'!T:T,'Section B - Private Patients'!S:S),
IF(A39="C",_xlfn.XLOOKUP(F39,'Section C - Psych &amp; Mental Hlth'!T:T,'Section C - Psych &amp; Mental Hlth'!S:S),
IF(A39="D",_xlfn.XLOOKUP(F39,'Section D - Res Com.Care, MPHS '!T:T,'Section D - Res Com.Care, MPHS '!S:S),
IF(A39="E",_xlfn.XLOOKUP(F39,'Section E - Miscellaneous '!T:T,'Section E - Miscellaneous '!S:S))))))</f>
        <v>SPECIAL</v>
      </c>
      <c r="Q39" s="1145">
        <f>IF(A39=
"A",_xlfn.XLOOKUP(F39,'Section A - Public Patients'!T:T,'Section A - Public Patients'!V:V),
IF(A39="B",_xlfn.XLOOKUP(F39,'Section B - Private Patients'!T:T,'Section B - Private Patients'!V:V),
IF(A39="C",_xlfn.XLOOKUP(F39,'Section C - Psych &amp; Mental Hlth'!T:T,'Section C - Psych &amp; Mental Hlth'!V:V),
IF(A39="D",_xlfn.XLOOKUP(F39,'Section D - Res Com.Care, MPHS '!T:T,'Section D - Res Com.Care, MPHS '!V:V),
IF(A39="E",_xlfn.XLOOKUP(F39,'Section E - Miscellaneous '!T:T,'Section E - Miscellaneous '!V:V))))))</f>
        <v>0</v>
      </c>
      <c r="R39" s="1202" t="str">
        <f t="shared" si="2"/>
        <v>GPRCDVASDGen Public Respite Care DVA - SD (Hospital Only)Nil</v>
      </c>
      <c r="T39" s="1115">
        <v>44866</v>
      </c>
      <c r="U39" s="1123" t="s">
        <v>1824</v>
      </c>
      <c r="V39" s="1124" t="s">
        <v>905</v>
      </c>
      <c r="W39" s="1127" t="s">
        <v>906</v>
      </c>
      <c r="X39" s="1127">
        <v>90007575</v>
      </c>
      <c r="Y39" s="1126" t="s">
        <v>5597</v>
      </c>
      <c r="Z39" s="1116" t="s">
        <v>4325</v>
      </c>
    </row>
    <row r="40" spans="1:26" x14ac:dyDescent="0.2">
      <c r="A40" s="1078" t="str">
        <f t="shared" si="0"/>
        <v>A</v>
      </c>
      <c r="B40" s="1086" t="s">
        <v>53</v>
      </c>
      <c r="C40" s="1438" t="s">
        <v>211</v>
      </c>
      <c r="D40" s="1088" t="s">
        <v>212</v>
      </c>
      <c r="E40" s="1438">
        <v>90007121</v>
      </c>
      <c r="F40" s="1132" t="s">
        <v>4403</v>
      </c>
      <c r="G40" s="1132"/>
      <c r="H40" s="1132"/>
      <c r="I40" s="1132" t="str">
        <f t="shared" si="1"/>
        <v>--Mar---Sep--</v>
      </c>
      <c r="J40" s="1132" t="str">
        <f>IF(ISNUMBER(MATCH(F40,Jan_Inputs_Calc!O:O,0)),"Jan","-")</f>
        <v>-</v>
      </c>
      <c r="K40" s="1132" t="str">
        <f>IF(ISNUMBER(MATCH(F40,Mar_Inputs_Calc_exHACC!O:O,0)),"Mar","-")</f>
        <v>Mar</v>
      </c>
      <c r="L40" s="1132" t="str">
        <f>IF(ISNUMBER(MATCH(F40,Jul_Inputs_Calc!P:P,0)),"Jul","-")</f>
        <v>-</v>
      </c>
      <c r="M40" s="1132" t="str">
        <f>IF(ISNUMBER(MATCH(F40,Sep_Inputs_Calc!O:O,0)),"Sep","-")</f>
        <v>Sep</v>
      </c>
      <c r="N40" s="1132" t="str">
        <f>IF(ISNUMBER(MATCH(F793,Oct_Inputs_Calc!O:O,0)),"Oct","-")</f>
        <v>-</v>
      </c>
      <c r="O40" s="1132"/>
      <c r="P40" s="1138" t="str">
        <f>IF(A40=
"A",_xlfn.XLOOKUP(F40,'Section A - Public Patients'!T:T,'Section A - Public Patients'!S:S),
IF(A40="B",_xlfn.XLOOKUP(F40,'Section B - Private Patients'!T:T,'Section B - Private Patients'!S:S),
IF(A40="C",_xlfn.XLOOKUP(F40,'Section C - Psych &amp; Mental Hlth'!T:T,'Section C - Psych &amp; Mental Hlth'!S:S),
IF(A40="D",_xlfn.XLOOKUP(F40,'Section D - Res Com.Care, MPHS '!T:T,'Section D - Res Com.Care, MPHS '!S:S),
IF(A40="E",_xlfn.XLOOKUP(F40,'Section E - Miscellaneous '!T:T,'Section E - Miscellaneous '!S:S))))))</f>
        <v>LINKED</v>
      </c>
      <c r="Q40" s="1145" t="str">
        <f>IF(A40=
"A",_xlfn.XLOOKUP(F40,'Section A - Public Patients'!T:T,'Section A - Public Patients'!V:V),
IF(A40="B",_xlfn.XLOOKUP(F40,'Section B - Private Patients'!T:T,'Section B - Private Patients'!V:V),
IF(A40="C",_xlfn.XLOOKUP(F40,'Section C - Psych &amp; Mental Hlth'!T:T,'Section C - Psych &amp; Mental Hlth'!V:V),
IF(A40="D",_xlfn.XLOOKUP(F40,'Section D - Res Com.Care, MPHS '!T:T,'Section D - Res Com.Care, MPHS '!V:V),
IF(A40="E",_xlfn.XLOOKUP(F40,'Section E - Miscellaneous '!T:T,'Section E - Miscellaneous '!V:V))))))</f>
        <v>A-1.1-011</v>
      </c>
      <c r="R40" s="1202" t="str">
        <f t="shared" si="2"/>
        <v>GPLSDVAGen Public Long Stay DVA90007121</v>
      </c>
      <c r="T40" s="1115">
        <v>44866</v>
      </c>
      <c r="U40" s="1123" t="s">
        <v>1824</v>
      </c>
      <c r="V40" s="1124" t="s">
        <v>907</v>
      </c>
      <c r="W40" s="1127" t="s">
        <v>908</v>
      </c>
      <c r="X40" s="1127">
        <v>90005638</v>
      </c>
      <c r="Y40" s="1126" t="s">
        <v>5598</v>
      </c>
      <c r="Z40" s="1116" t="s">
        <v>4325</v>
      </c>
    </row>
    <row r="41" spans="1:26" x14ac:dyDescent="0.2">
      <c r="A41" s="1078" t="str">
        <f t="shared" si="0"/>
        <v>A</v>
      </c>
      <c r="B41" s="1086" t="s">
        <v>29</v>
      </c>
      <c r="C41" s="1438" t="s">
        <v>227</v>
      </c>
      <c r="D41" s="1089" t="s">
        <v>228</v>
      </c>
      <c r="E41" s="1438">
        <v>90005962</v>
      </c>
      <c r="F41" s="1132" t="s">
        <v>4404</v>
      </c>
      <c r="G41" s="1132"/>
      <c r="H41" s="1132"/>
      <c r="I41" s="1132" t="str">
        <f t="shared" si="1"/>
        <v>----Jul----</v>
      </c>
      <c r="J41" s="1132" t="str">
        <f>IF(ISNUMBER(MATCH(F41,Jan_Inputs_Calc!O:O,0)),"Jan","-")</f>
        <v>-</v>
      </c>
      <c r="K41" s="1132" t="str">
        <f>IF(ISNUMBER(MATCH(F41,Mar_Inputs_Calc_exHACC!O:O,0)),"Mar","-")</f>
        <v>-</v>
      </c>
      <c r="L41" s="1132" t="str">
        <f>IF(ISNUMBER(MATCH(F41,Jul_Inputs_Calc!P:P,0)),"Jul","-")</f>
        <v>Jul</v>
      </c>
      <c r="M41" s="1132" t="str">
        <f>IF(ISNUMBER(MATCH(F41,Sep_Inputs_Calc!O:O,0)),"Sep","-")</f>
        <v>-</v>
      </c>
      <c r="N41" s="1132" t="str">
        <f>IF(ISNUMBER(MATCH(F794,Oct_Inputs_Calc!O:O,0)),"Oct","-")</f>
        <v>-</v>
      </c>
      <c r="O41" s="1132"/>
      <c r="P41" s="1138" t="str">
        <f>IF(A41=
"A",_xlfn.XLOOKUP(F41,'Section A - Public Patients'!T:T,'Section A - Public Patients'!S:S),
IF(A41="B",_xlfn.XLOOKUP(F41,'Section B - Private Patients'!T:T,'Section B - Private Patients'!S:S),
IF(A41="C",_xlfn.XLOOKUP(F41,'Section C - Psych &amp; Mental Hlth'!T:T,'Section C - Psych &amp; Mental Hlth'!S:S),
IF(A41="D",_xlfn.XLOOKUP(F41,'Section D - Res Com.Care, MPHS '!T:T,'Section D - Res Com.Care, MPHS '!S:S),
IF(A41="E",_xlfn.XLOOKUP(F41,'Section E - Miscellaneous '!T:T,'Section E - Miscellaneous '!S:S))))))</f>
        <v>INPUT</v>
      </c>
      <c r="Q41" s="1145" t="str">
        <f>IF(A41=
"A",_xlfn.XLOOKUP(F41,'Section A - Public Patients'!T:T,'Section A - Public Patients'!V:V),
IF(A41="B",_xlfn.XLOOKUP(F41,'Section B - Private Patients'!T:T,'Section B - Private Patients'!V:V),
IF(A41="C",_xlfn.XLOOKUP(F41,'Section C - Psych &amp; Mental Hlth'!T:T,'Section C - Psych &amp; Mental Hlth'!V:V),
IF(A41="D",_xlfn.XLOOKUP(F41,'Section D - Res Com.Care, MPHS '!T:T,'Section D - Res Com.Care, MPHS '!V:V),
IF(A41="E",_xlfn.XLOOKUP(F41,'Section E - Miscellaneous '!T:T,'Section E - Miscellaneous '!V:V))))))</f>
        <v>A-1.5-001</v>
      </c>
      <c r="R41" s="1202" t="str">
        <f t="shared" si="2"/>
        <v>GPIGen Public Ineligible 90005962</v>
      </c>
      <c r="T41" s="1115">
        <v>44866</v>
      </c>
      <c r="U41" s="1123" t="s">
        <v>1824</v>
      </c>
      <c r="V41" s="1124" t="s">
        <v>909</v>
      </c>
      <c r="W41" s="1127" t="s">
        <v>910</v>
      </c>
      <c r="X41" s="1127">
        <v>90007576</v>
      </c>
      <c r="Y41" s="1126" t="s">
        <v>5599</v>
      </c>
      <c r="Z41" s="1116" t="s">
        <v>4325</v>
      </c>
    </row>
    <row r="42" spans="1:26" x14ac:dyDescent="0.2">
      <c r="A42" s="1078" t="str">
        <f t="shared" si="0"/>
        <v>A</v>
      </c>
      <c r="B42" s="1086" t="s">
        <v>29</v>
      </c>
      <c r="C42" s="1438" t="s">
        <v>229</v>
      </c>
      <c r="D42" s="1089" t="s">
        <v>230</v>
      </c>
      <c r="E42" s="1438">
        <v>90007122</v>
      </c>
      <c r="F42" s="1132" t="s">
        <v>4405</v>
      </c>
      <c r="G42" s="1132"/>
      <c r="H42" s="1132"/>
      <c r="I42" s="1132" t="str">
        <f t="shared" si="1"/>
        <v>----Jul----</v>
      </c>
      <c r="J42" s="1132" t="str">
        <f>IF(ISNUMBER(MATCH(F42,Jan_Inputs_Calc!O:O,0)),"Jan","-")</f>
        <v>-</v>
      </c>
      <c r="K42" s="1132" t="str">
        <f>IF(ISNUMBER(MATCH(F42,Mar_Inputs_Calc_exHACC!O:O,0)),"Mar","-")</f>
        <v>-</v>
      </c>
      <c r="L42" s="1132" t="str">
        <f>IF(ISNUMBER(MATCH(F42,Jul_Inputs_Calc!P:P,0)),"Jul","-")</f>
        <v>Jul</v>
      </c>
      <c r="M42" s="1132" t="str">
        <f>IF(ISNUMBER(MATCH(F42,Sep_Inputs_Calc!O:O,0)),"Sep","-")</f>
        <v>-</v>
      </c>
      <c r="N42" s="1132" t="str">
        <f>IF(ISNUMBER(MATCH(F795,Oct_Inputs_Calc!O:O,0)),"Oct","-")</f>
        <v>-</v>
      </c>
      <c r="O42" s="1132"/>
      <c r="P42" s="1138" t="str">
        <f>IF(A42=
"A",_xlfn.XLOOKUP(F42,'Section A - Public Patients'!T:T,'Section A - Public Patients'!S:S),
IF(A42="B",_xlfn.XLOOKUP(F42,'Section B - Private Patients'!T:T,'Section B - Private Patients'!S:S),
IF(A42="C",_xlfn.XLOOKUP(F42,'Section C - Psych &amp; Mental Hlth'!T:T,'Section C - Psych &amp; Mental Hlth'!S:S),
IF(A42="D",_xlfn.XLOOKUP(F42,'Section D - Res Com.Care, MPHS '!T:T,'Section D - Res Com.Care, MPHS '!S:S),
IF(A42="E",_xlfn.XLOOKUP(F42,'Section E - Miscellaneous '!T:T,'Section E - Miscellaneous '!S:S))))))</f>
        <v>INPUT</v>
      </c>
      <c r="Q42" s="1145" t="str">
        <f>IF(A42=
"A",_xlfn.XLOOKUP(F42,'Section A - Public Patients'!T:T,'Section A - Public Patients'!V:V),
IF(A42="B",_xlfn.XLOOKUP(F42,'Section B - Private Patients'!T:T,'Section B - Private Patients'!V:V),
IF(A42="C",_xlfn.XLOOKUP(F42,'Section C - Psych &amp; Mental Hlth'!T:T,'Section C - Psych &amp; Mental Hlth'!V:V),
IF(A42="D",_xlfn.XLOOKUP(F42,'Section D - Res Com.Care, MPHS '!T:T,'Section D - Res Com.Care, MPHS '!V:V),
IF(A42="E",_xlfn.XLOOKUP(F42,'Section E - Miscellaneous '!T:T,'Section E - Miscellaneous '!V:V))))))</f>
        <v>A-1.5-002</v>
      </c>
      <c r="R42" s="1202" t="str">
        <f t="shared" si="2"/>
        <v>GPISDGen Public Ineligible - SD90007122</v>
      </c>
      <c r="T42" s="1115">
        <v>44866</v>
      </c>
      <c r="U42" s="1123" t="s">
        <v>1824</v>
      </c>
      <c r="V42" s="1124" t="s">
        <v>911</v>
      </c>
      <c r="W42" s="1127" t="s">
        <v>912</v>
      </c>
      <c r="X42" s="1127">
        <v>90006576</v>
      </c>
      <c r="Y42" s="1126" t="s">
        <v>5600</v>
      </c>
      <c r="Z42" s="1116" t="s">
        <v>4325</v>
      </c>
    </row>
    <row r="43" spans="1:26" x14ac:dyDescent="0.2">
      <c r="A43" s="1078" t="str">
        <f t="shared" si="0"/>
        <v>A</v>
      </c>
      <c r="B43" s="1086" t="s">
        <v>29</v>
      </c>
      <c r="C43" s="1438" t="s">
        <v>231</v>
      </c>
      <c r="D43" s="1089" t="s">
        <v>232</v>
      </c>
      <c r="E43" s="1438">
        <v>90006349</v>
      </c>
      <c r="F43" s="1132" t="s">
        <v>4406</v>
      </c>
      <c r="G43" s="1132"/>
      <c r="H43" s="1132"/>
      <c r="I43" s="1132" t="str">
        <f t="shared" si="1"/>
        <v>----Jul----</v>
      </c>
      <c r="J43" s="1132" t="str">
        <f>IF(ISNUMBER(MATCH(F43,Jan_Inputs_Calc!O:O,0)),"Jan","-")</f>
        <v>-</v>
      </c>
      <c r="K43" s="1132" t="str">
        <f>IF(ISNUMBER(MATCH(F43,Mar_Inputs_Calc_exHACC!O:O,0)),"Mar","-")</f>
        <v>-</v>
      </c>
      <c r="L43" s="1132" t="str">
        <f>IF(ISNUMBER(MATCH(F43,Jul_Inputs_Calc!P:P,0)),"Jul","-")</f>
        <v>Jul</v>
      </c>
      <c r="M43" s="1132" t="str">
        <f>IF(ISNUMBER(MATCH(F43,Sep_Inputs_Calc!O:O,0)),"Sep","-")</f>
        <v>-</v>
      </c>
      <c r="N43" s="1132" t="str">
        <f>IF(ISNUMBER(MATCH(F796,Oct_Inputs_Calc!O:O,0)),"Oct","-")</f>
        <v>-</v>
      </c>
      <c r="O43" s="1132"/>
      <c r="P43" s="1138" t="str">
        <f>IF(A43=
"A",_xlfn.XLOOKUP(F43,'Section A - Public Patients'!T:T,'Section A - Public Patients'!S:S),
IF(A43="B",_xlfn.XLOOKUP(F43,'Section B - Private Patients'!T:T,'Section B - Private Patients'!S:S),
IF(A43="C",_xlfn.XLOOKUP(F43,'Section C - Psych &amp; Mental Hlth'!T:T,'Section C - Psych &amp; Mental Hlth'!S:S),
IF(A43="D",_xlfn.XLOOKUP(F43,'Section D - Res Com.Care, MPHS '!T:T,'Section D - Res Com.Care, MPHS '!S:S),
IF(A43="E",_xlfn.XLOOKUP(F43,'Section E - Miscellaneous '!T:T,'Section E - Miscellaneous '!S:S))))))</f>
        <v>INPUT</v>
      </c>
      <c r="Q43" s="1145" t="str">
        <f>IF(A43=
"A",_xlfn.XLOOKUP(F43,'Section A - Public Patients'!T:T,'Section A - Public Patients'!V:V),
IF(A43="B",_xlfn.XLOOKUP(F43,'Section B - Private Patients'!T:T,'Section B - Private Patients'!V:V),
IF(A43="C",_xlfn.XLOOKUP(F43,'Section C - Psych &amp; Mental Hlth'!T:T,'Section C - Psych &amp; Mental Hlth'!V:V),
IF(A43="D",_xlfn.XLOOKUP(F43,'Section D - Res Com.Care, MPHS '!T:T,'Section D - Res Com.Care, MPHS '!V:V),
IF(A43="E",_xlfn.XLOOKUP(F43,'Section E - Miscellaneous '!T:T,'Section E - Miscellaneous '!V:V))))))</f>
        <v>A-1.5-003</v>
      </c>
      <c r="R43" s="1202" t="str">
        <f t="shared" si="2"/>
        <v>GPICCUGen Public Ineligible Coronary Care Unit90006349</v>
      </c>
      <c r="T43" s="1115">
        <v>44866</v>
      </c>
      <c r="U43" s="1123" t="s">
        <v>1824</v>
      </c>
      <c r="V43" s="1124" t="s">
        <v>913</v>
      </c>
      <c r="W43" s="1127" t="s">
        <v>914</v>
      </c>
      <c r="X43" s="1127">
        <v>90007577</v>
      </c>
      <c r="Y43" s="1126" t="s">
        <v>5601</v>
      </c>
      <c r="Z43" s="1116" t="s">
        <v>4325</v>
      </c>
    </row>
    <row r="44" spans="1:26" x14ac:dyDescent="0.2">
      <c r="A44" s="1078" t="str">
        <f t="shared" si="0"/>
        <v>A</v>
      </c>
      <c r="B44" s="1086" t="s">
        <v>29</v>
      </c>
      <c r="C44" s="1438" t="s">
        <v>233</v>
      </c>
      <c r="D44" s="1089" t="s">
        <v>234</v>
      </c>
      <c r="E44" s="1438">
        <v>90007123</v>
      </c>
      <c r="F44" s="1132" t="s">
        <v>4407</v>
      </c>
      <c r="G44" s="1132"/>
      <c r="H44" s="1132"/>
      <c r="I44" s="1132" t="str">
        <f t="shared" si="1"/>
        <v>----Jul----</v>
      </c>
      <c r="J44" s="1132" t="str">
        <f>IF(ISNUMBER(MATCH(F44,Jan_Inputs_Calc!O:O,0)),"Jan","-")</f>
        <v>-</v>
      </c>
      <c r="K44" s="1132" t="str">
        <f>IF(ISNUMBER(MATCH(F44,Mar_Inputs_Calc_exHACC!O:O,0)),"Mar","-")</f>
        <v>-</v>
      </c>
      <c r="L44" s="1132" t="str">
        <f>IF(ISNUMBER(MATCH(F44,Jul_Inputs_Calc!P:P,0)),"Jul","-")</f>
        <v>Jul</v>
      </c>
      <c r="M44" s="1132" t="str">
        <f>IF(ISNUMBER(MATCH(F44,Sep_Inputs_Calc!O:O,0)),"Sep","-")</f>
        <v>-</v>
      </c>
      <c r="N44" s="1132" t="str">
        <f>IF(ISNUMBER(MATCH(F797,Oct_Inputs_Calc!O:O,0)),"Oct","-")</f>
        <v>-</v>
      </c>
      <c r="O44" s="1132"/>
      <c r="P44" s="1138" t="str">
        <f>IF(A44=
"A",_xlfn.XLOOKUP(F44,'Section A - Public Patients'!T:T,'Section A - Public Patients'!S:S),
IF(A44="B",_xlfn.XLOOKUP(F44,'Section B - Private Patients'!T:T,'Section B - Private Patients'!S:S),
IF(A44="C",_xlfn.XLOOKUP(F44,'Section C - Psych &amp; Mental Hlth'!T:T,'Section C - Psych &amp; Mental Hlth'!S:S),
IF(A44="D",_xlfn.XLOOKUP(F44,'Section D - Res Com.Care, MPHS '!T:T,'Section D - Res Com.Care, MPHS '!S:S),
IF(A44="E",_xlfn.XLOOKUP(F44,'Section E - Miscellaneous '!T:T,'Section E - Miscellaneous '!S:S))))))</f>
        <v>INPUT</v>
      </c>
      <c r="Q44" s="1145" t="str">
        <f>IF(A44=
"A",_xlfn.XLOOKUP(F44,'Section A - Public Patients'!T:T,'Section A - Public Patients'!V:V),
IF(A44="B",_xlfn.XLOOKUP(F44,'Section B - Private Patients'!T:T,'Section B - Private Patients'!V:V),
IF(A44="C",_xlfn.XLOOKUP(F44,'Section C - Psych &amp; Mental Hlth'!T:T,'Section C - Psych &amp; Mental Hlth'!V:V),
IF(A44="D",_xlfn.XLOOKUP(F44,'Section D - Res Com.Care, MPHS '!T:T,'Section D - Res Com.Care, MPHS '!V:V),
IF(A44="E",_xlfn.XLOOKUP(F44,'Section E - Miscellaneous '!T:T,'Section E - Miscellaneous '!V:V))))))</f>
        <v>A-1.5-004</v>
      </c>
      <c r="R44" s="1202" t="str">
        <f t="shared" si="2"/>
        <v>GPICCUSDGen Public Ineligible Coronary Care Unit - SD90007123</v>
      </c>
      <c r="T44" s="1115">
        <v>44866</v>
      </c>
      <c r="U44" s="1123" t="s">
        <v>1824</v>
      </c>
      <c r="V44" s="1124" t="s">
        <v>915</v>
      </c>
      <c r="W44" s="1127" t="s">
        <v>916</v>
      </c>
      <c r="X44" s="1127">
        <v>90006076</v>
      </c>
      <c r="Y44" s="1126" t="s">
        <v>5602</v>
      </c>
      <c r="Z44" s="1116" t="s">
        <v>4325</v>
      </c>
    </row>
    <row r="45" spans="1:26" x14ac:dyDescent="0.2">
      <c r="A45" s="1078" t="str">
        <f t="shared" si="0"/>
        <v>A</v>
      </c>
      <c r="B45" s="1086" t="s">
        <v>29</v>
      </c>
      <c r="C45" s="1438" t="s">
        <v>235</v>
      </c>
      <c r="D45" s="1089" t="s">
        <v>236</v>
      </c>
      <c r="E45" s="1438">
        <v>90005769</v>
      </c>
      <c r="F45" s="1132" t="s">
        <v>4408</v>
      </c>
      <c r="G45" s="1132"/>
      <c r="H45" s="1132"/>
      <c r="I45" s="1132" t="str">
        <f t="shared" si="1"/>
        <v>----Jul----</v>
      </c>
      <c r="J45" s="1132" t="str">
        <f>IF(ISNUMBER(MATCH(F45,Jan_Inputs_Calc!O:O,0)),"Jan","-")</f>
        <v>-</v>
      </c>
      <c r="K45" s="1132" t="str">
        <f>IF(ISNUMBER(MATCH(F45,Mar_Inputs_Calc_exHACC!O:O,0)),"Mar","-")</f>
        <v>-</v>
      </c>
      <c r="L45" s="1132" t="str">
        <f>IF(ISNUMBER(MATCH(F45,Jul_Inputs_Calc!P:P,0)),"Jul","-")</f>
        <v>Jul</v>
      </c>
      <c r="M45" s="1132" t="str">
        <f>IF(ISNUMBER(MATCH(F45,Sep_Inputs_Calc!O:O,0)),"Sep","-")</f>
        <v>-</v>
      </c>
      <c r="N45" s="1132" t="str">
        <f>IF(ISNUMBER(MATCH(F798,Oct_Inputs_Calc!O:O,0)),"Oct","-")</f>
        <v>-</v>
      </c>
      <c r="O45" s="1132"/>
      <c r="P45" s="1138" t="str">
        <f>IF(A45=
"A",_xlfn.XLOOKUP(F45,'Section A - Public Patients'!T:T,'Section A - Public Patients'!S:S),
IF(A45="B",_xlfn.XLOOKUP(F45,'Section B - Private Patients'!T:T,'Section B - Private Patients'!S:S),
IF(A45="C",_xlfn.XLOOKUP(F45,'Section C - Psych &amp; Mental Hlth'!T:T,'Section C - Psych &amp; Mental Hlth'!S:S),
IF(A45="D",_xlfn.XLOOKUP(F45,'Section D - Res Com.Care, MPHS '!T:T,'Section D - Res Com.Care, MPHS '!S:S),
IF(A45="E",_xlfn.XLOOKUP(F45,'Section E - Miscellaneous '!T:T,'Section E - Miscellaneous '!S:S))))))</f>
        <v>INPUT</v>
      </c>
      <c r="Q45" s="1145" t="str">
        <f>IF(A45=
"A",_xlfn.XLOOKUP(F45,'Section A - Public Patients'!T:T,'Section A - Public Patients'!V:V),
IF(A45="B",_xlfn.XLOOKUP(F45,'Section B - Private Patients'!T:T,'Section B - Private Patients'!V:V),
IF(A45="C",_xlfn.XLOOKUP(F45,'Section C - Psych &amp; Mental Hlth'!T:T,'Section C - Psych &amp; Mental Hlth'!V:V),
IF(A45="D",_xlfn.XLOOKUP(F45,'Section D - Res Com.Care, MPHS '!T:T,'Section D - Res Com.Care, MPHS '!V:V),
IF(A45="E",_xlfn.XLOOKUP(F45,'Section E - Miscellaneous '!T:T,'Section E - Miscellaneous '!V:V))))))</f>
        <v>A-1.5-005</v>
      </c>
      <c r="R45" s="1202" t="str">
        <f t="shared" si="2"/>
        <v>GPIICUGen Public Ineligible Intensive Care Unit90005769</v>
      </c>
      <c r="T45" s="1115">
        <v>44866</v>
      </c>
      <c r="U45" s="1123" t="s">
        <v>1824</v>
      </c>
      <c r="V45" s="1124" t="s">
        <v>4335</v>
      </c>
      <c r="W45" s="1127" t="s">
        <v>4348</v>
      </c>
      <c r="X45" s="1127">
        <v>90007594</v>
      </c>
      <c r="Y45" s="1126" t="s">
        <v>5603</v>
      </c>
      <c r="Z45" s="1116" t="s">
        <v>4325</v>
      </c>
    </row>
    <row r="46" spans="1:26" x14ac:dyDescent="0.2">
      <c r="A46" s="1078" t="str">
        <f t="shared" si="0"/>
        <v>A</v>
      </c>
      <c r="B46" s="1086" t="s">
        <v>29</v>
      </c>
      <c r="C46" s="1438" t="s">
        <v>237</v>
      </c>
      <c r="D46" s="1089" t="s">
        <v>238</v>
      </c>
      <c r="E46" s="1438">
        <v>90007124</v>
      </c>
      <c r="F46" s="1132" t="s">
        <v>4409</v>
      </c>
      <c r="G46" s="1132"/>
      <c r="H46" s="1132"/>
      <c r="I46" s="1132" t="str">
        <f t="shared" si="1"/>
        <v>----Jul----</v>
      </c>
      <c r="J46" s="1132" t="str">
        <f>IF(ISNUMBER(MATCH(F46,Jan_Inputs_Calc!O:O,0)),"Jan","-")</f>
        <v>-</v>
      </c>
      <c r="K46" s="1132" t="str">
        <f>IF(ISNUMBER(MATCH(F46,Mar_Inputs_Calc_exHACC!O:O,0)),"Mar","-")</f>
        <v>-</v>
      </c>
      <c r="L46" s="1132" t="str">
        <f>IF(ISNUMBER(MATCH(F46,Jul_Inputs_Calc!P:P,0)),"Jul","-")</f>
        <v>Jul</v>
      </c>
      <c r="M46" s="1132" t="str">
        <f>IF(ISNUMBER(MATCH(F46,Sep_Inputs_Calc!O:O,0)),"Sep","-")</f>
        <v>-</v>
      </c>
      <c r="N46" s="1132" t="str">
        <f>IF(ISNUMBER(MATCH(F799,Oct_Inputs_Calc!O:O,0)),"Oct","-")</f>
        <v>-</v>
      </c>
      <c r="O46" s="1132"/>
      <c r="P46" s="1138" t="str">
        <f>IF(A46=
"A",_xlfn.XLOOKUP(F46,'Section A - Public Patients'!T:T,'Section A - Public Patients'!S:S),
IF(A46="B",_xlfn.XLOOKUP(F46,'Section B - Private Patients'!T:T,'Section B - Private Patients'!S:S),
IF(A46="C",_xlfn.XLOOKUP(F46,'Section C - Psych &amp; Mental Hlth'!T:T,'Section C - Psych &amp; Mental Hlth'!S:S),
IF(A46="D",_xlfn.XLOOKUP(F46,'Section D - Res Com.Care, MPHS '!T:T,'Section D - Res Com.Care, MPHS '!S:S),
IF(A46="E",_xlfn.XLOOKUP(F46,'Section E - Miscellaneous '!T:T,'Section E - Miscellaneous '!S:S))))))</f>
        <v>INPUT</v>
      </c>
      <c r="Q46" s="1145" t="str">
        <f>IF(A46=
"A",_xlfn.XLOOKUP(F46,'Section A - Public Patients'!T:T,'Section A - Public Patients'!V:V),
IF(A46="B",_xlfn.XLOOKUP(F46,'Section B - Private Patients'!T:T,'Section B - Private Patients'!V:V),
IF(A46="C",_xlfn.XLOOKUP(F46,'Section C - Psych &amp; Mental Hlth'!T:T,'Section C - Psych &amp; Mental Hlth'!V:V),
IF(A46="D",_xlfn.XLOOKUP(F46,'Section D - Res Com.Care, MPHS '!T:T,'Section D - Res Com.Care, MPHS '!V:V),
IF(A46="E",_xlfn.XLOOKUP(F46,'Section E - Miscellaneous '!T:T,'Section E - Miscellaneous '!V:V))))))</f>
        <v>A-1.5-006</v>
      </c>
      <c r="R46" s="1202" t="str">
        <f t="shared" si="2"/>
        <v>GPIICUSDGen Public Ineligible Intensive Care Unit - SD90007124</v>
      </c>
      <c r="T46" s="1115">
        <v>44866</v>
      </c>
      <c r="U46" s="1123" t="s">
        <v>1824</v>
      </c>
      <c r="V46" s="1124" t="s">
        <v>4336</v>
      </c>
      <c r="W46" s="1127" t="s">
        <v>4349</v>
      </c>
      <c r="X46" s="1127">
        <v>90006585</v>
      </c>
      <c r="Y46" s="1126" t="s">
        <v>5604</v>
      </c>
      <c r="Z46" s="1116" t="s">
        <v>4325</v>
      </c>
    </row>
    <row r="47" spans="1:26" x14ac:dyDescent="0.2">
      <c r="A47" s="1078" t="str">
        <f t="shared" si="0"/>
        <v>A</v>
      </c>
      <c r="B47" s="1086" t="s">
        <v>29</v>
      </c>
      <c r="C47" s="1438" t="s">
        <v>239</v>
      </c>
      <c r="D47" s="1089" t="s">
        <v>240</v>
      </c>
      <c r="E47" s="1438">
        <v>90006350</v>
      </c>
      <c r="F47" s="1132" t="s">
        <v>4410</v>
      </c>
      <c r="G47" s="1132"/>
      <c r="H47" s="1132"/>
      <c r="I47" s="1132" t="str">
        <f t="shared" si="1"/>
        <v>----Jul----</v>
      </c>
      <c r="J47" s="1132" t="str">
        <f>IF(ISNUMBER(MATCH(F47,Jan_Inputs_Calc!O:O,0)),"Jan","-")</f>
        <v>-</v>
      </c>
      <c r="K47" s="1132" t="str">
        <f>IF(ISNUMBER(MATCH(F47,Mar_Inputs_Calc_exHACC!O:O,0)),"Mar","-")</f>
        <v>-</v>
      </c>
      <c r="L47" s="1132" t="str">
        <f>IF(ISNUMBER(MATCH(F47,Jul_Inputs_Calc!P:P,0)),"Jul","-")</f>
        <v>Jul</v>
      </c>
      <c r="M47" s="1132" t="str">
        <f>IF(ISNUMBER(MATCH(F47,Sep_Inputs_Calc!O:O,0)),"Sep","-")</f>
        <v>-</v>
      </c>
      <c r="N47" s="1132" t="str">
        <f>IF(ISNUMBER(MATCH(F800,Oct_Inputs_Calc!O:O,0)),"Oct","-")</f>
        <v>-</v>
      </c>
      <c r="O47" s="1132"/>
      <c r="P47" s="1138" t="str">
        <f>IF(A47=
"A",_xlfn.XLOOKUP(F47,'Section A - Public Patients'!T:T,'Section A - Public Patients'!S:S),
IF(A47="B",_xlfn.XLOOKUP(F47,'Section B - Private Patients'!T:T,'Section B - Private Patients'!S:S),
IF(A47="C",_xlfn.XLOOKUP(F47,'Section C - Psych &amp; Mental Hlth'!T:T,'Section C - Psych &amp; Mental Hlth'!S:S),
IF(A47="D",_xlfn.XLOOKUP(F47,'Section D - Res Com.Care, MPHS '!T:T,'Section D - Res Com.Care, MPHS '!S:S),
IF(A47="E",_xlfn.XLOOKUP(F47,'Section E - Miscellaneous '!T:T,'Section E - Miscellaneous '!S:S))))))</f>
        <v>INPUT</v>
      </c>
      <c r="Q47" s="1145" t="str">
        <f>IF(A47=
"A",_xlfn.XLOOKUP(F47,'Section A - Public Patients'!T:T,'Section A - Public Patients'!V:V),
IF(A47="B",_xlfn.XLOOKUP(F47,'Section B - Private Patients'!T:T,'Section B - Private Patients'!V:V),
IF(A47="C",_xlfn.XLOOKUP(F47,'Section C - Psych &amp; Mental Hlth'!T:T,'Section C - Psych &amp; Mental Hlth'!V:V),
IF(A47="D",_xlfn.XLOOKUP(F47,'Section D - Res Com.Care, MPHS '!T:T,'Section D - Res Com.Care, MPHS '!V:V),
IF(A47="E",_xlfn.XLOOKUP(F47,'Section E - Miscellaneous '!T:T,'Section E - Miscellaneous '!V:V))))))</f>
        <v>A-1.5-007</v>
      </c>
      <c r="R47" s="1202" t="str">
        <f t="shared" si="2"/>
        <v>GPIRGen Public Ineligible Rehabilitation90006350</v>
      </c>
      <c r="T47" s="1115">
        <v>44866</v>
      </c>
      <c r="U47" s="1123" t="s">
        <v>1824</v>
      </c>
      <c r="V47" s="1124" t="s">
        <v>4337</v>
      </c>
      <c r="W47" s="1127" t="s">
        <v>4350</v>
      </c>
      <c r="X47" s="1127">
        <v>90007595</v>
      </c>
      <c r="Y47" s="1126" t="s">
        <v>5605</v>
      </c>
      <c r="Z47" s="1116" t="s">
        <v>4325</v>
      </c>
    </row>
    <row r="48" spans="1:26" x14ac:dyDescent="0.2">
      <c r="A48" s="1078" t="str">
        <f t="shared" si="0"/>
        <v>A</v>
      </c>
      <c r="B48" s="1086" t="s">
        <v>29</v>
      </c>
      <c r="C48" s="1438" t="s">
        <v>241</v>
      </c>
      <c r="D48" s="1089" t="s">
        <v>242</v>
      </c>
      <c r="E48" s="1438">
        <v>90007125</v>
      </c>
      <c r="F48" s="1132" t="s">
        <v>4411</v>
      </c>
      <c r="G48" s="1132"/>
      <c r="H48" s="1132"/>
      <c r="I48" s="1132" t="str">
        <f t="shared" si="1"/>
        <v>----Jul----</v>
      </c>
      <c r="J48" s="1132" t="str">
        <f>IF(ISNUMBER(MATCH(F48,Jan_Inputs_Calc!O:O,0)),"Jan","-")</f>
        <v>-</v>
      </c>
      <c r="K48" s="1132" t="str">
        <f>IF(ISNUMBER(MATCH(F48,Mar_Inputs_Calc_exHACC!O:O,0)),"Mar","-")</f>
        <v>-</v>
      </c>
      <c r="L48" s="1132" t="str">
        <f>IF(ISNUMBER(MATCH(F48,Jul_Inputs_Calc!P:P,0)),"Jul","-")</f>
        <v>Jul</v>
      </c>
      <c r="M48" s="1132" t="str">
        <f>IF(ISNUMBER(MATCH(F48,Sep_Inputs_Calc!O:O,0)),"Sep","-")</f>
        <v>-</v>
      </c>
      <c r="N48" s="1132" t="str">
        <f>IF(ISNUMBER(MATCH(F801,Oct_Inputs_Calc!O:O,0)),"Oct","-")</f>
        <v>-</v>
      </c>
      <c r="O48" s="1132"/>
      <c r="P48" s="1138" t="str">
        <f>IF(A48=
"A",_xlfn.XLOOKUP(F48,'Section A - Public Patients'!T:T,'Section A - Public Patients'!S:S),
IF(A48="B",_xlfn.XLOOKUP(F48,'Section B - Private Patients'!T:T,'Section B - Private Patients'!S:S),
IF(A48="C",_xlfn.XLOOKUP(F48,'Section C - Psych &amp; Mental Hlth'!T:T,'Section C - Psych &amp; Mental Hlth'!S:S),
IF(A48="D",_xlfn.XLOOKUP(F48,'Section D - Res Com.Care, MPHS '!T:T,'Section D - Res Com.Care, MPHS '!S:S),
IF(A48="E",_xlfn.XLOOKUP(F48,'Section E - Miscellaneous '!T:T,'Section E - Miscellaneous '!S:S))))))</f>
        <v>INPUT</v>
      </c>
      <c r="Q48" s="1145" t="str">
        <f>IF(A48=
"A",_xlfn.XLOOKUP(F48,'Section A - Public Patients'!T:T,'Section A - Public Patients'!V:V),
IF(A48="B",_xlfn.XLOOKUP(F48,'Section B - Private Patients'!T:T,'Section B - Private Patients'!V:V),
IF(A48="C",_xlfn.XLOOKUP(F48,'Section C - Psych &amp; Mental Hlth'!T:T,'Section C - Psych &amp; Mental Hlth'!V:V),
IF(A48="D",_xlfn.XLOOKUP(F48,'Section D - Res Com.Care, MPHS '!T:T,'Section D - Res Com.Care, MPHS '!V:V),
IF(A48="E",_xlfn.XLOOKUP(F48,'Section E - Miscellaneous '!T:T,'Section E - Miscellaneous '!V:V))))))</f>
        <v>A-1.5-008</v>
      </c>
      <c r="R48" s="1202" t="str">
        <f t="shared" si="2"/>
        <v>GPIRSDGen Public Ineligible Rehabilitation - SD90007125</v>
      </c>
      <c r="T48" s="1115">
        <v>44866</v>
      </c>
      <c r="U48" s="1123" t="s">
        <v>1824</v>
      </c>
      <c r="V48" s="1124" t="s">
        <v>4338</v>
      </c>
      <c r="W48" s="1127" t="s">
        <v>4351</v>
      </c>
      <c r="X48" s="1127">
        <v>90005828</v>
      </c>
      <c r="Y48" s="1126" t="s">
        <v>5606</v>
      </c>
      <c r="Z48" s="1116" t="s">
        <v>4325</v>
      </c>
    </row>
    <row r="49" spans="1:26" x14ac:dyDescent="0.2">
      <c r="A49" s="1078" t="str">
        <f t="shared" si="0"/>
        <v>A</v>
      </c>
      <c r="B49" s="1086" t="s">
        <v>29</v>
      </c>
      <c r="C49" s="1438" t="s">
        <v>243</v>
      </c>
      <c r="D49" s="1089" t="s">
        <v>244</v>
      </c>
      <c r="E49" s="1438">
        <v>90005963</v>
      </c>
      <c r="F49" s="1132" t="s">
        <v>4412</v>
      </c>
      <c r="G49" s="1132"/>
      <c r="H49" s="1132"/>
      <c r="I49" s="1132" t="str">
        <f t="shared" si="1"/>
        <v>----Jul----</v>
      </c>
      <c r="J49" s="1132" t="str">
        <f>IF(ISNUMBER(MATCH(F49,Jan_Inputs_Calc!O:O,0)),"Jan","-")</f>
        <v>-</v>
      </c>
      <c r="K49" s="1132" t="str">
        <f>IF(ISNUMBER(MATCH(F49,Mar_Inputs_Calc_exHACC!O:O,0)),"Mar","-")</f>
        <v>-</v>
      </c>
      <c r="L49" s="1132" t="str">
        <f>IF(ISNUMBER(MATCH(F49,Jul_Inputs_Calc!P:P,0)),"Jul","-")</f>
        <v>Jul</v>
      </c>
      <c r="M49" s="1132" t="str">
        <f>IF(ISNUMBER(MATCH(F49,Sep_Inputs_Calc!O:O,0)),"Sep","-")</f>
        <v>-</v>
      </c>
      <c r="N49" s="1132" t="str">
        <f>IF(ISNUMBER(MATCH(F802,Oct_Inputs_Calc!O:O,0)),"Oct","-")</f>
        <v>-</v>
      </c>
      <c r="O49" s="1132"/>
      <c r="P49" s="1138" t="str">
        <f>IF(A49=
"A",_xlfn.XLOOKUP(F49,'Section A - Public Patients'!T:T,'Section A - Public Patients'!S:S),
IF(A49="B",_xlfn.XLOOKUP(F49,'Section B - Private Patients'!T:T,'Section B - Private Patients'!S:S),
IF(A49="C",_xlfn.XLOOKUP(F49,'Section C - Psych &amp; Mental Hlth'!T:T,'Section C - Psych &amp; Mental Hlth'!S:S),
IF(A49="D",_xlfn.XLOOKUP(F49,'Section D - Res Com.Care, MPHS '!T:T,'Section D - Res Com.Care, MPHS '!S:S),
IF(A49="E",_xlfn.XLOOKUP(F49,'Section E - Miscellaneous '!T:T,'Section E - Miscellaneous '!S:S))))))</f>
        <v>INPUT</v>
      </c>
      <c r="Q49" s="1145" t="str">
        <f>IF(A49=
"A",_xlfn.XLOOKUP(F49,'Section A - Public Patients'!T:T,'Section A - Public Patients'!V:V),
IF(A49="B",_xlfn.XLOOKUP(F49,'Section B - Private Patients'!T:T,'Section B - Private Patients'!V:V),
IF(A49="C",_xlfn.XLOOKUP(F49,'Section C - Psych &amp; Mental Hlth'!T:T,'Section C - Psych &amp; Mental Hlth'!V:V),
IF(A49="D",_xlfn.XLOOKUP(F49,'Section D - Res Com.Care, MPHS '!T:T,'Section D - Res Com.Care, MPHS '!V:V),
IF(A49="E",_xlfn.XLOOKUP(F49,'Section E - Miscellaneous '!T:T,'Section E - Miscellaneous '!V:V))))))</f>
        <v>A-1.5-009</v>
      </c>
      <c r="R49" s="1202" t="str">
        <f t="shared" si="2"/>
        <v>GPIBGen Public Ineligible Burns90005963</v>
      </c>
      <c r="T49" s="1115">
        <v>44866</v>
      </c>
      <c r="U49" s="1123" t="s">
        <v>1824</v>
      </c>
      <c r="V49" s="1124" t="s">
        <v>4339</v>
      </c>
      <c r="W49" s="1127" t="s">
        <v>4352</v>
      </c>
      <c r="X49" s="1127">
        <v>90007596</v>
      </c>
      <c r="Y49" s="1126" t="s">
        <v>5607</v>
      </c>
      <c r="Z49" s="1116" t="s">
        <v>4325</v>
      </c>
    </row>
    <row r="50" spans="1:26" x14ac:dyDescent="0.2">
      <c r="A50" s="1078" t="str">
        <f t="shared" si="0"/>
        <v>A</v>
      </c>
      <c r="B50" s="1086" t="s">
        <v>29</v>
      </c>
      <c r="C50" s="1438" t="s">
        <v>245</v>
      </c>
      <c r="D50" s="1089" t="s">
        <v>246</v>
      </c>
      <c r="E50" s="1438">
        <v>90007126</v>
      </c>
      <c r="F50" s="1132" t="s">
        <v>4413</v>
      </c>
      <c r="G50" s="1132"/>
      <c r="H50" s="1132"/>
      <c r="I50" s="1132" t="str">
        <f t="shared" si="1"/>
        <v>----Jul----</v>
      </c>
      <c r="J50" s="1132" t="str">
        <f>IF(ISNUMBER(MATCH(F50,Jan_Inputs_Calc!O:O,0)),"Jan","-")</f>
        <v>-</v>
      </c>
      <c r="K50" s="1132" t="str">
        <f>IF(ISNUMBER(MATCH(F50,Mar_Inputs_Calc_exHACC!O:O,0)),"Mar","-")</f>
        <v>-</v>
      </c>
      <c r="L50" s="1132" t="str">
        <f>IF(ISNUMBER(MATCH(F50,Jul_Inputs_Calc!P:P,0)),"Jul","-")</f>
        <v>Jul</v>
      </c>
      <c r="M50" s="1132" t="str">
        <f>IF(ISNUMBER(MATCH(F50,Sep_Inputs_Calc!O:O,0)),"Sep","-")</f>
        <v>-</v>
      </c>
      <c r="N50" s="1132" t="str">
        <f>IF(ISNUMBER(MATCH(F803,Oct_Inputs_Calc!O:O,0)),"Oct","-")</f>
        <v>-</v>
      </c>
      <c r="O50" s="1132"/>
      <c r="P50" s="1138" t="str">
        <f>IF(A50=
"A",_xlfn.XLOOKUP(F50,'Section A - Public Patients'!T:T,'Section A - Public Patients'!S:S),
IF(A50="B",_xlfn.XLOOKUP(F50,'Section B - Private Patients'!T:T,'Section B - Private Patients'!S:S),
IF(A50="C",_xlfn.XLOOKUP(F50,'Section C - Psych &amp; Mental Hlth'!T:T,'Section C - Psych &amp; Mental Hlth'!S:S),
IF(A50="D",_xlfn.XLOOKUP(F50,'Section D - Res Com.Care, MPHS '!T:T,'Section D - Res Com.Care, MPHS '!S:S),
IF(A50="E",_xlfn.XLOOKUP(F50,'Section E - Miscellaneous '!T:T,'Section E - Miscellaneous '!S:S))))))</f>
        <v>LINKED</v>
      </c>
      <c r="Q50" s="1145" t="str">
        <f>IF(A50=
"A",_xlfn.XLOOKUP(F50,'Section A - Public Patients'!T:T,'Section A - Public Patients'!V:V),
IF(A50="B",_xlfn.XLOOKUP(F50,'Section B - Private Patients'!T:T,'Section B - Private Patients'!V:V),
IF(A50="C",_xlfn.XLOOKUP(F50,'Section C - Psych &amp; Mental Hlth'!T:T,'Section C - Psych &amp; Mental Hlth'!V:V),
IF(A50="D",_xlfn.XLOOKUP(F50,'Section D - Res Com.Care, MPHS '!T:T,'Section D - Res Com.Care, MPHS '!V:V),
IF(A50="E",_xlfn.XLOOKUP(F50,'Section E - Miscellaneous '!T:T,'Section E - Miscellaneous '!V:V))))))</f>
        <v>A-1.5-004</v>
      </c>
      <c r="R50" s="1202" t="str">
        <f t="shared" si="2"/>
        <v>GPIBSDGen Public Ineligible Burns SD90007126</v>
      </c>
      <c r="T50" s="1115">
        <v>44866</v>
      </c>
      <c r="U50" s="1123" t="s">
        <v>1824</v>
      </c>
      <c r="V50" s="1124" t="s">
        <v>4340</v>
      </c>
      <c r="W50" s="1127" t="s">
        <v>4353</v>
      </c>
      <c r="X50" s="1127">
        <v>90006586</v>
      </c>
      <c r="Y50" s="1126" t="s">
        <v>5608</v>
      </c>
      <c r="Z50" s="1116" t="s">
        <v>4325</v>
      </c>
    </row>
    <row r="51" spans="1:26" x14ac:dyDescent="0.2">
      <c r="A51" s="1078" t="str">
        <f t="shared" si="0"/>
        <v>A</v>
      </c>
      <c r="B51" s="1086" t="s">
        <v>29</v>
      </c>
      <c r="C51" s="1438" t="s">
        <v>247</v>
      </c>
      <c r="D51" s="1089" t="s">
        <v>248</v>
      </c>
      <c r="E51" s="1438">
        <v>90006351</v>
      </c>
      <c r="F51" s="1132" t="s">
        <v>4414</v>
      </c>
      <c r="G51" s="1132"/>
      <c r="H51" s="1132"/>
      <c r="I51" s="1132" t="str">
        <f t="shared" si="1"/>
        <v>----Jul----</v>
      </c>
      <c r="J51" s="1132" t="str">
        <f>IF(ISNUMBER(MATCH(F51,Jan_Inputs_Calc!O:O,0)),"Jan","-")</f>
        <v>-</v>
      </c>
      <c r="K51" s="1132" t="str">
        <f>IF(ISNUMBER(MATCH(F51,Mar_Inputs_Calc_exHACC!O:O,0)),"Mar","-")</f>
        <v>-</v>
      </c>
      <c r="L51" s="1132" t="str">
        <f>IF(ISNUMBER(MATCH(F51,Jul_Inputs_Calc!P:P,0)),"Jul","-")</f>
        <v>Jul</v>
      </c>
      <c r="M51" s="1132" t="str">
        <f>IF(ISNUMBER(MATCH(F51,Sep_Inputs_Calc!O:O,0)),"Sep","-")</f>
        <v>-</v>
      </c>
      <c r="N51" s="1132" t="str">
        <f>IF(ISNUMBER(MATCH(F804,Oct_Inputs_Calc!O:O,0)),"Oct","-")</f>
        <v>-</v>
      </c>
      <c r="O51" s="1132"/>
      <c r="P51" s="1138" t="str">
        <f>IF(A51=
"A",_xlfn.XLOOKUP(F51,'Section A - Public Patients'!T:T,'Section A - Public Patients'!S:S),
IF(A51="B",_xlfn.XLOOKUP(F51,'Section B - Private Patients'!T:T,'Section B - Private Patients'!S:S),
IF(A51="C",_xlfn.XLOOKUP(F51,'Section C - Psych &amp; Mental Hlth'!T:T,'Section C - Psych &amp; Mental Hlth'!S:S),
IF(A51="D",_xlfn.XLOOKUP(F51,'Section D - Res Com.Care, MPHS '!T:T,'Section D - Res Com.Care, MPHS '!S:S),
IF(A51="E",_xlfn.XLOOKUP(F51,'Section E - Miscellaneous '!T:T,'Section E - Miscellaneous '!S:S))))))</f>
        <v>INPUT</v>
      </c>
      <c r="Q51" s="1145" t="str">
        <f>IF(A51=
"A",_xlfn.XLOOKUP(F51,'Section A - Public Patients'!T:T,'Section A - Public Patients'!V:V),
IF(A51="B",_xlfn.XLOOKUP(F51,'Section B - Private Patients'!T:T,'Section B - Private Patients'!V:V),
IF(A51="C",_xlfn.XLOOKUP(F51,'Section C - Psych &amp; Mental Hlth'!T:T,'Section C - Psych &amp; Mental Hlth'!V:V),
IF(A51="D",_xlfn.XLOOKUP(F51,'Section D - Res Com.Care, MPHS '!T:T,'Section D - Res Com.Care, MPHS '!V:V),
IF(A51="E",_xlfn.XLOOKUP(F51,'Section E - Miscellaneous '!T:T,'Section E - Miscellaneous '!V:V))))))</f>
        <v>A-1.5-011</v>
      </c>
      <c r="R51" s="1202" t="str">
        <f t="shared" si="2"/>
        <v>GPIRDGen Public Ineligible Renal Dialysis90006351</v>
      </c>
      <c r="T51" s="1115">
        <v>44866</v>
      </c>
      <c r="U51" s="1123" t="s">
        <v>1824</v>
      </c>
      <c r="V51" s="1124" t="s">
        <v>4341</v>
      </c>
      <c r="W51" s="1127" t="s">
        <v>4354</v>
      </c>
      <c r="X51" s="1127">
        <v>90007597</v>
      </c>
      <c r="Y51" s="1126" t="s">
        <v>5609</v>
      </c>
      <c r="Z51" s="1116" t="s">
        <v>4325</v>
      </c>
    </row>
    <row r="52" spans="1:26" x14ac:dyDescent="0.2">
      <c r="A52" s="1078" t="str">
        <f t="shared" si="0"/>
        <v>A</v>
      </c>
      <c r="B52" s="1086" t="s">
        <v>29</v>
      </c>
      <c r="C52" s="1438" t="s">
        <v>249</v>
      </c>
      <c r="D52" s="1089" t="s">
        <v>250</v>
      </c>
      <c r="E52" s="1438">
        <v>90007127</v>
      </c>
      <c r="F52" s="1132" t="s">
        <v>4415</v>
      </c>
      <c r="G52" s="1132"/>
      <c r="H52" s="1132"/>
      <c r="I52" s="1132" t="str">
        <f t="shared" si="1"/>
        <v>----Jul----</v>
      </c>
      <c r="J52" s="1132" t="str">
        <f>IF(ISNUMBER(MATCH(F52,Jan_Inputs_Calc!O:O,0)),"Jan","-")</f>
        <v>-</v>
      </c>
      <c r="K52" s="1132" t="str">
        <f>IF(ISNUMBER(MATCH(F52,Mar_Inputs_Calc_exHACC!O:O,0)),"Mar","-")</f>
        <v>-</v>
      </c>
      <c r="L52" s="1132" t="str">
        <f>IF(ISNUMBER(MATCH(F52,Jul_Inputs_Calc!P:P,0)),"Jul","-")</f>
        <v>Jul</v>
      </c>
      <c r="M52" s="1132" t="str">
        <f>IF(ISNUMBER(MATCH(F52,Sep_Inputs_Calc!O:O,0)),"Sep","-")</f>
        <v>-</v>
      </c>
      <c r="N52" s="1132" t="str">
        <f>IF(ISNUMBER(MATCH(F805,Oct_Inputs_Calc!O:O,0)),"Oct","-")</f>
        <v>-</v>
      </c>
      <c r="O52" s="1132"/>
      <c r="P52" s="1138" t="str">
        <f>IF(A52=
"A",_xlfn.XLOOKUP(F52,'Section A - Public Patients'!T:T,'Section A - Public Patients'!S:S),
IF(A52="B",_xlfn.XLOOKUP(F52,'Section B - Private Patients'!T:T,'Section B - Private Patients'!S:S),
IF(A52="C",_xlfn.XLOOKUP(F52,'Section C - Psych &amp; Mental Hlth'!T:T,'Section C - Psych &amp; Mental Hlth'!S:S),
IF(A52="D",_xlfn.XLOOKUP(F52,'Section D - Res Com.Care, MPHS '!T:T,'Section D - Res Com.Care, MPHS '!S:S),
IF(A52="E",_xlfn.XLOOKUP(F52,'Section E - Miscellaneous '!T:T,'Section E - Miscellaneous '!S:S))))))</f>
        <v>LINKED</v>
      </c>
      <c r="Q52" s="1145" t="str">
        <f>IF(A52=
"A",_xlfn.XLOOKUP(F52,'Section A - Public Patients'!T:T,'Section A - Public Patients'!V:V),
IF(A52="B",_xlfn.XLOOKUP(F52,'Section B - Private Patients'!T:T,'Section B - Private Patients'!V:V),
IF(A52="C",_xlfn.XLOOKUP(F52,'Section C - Psych &amp; Mental Hlth'!T:T,'Section C - Psych &amp; Mental Hlth'!V:V),
IF(A52="D",_xlfn.XLOOKUP(F52,'Section D - Res Com.Care, MPHS '!T:T,'Section D - Res Com.Care, MPHS '!V:V),
IF(A52="E",_xlfn.XLOOKUP(F52,'Section E - Miscellaneous '!T:T,'Section E - Miscellaneous '!V:V))))))</f>
        <v>A-1.5-011</v>
      </c>
      <c r="R52" s="1202" t="str">
        <f t="shared" si="2"/>
        <v>GPIRDSDGen Public Ineligible Renal Dialysis SD90007127</v>
      </c>
      <c r="T52" s="1115">
        <v>44866</v>
      </c>
      <c r="U52" s="1123" t="s">
        <v>1824</v>
      </c>
      <c r="V52" s="1124" t="s">
        <v>4342</v>
      </c>
      <c r="W52" s="1127" t="s">
        <v>4355</v>
      </c>
      <c r="X52" s="1127">
        <v>90006081</v>
      </c>
      <c r="Y52" s="1126" t="s">
        <v>5610</v>
      </c>
      <c r="Z52" s="1116" t="s">
        <v>4325</v>
      </c>
    </row>
    <row r="53" spans="1:26" x14ac:dyDescent="0.2">
      <c r="A53" s="1078" t="str">
        <f t="shared" si="0"/>
        <v>A</v>
      </c>
      <c r="B53" s="1086" t="s">
        <v>29</v>
      </c>
      <c r="C53" s="1438" t="s">
        <v>255</v>
      </c>
      <c r="D53" s="1089" t="s">
        <v>256</v>
      </c>
      <c r="E53" s="1438">
        <v>90005624</v>
      </c>
      <c r="F53" s="1132" t="s">
        <v>4416</v>
      </c>
      <c r="G53" s="1132"/>
      <c r="H53" s="1132"/>
      <c r="I53" s="1132" t="str">
        <f t="shared" si="1"/>
        <v>----Jul----</v>
      </c>
      <c r="J53" s="1132" t="str">
        <f>IF(ISNUMBER(MATCH(F53,Jan_Inputs_Calc!O:O,0)),"Jan","-")</f>
        <v>-</v>
      </c>
      <c r="K53" s="1132" t="str">
        <f>IF(ISNUMBER(MATCH(F53,Mar_Inputs_Calc_exHACC!O:O,0)),"Mar","-")</f>
        <v>-</v>
      </c>
      <c r="L53" s="1132" t="str">
        <f>IF(ISNUMBER(MATCH(F53,Jul_Inputs_Calc!P:P,0)),"Jul","-")</f>
        <v>Jul</v>
      </c>
      <c r="M53" s="1132" t="str">
        <f>IF(ISNUMBER(MATCH(F53,Sep_Inputs_Calc!O:O,0)),"Sep","-")</f>
        <v>-</v>
      </c>
      <c r="N53" s="1132" t="str">
        <f>IF(ISNUMBER(MATCH(F806,Oct_Inputs_Calc!O:O,0)),"Oct","-")</f>
        <v>-</v>
      </c>
      <c r="O53" s="1132"/>
      <c r="P53" s="1138" t="str">
        <f>IF(A53=
"A",_xlfn.XLOOKUP(F53,'Section A - Public Patients'!T:T,'Section A - Public Patients'!S:S),
IF(A53="B",_xlfn.XLOOKUP(F53,'Section B - Private Patients'!T:T,'Section B - Private Patients'!S:S),
IF(A53="C",_xlfn.XLOOKUP(F53,'Section C - Psych &amp; Mental Hlth'!T:T,'Section C - Psych &amp; Mental Hlth'!S:S),
IF(A53="D",_xlfn.XLOOKUP(F53,'Section D - Res Com.Care, MPHS '!T:T,'Section D - Res Com.Care, MPHS '!S:S),
IF(A53="E",_xlfn.XLOOKUP(F53,'Section E - Miscellaneous '!T:T,'Section E - Miscellaneous '!S:S))))))</f>
        <v>INPUT</v>
      </c>
      <c r="Q53" s="1145" t="str">
        <f>IF(A53=
"A",_xlfn.XLOOKUP(F53,'Section A - Public Patients'!T:T,'Section A - Public Patients'!V:V),
IF(A53="B",_xlfn.XLOOKUP(F53,'Section B - Private Patients'!T:T,'Section B - Private Patients'!V:V),
IF(A53="C",_xlfn.XLOOKUP(F53,'Section C - Psych &amp; Mental Hlth'!T:T,'Section C - Psych &amp; Mental Hlth'!V:V),
IF(A53="D",_xlfn.XLOOKUP(F53,'Section D - Res Com.Care, MPHS '!T:T,'Section D - Res Com.Care, MPHS '!V:V),
IF(A53="E",_xlfn.XLOOKUP(F53,'Section E - Miscellaneous '!T:T,'Section E - Miscellaneous '!V:V))))))</f>
        <v>A-1.5-013</v>
      </c>
      <c r="R53" s="1202" t="str">
        <f t="shared" si="2"/>
        <v>GPIHHGen Public Ineligible Hospital in the Home90005624</v>
      </c>
      <c r="T53" s="1115">
        <v>44866</v>
      </c>
      <c r="U53" s="1123" t="s">
        <v>1824</v>
      </c>
      <c r="V53" s="1124" t="s">
        <v>4343</v>
      </c>
      <c r="W53" s="1127" t="s">
        <v>4356</v>
      </c>
      <c r="X53" s="1127">
        <v>90007598</v>
      </c>
      <c r="Y53" s="1126" t="s">
        <v>5611</v>
      </c>
      <c r="Z53" s="1116" t="s">
        <v>4325</v>
      </c>
    </row>
    <row r="54" spans="1:26" x14ac:dyDescent="0.2">
      <c r="A54" s="1078" t="str">
        <f t="shared" si="0"/>
        <v>A</v>
      </c>
      <c r="B54" s="1086" t="s">
        <v>29</v>
      </c>
      <c r="C54" s="1438" t="s">
        <v>257</v>
      </c>
      <c r="D54" s="1089" t="s">
        <v>258</v>
      </c>
      <c r="E54" s="1438">
        <v>90007128</v>
      </c>
      <c r="F54" s="1132" t="s">
        <v>4417</v>
      </c>
      <c r="G54" s="1132"/>
      <c r="H54" s="1132"/>
      <c r="I54" s="1132" t="str">
        <f t="shared" si="1"/>
        <v>----Jul----</v>
      </c>
      <c r="J54" s="1132" t="str">
        <f>IF(ISNUMBER(MATCH(F54,Jan_Inputs_Calc!O:O,0)),"Jan","-")</f>
        <v>-</v>
      </c>
      <c r="K54" s="1132" t="str">
        <f>IF(ISNUMBER(MATCH(F54,Mar_Inputs_Calc_exHACC!O:O,0)),"Mar","-")</f>
        <v>-</v>
      </c>
      <c r="L54" s="1132" t="str">
        <f>IF(ISNUMBER(MATCH(F54,Jul_Inputs_Calc!P:P,0)),"Jul","-")</f>
        <v>Jul</v>
      </c>
      <c r="M54" s="1132" t="str">
        <f>IF(ISNUMBER(MATCH(F54,Sep_Inputs_Calc!O:O,0)),"Sep","-")</f>
        <v>-</v>
      </c>
      <c r="N54" s="1132" t="str">
        <f>IF(ISNUMBER(MATCH(F807,Oct_Inputs_Calc!O:O,0)),"Oct","-")</f>
        <v>-</v>
      </c>
      <c r="O54" s="1132"/>
      <c r="P54" s="1138" t="str">
        <f>IF(A54=
"A",_xlfn.XLOOKUP(F54,'Section A - Public Patients'!T:T,'Section A - Public Patients'!S:S),
IF(A54="B",_xlfn.XLOOKUP(F54,'Section B - Private Patients'!T:T,'Section B - Private Patients'!S:S),
IF(A54="C",_xlfn.XLOOKUP(F54,'Section C - Psych &amp; Mental Hlth'!T:T,'Section C - Psych &amp; Mental Hlth'!S:S),
IF(A54="D",_xlfn.XLOOKUP(F54,'Section D - Res Com.Care, MPHS '!T:T,'Section D - Res Com.Care, MPHS '!S:S),
IF(A54="E",_xlfn.XLOOKUP(F54,'Section E - Miscellaneous '!T:T,'Section E - Miscellaneous '!S:S))))))</f>
        <v>LINKED</v>
      </c>
      <c r="Q54" s="1145" t="str">
        <f>IF(A54=
"A",_xlfn.XLOOKUP(F54,'Section A - Public Patients'!T:T,'Section A - Public Patients'!V:V),
IF(A54="B",_xlfn.XLOOKUP(F54,'Section B - Private Patients'!T:T,'Section B - Private Patients'!V:V),
IF(A54="C",_xlfn.XLOOKUP(F54,'Section C - Psych &amp; Mental Hlth'!T:T,'Section C - Psych &amp; Mental Hlth'!V:V),
IF(A54="D",_xlfn.XLOOKUP(F54,'Section D - Res Com.Care, MPHS '!T:T,'Section D - Res Com.Care, MPHS '!V:V),
IF(A54="E",_xlfn.XLOOKUP(F54,'Section E - Miscellaneous '!T:T,'Section E - Miscellaneous '!V:V))))))</f>
        <v>A-1.5-013</v>
      </c>
      <c r="R54" s="1202" t="str">
        <f t="shared" si="2"/>
        <v>GPIHHSDGen Public Ineligible Hospital in the Home SD90007128</v>
      </c>
      <c r="T54" s="1115">
        <v>44866</v>
      </c>
      <c r="U54" s="1123" t="s">
        <v>1824</v>
      </c>
      <c r="V54" s="1124" t="s">
        <v>4344</v>
      </c>
      <c r="W54" s="1127" t="s">
        <v>4357</v>
      </c>
      <c r="X54" s="1127">
        <v>90006587</v>
      </c>
      <c r="Y54" s="1126" t="s">
        <v>5612</v>
      </c>
      <c r="Z54" s="1116" t="s">
        <v>4325</v>
      </c>
    </row>
    <row r="55" spans="1:26" x14ac:dyDescent="0.2">
      <c r="A55" s="1078" t="str">
        <f t="shared" si="0"/>
        <v>A</v>
      </c>
      <c r="B55" s="1086" t="s">
        <v>4026</v>
      </c>
      <c r="C55" s="1438" t="s">
        <v>4027</v>
      </c>
      <c r="D55" s="1089" t="s">
        <v>4031</v>
      </c>
      <c r="E55" s="1438">
        <v>90008081</v>
      </c>
      <c r="F55" s="1132" t="s">
        <v>4418</v>
      </c>
      <c r="G55" s="1132"/>
      <c r="H55" s="1132"/>
      <c r="I55" s="1132" t="str">
        <f t="shared" si="1"/>
        <v>----Jul----</v>
      </c>
      <c r="J55" s="1132" t="str">
        <f>IF(ISNUMBER(MATCH(F55,Jan_Inputs_Calc!O:O,0)),"Jan","-")</f>
        <v>-</v>
      </c>
      <c r="K55" s="1132" t="str">
        <f>IF(ISNUMBER(MATCH(F55,Mar_Inputs_Calc_exHACC!O:O,0)),"Mar","-")</f>
        <v>-</v>
      </c>
      <c r="L55" s="1132" t="str">
        <f>IF(ISNUMBER(MATCH(F55,Jul_Inputs_Calc!P:P,0)),"Jul","-")</f>
        <v>Jul</v>
      </c>
      <c r="M55" s="1132" t="str">
        <f>IF(ISNUMBER(MATCH(F55,Sep_Inputs_Calc!O:O,0)),"Sep","-")</f>
        <v>-</v>
      </c>
      <c r="N55" s="1132" t="str">
        <f>IF(ISNUMBER(MATCH(F808,Oct_Inputs_Calc!O:O,0)),"Oct","-")</f>
        <v>-</v>
      </c>
      <c r="O55" s="1132"/>
      <c r="P55" s="1138" t="str">
        <f>IF(A55=
"A",_xlfn.XLOOKUP(F55,'Section A - Public Patients'!T:T,'Section A - Public Patients'!S:S),
IF(A55="B",_xlfn.XLOOKUP(F55,'Section B - Private Patients'!T:T,'Section B - Private Patients'!S:S),
IF(A55="C",_xlfn.XLOOKUP(F55,'Section C - Psych &amp; Mental Hlth'!T:T,'Section C - Psych &amp; Mental Hlth'!S:S),
IF(A55="D",_xlfn.XLOOKUP(F55,'Section D - Res Com.Care, MPHS '!T:T,'Section D - Res Com.Care, MPHS '!S:S),
IF(A55="E",_xlfn.XLOOKUP(F55,'Section E - Miscellaneous '!T:T,'Section E - Miscellaneous '!S:S))))))</f>
        <v>LINKED</v>
      </c>
      <c r="Q55" s="1145" t="str">
        <f>IF(A55=
"A",_xlfn.XLOOKUP(F55,'Section A - Public Patients'!T:T,'Section A - Public Patients'!V:V),
IF(A55="B",_xlfn.XLOOKUP(F55,'Section B - Private Patients'!T:T,'Section B - Private Patients'!V:V),
IF(A55="C",_xlfn.XLOOKUP(F55,'Section C - Psych &amp; Mental Hlth'!T:T,'Section C - Psych &amp; Mental Hlth'!V:V),
IF(A55="D",_xlfn.XLOOKUP(F55,'Section D - Res Com.Care, MPHS '!T:T,'Section D - Res Com.Care, MPHS '!V:V),
IF(A55="E",_xlfn.XLOOKUP(F55,'Section E - Miscellaneous '!T:T,'Section E - Miscellaneous '!V:V))))))</f>
        <v>A-1.5-001</v>
      </c>
      <c r="R55" s="1202" t="str">
        <f t="shared" si="2"/>
        <v>GPICVGen Public Ineligible COVID-19 only90008081</v>
      </c>
      <c r="T55" s="1115">
        <v>44866</v>
      </c>
      <c r="U55" s="1123" t="s">
        <v>1824</v>
      </c>
      <c r="V55" s="1124" t="s">
        <v>4345</v>
      </c>
      <c r="W55" s="1127" t="s">
        <v>4358</v>
      </c>
      <c r="X55" s="1127">
        <v>90007599</v>
      </c>
      <c r="Y55" s="1126" t="s">
        <v>5613</v>
      </c>
      <c r="Z55" s="1116" t="s">
        <v>4325</v>
      </c>
    </row>
    <row r="56" spans="1:26" x14ac:dyDescent="0.2">
      <c r="A56" s="1078" t="str">
        <f t="shared" si="0"/>
        <v>A</v>
      </c>
      <c r="B56" s="1086" t="s">
        <v>4026</v>
      </c>
      <c r="C56" s="1438" t="s">
        <v>4028</v>
      </c>
      <c r="D56" s="1089" t="s">
        <v>4032</v>
      </c>
      <c r="E56" s="1438">
        <v>90008082</v>
      </c>
      <c r="F56" s="1132" t="s">
        <v>4419</v>
      </c>
      <c r="G56" s="1132"/>
      <c r="H56" s="1132"/>
      <c r="I56" s="1132" t="str">
        <f t="shared" si="1"/>
        <v>----Jul----</v>
      </c>
      <c r="J56" s="1132" t="str">
        <f>IF(ISNUMBER(MATCH(F56,Jan_Inputs_Calc!O:O,0)),"Jan","-")</f>
        <v>-</v>
      </c>
      <c r="K56" s="1132" t="str">
        <f>IF(ISNUMBER(MATCH(F56,Mar_Inputs_Calc_exHACC!O:O,0)),"Mar","-")</f>
        <v>-</v>
      </c>
      <c r="L56" s="1132" t="str">
        <f>IF(ISNUMBER(MATCH(F56,Jul_Inputs_Calc!P:P,0)),"Jul","-")</f>
        <v>Jul</v>
      </c>
      <c r="M56" s="1132" t="str">
        <f>IF(ISNUMBER(MATCH(F56,Sep_Inputs_Calc!O:O,0)),"Sep","-")</f>
        <v>-</v>
      </c>
      <c r="N56" s="1132" t="str">
        <f>IF(ISNUMBER(MATCH(F809,Oct_Inputs_Calc!O:O,0)),"Oct","-")</f>
        <v>-</v>
      </c>
      <c r="O56" s="1132"/>
      <c r="P56" s="1138" t="str">
        <f>IF(A56=
"A",_xlfn.XLOOKUP(F56,'Section A - Public Patients'!T:T,'Section A - Public Patients'!S:S),
IF(A56="B",_xlfn.XLOOKUP(F56,'Section B - Private Patients'!T:T,'Section B - Private Patients'!S:S),
IF(A56="C",_xlfn.XLOOKUP(F56,'Section C - Psych &amp; Mental Hlth'!T:T,'Section C - Psych &amp; Mental Hlth'!S:S),
IF(A56="D",_xlfn.XLOOKUP(F56,'Section D - Res Com.Care, MPHS '!T:T,'Section D - Res Com.Care, MPHS '!S:S),
IF(A56="E",_xlfn.XLOOKUP(F56,'Section E - Miscellaneous '!T:T,'Section E - Miscellaneous '!S:S))))))</f>
        <v>LINKED</v>
      </c>
      <c r="Q56" s="1145" t="str">
        <f>IF(A56=
"A",_xlfn.XLOOKUP(F56,'Section A - Public Patients'!T:T,'Section A - Public Patients'!V:V),
IF(A56="B",_xlfn.XLOOKUP(F56,'Section B - Private Patients'!T:T,'Section B - Private Patients'!V:V),
IF(A56="C",_xlfn.XLOOKUP(F56,'Section C - Psych &amp; Mental Hlth'!T:T,'Section C - Psych &amp; Mental Hlth'!V:V),
IF(A56="D",_xlfn.XLOOKUP(F56,'Section D - Res Com.Care, MPHS '!T:T,'Section D - Res Com.Care, MPHS '!V:V),
IF(A56="E",_xlfn.XLOOKUP(F56,'Section E - Miscellaneous '!T:T,'Section E - Miscellaneous '!V:V))))))</f>
        <v>A-1.5-002</v>
      </c>
      <c r="R56" s="1202" t="str">
        <f t="shared" si="2"/>
        <v>GPICVSDGen Public Ineligible COVID-19 only SD90008082</v>
      </c>
      <c r="T56" s="1115">
        <v>44866</v>
      </c>
      <c r="U56" s="1123" t="s">
        <v>1824</v>
      </c>
      <c r="V56" s="1124" t="s">
        <v>4346</v>
      </c>
      <c r="W56" s="1127" t="s">
        <v>4359</v>
      </c>
      <c r="X56" s="1127">
        <v>90005702</v>
      </c>
      <c r="Y56" s="1126" t="s">
        <v>5614</v>
      </c>
      <c r="Z56" s="1116" t="s">
        <v>4325</v>
      </c>
    </row>
    <row r="57" spans="1:26" x14ac:dyDescent="0.2">
      <c r="A57" s="1078" t="str">
        <f t="shared" si="0"/>
        <v>A</v>
      </c>
      <c r="B57" s="1086" t="s">
        <v>4026</v>
      </c>
      <c r="C57" s="1438" t="s">
        <v>4029</v>
      </c>
      <c r="D57" s="1089" t="s">
        <v>4033</v>
      </c>
      <c r="E57" s="1438">
        <v>90008083</v>
      </c>
      <c r="F57" s="1132" t="s">
        <v>4420</v>
      </c>
      <c r="G57" s="1132"/>
      <c r="H57" s="1132"/>
      <c r="I57" s="1132" t="str">
        <f t="shared" si="1"/>
        <v>----Jul----</v>
      </c>
      <c r="J57" s="1132" t="str">
        <f>IF(ISNUMBER(MATCH(F57,Jan_Inputs_Calc!O:O,0)),"Jan","-")</f>
        <v>-</v>
      </c>
      <c r="K57" s="1132" t="str">
        <f>IF(ISNUMBER(MATCH(F57,Mar_Inputs_Calc_exHACC!O:O,0)),"Mar","-")</f>
        <v>-</v>
      </c>
      <c r="L57" s="1132" t="str">
        <f>IF(ISNUMBER(MATCH(F57,Jul_Inputs_Calc!P:P,0)),"Jul","-")</f>
        <v>Jul</v>
      </c>
      <c r="M57" s="1132" t="str">
        <f>IF(ISNUMBER(MATCH(F57,Sep_Inputs_Calc!O:O,0)),"Sep","-")</f>
        <v>-</v>
      </c>
      <c r="N57" s="1132" t="str">
        <f>IF(ISNUMBER(MATCH(F810,Oct_Inputs_Calc!O:O,0)),"Oct","-")</f>
        <v>-</v>
      </c>
      <c r="O57" s="1132"/>
      <c r="P57" s="1138" t="str">
        <f>IF(A57=
"A",_xlfn.XLOOKUP(F57,'Section A - Public Patients'!T:T,'Section A - Public Patients'!S:S),
IF(A57="B",_xlfn.XLOOKUP(F57,'Section B - Private Patients'!T:T,'Section B - Private Patients'!S:S),
IF(A57="C",_xlfn.XLOOKUP(F57,'Section C - Psych &amp; Mental Hlth'!T:T,'Section C - Psych &amp; Mental Hlth'!S:S),
IF(A57="D",_xlfn.XLOOKUP(F57,'Section D - Res Com.Care, MPHS '!T:T,'Section D - Res Com.Care, MPHS '!S:S),
IF(A57="E",_xlfn.XLOOKUP(F57,'Section E - Miscellaneous '!T:T,'Section E - Miscellaneous '!S:S))))))</f>
        <v>LINKED</v>
      </c>
      <c r="Q57" s="1145" t="str">
        <f>IF(A57=
"A",_xlfn.XLOOKUP(F57,'Section A - Public Patients'!T:T,'Section A - Public Patients'!V:V),
IF(A57="B",_xlfn.XLOOKUP(F57,'Section B - Private Patients'!T:T,'Section B - Private Patients'!V:V),
IF(A57="C",_xlfn.XLOOKUP(F57,'Section C - Psych &amp; Mental Hlth'!T:T,'Section C - Psych &amp; Mental Hlth'!V:V),
IF(A57="D",_xlfn.XLOOKUP(F57,'Section D - Res Com.Care, MPHS '!T:T,'Section D - Res Com.Care, MPHS '!V:V),
IF(A57="E",_xlfn.XLOOKUP(F57,'Section E - Miscellaneous '!T:T,'Section E - Miscellaneous '!V:V))))))</f>
        <v>A-1.5-005</v>
      </c>
      <c r="R57" s="1202" t="str">
        <f t="shared" si="2"/>
        <v>GPICVICGen Public Ineligible COVID-19 only Intensive Care Unit90008083</v>
      </c>
      <c r="T57" s="1115">
        <v>44866</v>
      </c>
      <c r="U57" s="1123" t="s">
        <v>1824</v>
      </c>
      <c r="V57" s="1124" t="s">
        <v>4347</v>
      </c>
      <c r="W57" s="1127" t="s">
        <v>4360</v>
      </c>
      <c r="X57" s="1127">
        <v>90007600</v>
      </c>
      <c r="Y57" s="1126" t="s">
        <v>5615</v>
      </c>
      <c r="Z57" s="1116" t="s">
        <v>4325</v>
      </c>
    </row>
    <row r="58" spans="1:26" ht="25.5" x14ac:dyDescent="0.2">
      <c r="A58" s="1078" t="str">
        <f t="shared" si="0"/>
        <v>A</v>
      </c>
      <c r="B58" s="1086" t="s">
        <v>4026</v>
      </c>
      <c r="C58" s="1438" t="s">
        <v>4030</v>
      </c>
      <c r="D58" s="1089" t="s">
        <v>4034</v>
      </c>
      <c r="E58" s="1438">
        <v>90008084</v>
      </c>
      <c r="F58" s="1132" t="s">
        <v>4421</v>
      </c>
      <c r="G58" s="1132"/>
      <c r="H58" s="1132"/>
      <c r="I58" s="1132" t="str">
        <f t="shared" si="1"/>
        <v>----Jul----</v>
      </c>
      <c r="J58" s="1132" t="str">
        <f>IF(ISNUMBER(MATCH(F58,Jan_Inputs_Calc!O:O,0)),"Jan","-")</f>
        <v>-</v>
      </c>
      <c r="K58" s="1132" t="str">
        <f>IF(ISNUMBER(MATCH(F58,Mar_Inputs_Calc_exHACC!O:O,0)),"Mar","-")</f>
        <v>-</v>
      </c>
      <c r="L58" s="1132" t="str">
        <f>IF(ISNUMBER(MATCH(F58,Jul_Inputs_Calc!P:P,0)),"Jul","-")</f>
        <v>Jul</v>
      </c>
      <c r="M58" s="1132" t="str">
        <f>IF(ISNUMBER(MATCH(F58,Sep_Inputs_Calc!O:O,0)),"Sep","-")</f>
        <v>-</v>
      </c>
      <c r="N58" s="1132" t="str">
        <f>IF(ISNUMBER(MATCH(F811,Oct_Inputs_Calc!O:O,0)),"Oct","-")</f>
        <v>-</v>
      </c>
      <c r="O58" s="1132"/>
      <c r="P58" s="1138" t="str">
        <f>IF(A58=
"A",_xlfn.XLOOKUP(F58,'Section A - Public Patients'!T:T,'Section A - Public Patients'!S:S),
IF(A58="B",_xlfn.XLOOKUP(F58,'Section B - Private Patients'!T:T,'Section B - Private Patients'!S:S),
IF(A58="C",_xlfn.XLOOKUP(F58,'Section C - Psych &amp; Mental Hlth'!T:T,'Section C - Psych &amp; Mental Hlth'!S:S),
IF(A58="D",_xlfn.XLOOKUP(F58,'Section D - Res Com.Care, MPHS '!T:T,'Section D - Res Com.Care, MPHS '!S:S),
IF(A58="E",_xlfn.XLOOKUP(F58,'Section E - Miscellaneous '!T:T,'Section E - Miscellaneous '!S:S))))))</f>
        <v>LINKED</v>
      </c>
      <c r="Q58" s="1145" t="str">
        <f>IF(A58=
"A",_xlfn.XLOOKUP(F58,'Section A - Public Patients'!T:T,'Section A - Public Patients'!V:V),
IF(A58="B",_xlfn.XLOOKUP(F58,'Section B - Private Patients'!T:T,'Section B - Private Patients'!V:V),
IF(A58="C",_xlfn.XLOOKUP(F58,'Section C - Psych &amp; Mental Hlth'!T:T,'Section C - Psych &amp; Mental Hlth'!V:V),
IF(A58="D",_xlfn.XLOOKUP(F58,'Section D - Res Com.Care, MPHS '!T:T,'Section D - Res Com.Care, MPHS '!V:V),
IF(A58="E",_xlfn.XLOOKUP(F58,'Section E - Miscellaneous '!T:T,'Section E - Miscellaneous '!V:V))))))</f>
        <v>A-1.5-006</v>
      </c>
      <c r="R58" s="1202" t="str">
        <f t="shared" si="2"/>
        <v>GPICVICSDGen Public Ineligible COV-19 only Intensive Care Unit SD90008084</v>
      </c>
      <c r="T58" s="1115">
        <v>44866</v>
      </c>
      <c r="U58" s="1123" t="s">
        <v>4208</v>
      </c>
      <c r="V58" s="1124" t="s">
        <v>150</v>
      </c>
      <c r="W58" s="1127" t="s">
        <v>4251</v>
      </c>
      <c r="X58" s="1127">
        <v>90007557</v>
      </c>
      <c r="Y58" s="1126" t="s">
        <v>5616</v>
      </c>
      <c r="Z58" s="1116" t="s">
        <v>4325</v>
      </c>
    </row>
    <row r="59" spans="1:26" ht="38.25" x14ac:dyDescent="0.2">
      <c r="A59" s="1078" t="str">
        <f t="shared" si="0"/>
        <v>A</v>
      </c>
      <c r="B59" s="1086" t="s">
        <v>44</v>
      </c>
      <c r="C59" s="1438" t="s">
        <v>251</v>
      </c>
      <c r="D59" s="1089" t="s">
        <v>252</v>
      </c>
      <c r="E59" s="1438">
        <v>90006352</v>
      </c>
      <c r="F59" s="1132" t="s">
        <v>4422</v>
      </c>
      <c r="G59" s="1132"/>
      <c r="H59" s="1132"/>
      <c r="I59" s="1132" t="str">
        <f t="shared" si="1"/>
        <v>----Jul----</v>
      </c>
      <c r="J59" s="1132" t="str">
        <f>IF(ISNUMBER(MATCH(F59,Jan_Inputs_Calc!O:O,0)),"Jan","-")</f>
        <v>-</v>
      </c>
      <c r="K59" s="1132" t="str">
        <f>IF(ISNUMBER(MATCH(F59,Mar_Inputs_Calc_exHACC!O:O,0)),"Mar","-")</f>
        <v>-</v>
      </c>
      <c r="L59" s="1132" t="str">
        <f>IF(ISNUMBER(MATCH(F59,Jul_Inputs_Calc!P:P,0)),"Jul","-")</f>
        <v>Jul</v>
      </c>
      <c r="M59" s="1132" t="str">
        <f>IF(ISNUMBER(MATCH(F59,Sep_Inputs_Calc!O:O,0)),"Sep","-")</f>
        <v>-</v>
      </c>
      <c r="N59" s="1132" t="str">
        <f>IF(ISNUMBER(MATCH(F812,Oct_Inputs_Calc!O:O,0)),"Oct","-")</f>
        <v>-</v>
      </c>
      <c r="O59" s="1132"/>
      <c r="P59" s="1138" t="str">
        <f>IF(A59=
"A",_xlfn.XLOOKUP(F59,'Section A - Public Patients'!T:T,'Section A - Public Patients'!S:S),
IF(A59="B",_xlfn.XLOOKUP(F59,'Section B - Private Patients'!T:T,'Section B - Private Patients'!S:S),
IF(A59="C",_xlfn.XLOOKUP(F59,'Section C - Psych &amp; Mental Hlth'!T:T,'Section C - Psych &amp; Mental Hlth'!S:S),
IF(A59="D",_xlfn.XLOOKUP(F59,'Section D - Res Com.Care, MPHS '!T:T,'Section D - Res Com.Care, MPHS '!S:S),
IF(A59="E",_xlfn.XLOOKUP(F59,'Section E - Miscellaneous '!T:T,'Section E - Miscellaneous '!S:S))))))</f>
        <v>INPUT</v>
      </c>
      <c r="Q59" s="1145" t="str">
        <f>IF(A59=
"A",_xlfn.XLOOKUP(F59,'Section A - Public Patients'!T:T,'Section A - Public Patients'!V:V),
IF(A59="B",_xlfn.XLOOKUP(F59,'Section B - Private Patients'!T:T,'Section B - Private Patients'!V:V),
IF(A59="C",_xlfn.XLOOKUP(F59,'Section C - Psych &amp; Mental Hlth'!T:T,'Section C - Psych &amp; Mental Hlth'!V:V),
IF(A59="D",_xlfn.XLOOKUP(F59,'Section D - Res Com.Care, MPHS '!T:T,'Section D - Res Com.Care, MPHS '!V:V),
IF(A59="E",_xlfn.XLOOKUP(F59,'Section E - Miscellaneous '!T:T,'Section E - Miscellaneous '!V:V))))))</f>
        <v>A-1.5-019</v>
      </c>
      <c r="R59" s="1202" t="str">
        <f t="shared" si="2"/>
        <v>GPINGen Public Ineligible Special Care Nursery90006352</v>
      </c>
      <c r="T59" s="1115">
        <v>44866</v>
      </c>
      <c r="U59" s="1123" t="s">
        <v>800</v>
      </c>
      <c r="V59" s="1124"/>
      <c r="W59" s="1127" t="s">
        <v>4329</v>
      </c>
      <c r="X59" s="1127"/>
      <c r="Y59" s="1126" t="s">
        <v>5617</v>
      </c>
      <c r="Z59" s="1116" t="s">
        <v>4325</v>
      </c>
    </row>
    <row r="60" spans="1:26" ht="25.5" x14ac:dyDescent="0.2">
      <c r="A60" s="1078" t="str">
        <f t="shared" si="0"/>
        <v>A</v>
      </c>
      <c r="B60" s="1086" t="s">
        <v>44</v>
      </c>
      <c r="C60" s="1438" t="s">
        <v>253</v>
      </c>
      <c r="D60" s="1089" t="s">
        <v>254</v>
      </c>
      <c r="E60" s="1438">
        <v>90007129</v>
      </c>
      <c r="F60" s="1132" t="s">
        <v>4423</v>
      </c>
      <c r="G60" s="1132"/>
      <c r="H60" s="1132"/>
      <c r="I60" s="1132" t="str">
        <f t="shared" si="1"/>
        <v>----Jul----</v>
      </c>
      <c r="J60" s="1132" t="str">
        <f>IF(ISNUMBER(MATCH(F60,Jan_Inputs_Calc!O:O,0)),"Jan","-")</f>
        <v>-</v>
      </c>
      <c r="K60" s="1132" t="str">
        <f>IF(ISNUMBER(MATCH(F60,Mar_Inputs_Calc_exHACC!O:O,0)),"Mar","-")</f>
        <v>-</v>
      </c>
      <c r="L60" s="1132" t="str">
        <f>IF(ISNUMBER(MATCH(F60,Jul_Inputs_Calc!P:P,0)),"Jul","-")</f>
        <v>Jul</v>
      </c>
      <c r="M60" s="1132" t="str">
        <f>IF(ISNUMBER(MATCH(F60,Sep_Inputs_Calc!O:O,0)),"Sep","-")</f>
        <v>-</v>
      </c>
      <c r="N60" s="1132" t="str">
        <f>IF(ISNUMBER(MATCH(F813,Oct_Inputs_Calc!O:O,0)),"Oct","-")</f>
        <v>-</v>
      </c>
      <c r="O60" s="1132"/>
      <c r="P60" s="1138" t="str">
        <f>IF(A60=
"A",_xlfn.XLOOKUP(F60,'Section A - Public Patients'!T:T,'Section A - Public Patients'!S:S),
IF(A60="B",_xlfn.XLOOKUP(F60,'Section B - Private Patients'!T:T,'Section B - Private Patients'!S:S),
IF(A60="C",_xlfn.XLOOKUP(F60,'Section C - Psych &amp; Mental Hlth'!T:T,'Section C - Psych &amp; Mental Hlth'!S:S),
IF(A60="D",_xlfn.XLOOKUP(F60,'Section D - Res Com.Care, MPHS '!T:T,'Section D - Res Com.Care, MPHS '!S:S),
IF(A60="E",_xlfn.XLOOKUP(F60,'Section E - Miscellaneous '!T:T,'Section E - Miscellaneous '!S:S))))))</f>
        <v>INPUT</v>
      </c>
      <c r="Q60" s="1145" t="str">
        <f>IF(A60=
"A",_xlfn.XLOOKUP(F60,'Section A - Public Patients'!T:T,'Section A - Public Patients'!V:V),
IF(A60="B",_xlfn.XLOOKUP(F60,'Section B - Private Patients'!T:T,'Section B - Private Patients'!V:V),
IF(A60="C",_xlfn.XLOOKUP(F60,'Section C - Psych &amp; Mental Hlth'!T:T,'Section C - Psych &amp; Mental Hlth'!V:V),
IF(A60="D",_xlfn.XLOOKUP(F60,'Section D - Res Com.Care, MPHS '!T:T,'Section D - Res Com.Care, MPHS '!V:V),
IF(A60="E",_xlfn.XLOOKUP(F60,'Section E - Miscellaneous '!T:T,'Section E - Miscellaneous '!V:V))))))</f>
        <v>A-1.5-020</v>
      </c>
      <c r="R60" s="1202" t="str">
        <f t="shared" si="2"/>
        <v>GPINSDGen Public Ineligible Special Care Nursery SD90007129</v>
      </c>
      <c r="T60" s="1115">
        <v>44866</v>
      </c>
      <c r="U60" s="1123" t="s">
        <v>800</v>
      </c>
      <c r="V60" s="1124"/>
      <c r="W60" s="1127" t="s">
        <v>4330</v>
      </c>
      <c r="X60" s="1127"/>
      <c r="Y60" s="1126" t="s">
        <v>5618</v>
      </c>
      <c r="Z60" s="1116" t="s">
        <v>4325</v>
      </c>
    </row>
    <row r="61" spans="1:26" x14ac:dyDescent="0.2">
      <c r="A61" s="1078" t="str">
        <f t="shared" si="0"/>
        <v>A</v>
      </c>
      <c r="B61" s="1086" t="s">
        <v>44</v>
      </c>
      <c r="C61" s="1438" t="s">
        <v>259</v>
      </c>
      <c r="D61" s="1089" t="s">
        <v>260</v>
      </c>
      <c r="E61" s="1438">
        <v>90005964</v>
      </c>
      <c r="F61" s="1132" t="s">
        <v>4424</v>
      </c>
      <c r="G61" s="1132"/>
      <c r="H61" s="1132"/>
      <c r="I61" s="1132" t="str">
        <f t="shared" si="1"/>
        <v>----Jul----</v>
      </c>
      <c r="J61" s="1132" t="str">
        <f>IF(ISNUMBER(MATCH(F61,Jan_Inputs_Calc!O:O,0)),"Jan","-")</f>
        <v>-</v>
      </c>
      <c r="K61" s="1132" t="str">
        <f>IF(ISNUMBER(MATCH(F61,Mar_Inputs_Calc_exHACC!O:O,0)),"Mar","-")</f>
        <v>-</v>
      </c>
      <c r="L61" s="1132" t="str">
        <f>IF(ISNUMBER(MATCH(F61,Jul_Inputs_Calc!P:P,0)),"Jul","-")</f>
        <v>Jul</v>
      </c>
      <c r="M61" s="1132" t="str">
        <f>IF(ISNUMBER(MATCH(F61,Sep_Inputs_Calc!O:O,0)),"Sep","-")</f>
        <v>-</v>
      </c>
      <c r="N61" s="1132" t="str">
        <f>IF(ISNUMBER(MATCH(F814,Oct_Inputs_Calc!O:O,0)),"Oct","-")</f>
        <v>-</v>
      </c>
      <c r="O61" s="1132"/>
      <c r="P61" s="1138" t="str">
        <f>IF(A61=
"A",_xlfn.XLOOKUP(F61,'Section A - Public Patients'!T:T,'Section A - Public Patients'!S:S),
IF(A61="B",_xlfn.XLOOKUP(F61,'Section B - Private Patients'!T:T,'Section B - Private Patients'!S:S),
IF(A61="C",_xlfn.XLOOKUP(F61,'Section C - Psych &amp; Mental Hlth'!T:T,'Section C - Psych &amp; Mental Hlth'!S:S),
IF(A61="D",_xlfn.XLOOKUP(F61,'Section D - Res Com.Care, MPHS '!T:T,'Section D - Res Com.Care, MPHS '!S:S),
IF(A61="E",_xlfn.XLOOKUP(F61,'Section E - Miscellaneous '!T:T,'Section E - Miscellaneous '!S:S))))))</f>
        <v>LINKED</v>
      </c>
      <c r="Q61" s="1145" t="str">
        <f>IF(A61=
"A",_xlfn.XLOOKUP(F61,'Section A - Public Patients'!T:T,'Section A - Public Patients'!V:V),
IF(A61="B",_xlfn.XLOOKUP(F61,'Section B - Private Patients'!T:T,'Section B - Private Patients'!V:V),
IF(A61="C",_xlfn.XLOOKUP(F61,'Section C - Psych &amp; Mental Hlth'!T:T,'Section C - Psych &amp; Mental Hlth'!V:V),
IF(A61="D",_xlfn.XLOOKUP(F61,'Section D - Res Com.Care, MPHS '!T:T,'Section D - Res Com.Care, MPHS '!V:V),
IF(A61="E",_xlfn.XLOOKUP(F61,'Section E - Miscellaneous '!T:T,'Section E - Miscellaneous '!V:V))))))</f>
        <v>A-1.5-001</v>
      </c>
      <c r="R61" s="1202" t="str">
        <f t="shared" si="2"/>
        <v>GPIQGen Public Ineligible Qualified90005964</v>
      </c>
      <c r="T61" s="1418">
        <v>45108</v>
      </c>
      <c r="U61" s="1123" t="s">
        <v>1420</v>
      </c>
      <c r="V61" s="1124"/>
      <c r="W61" s="1127" t="s">
        <v>1421</v>
      </c>
      <c r="X61" s="1127">
        <v>90006383</v>
      </c>
      <c r="Y61" s="1126" t="s">
        <v>5306</v>
      </c>
      <c r="Z61" s="1116" t="s">
        <v>6094</v>
      </c>
    </row>
    <row r="62" spans="1:26" x14ac:dyDescent="0.2">
      <c r="A62" s="1078" t="str">
        <f t="shared" si="0"/>
        <v>A</v>
      </c>
      <c r="B62" s="1086" t="s">
        <v>44</v>
      </c>
      <c r="C62" s="1438" t="s">
        <v>261</v>
      </c>
      <c r="D62" s="1089" t="s">
        <v>262</v>
      </c>
      <c r="E62" s="1438">
        <v>90007130</v>
      </c>
      <c r="F62" s="1132" t="s">
        <v>4425</v>
      </c>
      <c r="G62" s="1132"/>
      <c r="H62" s="1132"/>
      <c r="I62" s="1132" t="str">
        <f t="shared" si="1"/>
        <v>----Jul----</v>
      </c>
      <c r="J62" s="1132" t="str">
        <f>IF(ISNUMBER(MATCH(F62,Jan_Inputs_Calc!O:O,0)),"Jan","-")</f>
        <v>-</v>
      </c>
      <c r="K62" s="1132" t="str">
        <f>IF(ISNUMBER(MATCH(F62,Mar_Inputs_Calc_exHACC!O:O,0)),"Mar","-")</f>
        <v>-</v>
      </c>
      <c r="L62" s="1132" t="str">
        <f>IF(ISNUMBER(MATCH(F62,Jul_Inputs_Calc!P:P,0)),"Jul","-")</f>
        <v>Jul</v>
      </c>
      <c r="M62" s="1132" t="str">
        <f>IF(ISNUMBER(MATCH(F62,Sep_Inputs_Calc!O:O,0)),"Sep","-")</f>
        <v>-</v>
      </c>
      <c r="N62" s="1132" t="str">
        <f>IF(ISNUMBER(MATCH(F815,Oct_Inputs_Calc!O:O,0)),"Oct","-")</f>
        <v>-</v>
      </c>
      <c r="O62" s="1132"/>
      <c r="P62" s="1138" t="str">
        <f>IF(A62=
"A",_xlfn.XLOOKUP(F62,'Section A - Public Patients'!T:T,'Section A - Public Patients'!S:S),
IF(A62="B",_xlfn.XLOOKUP(F62,'Section B - Private Patients'!T:T,'Section B - Private Patients'!S:S),
IF(A62="C",_xlfn.XLOOKUP(F62,'Section C - Psych &amp; Mental Hlth'!T:T,'Section C - Psych &amp; Mental Hlth'!S:S),
IF(A62="D",_xlfn.XLOOKUP(F62,'Section D - Res Com.Care, MPHS '!T:T,'Section D - Res Com.Care, MPHS '!S:S),
IF(A62="E",_xlfn.XLOOKUP(F62,'Section E - Miscellaneous '!T:T,'Section E - Miscellaneous '!S:S))))))</f>
        <v>INPUT-ND</v>
      </c>
      <c r="Q62" s="1145" t="str">
        <f>IF(A62=
"A",_xlfn.XLOOKUP(F62,'Section A - Public Patients'!T:T,'Section A - Public Patients'!V:V),
IF(A62="B",_xlfn.XLOOKUP(F62,'Section B - Private Patients'!T:T,'Section B - Private Patients'!V:V),
IF(A62="C",_xlfn.XLOOKUP(F62,'Section C - Psych &amp; Mental Hlth'!T:T,'Section C - Psych &amp; Mental Hlth'!V:V),
IF(A62="D",_xlfn.XLOOKUP(F62,'Section D - Res Com.Care, MPHS '!T:T,'Section D - Res Com.Care, MPHS '!V:V),
IF(A62="E",_xlfn.XLOOKUP(F62,'Section E - Miscellaneous '!T:T,'Section E - Miscellaneous '!V:V))))))</f>
        <v>A-1.5-022</v>
      </c>
      <c r="R62" s="1202" t="str">
        <f t="shared" si="2"/>
        <v>GPIQSDGen Public Ineligible Qualified - SD90007130</v>
      </c>
      <c r="T62" s="1115">
        <v>45108</v>
      </c>
      <c r="U62" s="1123" t="s">
        <v>1420</v>
      </c>
      <c r="V62" s="1124"/>
      <c r="W62" s="1127" t="s">
        <v>1422</v>
      </c>
      <c r="X62" s="1127">
        <v>90007191</v>
      </c>
      <c r="Y62" s="1126" t="s">
        <v>5307</v>
      </c>
      <c r="Z62" s="1116" t="s">
        <v>6094</v>
      </c>
    </row>
    <row r="63" spans="1:26" x14ac:dyDescent="0.2">
      <c r="A63" s="1078" t="str">
        <f t="shared" si="0"/>
        <v>A</v>
      </c>
      <c r="B63" s="1086" t="s">
        <v>44</v>
      </c>
      <c r="C63" s="1438" t="s">
        <v>263</v>
      </c>
      <c r="D63" s="1089" t="s">
        <v>264</v>
      </c>
      <c r="E63" s="1438">
        <v>90006353</v>
      </c>
      <c r="F63" s="1132" t="s">
        <v>4426</v>
      </c>
      <c r="G63" s="1132"/>
      <c r="H63" s="1132"/>
      <c r="I63" s="1132" t="str">
        <f t="shared" si="1"/>
        <v>----Jul----</v>
      </c>
      <c r="J63" s="1132" t="str">
        <f>IF(ISNUMBER(MATCH(F63,Jan_Inputs_Calc!O:O,0)),"Jan","-")</f>
        <v>-</v>
      </c>
      <c r="K63" s="1132" t="str">
        <f>IF(ISNUMBER(MATCH(F63,Mar_Inputs_Calc_exHACC!O:O,0)),"Mar","-")</f>
        <v>-</v>
      </c>
      <c r="L63" s="1132" t="str">
        <f>IF(ISNUMBER(MATCH(F63,Jul_Inputs_Calc!P:P,0)),"Jul","-")</f>
        <v>Jul</v>
      </c>
      <c r="M63" s="1132" t="str">
        <f>IF(ISNUMBER(MATCH(F63,Sep_Inputs_Calc!O:O,0)),"Sep","-")</f>
        <v>-</v>
      </c>
      <c r="N63" s="1132" t="str">
        <f>IF(ISNUMBER(MATCH(F816,Oct_Inputs_Calc!O:O,0)),"Oct","-")</f>
        <v>-</v>
      </c>
      <c r="O63" s="1132"/>
      <c r="P63" s="1138" t="str">
        <f>IF(A63=
"A",_xlfn.XLOOKUP(F63,'Section A - Public Patients'!T:T,'Section A - Public Patients'!S:S),
IF(A63="B",_xlfn.XLOOKUP(F63,'Section B - Private Patients'!T:T,'Section B - Private Patients'!S:S),
IF(A63="C",_xlfn.XLOOKUP(F63,'Section C - Psych &amp; Mental Hlth'!T:T,'Section C - Psych &amp; Mental Hlth'!S:S),
IF(A63="D",_xlfn.XLOOKUP(F63,'Section D - Res Com.Care, MPHS '!T:T,'Section D - Res Com.Care, MPHS '!S:S),
IF(A63="E",_xlfn.XLOOKUP(F63,'Section E - Miscellaneous '!T:T,'Section E - Miscellaneous '!S:S))))))</f>
        <v>LINKED</v>
      </c>
      <c r="Q63" s="1145" t="str">
        <f>IF(A63=
"A",_xlfn.XLOOKUP(F63,'Section A - Public Patients'!T:T,'Section A - Public Patients'!V:V),
IF(A63="B",_xlfn.XLOOKUP(F63,'Section B - Private Patients'!T:T,'Section B - Private Patients'!V:V),
IF(A63="C",_xlfn.XLOOKUP(F63,'Section C - Psych &amp; Mental Hlth'!T:T,'Section C - Psych &amp; Mental Hlth'!V:V),
IF(A63="D",_xlfn.XLOOKUP(F63,'Section D - Res Com.Care, MPHS '!T:T,'Section D - Res Com.Care, MPHS '!V:V),
IF(A63="E",_xlfn.XLOOKUP(F63,'Section E - Miscellaneous '!T:T,'Section E - Miscellaneous '!V:V))))))</f>
        <v>A-1.5-019</v>
      </c>
      <c r="R63" s="1202" t="str">
        <f t="shared" si="2"/>
        <v>GPIQNGen Public Ineligible Qualified Special Care Nursery90006353</v>
      </c>
      <c r="T63" s="1115">
        <v>45108</v>
      </c>
      <c r="U63" s="1123" t="s">
        <v>1420</v>
      </c>
      <c r="V63" s="1124"/>
      <c r="W63" s="1127" t="s">
        <v>1423</v>
      </c>
      <c r="X63" s="1127">
        <v>90005626</v>
      </c>
      <c r="Y63" s="1126" t="s">
        <v>5308</v>
      </c>
      <c r="Z63" s="1116" t="s">
        <v>6094</v>
      </c>
    </row>
    <row r="64" spans="1:26" x14ac:dyDescent="0.2">
      <c r="A64" s="1078" t="str">
        <f t="shared" si="0"/>
        <v>A</v>
      </c>
      <c r="B64" s="1086" t="s">
        <v>44</v>
      </c>
      <c r="C64" s="1438" t="s">
        <v>265</v>
      </c>
      <c r="D64" s="1089" t="s">
        <v>266</v>
      </c>
      <c r="E64" s="1438">
        <v>90007131</v>
      </c>
      <c r="F64" s="1132" t="s">
        <v>4427</v>
      </c>
      <c r="G64" s="1132"/>
      <c r="H64" s="1132"/>
      <c r="I64" s="1132" t="str">
        <f t="shared" si="1"/>
        <v>----Jul----</v>
      </c>
      <c r="J64" s="1132" t="str">
        <f>IF(ISNUMBER(MATCH(F64,Jan_Inputs_Calc!O:O,0)),"Jan","-")</f>
        <v>-</v>
      </c>
      <c r="K64" s="1132" t="str">
        <f>IF(ISNUMBER(MATCH(F64,Mar_Inputs_Calc_exHACC!O:O,0)),"Mar","-")</f>
        <v>-</v>
      </c>
      <c r="L64" s="1132" t="str">
        <f>IF(ISNUMBER(MATCH(F64,Jul_Inputs_Calc!P:P,0)),"Jul","-")</f>
        <v>Jul</v>
      </c>
      <c r="M64" s="1132" t="str">
        <f>IF(ISNUMBER(MATCH(F64,Sep_Inputs_Calc!O:O,0)),"Sep","-")</f>
        <v>-</v>
      </c>
      <c r="N64" s="1132" t="str">
        <f>IF(ISNUMBER(MATCH(F817,Oct_Inputs_Calc!O:O,0)),"Oct","-")</f>
        <v>-</v>
      </c>
      <c r="O64" s="1132"/>
      <c r="P64" s="1138" t="str">
        <f>IF(A64=
"A",_xlfn.XLOOKUP(F64,'Section A - Public Patients'!T:T,'Section A - Public Patients'!S:S),
IF(A64="B",_xlfn.XLOOKUP(F64,'Section B - Private Patients'!T:T,'Section B - Private Patients'!S:S),
IF(A64="C",_xlfn.XLOOKUP(F64,'Section C - Psych &amp; Mental Hlth'!T:T,'Section C - Psych &amp; Mental Hlth'!S:S),
IF(A64="D",_xlfn.XLOOKUP(F64,'Section D - Res Com.Care, MPHS '!T:T,'Section D - Res Com.Care, MPHS '!S:S),
IF(A64="E",_xlfn.XLOOKUP(F64,'Section E - Miscellaneous '!T:T,'Section E - Miscellaneous '!S:S))))))</f>
        <v>LINKED</v>
      </c>
      <c r="Q64" s="1145" t="str">
        <f>IF(A64=
"A",_xlfn.XLOOKUP(F64,'Section A - Public Patients'!T:T,'Section A - Public Patients'!V:V),
IF(A64="B",_xlfn.XLOOKUP(F64,'Section B - Private Patients'!T:T,'Section B - Private Patients'!V:V),
IF(A64="C",_xlfn.XLOOKUP(F64,'Section C - Psych &amp; Mental Hlth'!T:T,'Section C - Psych &amp; Mental Hlth'!V:V),
IF(A64="D",_xlfn.XLOOKUP(F64,'Section D - Res Com.Care, MPHS '!T:T,'Section D - Res Com.Care, MPHS '!V:V),
IF(A64="E",_xlfn.XLOOKUP(F64,'Section E - Miscellaneous '!T:T,'Section E - Miscellaneous '!V:V))))))</f>
        <v>A-1.5-020</v>
      </c>
      <c r="R64" s="1202" t="str">
        <f t="shared" si="2"/>
        <v>GPIQNSDGen Public Ineligible Qualified Special Care Nursery SD90007131</v>
      </c>
      <c r="T64" s="1115">
        <v>45108</v>
      </c>
      <c r="U64" s="1123" t="s">
        <v>1420</v>
      </c>
      <c r="V64" s="1124"/>
      <c r="W64" s="1127" t="s">
        <v>1424</v>
      </c>
      <c r="X64" s="1127">
        <v>90007192</v>
      </c>
      <c r="Y64" s="1126" t="s">
        <v>5309</v>
      </c>
      <c r="Z64" s="1116" t="s">
        <v>6094</v>
      </c>
    </row>
    <row r="65" spans="1:26" x14ac:dyDescent="0.2">
      <c r="A65" s="1078" t="str">
        <f t="shared" si="0"/>
        <v>A</v>
      </c>
      <c r="B65" s="1086" t="s">
        <v>44</v>
      </c>
      <c r="C65" s="1438" t="s">
        <v>267</v>
      </c>
      <c r="D65" s="1089" t="s">
        <v>268</v>
      </c>
      <c r="E65" s="1438" t="s">
        <v>6181</v>
      </c>
      <c r="F65" s="1132" t="s">
        <v>4428</v>
      </c>
      <c r="G65" s="1132"/>
      <c r="H65" s="1132"/>
      <c r="I65" s="1132" t="str">
        <f t="shared" si="1"/>
        <v>---------</v>
      </c>
      <c r="J65" s="1132" t="str">
        <f>IF(ISNUMBER(MATCH(F65,Jan_Inputs_Calc!O:O,0)),"Jan","-")</f>
        <v>-</v>
      </c>
      <c r="K65" s="1132" t="str">
        <f>IF(ISNUMBER(MATCH(F65,Mar_Inputs_Calc_exHACC!O:O,0)),"Mar","-")</f>
        <v>-</v>
      </c>
      <c r="L65" s="1132" t="str">
        <f>IF(ISNUMBER(MATCH(F65,Jul_Inputs_Calc!P:P,0)),"Jul","-")</f>
        <v>-</v>
      </c>
      <c r="M65" s="1132" t="str">
        <f>IF(ISNUMBER(MATCH(F65,Sep_Inputs_Calc!O:O,0)),"Sep","-")</f>
        <v>-</v>
      </c>
      <c r="N65" s="1132" t="str">
        <f>IF(ISNUMBER(MATCH(F818,Oct_Inputs_Calc!O:O,0)),"Oct","-")</f>
        <v>-</v>
      </c>
      <c r="O65" s="1132"/>
      <c r="P65" s="1138" t="str">
        <f>IF(A65=
"A",_xlfn.XLOOKUP(F65,'Section A - Public Patients'!T:T,'Section A - Public Patients'!S:S),
IF(A65="B",_xlfn.XLOOKUP(F65,'Section B - Private Patients'!T:T,'Section B - Private Patients'!S:S),
IF(A65="C",_xlfn.XLOOKUP(F65,'Section C - Psych &amp; Mental Hlth'!T:T,'Section C - Psych &amp; Mental Hlth'!S:S),
IF(A65="D",_xlfn.XLOOKUP(F65,'Section D - Res Com.Care, MPHS '!T:T,'Section D - Res Com.Care, MPHS '!S:S),
IF(A65="E",_xlfn.XLOOKUP(F65,'Section E - Miscellaneous '!T:T,'Section E - Miscellaneous '!S:S))))))</f>
        <v>NIL</v>
      </c>
      <c r="Q65" s="1145">
        <f>IF(A65=
"A",_xlfn.XLOOKUP(F65,'Section A - Public Patients'!T:T,'Section A - Public Patients'!V:V),
IF(A65="B",_xlfn.XLOOKUP(F65,'Section B - Private Patients'!T:T,'Section B - Private Patients'!V:V),
IF(A65="C",_xlfn.XLOOKUP(F65,'Section C - Psych &amp; Mental Hlth'!T:T,'Section C - Psych &amp; Mental Hlth'!V:V),
IF(A65="D",_xlfn.XLOOKUP(F65,'Section D - Res Com.Care, MPHS '!T:T,'Section D - Res Com.Care, MPHS '!V:V),
IF(A65="E",_xlfn.XLOOKUP(F65,'Section E - Miscellaneous '!T:T,'Section E - Miscellaneous '!V:V))))))</f>
        <v>0</v>
      </c>
      <c r="R65" s="1202" t="str">
        <f t="shared" si="2"/>
        <v>GPIUQGen Public Ineligible UnqualifiedNil</v>
      </c>
      <c r="T65" s="1115">
        <v>45108</v>
      </c>
      <c r="U65" s="1123" t="s">
        <v>1420</v>
      </c>
      <c r="V65" s="1124"/>
      <c r="W65" s="1127" t="s">
        <v>1425</v>
      </c>
      <c r="X65" s="1127">
        <v>90006384</v>
      </c>
      <c r="Y65" s="1126" t="s">
        <v>5310</v>
      </c>
      <c r="Z65" s="1116" t="s">
        <v>6094</v>
      </c>
    </row>
    <row r="66" spans="1:26" x14ac:dyDescent="0.2">
      <c r="A66" s="1078" t="str">
        <f t="shared" si="0"/>
        <v>A</v>
      </c>
      <c r="B66" s="1086" t="s">
        <v>44</v>
      </c>
      <c r="C66" s="1438" t="s">
        <v>269</v>
      </c>
      <c r="D66" s="1089" t="s">
        <v>270</v>
      </c>
      <c r="E66" s="1438" t="s">
        <v>6181</v>
      </c>
      <c r="F66" s="1132" t="s">
        <v>4429</v>
      </c>
      <c r="G66" s="1132"/>
      <c r="H66" s="1132"/>
      <c r="I66" s="1132" t="str">
        <f t="shared" si="1"/>
        <v>---------</v>
      </c>
      <c r="J66" s="1132" t="str">
        <f>IF(ISNUMBER(MATCH(F66,Jan_Inputs_Calc!O:O,0)),"Jan","-")</f>
        <v>-</v>
      </c>
      <c r="K66" s="1132" t="str">
        <f>IF(ISNUMBER(MATCH(F66,Mar_Inputs_Calc_exHACC!O:O,0)),"Mar","-")</f>
        <v>-</v>
      </c>
      <c r="L66" s="1132" t="str">
        <f>IF(ISNUMBER(MATCH(F66,Jul_Inputs_Calc!P:P,0)),"Jul","-")</f>
        <v>-</v>
      </c>
      <c r="M66" s="1132" t="str">
        <f>IF(ISNUMBER(MATCH(F66,Sep_Inputs_Calc!O:O,0)),"Sep","-")</f>
        <v>-</v>
      </c>
      <c r="N66" s="1132" t="str">
        <f>IF(ISNUMBER(MATCH(F819,Oct_Inputs_Calc!O:O,0)),"Oct","-")</f>
        <v>-</v>
      </c>
      <c r="O66" s="1132"/>
      <c r="P66" s="1138" t="str">
        <f>IF(A66=
"A",_xlfn.XLOOKUP(F66,'Section A - Public Patients'!T:T,'Section A - Public Patients'!S:S),
IF(A66="B",_xlfn.XLOOKUP(F66,'Section B - Private Patients'!T:T,'Section B - Private Patients'!S:S),
IF(A66="C",_xlfn.XLOOKUP(F66,'Section C - Psych &amp; Mental Hlth'!T:T,'Section C - Psych &amp; Mental Hlth'!S:S),
IF(A66="D",_xlfn.XLOOKUP(F66,'Section D - Res Com.Care, MPHS '!T:T,'Section D - Res Com.Care, MPHS '!S:S),
IF(A66="E",_xlfn.XLOOKUP(F66,'Section E - Miscellaneous '!T:T,'Section E - Miscellaneous '!S:S))))))</f>
        <v>NIL</v>
      </c>
      <c r="Q66" s="1145">
        <f>IF(A66=
"A",_xlfn.XLOOKUP(F66,'Section A - Public Patients'!T:T,'Section A - Public Patients'!V:V),
IF(A66="B",_xlfn.XLOOKUP(F66,'Section B - Private Patients'!T:T,'Section B - Private Patients'!V:V),
IF(A66="C",_xlfn.XLOOKUP(F66,'Section C - Psych &amp; Mental Hlth'!T:T,'Section C - Psych &amp; Mental Hlth'!V:V),
IF(A66="D",_xlfn.XLOOKUP(F66,'Section D - Res Com.Care, MPHS '!T:T,'Section D - Res Com.Care, MPHS '!V:V),
IF(A66="E",_xlfn.XLOOKUP(F66,'Section E - Miscellaneous '!T:T,'Section E - Miscellaneous '!V:V))))))</f>
        <v>0</v>
      </c>
      <c r="R66" s="1202" t="str">
        <f t="shared" si="2"/>
        <v>GPIUQSDGen Public Ineligible Unqualified - SDNil</v>
      </c>
      <c r="T66" s="1115">
        <v>45108</v>
      </c>
      <c r="U66" s="1123" t="s">
        <v>1420</v>
      </c>
      <c r="V66" s="1124"/>
      <c r="W66" s="1127" t="s">
        <v>1426</v>
      </c>
      <c r="X66" s="1127">
        <v>90007193</v>
      </c>
      <c r="Y66" s="1126" t="s">
        <v>5311</v>
      </c>
      <c r="Z66" s="1116" t="s">
        <v>6094</v>
      </c>
    </row>
    <row r="67" spans="1:26" x14ac:dyDescent="0.2">
      <c r="A67" s="1078" t="str">
        <f t="shared" si="0"/>
        <v>A</v>
      </c>
      <c r="B67" s="1086" t="s">
        <v>53</v>
      </c>
      <c r="C67" s="1438" t="s">
        <v>271</v>
      </c>
      <c r="D67" s="1088" t="s">
        <v>272</v>
      </c>
      <c r="E67" s="1438">
        <v>90005770</v>
      </c>
      <c r="F67" s="1132" t="s">
        <v>4430</v>
      </c>
      <c r="G67" s="1132"/>
      <c r="H67" s="1132"/>
      <c r="I67" s="1132" t="str">
        <f t="shared" si="1"/>
        <v>----Jul----</v>
      </c>
      <c r="J67" s="1132" t="str">
        <f>IF(ISNUMBER(MATCH(F67,Jan_Inputs_Calc!O:O,0)),"Jan","-")</f>
        <v>-</v>
      </c>
      <c r="K67" s="1132" t="str">
        <f>IF(ISNUMBER(MATCH(F67,Mar_Inputs_Calc_exHACC!O:O,0)),"Mar","-")</f>
        <v>-</v>
      </c>
      <c r="L67" s="1132" t="str">
        <f>IF(ISNUMBER(MATCH(F67,Jul_Inputs_Calc!P:P,0)),"Jul","-")</f>
        <v>Jul</v>
      </c>
      <c r="M67" s="1132" t="str">
        <f>IF(ISNUMBER(MATCH(F67,Sep_Inputs_Calc!O:O,0)),"Sep","-")</f>
        <v>-</v>
      </c>
      <c r="N67" s="1132" t="str">
        <f>IF(ISNUMBER(MATCH(F820,Oct_Inputs_Calc!O:O,0)),"Oct","-")</f>
        <v>-</v>
      </c>
      <c r="O67" s="1132"/>
      <c r="P67" s="1138" t="str">
        <f>IF(A67=
"A",_xlfn.XLOOKUP(F67,'Section A - Public Patients'!T:T,'Section A - Public Patients'!S:S),
IF(A67="B",_xlfn.XLOOKUP(F67,'Section B - Private Patients'!T:T,'Section B - Private Patients'!S:S),
IF(A67="C",_xlfn.XLOOKUP(F67,'Section C - Psych &amp; Mental Hlth'!T:T,'Section C - Psych &amp; Mental Hlth'!S:S),
IF(A67="D",_xlfn.XLOOKUP(F67,'Section D - Res Com.Care, MPHS '!T:T,'Section D - Res Com.Care, MPHS '!S:S),
IF(A67="E",_xlfn.XLOOKUP(F67,'Section E - Miscellaneous '!T:T,'Section E - Miscellaneous '!S:S))))))</f>
        <v>INPUT</v>
      </c>
      <c r="Q67" s="1145" t="str">
        <f>IF(A67=
"A",_xlfn.XLOOKUP(F67,'Section A - Public Patients'!T:T,'Section A - Public Patients'!V:V),
IF(A67="B",_xlfn.XLOOKUP(F67,'Section B - Private Patients'!T:T,'Section B - Private Patients'!V:V),
IF(A67="C",_xlfn.XLOOKUP(F67,'Section C - Psych &amp; Mental Hlth'!T:T,'Section C - Psych &amp; Mental Hlth'!V:V),
IF(A67="D",_xlfn.XLOOKUP(F67,'Section D - Res Com.Care, MPHS '!T:T,'Section D - Res Com.Care, MPHS '!V:V),
IF(A67="E",_xlfn.XLOOKUP(F67,'Section E - Miscellaneous '!T:T,'Section E - Miscellaneous '!V:V))))))</f>
        <v>A-1.5-027</v>
      </c>
      <c r="R67" s="1202" t="str">
        <f t="shared" si="2"/>
        <v>GPILSGen Public Ineligible Long Stay90005770</v>
      </c>
      <c r="T67" s="1115">
        <v>45108</v>
      </c>
      <c r="U67" s="1123" t="s">
        <v>1420</v>
      </c>
      <c r="V67" s="1124"/>
      <c r="W67" s="1127" t="s">
        <v>1427</v>
      </c>
      <c r="X67" s="1127">
        <v>90005780</v>
      </c>
      <c r="Y67" s="1126" t="s">
        <v>5312</v>
      </c>
      <c r="Z67" s="1116" t="s">
        <v>6094</v>
      </c>
    </row>
    <row r="68" spans="1:26" x14ac:dyDescent="0.2">
      <c r="A68" s="1078" t="str">
        <f t="shared" si="0"/>
        <v>A</v>
      </c>
      <c r="B68" s="1086" t="s">
        <v>53</v>
      </c>
      <c r="C68" s="1438" t="s">
        <v>273</v>
      </c>
      <c r="D68" s="1089" t="s">
        <v>274</v>
      </c>
      <c r="E68" s="1438">
        <v>90007132</v>
      </c>
      <c r="F68" s="1132" t="s">
        <v>4431</v>
      </c>
      <c r="G68" s="1132"/>
      <c r="H68" s="1132"/>
      <c r="I68" s="1132" t="str">
        <f t="shared" si="1"/>
        <v>----Jul----</v>
      </c>
      <c r="J68" s="1132" t="str">
        <f>IF(ISNUMBER(MATCH(F68,Jan_Inputs_Calc!O:O,0)),"Jan","-")</f>
        <v>-</v>
      </c>
      <c r="K68" s="1132" t="str">
        <f>IF(ISNUMBER(MATCH(F68,Mar_Inputs_Calc_exHACC!O:O,0)),"Mar","-")</f>
        <v>-</v>
      </c>
      <c r="L68" s="1132" t="str">
        <f>IF(ISNUMBER(MATCH(F68,Jul_Inputs_Calc!P:P,0)),"Jul","-")</f>
        <v>Jul</v>
      </c>
      <c r="M68" s="1132" t="str">
        <f>IF(ISNUMBER(MATCH(F68,Sep_Inputs_Calc!O:O,0)),"Sep","-")</f>
        <v>-</v>
      </c>
      <c r="N68" s="1132" t="str">
        <f>IF(ISNUMBER(MATCH(F821,Oct_Inputs_Calc!O:O,0)),"Oct","-")</f>
        <v>-</v>
      </c>
      <c r="O68" s="1132"/>
      <c r="P68" s="1138" t="str">
        <f>IF(A68=
"A",_xlfn.XLOOKUP(F68,'Section A - Public Patients'!T:T,'Section A - Public Patients'!S:S),
IF(A68="B",_xlfn.XLOOKUP(F68,'Section B - Private Patients'!T:T,'Section B - Private Patients'!S:S),
IF(A68="C",_xlfn.XLOOKUP(F68,'Section C - Psych &amp; Mental Hlth'!T:T,'Section C - Psych &amp; Mental Hlth'!S:S),
IF(A68="D",_xlfn.XLOOKUP(F68,'Section D - Res Com.Care, MPHS '!T:T,'Section D - Res Com.Care, MPHS '!S:S),
IF(A68="E",_xlfn.XLOOKUP(F68,'Section E - Miscellaneous '!T:T,'Section E - Miscellaneous '!S:S))))))</f>
        <v>INPUT</v>
      </c>
      <c r="Q68" s="1145" t="str">
        <f>IF(A68=
"A",_xlfn.XLOOKUP(F68,'Section A - Public Patients'!T:T,'Section A - Public Patients'!V:V),
IF(A68="B",_xlfn.XLOOKUP(F68,'Section B - Private Patients'!T:T,'Section B - Private Patients'!V:V),
IF(A68="C",_xlfn.XLOOKUP(F68,'Section C - Psych &amp; Mental Hlth'!T:T,'Section C - Psych &amp; Mental Hlth'!V:V),
IF(A68="D",_xlfn.XLOOKUP(F68,'Section D - Res Com.Care, MPHS '!T:T,'Section D - Res Com.Care, MPHS '!V:V),
IF(A68="E",_xlfn.XLOOKUP(F68,'Section E - Miscellaneous '!T:T,'Section E - Miscellaneous '!V:V))))))</f>
        <v>A-1.5-028</v>
      </c>
      <c r="R68" s="1202" t="str">
        <f t="shared" si="2"/>
        <v>GPILSSDGen Public Ineligible Long Stay - SD90007132</v>
      </c>
      <c r="T68" s="1115">
        <v>45108</v>
      </c>
      <c r="U68" s="1123" t="s">
        <v>1420</v>
      </c>
      <c r="V68" s="1124"/>
      <c r="W68" s="1127" t="s">
        <v>1428</v>
      </c>
      <c r="X68" s="1127">
        <v>90007194</v>
      </c>
      <c r="Y68" s="1126" t="s">
        <v>5313</v>
      </c>
      <c r="Z68" s="1116" t="s">
        <v>6094</v>
      </c>
    </row>
    <row r="69" spans="1:26" ht="25.5" x14ac:dyDescent="0.2">
      <c r="A69" s="1078" t="str">
        <f t="shared" si="0"/>
        <v>A</v>
      </c>
      <c r="B69" s="1086" t="s">
        <v>419</v>
      </c>
      <c r="C69" s="1438" t="s">
        <v>6181</v>
      </c>
      <c r="D69" s="1089" t="s">
        <v>3898</v>
      </c>
      <c r="E69" s="1438">
        <v>90006354</v>
      </c>
      <c r="F69" s="1132" t="s">
        <v>4432</v>
      </c>
      <c r="G69" s="1132"/>
      <c r="H69" s="1132"/>
      <c r="I69" s="1132" t="str">
        <f t="shared" si="1"/>
        <v>----Jul----</v>
      </c>
      <c r="J69" s="1132" t="str">
        <f>IF(ISNUMBER(MATCH(F69,Jan_Inputs_Calc!O:O,0)),"Jan","-")</f>
        <v>-</v>
      </c>
      <c r="K69" s="1132" t="str">
        <f>IF(ISNUMBER(MATCH(F69,Mar_Inputs_Calc_exHACC!O:O,0)),"Mar","-")</f>
        <v>-</v>
      </c>
      <c r="L69" s="1132" t="str">
        <f>IF(ISNUMBER(MATCH(F69,Jul_Inputs_Calc!P:P,0)),"Jul","-")</f>
        <v>Jul</v>
      </c>
      <c r="M69" s="1132" t="str">
        <f>IF(ISNUMBER(MATCH(F69,Sep_Inputs_Calc!O:O,0)),"Sep","-")</f>
        <v>-</v>
      </c>
      <c r="N69" s="1132" t="str">
        <f>IF(ISNUMBER(MATCH(F822,Oct_Inputs_Calc!O:O,0)),"Oct","-")</f>
        <v>-</v>
      </c>
      <c r="O69" s="1132"/>
      <c r="P69" s="1138" t="str">
        <f>IF(A69=
"A",_xlfn.XLOOKUP(F69,'Section A - Public Patients'!T:T,'Section A - Public Patients'!S:S),
IF(A69="B",_xlfn.XLOOKUP(F69,'Section B - Private Patients'!T:T,'Section B - Private Patients'!S:S),
IF(A69="C",_xlfn.XLOOKUP(F69,'Section C - Psych &amp; Mental Hlth'!T:T,'Section C - Psych &amp; Mental Hlth'!S:S),
IF(A69="D",_xlfn.XLOOKUP(F69,'Section D - Res Com.Care, MPHS '!T:T,'Section D - Res Com.Care, MPHS '!S:S),
IF(A69="E",_xlfn.XLOOKUP(F69,'Section E - Miscellaneous '!T:T,'Section E - Miscellaneous '!S:S))))))</f>
        <v>INPUT</v>
      </c>
      <c r="Q69" s="1145" t="str">
        <f>IF(A69=
"A",_xlfn.XLOOKUP(F69,'Section A - Public Patients'!T:T,'Section A - Public Patients'!V:V),
IF(A69="B",_xlfn.XLOOKUP(F69,'Section B - Private Patients'!T:T,'Section B - Private Patients'!V:V),
IF(A69="C",_xlfn.XLOOKUP(F69,'Section C - Psych &amp; Mental Hlth'!T:T,'Section C - Psych &amp; Mental Hlth'!V:V),
IF(A69="D",_xlfn.XLOOKUP(F69,'Section D - Res Com.Care, MPHS '!T:T,'Section D - Res Com.Care, MPHS '!V:V),
IF(A69="E",_xlfn.XLOOKUP(F69,'Section E - Miscellaneous '!T:T,'Section E - Miscellaneous '!V:V))))))</f>
        <v>A-1.5-029</v>
      </c>
      <c r="R69" s="1202" t="str">
        <f t="shared" si="2"/>
        <v>NilAdmitted Ineligible public or private patient operating room =&lt; 1 hour  (Fee excludes Bed Fee and Surgically Implanted prostheses)90006354</v>
      </c>
      <c r="T69" s="1115">
        <v>45108</v>
      </c>
      <c r="U69" s="1123" t="s">
        <v>1420</v>
      </c>
      <c r="V69" s="1124"/>
      <c r="W69" s="1127" t="s">
        <v>1429</v>
      </c>
      <c r="X69" s="1127">
        <v>90006385</v>
      </c>
      <c r="Y69" s="1126" t="s">
        <v>5314</v>
      </c>
      <c r="Z69" s="1116" t="s">
        <v>6094</v>
      </c>
    </row>
    <row r="70" spans="1:26" ht="25.5" x14ac:dyDescent="0.2">
      <c r="A70" s="1078" t="str">
        <f t="shared" si="0"/>
        <v>A</v>
      </c>
      <c r="B70" s="1086" t="s">
        <v>419</v>
      </c>
      <c r="C70" s="1438" t="s">
        <v>6181</v>
      </c>
      <c r="D70" s="1089" t="s">
        <v>3899</v>
      </c>
      <c r="E70" s="1438">
        <v>90007133</v>
      </c>
      <c r="F70" s="1132" t="s">
        <v>4433</v>
      </c>
      <c r="G70" s="1132"/>
      <c r="H70" s="1132"/>
      <c r="I70" s="1132" t="str">
        <f t="shared" si="1"/>
        <v>----Jul----</v>
      </c>
      <c r="J70" s="1132" t="str">
        <f>IF(ISNUMBER(MATCH(F70,Jan_Inputs_Calc!O:O,0)),"Jan","-")</f>
        <v>-</v>
      </c>
      <c r="K70" s="1132" t="str">
        <f>IF(ISNUMBER(MATCH(F70,Mar_Inputs_Calc_exHACC!O:O,0)),"Mar","-")</f>
        <v>-</v>
      </c>
      <c r="L70" s="1132" t="str">
        <f>IF(ISNUMBER(MATCH(F70,Jul_Inputs_Calc!P:P,0)),"Jul","-")</f>
        <v>Jul</v>
      </c>
      <c r="M70" s="1132" t="str">
        <f>IF(ISNUMBER(MATCH(F70,Sep_Inputs_Calc!O:O,0)),"Sep","-")</f>
        <v>-</v>
      </c>
      <c r="N70" s="1132" t="str">
        <f>IF(ISNUMBER(MATCH(F823,Oct_Inputs_Calc!O:O,0)),"Oct","-")</f>
        <v>-</v>
      </c>
      <c r="O70" s="1132"/>
      <c r="P70" s="1138" t="str">
        <f>IF(A70=
"A",_xlfn.XLOOKUP(F70,'Section A - Public Patients'!T:T,'Section A - Public Patients'!S:S),
IF(A70="B",_xlfn.XLOOKUP(F70,'Section B - Private Patients'!T:T,'Section B - Private Patients'!S:S),
IF(A70="C",_xlfn.XLOOKUP(F70,'Section C - Psych &amp; Mental Hlth'!T:T,'Section C - Psych &amp; Mental Hlth'!S:S),
IF(A70="D",_xlfn.XLOOKUP(F70,'Section D - Res Com.Care, MPHS '!T:T,'Section D - Res Com.Care, MPHS '!S:S),
IF(A70="E",_xlfn.XLOOKUP(F70,'Section E - Miscellaneous '!T:T,'Section E - Miscellaneous '!S:S))))))</f>
        <v>INPUT</v>
      </c>
      <c r="Q70" s="1145" t="str">
        <f>IF(A70=
"A",_xlfn.XLOOKUP(F70,'Section A - Public Patients'!T:T,'Section A - Public Patients'!V:V),
IF(A70="B",_xlfn.XLOOKUP(F70,'Section B - Private Patients'!T:T,'Section B - Private Patients'!V:V),
IF(A70="C",_xlfn.XLOOKUP(F70,'Section C - Psych &amp; Mental Hlth'!T:T,'Section C - Psych &amp; Mental Hlth'!V:V),
IF(A70="D",_xlfn.XLOOKUP(F70,'Section D - Res Com.Care, MPHS '!T:T,'Section D - Res Com.Care, MPHS '!V:V),
IF(A70="E",_xlfn.XLOOKUP(F70,'Section E - Miscellaneous '!T:T,'Section E - Miscellaneous '!V:V))))))</f>
        <v>A-1.5-030</v>
      </c>
      <c r="R70" s="1202" t="str">
        <f t="shared" si="2"/>
        <v>NilAdmitted Ineligible public or private patient operating room &gt; 1 hour                                              (Fee excludes Bed Fee and Surgically Implanted prostheses)90007133</v>
      </c>
      <c r="T70" s="1115">
        <v>45108</v>
      </c>
      <c r="U70" s="1123" t="s">
        <v>1420</v>
      </c>
      <c r="V70" s="1124"/>
      <c r="W70" s="1127" t="s">
        <v>1430</v>
      </c>
      <c r="X70" s="1127">
        <v>90007195</v>
      </c>
      <c r="Y70" s="1126" t="s">
        <v>5315</v>
      </c>
      <c r="Z70" s="1116" t="s">
        <v>6094</v>
      </c>
    </row>
    <row r="71" spans="1:26" x14ac:dyDescent="0.2">
      <c r="A71" s="1078" t="str">
        <f t="shared" si="0"/>
        <v>A</v>
      </c>
      <c r="B71" s="1086" t="s">
        <v>3316</v>
      </c>
      <c r="C71" s="1438" t="s">
        <v>3221</v>
      </c>
      <c r="D71" s="1088" t="s">
        <v>3220</v>
      </c>
      <c r="E71" s="1438" t="s">
        <v>6181</v>
      </c>
      <c r="F71" s="1132" t="s">
        <v>4434</v>
      </c>
      <c r="G71" s="1132"/>
      <c r="H71" s="1132"/>
      <c r="I71" s="1132" t="str">
        <f t="shared" si="1"/>
        <v>---------</v>
      </c>
      <c r="J71" s="1132" t="str">
        <f>IF(ISNUMBER(MATCH(F71,Jan_Inputs_Calc!O:O,0)),"Jan","-")</f>
        <v>-</v>
      </c>
      <c r="K71" s="1132" t="str">
        <f>IF(ISNUMBER(MATCH(F71,Mar_Inputs_Calc_exHACC!O:O,0)),"Mar","-")</f>
        <v>-</v>
      </c>
      <c r="L71" s="1132" t="str">
        <f>IF(ISNUMBER(MATCH(F71,Jul_Inputs_Calc!P:P,0)),"Jul","-")</f>
        <v>-</v>
      </c>
      <c r="M71" s="1132" t="str">
        <f>IF(ISNUMBER(MATCH(F71,Sep_Inputs_Calc!O:O,0)),"Sep","-")</f>
        <v>-</v>
      </c>
      <c r="N71" s="1132" t="str">
        <f>IF(ISNUMBER(MATCH(F824,Oct_Inputs_Calc!O:O,0)),"Oct","-")</f>
        <v>-</v>
      </c>
      <c r="O71" s="1132"/>
      <c r="P71" s="1138" t="str">
        <f>IF(A71=
"A",_xlfn.XLOOKUP(F71,'Section A - Public Patients'!T:T,'Section A - Public Patients'!S:S),
IF(A71="B",_xlfn.XLOOKUP(F71,'Section B - Private Patients'!T:T,'Section B - Private Patients'!S:S),
IF(A71="C",_xlfn.XLOOKUP(F71,'Section C - Psych &amp; Mental Hlth'!T:T,'Section C - Psych &amp; Mental Hlth'!S:S),
IF(A71="D",_xlfn.XLOOKUP(F71,'Section D - Res Com.Care, MPHS '!T:T,'Section D - Res Com.Care, MPHS '!S:S),
IF(A71="E",_xlfn.XLOOKUP(F71,'Section E - Miscellaneous '!T:T,'Section E - Miscellaneous '!S:S))))))</f>
        <v>NIL</v>
      </c>
      <c r="Q71" s="1145">
        <f>IF(A71=
"A",_xlfn.XLOOKUP(F71,'Section A - Public Patients'!T:T,'Section A - Public Patients'!V:V),
IF(A71="B",_xlfn.XLOOKUP(F71,'Section B - Private Patients'!T:T,'Section B - Private Patients'!V:V),
IF(A71="C",_xlfn.XLOOKUP(F71,'Section C - Psych &amp; Mental Hlth'!T:T,'Section C - Psych &amp; Mental Hlth'!V:V),
IF(A71="D",_xlfn.XLOOKUP(F71,'Section D - Res Com.Care, MPHS '!T:T,'Section D - Res Com.Care, MPHS '!V:V),
IF(A71="E",_xlfn.XLOOKUP(F71,'Section E - Miscellaneous '!T:T,'Section E - Miscellaneous '!V:V))))))</f>
        <v>0</v>
      </c>
      <c r="R71" s="1202" t="str">
        <f t="shared" si="2"/>
        <v>GPITGen Public Ineligible TreatyNil</v>
      </c>
      <c r="T71" s="1115">
        <v>45108</v>
      </c>
      <c r="U71" s="1123" t="s">
        <v>1420</v>
      </c>
      <c r="V71" s="1124"/>
      <c r="W71" s="1127" t="s">
        <v>1431</v>
      </c>
      <c r="X71" s="1127">
        <v>90005778</v>
      </c>
      <c r="Y71" s="1126" t="s">
        <v>5316</v>
      </c>
      <c r="Z71" s="1116" t="s">
        <v>6094</v>
      </c>
    </row>
    <row r="72" spans="1:26" x14ac:dyDescent="0.2">
      <c r="A72" s="1078" t="str">
        <f t="shared" si="0"/>
        <v>A</v>
      </c>
      <c r="B72" s="1086" t="s">
        <v>3317</v>
      </c>
      <c r="C72" s="1438" t="s">
        <v>3223</v>
      </c>
      <c r="D72" s="1088" t="s">
        <v>3224</v>
      </c>
      <c r="E72" s="1438" t="s">
        <v>6181</v>
      </c>
      <c r="F72" s="1132" t="s">
        <v>4435</v>
      </c>
      <c r="G72" s="1132"/>
      <c r="H72" s="1132"/>
      <c r="I72" s="1132" t="str">
        <f t="shared" si="1"/>
        <v>---------</v>
      </c>
      <c r="J72" s="1132" t="str">
        <f>IF(ISNUMBER(MATCH(F72,Jan_Inputs_Calc!O:O,0)),"Jan","-")</f>
        <v>-</v>
      </c>
      <c r="K72" s="1132" t="str">
        <f>IF(ISNUMBER(MATCH(F72,Mar_Inputs_Calc_exHACC!O:O,0)),"Mar","-")</f>
        <v>-</v>
      </c>
      <c r="L72" s="1132" t="str">
        <f>IF(ISNUMBER(MATCH(F72,Jul_Inputs_Calc!P:P,0)),"Jul","-")</f>
        <v>-</v>
      </c>
      <c r="M72" s="1132" t="str">
        <f>IF(ISNUMBER(MATCH(F72,Sep_Inputs_Calc!O:O,0)),"Sep","-")</f>
        <v>-</v>
      </c>
      <c r="N72" s="1132" t="str">
        <f>IF(ISNUMBER(MATCH(F825,Oct_Inputs_Calc!O:O,0)),"Oct","-")</f>
        <v>-</v>
      </c>
      <c r="O72" s="1132"/>
      <c r="P72" s="1138" t="str">
        <f>IF(A72=
"A",_xlfn.XLOOKUP(F72,'Section A - Public Patients'!T:T,'Section A - Public Patients'!S:S),
IF(A72="B",_xlfn.XLOOKUP(F72,'Section B - Private Patients'!T:T,'Section B - Private Patients'!S:S),
IF(A72="C",_xlfn.XLOOKUP(F72,'Section C - Psych &amp; Mental Hlth'!T:T,'Section C - Psych &amp; Mental Hlth'!S:S),
IF(A72="D",_xlfn.XLOOKUP(F72,'Section D - Res Com.Care, MPHS '!T:T,'Section D - Res Com.Care, MPHS '!S:S),
IF(A72="E",_xlfn.XLOOKUP(F72,'Section E - Miscellaneous '!T:T,'Section E - Miscellaneous '!S:S))))))</f>
        <v>NIL</v>
      </c>
      <c r="Q72" s="1145">
        <f>IF(A72=
"A",_xlfn.XLOOKUP(F72,'Section A - Public Patients'!T:T,'Section A - Public Patients'!V:V),
IF(A72="B",_xlfn.XLOOKUP(F72,'Section B - Private Patients'!T:T,'Section B - Private Patients'!V:V),
IF(A72="C",_xlfn.XLOOKUP(F72,'Section C - Psych &amp; Mental Hlth'!T:T,'Section C - Psych &amp; Mental Hlth'!V:V),
IF(A72="D",_xlfn.XLOOKUP(F72,'Section D - Res Com.Care, MPHS '!T:T,'Section D - Res Com.Care, MPHS '!V:V),
IF(A72="E",_xlfn.XLOOKUP(F72,'Section E - Miscellaneous '!T:T,'Section E - Miscellaneous '!V:V))))))</f>
        <v>0</v>
      </c>
      <c r="R72" s="1202" t="str">
        <f t="shared" si="2"/>
        <v>GPITSDGen Public Ineligible Treaty SDNil</v>
      </c>
      <c r="T72" s="1115">
        <v>45108</v>
      </c>
      <c r="U72" s="1123" t="s">
        <v>1420</v>
      </c>
      <c r="V72" s="1124"/>
      <c r="W72" s="1127" t="s">
        <v>1432</v>
      </c>
      <c r="X72" s="1127">
        <v>90007214</v>
      </c>
      <c r="Y72" s="1126" t="s">
        <v>5317</v>
      </c>
      <c r="Z72" s="1116" t="s">
        <v>6094</v>
      </c>
    </row>
    <row r="73" spans="1:26" x14ac:dyDescent="0.2">
      <c r="A73" s="1078" t="str">
        <f t="shared" ref="A73:A136" si="3">LEFT(F73,1)</f>
        <v>A</v>
      </c>
      <c r="B73" s="1086" t="s">
        <v>3317</v>
      </c>
      <c r="C73" s="1438" t="s">
        <v>3222</v>
      </c>
      <c r="D73" s="1088" t="s">
        <v>3226</v>
      </c>
      <c r="E73" s="1438" t="s">
        <v>6181</v>
      </c>
      <c r="F73" s="1132" t="s">
        <v>4436</v>
      </c>
      <c r="G73" s="1132"/>
      <c r="H73" s="1132"/>
      <c r="I73" s="1132" t="str">
        <f t="shared" ref="I73:I136" si="4">_xlfn.CONCAT(J73,"-",K73,"-",L73,"-",M73,"-",N73)</f>
        <v>---------</v>
      </c>
      <c r="J73" s="1132" t="str">
        <f>IF(ISNUMBER(MATCH(F73,Jan_Inputs_Calc!O:O,0)),"Jan","-")</f>
        <v>-</v>
      </c>
      <c r="K73" s="1132" t="str">
        <f>IF(ISNUMBER(MATCH(F73,Mar_Inputs_Calc_exHACC!O:O,0)),"Mar","-")</f>
        <v>-</v>
      </c>
      <c r="L73" s="1132" t="str">
        <f>IF(ISNUMBER(MATCH(F73,Jul_Inputs_Calc!P:P,0)),"Jul","-")</f>
        <v>-</v>
      </c>
      <c r="M73" s="1132" t="str">
        <f>IF(ISNUMBER(MATCH(F73,Sep_Inputs_Calc!O:O,0)),"Sep","-")</f>
        <v>-</v>
      </c>
      <c r="N73" s="1132" t="str">
        <f>IF(ISNUMBER(MATCH(F826,Oct_Inputs_Calc!O:O,0)),"Oct","-")</f>
        <v>-</v>
      </c>
      <c r="O73" s="1132"/>
      <c r="P73" s="1138" t="str">
        <f>IF(A73=
"A",_xlfn.XLOOKUP(F73,'Section A - Public Patients'!T:T,'Section A - Public Patients'!S:S),
IF(A73="B",_xlfn.XLOOKUP(F73,'Section B - Private Patients'!T:T,'Section B - Private Patients'!S:S),
IF(A73="C",_xlfn.XLOOKUP(F73,'Section C - Psych &amp; Mental Hlth'!T:T,'Section C - Psych &amp; Mental Hlth'!S:S),
IF(A73="D",_xlfn.XLOOKUP(F73,'Section D - Res Com.Care, MPHS '!T:T,'Section D - Res Com.Care, MPHS '!S:S),
IF(A73="E",_xlfn.XLOOKUP(F73,'Section E - Miscellaneous '!T:T,'Section E - Miscellaneous '!S:S))))))</f>
        <v>NIL</v>
      </c>
      <c r="Q73" s="1145">
        <f>IF(A73=
"A",_xlfn.XLOOKUP(F73,'Section A - Public Patients'!T:T,'Section A - Public Patients'!V:V),
IF(A73="B",_xlfn.XLOOKUP(F73,'Section B - Private Patients'!T:T,'Section B - Private Patients'!V:V),
IF(A73="C",_xlfn.XLOOKUP(F73,'Section C - Psych &amp; Mental Hlth'!T:T,'Section C - Psych &amp; Mental Hlth'!V:V),
IF(A73="D",_xlfn.XLOOKUP(F73,'Section D - Res Com.Care, MPHS '!T:T,'Section D - Res Com.Care, MPHS '!V:V),
IF(A73="E",_xlfn.XLOOKUP(F73,'Section E - Miscellaneous '!T:T,'Section E - Miscellaneous '!V:V))))))</f>
        <v>0</v>
      </c>
      <c r="R73" s="1202" t="str">
        <f t="shared" ref="R73:R136" si="5">_xlfn.CONCAT(C73,D73,E73)</f>
        <v>GPITCCUGen Public Ineligible Treaty CCUNil</v>
      </c>
      <c r="T73" s="1115">
        <v>45108</v>
      </c>
      <c r="U73" s="1123" t="s">
        <v>1420</v>
      </c>
      <c r="V73" s="1124"/>
      <c r="W73" s="1127" t="s">
        <v>1433</v>
      </c>
      <c r="X73" s="1127">
        <v>90006386</v>
      </c>
      <c r="Y73" s="1126" t="s">
        <v>5318</v>
      </c>
      <c r="Z73" s="1116" t="s">
        <v>6094</v>
      </c>
    </row>
    <row r="74" spans="1:26" x14ac:dyDescent="0.2">
      <c r="A74" s="1078" t="str">
        <f t="shared" si="3"/>
        <v>A</v>
      </c>
      <c r="B74" s="1086" t="s">
        <v>3317</v>
      </c>
      <c r="C74" s="1438" t="s">
        <v>3225</v>
      </c>
      <c r="D74" s="1088" t="s">
        <v>3227</v>
      </c>
      <c r="E74" s="1438" t="s">
        <v>6181</v>
      </c>
      <c r="F74" s="1132" t="s">
        <v>4437</v>
      </c>
      <c r="G74" s="1132"/>
      <c r="H74" s="1132"/>
      <c r="I74" s="1132" t="str">
        <f t="shared" si="4"/>
        <v>---------</v>
      </c>
      <c r="J74" s="1132" t="str">
        <f>IF(ISNUMBER(MATCH(F74,Jan_Inputs_Calc!O:O,0)),"Jan","-")</f>
        <v>-</v>
      </c>
      <c r="K74" s="1132" t="str">
        <f>IF(ISNUMBER(MATCH(F74,Mar_Inputs_Calc_exHACC!O:O,0)),"Mar","-")</f>
        <v>-</v>
      </c>
      <c r="L74" s="1132" t="str">
        <f>IF(ISNUMBER(MATCH(F74,Jul_Inputs_Calc!P:P,0)),"Jul","-")</f>
        <v>-</v>
      </c>
      <c r="M74" s="1132" t="str">
        <f>IF(ISNUMBER(MATCH(F74,Sep_Inputs_Calc!O:O,0)),"Sep","-")</f>
        <v>-</v>
      </c>
      <c r="N74" s="1132" t="str">
        <f>IF(ISNUMBER(MATCH(F827,Oct_Inputs_Calc!O:O,0)),"Oct","-")</f>
        <v>-</v>
      </c>
      <c r="O74" s="1132"/>
      <c r="P74" s="1138" t="str">
        <f>IF(A74=
"A",_xlfn.XLOOKUP(F74,'Section A - Public Patients'!T:T,'Section A - Public Patients'!S:S),
IF(A74="B",_xlfn.XLOOKUP(F74,'Section B - Private Patients'!T:T,'Section B - Private Patients'!S:S),
IF(A74="C",_xlfn.XLOOKUP(F74,'Section C - Psych &amp; Mental Hlth'!T:T,'Section C - Psych &amp; Mental Hlth'!S:S),
IF(A74="D",_xlfn.XLOOKUP(F74,'Section D - Res Com.Care, MPHS '!T:T,'Section D - Res Com.Care, MPHS '!S:S),
IF(A74="E",_xlfn.XLOOKUP(F74,'Section E - Miscellaneous '!T:T,'Section E - Miscellaneous '!S:S))))))</f>
        <v>NIL</v>
      </c>
      <c r="Q74" s="1145">
        <f>IF(A74=
"A",_xlfn.XLOOKUP(F74,'Section A - Public Patients'!T:T,'Section A - Public Patients'!V:V),
IF(A74="B",_xlfn.XLOOKUP(F74,'Section B - Private Patients'!T:T,'Section B - Private Patients'!V:V),
IF(A74="C",_xlfn.XLOOKUP(F74,'Section C - Psych &amp; Mental Hlth'!T:T,'Section C - Psych &amp; Mental Hlth'!V:V),
IF(A74="D",_xlfn.XLOOKUP(F74,'Section D - Res Com.Care, MPHS '!T:T,'Section D - Res Com.Care, MPHS '!V:V),
IF(A74="E",_xlfn.XLOOKUP(F74,'Section E - Miscellaneous '!T:T,'Section E - Miscellaneous '!V:V))))))</f>
        <v>0</v>
      </c>
      <c r="R74" s="1202" t="str">
        <f t="shared" si="5"/>
        <v>GPITCCUSDGen Public Ineligible Treaty CCU SDNil</v>
      </c>
      <c r="T74" s="1115">
        <v>45108</v>
      </c>
      <c r="U74" s="1123" t="s">
        <v>1420</v>
      </c>
      <c r="V74" s="1124"/>
      <c r="W74" s="1127" t="s">
        <v>1434</v>
      </c>
      <c r="X74" s="1127">
        <v>90007197</v>
      </c>
      <c r="Y74" s="1126" t="s">
        <v>5319</v>
      </c>
      <c r="Z74" s="1116" t="s">
        <v>6094</v>
      </c>
    </row>
    <row r="75" spans="1:26" x14ac:dyDescent="0.2">
      <c r="A75" s="1078" t="str">
        <f t="shared" si="3"/>
        <v>A</v>
      </c>
      <c r="B75" s="1086" t="s">
        <v>3317</v>
      </c>
      <c r="C75" s="1438" t="s">
        <v>3228</v>
      </c>
      <c r="D75" s="1088" t="s">
        <v>3229</v>
      </c>
      <c r="E75" s="1438" t="s">
        <v>6181</v>
      </c>
      <c r="F75" s="1132" t="s">
        <v>4438</v>
      </c>
      <c r="G75" s="1132"/>
      <c r="H75" s="1132"/>
      <c r="I75" s="1132" t="str">
        <f t="shared" si="4"/>
        <v>---------</v>
      </c>
      <c r="J75" s="1132" t="str">
        <f>IF(ISNUMBER(MATCH(F75,Jan_Inputs_Calc!O:O,0)),"Jan","-")</f>
        <v>-</v>
      </c>
      <c r="K75" s="1132" t="str">
        <f>IF(ISNUMBER(MATCH(F75,Mar_Inputs_Calc_exHACC!O:O,0)),"Mar","-")</f>
        <v>-</v>
      </c>
      <c r="L75" s="1132" t="str">
        <f>IF(ISNUMBER(MATCH(F75,Jul_Inputs_Calc!P:P,0)),"Jul","-")</f>
        <v>-</v>
      </c>
      <c r="M75" s="1132" t="str">
        <f>IF(ISNUMBER(MATCH(F75,Sep_Inputs_Calc!O:O,0)),"Sep","-")</f>
        <v>-</v>
      </c>
      <c r="N75" s="1132" t="str">
        <f>IF(ISNUMBER(MATCH(F828,Oct_Inputs_Calc!O:O,0)),"Oct","-")</f>
        <v>-</v>
      </c>
      <c r="O75" s="1132"/>
      <c r="P75" s="1138" t="str">
        <f>IF(A75=
"A",_xlfn.XLOOKUP(F75,'Section A - Public Patients'!T:T,'Section A - Public Patients'!S:S),
IF(A75="B",_xlfn.XLOOKUP(F75,'Section B - Private Patients'!T:T,'Section B - Private Patients'!S:S),
IF(A75="C",_xlfn.XLOOKUP(F75,'Section C - Psych &amp; Mental Hlth'!T:T,'Section C - Psych &amp; Mental Hlth'!S:S),
IF(A75="D",_xlfn.XLOOKUP(F75,'Section D - Res Com.Care, MPHS '!T:T,'Section D - Res Com.Care, MPHS '!S:S),
IF(A75="E",_xlfn.XLOOKUP(F75,'Section E - Miscellaneous '!T:T,'Section E - Miscellaneous '!S:S))))))</f>
        <v>NIL</v>
      </c>
      <c r="Q75" s="1145">
        <f>IF(A75=
"A",_xlfn.XLOOKUP(F75,'Section A - Public Patients'!T:T,'Section A - Public Patients'!V:V),
IF(A75="B",_xlfn.XLOOKUP(F75,'Section B - Private Patients'!T:T,'Section B - Private Patients'!V:V),
IF(A75="C",_xlfn.XLOOKUP(F75,'Section C - Psych &amp; Mental Hlth'!T:T,'Section C - Psych &amp; Mental Hlth'!V:V),
IF(A75="D",_xlfn.XLOOKUP(F75,'Section D - Res Com.Care, MPHS '!T:T,'Section D - Res Com.Care, MPHS '!V:V),
IF(A75="E",_xlfn.XLOOKUP(F75,'Section E - Miscellaneous '!T:T,'Section E - Miscellaneous '!V:V))))))</f>
        <v>0</v>
      </c>
      <c r="R75" s="1202" t="str">
        <f t="shared" si="5"/>
        <v>GPITICUGen Public Ineligible Treaty ICUNil</v>
      </c>
      <c r="T75" s="1115">
        <v>45108</v>
      </c>
      <c r="U75" s="1123" t="s">
        <v>1420</v>
      </c>
      <c r="V75" s="1124"/>
      <c r="W75" s="1127" t="s">
        <v>1435</v>
      </c>
      <c r="X75" s="1127">
        <v>90005981</v>
      </c>
      <c r="Y75" s="1126" t="s">
        <v>5320</v>
      </c>
      <c r="Z75" s="1116" t="s">
        <v>6094</v>
      </c>
    </row>
    <row r="76" spans="1:26" x14ac:dyDescent="0.2">
      <c r="A76" s="1078" t="str">
        <f t="shared" si="3"/>
        <v>A</v>
      </c>
      <c r="B76" s="1086" t="s">
        <v>3317</v>
      </c>
      <c r="C76" s="1438" t="s">
        <v>3230</v>
      </c>
      <c r="D76" s="1088" t="s">
        <v>3231</v>
      </c>
      <c r="E76" s="1438" t="s">
        <v>6181</v>
      </c>
      <c r="F76" s="1132" t="s">
        <v>4439</v>
      </c>
      <c r="G76" s="1132"/>
      <c r="H76" s="1132"/>
      <c r="I76" s="1132" t="str">
        <f t="shared" si="4"/>
        <v>---------</v>
      </c>
      <c r="J76" s="1132" t="str">
        <f>IF(ISNUMBER(MATCH(F76,Jan_Inputs_Calc!O:O,0)),"Jan","-")</f>
        <v>-</v>
      </c>
      <c r="K76" s="1132" t="str">
        <f>IF(ISNUMBER(MATCH(F76,Mar_Inputs_Calc_exHACC!O:O,0)),"Mar","-")</f>
        <v>-</v>
      </c>
      <c r="L76" s="1132" t="str">
        <f>IF(ISNUMBER(MATCH(F76,Jul_Inputs_Calc!P:P,0)),"Jul","-")</f>
        <v>-</v>
      </c>
      <c r="M76" s="1132" t="str">
        <f>IF(ISNUMBER(MATCH(F76,Sep_Inputs_Calc!O:O,0)),"Sep","-")</f>
        <v>-</v>
      </c>
      <c r="N76" s="1132" t="str">
        <f>IF(ISNUMBER(MATCH(F829,Oct_Inputs_Calc!O:O,0)),"Oct","-")</f>
        <v>-</v>
      </c>
      <c r="O76" s="1132"/>
      <c r="P76" s="1138" t="str">
        <f>IF(A76=
"A",_xlfn.XLOOKUP(F76,'Section A - Public Patients'!T:T,'Section A - Public Patients'!S:S),
IF(A76="B",_xlfn.XLOOKUP(F76,'Section B - Private Patients'!T:T,'Section B - Private Patients'!S:S),
IF(A76="C",_xlfn.XLOOKUP(F76,'Section C - Psych &amp; Mental Hlth'!T:T,'Section C - Psych &amp; Mental Hlth'!S:S),
IF(A76="D",_xlfn.XLOOKUP(F76,'Section D - Res Com.Care, MPHS '!T:T,'Section D - Res Com.Care, MPHS '!S:S),
IF(A76="E",_xlfn.XLOOKUP(F76,'Section E - Miscellaneous '!T:T,'Section E - Miscellaneous '!S:S))))))</f>
        <v>NIL</v>
      </c>
      <c r="Q76" s="1145">
        <f>IF(A76=
"A",_xlfn.XLOOKUP(F76,'Section A - Public Patients'!T:T,'Section A - Public Patients'!V:V),
IF(A76="B",_xlfn.XLOOKUP(F76,'Section B - Private Patients'!T:T,'Section B - Private Patients'!V:V),
IF(A76="C",_xlfn.XLOOKUP(F76,'Section C - Psych &amp; Mental Hlth'!T:T,'Section C - Psych &amp; Mental Hlth'!V:V),
IF(A76="D",_xlfn.XLOOKUP(F76,'Section D - Res Com.Care, MPHS '!T:T,'Section D - Res Com.Care, MPHS '!V:V),
IF(A76="E",_xlfn.XLOOKUP(F76,'Section E - Miscellaneous '!T:T,'Section E - Miscellaneous '!V:V))))))</f>
        <v>0</v>
      </c>
      <c r="R76" s="1202" t="str">
        <f t="shared" si="5"/>
        <v>GPITICUSDGen Public Ineligible Treaty ICU SDNil</v>
      </c>
      <c r="T76" s="1115">
        <v>45108</v>
      </c>
      <c r="U76" s="1123" t="s">
        <v>1420</v>
      </c>
      <c r="V76" s="1124"/>
      <c r="W76" s="1127" t="s">
        <v>1436</v>
      </c>
      <c r="X76" s="1127">
        <v>90007198</v>
      </c>
      <c r="Y76" s="1126" t="s">
        <v>5321</v>
      </c>
      <c r="Z76" s="1116" t="s">
        <v>6094</v>
      </c>
    </row>
    <row r="77" spans="1:26" x14ac:dyDescent="0.2">
      <c r="A77" s="1078" t="str">
        <f t="shared" si="3"/>
        <v>A</v>
      </c>
      <c r="B77" s="1086" t="s">
        <v>3317</v>
      </c>
      <c r="C77" s="1438" t="s">
        <v>3236</v>
      </c>
      <c r="D77" s="1088" t="s">
        <v>3237</v>
      </c>
      <c r="E77" s="1438" t="s">
        <v>6181</v>
      </c>
      <c r="F77" s="1132" t="s">
        <v>4440</v>
      </c>
      <c r="G77" s="1132"/>
      <c r="H77" s="1132"/>
      <c r="I77" s="1132" t="str">
        <f t="shared" si="4"/>
        <v>---------</v>
      </c>
      <c r="J77" s="1132" t="str">
        <f>IF(ISNUMBER(MATCH(F77,Jan_Inputs_Calc!O:O,0)),"Jan","-")</f>
        <v>-</v>
      </c>
      <c r="K77" s="1132" t="str">
        <f>IF(ISNUMBER(MATCH(F77,Mar_Inputs_Calc_exHACC!O:O,0)),"Mar","-")</f>
        <v>-</v>
      </c>
      <c r="L77" s="1132" t="str">
        <f>IF(ISNUMBER(MATCH(F77,Jul_Inputs_Calc!P:P,0)),"Jul","-")</f>
        <v>-</v>
      </c>
      <c r="M77" s="1132" t="str">
        <f>IF(ISNUMBER(MATCH(F77,Sep_Inputs_Calc!O:O,0)),"Sep","-")</f>
        <v>-</v>
      </c>
      <c r="N77" s="1132" t="str">
        <f>IF(ISNUMBER(MATCH(F830,Oct_Inputs_Calc!O:O,0)),"Oct","-")</f>
        <v>-</v>
      </c>
      <c r="O77" s="1132"/>
      <c r="P77" s="1138" t="str">
        <f>IF(A77=
"A",_xlfn.XLOOKUP(F77,'Section A - Public Patients'!T:T,'Section A - Public Patients'!S:S),
IF(A77="B",_xlfn.XLOOKUP(F77,'Section B - Private Patients'!T:T,'Section B - Private Patients'!S:S),
IF(A77="C",_xlfn.XLOOKUP(F77,'Section C - Psych &amp; Mental Hlth'!T:T,'Section C - Psych &amp; Mental Hlth'!S:S),
IF(A77="D",_xlfn.XLOOKUP(F77,'Section D - Res Com.Care, MPHS '!T:T,'Section D - Res Com.Care, MPHS '!S:S),
IF(A77="E",_xlfn.XLOOKUP(F77,'Section E - Miscellaneous '!T:T,'Section E - Miscellaneous '!S:S))))))</f>
        <v>NIL</v>
      </c>
      <c r="Q77" s="1145">
        <f>IF(A77=
"A",_xlfn.XLOOKUP(F77,'Section A - Public Patients'!T:T,'Section A - Public Patients'!V:V),
IF(A77="B",_xlfn.XLOOKUP(F77,'Section B - Private Patients'!T:T,'Section B - Private Patients'!V:V),
IF(A77="C",_xlfn.XLOOKUP(F77,'Section C - Psych &amp; Mental Hlth'!T:T,'Section C - Psych &amp; Mental Hlth'!V:V),
IF(A77="D",_xlfn.XLOOKUP(F77,'Section D - Res Com.Care, MPHS '!T:T,'Section D - Res Com.Care, MPHS '!V:V),
IF(A77="E",_xlfn.XLOOKUP(F77,'Section E - Miscellaneous '!T:T,'Section E - Miscellaneous '!V:V))))))</f>
        <v>0</v>
      </c>
      <c r="R77" s="1202" t="str">
        <f t="shared" si="5"/>
        <v>GPITRGen Public Ineligible Treaty RehabNil</v>
      </c>
      <c r="T77" s="1115">
        <v>45108</v>
      </c>
      <c r="U77" s="1123" t="s">
        <v>1420</v>
      </c>
      <c r="V77" s="1124"/>
      <c r="W77" s="1127" t="s">
        <v>1437</v>
      </c>
      <c r="X77" s="1127">
        <v>90006387</v>
      </c>
      <c r="Y77" s="1126" t="s">
        <v>5322</v>
      </c>
      <c r="Z77" s="1116" t="s">
        <v>6094</v>
      </c>
    </row>
    <row r="78" spans="1:26" x14ac:dyDescent="0.2">
      <c r="A78" s="1078" t="str">
        <f t="shared" si="3"/>
        <v>A</v>
      </c>
      <c r="B78" s="1086" t="s">
        <v>3317</v>
      </c>
      <c r="C78" s="1438" t="s">
        <v>3238</v>
      </c>
      <c r="D78" s="1088" t="s">
        <v>3239</v>
      </c>
      <c r="E78" s="1438" t="s">
        <v>6181</v>
      </c>
      <c r="F78" s="1132" t="s">
        <v>4441</v>
      </c>
      <c r="G78" s="1132"/>
      <c r="H78" s="1132"/>
      <c r="I78" s="1132" t="str">
        <f t="shared" si="4"/>
        <v>---------</v>
      </c>
      <c r="J78" s="1132" t="str">
        <f>IF(ISNUMBER(MATCH(F78,Jan_Inputs_Calc!O:O,0)),"Jan","-")</f>
        <v>-</v>
      </c>
      <c r="K78" s="1132" t="str">
        <f>IF(ISNUMBER(MATCH(F78,Mar_Inputs_Calc_exHACC!O:O,0)),"Mar","-")</f>
        <v>-</v>
      </c>
      <c r="L78" s="1132" t="str">
        <f>IF(ISNUMBER(MATCH(F78,Jul_Inputs_Calc!P:P,0)),"Jul","-")</f>
        <v>-</v>
      </c>
      <c r="M78" s="1132" t="str">
        <f>IF(ISNUMBER(MATCH(F78,Sep_Inputs_Calc!O:O,0)),"Sep","-")</f>
        <v>-</v>
      </c>
      <c r="N78" s="1132" t="str">
        <f>IF(ISNUMBER(MATCH(F831,Oct_Inputs_Calc!O:O,0)),"Oct","-")</f>
        <v>-</v>
      </c>
      <c r="O78" s="1132"/>
      <c r="P78" s="1138" t="str">
        <f>IF(A78=
"A",_xlfn.XLOOKUP(F78,'Section A - Public Patients'!T:T,'Section A - Public Patients'!S:S),
IF(A78="B",_xlfn.XLOOKUP(F78,'Section B - Private Patients'!T:T,'Section B - Private Patients'!S:S),
IF(A78="C",_xlfn.XLOOKUP(F78,'Section C - Psych &amp; Mental Hlth'!T:T,'Section C - Psych &amp; Mental Hlth'!S:S),
IF(A78="D",_xlfn.XLOOKUP(F78,'Section D - Res Com.Care, MPHS '!T:T,'Section D - Res Com.Care, MPHS '!S:S),
IF(A78="E",_xlfn.XLOOKUP(F78,'Section E - Miscellaneous '!T:T,'Section E - Miscellaneous '!S:S))))))</f>
        <v>NIL</v>
      </c>
      <c r="Q78" s="1145">
        <f>IF(A78=
"A",_xlfn.XLOOKUP(F78,'Section A - Public Patients'!T:T,'Section A - Public Patients'!V:V),
IF(A78="B",_xlfn.XLOOKUP(F78,'Section B - Private Patients'!T:T,'Section B - Private Patients'!V:V),
IF(A78="C",_xlfn.XLOOKUP(F78,'Section C - Psych &amp; Mental Hlth'!T:T,'Section C - Psych &amp; Mental Hlth'!V:V),
IF(A78="D",_xlfn.XLOOKUP(F78,'Section D - Res Com.Care, MPHS '!T:T,'Section D - Res Com.Care, MPHS '!V:V),
IF(A78="E",_xlfn.XLOOKUP(F78,'Section E - Miscellaneous '!T:T,'Section E - Miscellaneous '!V:V))))))</f>
        <v>0</v>
      </c>
      <c r="R78" s="1202" t="str">
        <f t="shared" si="5"/>
        <v>GPITRSDGen Public Ineligible Treaty Rehab SDNil</v>
      </c>
      <c r="T78" s="1115">
        <v>45108</v>
      </c>
      <c r="U78" s="1123" t="s">
        <v>1420</v>
      </c>
      <c r="V78" s="1124"/>
      <c r="W78" s="1127" t="s">
        <v>1438</v>
      </c>
      <c r="X78" s="1127">
        <v>90007199</v>
      </c>
      <c r="Y78" s="1126" t="s">
        <v>5323</v>
      </c>
      <c r="Z78" s="1116" t="s">
        <v>6094</v>
      </c>
    </row>
    <row r="79" spans="1:26" x14ac:dyDescent="0.2">
      <c r="A79" s="1078" t="str">
        <f t="shared" si="3"/>
        <v>A</v>
      </c>
      <c r="B79" s="1086" t="s">
        <v>3317</v>
      </c>
      <c r="C79" s="1438" t="s">
        <v>3248</v>
      </c>
      <c r="D79" s="1088" t="s">
        <v>3249</v>
      </c>
      <c r="E79" s="1438" t="s">
        <v>6181</v>
      </c>
      <c r="F79" s="1132" t="s">
        <v>4442</v>
      </c>
      <c r="G79" s="1132"/>
      <c r="H79" s="1132"/>
      <c r="I79" s="1132" t="str">
        <f t="shared" si="4"/>
        <v>---------</v>
      </c>
      <c r="J79" s="1132" t="str">
        <f>IF(ISNUMBER(MATCH(F79,Jan_Inputs_Calc!O:O,0)),"Jan","-")</f>
        <v>-</v>
      </c>
      <c r="K79" s="1132" t="str">
        <f>IF(ISNUMBER(MATCH(F79,Mar_Inputs_Calc_exHACC!O:O,0)),"Mar","-")</f>
        <v>-</v>
      </c>
      <c r="L79" s="1132" t="str">
        <f>IF(ISNUMBER(MATCH(F79,Jul_Inputs_Calc!P:P,0)),"Jul","-")</f>
        <v>-</v>
      </c>
      <c r="M79" s="1132" t="str">
        <f>IF(ISNUMBER(MATCH(F79,Sep_Inputs_Calc!O:O,0)),"Sep","-")</f>
        <v>-</v>
      </c>
      <c r="N79" s="1132" t="str">
        <f>IF(ISNUMBER(MATCH(F832,Oct_Inputs_Calc!O:O,0)),"Oct","-")</f>
        <v>-</v>
      </c>
      <c r="O79" s="1132"/>
      <c r="P79" s="1138" t="str">
        <f>IF(A79=
"A",_xlfn.XLOOKUP(F79,'Section A - Public Patients'!T:T,'Section A - Public Patients'!S:S),
IF(A79="B",_xlfn.XLOOKUP(F79,'Section B - Private Patients'!T:T,'Section B - Private Patients'!S:S),
IF(A79="C",_xlfn.XLOOKUP(F79,'Section C - Psych &amp; Mental Hlth'!T:T,'Section C - Psych &amp; Mental Hlth'!S:S),
IF(A79="D",_xlfn.XLOOKUP(F79,'Section D - Res Com.Care, MPHS '!T:T,'Section D - Res Com.Care, MPHS '!S:S),
IF(A79="E",_xlfn.XLOOKUP(F79,'Section E - Miscellaneous '!T:T,'Section E - Miscellaneous '!S:S))))))</f>
        <v>NIL</v>
      </c>
      <c r="Q79" s="1145">
        <f>IF(A79=
"A",_xlfn.XLOOKUP(F79,'Section A - Public Patients'!T:T,'Section A - Public Patients'!V:V),
IF(A79="B",_xlfn.XLOOKUP(F79,'Section B - Private Patients'!T:T,'Section B - Private Patients'!V:V),
IF(A79="C",_xlfn.XLOOKUP(F79,'Section C - Psych &amp; Mental Hlth'!T:T,'Section C - Psych &amp; Mental Hlth'!V:V),
IF(A79="D",_xlfn.XLOOKUP(F79,'Section D - Res Com.Care, MPHS '!T:T,'Section D - Res Com.Care, MPHS '!V:V),
IF(A79="E",_xlfn.XLOOKUP(F79,'Section E - Miscellaneous '!T:T,'Section E - Miscellaneous '!V:V))))))</f>
        <v>0</v>
      </c>
      <c r="R79" s="1202" t="str">
        <f t="shared" si="5"/>
        <v>GPITBGen Public Ineligible Treaty BurnsNil</v>
      </c>
      <c r="T79" s="1115">
        <v>45108</v>
      </c>
      <c r="U79" s="1123" t="s">
        <v>1420</v>
      </c>
      <c r="V79" s="1124"/>
      <c r="W79" s="1127" t="s">
        <v>1439</v>
      </c>
      <c r="X79" s="1127">
        <v>90005986</v>
      </c>
      <c r="Y79" s="1126" t="s">
        <v>5324</v>
      </c>
      <c r="Z79" s="1116" t="s">
        <v>6094</v>
      </c>
    </row>
    <row r="80" spans="1:26" x14ac:dyDescent="0.2">
      <c r="A80" s="1078" t="str">
        <f t="shared" si="3"/>
        <v>A</v>
      </c>
      <c r="B80" s="1086" t="s">
        <v>3317</v>
      </c>
      <c r="C80" s="1438" t="s">
        <v>3250</v>
      </c>
      <c r="D80" s="1088" t="s">
        <v>3251</v>
      </c>
      <c r="E80" s="1438" t="s">
        <v>6181</v>
      </c>
      <c r="F80" s="1132" t="s">
        <v>4443</v>
      </c>
      <c r="G80" s="1132"/>
      <c r="H80" s="1132"/>
      <c r="I80" s="1132" t="str">
        <f t="shared" si="4"/>
        <v>---------</v>
      </c>
      <c r="J80" s="1132" t="str">
        <f>IF(ISNUMBER(MATCH(F80,Jan_Inputs_Calc!O:O,0)),"Jan","-")</f>
        <v>-</v>
      </c>
      <c r="K80" s="1132" t="str">
        <f>IF(ISNUMBER(MATCH(F80,Mar_Inputs_Calc_exHACC!O:O,0)),"Mar","-")</f>
        <v>-</v>
      </c>
      <c r="L80" s="1132" t="str">
        <f>IF(ISNUMBER(MATCH(F80,Jul_Inputs_Calc!P:P,0)),"Jul","-")</f>
        <v>-</v>
      </c>
      <c r="M80" s="1132" t="str">
        <f>IF(ISNUMBER(MATCH(F80,Sep_Inputs_Calc!O:O,0)),"Sep","-")</f>
        <v>-</v>
      </c>
      <c r="N80" s="1132" t="str">
        <f>IF(ISNUMBER(MATCH(F833,Oct_Inputs_Calc!O:O,0)),"Oct","-")</f>
        <v>-</v>
      </c>
      <c r="O80" s="1132"/>
      <c r="P80" s="1138" t="str">
        <f>IF(A80=
"A",_xlfn.XLOOKUP(F80,'Section A - Public Patients'!T:T,'Section A - Public Patients'!S:S),
IF(A80="B",_xlfn.XLOOKUP(F80,'Section B - Private Patients'!T:T,'Section B - Private Patients'!S:S),
IF(A80="C",_xlfn.XLOOKUP(F80,'Section C - Psych &amp; Mental Hlth'!T:T,'Section C - Psych &amp; Mental Hlth'!S:S),
IF(A80="D",_xlfn.XLOOKUP(F80,'Section D - Res Com.Care, MPHS '!T:T,'Section D - Res Com.Care, MPHS '!S:S),
IF(A80="E",_xlfn.XLOOKUP(F80,'Section E - Miscellaneous '!T:T,'Section E - Miscellaneous '!S:S))))))</f>
        <v>NIL</v>
      </c>
      <c r="Q80" s="1145">
        <f>IF(A80=
"A",_xlfn.XLOOKUP(F80,'Section A - Public Patients'!T:T,'Section A - Public Patients'!V:V),
IF(A80="B",_xlfn.XLOOKUP(F80,'Section B - Private Patients'!T:T,'Section B - Private Patients'!V:V),
IF(A80="C",_xlfn.XLOOKUP(F80,'Section C - Psych &amp; Mental Hlth'!T:T,'Section C - Psych &amp; Mental Hlth'!V:V),
IF(A80="D",_xlfn.XLOOKUP(F80,'Section D - Res Com.Care, MPHS '!T:T,'Section D - Res Com.Care, MPHS '!V:V),
IF(A80="E",_xlfn.XLOOKUP(F80,'Section E - Miscellaneous '!T:T,'Section E - Miscellaneous '!V:V))))))</f>
        <v>0</v>
      </c>
      <c r="R80" s="1202" t="str">
        <f t="shared" si="5"/>
        <v>GPITBSDGen Public Ineligible Treaty Burns SDNil</v>
      </c>
      <c r="T80" s="1115">
        <v>45108</v>
      </c>
      <c r="U80" s="1123" t="s">
        <v>1420</v>
      </c>
      <c r="V80" s="1124"/>
      <c r="W80" s="1127" t="s">
        <v>1440</v>
      </c>
      <c r="X80" s="1127">
        <v>90007218</v>
      </c>
      <c r="Y80" s="1126" t="s">
        <v>5325</v>
      </c>
      <c r="Z80" s="1116" t="s">
        <v>6094</v>
      </c>
    </row>
    <row r="81" spans="1:26" x14ac:dyDescent="0.2">
      <c r="A81" s="1078" t="str">
        <f t="shared" si="3"/>
        <v>A</v>
      </c>
      <c r="B81" s="1086" t="s">
        <v>3317</v>
      </c>
      <c r="C81" s="1438" t="s">
        <v>3252</v>
      </c>
      <c r="D81" s="1088" t="s">
        <v>3253</v>
      </c>
      <c r="E81" s="1438" t="s">
        <v>6181</v>
      </c>
      <c r="F81" s="1132" t="s">
        <v>4444</v>
      </c>
      <c r="G81" s="1132"/>
      <c r="H81" s="1132"/>
      <c r="I81" s="1132" t="str">
        <f t="shared" si="4"/>
        <v>---------</v>
      </c>
      <c r="J81" s="1132" t="str">
        <f>IF(ISNUMBER(MATCH(F81,Jan_Inputs_Calc!O:O,0)),"Jan","-")</f>
        <v>-</v>
      </c>
      <c r="K81" s="1132" t="str">
        <f>IF(ISNUMBER(MATCH(F81,Mar_Inputs_Calc_exHACC!O:O,0)),"Mar","-")</f>
        <v>-</v>
      </c>
      <c r="L81" s="1132" t="str">
        <f>IF(ISNUMBER(MATCH(F81,Jul_Inputs_Calc!P:P,0)),"Jul","-")</f>
        <v>-</v>
      </c>
      <c r="M81" s="1132" t="str">
        <f>IF(ISNUMBER(MATCH(F81,Sep_Inputs_Calc!O:O,0)),"Sep","-")</f>
        <v>-</v>
      </c>
      <c r="N81" s="1132" t="str">
        <f>IF(ISNUMBER(MATCH(F834,Oct_Inputs_Calc!O:O,0)),"Oct","-")</f>
        <v>-</v>
      </c>
      <c r="O81" s="1132"/>
      <c r="P81" s="1138" t="str">
        <f>IF(A81=
"A",_xlfn.XLOOKUP(F81,'Section A - Public Patients'!T:T,'Section A - Public Patients'!S:S),
IF(A81="B",_xlfn.XLOOKUP(F81,'Section B - Private Patients'!T:T,'Section B - Private Patients'!S:S),
IF(A81="C",_xlfn.XLOOKUP(F81,'Section C - Psych &amp; Mental Hlth'!T:T,'Section C - Psych &amp; Mental Hlth'!S:S),
IF(A81="D",_xlfn.XLOOKUP(F81,'Section D - Res Com.Care, MPHS '!T:T,'Section D - Res Com.Care, MPHS '!S:S),
IF(A81="E",_xlfn.XLOOKUP(F81,'Section E - Miscellaneous '!T:T,'Section E - Miscellaneous '!S:S))))))</f>
        <v>NIL</v>
      </c>
      <c r="Q81" s="1145">
        <f>IF(A81=
"A",_xlfn.XLOOKUP(F81,'Section A - Public Patients'!T:T,'Section A - Public Patients'!V:V),
IF(A81="B",_xlfn.XLOOKUP(F81,'Section B - Private Patients'!T:T,'Section B - Private Patients'!V:V),
IF(A81="C",_xlfn.XLOOKUP(F81,'Section C - Psych &amp; Mental Hlth'!T:T,'Section C - Psych &amp; Mental Hlth'!V:V),
IF(A81="D",_xlfn.XLOOKUP(F81,'Section D - Res Com.Care, MPHS '!T:T,'Section D - Res Com.Care, MPHS '!V:V),
IF(A81="E",_xlfn.XLOOKUP(F81,'Section E - Miscellaneous '!T:T,'Section E - Miscellaneous '!V:V))))))</f>
        <v>0</v>
      </c>
      <c r="R81" s="1202" t="str">
        <f t="shared" si="5"/>
        <v>GPITRDGen Public Ineligible Treaty Renal DialysisNil</v>
      </c>
      <c r="T81" s="1115">
        <v>45108</v>
      </c>
      <c r="U81" s="1123" t="s">
        <v>1420</v>
      </c>
      <c r="V81" s="1124"/>
      <c r="W81" s="1127" t="s">
        <v>1441</v>
      </c>
      <c r="X81" s="1127">
        <v>90006397</v>
      </c>
      <c r="Y81" s="1126" t="s">
        <v>5326</v>
      </c>
      <c r="Z81" s="1116" t="s">
        <v>6094</v>
      </c>
    </row>
    <row r="82" spans="1:26" x14ac:dyDescent="0.2">
      <c r="A82" s="1078" t="str">
        <f t="shared" si="3"/>
        <v>A</v>
      </c>
      <c r="B82" s="1086" t="s">
        <v>3317</v>
      </c>
      <c r="C82" s="1438" t="s">
        <v>3254</v>
      </c>
      <c r="D82" s="1088" t="s">
        <v>3255</v>
      </c>
      <c r="E82" s="1438" t="s">
        <v>6181</v>
      </c>
      <c r="F82" s="1132" t="s">
        <v>4445</v>
      </c>
      <c r="G82" s="1132"/>
      <c r="H82" s="1132"/>
      <c r="I82" s="1132" t="str">
        <f t="shared" si="4"/>
        <v>---------</v>
      </c>
      <c r="J82" s="1132" t="str">
        <f>IF(ISNUMBER(MATCH(F82,Jan_Inputs_Calc!O:O,0)),"Jan","-")</f>
        <v>-</v>
      </c>
      <c r="K82" s="1132" t="str">
        <f>IF(ISNUMBER(MATCH(F82,Mar_Inputs_Calc_exHACC!O:O,0)),"Mar","-")</f>
        <v>-</v>
      </c>
      <c r="L82" s="1132" t="str">
        <f>IF(ISNUMBER(MATCH(F82,Jul_Inputs_Calc!P:P,0)),"Jul","-")</f>
        <v>-</v>
      </c>
      <c r="M82" s="1132" t="str">
        <f>IF(ISNUMBER(MATCH(F82,Sep_Inputs_Calc!O:O,0)),"Sep","-")</f>
        <v>-</v>
      </c>
      <c r="N82" s="1132" t="str">
        <f>IF(ISNUMBER(MATCH(F835,Oct_Inputs_Calc!O:O,0)),"Oct","-")</f>
        <v>-</v>
      </c>
      <c r="O82" s="1132"/>
      <c r="P82" s="1138" t="str">
        <f>IF(A82=
"A",_xlfn.XLOOKUP(F82,'Section A - Public Patients'!T:T,'Section A - Public Patients'!S:S),
IF(A82="B",_xlfn.XLOOKUP(F82,'Section B - Private Patients'!T:T,'Section B - Private Patients'!S:S),
IF(A82="C",_xlfn.XLOOKUP(F82,'Section C - Psych &amp; Mental Hlth'!T:T,'Section C - Psych &amp; Mental Hlth'!S:S),
IF(A82="D",_xlfn.XLOOKUP(F82,'Section D - Res Com.Care, MPHS '!T:T,'Section D - Res Com.Care, MPHS '!S:S),
IF(A82="E",_xlfn.XLOOKUP(F82,'Section E - Miscellaneous '!T:T,'Section E - Miscellaneous '!S:S))))))</f>
        <v>NIL</v>
      </c>
      <c r="Q82" s="1145">
        <f>IF(A82=
"A",_xlfn.XLOOKUP(F82,'Section A - Public Patients'!T:T,'Section A - Public Patients'!V:V),
IF(A82="B",_xlfn.XLOOKUP(F82,'Section B - Private Patients'!T:T,'Section B - Private Patients'!V:V),
IF(A82="C",_xlfn.XLOOKUP(F82,'Section C - Psych &amp; Mental Hlth'!T:T,'Section C - Psych &amp; Mental Hlth'!V:V),
IF(A82="D",_xlfn.XLOOKUP(F82,'Section D - Res Com.Care, MPHS '!T:T,'Section D - Res Com.Care, MPHS '!V:V),
IF(A82="E",_xlfn.XLOOKUP(F82,'Section E - Miscellaneous '!T:T,'Section E - Miscellaneous '!V:V))))))</f>
        <v>0</v>
      </c>
      <c r="R82" s="1202" t="str">
        <f t="shared" si="5"/>
        <v>GPITRDSDGen Public Ineligible Treaty Renal Dialysis SDNil</v>
      </c>
      <c r="T82" s="1115">
        <v>45108</v>
      </c>
      <c r="U82" s="1123" t="s">
        <v>1420</v>
      </c>
      <c r="V82" s="1124"/>
      <c r="W82" s="1127" t="s">
        <v>1442</v>
      </c>
      <c r="X82" s="1127">
        <v>90007201</v>
      </c>
      <c r="Y82" s="1126" t="s">
        <v>5327</v>
      </c>
      <c r="Z82" s="1116" t="s">
        <v>6094</v>
      </c>
    </row>
    <row r="83" spans="1:26" x14ac:dyDescent="0.2">
      <c r="A83" s="1078" t="str">
        <f t="shared" si="3"/>
        <v>A</v>
      </c>
      <c r="B83" s="1086" t="s">
        <v>3317</v>
      </c>
      <c r="C83" s="1438" t="s">
        <v>3256</v>
      </c>
      <c r="D83" s="1088" t="s">
        <v>3257</v>
      </c>
      <c r="E83" s="1438" t="s">
        <v>6181</v>
      </c>
      <c r="F83" s="1132" t="s">
        <v>4446</v>
      </c>
      <c r="G83" s="1132"/>
      <c r="H83" s="1132"/>
      <c r="I83" s="1132" t="str">
        <f t="shared" si="4"/>
        <v>---------</v>
      </c>
      <c r="J83" s="1132" t="str">
        <f>IF(ISNUMBER(MATCH(F83,Jan_Inputs_Calc!O:O,0)),"Jan","-")</f>
        <v>-</v>
      </c>
      <c r="K83" s="1132" t="str">
        <f>IF(ISNUMBER(MATCH(F83,Mar_Inputs_Calc_exHACC!O:O,0)),"Mar","-")</f>
        <v>-</v>
      </c>
      <c r="L83" s="1132" t="str">
        <f>IF(ISNUMBER(MATCH(F83,Jul_Inputs_Calc!P:P,0)),"Jul","-")</f>
        <v>-</v>
      </c>
      <c r="M83" s="1132" t="str">
        <f>IF(ISNUMBER(MATCH(F83,Sep_Inputs_Calc!O:O,0)),"Sep","-")</f>
        <v>-</v>
      </c>
      <c r="N83" s="1132" t="str">
        <f>IF(ISNUMBER(MATCH(F836,Oct_Inputs_Calc!O:O,0)),"Oct","-")</f>
        <v>-</v>
      </c>
      <c r="O83" s="1132"/>
      <c r="P83" s="1138" t="str">
        <f>IF(A83=
"A",_xlfn.XLOOKUP(F83,'Section A - Public Patients'!T:T,'Section A - Public Patients'!S:S),
IF(A83="B",_xlfn.XLOOKUP(F83,'Section B - Private Patients'!T:T,'Section B - Private Patients'!S:S),
IF(A83="C",_xlfn.XLOOKUP(F83,'Section C - Psych &amp; Mental Hlth'!T:T,'Section C - Psych &amp; Mental Hlth'!S:S),
IF(A83="D",_xlfn.XLOOKUP(F83,'Section D - Res Com.Care, MPHS '!T:T,'Section D - Res Com.Care, MPHS '!S:S),
IF(A83="E",_xlfn.XLOOKUP(F83,'Section E - Miscellaneous '!T:T,'Section E - Miscellaneous '!S:S))))))</f>
        <v>NIL</v>
      </c>
      <c r="Q83" s="1145">
        <f>IF(A83=
"A",_xlfn.XLOOKUP(F83,'Section A - Public Patients'!T:T,'Section A - Public Patients'!V:V),
IF(A83="B",_xlfn.XLOOKUP(F83,'Section B - Private Patients'!T:T,'Section B - Private Patients'!V:V),
IF(A83="C",_xlfn.XLOOKUP(F83,'Section C - Psych &amp; Mental Hlth'!T:T,'Section C - Psych &amp; Mental Hlth'!V:V),
IF(A83="D",_xlfn.XLOOKUP(F83,'Section D - Res Com.Care, MPHS '!T:T,'Section D - Res Com.Care, MPHS '!V:V),
IF(A83="E",_xlfn.XLOOKUP(F83,'Section E - Miscellaneous '!T:T,'Section E - Miscellaneous '!V:V))))))</f>
        <v>0</v>
      </c>
      <c r="R83" s="1202" t="str">
        <f t="shared" si="5"/>
        <v>GPITHHGen Public Ineligible Treaty Hospital in the HomeNil</v>
      </c>
      <c r="T83" s="1115">
        <v>45108</v>
      </c>
      <c r="U83" s="1123" t="s">
        <v>1420</v>
      </c>
      <c r="V83" s="1124"/>
      <c r="W83" s="1127" t="s">
        <v>1443</v>
      </c>
      <c r="X83" s="1127">
        <v>90005781</v>
      </c>
      <c r="Y83" s="1126" t="s">
        <v>5328</v>
      </c>
      <c r="Z83" s="1116" t="s">
        <v>6094</v>
      </c>
    </row>
    <row r="84" spans="1:26" x14ac:dyDescent="0.2">
      <c r="A84" s="1078" t="str">
        <f t="shared" si="3"/>
        <v>A</v>
      </c>
      <c r="B84" s="1086" t="s">
        <v>3317</v>
      </c>
      <c r="C84" s="1438" t="s">
        <v>3258</v>
      </c>
      <c r="D84" s="1088" t="s">
        <v>3259</v>
      </c>
      <c r="E84" s="1438" t="s">
        <v>6181</v>
      </c>
      <c r="F84" s="1132" t="s">
        <v>4447</v>
      </c>
      <c r="G84" s="1132"/>
      <c r="H84" s="1132"/>
      <c r="I84" s="1132" t="str">
        <f t="shared" si="4"/>
        <v>---------</v>
      </c>
      <c r="J84" s="1132" t="str">
        <f>IF(ISNUMBER(MATCH(F84,Jan_Inputs_Calc!O:O,0)),"Jan","-")</f>
        <v>-</v>
      </c>
      <c r="K84" s="1132" t="str">
        <f>IF(ISNUMBER(MATCH(F84,Mar_Inputs_Calc_exHACC!O:O,0)),"Mar","-")</f>
        <v>-</v>
      </c>
      <c r="L84" s="1132" t="str">
        <f>IF(ISNUMBER(MATCH(F84,Jul_Inputs_Calc!P:P,0)),"Jul","-")</f>
        <v>-</v>
      </c>
      <c r="M84" s="1132" t="str">
        <f>IF(ISNUMBER(MATCH(F84,Sep_Inputs_Calc!O:O,0)),"Sep","-")</f>
        <v>-</v>
      </c>
      <c r="N84" s="1132" t="str">
        <f>IF(ISNUMBER(MATCH(F837,Oct_Inputs_Calc!O:O,0)),"Oct","-")</f>
        <v>-</v>
      </c>
      <c r="O84" s="1132"/>
      <c r="P84" s="1138" t="str">
        <f>IF(A84=
"A",_xlfn.XLOOKUP(F84,'Section A - Public Patients'!T:T,'Section A - Public Patients'!S:S),
IF(A84="B",_xlfn.XLOOKUP(F84,'Section B - Private Patients'!T:T,'Section B - Private Patients'!S:S),
IF(A84="C",_xlfn.XLOOKUP(F84,'Section C - Psych &amp; Mental Hlth'!T:T,'Section C - Psych &amp; Mental Hlth'!S:S),
IF(A84="D",_xlfn.XLOOKUP(F84,'Section D - Res Com.Care, MPHS '!T:T,'Section D - Res Com.Care, MPHS '!S:S),
IF(A84="E",_xlfn.XLOOKUP(F84,'Section E - Miscellaneous '!T:T,'Section E - Miscellaneous '!S:S))))))</f>
        <v>NIL</v>
      </c>
      <c r="Q84" s="1145">
        <f>IF(A84=
"A",_xlfn.XLOOKUP(F84,'Section A - Public Patients'!T:T,'Section A - Public Patients'!V:V),
IF(A84="B",_xlfn.XLOOKUP(F84,'Section B - Private Patients'!T:T,'Section B - Private Patients'!V:V),
IF(A84="C",_xlfn.XLOOKUP(F84,'Section C - Psych &amp; Mental Hlth'!T:T,'Section C - Psych &amp; Mental Hlth'!V:V),
IF(A84="D",_xlfn.XLOOKUP(F84,'Section D - Res Com.Care, MPHS '!T:T,'Section D - Res Com.Care, MPHS '!V:V),
IF(A84="E",_xlfn.XLOOKUP(F84,'Section E - Miscellaneous '!T:T,'Section E - Miscellaneous '!V:V))))))</f>
        <v>0</v>
      </c>
      <c r="R84" s="1202" t="str">
        <f t="shared" si="5"/>
        <v>GPITHHSDGen Public Ineligible Treaty Hospital in the Home SDNil</v>
      </c>
      <c r="T84" s="1115">
        <v>45108</v>
      </c>
      <c r="U84" s="1123" t="s">
        <v>1420</v>
      </c>
      <c r="V84" s="1124"/>
      <c r="W84" s="1127" t="s">
        <v>1444</v>
      </c>
      <c r="X84" s="1127">
        <v>90007202</v>
      </c>
      <c r="Y84" s="1126" t="s">
        <v>5329</v>
      </c>
      <c r="Z84" s="1116" t="s">
        <v>6094</v>
      </c>
    </row>
    <row r="85" spans="1:26" x14ac:dyDescent="0.2">
      <c r="A85" s="1078" t="str">
        <f t="shared" si="3"/>
        <v>A</v>
      </c>
      <c r="B85" s="1086" t="s">
        <v>3269</v>
      </c>
      <c r="C85" s="1438" t="s">
        <v>3240</v>
      </c>
      <c r="D85" s="1088" t="s">
        <v>3241</v>
      </c>
      <c r="E85" s="1438" t="s">
        <v>6181</v>
      </c>
      <c r="F85" s="1132" t="s">
        <v>4448</v>
      </c>
      <c r="G85" s="1132"/>
      <c r="H85" s="1132"/>
      <c r="I85" s="1132" t="str">
        <f t="shared" si="4"/>
        <v>---------</v>
      </c>
      <c r="J85" s="1132" t="str">
        <f>IF(ISNUMBER(MATCH(F85,Jan_Inputs_Calc!O:O,0)),"Jan","-")</f>
        <v>-</v>
      </c>
      <c r="K85" s="1132" t="str">
        <f>IF(ISNUMBER(MATCH(F85,Mar_Inputs_Calc_exHACC!O:O,0)),"Mar","-")</f>
        <v>-</v>
      </c>
      <c r="L85" s="1132" t="str">
        <f>IF(ISNUMBER(MATCH(F85,Jul_Inputs_Calc!P:P,0)),"Jul","-")</f>
        <v>-</v>
      </c>
      <c r="M85" s="1132" t="str">
        <f>IF(ISNUMBER(MATCH(F85,Sep_Inputs_Calc!O:O,0)),"Sep","-")</f>
        <v>-</v>
      </c>
      <c r="N85" s="1132" t="str">
        <f>IF(ISNUMBER(MATCH(F838,Oct_Inputs_Calc!O:O,0)),"Oct","-")</f>
        <v>-</v>
      </c>
      <c r="O85" s="1132"/>
      <c r="P85" s="1138" t="str">
        <f>IF(A85=
"A",_xlfn.XLOOKUP(F85,'Section A - Public Patients'!T:T,'Section A - Public Patients'!S:S),
IF(A85="B",_xlfn.XLOOKUP(F85,'Section B - Private Patients'!T:T,'Section B - Private Patients'!S:S),
IF(A85="C",_xlfn.XLOOKUP(F85,'Section C - Psych &amp; Mental Hlth'!T:T,'Section C - Psych &amp; Mental Hlth'!S:S),
IF(A85="D",_xlfn.XLOOKUP(F85,'Section D - Res Com.Care, MPHS '!T:T,'Section D - Res Com.Care, MPHS '!S:S),
IF(A85="E",_xlfn.XLOOKUP(F85,'Section E - Miscellaneous '!T:T,'Section E - Miscellaneous '!S:S))))))</f>
        <v>NIL</v>
      </c>
      <c r="Q85" s="1145">
        <f>IF(A85=
"A",_xlfn.XLOOKUP(F85,'Section A - Public Patients'!T:T,'Section A - Public Patients'!V:V),
IF(A85="B",_xlfn.XLOOKUP(F85,'Section B - Private Patients'!T:T,'Section B - Private Patients'!V:V),
IF(A85="C",_xlfn.XLOOKUP(F85,'Section C - Psych &amp; Mental Hlth'!T:T,'Section C - Psych &amp; Mental Hlth'!V:V),
IF(A85="D",_xlfn.XLOOKUP(F85,'Section D - Res Com.Care, MPHS '!T:T,'Section D - Res Com.Care, MPHS '!V:V),
IF(A85="E",_xlfn.XLOOKUP(F85,'Section E - Miscellaneous '!T:T,'Section E - Miscellaneous '!V:V))))))</f>
        <v>0</v>
      </c>
      <c r="R85" s="1202" t="str">
        <f t="shared" si="5"/>
        <v>GPITNGen Public Ineligible Treaty Special Care NurseryNil</v>
      </c>
      <c r="T85" s="1115">
        <v>45108</v>
      </c>
      <c r="U85" s="1123" t="s">
        <v>1420</v>
      </c>
      <c r="V85" s="1124"/>
      <c r="W85" s="1127" t="s">
        <v>1445</v>
      </c>
      <c r="X85" s="1127">
        <v>90006389</v>
      </c>
      <c r="Y85" s="1126" t="s">
        <v>5330</v>
      </c>
      <c r="Z85" s="1116" t="s">
        <v>6094</v>
      </c>
    </row>
    <row r="86" spans="1:26" x14ac:dyDescent="0.2">
      <c r="A86" s="1078" t="str">
        <f t="shared" si="3"/>
        <v>A</v>
      </c>
      <c r="B86" s="1086" t="s">
        <v>3269</v>
      </c>
      <c r="C86" s="1438" t="s">
        <v>3244</v>
      </c>
      <c r="D86" s="1088" t="s">
        <v>3245</v>
      </c>
      <c r="E86" s="1438" t="s">
        <v>6181</v>
      </c>
      <c r="F86" s="1132" t="s">
        <v>4449</v>
      </c>
      <c r="G86" s="1132"/>
      <c r="H86" s="1132"/>
      <c r="I86" s="1132" t="str">
        <f t="shared" si="4"/>
        <v>---------</v>
      </c>
      <c r="J86" s="1132" t="str">
        <f>IF(ISNUMBER(MATCH(F86,Jan_Inputs_Calc!O:O,0)),"Jan","-")</f>
        <v>-</v>
      </c>
      <c r="K86" s="1132" t="str">
        <f>IF(ISNUMBER(MATCH(F86,Mar_Inputs_Calc_exHACC!O:O,0)),"Mar","-")</f>
        <v>-</v>
      </c>
      <c r="L86" s="1132" t="str">
        <f>IF(ISNUMBER(MATCH(F86,Jul_Inputs_Calc!P:P,0)),"Jul","-")</f>
        <v>-</v>
      </c>
      <c r="M86" s="1132" t="str">
        <f>IF(ISNUMBER(MATCH(F86,Sep_Inputs_Calc!O:O,0)),"Sep","-")</f>
        <v>-</v>
      </c>
      <c r="N86" s="1132" t="str">
        <f>IF(ISNUMBER(MATCH(F839,Oct_Inputs_Calc!O:O,0)),"Oct","-")</f>
        <v>-</v>
      </c>
      <c r="O86" s="1132"/>
      <c r="P86" s="1138" t="str">
        <f>IF(A86=
"A",_xlfn.XLOOKUP(F86,'Section A - Public Patients'!T:T,'Section A - Public Patients'!S:S),
IF(A86="B",_xlfn.XLOOKUP(F86,'Section B - Private Patients'!T:T,'Section B - Private Patients'!S:S),
IF(A86="C",_xlfn.XLOOKUP(F86,'Section C - Psych &amp; Mental Hlth'!T:T,'Section C - Psych &amp; Mental Hlth'!S:S),
IF(A86="D",_xlfn.XLOOKUP(F86,'Section D - Res Com.Care, MPHS '!T:T,'Section D - Res Com.Care, MPHS '!S:S),
IF(A86="E",_xlfn.XLOOKUP(F86,'Section E - Miscellaneous '!T:T,'Section E - Miscellaneous '!S:S))))))</f>
        <v>NIL</v>
      </c>
      <c r="Q86" s="1145">
        <f>IF(A86=
"A",_xlfn.XLOOKUP(F86,'Section A - Public Patients'!T:T,'Section A - Public Patients'!V:V),
IF(A86="B",_xlfn.XLOOKUP(F86,'Section B - Private Patients'!T:T,'Section B - Private Patients'!V:V),
IF(A86="C",_xlfn.XLOOKUP(F86,'Section C - Psych &amp; Mental Hlth'!T:T,'Section C - Psych &amp; Mental Hlth'!V:V),
IF(A86="D",_xlfn.XLOOKUP(F86,'Section D - Res Com.Care, MPHS '!T:T,'Section D - Res Com.Care, MPHS '!V:V),
IF(A86="E",_xlfn.XLOOKUP(F86,'Section E - Miscellaneous '!T:T,'Section E - Miscellaneous '!V:V))))))</f>
        <v>0</v>
      </c>
      <c r="R86" s="1202" t="str">
        <f t="shared" si="5"/>
        <v>GPITNSDGen Public Ineligible Treaty Special Care Nursery SDNil</v>
      </c>
      <c r="T86" s="1115">
        <v>45108</v>
      </c>
      <c r="U86" s="1123" t="s">
        <v>1420</v>
      </c>
      <c r="V86" s="1124"/>
      <c r="W86" s="1127" t="s">
        <v>1446</v>
      </c>
      <c r="X86" s="1127">
        <v>90007203</v>
      </c>
      <c r="Y86" s="1126" t="s">
        <v>5331</v>
      </c>
      <c r="Z86" s="1116" t="s">
        <v>6094</v>
      </c>
    </row>
    <row r="87" spans="1:26" x14ac:dyDescent="0.2">
      <c r="A87" s="1078" t="str">
        <f t="shared" si="3"/>
        <v>A</v>
      </c>
      <c r="B87" s="1086" t="s">
        <v>3269</v>
      </c>
      <c r="C87" s="1438" t="s">
        <v>3242</v>
      </c>
      <c r="D87" s="1088" t="s">
        <v>3243</v>
      </c>
      <c r="E87" s="1438" t="s">
        <v>6181</v>
      </c>
      <c r="F87" s="1132" t="s">
        <v>4450</v>
      </c>
      <c r="G87" s="1132"/>
      <c r="H87" s="1132"/>
      <c r="I87" s="1132" t="str">
        <f t="shared" si="4"/>
        <v>---------</v>
      </c>
      <c r="J87" s="1132" t="str">
        <f>IF(ISNUMBER(MATCH(F87,Jan_Inputs_Calc!O:O,0)),"Jan","-")</f>
        <v>-</v>
      </c>
      <c r="K87" s="1132" t="str">
        <f>IF(ISNUMBER(MATCH(F87,Mar_Inputs_Calc_exHACC!O:O,0)),"Mar","-")</f>
        <v>-</v>
      </c>
      <c r="L87" s="1132" t="str">
        <f>IF(ISNUMBER(MATCH(F87,Jul_Inputs_Calc!P:P,0)),"Jul","-")</f>
        <v>-</v>
      </c>
      <c r="M87" s="1132" t="str">
        <f>IF(ISNUMBER(MATCH(F87,Sep_Inputs_Calc!O:O,0)),"Sep","-")</f>
        <v>-</v>
      </c>
      <c r="N87" s="1132" t="str">
        <f>IF(ISNUMBER(MATCH(F840,Oct_Inputs_Calc!O:O,0)),"Oct","-")</f>
        <v>-</v>
      </c>
      <c r="O87" s="1132"/>
      <c r="P87" s="1138" t="str">
        <f>IF(A87=
"A",_xlfn.XLOOKUP(F87,'Section A - Public Patients'!T:T,'Section A - Public Patients'!S:S),
IF(A87="B",_xlfn.XLOOKUP(F87,'Section B - Private Patients'!T:T,'Section B - Private Patients'!S:S),
IF(A87="C",_xlfn.XLOOKUP(F87,'Section C - Psych &amp; Mental Hlth'!T:T,'Section C - Psych &amp; Mental Hlth'!S:S),
IF(A87="D",_xlfn.XLOOKUP(F87,'Section D - Res Com.Care, MPHS '!T:T,'Section D - Res Com.Care, MPHS '!S:S),
IF(A87="E",_xlfn.XLOOKUP(F87,'Section E - Miscellaneous '!T:T,'Section E - Miscellaneous '!S:S))))))</f>
        <v>NIL</v>
      </c>
      <c r="Q87" s="1145">
        <f>IF(A87=
"A",_xlfn.XLOOKUP(F87,'Section A - Public Patients'!T:T,'Section A - Public Patients'!V:V),
IF(A87="B",_xlfn.XLOOKUP(F87,'Section B - Private Patients'!T:T,'Section B - Private Patients'!V:V),
IF(A87="C",_xlfn.XLOOKUP(F87,'Section C - Psych &amp; Mental Hlth'!T:T,'Section C - Psych &amp; Mental Hlth'!V:V),
IF(A87="D",_xlfn.XLOOKUP(F87,'Section D - Res Com.Care, MPHS '!T:T,'Section D - Res Com.Care, MPHS '!V:V),
IF(A87="E",_xlfn.XLOOKUP(F87,'Section E - Miscellaneous '!T:T,'Section E - Miscellaneous '!V:V))))))</f>
        <v>0</v>
      </c>
      <c r="R87" s="1202" t="str">
        <f t="shared" si="5"/>
        <v>GPITQNGen Public Ineligible Treaty Qualified Special Care NurseryNil</v>
      </c>
      <c r="T87" s="1115">
        <v>45108</v>
      </c>
      <c r="U87" s="1123" t="s">
        <v>1420</v>
      </c>
      <c r="V87" s="1124"/>
      <c r="W87" s="1127" t="s">
        <v>1447</v>
      </c>
      <c r="X87" s="1127">
        <v>90005779</v>
      </c>
      <c r="Y87" s="1126" t="s">
        <v>5332</v>
      </c>
      <c r="Z87" s="1116" t="s">
        <v>6094</v>
      </c>
    </row>
    <row r="88" spans="1:26" ht="25.5" x14ac:dyDescent="0.2">
      <c r="A88" s="1078" t="str">
        <f t="shared" si="3"/>
        <v>A</v>
      </c>
      <c r="B88" s="1086" t="s">
        <v>3269</v>
      </c>
      <c r="C88" s="1438" t="s">
        <v>3246</v>
      </c>
      <c r="D88" s="1088" t="s">
        <v>3247</v>
      </c>
      <c r="E88" s="1438" t="s">
        <v>6181</v>
      </c>
      <c r="F88" s="1132" t="s">
        <v>4451</v>
      </c>
      <c r="G88" s="1132"/>
      <c r="H88" s="1132"/>
      <c r="I88" s="1132" t="str">
        <f t="shared" si="4"/>
        <v>---------</v>
      </c>
      <c r="J88" s="1132" t="str">
        <f>IF(ISNUMBER(MATCH(F88,Jan_Inputs_Calc!O:O,0)),"Jan","-")</f>
        <v>-</v>
      </c>
      <c r="K88" s="1132" t="str">
        <f>IF(ISNUMBER(MATCH(F88,Mar_Inputs_Calc_exHACC!O:O,0)),"Mar","-")</f>
        <v>-</v>
      </c>
      <c r="L88" s="1132" t="str">
        <f>IF(ISNUMBER(MATCH(F88,Jul_Inputs_Calc!P:P,0)),"Jul","-")</f>
        <v>-</v>
      </c>
      <c r="M88" s="1132" t="str">
        <f>IF(ISNUMBER(MATCH(F88,Sep_Inputs_Calc!O:O,0)),"Sep","-")</f>
        <v>-</v>
      </c>
      <c r="N88" s="1132" t="str">
        <f>IF(ISNUMBER(MATCH(F841,Oct_Inputs_Calc!O:O,0)),"Oct","-")</f>
        <v>-</v>
      </c>
      <c r="O88" s="1132"/>
      <c r="P88" s="1138" t="str">
        <f>IF(A88=
"A",_xlfn.XLOOKUP(F88,'Section A - Public Patients'!T:T,'Section A - Public Patients'!S:S),
IF(A88="B",_xlfn.XLOOKUP(F88,'Section B - Private Patients'!T:T,'Section B - Private Patients'!S:S),
IF(A88="C",_xlfn.XLOOKUP(F88,'Section C - Psych &amp; Mental Hlth'!T:T,'Section C - Psych &amp; Mental Hlth'!S:S),
IF(A88="D",_xlfn.XLOOKUP(F88,'Section D - Res Com.Care, MPHS '!T:T,'Section D - Res Com.Care, MPHS '!S:S),
IF(A88="E",_xlfn.XLOOKUP(F88,'Section E - Miscellaneous '!T:T,'Section E - Miscellaneous '!S:S))))))</f>
        <v>NIL</v>
      </c>
      <c r="Q88" s="1145">
        <f>IF(A88=
"A",_xlfn.XLOOKUP(F88,'Section A - Public Patients'!T:T,'Section A - Public Patients'!V:V),
IF(A88="B",_xlfn.XLOOKUP(F88,'Section B - Private Patients'!T:T,'Section B - Private Patients'!V:V),
IF(A88="C",_xlfn.XLOOKUP(F88,'Section C - Psych &amp; Mental Hlth'!T:T,'Section C - Psych &amp; Mental Hlth'!V:V),
IF(A88="D",_xlfn.XLOOKUP(F88,'Section D - Res Com.Care, MPHS '!T:T,'Section D - Res Com.Care, MPHS '!V:V),
IF(A88="E",_xlfn.XLOOKUP(F88,'Section E - Miscellaneous '!T:T,'Section E - Miscellaneous '!V:V))))))</f>
        <v>0</v>
      </c>
      <c r="R88" s="1202" t="str">
        <f t="shared" si="5"/>
        <v>GPITQNSDGen Public Ineligible Treaty Qualified Special Care Nursery SDNil</v>
      </c>
      <c r="T88" s="1115">
        <v>45108</v>
      </c>
      <c r="U88" s="1123" t="s">
        <v>1420</v>
      </c>
      <c r="V88" s="1124"/>
      <c r="W88" s="1127" t="s">
        <v>1448</v>
      </c>
      <c r="X88" s="1127">
        <v>90007204</v>
      </c>
      <c r="Y88" s="1126" t="s">
        <v>5333</v>
      </c>
      <c r="Z88" s="1116" t="s">
        <v>6094</v>
      </c>
    </row>
    <row r="89" spans="1:26" ht="25.5" x14ac:dyDescent="0.2">
      <c r="A89" s="1078" t="str">
        <f t="shared" si="3"/>
        <v>A</v>
      </c>
      <c r="B89" s="1086" t="s">
        <v>3269</v>
      </c>
      <c r="C89" s="1438" t="s">
        <v>3260</v>
      </c>
      <c r="D89" s="1088" t="s">
        <v>3261</v>
      </c>
      <c r="E89" s="1438" t="s">
        <v>6181</v>
      </c>
      <c r="F89" s="1132" t="s">
        <v>4452</v>
      </c>
      <c r="G89" s="1132"/>
      <c r="H89" s="1132"/>
      <c r="I89" s="1132" t="str">
        <f t="shared" si="4"/>
        <v>---------</v>
      </c>
      <c r="J89" s="1132" t="str">
        <f>IF(ISNUMBER(MATCH(F89,Jan_Inputs_Calc!O:O,0)),"Jan","-")</f>
        <v>-</v>
      </c>
      <c r="K89" s="1132" t="str">
        <f>IF(ISNUMBER(MATCH(F89,Mar_Inputs_Calc_exHACC!O:O,0)),"Mar","-")</f>
        <v>-</v>
      </c>
      <c r="L89" s="1132" t="str">
        <f>IF(ISNUMBER(MATCH(F89,Jul_Inputs_Calc!P:P,0)),"Jul","-")</f>
        <v>-</v>
      </c>
      <c r="M89" s="1132" t="str">
        <f>IF(ISNUMBER(MATCH(F89,Sep_Inputs_Calc!O:O,0)),"Sep","-")</f>
        <v>-</v>
      </c>
      <c r="N89" s="1132" t="str">
        <f>IF(ISNUMBER(MATCH(F842,Oct_Inputs_Calc!O:O,0)),"Oct","-")</f>
        <v>-</v>
      </c>
      <c r="O89" s="1132"/>
      <c r="P89" s="1138" t="str">
        <f>IF(A89=
"A",_xlfn.XLOOKUP(F89,'Section A - Public Patients'!T:T,'Section A - Public Patients'!S:S),
IF(A89="B",_xlfn.XLOOKUP(F89,'Section B - Private Patients'!T:T,'Section B - Private Patients'!S:S),
IF(A89="C",_xlfn.XLOOKUP(F89,'Section C - Psych &amp; Mental Hlth'!T:T,'Section C - Psych &amp; Mental Hlth'!S:S),
IF(A89="D",_xlfn.XLOOKUP(F89,'Section D - Res Com.Care, MPHS '!T:T,'Section D - Res Com.Care, MPHS '!S:S),
IF(A89="E",_xlfn.XLOOKUP(F89,'Section E - Miscellaneous '!T:T,'Section E - Miscellaneous '!S:S))))))</f>
        <v>NIL</v>
      </c>
      <c r="Q89" s="1145">
        <f>IF(A89=
"A",_xlfn.XLOOKUP(F89,'Section A - Public Patients'!T:T,'Section A - Public Patients'!V:V),
IF(A89="B",_xlfn.XLOOKUP(F89,'Section B - Private Patients'!T:T,'Section B - Private Patients'!V:V),
IF(A89="C",_xlfn.XLOOKUP(F89,'Section C - Psych &amp; Mental Hlth'!T:T,'Section C - Psych &amp; Mental Hlth'!V:V),
IF(A89="D",_xlfn.XLOOKUP(F89,'Section D - Res Com.Care, MPHS '!T:T,'Section D - Res Com.Care, MPHS '!V:V),
IF(A89="E",_xlfn.XLOOKUP(F89,'Section E - Miscellaneous '!T:T,'Section E - Miscellaneous '!V:V))))))</f>
        <v>0</v>
      </c>
      <c r="R89" s="1202" t="str">
        <f t="shared" si="5"/>
        <v>GPITQGen Public Ineligible Treaty QualifiedNil</v>
      </c>
      <c r="T89" s="1115">
        <v>45108</v>
      </c>
      <c r="U89" s="1123" t="s">
        <v>1420</v>
      </c>
      <c r="V89" s="1124"/>
      <c r="W89" s="1127" t="s">
        <v>1449</v>
      </c>
      <c r="X89" s="1127">
        <v>90006390</v>
      </c>
      <c r="Y89" s="1126" t="s">
        <v>5334</v>
      </c>
      <c r="Z89" s="1116" t="s">
        <v>6094</v>
      </c>
    </row>
    <row r="90" spans="1:26" ht="25.5" x14ac:dyDescent="0.2">
      <c r="A90" s="1078" t="str">
        <f t="shared" si="3"/>
        <v>A</v>
      </c>
      <c r="B90" s="1086" t="s">
        <v>3269</v>
      </c>
      <c r="C90" s="1438" t="s">
        <v>3262</v>
      </c>
      <c r="D90" s="1088" t="s">
        <v>3263</v>
      </c>
      <c r="E90" s="1438" t="s">
        <v>6181</v>
      </c>
      <c r="F90" s="1132" t="s">
        <v>4453</v>
      </c>
      <c r="G90" s="1132"/>
      <c r="H90" s="1132"/>
      <c r="I90" s="1132" t="str">
        <f t="shared" si="4"/>
        <v>---------</v>
      </c>
      <c r="J90" s="1132" t="str">
        <f>IF(ISNUMBER(MATCH(F90,Jan_Inputs_Calc!O:O,0)),"Jan","-")</f>
        <v>-</v>
      </c>
      <c r="K90" s="1132" t="str">
        <f>IF(ISNUMBER(MATCH(F90,Mar_Inputs_Calc_exHACC!O:O,0)),"Mar","-")</f>
        <v>-</v>
      </c>
      <c r="L90" s="1132" t="str">
        <f>IF(ISNUMBER(MATCH(F90,Jul_Inputs_Calc!P:P,0)),"Jul","-")</f>
        <v>-</v>
      </c>
      <c r="M90" s="1132" t="str">
        <f>IF(ISNUMBER(MATCH(F90,Sep_Inputs_Calc!O:O,0)),"Sep","-")</f>
        <v>-</v>
      </c>
      <c r="N90" s="1132" t="str">
        <f>IF(ISNUMBER(MATCH(F843,Oct_Inputs_Calc!O:O,0)),"Oct","-")</f>
        <v>-</v>
      </c>
      <c r="O90" s="1132"/>
      <c r="P90" s="1138" t="str">
        <f>IF(A90=
"A",_xlfn.XLOOKUP(F90,'Section A - Public Patients'!T:T,'Section A - Public Patients'!S:S),
IF(A90="B",_xlfn.XLOOKUP(F90,'Section B - Private Patients'!T:T,'Section B - Private Patients'!S:S),
IF(A90="C",_xlfn.XLOOKUP(F90,'Section C - Psych &amp; Mental Hlth'!T:T,'Section C - Psych &amp; Mental Hlth'!S:S),
IF(A90="D",_xlfn.XLOOKUP(F90,'Section D - Res Com.Care, MPHS '!T:T,'Section D - Res Com.Care, MPHS '!S:S),
IF(A90="E",_xlfn.XLOOKUP(F90,'Section E - Miscellaneous '!T:T,'Section E - Miscellaneous '!S:S))))))</f>
        <v>NIL</v>
      </c>
      <c r="Q90" s="1145">
        <f>IF(A90=
"A",_xlfn.XLOOKUP(F90,'Section A - Public Patients'!T:T,'Section A - Public Patients'!V:V),
IF(A90="B",_xlfn.XLOOKUP(F90,'Section B - Private Patients'!T:T,'Section B - Private Patients'!V:V),
IF(A90="C",_xlfn.XLOOKUP(F90,'Section C - Psych &amp; Mental Hlth'!T:T,'Section C - Psych &amp; Mental Hlth'!V:V),
IF(A90="D",_xlfn.XLOOKUP(F90,'Section D - Res Com.Care, MPHS '!T:T,'Section D - Res Com.Care, MPHS '!V:V),
IF(A90="E",_xlfn.XLOOKUP(F90,'Section E - Miscellaneous '!T:T,'Section E - Miscellaneous '!V:V))))))</f>
        <v>0</v>
      </c>
      <c r="R90" s="1202" t="str">
        <f t="shared" si="5"/>
        <v>GPITQSDGen Public Ineligible Treaty Qualified SDNil</v>
      </c>
      <c r="T90" s="1115">
        <v>45108</v>
      </c>
      <c r="U90" s="1123" t="s">
        <v>1420</v>
      </c>
      <c r="V90" s="1124"/>
      <c r="W90" s="1127" t="s">
        <v>1450</v>
      </c>
      <c r="X90" s="1127">
        <v>90007205</v>
      </c>
      <c r="Y90" s="1126" t="s">
        <v>5335</v>
      </c>
      <c r="Z90" s="1116" t="s">
        <v>6094</v>
      </c>
    </row>
    <row r="91" spans="1:26" x14ac:dyDescent="0.2">
      <c r="A91" s="1078" t="str">
        <f t="shared" si="3"/>
        <v>A</v>
      </c>
      <c r="B91" s="1086" t="s">
        <v>3269</v>
      </c>
      <c r="C91" s="1438" t="s">
        <v>3264</v>
      </c>
      <c r="D91" s="1088" t="s">
        <v>3266</v>
      </c>
      <c r="E91" s="1438" t="s">
        <v>6181</v>
      </c>
      <c r="F91" s="1132" t="s">
        <v>4454</v>
      </c>
      <c r="G91" s="1132"/>
      <c r="H91" s="1132"/>
      <c r="I91" s="1132" t="str">
        <f t="shared" si="4"/>
        <v>---------</v>
      </c>
      <c r="J91" s="1132" t="str">
        <f>IF(ISNUMBER(MATCH(F91,Jan_Inputs_Calc!O:O,0)),"Jan","-")</f>
        <v>-</v>
      </c>
      <c r="K91" s="1132" t="str">
        <f>IF(ISNUMBER(MATCH(F91,Mar_Inputs_Calc_exHACC!O:O,0)),"Mar","-")</f>
        <v>-</v>
      </c>
      <c r="L91" s="1132" t="str">
        <f>IF(ISNUMBER(MATCH(F91,Jul_Inputs_Calc!P:P,0)),"Jul","-")</f>
        <v>-</v>
      </c>
      <c r="M91" s="1132" t="str">
        <f>IF(ISNUMBER(MATCH(F91,Sep_Inputs_Calc!O:O,0)),"Sep","-")</f>
        <v>-</v>
      </c>
      <c r="N91" s="1132" t="str">
        <f>IF(ISNUMBER(MATCH(F844,Oct_Inputs_Calc!O:O,0)),"Oct","-")</f>
        <v>-</v>
      </c>
      <c r="O91" s="1132"/>
      <c r="P91" s="1138" t="str">
        <f>IF(A91=
"A",_xlfn.XLOOKUP(F91,'Section A - Public Patients'!T:T,'Section A - Public Patients'!S:S),
IF(A91="B",_xlfn.XLOOKUP(F91,'Section B - Private Patients'!T:T,'Section B - Private Patients'!S:S),
IF(A91="C",_xlfn.XLOOKUP(F91,'Section C - Psych &amp; Mental Hlth'!T:T,'Section C - Psych &amp; Mental Hlth'!S:S),
IF(A91="D",_xlfn.XLOOKUP(F91,'Section D - Res Com.Care, MPHS '!T:T,'Section D - Res Com.Care, MPHS '!S:S),
IF(A91="E",_xlfn.XLOOKUP(F91,'Section E - Miscellaneous '!T:T,'Section E - Miscellaneous '!S:S))))))</f>
        <v>NIL</v>
      </c>
      <c r="Q91" s="1145">
        <f>IF(A91=
"A",_xlfn.XLOOKUP(F91,'Section A - Public Patients'!T:T,'Section A - Public Patients'!V:V),
IF(A91="B",_xlfn.XLOOKUP(F91,'Section B - Private Patients'!T:T,'Section B - Private Patients'!V:V),
IF(A91="C",_xlfn.XLOOKUP(F91,'Section C - Psych &amp; Mental Hlth'!T:T,'Section C - Psych &amp; Mental Hlth'!V:V),
IF(A91="D",_xlfn.XLOOKUP(F91,'Section D - Res Com.Care, MPHS '!T:T,'Section D - Res Com.Care, MPHS '!V:V),
IF(A91="E",_xlfn.XLOOKUP(F91,'Section E - Miscellaneous '!T:T,'Section E - Miscellaneous '!V:V))))))</f>
        <v>0</v>
      </c>
      <c r="R91" s="1202" t="str">
        <f t="shared" si="5"/>
        <v>GPITUQGen Public Ineligible Treaty UnqualifiedNil</v>
      </c>
      <c r="T91" s="1115">
        <v>45108</v>
      </c>
      <c r="U91" s="1123" t="s">
        <v>1420</v>
      </c>
      <c r="V91" s="1124"/>
      <c r="W91" s="1127" t="s">
        <v>1451</v>
      </c>
      <c r="X91" s="1127">
        <v>90005627</v>
      </c>
      <c r="Y91" s="1126" t="s">
        <v>5336</v>
      </c>
      <c r="Z91" s="1116" t="s">
        <v>6094</v>
      </c>
    </row>
    <row r="92" spans="1:26" x14ac:dyDescent="0.2">
      <c r="A92" s="1078" t="str">
        <f t="shared" si="3"/>
        <v>A</v>
      </c>
      <c r="B92" s="1086" t="s">
        <v>3269</v>
      </c>
      <c r="C92" s="1438" t="s">
        <v>3265</v>
      </c>
      <c r="D92" s="1088" t="s">
        <v>3267</v>
      </c>
      <c r="E92" s="1438" t="s">
        <v>6181</v>
      </c>
      <c r="F92" s="1132" t="s">
        <v>4455</v>
      </c>
      <c r="G92" s="1132"/>
      <c r="H92" s="1132"/>
      <c r="I92" s="1132" t="str">
        <f t="shared" si="4"/>
        <v>---------</v>
      </c>
      <c r="J92" s="1132" t="str">
        <f>IF(ISNUMBER(MATCH(F92,Jan_Inputs_Calc!O:O,0)),"Jan","-")</f>
        <v>-</v>
      </c>
      <c r="K92" s="1132" t="str">
        <f>IF(ISNUMBER(MATCH(F92,Mar_Inputs_Calc_exHACC!O:O,0)),"Mar","-")</f>
        <v>-</v>
      </c>
      <c r="L92" s="1132" t="str">
        <f>IF(ISNUMBER(MATCH(F92,Jul_Inputs_Calc!P:P,0)),"Jul","-")</f>
        <v>-</v>
      </c>
      <c r="M92" s="1132" t="str">
        <f>IF(ISNUMBER(MATCH(F92,Sep_Inputs_Calc!O:O,0)),"Sep","-")</f>
        <v>-</v>
      </c>
      <c r="N92" s="1132" t="str">
        <f>IF(ISNUMBER(MATCH(F845,Oct_Inputs_Calc!O:O,0)),"Oct","-")</f>
        <v>-</v>
      </c>
      <c r="O92" s="1132"/>
      <c r="P92" s="1138" t="str">
        <f>IF(A92=
"A",_xlfn.XLOOKUP(F92,'Section A - Public Patients'!T:T,'Section A - Public Patients'!S:S),
IF(A92="B",_xlfn.XLOOKUP(F92,'Section B - Private Patients'!T:T,'Section B - Private Patients'!S:S),
IF(A92="C",_xlfn.XLOOKUP(F92,'Section C - Psych &amp; Mental Hlth'!T:T,'Section C - Psych &amp; Mental Hlth'!S:S),
IF(A92="D",_xlfn.XLOOKUP(F92,'Section D - Res Com.Care, MPHS '!T:T,'Section D - Res Com.Care, MPHS '!S:S),
IF(A92="E",_xlfn.XLOOKUP(F92,'Section E - Miscellaneous '!T:T,'Section E - Miscellaneous '!S:S))))))</f>
        <v>NIL</v>
      </c>
      <c r="Q92" s="1145">
        <f>IF(A92=
"A",_xlfn.XLOOKUP(F92,'Section A - Public Patients'!T:T,'Section A - Public Patients'!V:V),
IF(A92="B",_xlfn.XLOOKUP(F92,'Section B - Private Patients'!T:T,'Section B - Private Patients'!V:V),
IF(A92="C",_xlfn.XLOOKUP(F92,'Section C - Psych &amp; Mental Hlth'!T:T,'Section C - Psych &amp; Mental Hlth'!V:V),
IF(A92="D",_xlfn.XLOOKUP(F92,'Section D - Res Com.Care, MPHS '!T:T,'Section D - Res Com.Care, MPHS '!V:V),
IF(A92="E",_xlfn.XLOOKUP(F92,'Section E - Miscellaneous '!T:T,'Section E - Miscellaneous '!V:V))))))</f>
        <v>0</v>
      </c>
      <c r="R92" s="1202" t="str">
        <f t="shared" si="5"/>
        <v>GPITUQSDGen Public Ineligible Treaty Unqualified SDNil</v>
      </c>
      <c r="T92" s="1115">
        <v>45108</v>
      </c>
      <c r="U92" s="1123" t="s">
        <v>1420</v>
      </c>
      <c r="V92" s="1124"/>
      <c r="W92" s="1127" t="s">
        <v>1452</v>
      </c>
      <c r="X92" s="1127"/>
      <c r="Y92" s="1126" t="s">
        <v>5337</v>
      </c>
      <c r="Z92" s="1116" t="s">
        <v>6094</v>
      </c>
    </row>
    <row r="93" spans="1:26" ht="25.5" x14ac:dyDescent="0.2">
      <c r="A93" s="1078" t="str">
        <f t="shared" si="3"/>
        <v>A</v>
      </c>
      <c r="B93" s="1086" t="s">
        <v>3268</v>
      </c>
      <c r="C93" s="1438" t="s">
        <v>3232</v>
      </c>
      <c r="D93" s="1088" t="s">
        <v>3233</v>
      </c>
      <c r="E93" s="1438" t="s">
        <v>6181</v>
      </c>
      <c r="F93" s="1132" t="s">
        <v>4456</v>
      </c>
      <c r="G93" s="1132"/>
      <c r="H93" s="1132"/>
      <c r="I93" s="1132" t="str">
        <f t="shared" si="4"/>
        <v>---------</v>
      </c>
      <c r="J93" s="1132" t="str">
        <f>IF(ISNUMBER(MATCH(F93,Jan_Inputs_Calc!O:O,0)),"Jan","-")</f>
        <v>-</v>
      </c>
      <c r="K93" s="1132" t="str">
        <f>IF(ISNUMBER(MATCH(F93,Mar_Inputs_Calc_exHACC!O:O,0)),"Mar","-")</f>
        <v>-</v>
      </c>
      <c r="L93" s="1132" t="str">
        <f>IF(ISNUMBER(MATCH(F93,Jul_Inputs_Calc!P:P,0)),"Jul","-")</f>
        <v>-</v>
      </c>
      <c r="M93" s="1132" t="str">
        <f>IF(ISNUMBER(MATCH(F93,Sep_Inputs_Calc!O:O,0)),"Sep","-")</f>
        <v>-</v>
      </c>
      <c r="N93" s="1132" t="str">
        <f>IF(ISNUMBER(MATCH(F846,Oct_Inputs_Calc!O:O,0)),"Oct","-")</f>
        <v>-</v>
      </c>
      <c r="O93" s="1132"/>
      <c r="P93" s="1138" t="str">
        <f>IF(A93=
"A",_xlfn.XLOOKUP(F93,'Section A - Public Patients'!T:T,'Section A - Public Patients'!S:S),
IF(A93="B",_xlfn.XLOOKUP(F93,'Section B - Private Patients'!T:T,'Section B - Private Patients'!S:S),
IF(A93="C",_xlfn.XLOOKUP(F93,'Section C - Psych &amp; Mental Hlth'!T:T,'Section C - Psych &amp; Mental Hlth'!S:S),
IF(A93="D",_xlfn.XLOOKUP(F93,'Section D - Res Com.Care, MPHS '!T:T,'Section D - Res Com.Care, MPHS '!S:S),
IF(A93="E",_xlfn.XLOOKUP(F93,'Section E - Miscellaneous '!T:T,'Section E - Miscellaneous '!S:S))))))</f>
        <v>NIL</v>
      </c>
      <c r="Q93" s="1145">
        <f>IF(A93=
"A",_xlfn.XLOOKUP(F93,'Section A - Public Patients'!T:T,'Section A - Public Patients'!V:V),
IF(A93="B",_xlfn.XLOOKUP(F93,'Section B - Private Patients'!T:T,'Section B - Private Patients'!V:V),
IF(A93="C",_xlfn.XLOOKUP(F93,'Section C - Psych &amp; Mental Hlth'!T:T,'Section C - Psych &amp; Mental Hlth'!V:V),
IF(A93="D",_xlfn.XLOOKUP(F93,'Section D - Res Com.Care, MPHS '!T:T,'Section D - Res Com.Care, MPHS '!V:V),
IF(A93="E",_xlfn.XLOOKUP(F93,'Section E - Miscellaneous '!T:T,'Section E - Miscellaneous '!V:V))))))</f>
        <v>0</v>
      </c>
      <c r="R93" s="1202" t="str">
        <f t="shared" si="5"/>
        <v>GPITLSGen Public Ineligible Treaty L/StayNil</v>
      </c>
      <c r="T93" s="1115">
        <v>45108</v>
      </c>
      <c r="U93" s="1123" t="s">
        <v>1420</v>
      </c>
      <c r="V93" s="1124"/>
      <c r="W93" s="1127" t="s">
        <v>1453</v>
      </c>
      <c r="X93" s="1127"/>
      <c r="Y93" s="1126" t="s">
        <v>5338</v>
      </c>
      <c r="Z93" s="1116" t="s">
        <v>6094</v>
      </c>
    </row>
    <row r="94" spans="1:26" ht="25.5" x14ac:dyDescent="0.2">
      <c r="A94" s="1078" t="str">
        <f t="shared" si="3"/>
        <v>A</v>
      </c>
      <c r="B94" s="1086" t="s">
        <v>3268</v>
      </c>
      <c r="C94" s="1438" t="s">
        <v>3235</v>
      </c>
      <c r="D94" s="1088" t="s">
        <v>3234</v>
      </c>
      <c r="E94" s="1438" t="s">
        <v>6181</v>
      </c>
      <c r="F94" s="1132" t="s">
        <v>4457</v>
      </c>
      <c r="G94" s="1132"/>
      <c r="H94" s="1132"/>
      <c r="I94" s="1132" t="str">
        <f t="shared" si="4"/>
        <v>---------</v>
      </c>
      <c r="J94" s="1132" t="str">
        <f>IF(ISNUMBER(MATCH(F94,Jan_Inputs_Calc!O:O,0)),"Jan","-")</f>
        <v>-</v>
      </c>
      <c r="K94" s="1132" t="str">
        <f>IF(ISNUMBER(MATCH(F94,Mar_Inputs_Calc_exHACC!O:O,0)),"Mar","-")</f>
        <v>-</v>
      </c>
      <c r="L94" s="1132" t="str">
        <f>IF(ISNUMBER(MATCH(F94,Jul_Inputs_Calc!P:P,0)),"Jul","-")</f>
        <v>-</v>
      </c>
      <c r="M94" s="1132" t="str">
        <f>IF(ISNUMBER(MATCH(F94,Sep_Inputs_Calc!O:O,0)),"Sep","-")</f>
        <v>-</v>
      </c>
      <c r="N94" s="1132" t="str">
        <f>IF(ISNUMBER(MATCH(F847,Oct_Inputs_Calc!O:O,0)),"Oct","-")</f>
        <v>-</v>
      </c>
      <c r="O94" s="1132"/>
      <c r="P94" s="1138" t="str">
        <f>IF(A94=
"A",_xlfn.XLOOKUP(F94,'Section A - Public Patients'!T:T,'Section A - Public Patients'!S:S),
IF(A94="B",_xlfn.XLOOKUP(F94,'Section B - Private Patients'!T:T,'Section B - Private Patients'!S:S),
IF(A94="C",_xlfn.XLOOKUP(F94,'Section C - Psych &amp; Mental Hlth'!T:T,'Section C - Psych &amp; Mental Hlth'!S:S),
IF(A94="D",_xlfn.XLOOKUP(F94,'Section D - Res Com.Care, MPHS '!T:T,'Section D - Res Com.Care, MPHS '!S:S),
IF(A94="E",_xlfn.XLOOKUP(F94,'Section E - Miscellaneous '!T:T,'Section E - Miscellaneous '!S:S))))))</f>
        <v>NIL</v>
      </c>
      <c r="Q94" s="1145">
        <f>IF(A94=
"A",_xlfn.XLOOKUP(F94,'Section A - Public Patients'!T:T,'Section A - Public Patients'!V:V),
IF(A94="B",_xlfn.XLOOKUP(F94,'Section B - Private Patients'!T:T,'Section B - Private Patients'!V:V),
IF(A94="C",_xlfn.XLOOKUP(F94,'Section C - Psych &amp; Mental Hlth'!T:T,'Section C - Psych &amp; Mental Hlth'!V:V),
IF(A94="D",_xlfn.XLOOKUP(F94,'Section D - Res Com.Care, MPHS '!T:T,'Section D - Res Com.Care, MPHS '!V:V),
IF(A94="E",_xlfn.XLOOKUP(F94,'Section E - Miscellaneous '!T:T,'Section E - Miscellaneous '!V:V))))))</f>
        <v>0</v>
      </c>
      <c r="R94" s="1202" t="str">
        <f t="shared" si="5"/>
        <v>GPITLSSDGen Public Ineligible Treaty L/Stay SDNil</v>
      </c>
      <c r="T94" s="1115">
        <v>45108</v>
      </c>
      <c r="U94" s="1123" t="s">
        <v>1420</v>
      </c>
      <c r="V94" s="1124"/>
      <c r="W94" s="1127" t="s">
        <v>1454</v>
      </c>
      <c r="X94" s="1127"/>
      <c r="Y94" s="1126" t="s">
        <v>5339</v>
      </c>
      <c r="Z94" s="1116" t="s">
        <v>6094</v>
      </c>
    </row>
    <row r="95" spans="1:26" ht="76.5" x14ac:dyDescent="0.2">
      <c r="A95" s="1078" t="str">
        <f t="shared" si="3"/>
        <v>A</v>
      </c>
      <c r="B95" s="1086" t="s">
        <v>350</v>
      </c>
      <c r="C95" s="1438" t="s">
        <v>6181</v>
      </c>
      <c r="D95" s="1089" t="s">
        <v>351</v>
      </c>
      <c r="E95" s="1438" t="s">
        <v>6181</v>
      </c>
      <c r="F95" s="1132" t="s">
        <v>4458</v>
      </c>
      <c r="G95" s="1132"/>
      <c r="H95" s="1132"/>
      <c r="I95" s="1132" t="str">
        <f t="shared" si="4"/>
        <v>---------</v>
      </c>
      <c r="J95" s="1132" t="str">
        <f>IF(ISNUMBER(MATCH(F95,Jan_Inputs_Calc!O:O,0)),"Jan","-")</f>
        <v>-</v>
      </c>
      <c r="K95" s="1132" t="str">
        <f>IF(ISNUMBER(MATCH(F95,Mar_Inputs_Calc_exHACC!O:O,0)),"Mar","-")</f>
        <v>-</v>
      </c>
      <c r="L95" s="1132" t="str">
        <f>IF(ISNUMBER(MATCH(F95,Jul_Inputs_Calc!P:P,0)),"Jul","-")</f>
        <v>-</v>
      </c>
      <c r="M95" s="1132" t="str">
        <f>IF(ISNUMBER(MATCH(F95,Sep_Inputs_Calc!O:O,0)),"Sep","-")</f>
        <v>-</v>
      </c>
      <c r="N95" s="1132" t="str">
        <f>IF(ISNUMBER(MATCH(F848,Oct_Inputs_Calc!O:O,0)),"Oct","-")</f>
        <v>-</v>
      </c>
      <c r="O95" s="1132"/>
      <c r="P95" s="1138" t="str">
        <f>IF(A95=
"A",_xlfn.XLOOKUP(F95,'Section A - Public Patients'!T:T,'Section A - Public Patients'!S:S),
IF(A95="B",_xlfn.XLOOKUP(F95,'Section B - Private Patients'!T:T,'Section B - Private Patients'!S:S),
IF(A95="C",_xlfn.XLOOKUP(F95,'Section C - Psych &amp; Mental Hlth'!T:T,'Section C - Psych &amp; Mental Hlth'!S:S),
IF(A95="D",_xlfn.XLOOKUP(F95,'Section D - Res Com.Care, MPHS '!T:T,'Section D - Res Com.Care, MPHS '!S:S),
IF(A95="E",_xlfn.XLOOKUP(F95,'Section E - Miscellaneous '!T:T,'Section E - Miscellaneous '!S:S))))))</f>
        <v>SPECIAL</v>
      </c>
      <c r="Q95" s="1145">
        <f>IF(A95=
"A",_xlfn.XLOOKUP(F95,'Section A - Public Patients'!T:T,'Section A - Public Patients'!V:V),
IF(A95="B",_xlfn.XLOOKUP(F95,'Section B - Private Patients'!T:T,'Section B - Private Patients'!V:V),
IF(A95="C",_xlfn.XLOOKUP(F95,'Section C - Psych &amp; Mental Hlth'!T:T,'Section C - Psych &amp; Mental Hlth'!V:V),
IF(A95="D",_xlfn.XLOOKUP(F95,'Section D - Res Com.Care, MPHS '!T:T,'Section D - Res Com.Care, MPHS '!V:V),
IF(A95="E",_xlfn.XLOOKUP(F95,'Section E - Miscellaneous '!T:T,'Section E - Miscellaneous '!V:V))))))</f>
        <v>0</v>
      </c>
      <c r="R95" s="1202" t="str">
        <f t="shared" si="5"/>
        <v>NilMemorandum of Understanding between the Commonwealth of Australia and State Government of Queensland provides for Queensland Health to invoice the Department of Immigration and Citizenship for services provided to detainees at non-Medicare / ineligible rates. Address for invoices is International Health and Medical Services, Level 5 Challis House, 4 Martin Place, Sydney NSW 2000. Nil</v>
      </c>
      <c r="T95" s="1115">
        <v>45108</v>
      </c>
      <c r="U95" s="1123" t="s">
        <v>1420</v>
      </c>
      <c r="V95" s="1124"/>
      <c r="W95" s="1127" t="s">
        <v>1455</v>
      </c>
      <c r="X95" s="1127"/>
      <c r="Y95" s="1126" t="s">
        <v>5340</v>
      </c>
      <c r="Z95" s="1116" t="s">
        <v>6094</v>
      </c>
    </row>
    <row r="96" spans="1:26" x14ac:dyDescent="0.2">
      <c r="A96" s="1078" t="str">
        <f t="shared" si="3"/>
        <v>A</v>
      </c>
      <c r="B96" s="1086" t="s">
        <v>354</v>
      </c>
      <c r="C96" s="1438" t="s">
        <v>355</v>
      </c>
      <c r="D96" s="1089" t="s">
        <v>356</v>
      </c>
      <c r="E96" s="1438" t="s">
        <v>6181</v>
      </c>
      <c r="F96" s="1132" t="s">
        <v>4459</v>
      </c>
      <c r="G96" s="1132"/>
      <c r="H96" s="1132"/>
      <c r="I96" s="1132" t="str">
        <f t="shared" si="4"/>
        <v>---------</v>
      </c>
      <c r="J96" s="1132" t="str">
        <f>IF(ISNUMBER(MATCH(F96,Jan_Inputs_Calc!O:O,0)),"Jan","-")</f>
        <v>-</v>
      </c>
      <c r="K96" s="1132" t="str">
        <f>IF(ISNUMBER(MATCH(F96,Mar_Inputs_Calc_exHACC!O:O,0)),"Mar","-")</f>
        <v>-</v>
      </c>
      <c r="L96" s="1132" t="str">
        <f>IF(ISNUMBER(MATCH(F96,Jul_Inputs_Calc!P:P,0)),"Jul","-")</f>
        <v>-</v>
      </c>
      <c r="M96" s="1132" t="str">
        <f>IF(ISNUMBER(MATCH(F96,Sep_Inputs_Calc!O:O,0)),"Sep","-")</f>
        <v>-</v>
      </c>
      <c r="N96" s="1132" t="str">
        <f>IF(ISNUMBER(MATCH(F849,Oct_Inputs_Calc!O:O,0)),"Oct","-")</f>
        <v>-</v>
      </c>
      <c r="O96" s="1132"/>
      <c r="P96" s="1138" t="str">
        <f>IF(A96=
"A",_xlfn.XLOOKUP(F96,'Section A - Public Patients'!T:T,'Section A - Public Patients'!S:S),
IF(A96="B",_xlfn.XLOOKUP(F96,'Section B - Private Patients'!T:T,'Section B - Private Patients'!S:S),
IF(A96="C",_xlfn.XLOOKUP(F96,'Section C - Psych &amp; Mental Hlth'!T:T,'Section C - Psych &amp; Mental Hlth'!S:S),
IF(A96="D",_xlfn.XLOOKUP(F96,'Section D - Res Com.Care, MPHS '!T:T,'Section D - Res Com.Care, MPHS '!S:S),
IF(A96="E",_xlfn.XLOOKUP(F96,'Section E - Miscellaneous '!T:T,'Section E - Miscellaneous '!S:S))))))</f>
        <v>NIL</v>
      </c>
      <c r="Q96" s="1145">
        <f>IF(A96=
"A",_xlfn.XLOOKUP(F96,'Section A - Public Patients'!T:T,'Section A - Public Patients'!V:V),
IF(A96="B",_xlfn.XLOOKUP(F96,'Section B - Private Patients'!T:T,'Section B - Private Patients'!V:V),
IF(A96="C",_xlfn.XLOOKUP(F96,'Section C - Psych &amp; Mental Hlth'!T:T,'Section C - Psych &amp; Mental Hlth'!V:V),
IF(A96="D",_xlfn.XLOOKUP(F96,'Section D - Res Com.Care, MPHS '!T:T,'Section D - Res Com.Care, MPHS '!V:V),
IF(A96="E",_xlfn.XLOOKUP(F96,'Section E - Miscellaneous '!T:T,'Section E - Miscellaneous '!V:V))))))</f>
        <v>0</v>
      </c>
      <c r="R96" s="1202" t="str">
        <f t="shared" si="5"/>
        <v>GPCSGen Public Corrective ServicesNil</v>
      </c>
      <c r="T96" s="1115">
        <v>45108</v>
      </c>
      <c r="U96" s="1123" t="s">
        <v>1420</v>
      </c>
      <c r="V96" s="1124"/>
      <c r="W96" s="1127" t="s">
        <v>1456</v>
      </c>
      <c r="X96" s="1127"/>
      <c r="Y96" s="1126" t="s">
        <v>5341</v>
      </c>
      <c r="Z96" s="1116" t="s">
        <v>6094</v>
      </c>
    </row>
    <row r="97" spans="1:26" x14ac:dyDescent="0.2">
      <c r="A97" s="1078" t="str">
        <f t="shared" si="3"/>
        <v>A</v>
      </c>
      <c r="B97" s="1086" t="s">
        <v>354</v>
      </c>
      <c r="C97" s="1438" t="s">
        <v>357</v>
      </c>
      <c r="D97" s="1089" t="s">
        <v>358</v>
      </c>
      <c r="E97" s="1438" t="s">
        <v>6181</v>
      </c>
      <c r="F97" s="1132" t="s">
        <v>4460</v>
      </c>
      <c r="G97" s="1132"/>
      <c r="H97" s="1132"/>
      <c r="I97" s="1132" t="str">
        <f t="shared" si="4"/>
        <v>---------</v>
      </c>
      <c r="J97" s="1132" t="str">
        <f>IF(ISNUMBER(MATCH(F97,Jan_Inputs_Calc!O:O,0)),"Jan","-")</f>
        <v>-</v>
      </c>
      <c r="K97" s="1132" t="str">
        <f>IF(ISNUMBER(MATCH(F97,Mar_Inputs_Calc_exHACC!O:O,0)),"Mar","-")</f>
        <v>-</v>
      </c>
      <c r="L97" s="1132" t="str">
        <f>IF(ISNUMBER(MATCH(F97,Jul_Inputs_Calc!P:P,0)),"Jul","-")</f>
        <v>-</v>
      </c>
      <c r="M97" s="1132" t="str">
        <f>IF(ISNUMBER(MATCH(F97,Sep_Inputs_Calc!O:O,0)),"Sep","-")</f>
        <v>-</v>
      </c>
      <c r="N97" s="1132" t="str">
        <f>IF(ISNUMBER(MATCH(F850,Oct_Inputs_Calc!O:O,0)),"Oct","-")</f>
        <v>-</v>
      </c>
      <c r="O97" s="1132"/>
      <c r="P97" s="1138" t="str">
        <f>IF(A97=
"A",_xlfn.XLOOKUP(F97,'Section A - Public Patients'!T:T,'Section A - Public Patients'!S:S),
IF(A97="B",_xlfn.XLOOKUP(F97,'Section B - Private Patients'!T:T,'Section B - Private Patients'!S:S),
IF(A97="C",_xlfn.XLOOKUP(F97,'Section C - Psych &amp; Mental Hlth'!T:T,'Section C - Psych &amp; Mental Hlth'!S:S),
IF(A97="D",_xlfn.XLOOKUP(F97,'Section D - Res Com.Care, MPHS '!T:T,'Section D - Res Com.Care, MPHS '!S:S),
IF(A97="E",_xlfn.XLOOKUP(F97,'Section E - Miscellaneous '!T:T,'Section E - Miscellaneous '!S:S))))))</f>
        <v>NIL</v>
      </c>
      <c r="Q97" s="1145">
        <f>IF(A97=
"A",_xlfn.XLOOKUP(F97,'Section A - Public Patients'!T:T,'Section A - Public Patients'!V:V),
IF(A97="B",_xlfn.XLOOKUP(F97,'Section B - Private Patients'!T:T,'Section B - Private Patients'!V:V),
IF(A97="C",_xlfn.XLOOKUP(F97,'Section C - Psych &amp; Mental Hlth'!T:T,'Section C - Psych &amp; Mental Hlth'!V:V),
IF(A97="D",_xlfn.XLOOKUP(F97,'Section D - Res Com.Care, MPHS '!T:T,'Section D - Res Com.Care, MPHS '!V:V),
IF(A97="E",_xlfn.XLOOKUP(F97,'Section E - Miscellaneous '!T:T,'Section E - Miscellaneous '!V:V))))))</f>
        <v>0</v>
      </c>
      <c r="R97" s="1202" t="str">
        <f t="shared" si="5"/>
        <v>GPCSSDGen Public Corrective Services - SDNil</v>
      </c>
      <c r="T97" s="1115">
        <v>45108</v>
      </c>
      <c r="U97" s="1123" t="s">
        <v>1420</v>
      </c>
      <c r="V97" s="1124"/>
      <c r="W97" s="1127" t="s">
        <v>1457</v>
      </c>
      <c r="X97" s="1127">
        <v>90007206</v>
      </c>
      <c r="Y97" s="1126" t="s">
        <v>5342</v>
      </c>
      <c r="Z97" s="1116" t="s">
        <v>6094</v>
      </c>
    </row>
    <row r="98" spans="1:26" x14ac:dyDescent="0.2">
      <c r="A98" s="1078" t="str">
        <f t="shared" si="3"/>
        <v>A</v>
      </c>
      <c r="B98" s="1086" t="s">
        <v>360</v>
      </c>
      <c r="C98" s="1438" t="s">
        <v>361</v>
      </c>
      <c r="D98" s="1094" t="s">
        <v>362</v>
      </c>
      <c r="E98" s="1438" t="s">
        <v>6181</v>
      </c>
      <c r="F98" s="1132" t="s">
        <v>4461</v>
      </c>
      <c r="G98" s="1132"/>
      <c r="H98" s="1132"/>
      <c r="I98" s="1132" t="str">
        <f t="shared" si="4"/>
        <v>---------</v>
      </c>
      <c r="J98" s="1132" t="str">
        <f>IF(ISNUMBER(MATCH(F98,Jan_Inputs_Calc!O:O,0)),"Jan","-")</f>
        <v>-</v>
      </c>
      <c r="K98" s="1132" t="str">
        <f>IF(ISNUMBER(MATCH(F98,Mar_Inputs_Calc_exHACC!O:O,0)),"Mar","-")</f>
        <v>-</v>
      </c>
      <c r="L98" s="1132" t="str">
        <f>IF(ISNUMBER(MATCH(F98,Jul_Inputs_Calc!P:P,0)),"Jul","-")</f>
        <v>-</v>
      </c>
      <c r="M98" s="1132" t="str">
        <f>IF(ISNUMBER(MATCH(F98,Sep_Inputs_Calc!O:O,0)),"Sep","-")</f>
        <v>-</v>
      </c>
      <c r="N98" s="1132" t="str">
        <f>IF(ISNUMBER(MATCH(F851,Oct_Inputs_Calc!O:O,0)),"Oct","-")</f>
        <v>-</v>
      </c>
      <c r="O98" s="1132"/>
      <c r="P98" s="1138" t="str">
        <f>IF(A98=
"A",_xlfn.XLOOKUP(F98,'Section A - Public Patients'!T:T,'Section A - Public Patients'!S:S),
IF(A98="B",_xlfn.XLOOKUP(F98,'Section B - Private Patients'!T:T,'Section B - Private Patients'!S:S),
IF(A98="C",_xlfn.XLOOKUP(F98,'Section C - Psych &amp; Mental Hlth'!T:T,'Section C - Psych &amp; Mental Hlth'!S:S),
IF(A98="D",_xlfn.XLOOKUP(F98,'Section D - Res Com.Care, MPHS '!T:T,'Section D - Res Com.Care, MPHS '!S:S),
IF(A98="E",_xlfn.XLOOKUP(F98,'Section E - Miscellaneous '!T:T,'Section E - Miscellaneous '!S:S))))))</f>
        <v>SPECIAL</v>
      </c>
      <c r="Q98" s="1145">
        <f>IF(A98=
"A",_xlfn.XLOOKUP(F98,'Section A - Public Patients'!T:T,'Section A - Public Patients'!V:V),
IF(A98="B",_xlfn.XLOOKUP(F98,'Section B - Private Patients'!T:T,'Section B - Private Patients'!V:V),
IF(A98="C",_xlfn.XLOOKUP(F98,'Section C - Psych &amp; Mental Hlth'!T:T,'Section C - Psych &amp; Mental Hlth'!V:V),
IF(A98="D",_xlfn.XLOOKUP(F98,'Section D - Res Com.Care, MPHS '!T:T,'Section D - Res Com.Care, MPHS '!V:V),
IF(A98="E",_xlfn.XLOOKUP(F98,'Section E - Miscellaneous '!T:T,'Section E - Miscellaneous '!V:V))))))</f>
        <v>0</v>
      </c>
      <c r="R98" s="1202" t="str">
        <f t="shared" si="5"/>
        <v>GPMVGen Public Motor Vehicle Qld Nil</v>
      </c>
      <c r="T98" s="1115">
        <v>45108</v>
      </c>
      <c r="U98" s="1123" t="s">
        <v>1420</v>
      </c>
      <c r="V98" s="1124"/>
      <c r="W98" s="1127" t="s">
        <v>1458</v>
      </c>
      <c r="X98" s="1127">
        <v>90006391</v>
      </c>
      <c r="Y98" s="1126" t="s">
        <v>5343</v>
      </c>
      <c r="Z98" s="1116" t="s">
        <v>6094</v>
      </c>
    </row>
    <row r="99" spans="1:26" x14ac:dyDescent="0.2">
      <c r="A99" s="1078" t="str">
        <f t="shared" si="3"/>
        <v>A</v>
      </c>
      <c r="B99" s="1086" t="s">
        <v>360</v>
      </c>
      <c r="C99" s="1438" t="s">
        <v>365</v>
      </c>
      <c r="D99" s="1094" t="s">
        <v>366</v>
      </c>
      <c r="E99" s="1438" t="s">
        <v>6181</v>
      </c>
      <c r="F99" s="1132" t="s">
        <v>4462</v>
      </c>
      <c r="G99" s="1132"/>
      <c r="H99" s="1132"/>
      <c r="I99" s="1132" t="str">
        <f t="shared" si="4"/>
        <v>---------</v>
      </c>
      <c r="J99" s="1132" t="str">
        <f>IF(ISNUMBER(MATCH(F99,Jan_Inputs_Calc!O:O,0)),"Jan","-")</f>
        <v>-</v>
      </c>
      <c r="K99" s="1132" t="str">
        <f>IF(ISNUMBER(MATCH(F99,Mar_Inputs_Calc_exHACC!O:O,0)),"Mar","-")</f>
        <v>-</v>
      </c>
      <c r="L99" s="1132" t="str">
        <f>IF(ISNUMBER(MATCH(F99,Jul_Inputs_Calc!P:P,0)),"Jul","-")</f>
        <v>-</v>
      </c>
      <c r="M99" s="1132" t="str">
        <f>IF(ISNUMBER(MATCH(F99,Sep_Inputs_Calc!O:O,0)),"Sep","-")</f>
        <v>-</v>
      </c>
      <c r="N99" s="1132" t="str">
        <f>IF(ISNUMBER(MATCH(F852,Oct_Inputs_Calc!O:O,0)),"Oct","-")</f>
        <v>-</v>
      </c>
      <c r="O99" s="1132"/>
      <c r="P99" s="1138" t="str">
        <f>IF(A99=
"A",_xlfn.XLOOKUP(F99,'Section A - Public Patients'!T:T,'Section A - Public Patients'!S:S),
IF(A99="B",_xlfn.XLOOKUP(F99,'Section B - Private Patients'!T:T,'Section B - Private Patients'!S:S),
IF(A99="C",_xlfn.XLOOKUP(F99,'Section C - Psych &amp; Mental Hlth'!T:T,'Section C - Psych &amp; Mental Hlth'!S:S),
IF(A99="D",_xlfn.XLOOKUP(F99,'Section D - Res Com.Care, MPHS '!T:T,'Section D - Res Com.Care, MPHS '!S:S),
IF(A99="E",_xlfn.XLOOKUP(F99,'Section E - Miscellaneous '!T:T,'Section E - Miscellaneous '!S:S))))))</f>
        <v>SPECIAL</v>
      </c>
      <c r="Q99" s="1145">
        <f>IF(A99=
"A",_xlfn.XLOOKUP(F99,'Section A - Public Patients'!T:T,'Section A - Public Patients'!V:V),
IF(A99="B",_xlfn.XLOOKUP(F99,'Section B - Private Patients'!T:T,'Section B - Private Patients'!V:V),
IF(A99="C",_xlfn.XLOOKUP(F99,'Section C - Psych &amp; Mental Hlth'!T:T,'Section C - Psych &amp; Mental Hlth'!V:V),
IF(A99="D",_xlfn.XLOOKUP(F99,'Section D - Res Com.Care, MPHS '!T:T,'Section D - Res Com.Care, MPHS '!V:V),
IF(A99="E",_xlfn.XLOOKUP(F99,'Section E - Miscellaneous '!T:T,'Section E - Miscellaneous '!V:V))))))</f>
        <v>0</v>
      </c>
      <c r="R99" s="1202" t="str">
        <f t="shared" si="5"/>
        <v>GPMVSDGen Public Motor Vehicle Qld - SDNil</v>
      </c>
      <c r="T99" s="1115">
        <v>45108</v>
      </c>
      <c r="U99" s="1123" t="s">
        <v>1420</v>
      </c>
      <c r="V99" s="1124"/>
      <c r="W99" s="1127" t="s">
        <v>1459</v>
      </c>
      <c r="X99" s="1127">
        <v>90007207</v>
      </c>
      <c r="Y99" s="1126" t="s">
        <v>5344</v>
      </c>
      <c r="Z99" s="1116" t="s">
        <v>6094</v>
      </c>
    </row>
    <row r="100" spans="1:26" x14ac:dyDescent="0.2">
      <c r="A100" s="1078" t="str">
        <f t="shared" si="3"/>
        <v>A</v>
      </c>
      <c r="B100" s="1086" t="s">
        <v>360</v>
      </c>
      <c r="C100" s="1438" t="s">
        <v>367</v>
      </c>
      <c r="D100" s="1094" t="s">
        <v>368</v>
      </c>
      <c r="E100" s="1438" t="s">
        <v>6181</v>
      </c>
      <c r="F100" s="1132" t="s">
        <v>4463</v>
      </c>
      <c r="G100" s="1132"/>
      <c r="H100" s="1132"/>
      <c r="I100" s="1132" t="str">
        <f t="shared" si="4"/>
        <v>---------</v>
      </c>
      <c r="J100" s="1132" t="str">
        <f>IF(ISNUMBER(MATCH(F100,Jan_Inputs_Calc!O:O,0)),"Jan","-")</f>
        <v>-</v>
      </c>
      <c r="K100" s="1132" t="str">
        <f>IF(ISNUMBER(MATCH(F100,Mar_Inputs_Calc_exHACC!O:O,0)),"Mar","-")</f>
        <v>-</v>
      </c>
      <c r="L100" s="1132" t="str">
        <f>IF(ISNUMBER(MATCH(F100,Jul_Inputs_Calc!P:P,0)),"Jul","-")</f>
        <v>-</v>
      </c>
      <c r="M100" s="1132" t="str">
        <f>IF(ISNUMBER(MATCH(F100,Sep_Inputs_Calc!O:O,0)),"Sep","-")</f>
        <v>-</v>
      </c>
      <c r="N100" s="1132" t="str">
        <f>IF(ISNUMBER(MATCH(F853,Oct_Inputs_Calc!O:O,0)),"Oct","-")</f>
        <v>-</v>
      </c>
      <c r="O100" s="1132"/>
      <c r="P100" s="1138" t="str">
        <f>IF(A100=
"A",_xlfn.XLOOKUP(F100,'Section A - Public Patients'!T:T,'Section A - Public Patients'!S:S),
IF(A100="B",_xlfn.XLOOKUP(F100,'Section B - Private Patients'!T:T,'Section B - Private Patients'!S:S),
IF(A100="C",_xlfn.XLOOKUP(F100,'Section C - Psych &amp; Mental Hlth'!T:T,'Section C - Psych &amp; Mental Hlth'!S:S),
IF(A100="D",_xlfn.XLOOKUP(F100,'Section D - Res Com.Care, MPHS '!T:T,'Section D - Res Com.Care, MPHS '!S:S),
IF(A100="E",_xlfn.XLOOKUP(F100,'Section E - Miscellaneous '!T:T,'Section E - Miscellaneous '!S:S))))))</f>
        <v>SPECIAL</v>
      </c>
      <c r="Q100" s="1145">
        <f>IF(A100=
"A",_xlfn.XLOOKUP(F100,'Section A - Public Patients'!T:T,'Section A - Public Patients'!V:V),
IF(A100="B",_xlfn.XLOOKUP(F100,'Section B - Private Patients'!T:T,'Section B - Private Patients'!V:V),
IF(A100="C",_xlfn.XLOOKUP(F100,'Section C - Psych &amp; Mental Hlth'!T:T,'Section C - Psych &amp; Mental Hlth'!V:V),
IF(A100="D",_xlfn.XLOOKUP(F100,'Section D - Res Com.Care, MPHS '!T:T,'Section D - Res Com.Care, MPHS '!V:V),
IF(A100="E",_xlfn.XLOOKUP(F100,'Section E - Miscellaneous '!T:T,'Section E - Miscellaneous '!V:V))))))</f>
        <v>0</v>
      </c>
      <c r="R100" s="1202" t="str">
        <f t="shared" si="5"/>
        <v>GPMVHHGen Public Motor Vehicle Hospital in the HomeNil</v>
      </c>
      <c r="T100" s="1115">
        <v>45108</v>
      </c>
      <c r="U100" s="1123" t="s">
        <v>1420</v>
      </c>
      <c r="V100" s="1124"/>
      <c r="W100" s="1127" t="s">
        <v>1460</v>
      </c>
      <c r="X100" s="1127">
        <v>90005601</v>
      </c>
      <c r="Y100" s="1126" t="s">
        <v>5345</v>
      </c>
      <c r="Z100" s="1116" t="s">
        <v>6094</v>
      </c>
    </row>
    <row r="101" spans="1:26" x14ac:dyDescent="0.2">
      <c r="A101" s="1078" t="str">
        <f t="shared" si="3"/>
        <v>A</v>
      </c>
      <c r="B101" s="1086" t="s">
        <v>360</v>
      </c>
      <c r="C101" s="1438" t="s">
        <v>369</v>
      </c>
      <c r="D101" s="2104" t="s">
        <v>370</v>
      </c>
      <c r="E101" s="1438" t="s">
        <v>6181</v>
      </c>
      <c r="F101" s="1132" t="s">
        <v>4464</v>
      </c>
      <c r="G101" s="1132"/>
      <c r="H101" s="1132"/>
      <c r="I101" s="1132" t="str">
        <f t="shared" si="4"/>
        <v>---------</v>
      </c>
      <c r="J101" s="1132" t="str">
        <f>IF(ISNUMBER(MATCH(F101,Jan_Inputs_Calc!O:O,0)),"Jan","-")</f>
        <v>-</v>
      </c>
      <c r="K101" s="1132" t="str">
        <f>IF(ISNUMBER(MATCH(F101,Mar_Inputs_Calc_exHACC!O:O,0)),"Mar","-")</f>
        <v>-</v>
      </c>
      <c r="L101" s="1132" t="str">
        <f>IF(ISNUMBER(MATCH(F101,Jul_Inputs_Calc!P:P,0)),"Jul","-")</f>
        <v>-</v>
      </c>
      <c r="M101" s="1132" t="str">
        <f>IF(ISNUMBER(MATCH(F101,Sep_Inputs_Calc!O:O,0)),"Sep","-")</f>
        <v>-</v>
      </c>
      <c r="N101" s="1132" t="str">
        <f>IF(ISNUMBER(MATCH(F854,Oct_Inputs_Calc!O:O,0)),"Oct","-")</f>
        <v>-</v>
      </c>
      <c r="O101" s="1132"/>
      <c r="P101" s="1138" t="str">
        <f>IF(A101=
"A",_xlfn.XLOOKUP(F101,'Section A - Public Patients'!T:T,'Section A - Public Patients'!S:S),
IF(A101="B",_xlfn.XLOOKUP(F101,'Section B - Private Patients'!T:T,'Section B - Private Patients'!S:S),
IF(A101="C",_xlfn.XLOOKUP(F101,'Section C - Psych &amp; Mental Hlth'!T:T,'Section C - Psych &amp; Mental Hlth'!S:S),
IF(A101="D",_xlfn.XLOOKUP(F101,'Section D - Res Com.Care, MPHS '!T:T,'Section D - Res Com.Care, MPHS '!S:S),
IF(A101="E",_xlfn.XLOOKUP(F101,'Section E - Miscellaneous '!T:T,'Section E - Miscellaneous '!S:S))))))</f>
        <v>SPECIAL</v>
      </c>
      <c r="Q101" s="1145">
        <f>IF(A101=
"A",_xlfn.XLOOKUP(F101,'Section A - Public Patients'!T:T,'Section A - Public Patients'!V:V),
IF(A101="B",_xlfn.XLOOKUP(F101,'Section B - Private Patients'!T:T,'Section B - Private Patients'!V:V),
IF(A101="C",_xlfn.XLOOKUP(F101,'Section C - Psych &amp; Mental Hlth'!T:T,'Section C - Psych &amp; Mental Hlth'!V:V),
IF(A101="D",_xlfn.XLOOKUP(F101,'Section D - Res Com.Care, MPHS '!T:T,'Section D - Res Com.Care, MPHS '!V:V),
IF(A101="E",_xlfn.XLOOKUP(F101,'Section E - Miscellaneous '!T:T,'Section E - Miscellaneous '!V:V))))))</f>
        <v>0</v>
      </c>
      <c r="R101" s="1202" t="str">
        <f t="shared" si="5"/>
        <v>GPMVHHSDGen Public Motor Vehicle Hospital in the Home - SDNil</v>
      </c>
      <c r="T101" s="1115">
        <v>45108</v>
      </c>
      <c r="U101" s="1123" t="s">
        <v>1420</v>
      </c>
      <c r="V101" s="1124"/>
      <c r="W101" s="1127" t="s">
        <v>1461</v>
      </c>
      <c r="X101" s="1127">
        <v>90007642</v>
      </c>
      <c r="Y101" s="1126" t="s">
        <v>5346</v>
      </c>
      <c r="Z101" s="1116" t="s">
        <v>6094</v>
      </c>
    </row>
    <row r="102" spans="1:26" x14ac:dyDescent="0.2">
      <c r="A102" s="1078" t="str">
        <f t="shared" si="3"/>
        <v>A</v>
      </c>
      <c r="B102" s="1086" t="s">
        <v>53</v>
      </c>
      <c r="C102" s="1438" t="s">
        <v>371</v>
      </c>
      <c r="D102" s="1094" t="s">
        <v>372</v>
      </c>
      <c r="E102" s="1438" t="s">
        <v>6181</v>
      </c>
      <c r="F102" s="1132" t="s">
        <v>4465</v>
      </c>
      <c r="G102" s="1132"/>
      <c r="H102" s="1132"/>
      <c r="I102" s="1132" t="str">
        <f t="shared" si="4"/>
        <v>---------</v>
      </c>
      <c r="J102" s="1132" t="str">
        <f>IF(ISNUMBER(MATCH(F102,Jan_Inputs_Calc!O:O,0)),"Jan","-")</f>
        <v>-</v>
      </c>
      <c r="K102" s="1132" t="str">
        <f>IF(ISNUMBER(MATCH(F102,Mar_Inputs_Calc_exHACC!O:O,0)),"Mar","-")</f>
        <v>-</v>
      </c>
      <c r="L102" s="1132" t="str">
        <f>IF(ISNUMBER(MATCH(F102,Jul_Inputs_Calc!P:P,0)),"Jul","-")</f>
        <v>-</v>
      </c>
      <c r="M102" s="1132" t="str">
        <f>IF(ISNUMBER(MATCH(F102,Sep_Inputs_Calc!O:O,0)),"Sep","-")</f>
        <v>-</v>
      </c>
      <c r="N102" s="1132" t="str">
        <f>IF(ISNUMBER(MATCH(F855,Oct_Inputs_Calc!O:O,0)),"Oct","-")</f>
        <v>-</v>
      </c>
      <c r="O102" s="1132"/>
      <c r="P102" s="1138" t="str">
        <f>IF(A102=
"A",_xlfn.XLOOKUP(F102,'Section A - Public Patients'!T:T,'Section A - Public Patients'!S:S),
IF(A102="B",_xlfn.XLOOKUP(F102,'Section B - Private Patients'!T:T,'Section B - Private Patients'!S:S),
IF(A102="C",_xlfn.XLOOKUP(F102,'Section C - Psych &amp; Mental Hlth'!T:T,'Section C - Psych &amp; Mental Hlth'!S:S),
IF(A102="D",_xlfn.XLOOKUP(F102,'Section D - Res Com.Care, MPHS '!T:T,'Section D - Res Com.Care, MPHS '!S:S),
IF(A102="E",_xlfn.XLOOKUP(F102,'Section E - Miscellaneous '!T:T,'Section E - Miscellaneous '!S:S))))))</f>
        <v>SPECIAL</v>
      </c>
      <c r="Q102" s="1145">
        <f>IF(A102=
"A",_xlfn.XLOOKUP(F102,'Section A - Public Patients'!T:T,'Section A - Public Patients'!V:V),
IF(A102="B",_xlfn.XLOOKUP(F102,'Section B - Private Patients'!T:T,'Section B - Private Patients'!V:V),
IF(A102="C",_xlfn.XLOOKUP(F102,'Section C - Psych &amp; Mental Hlth'!T:T,'Section C - Psych &amp; Mental Hlth'!V:V),
IF(A102="D",_xlfn.XLOOKUP(F102,'Section D - Res Com.Care, MPHS '!T:T,'Section D - Res Com.Care, MPHS '!V:V),
IF(A102="E",_xlfn.XLOOKUP(F102,'Section E - Miscellaneous '!T:T,'Section E - Miscellaneous '!V:V))))))</f>
        <v>0</v>
      </c>
      <c r="R102" s="1202" t="str">
        <f t="shared" si="5"/>
        <v>GPLSMVGen Public Long Stay Motor Vehicle Qld Nil</v>
      </c>
      <c r="T102" s="1115">
        <v>45108</v>
      </c>
      <c r="U102" s="1123" t="s">
        <v>1420</v>
      </c>
      <c r="V102" s="1124"/>
      <c r="W102" s="1127" t="s">
        <v>1462</v>
      </c>
      <c r="X102" s="1127">
        <v>90007208</v>
      </c>
      <c r="Y102" s="1126" t="s">
        <v>5347</v>
      </c>
      <c r="Z102" s="1116" t="s">
        <v>6094</v>
      </c>
    </row>
    <row r="103" spans="1:26" ht="25.5" x14ac:dyDescent="0.2">
      <c r="A103" s="1078" t="str">
        <f t="shared" si="3"/>
        <v>A</v>
      </c>
      <c r="B103" s="1086" t="s">
        <v>53</v>
      </c>
      <c r="C103" s="1438" t="s">
        <v>373</v>
      </c>
      <c r="D103" s="1094" t="s">
        <v>374</v>
      </c>
      <c r="E103" s="1438" t="s">
        <v>6181</v>
      </c>
      <c r="F103" s="1132" t="s">
        <v>4466</v>
      </c>
      <c r="G103" s="1132"/>
      <c r="H103" s="1132"/>
      <c r="I103" s="1132" t="str">
        <f t="shared" si="4"/>
        <v>---------</v>
      </c>
      <c r="J103" s="1132" t="str">
        <f>IF(ISNUMBER(MATCH(F103,Jan_Inputs_Calc!O:O,0)),"Jan","-")</f>
        <v>-</v>
      </c>
      <c r="K103" s="1132" t="str">
        <f>IF(ISNUMBER(MATCH(F103,Mar_Inputs_Calc_exHACC!O:O,0)),"Mar","-")</f>
        <v>-</v>
      </c>
      <c r="L103" s="1132" t="str">
        <f>IF(ISNUMBER(MATCH(F103,Jul_Inputs_Calc!P:P,0)),"Jul","-")</f>
        <v>-</v>
      </c>
      <c r="M103" s="1132" t="str">
        <f>IF(ISNUMBER(MATCH(F103,Sep_Inputs_Calc!O:O,0)),"Sep","-")</f>
        <v>-</v>
      </c>
      <c r="N103" s="1132" t="str">
        <f>IF(ISNUMBER(MATCH(F856,Oct_Inputs_Calc!O:O,0)),"Oct","-")</f>
        <v>-</v>
      </c>
      <c r="O103" s="1132"/>
      <c r="P103" s="1138" t="str">
        <f>IF(A103=
"A",_xlfn.XLOOKUP(F103,'Section A - Public Patients'!T:T,'Section A - Public Patients'!S:S),
IF(A103="B",_xlfn.XLOOKUP(F103,'Section B - Private Patients'!T:T,'Section B - Private Patients'!S:S),
IF(A103="C",_xlfn.XLOOKUP(F103,'Section C - Psych &amp; Mental Hlth'!T:T,'Section C - Psych &amp; Mental Hlth'!S:S),
IF(A103="D",_xlfn.XLOOKUP(F103,'Section D - Res Com.Care, MPHS '!T:T,'Section D - Res Com.Care, MPHS '!S:S),
IF(A103="E",_xlfn.XLOOKUP(F103,'Section E - Miscellaneous '!T:T,'Section E - Miscellaneous '!S:S))))))</f>
        <v>SPECIAL</v>
      </c>
      <c r="Q103" s="1145">
        <f>IF(A103=
"A",_xlfn.XLOOKUP(F103,'Section A - Public Patients'!T:T,'Section A - Public Patients'!V:V),
IF(A103="B",_xlfn.XLOOKUP(F103,'Section B - Private Patients'!T:T,'Section B - Private Patients'!V:V),
IF(A103="C",_xlfn.XLOOKUP(F103,'Section C - Psych &amp; Mental Hlth'!T:T,'Section C - Psych &amp; Mental Hlth'!V:V),
IF(A103="D",_xlfn.XLOOKUP(F103,'Section D - Res Com.Care, MPHS '!T:T,'Section D - Res Com.Care, MPHS '!V:V),
IF(A103="E",_xlfn.XLOOKUP(F103,'Section E - Miscellaneous '!T:T,'Section E - Miscellaneous '!V:V))))))</f>
        <v>0</v>
      </c>
      <c r="R103" s="1202" t="str">
        <f t="shared" si="5"/>
        <v>GPLSMVSDGen Public Long Stay Motor Vehicle Qld - SDNil</v>
      </c>
      <c r="T103" s="1115">
        <v>45108</v>
      </c>
      <c r="U103" s="1123" t="s">
        <v>1463</v>
      </c>
      <c r="V103" s="1124"/>
      <c r="W103" s="1127" t="s">
        <v>1421</v>
      </c>
      <c r="X103" s="1127">
        <v>90006392</v>
      </c>
      <c r="Y103" s="1126" t="s">
        <v>5348</v>
      </c>
      <c r="Z103" s="1116" t="s">
        <v>6094</v>
      </c>
    </row>
    <row r="104" spans="1:26" ht="25.5" x14ac:dyDescent="0.2">
      <c r="A104" s="1078" t="str">
        <f t="shared" si="3"/>
        <v>A</v>
      </c>
      <c r="B104" s="1086" t="s">
        <v>376</v>
      </c>
      <c r="C104" s="1438" t="s">
        <v>377</v>
      </c>
      <c r="D104" s="1089" t="s">
        <v>378</v>
      </c>
      <c r="E104" s="1438">
        <v>90006404</v>
      </c>
      <c r="F104" s="1132" t="s">
        <v>4467</v>
      </c>
      <c r="G104" s="1132"/>
      <c r="H104" s="1132"/>
      <c r="I104" s="1132" t="str">
        <f t="shared" si="4"/>
        <v>----Jul----</v>
      </c>
      <c r="J104" s="1132" t="str">
        <f>IF(ISNUMBER(MATCH(F104,Jan_Inputs_Calc!O:O,0)),"Jan","-")</f>
        <v>-</v>
      </c>
      <c r="K104" s="1132" t="str">
        <f>IF(ISNUMBER(MATCH(F104,Mar_Inputs_Calc_exHACC!O:O,0)),"Mar","-")</f>
        <v>-</v>
      </c>
      <c r="L104" s="1132" t="str">
        <f>IF(ISNUMBER(MATCH(F104,Jul_Inputs_Calc!P:P,0)),"Jul","-")</f>
        <v>Jul</v>
      </c>
      <c r="M104" s="1132" t="str">
        <f>IF(ISNUMBER(MATCH(F104,Sep_Inputs_Calc!O:O,0)),"Sep","-")</f>
        <v>-</v>
      </c>
      <c r="N104" s="1132" t="str">
        <f>IF(ISNUMBER(MATCH(F857,Oct_Inputs_Calc!O:O,0)),"Oct","-")</f>
        <v>-</v>
      </c>
      <c r="O104" s="1132"/>
      <c r="P104" s="1138" t="str">
        <f>IF(A104=
"A",_xlfn.XLOOKUP(F104,'Section A - Public Patients'!T:T,'Section A - Public Patients'!S:S),
IF(A104="B",_xlfn.XLOOKUP(F104,'Section B - Private Patients'!T:T,'Section B - Private Patients'!S:S),
IF(A104="C",_xlfn.XLOOKUP(F104,'Section C - Psych &amp; Mental Hlth'!T:T,'Section C - Psych &amp; Mental Hlth'!S:S),
IF(A104="D",_xlfn.XLOOKUP(F104,'Section D - Res Com.Care, MPHS '!T:T,'Section D - Res Com.Care, MPHS '!S:S),
IF(A104="E",_xlfn.XLOOKUP(F104,'Section E - Miscellaneous '!T:T,'Section E - Miscellaneous '!S:S))))))</f>
        <v>LINKED</v>
      </c>
      <c r="Q104" s="1145" t="str">
        <f>IF(A104=
"A",_xlfn.XLOOKUP(F104,'Section A - Public Patients'!T:T,'Section A - Public Patients'!V:V),
IF(A104="B",_xlfn.XLOOKUP(F104,'Section B - Private Patients'!T:T,'Section B - Private Patients'!V:V),
IF(A104="C",_xlfn.XLOOKUP(F104,'Section C - Psych &amp; Mental Hlth'!T:T,'Section C - Psych &amp; Mental Hlth'!V:V),
IF(A104="D",_xlfn.XLOOKUP(F104,'Section D - Res Com.Care, MPHS '!T:T,'Section D - Res Com.Care, MPHS '!V:V),
IF(A104="E",_xlfn.XLOOKUP(F104,'Section E - Miscellaneous '!T:T,'Section E - Miscellaneous '!V:V))))))</f>
        <v>A-1.5-001</v>
      </c>
      <c r="R104" s="1202" t="str">
        <f t="shared" si="5"/>
        <v>GPMVOGen Public Motor Vehicle Other90006404</v>
      </c>
      <c r="T104" s="1115">
        <v>45108</v>
      </c>
      <c r="U104" s="1123" t="s">
        <v>1463</v>
      </c>
      <c r="V104" s="1124"/>
      <c r="W104" s="1127" t="s">
        <v>1422</v>
      </c>
      <c r="X104" s="1127">
        <v>90007209</v>
      </c>
      <c r="Y104" s="1126" t="s">
        <v>5349</v>
      </c>
      <c r="Z104" s="1116" t="s">
        <v>6094</v>
      </c>
    </row>
    <row r="105" spans="1:26" ht="25.5" x14ac:dyDescent="0.2">
      <c r="A105" s="1078" t="str">
        <f t="shared" si="3"/>
        <v>A</v>
      </c>
      <c r="B105" s="1086" t="s">
        <v>376</v>
      </c>
      <c r="C105" s="1438" t="s">
        <v>401</v>
      </c>
      <c r="D105" s="1089" t="s">
        <v>402</v>
      </c>
      <c r="E105" s="1438">
        <v>90007233</v>
      </c>
      <c r="F105" s="1132" t="s">
        <v>4468</v>
      </c>
      <c r="G105" s="1132"/>
      <c r="H105" s="1132"/>
      <c r="I105" s="1132" t="str">
        <f t="shared" si="4"/>
        <v>----Jul----</v>
      </c>
      <c r="J105" s="1132" t="str">
        <f>IF(ISNUMBER(MATCH(F105,Jan_Inputs_Calc!O:O,0)),"Jan","-")</f>
        <v>-</v>
      </c>
      <c r="K105" s="1132" t="str">
        <f>IF(ISNUMBER(MATCH(F105,Mar_Inputs_Calc_exHACC!O:O,0)),"Mar","-")</f>
        <v>-</v>
      </c>
      <c r="L105" s="1132" t="str">
        <f>IF(ISNUMBER(MATCH(F105,Jul_Inputs_Calc!P:P,0)),"Jul","-")</f>
        <v>Jul</v>
      </c>
      <c r="M105" s="1132" t="str">
        <f>IF(ISNUMBER(MATCH(F105,Sep_Inputs_Calc!O:O,0)),"Sep","-")</f>
        <v>-</v>
      </c>
      <c r="N105" s="1132" t="str">
        <f>IF(ISNUMBER(MATCH(F858,Oct_Inputs_Calc!O:O,0)),"Oct","-")</f>
        <v>-</v>
      </c>
      <c r="O105" s="1132"/>
      <c r="P105" s="1138" t="str">
        <f>IF(A105=
"A",_xlfn.XLOOKUP(F105,'Section A - Public Patients'!T:T,'Section A - Public Patients'!S:S),
IF(A105="B",_xlfn.XLOOKUP(F105,'Section B - Private Patients'!T:T,'Section B - Private Patients'!S:S),
IF(A105="C",_xlfn.XLOOKUP(F105,'Section C - Psych &amp; Mental Hlth'!T:T,'Section C - Psych &amp; Mental Hlth'!S:S),
IF(A105="D",_xlfn.XLOOKUP(F105,'Section D - Res Com.Care, MPHS '!T:T,'Section D - Res Com.Care, MPHS '!S:S),
IF(A105="E",_xlfn.XLOOKUP(F105,'Section E - Miscellaneous '!T:T,'Section E - Miscellaneous '!S:S))))))</f>
        <v>LINKED</v>
      </c>
      <c r="Q105" s="1145" t="str">
        <f>IF(A105=
"A",_xlfn.XLOOKUP(F105,'Section A - Public Patients'!T:T,'Section A - Public Patients'!V:V),
IF(A105="B",_xlfn.XLOOKUP(F105,'Section B - Private Patients'!T:T,'Section B - Private Patients'!V:V),
IF(A105="C",_xlfn.XLOOKUP(F105,'Section C - Psych &amp; Mental Hlth'!T:T,'Section C - Psych &amp; Mental Hlth'!V:V),
IF(A105="D",_xlfn.XLOOKUP(F105,'Section D - Res Com.Care, MPHS '!T:T,'Section D - Res Com.Care, MPHS '!V:V),
IF(A105="E",_xlfn.XLOOKUP(F105,'Section E - Miscellaneous '!T:T,'Section E - Miscellaneous '!V:V))))))</f>
        <v>A-1.5-002</v>
      </c>
      <c r="R105" s="1202" t="str">
        <f t="shared" si="5"/>
        <v>GPMVOSDGen Public Motor Vehicle Other - SD90007233</v>
      </c>
      <c r="T105" s="1115">
        <v>45108</v>
      </c>
      <c r="U105" s="1123" t="s">
        <v>1463</v>
      </c>
      <c r="V105" s="1124"/>
      <c r="W105" s="1127" t="s">
        <v>1423</v>
      </c>
      <c r="X105" s="1127">
        <v>90005984</v>
      </c>
      <c r="Y105" s="1126" t="s">
        <v>5350</v>
      </c>
      <c r="Z105" s="1116" t="s">
        <v>6094</v>
      </c>
    </row>
    <row r="106" spans="1:26" ht="25.5" x14ac:dyDescent="0.2">
      <c r="A106" s="1078" t="str">
        <f t="shared" si="3"/>
        <v>A</v>
      </c>
      <c r="B106" s="1086" t="s">
        <v>376</v>
      </c>
      <c r="C106" s="1438" t="s">
        <v>380</v>
      </c>
      <c r="D106" s="1089" t="s">
        <v>381</v>
      </c>
      <c r="E106" s="1438">
        <v>90005990</v>
      </c>
      <c r="F106" s="1132" t="s">
        <v>4469</v>
      </c>
      <c r="G106" s="1132"/>
      <c r="H106" s="1132"/>
      <c r="I106" s="1132" t="str">
        <f t="shared" si="4"/>
        <v>----Jul----</v>
      </c>
      <c r="J106" s="1132" t="str">
        <f>IF(ISNUMBER(MATCH(F106,Jan_Inputs_Calc!O:O,0)),"Jan","-")</f>
        <v>-</v>
      </c>
      <c r="K106" s="1132" t="str">
        <f>IF(ISNUMBER(MATCH(F106,Mar_Inputs_Calc_exHACC!O:O,0)),"Mar","-")</f>
        <v>-</v>
      </c>
      <c r="L106" s="1132" t="str">
        <f>IF(ISNUMBER(MATCH(F106,Jul_Inputs_Calc!P:P,0)),"Jul","-")</f>
        <v>Jul</v>
      </c>
      <c r="M106" s="1132" t="str">
        <f>IF(ISNUMBER(MATCH(F106,Sep_Inputs_Calc!O:O,0)),"Sep","-")</f>
        <v>-</v>
      </c>
      <c r="N106" s="1132" t="str">
        <f>IF(ISNUMBER(MATCH(F859,Oct_Inputs_Calc!O:O,0)),"Oct","-")</f>
        <v>-</v>
      </c>
      <c r="O106" s="1132"/>
      <c r="P106" s="1138" t="str">
        <f>IF(A106=
"A",_xlfn.XLOOKUP(F106,'Section A - Public Patients'!T:T,'Section A - Public Patients'!S:S),
IF(A106="B",_xlfn.XLOOKUP(F106,'Section B - Private Patients'!T:T,'Section B - Private Patients'!S:S),
IF(A106="C",_xlfn.XLOOKUP(F106,'Section C - Psych &amp; Mental Hlth'!T:T,'Section C - Psych &amp; Mental Hlth'!S:S),
IF(A106="D",_xlfn.XLOOKUP(F106,'Section D - Res Com.Care, MPHS '!T:T,'Section D - Res Com.Care, MPHS '!S:S),
IF(A106="E",_xlfn.XLOOKUP(F106,'Section E - Miscellaneous '!T:T,'Section E - Miscellaneous '!S:S))))))</f>
        <v>LINKED</v>
      </c>
      <c r="Q106" s="1145" t="str">
        <f>IF(A106=
"A",_xlfn.XLOOKUP(F106,'Section A - Public Patients'!T:T,'Section A - Public Patients'!V:V),
IF(A106="B",_xlfn.XLOOKUP(F106,'Section B - Private Patients'!T:T,'Section B - Private Patients'!V:V),
IF(A106="C",_xlfn.XLOOKUP(F106,'Section C - Psych &amp; Mental Hlth'!T:T,'Section C - Psych &amp; Mental Hlth'!V:V),
IF(A106="D",_xlfn.XLOOKUP(F106,'Section D - Res Com.Care, MPHS '!T:T,'Section D - Res Com.Care, MPHS '!V:V),
IF(A106="E",_xlfn.XLOOKUP(F106,'Section E - Miscellaneous '!T:T,'Section E - Miscellaneous '!V:V))))))</f>
        <v>A-1.5-003</v>
      </c>
      <c r="R106" s="1202" t="str">
        <f t="shared" si="5"/>
        <v>GPMVOCCGen Public Motor Vehicle Other Coronary Care90005990</v>
      </c>
      <c r="T106" s="1115">
        <v>45108</v>
      </c>
      <c r="U106" s="1123" t="s">
        <v>1463</v>
      </c>
      <c r="V106" s="1124"/>
      <c r="W106" s="1127" t="s">
        <v>1424</v>
      </c>
      <c r="X106" s="1127">
        <v>90007210</v>
      </c>
      <c r="Y106" s="1126" t="s">
        <v>5351</v>
      </c>
      <c r="Z106" s="1116" t="s">
        <v>6094</v>
      </c>
    </row>
    <row r="107" spans="1:26" ht="25.5" x14ac:dyDescent="0.2">
      <c r="A107" s="1078" t="str">
        <f t="shared" si="3"/>
        <v>A</v>
      </c>
      <c r="B107" s="1086" t="s">
        <v>376</v>
      </c>
      <c r="C107" s="1438" t="s">
        <v>382</v>
      </c>
      <c r="D107" s="1089" t="s">
        <v>383</v>
      </c>
      <c r="E107" s="1438">
        <v>90007234</v>
      </c>
      <c r="F107" s="1132" t="s">
        <v>4470</v>
      </c>
      <c r="G107" s="1132"/>
      <c r="H107" s="1132"/>
      <c r="I107" s="1132" t="str">
        <f t="shared" si="4"/>
        <v>----Jul----</v>
      </c>
      <c r="J107" s="1132" t="str">
        <f>IF(ISNUMBER(MATCH(F107,Jan_Inputs_Calc!O:O,0)),"Jan","-")</f>
        <v>-</v>
      </c>
      <c r="K107" s="1132" t="str">
        <f>IF(ISNUMBER(MATCH(F107,Mar_Inputs_Calc_exHACC!O:O,0)),"Mar","-")</f>
        <v>-</v>
      </c>
      <c r="L107" s="1132" t="str">
        <f>IF(ISNUMBER(MATCH(F107,Jul_Inputs_Calc!P:P,0)),"Jul","-")</f>
        <v>Jul</v>
      </c>
      <c r="M107" s="1132" t="str">
        <f>IF(ISNUMBER(MATCH(F107,Sep_Inputs_Calc!O:O,0)),"Sep","-")</f>
        <v>-</v>
      </c>
      <c r="N107" s="1132" t="str">
        <f>IF(ISNUMBER(MATCH(F860,Oct_Inputs_Calc!O:O,0)),"Oct","-")</f>
        <v>-</v>
      </c>
      <c r="O107" s="1132"/>
      <c r="P107" s="1138" t="str">
        <f>IF(A107=
"A",_xlfn.XLOOKUP(F107,'Section A - Public Patients'!T:T,'Section A - Public Patients'!S:S),
IF(A107="B",_xlfn.XLOOKUP(F107,'Section B - Private Patients'!T:T,'Section B - Private Patients'!S:S),
IF(A107="C",_xlfn.XLOOKUP(F107,'Section C - Psych &amp; Mental Hlth'!T:T,'Section C - Psych &amp; Mental Hlth'!S:S),
IF(A107="D",_xlfn.XLOOKUP(F107,'Section D - Res Com.Care, MPHS '!T:T,'Section D - Res Com.Care, MPHS '!S:S),
IF(A107="E",_xlfn.XLOOKUP(F107,'Section E - Miscellaneous '!T:T,'Section E - Miscellaneous '!S:S))))))</f>
        <v>LINKED</v>
      </c>
      <c r="Q107" s="1145" t="str">
        <f>IF(A107=
"A",_xlfn.XLOOKUP(F107,'Section A - Public Patients'!T:T,'Section A - Public Patients'!V:V),
IF(A107="B",_xlfn.XLOOKUP(F107,'Section B - Private Patients'!T:T,'Section B - Private Patients'!V:V),
IF(A107="C",_xlfn.XLOOKUP(F107,'Section C - Psych &amp; Mental Hlth'!T:T,'Section C - Psych &amp; Mental Hlth'!V:V),
IF(A107="D",_xlfn.XLOOKUP(F107,'Section D - Res Com.Care, MPHS '!T:T,'Section D - Res Com.Care, MPHS '!V:V),
IF(A107="E",_xlfn.XLOOKUP(F107,'Section E - Miscellaneous '!T:T,'Section E - Miscellaneous '!V:V))))))</f>
        <v>A-1.5-004</v>
      </c>
      <c r="R107" s="1202" t="str">
        <f t="shared" si="5"/>
        <v>GPMVOCCSDGen Public Motor Vehicle Other Coronary Care SD90007234</v>
      </c>
      <c r="T107" s="1115">
        <v>45108</v>
      </c>
      <c r="U107" s="1123" t="s">
        <v>1463</v>
      </c>
      <c r="V107" s="1124"/>
      <c r="W107" s="1127" t="s">
        <v>1425</v>
      </c>
      <c r="X107" s="1127">
        <v>90006393</v>
      </c>
      <c r="Y107" s="1126" t="s">
        <v>5352</v>
      </c>
      <c r="Z107" s="1116" t="s">
        <v>6094</v>
      </c>
    </row>
    <row r="108" spans="1:26" ht="25.5" x14ac:dyDescent="0.2">
      <c r="A108" s="1078" t="str">
        <f t="shared" si="3"/>
        <v>A</v>
      </c>
      <c r="B108" s="1086" t="s">
        <v>376</v>
      </c>
      <c r="C108" s="1438" t="s">
        <v>384</v>
      </c>
      <c r="D108" s="1089" t="s">
        <v>385</v>
      </c>
      <c r="E108" s="1438">
        <v>90006405</v>
      </c>
      <c r="F108" s="1132" t="s">
        <v>4471</v>
      </c>
      <c r="G108" s="1132"/>
      <c r="H108" s="1132"/>
      <c r="I108" s="1132" t="str">
        <f t="shared" si="4"/>
        <v>----Jul----</v>
      </c>
      <c r="J108" s="1132" t="str">
        <f>IF(ISNUMBER(MATCH(F108,Jan_Inputs_Calc!O:O,0)),"Jan","-")</f>
        <v>-</v>
      </c>
      <c r="K108" s="1132" t="str">
        <f>IF(ISNUMBER(MATCH(F108,Mar_Inputs_Calc_exHACC!O:O,0)),"Mar","-")</f>
        <v>-</v>
      </c>
      <c r="L108" s="1132" t="str">
        <f>IF(ISNUMBER(MATCH(F108,Jul_Inputs_Calc!P:P,0)),"Jul","-")</f>
        <v>Jul</v>
      </c>
      <c r="M108" s="1132" t="str">
        <f>IF(ISNUMBER(MATCH(F108,Sep_Inputs_Calc!O:O,0)),"Sep","-")</f>
        <v>-</v>
      </c>
      <c r="N108" s="1132" t="str">
        <f>IF(ISNUMBER(MATCH(F861,Oct_Inputs_Calc!O:O,0)),"Oct","-")</f>
        <v>-</v>
      </c>
      <c r="O108" s="1132"/>
      <c r="P108" s="1138" t="str">
        <f>IF(A108=
"A",_xlfn.XLOOKUP(F108,'Section A - Public Patients'!T:T,'Section A - Public Patients'!S:S),
IF(A108="B",_xlfn.XLOOKUP(F108,'Section B - Private Patients'!T:T,'Section B - Private Patients'!S:S),
IF(A108="C",_xlfn.XLOOKUP(F108,'Section C - Psych &amp; Mental Hlth'!T:T,'Section C - Psych &amp; Mental Hlth'!S:S),
IF(A108="D",_xlfn.XLOOKUP(F108,'Section D - Res Com.Care, MPHS '!T:T,'Section D - Res Com.Care, MPHS '!S:S),
IF(A108="E",_xlfn.XLOOKUP(F108,'Section E - Miscellaneous '!T:T,'Section E - Miscellaneous '!S:S))))))</f>
        <v>LINKED</v>
      </c>
      <c r="Q108" s="1145" t="str">
        <f>IF(A108=
"A",_xlfn.XLOOKUP(F108,'Section A - Public Patients'!T:T,'Section A - Public Patients'!V:V),
IF(A108="B",_xlfn.XLOOKUP(F108,'Section B - Private Patients'!T:T,'Section B - Private Patients'!V:V),
IF(A108="C",_xlfn.XLOOKUP(F108,'Section C - Psych &amp; Mental Hlth'!T:T,'Section C - Psych &amp; Mental Hlth'!V:V),
IF(A108="D",_xlfn.XLOOKUP(F108,'Section D - Res Com.Care, MPHS '!T:T,'Section D - Res Com.Care, MPHS '!V:V),
IF(A108="E",_xlfn.XLOOKUP(F108,'Section E - Miscellaneous '!T:T,'Section E - Miscellaneous '!V:V))))))</f>
        <v>A-1.5-005</v>
      </c>
      <c r="R108" s="1202" t="str">
        <f t="shared" si="5"/>
        <v>GPMVOICGen Public Motor Vehicle Other Intensive Care90006405</v>
      </c>
      <c r="T108" s="1115">
        <v>45108</v>
      </c>
      <c r="U108" s="1123" t="s">
        <v>1463</v>
      </c>
      <c r="V108" s="1124"/>
      <c r="W108" s="1127" t="s">
        <v>1426</v>
      </c>
      <c r="X108" s="1127">
        <v>90007211</v>
      </c>
      <c r="Y108" s="1126" t="s">
        <v>5353</v>
      </c>
      <c r="Z108" s="1116" t="s">
        <v>6094</v>
      </c>
    </row>
    <row r="109" spans="1:26" ht="25.5" x14ac:dyDescent="0.2">
      <c r="A109" s="1078" t="str">
        <f t="shared" si="3"/>
        <v>A</v>
      </c>
      <c r="B109" s="1086" t="s">
        <v>376</v>
      </c>
      <c r="C109" s="1438" t="s">
        <v>387</v>
      </c>
      <c r="D109" s="1089" t="s">
        <v>388</v>
      </c>
      <c r="E109" s="1438">
        <v>90007235</v>
      </c>
      <c r="F109" s="1132" t="s">
        <v>4472</v>
      </c>
      <c r="G109" s="1132"/>
      <c r="H109" s="1132"/>
      <c r="I109" s="1132" t="str">
        <f t="shared" si="4"/>
        <v>----Jul----</v>
      </c>
      <c r="J109" s="1132" t="str">
        <f>IF(ISNUMBER(MATCH(F109,Jan_Inputs_Calc!O:O,0)),"Jan","-")</f>
        <v>-</v>
      </c>
      <c r="K109" s="1132" t="str">
        <f>IF(ISNUMBER(MATCH(F109,Mar_Inputs_Calc_exHACC!O:O,0)),"Mar","-")</f>
        <v>-</v>
      </c>
      <c r="L109" s="1132" t="str">
        <f>IF(ISNUMBER(MATCH(F109,Jul_Inputs_Calc!P:P,0)),"Jul","-")</f>
        <v>Jul</v>
      </c>
      <c r="M109" s="1132" t="str">
        <f>IF(ISNUMBER(MATCH(F109,Sep_Inputs_Calc!O:O,0)),"Sep","-")</f>
        <v>-</v>
      </c>
      <c r="N109" s="1132" t="str">
        <f>IF(ISNUMBER(MATCH(F862,Oct_Inputs_Calc!O:O,0)),"Oct","-")</f>
        <v>-</v>
      </c>
      <c r="O109" s="1132"/>
      <c r="P109" s="1138" t="str">
        <f>IF(A109=
"A",_xlfn.XLOOKUP(F109,'Section A - Public Patients'!T:T,'Section A - Public Patients'!S:S),
IF(A109="B",_xlfn.XLOOKUP(F109,'Section B - Private Patients'!T:T,'Section B - Private Patients'!S:S),
IF(A109="C",_xlfn.XLOOKUP(F109,'Section C - Psych &amp; Mental Hlth'!T:T,'Section C - Psych &amp; Mental Hlth'!S:S),
IF(A109="D",_xlfn.XLOOKUP(F109,'Section D - Res Com.Care, MPHS '!T:T,'Section D - Res Com.Care, MPHS '!S:S),
IF(A109="E",_xlfn.XLOOKUP(F109,'Section E - Miscellaneous '!T:T,'Section E - Miscellaneous '!S:S))))))</f>
        <v>LINKED</v>
      </c>
      <c r="Q109" s="1145" t="str">
        <f>IF(A109=
"A",_xlfn.XLOOKUP(F109,'Section A - Public Patients'!T:T,'Section A - Public Patients'!V:V),
IF(A109="B",_xlfn.XLOOKUP(F109,'Section B - Private Patients'!T:T,'Section B - Private Patients'!V:V),
IF(A109="C",_xlfn.XLOOKUP(F109,'Section C - Psych &amp; Mental Hlth'!T:T,'Section C - Psych &amp; Mental Hlth'!V:V),
IF(A109="D",_xlfn.XLOOKUP(F109,'Section D - Res Com.Care, MPHS '!T:T,'Section D - Res Com.Care, MPHS '!V:V),
IF(A109="E",_xlfn.XLOOKUP(F109,'Section E - Miscellaneous '!T:T,'Section E - Miscellaneous '!V:V))))))</f>
        <v>A-1.5-006</v>
      </c>
      <c r="R109" s="1202" t="str">
        <f t="shared" si="5"/>
        <v>GPMVOICSDGen Public Motor Vehicle Other Intensive Care - SD90007235</v>
      </c>
      <c r="T109" s="1115">
        <v>45108</v>
      </c>
      <c r="U109" s="1123" t="s">
        <v>1463</v>
      </c>
      <c r="V109" s="1124"/>
      <c r="W109" s="1127" t="s">
        <v>1427</v>
      </c>
      <c r="X109" s="1127">
        <v>90005980</v>
      </c>
      <c r="Y109" s="1126" t="s">
        <v>5354</v>
      </c>
      <c r="Z109" s="1116" t="s">
        <v>6094</v>
      </c>
    </row>
    <row r="110" spans="1:26" ht="25.5" x14ac:dyDescent="0.2">
      <c r="A110" s="1078" t="str">
        <f t="shared" si="3"/>
        <v>A</v>
      </c>
      <c r="B110" s="1086" t="s">
        <v>376</v>
      </c>
      <c r="C110" s="1438" t="s">
        <v>389</v>
      </c>
      <c r="D110" s="1089" t="s">
        <v>390</v>
      </c>
      <c r="E110" s="1438">
        <v>90005783</v>
      </c>
      <c r="F110" s="1132" t="s">
        <v>4473</v>
      </c>
      <c r="G110" s="1132"/>
      <c r="H110" s="1132"/>
      <c r="I110" s="1132" t="str">
        <f t="shared" si="4"/>
        <v>----Jul----</v>
      </c>
      <c r="J110" s="1132" t="str">
        <f>IF(ISNUMBER(MATCH(F110,Jan_Inputs_Calc!O:O,0)),"Jan","-")</f>
        <v>-</v>
      </c>
      <c r="K110" s="1132" t="str">
        <f>IF(ISNUMBER(MATCH(F110,Mar_Inputs_Calc_exHACC!O:O,0)),"Mar","-")</f>
        <v>-</v>
      </c>
      <c r="L110" s="1132" t="str">
        <f>IF(ISNUMBER(MATCH(F110,Jul_Inputs_Calc!P:P,0)),"Jul","-")</f>
        <v>Jul</v>
      </c>
      <c r="M110" s="1132" t="str">
        <f>IF(ISNUMBER(MATCH(F110,Sep_Inputs_Calc!O:O,0)),"Sep","-")</f>
        <v>-</v>
      </c>
      <c r="N110" s="1132" t="str">
        <f>IF(ISNUMBER(MATCH(F863,Oct_Inputs_Calc!O:O,0)),"Oct","-")</f>
        <v>-</v>
      </c>
      <c r="O110" s="1132"/>
      <c r="P110" s="1138" t="str">
        <f>IF(A110=
"A",_xlfn.XLOOKUP(F110,'Section A - Public Patients'!T:T,'Section A - Public Patients'!S:S),
IF(A110="B",_xlfn.XLOOKUP(F110,'Section B - Private Patients'!T:T,'Section B - Private Patients'!S:S),
IF(A110="C",_xlfn.XLOOKUP(F110,'Section C - Psych &amp; Mental Hlth'!T:T,'Section C - Psych &amp; Mental Hlth'!S:S),
IF(A110="D",_xlfn.XLOOKUP(F110,'Section D - Res Com.Care, MPHS '!T:T,'Section D - Res Com.Care, MPHS '!S:S),
IF(A110="E",_xlfn.XLOOKUP(F110,'Section E - Miscellaneous '!T:T,'Section E - Miscellaneous '!S:S))))))</f>
        <v>LINKED</v>
      </c>
      <c r="Q110" s="1145" t="str">
        <f>IF(A110=
"A",_xlfn.XLOOKUP(F110,'Section A - Public Patients'!T:T,'Section A - Public Patients'!V:V),
IF(A110="B",_xlfn.XLOOKUP(F110,'Section B - Private Patients'!T:T,'Section B - Private Patients'!V:V),
IF(A110="C",_xlfn.XLOOKUP(F110,'Section C - Psych &amp; Mental Hlth'!T:T,'Section C - Psych &amp; Mental Hlth'!V:V),
IF(A110="D",_xlfn.XLOOKUP(F110,'Section D - Res Com.Care, MPHS '!T:T,'Section D - Res Com.Care, MPHS '!V:V),
IF(A110="E",_xlfn.XLOOKUP(F110,'Section E - Miscellaneous '!T:T,'Section E - Miscellaneous '!V:V))))))</f>
        <v>A-1.5-009</v>
      </c>
      <c r="R110" s="1202" t="str">
        <f t="shared" si="5"/>
        <v>GPMVOBGen Public Motor Vehicle Other Burns90005783</v>
      </c>
      <c r="T110" s="1115">
        <v>45108</v>
      </c>
      <c r="U110" s="1123" t="s">
        <v>1463</v>
      </c>
      <c r="V110" s="1124"/>
      <c r="W110" s="1127" t="s">
        <v>1428</v>
      </c>
      <c r="X110" s="1127">
        <v>90007212</v>
      </c>
      <c r="Y110" s="1126" t="s">
        <v>5355</v>
      </c>
      <c r="Z110" s="1116" t="s">
        <v>6094</v>
      </c>
    </row>
    <row r="111" spans="1:26" ht="25.5" x14ac:dyDescent="0.2">
      <c r="A111" s="1078" t="str">
        <f t="shared" si="3"/>
        <v>A</v>
      </c>
      <c r="B111" s="1086" t="s">
        <v>376</v>
      </c>
      <c r="C111" s="1438" t="s">
        <v>391</v>
      </c>
      <c r="D111" s="1089" t="s">
        <v>392</v>
      </c>
      <c r="E111" s="1438">
        <v>90007236</v>
      </c>
      <c r="F111" s="1132" t="s">
        <v>4474</v>
      </c>
      <c r="G111" s="1132"/>
      <c r="H111" s="1132"/>
      <c r="I111" s="1132" t="str">
        <f t="shared" si="4"/>
        <v>----Jul----</v>
      </c>
      <c r="J111" s="1132" t="str">
        <f>IF(ISNUMBER(MATCH(F111,Jan_Inputs_Calc!O:O,0)),"Jan","-")</f>
        <v>-</v>
      </c>
      <c r="K111" s="1132" t="str">
        <f>IF(ISNUMBER(MATCH(F111,Mar_Inputs_Calc_exHACC!O:O,0)),"Mar","-")</f>
        <v>-</v>
      </c>
      <c r="L111" s="1132" t="str">
        <f>IF(ISNUMBER(MATCH(F111,Jul_Inputs_Calc!P:P,0)),"Jul","-")</f>
        <v>Jul</v>
      </c>
      <c r="M111" s="1132" t="str">
        <f>IF(ISNUMBER(MATCH(F111,Sep_Inputs_Calc!O:O,0)),"Sep","-")</f>
        <v>-</v>
      </c>
      <c r="N111" s="1132" t="str">
        <f>IF(ISNUMBER(MATCH(F864,Oct_Inputs_Calc!O:O,0)),"Oct","-")</f>
        <v>-</v>
      </c>
      <c r="O111" s="1132"/>
      <c r="P111" s="1138" t="str">
        <f>IF(A111=
"A",_xlfn.XLOOKUP(F111,'Section A - Public Patients'!T:T,'Section A - Public Patients'!S:S),
IF(A111="B",_xlfn.XLOOKUP(F111,'Section B - Private Patients'!T:T,'Section B - Private Patients'!S:S),
IF(A111="C",_xlfn.XLOOKUP(F111,'Section C - Psych &amp; Mental Hlth'!T:T,'Section C - Psych &amp; Mental Hlth'!S:S),
IF(A111="D",_xlfn.XLOOKUP(F111,'Section D - Res Com.Care, MPHS '!T:T,'Section D - Res Com.Care, MPHS '!S:S),
IF(A111="E",_xlfn.XLOOKUP(F111,'Section E - Miscellaneous '!T:T,'Section E - Miscellaneous '!S:S))))))</f>
        <v>LINKED</v>
      </c>
      <c r="Q111" s="1145" t="str">
        <f>IF(A111=
"A",_xlfn.XLOOKUP(F111,'Section A - Public Patients'!T:T,'Section A - Public Patients'!V:V),
IF(A111="B",_xlfn.XLOOKUP(F111,'Section B - Private Patients'!T:T,'Section B - Private Patients'!V:V),
IF(A111="C",_xlfn.XLOOKUP(F111,'Section C - Psych &amp; Mental Hlth'!T:T,'Section C - Psych &amp; Mental Hlth'!V:V),
IF(A111="D",_xlfn.XLOOKUP(F111,'Section D - Res Com.Care, MPHS '!T:T,'Section D - Res Com.Care, MPHS '!V:V),
IF(A111="E",_xlfn.XLOOKUP(F111,'Section E - Miscellaneous '!T:T,'Section E - Miscellaneous '!V:V))))))</f>
        <v>A-1.5-004</v>
      </c>
      <c r="R111" s="1202" t="str">
        <f t="shared" si="5"/>
        <v>GPMVOBSDGen Public Motor Vehicle Other Burns SD90007236</v>
      </c>
      <c r="T111" s="1115">
        <v>45108</v>
      </c>
      <c r="U111" s="1123" t="s">
        <v>1463</v>
      </c>
      <c r="V111" s="1124"/>
      <c r="W111" s="1127" t="s">
        <v>1429</v>
      </c>
      <c r="X111" s="1127">
        <v>90006394</v>
      </c>
      <c r="Y111" s="1126" t="s">
        <v>5356</v>
      </c>
      <c r="Z111" s="1116" t="s">
        <v>6094</v>
      </c>
    </row>
    <row r="112" spans="1:26" ht="25.5" x14ac:dyDescent="0.2">
      <c r="A112" s="1078" t="str">
        <f t="shared" si="3"/>
        <v>A</v>
      </c>
      <c r="B112" s="1086" t="s">
        <v>376</v>
      </c>
      <c r="C112" s="1438" t="s">
        <v>393</v>
      </c>
      <c r="D112" s="1089" t="s">
        <v>394</v>
      </c>
      <c r="E112" s="1438">
        <v>90006406</v>
      </c>
      <c r="F112" s="1132" t="s">
        <v>4475</v>
      </c>
      <c r="G112" s="1132"/>
      <c r="H112" s="1132"/>
      <c r="I112" s="1132" t="str">
        <f t="shared" si="4"/>
        <v>----Jul----</v>
      </c>
      <c r="J112" s="1132" t="str">
        <f>IF(ISNUMBER(MATCH(F112,Jan_Inputs_Calc!O:O,0)),"Jan","-")</f>
        <v>-</v>
      </c>
      <c r="K112" s="1132" t="str">
        <f>IF(ISNUMBER(MATCH(F112,Mar_Inputs_Calc_exHACC!O:O,0)),"Mar","-")</f>
        <v>-</v>
      </c>
      <c r="L112" s="1132" t="str">
        <f>IF(ISNUMBER(MATCH(F112,Jul_Inputs_Calc!P:P,0)),"Jul","-")</f>
        <v>Jul</v>
      </c>
      <c r="M112" s="1132" t="str">
        <f>IF(ISNUMBER(MATCH(F112,Sep_Inputs_Calc!O:O,0)),"Sep","-")</f>
        <v>-</v>
      </c>
      <c r="N112" s="1132" t="str">
        <f>IF(ISNUMBER(MATCH(F865,Oct_Inputs_Calc!O:O,0)),"Oct","-")</f>
        <v>-</v>
      </c>
      <c r="O112" s="1132"/>
      <c r="P112" s="1138" t="str">
        <f>IF(A112=
"A",_xlfn.XLOOKUP(F112,'Section A - Public Patients'!T:T,'Section A - Public Patients'!S:S),
IF(A112="B",_xlfn.XLOOKUP(F112,'Section B - Private Patients'!T:T,'Section B - Private Patients'!S:S),
IF(A112="C",_xlfn.XLOOKUP(F112,'Section C - Psych &amp; Mental Hlth'!T:T,'Section C - Psych &amp; Mental Hlth'!S:S),
IF(A112="D",_xlfn.XLOOKUP(F112,'Section D - Res Com.Care, MPHS '!T:T,'Section D - Res Com.Care, MPHS '!S:S),
IF(A112="E",_xlfn.XLOOKUP(F112,'Section E - Miscellaneous '!T:T,'Section E - Miscellaneous '!S:S))))))</f>
        <v>LINKED</v>
      </c>
      <c r="Q112" s="1145" t="str">
        <f>IF(A112=
"A",_xlfn.XLOOKUP(F112,'Section A - Public Patients'!T:T,'Section A - Public Patients'!V:V),
IF(A112="B",_xlfn.XLOOKUP(F112,'Section B - Private Patients'!T:T,'Section B - Private Patients'!V:V),
IF(A112="C",_xlfn.XLOOKUP(F112,'Section C - Psych &amp; Mental Hlth'!T:T,'Section C - Psych &amp; Mental Hlth'!V:V),
IF(A112="D",_xlfn.XLOOKUP(F112,'Section D - Res Com.Care, MPHS '!T:T,'Section D - Res Com.Care, MPHS '!V:V),
IF(A112="E",_xlfn.XLOOKUP(F112,'Section E - Miscellaneous '!T:T,'Section E - Miscellaneous '!V:V))))))</f>
        <v>A-1.5-011</v>
      </c>
      <c r="R112" s="1202" t="str">
        <f t="shared" si="5"/>
        <v>GPMVORDGen Public Motor Vehicle Other Renal Dialysis90006406</v>
      </c>
      <c r="T112" s="1115">
        <v>45108</v>
      </c>
      <c r="U112" s="1123" t="s">
        <v>1463</v>
      </c>
      <c r="V112" s="1124"/>
      <c r="W112" s="1127" t="s">
        <v>1430</v>
      </c>
      <c r="X112" s="1127">
        <v>90007213</v>
      </c>
      <c r="Y112" s="1126" t="s">
        <v>5357</v>
      </c>
      <c r="Z112" s="1116" t="s">
        <v>6094</v>
      </c>
    </row>
    <row r="113" spans="1:26" ht="25.5" x14ac:dyDescent="0.2">
      <c r="A113" s="1078" t="str">
        <f t="shared" si="3"/>
        <v>A</v>
      </c>
      <c r="B113" s="1086" t="s">
        <v>376</v>
      </c>
      <c r="C113" s="1438" t="s">
        <v>395</v>
      </c>
      <c r="D113" s="1089" t="s">
        <v>396</v>
      </c>
      <c r="E113" s="1438">
        <v>90007237</v>
      </c>
      <c r="F113" s="1132" t="s">
        <v>4476</v>
      </c>
      <c r="G113" s="1132"/>
      <c r="H113" s="1132"/>
      <c r="I113" s="1132" t="str">
        <f t="shared" si="4"/>
        <v>----Jul----</v>
      </c>
      <c r="J113" s="1132" t="str">
        <f>IF(ISNUMBER(MATCH(F113,Jan_Inputs_Calc!O:O,0)),"Jan","-")</f>
        <v>-</v>
      </c>
      <c r="K113" s="1132" t="str">
        <f>IF(ISNUMBER(MATCH(F113,Mar_Inputs_Calc_exHACC!O:O,0)),"Mar","-")</f>
        <v>-</v>
      </c>
      <c r="L113" s="1132" t="str">
        <f>IF(ISNUMBER(MATCH(F113,Jul_Inputs_Calc!P:P,0)),"Jul","-")</f>
        <v>Jul</v>
      </c>
      <c r="M113" s="1132" t="str">
        <f>IF(ISNUMBER(MATCH(F113,Sep_Inputs_Calc!O:O,0)),"Sep","-")</f>
        <v>-</v>
      </c>
      <c r="N113" s="1132" t="str">
        <f>IF(ISNUMBER(MATCH(F866,Oct_Inputs_Calc!O:O,0)),"Oct","-")</f>
        <v>-</v>
      </c>
      <c r="O113" s="1132"/>
      <c r="P113" s="1138" t="str">
        <f>IF(A113=
"A",_xlfn.XLOOKUP(F113,'Section A - Public Patients'!T:T,'Section A - Public Patients'!S:S),
IF(A113="B",_xlfn.XLOOKUP(F113,'Section B - Private Patients'!T:T,'Section B - Private Patients'!S:S),
IF(A113="C",_xlfn.XLOOKUP(F113,'Section C - Psych &amp; Mental Hlth'!T:T,'Section C - Psych &amp; Mental Hlth'!S:S),
IF(A113="D",_xlfn.XLOOKUP(F113,'Section D - Res Com.Care, MPHS '!T:T,'Section D - Res Com.Care, MPHS '!S:S),
IF(A113="E",_xlfn.XLOOKUP(F113,'Section E - Miscellaneous '!T:T,'Section E - Miscellaneous '!S:S))))))</f>
        <v>LINKED</v>
      </c>
      <c r="Q113" s="1145" t="str">
        <f>IF(A113=
"A",_xlfn.XLOOKUP(F113,'Section A - Public Patients'!T:T,'Section A - Public Patients'!V:V),
IF(A113="B",_xlfn.XLOOKUP(F113,'Section B - Private Patients'!T:T,'Section B - Private Patients'!V:V),
IF(A113="C",_xlfn.XLOOKUP(F113,'Section C - Psych &amp; Mental Hlth'!T:T,'Section C - Psych &amp; Mental Hlth'!V:V),
IF(A113="D",_xlfn.XLOOKUP(F113,'Section D - Res Com.Care, MPHS '!T:T,'Section D - Res Com.Care, MPHS '!V:V),
IF(A113="E",_xlfn.XLOOKUP(F113,'Section E - Miscellaneous '!T:T,'Section E - Miscellaneous '!V:V))))))</f>
        <v>A-1.5-011</v>
      </c>
      <c r="R113" s="1202" t="str">
        <f t="shared" si="5"/>
        <v>GPMVORDSDGen Public Motor Vehicle Other Renal Dialysis SD90007237</v>
      </c>
      <c r="T113" s="1115">
        <v>45108</v>
      </c>
      <c r="U113" s="1123" t="s">
        <v>1463</v>
      </c>
      <c r="V113" s="1124"/>
      <c r="W113" s="1127" t="s">
        <v>1431</v>
      </c>
      <c r="X113" s="1127">
        <v>90005985</v>
      </c>
      <c r="Y113" s="1126" t="s">
        <v>5358</v>
      </c>
      <c r="Z113" s="1116" t="s">
        <v>6094</v>
      </c>
    </row>
    <row r="114" spans="1:26" ht="25.5" x14ac:dyDescent="0.2">
      <c r="A114" s="1078" t="str">
        <f t="shared" si="3"/>
        <v>A</v>
      </c>
      <c r="B114" s="1086" t="s">
        <v>376</v>
      </c>
      <c r="C114" s="1438" t="s">
        <v>397</v>
      </c>
      <c r="D114" s="1089" t="s">
        <v>398</v>
      </c>
      <c r="E114" s="1438">
        <v>90005991</v>
      </c>
      <c r="F114" s="1132" t="s">
        <v>4477</v>
      </c>
      <c r="G114" s="1132"/>
      <c r="H114" s="1132"/>
      <c r="I114" s="1132" t="str">
        <f t="shared" si="4"/>
        <v>----Jul----</v>
      </c>
      <c r="J114" s="1132" t="str">
        <f>IF(ISNUMBER(MATCH(F114,Jan_Inputs_Calc!O:O,0)),"Jan","-")</f>
        <v>-</v>
      </c>
      <c r="K114" s="1132" t="str">
        <f>IF(ISNUMBER(MATCH(F114,Mar_Inputs_Calc_exHACC!O:O,0)),"Mar","-")</f>
        <v>-</v>
      </c>
      <c r="L114" s="1132" t="str">
        <f>IF(ISNUMBER(MATCH(F114,Jul_Inputs_Calc!P:P,0)),"Jul","-")</f>
        <v>Jul</v>
      </c>
      <c r="M114" s="1132" t="str">
        <f>IF(ISNUMBER(MATCH(F114,Sep_Inputs_Calc!O:O,0)),"Sep","-")</f>
        <v>-</v>
      </c>
      <c r="N114" s="1132" t="str">
        <f>IF(ISNUMBER(MATCH(F867,Oct_Inputs_Calc!O:O,0)),"Oct","-")</f>
        <v>-</v>
      </c>
      <c r="O114" s="1132"/>
      <c r="P114" s="1138" t="str">
        <f>IF(A114=
"A",_xlfn.XLOOKUP(F114,'Section A - Public Patients'!T:T,'Section A - Public Patients'!S:S),
IF(A114="B",_xlfn.XLOOKUP(F114,'Section B - Private Patients'!T:T,'Section B - Private Patients'!S:S),
IF(A114="C",_xlfn.XLOOKUP(F114,'Section C - Psych &amp; Mental Hlth'!T:T,'Section C - Psych &amp; Mental Hlth'!S:S),
IF(A114="D",_xlfn.XLOOKUP(F114,'Section D - Res Com.Care, MPHS '!T:T,'Section D - Res Com.Care, MPHS '!S:S),
IF(A114="E",_xlfn.XLOOKUP(F114,'Section E - Miscellaneous '!T:T,'Section E - Miscellaneous '!S:S))))))</f>
        <v>LINKED</v>
      </c>
      <c r="Q114" s="1145" t="str">
        <f>IF(A114=
"A",_xlfn.XLOOKUP(F114,'Section A - Public Patients'!T:T,'Section A - Public Patients'!V:V),
IF(A114="B",_xlfn.XLOOKUP(F114,'Section B - Private Patients'!T:T,'Section B - Private Patients'!V:V),
IF(A114="C",_xlfn.XLOOKUP(F114,'Section C - Psych &amp; Mental Hlth'!T:T,'Section C - Psych &amp; Mental Hlth'!V:V),
IF(A114="D",_xlfn.XLOOKUP(F114,'Section D - Res Com.Care, MPHS '!T:T,'Section D - Res Com.Care, MPHS '!V:V),
IF(A114="E",_xlfn.XLOOKUP(F114,'Section E - Miscellaneous '!T:T,'Section E - Miscellaneous '!V:V))))))</f>
        <v>A-1.5-007</v>
      </c>
      <c r="R114" s="1202" t="str">
        <f t="shared" si="5"/>
        <v>GPMVORGen Public Motor Vehicle Other Rehabilitation90005991</v>
      </c>
      <c r="T114" s="1115">
        <v>45108</v>
      </c>
      <c r="U114" s="1123" t="s">
        <v>1463</v>
      </c>
      <c r="V114" s="1124"/>
      <c r="W114" s="1127" t="s">
        <v>1432</v>
      </c>
      <c r="X114" s="1127">
        <v>90007196</v>
      </c>
      <c r="Y114" s="1126" t="s">
        <v>5359</v>
      </c>
      <c r="Z114" s="1116" t="s">
        <v>6094</v>
      </c>
    </row>
    <row r="115" spans="1:26" ht="25.5" x14ac:dyDescent="0.2">
      <c r="A115" s="1078" t="str">
        <f t="shared" si="3"/>
        <v>A</v>
      </c>
      <c r="B115" s="1086" t="s">
        <v>376</v>
      </c>
      <c r="C115" s="1438" t="s">
        <v>399</v>
      </c>
      <c r="D115" s="1089" t="s">
        <v>400</v>
      </c>
      <c r="E115" s="1438">
        <v>90007238</v>
      </c>
      <c r="F115" s="1132" t="s">
        <v>4478</v>
      </c>
      <c r="G115" s="1132"/>
      <c r="H115" s="1132"/>
      <c r="I115" s="1132" t="str">
        <f t="shared" si="4"/>
        <v>----Jul----</v>
      </c>
      <c r="J115" s="1132" t="str">
        <f>IF(ISNUMBER(MATCH(F115,Jan_Inputs_Calc!O:O,0)),"Jan","-")</f>
        <v>-</v>
      </c>
      <c r="K115" s="1132" t="str">
        <f>IF(ISNUMBER(MATCH(F115,Mar_Inputs_Calc_exHACC!O:O,0)),"Mar","-")</f>
        <v>-</v>
      </c>
      <c r="L115" s="1132" t="str">
        <f>IF(ISNUMBER(MATCH(F115,Jul_Inputs_Calc!P:P,0)),"Jul","-")</f>
        <v>Jul</v>
      </c>
      <c r="M115" s="1132" t="str">
        <f>IF(ISNUMBER(MATCH(F115,Sep_Inputs_Calc!O:O,0)),"Sep","-")</f>
        <v>-</v>
      </c>
      <c r="N115" s="1132" t="str">
        <f>IF(ISNUMBER(MATCH(F868,Oct_Inputs_Calc!O:O,0)),"Oct","-")</f>
        <v>-</v>
      </c>
      <c r="O115" s="1132"/>
      <c r="P115" s="1138" t="str">
        <f>IF(A115=
"A",_xlfn.XLOOKUP(F115,'Section A - Public Patients'!T:T,'Section A - Public Patients'!S:S),
IF(A115="B",_xlfn.XLOOKUP(F115,'Section B - Private Patients'!T:T,'Section B - Private Patients'!S:S),
IF(A115="C",_xlfn.XLOOKUP(F115,'Section C - Psych &amp; Mental Hlth'!T:T,'Section C - Psych &amp; Mental Hlth'!S:S),
IF(A115="D",_xlfn.XLOOKUP(F115,'Section D - Res Com.Care, MPHS '!T:T,'Section D - Res Com.Care, MPHS '!S:S),
IF(A115="E",_xlfn.XLOOKUP(F115,'Section E - Miscellaneous '!T:T,'Section E - Miscellaneous '!S:S))))))</f>
        <v>LINKED</v>
      </c>
      <c r="Q115" s="1145" t="str">
        <f>IF(A115=
"A",_xlfn.XLOOKUP(F115,'Section A - Public Patients'!T:T,'Section A - Public Patients'!V:V),
IF(A115="B",_xlfn.XLOOKUP(F115,'Section B - Private Patients'!T:T,'Section B - Private Patients'!V:V),
IF(A115="C",_xlfn.XLOOKUP(F115,'Section C - Psych &amp; Mental Hlth'!T:T,'Section C - Psych &amp; Mental Hlth'!V:V),
IF(A115="D",_xlfn.XLOOKUP(F115,'Section D - Res Com.Care, MPHS '!T:T,'Section D - Res Com.Care, MPHS '!V:V),
IF(A115="E",_xlfn.XLOOKUP(F115,'Section E - Miscellaneous '!T:T,'Section E - Miscellaneous '!V:V))))))</f>
        <v>A-1.5-008</v>
      </c>
      <c r="R115" s="1202" t="str">
        <f t="shared" si="5"/>
        <v>GPMVORSDGen Public Motor Vehicle Other Rehabilitation - SD90007238</v>
      </c>
      <c r="T115" s="1115">
        <v>45108</v>
      </c>
      <c r="U115" s="1123" t="s">
        <v>1463</v>
      </c>
      <c r="V115" s="1124"/>
      <c r="W115" s="1127" t="s">
        <v>1433</v>
      </c>
      <c r="X115" s="1127">
        <v>90006395</v>
      </c>
      <c r="Y115" s="1126" t="s">
        <v>5360</v>
      </c>
      <c r="Z115" s="1116" t="s">
        <v>6094</v>
      </c>
    </row>
    <row r="116" spans="1:26" ht="25.5" x14ac:dyDescent="0.2">
      <c r="A116" s="1078" t="str">
        <f t="shared" si="3"/>
        <v>A</v>
      </c>
      <c r="B116" s="1086" t="s">
        <v>376</v>
      </c>
      <c r="C116" s="1438" t="s">
        <v>407</v>
      </c>
      <c r="D116" s="1089" t="s">
        <v>408</v>
      </c>
      <c r="E116" s="1438">
        <v>90006407</v>
      </c>
      <c r="F116" s="1132" t="s">
        <v>4479</v>
      </c>
      <c r="G116" s="1132"/>
      <c r="H116" s="1132"/>
      <c r="I116" s="1132" t="str">
        <f t="shared" si="4"/>
        <v>----Jul----</v>
      </c>
      <c r="J116" s="1132" t="str">
        <f>IF(ISNUMBER(MATCH(F116,Jan_Inputs_Calc!O:O,0)),"Jan","-")</f>
        <v>-</v>
      </c>
      <c r="K116" s="1132" t="str">
        <f>IF(ISNUMBER(MATCH(F116,Mar_Inputs_Calc_exHACC!O:O,0)),"Mar","-")</f>
        <v>-</v>
      </c>
      <c r="L116" s="1132" t="str">
        <f>IF(ISNUMBER(MATCH(F116,Jul_Inputs_Calc!P:P,0)),"Jul","-")</f>
        <v>Jul</v>
      </c>
      <c r="M116" s="1132" t="str">
        <f>IF(ISNUMBER(MATCH(F116,Sep_Inputs_Calc!O:O,0)),"Sep","-")</f>
        <v>-</v>
      </c>
      <c r="N116" s="1132" t="str">
        <f>IF(ISNUMBER(MATCH(F869,Oct_Inputs_Calc!O:O,0)),"Oct","-")</f>
        <v>-</v>
      </c>
      <c r="O116" s="1132"/>
      <c r="P116" s="1138" t="str">
        <f>IF(A116=
"A",_xlfn.XLOOKUP(F116,'Section A - Public Patients'!T:T,'Section A - Public Patients'!S:S),
IF(A116="B",_xlfn.XLOOKUP(F116,'Section B - Private Patients'!T:T,'Section B - Private Patients'!S:S),
IF(A116="C",_xlfn.XLOOKUP(F116,'Section C - Psych &amp; Mental Hlth'!T:T,'Section C - Psych &amp; Mental Hlth'!S:S),
IF(A116="D",_xlfn.XLOOKUP(F116,'Section D - Res Com.Care, MPHS '!T:T,'Section D - Res Com.Care, MPHS '!S:S),
IF(A116="E",_xlfn.XLOOKUP(F116,'Section E - Miscellaneous '!T:T,'Section E - Miscellaneous '!S:S))))))</f>
        <v>LINKED</v>
      </c>
      <c r="Q116" s="1145" t="str">
        <f>IF(A116=
"A",_xlfn.XLOOKUP(F116,'Section A - Public Patients'!T:T,'Section A - Public Patients'!V:V),
IF(A116="B",_xlfn.XLOOKUP(F116,'Section B - Private Patients'!T:T,'Section B - Private Patients'!V:V),
IF(A116="C",_xlfn.XLOOKUP(F116,'Section C - Psych &amp; Mental Hlth'!T:T,'Section C - Psych &amp; Mental Hlth'!V:V),
IF(A116="D",_xlfn.XLOOKUP(F116,'Section D - Res Com.Care, MPHS '!T:T,'Section D - Res Com.Care, MPHS '!V:V),
IF(A116="E",_xlfn.XLOOKUP(F116,'Section E - Miscellaneous '!T:T,'Section E - Miscellaneous '!V:V))))))</f>
        <v>A-1.5-013</v>
      </c>
      <c r="R116" s="1202" t="str">
        <f t="shared" si="5"/>
        <v>GPMVOHHGen Public Motor Vehicle Other Hospital in the Home90006407</v>
      </c>
      <c r="T116" s="1115">
        <v>45108</v>
      </c>
      <c r="U116" s="1123" t="s">
        <v>1463</v>
      </c>
      <c r="V116" s="1124"/>
      <c r="W116" s="1127" t="s">
        <v>1434</v>
      </c>
      <c r="X116" s="1127">
        <v>90007215</v>
      </c>
      <c r="Y116" s="1126" t="s">
        <v>5361</v>
      </c>
      <c r="Z116" s="1116" t="s">
        <v>6094</v>
      </c>
    </row>
    <row r="117" spans="1:26" ht="25.5" x14ac:dyDescent="0.2">
      <c r="A117" s="1078" t="str">
        <f t="shared" si="3"/>
        <v>A</v>
      </c>
      <c r="B117" s="1086" t="s">
        <v>376</v>
      </c>
      <c r="C117" s="1438" t="s">
        <v>409</v>
      </c>
      <c r="D117" s="1089" t="s">
        <v>410</v>
      </c>
      <c r="E117" s="1438">
        <v>90007239</v>
      </c>
      <c r="F117" s="1132" t="s">
        <v>4480</v>
      </c>
      <c r="G117" s="1132"/>
      <c r="H117" s="1132"/>
      <c r="I117" s="1132" t="str">
        <f t="shared" si="4"/>
        <v>----Jul----</v>
      </c>
      <c r="J117" s="1132" t="str">
        <f>IF(ISNUMBER(MATCH(F117,Jan_Inputs_Calc!O:O,0)),"Jan","-")</f>
        <v>-</v>
      </c>
      <c r="K117" s="1132" t="str">
        <f>IF(ISNUMBER(MATCH(F117,Mar_Inputs_Calc_exHACC!O:O,0)),"Mar","-")</f>
        <v>-</v>
      </c>
      <c r="L117" s="1132" t="str">
        <f>IF(ISNUMBER(MATCH(F117,Jul_Inputs_Calc!P:P,0)),"Jul","-")</f>
        <v>Jul</v>
      </c>
      <c r="M117" s="1132" t="str">
        <f>IF(ISNUMBER(MATCH(F117,Sep_Inputs_Calc!O:O,0)),"Sep","-")</f>
        <v>-</v>
      </c>
      <c r="N117" s="1132" t="str">
        <f>IF(ISNUMBER(MATCH(F870,Oct_Inputs_Calc!O:O,0)),"Oct","-")</f>
        <v>-</v>
      </c>
      <c r="O117" s="1132"/>
      <c r="P117" s="1138" t="str">
        <f>IF(A117=
"A",_xlfn.XLOOKUP(F117,'Section A - Public Patients'!T:T,'Section A - Public Patients'!S:S),
IF(A117="B",_xlfn.XLOOKUP(F117,'Section B - Private Patients'!T:T,'Section B - Private Patients'!S:S),
IF(A117="C",_xlfn.XLOOKUP(F117,'Section C - Psych &amp; Mental Hlth'!T:T,'Section C - Psych &amp; Mental Hlth'!S:S),
IF(A117="D",_xlfn.XLOOKUP(F117,'Section D - Res Com.Care, MPHS '!T:T,'Section D - Res Com.Care, MPHS '!S:S),
IF(A117="E",_xlfn.XLOOKUP(F117,'Section E - Miscellaneous '!T:T,'Section E - Miscellaneous '!S:S))))))</f>
        <v>LINKED</v>
      </c>
      <c r="Q117" s="1145" t="str">
        <f>IF(A117=
"A",_xlfn.XLOOKUP(F117,'Section A - Public Patients'!T:T,'Section A - Public Patients'!V:V),
IF(A117="B",_xlfn.XLOOKUP(F117,'Section B - Private Patients'!T:T,'Section B - Private Patients'!V:V),
IF(A117="C",_xlfn.XLOOKUP(F117,'Section C - Psych &amp; Mental Hlth'!T:T,'Section C - Psych &amp; Mental Hlth'!V:V),
IF(A117="D",_xlfn.XLOOKUP(F117,'Section D - Res Com.Care, MPHS '!T:T,'Section D - Res Com.Care, MPHS '!V:V),
IF(A117="E",_xlfn.XLOOKUP(F117,'Section E - Miscellaneous '!T:T,'Section E - Miscellaneous '!V:V))))))</f>
        <v>A-1.5-013</v>
      </c>
      <c r="R117" s="1202" t="str">
        <f t="shared" si="5"/>
        <v>GPMVOHHSDGen Public Motor Vehicle Other Hospital in the Home SD90007239</v>
      </c>
      <c r="T117" s="1115">
        <v>45108</v>
      </c>
      <c r="U117" s="1123" t="s">
        <v>1463</v>
      </c>
      <c r="V117" s="1124"/>
      <c r="W117" s="1127" t="s">
        <v>1435</v>
      </c>
      <c r="X117" s="1127">
        <v>90005678</v>
      </c>
      <c r="Y117" s="1126" t="s">
        <v>5362</v>
      </c>
      <c r="Z117" s="1116" t="s">
        <v>6094</v>
      </c>
    </row>
    <row r="118" spans="1:26" ht="25.5" x14ac:dyDescent="0.2">
      <c r="A118" s="1078" t="str">
        <f t="shared" si="3"/>
        <v>A</v>
      </c>
      <c r="B118" s="1086" t="s">
        <v>44</v>
      </c>
      <c r="C118" s="1438" t="s">
        <v>403</v>
      </c>
      <c r="D118" s="1089" t="s">
        <v>404</v>
      </c>
      <c r="E118" s="1438">
        <v>90005582</v>
      </c>
      <c r="F118" s="1132" t="s">
        <v>4481</v>
      </c>
      <c r="G118" s="1132"/>
      <c r="H118" s="1132"/>
      <c r="I118" s="1132" t="str">
        <f t="shared" si="4"/>
        <v>----Jul----</v>
      </c>
      <c r="J118" s="1132" t="str">
        <f>IF(ISNUMBER(MATCH(F118,Jan_Inputs_Calc!O:O,0)),"Jan","-")</f>
        <v>-</v>
      </c>
      <c r="K118" s="1132" t="str">
        <f>IF(ISNUMBER(MATCH(F118,Mar_Inputs_Calc_exHACC!O:O,0)),"Mar","-")</f>
        <v>-</v>
      </c>
      <c r="L118" s="1132" t="str">
        <f>IF(ISNUMBER(MATCH(F118,Jul_Inputs_Calc!P:P,0)),"Jul","-")</f>
        <v>Jul</v>
      </c>
      <c r="M118" s="1132" t="str">
        <f>IF(ISNUMBER(MATCH(F118,Sep_Inputs_Calc!O:O,0)),"Sep","-")</f>
        <v>-</v>
      </c>
      <c r="N118" s="1132" t="str">
        <f>IF(ISNUMBER(MATCH(F871,Oct_Inputs_Calc!O:O,0)),"Oct","-")</f>
        <v>-</v>
      </c>
      <c r="O118" s="1132"/>
      <c r="P118" s="1138" t="str">
        <f>IF(A118=
"A",_xlfn.XLOOKUP(F118,'Section A - Public Patients'!T:T,'Section A - Public Patients'!S:S),
IF(A118="B",_xlfn.XLOOKUP(F118,'Section B - Private Patients'!T:T,'Section B - Private Patients'!S:S),
IF(A118="C",_xlfn.XLOOKUP(F118,'Section C - Psych &amp; Mental Hlth'!T:T,'Section C - Psych &amp; Mental Hlth'!S:S),
IF(A118="D",_xlfn.XLOOKUP(F118,'Section D - Res Com.Care, MPHS '!T:T,'Section D - Res Com.Care, MPHS '!S:S),
IF(A118="E",_xlfn.XLOOKUP(F118,'Section E - Miscellaneous '!T:T,'Section E - Miscellaneous '!S:S))))))</f>
        <v>LINKED</v>
      </c>
      <c r="Q118" s="1145" t="str">
        <f>IF(A118=
"A",_xlfn.XLOOKUP(F118,'Section A - Public Patients'!T:T,'Section A - Public Patients'!V:V),
IF(A118="B",_xlfn.XLOOKUP(F118,'Section B - Private Patients'!T:T,'Section B - Private Patients'!V:V),
IF(A118="C",_xlfn.XLOOKUP(F118,'Section C - Psych &amp; Mental Hlth'!T:T,'Section C - Psych &amp; Mental Hlth'!V:V),
IF(A118="D",_xlfn.XLOOKUP(F118,'Section D - Res Com.Care, MPHS '!T:T,'Section D - Res Com.Care, MPHS '!V:V),
IF(A118="E",_xlfn.XLOOKUP(F118,'Section E - Miscellaneous '!T:T,'Section E - Miscellaneous '!V:V))))))</f>
        <v>A-1.5-019</v>
      </c>
      <c r="R118" s="1202" t="str">
        <f t="shared" si="5"/>
        <v>GPMVONGen Public Motor Vehicle Other Special Care Nursery90005582</v>
      </c>
      <c r="T118" s="1115">
        <v>45108</v>
      </c>
      <c r="U118" s="1123" t="s">
        <v>1463</v>
      </c>
      <c r="V118" s="1124"/>
      <c r="W118" s="1127" t="s">
        <v>1436</v>
      </c>
      <c r="X118" s="1127">
        <v>90007216</v>
      </c>
      <c r="Y118" s="1126" t="s">
        <v>5363</v>
      </c>
      <c r="Z118" s="1116" t="s">
        <v>6094</v>
      </c>
    </row>
    <row r="119" spans="1:26" ht="25.5" x14ac:dyDescent="0.2">
      <c r="A119" s="1078" t="str">
        <f t="shared" si="3"/>
        <v>A</v>
      </c>
      <c r="B119" s="1086" t="s">
        <v>44</v>
      </c>
      <c r="C119" s="1438" t="s">
        <v>405</v>
      </c>
      <c r="D119" s="1089" t="s">
        <v>406</v>
      </c>
      <c r="E119" s="1438">
        <v>90007643</v>
      </c>
      <c r="F119" s="1132" t="s">
        <v>4482</v>
      </c>
      <c r="G119" s="1132"/>
      <c r="H119" s="1132"/>
      <c r="I119" s="1132" t="str">
        <f t="shared" si="4"/>
        <v>----Jul----</v>
      </c>
      <c r="J119" s="1132" t="str">
        <f>IF(ISNUMBER(MATCH(F119,Jan_Inputs_Calc!O:O,0)),"Jan","-")</f>
        <v>-</v>
      </c>
      <c r="K119" s="1132" t="str">
        <f>IF(ISNUMBER(MATCH(F119,Mar_Inputs_Calc_exHACC!O:O,0)),"Mar","-")</f>
        <v>-</v>
      </c>
      <c r="L119" s="1132" t="str">
        <f>IF(ISNUMBER(MATCH(F119,Jul_Inputs_Calc!P:P,0)),"Jul","-")</f>
        <v>Jul</v>
      </c>
      <c r="M119" s="1132" t="str">
        <f>IF(ISNUMBER(MATCH(F119,Sep_Inputs_Calc!O:O,0)),"Sep","-")</f>
        <v>-</v>
      </c>
      <c r="N119" s="1132" t="str">
        <f>IF(ISNUMBER(MATCH(F872,Oct_Inputs_Calc!O:O,0)),"Oct","-")</f>
        <v>-</v>
      </c>
      <c r="O119" s="1132"/>
      <c r="P119" s="1138" t="str">
        <f>IF(A119=
"A",_xlfn.XLOOKUP(F119,'Section A - Public Patients'!T:T,'Section A - Public Patients'!S:S),
IF(A119="B",_xlfn.XLOOKUP(F119,'Section B - Private Patients'!T:T,'Section B - Private Patients'!S:S),
IF(A119="C",_xlfn.XLOOKUP(F119,'Section C - Psych &amp; Mental Hlth'!T:T,'Section C - Psych &amp; Mental Hlth'!S:S),
IF(A119="D",_xlfn.XLOOKUP(F119,'Section D - Res Com.Care, MPHS '!T:T,'Section D - Res Com.Care, MPHS '!S:S),
IF(A119="E",_xlfn.XLOOKUP(F119,'Section E - Miscellaneous '!T:T,'Section E - Miscellaneous '!S:S))))))</f>
        <v>LINKED</v>
      </c>
      <c r="Q119" s="1145" t="str">
        <f>IF(A119=
"A",_xlfn.XLOOKUP(F119,'Section A - Public Patients'!T:T,'Section A - Public Patients'!V:V),
IF(A119="B",_xlfn.XLOOKUP(F119,'Section B - Private Patients'!T:T,'Section B - Private Patients'!V:V),
IF(A119="C",_xlfn.XLOOKUP(F119,'Section C - Psych &amp; Mental Hlth'!T:T,'Section C - Psych &amp; Mental Hlth'!V:V),
IF(A119="D",_xlfn.XLOOKUP(F119,'Section D - Res Com.Care, MPHS '!T:T,'Section D - Res Com.Care, MPHS '!V:V),
IF(A119="E",_xlfn.XLOOKUP(F119,'Section E - Miscellaneous '!T:T,'Section E - Miscellaneous '!V:V))))))</f>
        <v>A-1.5-020</v>
      </c>
      <c r="R119" s="1202" t="str">
        <f t="shared" si="5"/>
        <v>GPMVONSDGen Public Motor Vehicle Other Special Care Nursery SD90007643</v>
      </c>
      <c r="T119" s="1115">
        <v>45108</v>
      </c>
      <c r="U119" s="1123" t="s">
        <v>1463</v>
      </c>
      <c r="V119" s="1124"/>
      <c r="W119" s="1127" t="s">
        <v>1437</v>
      </c>
      <c r="X119" s="1127">
        <v>90006396</v>
      </c>
      <c r="Y119" s="1126" t="s">
        <v>5364</v>
      </c>
      <c r="Z119" s="1116" t="s">
        <v>6094</v>
      </c>
    </row>
    <row r="120" spans="1:26" ht="25.5" x14ac:dyDescent="0.2">
      <c r="A120" s="1078" t="str">
        <f t="shared" si="3"/>
        <v>A</v>
      </c>
      <c r="B120" s="1086" t="s">
        <v>44</v>
      </c>
      <c r="C120" s="1438" t="s">
        <v>411</v>
      </c>
      <c r="D120" s="1089" t="s">
        <v>412</v>
      </c>
      <c r="E120" s="1438">
        <v>90007240</v>
      </c>
      <c r="F120" s="1132" t="s">
        <v>4483</v>
      </c>
      <c r="G120" s="1132"/>
      <c r="H120" s="1132"/>
      <c r="I120" s="1132" t="str">
        <f t="shared" si="4"/>
        <v>----Jul----</v>
      </c>
      <c r="J120" s="1132" t="str">
        <f>IF(ISNUMBER(MATCH(F120,Jan_Inputs_Calc!O:O,0)),"Jan","-")</f>
        <v>-</v>
      </c>
      <c r="K120" s="1132" t="str">
        <f>IF(ISNUMBER(MATCH(F120,Mar_Inputs_Calc_exHACC!O:O,0)),"Mar","-")</f>
        <v>-</v>
      </c>
      <c r="L120" s="1132" t="str">
        <f>IF(ISNUMBER(MATCH(F120,Jul_Inputs_Calc!P:P,0)),"Jul","-")</f>
        <v>Jul</v>
      </c>
      <c r="M120" s="1132" t="str">
        <f>IF(ISNUMBER(MATCH(F120,Sep_Inputs_Calc!O:O,0)),"Sep","-")</f>
        <v>-</v>
      </c>
      <c r="N120" s="1132" t="str">
        <f>IF(ISNUMBER(MATCH(F873,Oct_Inputs_Calc!O:O,0)),"Oct","-")</f>
        <v>-</v>
      </c>
      <c r="O120" s="1132"/>
      <c r="P120" s="1138" t="str">
        <f>IF(A120=
"A",_xlfn.XLOOKUP(F120,'Section A - Public Patients'!T:T,'Section A - Public Patients'!S:S),
IF(A120="B",_xlfn.XLOOKUP(F120,'Section B - Private Patients'!T:T,'Section B - Private Patients'!S:S),
IF(A120="C",_xlfn.XLOOKUP(F120,'Section C - Psych &amp; Mental Hlth'!T:T,'Section C - Psych &amp; Mental Hlth'!S:S),
IF(A120="D",_xlfn.XLOOKUP(F120,'Section D - Res Com.Care, MPHS '!T:T,'Section D - Res Com.Care, MPHS '!S:S),
IF(A120="E",_xlfn.XLOOKUP(F120,'Section E - Miscellaneous '!T:T,'Section E - Miscellaneous '!S:S))))))</f>
        <v>LINKED</v>
      </c>
      <c r="Q120" s="1145" t="str">
        <f>IF(A120=
"A",_xlfn.XLOOKUP(F120,'Section A - Public Patients'!T:T,'Section A - Public Patients'!V:V),
IF(A120="B",_xlfn.XLOOKUP(F120,'Section B - Private Patients'!T:T,'Section B - Private Patients'!V:V),
IF(A120="C",_xlfn.XLOOKUP(F120,'Section C - Psych &amp; Mental Hlth'!T:T,'Section C - Psych &amp; Mental Hlth'!V:V),
IF(A120="D",_xlfn.XLOOKUP(F120,'Section D - Res Com.Care, MPHS '!T:T,'Section D - Res Com.Care, MPHS '!V:V),
IF(A120="E",_xlfn.XLOOKUP(F120,'Section E - Miscellaneous '!T:T,'Section E - Miscellaneous '!V:V))))))</f>
        <v>A-1.5-019</v>
      </c>
      <c r="R120" s="1202" t="str">
        <f t="shared" si="5"/>
        <v>GPMVOQNGen Public Motor Vehicle Other Qualified Special Care Nursery90007240</v>
      </c>
      <c r="T120" s="1115">
        <v>45108</v>
      </c>
      <c r="U120" s="1123" t="s">
        <v>1463</v>
      </c>
      <c r="V120" s="1124"/>
      <c r="W120" s="1127" t="s">
        <v>1438</v>
      </c>
      <c r="X120" s="1127">
        <v>90007217</v>
      </c>
      <c r="Y120" s="1126" t="s">
        <v>5365</v>
      </c>
      <c r="Z120" s="1116" t="s">
        <v>6094</v>
      </c>
    </row>
    <row r="121" spans="1:26" ht="25.5" x14ac:dyDescent="0.2">
      <c r="A121" s="1078" t="str">
        <f t="shared" si="3"/>
        <v>A</v>
      </c>
      <c r="B121" s="1086" t="s">
        <v>44</v>
      </c>
      <c r="C121" s="1438" t="s">
        <v>413</v>
      </c>
      <c r="D121" s="1089" t="s">
        <v>414</v>
      </c>
      <c r="E121" s="1438">
        <v>90006408</v>
      </c>
      <c r="F121" s="1132" t="s">
        <v>4484</v>
      </c>
      <c r="G121" s="1132"/>
      <c r="H121" s="1132"/>
      <c r="I121" s="1132" t="str">
        <f t="shared" si="4"/>
        <v>----Jul----</v>
      </c>
      <c r="J121" s="1132" t="str">
        <f>IF(ISNUMBER(MATCH(F121,Jan_Inputs_Calc!O:O,0)),"Jan","-")</f>
        <v>-</v>
      </c>
      <c r="K121" s="1132" t="str">
        <f>IF(ISNUMBER(MATCH(F121,Mar_Inputs_Calc_exHACC!O:O,0)),"Mar","-")</f>
        <v>-</v>
      </c>
      <c r="L121" s="1132" t="str">
        <f>IF(ISNUMBER(MATCH(F121,Jul_Inputs_Calc!P:P,0)),"Jul","-")</f>
        <v>Jul</v>
      </c>
      <c r="M121" s="1132" t="str">
        <f>IF(ISNUMBER(MATCH(F121,Sep_Inputs_Calc!O:O,0)),"Sep","-")</f>
        <v>-</v>
      </c>
      <c r="N121" s="1132" t="str">
        <f>IF(ISNUMBER(MATCH(F874,Oct_Inputs_Calc!O:O,0)),"Oct","-")</f>
        <v>-</v>
      </c>
      <c r="O121" s="1132"/>
      <c r="P121" s="1138" t="str">
        <f>IF(A121=
"A",_xlfn.XLOOKUP(F121,'Section A - Public Patients'!T:T,'Section A - Public Patients'!S:S),
IF(A121="B",_xlfn.XLOOKUP(F121,'Section B - Private Patients'!T:T,'Section B - Private Patients'!S:S),
IF(A121="C",_xlfn.XLOOKUP(F121,'Section C - Psych &amp; Mental Hlth'!T:T,'Section C - Psych &amp; Mental Hlth'!S:S),
IF(A121="D",_xlfn.XLOOKUP(F121,'Section D - Res Com.Care, MPHS '!T:T,'Section D - Res Com.Care, MPHS '!S:S),
IF(A121="E",_xlfn.XLOOKUP(F121,'Section E - Miscellaneous '!T:T,'Section E - Miscellaneous '!S:S))))))</f>
        <v>LINKED</v>
      </c>
      <c r="Q121" s="1145" t="str">
        <f>IF(A121=
"A",_xlfn.XLOOKUP(F121,'Section A - Public Patients'!T:T,'Section A - Public Patients'!V:V),
IF(A121="B",_xlfn.XLOOKUP(F121,'Section B - Private Patients'!T:T,'Section B - Private Patients'!V:V),
IF(A121="C",_xlfn.XLOOKUP(F121,'Section C - Psych &amp; Mental Hlth'!T:T,'Section C - Psych &amp; Mental Hlth'!V:V),
IF(A121="D",_xlfn.XLOOKUP(F121,'Section D - Res Com.Care, MPHS '!T:T,'Section D - Res Com.Care, MPHS '!V:V),
IF(A121="E",_xlfn.XLOOKUP(F121,'Section E - Miscellaneous '!T:T,'Section E - Miscellaneous '!V:V))))))</f>
        <v>A-1.5-020</v>
      </c>
      <c r="R121" s="1202" t="str">
        <f t="shared" si="5"/>
        <v>GPMVOQNSDGen Public Motor Vehicle Other Qualified Special Care Nursery SD90006408</v>
      </c>
      <c r="T121" s="1115">
        <v>45108</v>
      </c>
      <c r="U121" s="1123" t="s">
        <v>1463</v>
      </c>
      <c r="V121" s="1124"/>
      <c r="W121" s="1127" t="s">
        <v>1439</v>
      </c>
      <c r="X121" s="1127">
        <v>90005677</v>
      </c>
      <c r="Y121" s="1126" t="s">
        <v>5366</v>
      </c>
      <c r="Z121" s="1116" t="s">
        <v>6094</v>
      </c>
    </row>
    <row r="122" spans="1:26" ht="25.5" x14ac:dyDescent="0.2">
      <c r="A122" s="1078" t="str">
        <f t="shared" si="3"/>
        <v>A</v>
      </c>
      <c r="B122" s="1086" t="s">
        <v>53</v>
      </c>
      <c r="C122" s="1438" t="s">
        <v>415</v>
      </c>
      <c r="D122" s="1089" t="s">
        <v>416</v>
      </c>
      <c r="E122" s="1438">
        <v>90007241</v>
      </c>
      <c r="F122" s="1132" t="s">
        <v>4485</v>
      </c>
      <c r="G122" s="1132"/>
      <c r="H122" s="1132"/>
      <c r="I122" s="1132" t="str">
        <f t="shared" si="4"/>
        <v>----Jul----</v>
      </c>
      <c r="J122" s="1132" t="str">
        <f>IF(ISNUMBER(MATCH(F122,Jan_Inputs_Calc!O:O,0)),"Jan","-")</f>
        <v>-</v>
      </c>
      <c r="K122" s="1132" t="str">
        <f>IF(ISNUMBER(MATCH(F122,Mar_Inputs_Calc_exHACC!O:O,0)),"Mar","-")</f>
        <v>-</v>
      </c>
      <c r="L122" s="1132" t="str">
        <f>IF(ISNUMBER(MATCH(F122,Jul_Inputs_Calc!P:P,0)),"Jul","-")</f>
        <v>Jul</v>
      </c>
      <c r="M122" s="1132" t="str">
        <f>IF(ISNUMBER(MATCH(F122,Sep_Inputs_Calc!O:O,0)),"Sep","-")</f>
        <v>-</v>
      </c>
      <c r="N122" s="1132" t="str">
        <f>IF(ISNUMBER(MATCH(F875,Oct_Inputs_Calc!O:O,0)),"Oct","-")</f>
        <v>-</v>
      </c>
      <c r="O122" s="1132"/>
      <c r="P122" s="1138" t="str">
        <f>IF(A122=
"A",_xlfn.XLOOKUP(F122,'Section A - Public Patients'!T:T,'Section A - Public Patients'!S:S),
IF(A122="B",_xlfn.XLOOKUP(F122,'Section B - Private Patients'!T:T,'Section B - Private Patients'!S:S),
IF(A122="C",_xlfn.XLOOKUP(F122,'Section C - Psych &amp; Mental Hlth'!T:T,'Section C - Psych &amp; Mental Hlth'!S:S),
IF(A122="D",_xlfn.XLOOKUP(F122,'Section D - Res Com.Care, MPHS '!T:T,'Section D - Res Com.Care, MPHS '!S:S),
IF(A122="E",_xlfn.XLOOKUP(F122,'Section E - Miscellaneous '!T:T,'Section E - Miscellaneous '!S:S))))))</f>
        <v>LINKED</v>
      </c>
      <c r="Q122" s="1145" t="str">
        <f>IF(A122=
"A",_xlfn.XLOOKUP(F122,'Section A - Public Patients'!T:T,'Section A - Public Patients'!V:V),
IF(A122="B",_xlfn.XLOOKUP(F122,'Section B - Private Patients'!T:T,'Section B - Private Patients'!V:V),
IF(A122="C",_xlfn.XLOOKUP(F122,'Section C - Psych &amp; Mental Hlth'!T:T,'Section C - Psych &amp; Mental Hlth'!V:V),
IF(A122="D",_xlfn.XLOOKUP(F122,'Section D - Res Com.Care, MPHS '!T:T,'Section D - Res Com.Care, MPHS '!V:V),
IF(A122="E",_xlfn.XLOOKUP(F122,'Section E - Miscellaneous '!T:T,'Section E - Miscellaneous '!V:V))))))</f>
        <v>A-1.5-027</v>
      </c>
      <c r="R122" s="1202" t="str">
        <f t="shared" si="5"/>
        <v>GPMVOLSGen Public Motor Vehicle Other Long Stay90007241</v>
      </c>
      <c r="T122" s="1115">
        <v>45108</v>
      </c>
      <c r="U122" s="1123" t="s">
        <v>1463</v>
      </c>
      <c r="V122" s="1124"/>
      <c r="W122" s="1127" t="s">
        <v>1440</v>
      </c>
      <c r="X122" s="1127">
        <v>90007200</v>
      </c>
      <c r="Y122" s="1126" t="s">
        <v>5367</v>
      </c>
      <c r="Z122" s="1116" t="s">
        <v>6094</v>
      </c>
    </row>
    <row r="123" spans="1:26" ht="25.5" x14ac:dyDescent="0.2">
      <c r="A123" s="1078" t="str">
        <f t="shared" si="3"/>
        <v>A</v>
      </c>
      <c r="B123" s="1086" t="s">
        <v>53</v>
      </c>
      <c r="C123" s="1438" t="s">
        <v>417</v>
      </c>
      <c r="D123" s="1089" t="s">
        <v>418</v>
      </c>
      <c r="E123" s="1438">
        <v>90005992</v>
      </c>
      <c r="F123" s="1132" t="s">
        <v>4486</v>
      </c>
      <c r="G123" s="1132"/>
      <c r="H123" s="1132"/>
      <c r="I123" s="1132" t="str">
        <f t="shared" si="4"/>
        <v>----Jul----</v>
      </c>
      <c r="J123" s="1132" t="str">
        <f>IF(ISNUMBER(MATCH(F123,Jan_Inputs_Calc!O:O,0)),"Jan","-")</f>
        <v>-</v>
      </c>
      <c r="K123" s="1132" t="str">
        <f>IF(ISNUMBER(MATCH(F123,Mar_Inputs_Calc_exHACC!O:O,0)),"Mar","-")</f>
        <v>-</v>
      </c>
      <c r="L123" s="1132" t="str">
        <f>IF(ISNUMBER(MATCH(F123,Jul_Inputs_Calc!P:P,0)),"Jul","-")</f>
        <v>Jul</v>
      </c>
      <c r="M123" s="1132" t="str">
        <f>IF(ISNUMBER(MATCH(F123,Sep_Inputs_Calc!O:O,0)),"Sep","-")</f>
        <v>-</v>
      </c>
      <c r="N123" s="1132" t="str">
        <f>IF(ISNUMBER(MATCH(F876,Oct_Inputs_Calc!O:O,0)),"Oct","-")</f>
        <v>-</v>
      </c>
      <c r="O123" s="1132"/>
      <c r="P123" s="1138" t="str">
        <f>IF(A123=
"A",_xlfn.XLOOKUP(F123,'Section A - Public Patients'!T:T,'Section A - Public Patients'!S:S),
IF(A123="B",_xlfn.XLOOKUP(F123,'Section B - Private Patients'!T:T,'Section B - Private Patients'!S:S),
IF(A123="C",_xlfn.XLOOKUP(F123,'Section C - Psych &amp; Mental Hlth'!T:T,'Section C - Psych &amp; Mental Hlth'!S:S),
IF(A123="D",_xlfn.XLOOKUP(F123,'Section D - Res Com.Care, MPHS '!T:T,'Section D - Res Com.Care, MPHS '!S:S),
IF(A123="E",_xlfn.XLOOKUP(F123,'Section E - Miscellaneous '!T:T,'Section E - Miscellaneous '!S:S))))))</f>
        <v>LINKED</v>
      </c>
      <c r="Q123" s="1145" t="str">
        <f>IF(A123=
"A",_xlfn.XLOOKUP(F123,'Section A - Public Patients'!T:T,'Section A - Public Patients'!V:V),
IF(A123="B",_xlfn.XLOOKUP(F123,'Section B - Private Patients'!T:T,'Section B - Private Patients'!V:V),
IF(A123="C",_xlfn.XLOOKUP(F123,'Section C - Psych &amp; Mental Hlth'!T:T,'Section C - Psych &amp; Mental Hlth'!V:V),
IF(A123="D",_xlfn.XLOOKUP(F123,'Section D - Res Com.Care, MPHS '!T:T,'Section D - Res Com.Care, MPHS '!V:V),
IF(A123="E",_xlfn.XLOOKUP(F123,'Section E - Miscellaneous '!T:T,'Section E - Miscellaneous '!V:V))))))</f>
        <v>A-1.5-028</v>
      </c>
      <c r="R123" s="1202" t="str">
        <f t="shared" si="5"/>
        <v>GPMVOLSSDGen Public Motor Vehicle Other Long Stay - SD90005992</v>
      </c>
      <c r="T123" s="1115">
        <v>45108</v>
      </c>
      <c r="U123" s="1123" t="s">
        <v>1463</v>
      </c>
      <c r="V123" s="1124"/>
      <c r="W123" s="1127" t="s">
        <v>1441</v>
      </c>
      <c r="X123" s="1127">
        <v>90006388</v>
      </c>
      <c r="Y123" s="1126" t="s">
        <v>5368</v>
      </c>
      <c r="Z123" s="1116" t="s">
        <v>6094</v>
      </c>
    </row>
    <row r="124" spans="1:26" ht="25.5" x14ac:dyDescent="0.2">
      <c r="A124" s="1078" t="str">
        <f t="shared" si="3"/>
        <v>A</v>
      </c>
      <c r="B124" s="1086" t="s">
        <v>419</v>
      </c>
      <c r="C124" s="1438" t="s">
        <v>6181</v>
      </c>
      <c r="D124" s="1089" t="s">
        <v>1812</v>
      </c>
      <c r="E124" s="1438">
        <v>90007242</v>
      </c>
      <c r="F124" s="1132" t="s">
        <v>4487</v>
      </c>
      <c r="G124" s="1132"/>
      <c r="H124" s="1132"/>
      <c r="I124" s="1132" t="str">
        <f t="shared" si="4"/>
        <v>----Jul----</v>
      </c>
      <c r="J124" s="1132" t="str">
        <f>IF(ISNUMBER(MATCH(F124,Jan_Inputs_Calc!O:O,0)),"Jan","-")</f>
        <v>-</v>
      </c>
      <c r="K124" s="1132" t="str">
        <f>IF(ISNUMBER(MATCH(F124,Mar_Inputs_Calc_exHACC!O:O,0)),"Mar","-")</f>
        <v>-</v>
      </c>
      <c r="L124" s="1132" t="str">
        <f>IF(ISNUMBER(MATCH(F124,Jul_Inputs_Calc!P:P,0)),"Jul","-")</f>
        <v>Jul</v>
      </c>
      <c r="M124" s="1132" t="str">
        <f>IF(ISNUMBER(MATCH(F124,Sep_Inputs_Calc!O:O,0)),"Sep","-")</f>
        <v>-</v>
      </c>
      <c r="N124" s="1132" t="str">
        <f>IF(ISNUMBER(MATCH(F877,Oct_Inputs_Calc!O:O,0)),"Oct","-")</f>
        <v>-</v>
      </c>
      <c r="O124" s="1132"/>
      <c r="P124" s="1138" t="str">
        <f>IF(A124=
"A",_xlfn.XLOOKUP(F124,'Section A - Public Patients'!T:T,'Section A - Public Patients'!S:S),
IF(A124="B",_xlfn.XLOOKUP(F124,'Section B - Private Patients'!T:T,'Section B - Private Patients'!S:S),
IF(A124="C",_xlfn.XLOOKUP(F124,'Section C - Psych &amp; Mental Hlth'!T:T,'Section C - Psych &amp; Mental Hlth'!S:S),
IF(A124="D",_xlfn.XLOOKUP(F124,'Section D - Res Com.Care, MPHS '!T:T,'Section D - Res Com.Care, MPHS '!S:S),
IF(A124="E",_xlfn.XLOOKUP(F124,'Section E - Miscellaneous '!T:T,'Section E - Miscellaneous '!S:S))))))</f>
        <v>LINKED</v>
      </c>
      <c r="Q124" s="1145" t="str">
        <f>IF(A124=
"A",_xlfn.XLOOKUP(F124,'Section A - Public Patients'!T:T,'Section A - Public Patients'!V:V),
IF(A124="B",_xlfn.XLOOKUP(F124,'Section B - Private Patients'!T:T,'Section B - Private Patients'!V:V),
IF(A124="C",_xlfn.XLOOKUP(F124,'Section C - Psych &amp; Mental Hlth'!T:T,'Section C - Psych &amp; Mental Hlth'!V:V),
IF(A124="D",_xlfn.XLOOKUP(F124,'Section D - Res Com.Care, MPHS '!T:T,'Section D - Res Com.Care, MPHS '!V:V),
IF(A124="E",_xlfn.XLOOKUP(F124,'Section E - Miscellaneous '!T:T,'Section E - Miscellaneous '!V:V))))))</f>
        <v>A-1.5-029</v>
      </c>
      <c r="R124" s="1202" t="str">
        <f t="shared" si="5"/>
        <v>NilAdmitted compensable public patient operating room =&lt; 1 hour                                 
 (Fee excludes Bed Fee and Surgically Implanted prostheses)90007242</v>
      </c>
      <c r="T124" s="1115">
        <v>45108</v>
      </c>
      <c r="U124" s="1123" t="s">
        <v>1463</v>
      </c>
      <c r="V124" s="1124"/>
      <c r="W124" s="1127" t="s">
        <v>1442</v>
      </c>
      <c r="X124" s="1127">
        <v>90007219</v>
      </c>
      <c r="Y124" s="1126" t="s">
        <v>5369</v>
      </c>
      <c r="Z124" s="1116" t="s">
        <v>6094</v>
      </c>
    </row>
    <row r="125" spans="1:26" ht="25.5" x14ac:dyDescent="0.2">
      <c r="A125" s="1078" t="str">
        <f t="shared" si="3"/>
        <v>A</v>
      </c>
      <c r="B125" s="1086" t="s">
        <v>419</v>
      </c>
      <c r="C125" s="1438" t="s">
        <v>6181</v>
      </c>
      <c r="D125" s="1089" t="s">
        <v>422</v>
      </c>
      <c r="E125" s="1438">
        <v>90006409</v>
      </c>
      <c r="F125" s="1132" t="s">
        <v>4488</v>
      </c>
      <c r="G125" s="1132"/>
      <c r="H125" s="1132"/>
      <c r="I125" s="1132" t="str">
        <f t="shared" si="4"/>
        <v>----Jul----</v>
      </c>
      <c r="J125" s="1132" t="str">
        <f>IF(ISNUMBER(MATCH(F125,Jan_Inputs_Calc!O:O,0)),"Jan","-")</f>
        <v>-</v>
      </c>
      <c r="K125" s="1132" t="str">
        <f>IF(ISNUMBER(MATCH(F125,Mar_Inputs_Calc_exHACC!O:O,0)),"Mar","-")</f>
        <v>-</v>
      </c>
      <c r="L125" s="1132" t="str">
        <f>IF(ISNUMBER(MATCH(F125,Jul_Inputs_Calc!P:P,0)),"Jul","-")</f>
        <v>Jul</v>
      </c>
      <c r="M125" s="1132" t="str">
        <f>IF(ISNUMBER(MATCH(F125,Sep_Inputs_Calc!O:O,0)),"Sep","-")</f>
        <v>-</v>
      </c>
      <c r="N125" s="1132" t="str">
        <f>IF(ISNUMBER(MATCH(F878,Oct_Inputs_Calc!O:O,0)),"Oct","-")</f>
        <v>-</v>
      </c>
      <c r="O125" s="1132"/>
      <c r="P125" s="1138" t="str">
        <f>IF(A125=
"A",_xlfn.XLOOKUP(F125,'Section A - Public Patients'!T:T,'Section A - Public Patients'!S:S),
IF(A125="B",_xlfn.XLOOKUP(F125,'Section B - Private Patients'!T:T,'Section B - Private Patients'!S:S),
IF(A125="C",_xlfn.XLOOKUP(F125,'Section C - Psych &amp; Mental Hlth'!T:T,'Section C - Psych &amp; Mental Hlth'!S:S),
IF(A125="D",_xlfn.XLOOKUP(F125,'Section D - Res Com.Care, MPHS '!T:T,'Section D - Res Com.Care, MPHS '!S:S),
IF(A125="E",_xlfn.XLOOKUP(F125,'Section E - Miscellaneous '!T:T,'Section E - Miscellaneous '!S:S))))))</f>
        <v>LINKED</v>
      </c>
      <c r="Q125" s="1145" t="str">
        <f>IF(A125=
"A",_xlfn.XLOOKUP(F125,'Section A - Public Patients'!T:T,'Section A - Public Patients'!V:V),
IF(A125="B",_xlfn.XLOOKUP(F125,'Section B - Private Patients'!T:T,'Section B - Private Patients'!V:V),
IF(A125="C",_xlfn.XLOOKUP(F125,'Section C - Psych &amp; Mental Hlth'!T:T,'Section C - Psych &amp; Mental Hlth'!V:V),
IF(A125="D",_xlfn.XLOOKUP(F125,'Section D - Res Com.Care, MPHS '!T:T,'Section D - Res Com.Care, MPHS '!V:V),
IF(A125="E",_xlfn.XLOOKUP(F125,'Section E - Miscellaneous '!T:T,'Section E - Miscellaneous '!V:V))))))</f>
        <v>A-1.5-030</v>
      </c>
      <c r="R125" s="1202" t="str">
        <f t="shared" si="5"/>
        <v>NilAdmitted compensable public patient operating room &gt; 1 hour                                              (Fee excludes Bed Fee and Surgically Implanted prostheses)90006409</v>
      </c>
      <c r="T125" s="1115">
        <v>45108</v>
      </c>
      <c r="U125" s="1123" t="s">
        <v>1463</v>
      </c>
      <c r="V125" s="1124"/>
      <c r="W125" s="1127" t="s">
        <v>1443</v>
      </c>
      <c r="X125" s="1127">
        <v>90005982</v>
      </c>
      <c r="Y125" s="1126" t="s">
        <v>5370</v>
      </c>
      <c r="Z125" s="1116" t="s">
        <v>6094</v>
      </c>
    </row>
    <row r="126" spans="1:26" ht="25.5" x14ac:dyDescent="0.2">
      <c r="A126" s="1078" t="str">
        <f t="shared" si="3"/>
        <v>A</v>
      </c>
      <c r="B126" s="1086" t="s">
        <v>490</v>
      </c>
      <c r="C126" s="1438" t="s">
        <v>491</v>
      </c>
      <c r="D126" s="1087" t="s">
        <v>492</v>
      </c>
      <c r="E126" s="1438" t="s">
        <v>6181</v>
      </c>
      <c r="F126" s="1132" t="s">
        <v>4489</v>
      </c>
      <c r="G126" s="1132"/>
      <c r="H126" s="1132"/>
      <c r="I126" s="1132" t="str">
        <f t="shared" si="4"/>
        <v>---------</v>
      </c>
      <c r="J126" s="1132" t="str">
        <f>IF(ISNUMBER(MATCH(F126,Jan_Inputs_Calc!O:O,0)),"Jan","-")</f>
        <v>-</v>
      </c>
      <c r="K126" s="1132" t="str">
        <f>IF(ISNUMBER(MATCH(F126,Mar_Inputs_Calc_exHACC!O:O,0)),"Mar","-")</f>
        <v>-</v>
      </c>
      <c r="L126" s="1132" t="str">
        <f>IF(ISNUMBER(MATCH(F126,Jul_Inputs_Calc!P:P,0)),"Jul","-")</f>
        <v>-</v>
      </c>
      <c r="M126" s="1132" t="str">
        <f>IF(ISNUMBER(MATCH(F126,Sep_Inputs_Calc!O:O,0)),"Sep","-")</f>
        <v>-</v>
      </c>
      <c r="N126" s="1132" t="str">
        <f>IF(ISNUMBER(MATCH(F879,Oct_Inputs_Calc!O:O,0)),"Oct","-")</f>
        <v>-</v>
      </c>
      <c r="O126" s="1132"/>
      <c r="P126" s="1138" t="str">
        <f>IF(A126=
"A",_xlfn.XLOOKUP(F126,'Section A - Public Patients'!T:T,'Section A - Public Patients'!S:S),
IF(A126="B",_xlfn.XLOOKUP(F126,'Section B - Private Patients'!T:T,'Section B - Private Patients'!S:S),
IF(A126="C",_xlfn.XLOOKUP(F126,'Section C - Psych &amp; Mental Hlth'!T:T,'Section C - Psych &amp; Mental Hlth'!S:S),
IF(A126="D",_xlfn.XLOOKUP(F126,'Section D - Res Com.Care, MPHS '!T:T,'Section D - Res Com.Care, MPHS '!S:S),
IF(A126="E",_xlfn.XLOOKUP(F126,'Section E - Miscellaneous '!T:T,'Section E - Miscellaneous '!S:S))))))</f>
        <v>SPECIAL</v>
      </c>
      <c r="Q126" s="1145">
        <f>IF(A126=
"A",_xlfn.XLOOKUP(F126,'Section A - Public Patients'!T:T,'Section A - Public Patients'!V:V),
IF(A126="B",_xlfn.XLOOKUP(F126,'Section B - Private Patients'!T:T,'Section B - Private Patients'!V:V),
IF(A126="C",_xlfn.XLOOKUP(F126,'Section C - Psych &amp; Mental Hlth'!T:T,'Section C - Psych &amp; Mental Hlth'!V:V),
IF(A126="D",_xlfn.XLOOKUP(F126,'Section D - Res Com.Care, MPHS '!T:T,'Section D - Res Com.Care, MPHS '!V:V),
IF(A126="E",_xlfn.XLOOKUP(F126,'Section E - Miscellaneous '!T:T,'Section E - Miscellaneous '!V:V))))))</f>
        <v>0</v>
      </c>
      <c r="R126" s="1202" t="str">
        <f t="shared" si="5"/>
        <v>GPWCGen Public Workers' Comp QldNil</v>
      </c>
      <c r="T126" s="1115">
        <v>45108</v>
      </c>
      <c r="U126" s="1123" t="s">
        <v>1463</v>
      </c>
      <c r="V126" s="1124"/>
      <c r="W126" s="1127" t="s">
        <v>1444</v>
      </c>
      <c r="X126" s="1127">
        <v>90007220</v>
      </c>
      <c r="Y126" s="1126" t="s">
        <v>5371</v>
      </c>
      <c r="Z126" s="1116" t="s">
        <v>6094</v>
      </c>
    </row>
    <row r="127" spans="1:26" ht="25.5" x14ac:dyDescent="0.2">
      <c r="A127" s="1078" t="str">
        <f t="shared" si="3"/>
        <v>A</v>
      </c>
      <c r="B127" s="1086" t="s">
        <v>490</v>
      </c>
      <c r="C127" s="1438" t="s">
        <v>496</v>
      </c>
      <c r="D127" s="1089" t="s">
        <v>497</v>
      </c>
      <c r="E127" s="1438" t="s">
        <v>6181</v>
      </c>
      <c r="F127" s="1132" t="s">
        <v>4490</v>
      </c>
      <c r="G127" s="1132"/>
      <c r="H127" s="1132"/>
      <c r="I127" s="1132" t="str">
        <f t="shared" si="4"/>
        <v>---------</v>
      </c>
      <c r="J127" s="1132" t="str">
        <f>IF(ISNUMBER(MATCH(F127,Jan_Inputs_Calc!O:O,0)),"Jan","-")</f>
        <v>-</v>
      </c>
      <c r="K127" s="1132" t="str">
        <f>IF(ISNUMBER(MATCH(F127,Mar_Inputs_Calc_exHACC!O:O,0)),"Mar","-")</f>
        <v>-</v>
      </c>
      <c r="L127" s="1132" t="str">
        <f>IF(ISNUMBER(MATCH(F127,Jul_Inputs_Calc!P:P,0)),"Jul","-")</f>
        <v>-</v>
      </c>
      <c r="M127" s="1132" t="str">
        <f>IF(ISNUMBER(MATCH(F127,Sep_Inputs_Calc!O:O,0)),"Sep","-")</f>
        <v>-</v>
      </c>
      <c r="N127" s="1132" t="str">
        <f>IF(ISNUMBER(MATCH(F880,Oct_Inputs_Calc!O:O,0)),"Oct","-")</f>
        <v>-</v>
      </c>
      <c r="O127" s="1132"/>
      <c r="P127" s="1138" t="str">
        <f>IF(A127=
"A",_xlfn.XLOOKUP(F127,'Section A - Public Patients'!T:T,'Section A - Public Patients'!S:S),
IF(A127="B",_xlfn.XLOOKUP(F127,'Section B - Private Patients'!T:T,'Section B - Private Patients'!S:S),
IF(A127="C",_xlfn.XLOOKUP(F127,'Section C - Psych &amp; Mental Hlth'!T:T,'Section C - Psych &amp; Mental Hlth'!S:S),
IF(A127="D",_xlfn.XLOOKUP(F127,'Section D - Res Com.Care, MPHS '!T:T,'Section D - Res Com.Care, MPHS '!S:S),
IF(A127="E",_xlfn.XLOOKUP(F127,'Section E - Miscellaneous '!T:T,'Section E - Miscellaneous '!S:S))))))</f>
        <v>SPECIAL</v>
      </c>
      <c r="Q127" s="1145">
        <f>IF(A127=
"A",_xlfn.XLOOKUP(F127,'Section A - Public Patients'!T:T,'Section A - Public Patients'!V:V),
IF(A127="B",_xlfn.XLOOKUP(F127,'Section B - Private Patients'!T:T,'Section B - Private Patients'!V:V),
IF(A127="C",_xlfn.XLOOKUP(F127,'Section C - Psych &amp; Mental Hlth'!T:T,'Section C - Psych &amp; Mental Hlth'!V:V),
IF(A127="D",_xlfn.XLOOKUP(F127,'Section D - Res Com.Care, MPHS '!T:T,'Section D - Res Com.Care, MPHS '!V:V),
IF(A127="E",_xlfn.XLOOKUP(F127,'Section E - Miscellaneous '!T:T,'Section E - Miscellaneous '!V:V))))))</f>
        <v>0</v>
      </c>
      <c r="R127" s="1202" t="str">
        <f t="shared" si="5"/>
        <v>GPWCSDGen Public Workers' Comp Qld - SDNil</v>
      </c>
      <c r="T127" s="1115">
        <v>45108</v>
      </c>
      <c r="U127" s="1123" t="s">
        <v>1463</v>
      </c>
      <c r="V127" s="1124"/>
      <c r="W127" s="1127" t="s">
        <v>1445</v>
      </c>
      <c r="X127" s="1127">
        <v>90006398</v>
      </c>
      <c r="Y127" s="1126" t="s">
        <v>5372</v>
      </c>
      <c r="Z127" s="1116" t="s">
        <v>6094</v>
      </c>
    </row>
    <row r="128" spans="1:26" ht="25.5" x14ac:dyDescent="0.2">
      <c r="A128" s="1078" t="str">
        <f t="shared" si="3"/>
        <v>A</v>
      </c>
      <c r="B128" s="1086" t="s">
        <v>490</v>
      </c>
      <c r="C128" s="1438" t="s">
        <v>498</v>
      </c>
      <c r="D128" s="1089" t="s">
        <v>499</v>
      </c>
      <c r="E128" s="1438" t="s">
        <v>6181</v>
      </c>
      <c r="F128" s="1132" t="s">
        <v>4491</v>
      </c>
      <c r="G128" s="1132"/>
      <c r="H128" s="1132"/>
      <c r="I128" s="1132" t="str">
        <f t="shared" si="4"/>
        <v>---------</v>
      </c>
      <c r="J128" s="1132" t="str">
        <f>IF(ISNUMBER(MATCH(F128,Jan_Inputs_Calc!O:O,0)),"Jan","-")</f>
        <v>-</v>
      </c>
      <c r="K128" s="1132" t="str">
        <f>IF(ISNUMBER(MATCH(F128,Mar_Inputs_Calc_exHACC!O:O,0)),"Mar","-")</f>
        <v>-</v>
      </c>
      <c r="L128" s="1132" t="str">
        <f>IF(ISNUMBER(MATCH(F128,Jul_Inputs_Calc!P:P,0)),"Jul","-")</f>
        <v>-</v>
      </c>
      <c r="M128" s="1132" t="str">
        <f>IF(ISNUMBER(MATCH(F128,Sep_Inputs_Calc!O:O,0)),"Sep","-")</f>
        <v>-</v>
      </c>
      <c r="N128" s="1132" t="str">
        <f>IF(ISNUMBER(MATCH(F881,Oct_Inputs_Calc!O:O,0)),"Oct","-")</f>
        <v>-</v>
      </c>
      <c r="O128" s="1132"/>
      <c r="P128" s="1138" t="str">
        <f>IF(A128=
"A",_xlfn.XLOOKUP(F128,'Section A - Public Patients'!T:T,'Section A - Public Patients'!S:S),
IF(A128="B",_xlfn.XLOOKUP(F128,'Section B - Private Patients'!T:T,'Section B - Private Patients'!S:S),
IF(A128="C",_xlfn.XLOOKUP(F128,'Section C - Psych &amp; Mental Hlth'!T:T,'Section C - Psych &amp; Mental Hlth'!S:S),
IF(A128="D",_xlfn.XLOOKUP(F128,'Section D - Res Com.Care, MPHS '!T:T,'Section D - Res Com.Care, MPHS '!S:S),
IF(A128="E",_xlfn.XLOOKUP(F128,'Section E - Miscellaneous '!T:T,'Section E - Miscellaneous '!S:S))))))</f>
        <v>SPECIAL</v>
      </c>
      <c r="Q128" s="1145">
        <f>IF(A128=
"A",_xlfn.XLOOKUP(F128,'Section A - Public Patients'!T:T,'Section A - Public Patients'!V:V),
IF(A128="B",_xlfn.XLOOKUP(F128,'Section B - Private Patients'!T:T,'Section B - Private Patients'!V:V),
IF(A128="C",_xlfn.XLOOKUP(F128,'Section C - Psych &amp; Mental Hlth'!T:T,'Section C - Psych &amp; Mental Hlth'!V:V),
IF(A128="D",_xlfn.XLOOKUP(F128,'Section D - Res Com.Care, MPHS '!T:T,'Section D - Res Com.Care, MPHS '!V:V),
IF(A128="E",_xlfn.XLOOKUP(F128,'Section E - Miscellaneous '!T:T,'Section E - Miscellaneous '!V:V))))))</f>
        <v>0</v>
      </c>
      <c r="R128" s="1202" t="str">
        <f t="shared" si="5"/>
        <v>GPWCHHGen Public Workers' Comp Qld - Hospital in the HomeNil</v>
      </c>
      <c r="T128" s="1115">
        <v>45108</v>
      </c>
      <c r="U128" s="1123" t="s">
        <v>1463</v>
      </c>
      <c r="V128" s="1124"/>
      <c r="W128" s="1127" t="s">
        <v>1446</v>
      </c>
      <c r="X128" s="1127">
        <v>90007221</v>
      </c>
      <c r="Y128" s="1126" t="s">
        <v>5373</v>
      </c>
      <c r="Z128" s="1116" t="s">
        <v>6094</v>
      </c>
    </row>
    <row r="129" spans="1:26" ht="25.5" x14ac:dyDescent="0.2">
      <c r="A129" s="1078" t="str">
        <f t="shared" si="3"/>
        <v>A</v>
      </c>
      <c r="B129" s="1086" t="s">
        <v>490</v>
      </c>
      <c r="C129" s="1438" t="s">
        <v>506</v>
      </c>
      <c r="D129" s="1089" t="s">
        <v>507</v>
      </c>
      <c r="E129" s="1438" t="s">
        <v>6181</v>
      </c>
      <c r="F129" s="1132" t="s">
        <v>4492</v>
      </c>
      <c r="G129" s="1132"/>
      <c r="H129" s="1132"/>
      <c r="I129" s="1132" t="str">
        <f t="shared" si="4"/>
        <v>---------</v>
      </c>
      <c r="J129" s="1132" t="str">
        <f>IF(ISNUMBER(MATCH(F129,Jan_Inputs_Calc!O:O,0)),"Jan","-")</f>
        <v>-</v>
      </c>
      <c r="K129" s="1132" t="str">
        <f>IF(ISNUMBER(MATCH(F129,Mar_Inputs_Calc_exHACC!O:O,0)),"Mar","-")</f>
        <v>-</v>
      </c>
      <c r="L129" s="1132" t="str">
        <f>IF(ISNUMBER(MATCH(F129,Jul_Inputs_Calc!P:P,0)),"Jul","-")</f>
        <v>-</v>
      </c>
      <c r="M129" s="1132" t="str">
        <f>IF(ISNUMBER(MATCH(F129,Sep_Inputs_Calc!O:O,0)),"Sep","-")</f>
        <v>-</v>
      </c>
      <c r="N129" s="1132" t="str">
        <f>IF(ISNUMBER(MATCH(F882,Oct_Inputs_Calc!O:O,0)),"Oct","-")</f>
        <v>-</v>
      </c>
      <c r="O129" s="1132"/>
      <c r="P129" s="1138" t="str">
        <f>IF(A129=
"A",_xlfn.XLOOKUP(F129,'Section A - Public Patients'!T:T,'Section A - Public Patients'!S:S),
IF(A129="B",_xlfn.XLOOKUP(F129,'Section B - Private Patients'!T:T,'Section B - Private Patients'!S:S),
IF(A129="C",_xlfn.XLOOKUP(F129,'Section C - Psych &amp; Mental Hlth'!T:T,'Section C - Psych &amp; Mental Hlth'!S:S),
IF(A129="D",_xlfn.XLOOKUP(F129,'Section D - Res Com.Care, MPHS '!T:T,'Section D - Res Com.Care, MPHS '!S:S),
IF(A129="E",_xlfn.XLOOKUP(F129,'Section E - Miscellaneous '!T:T,'Section E - Miscellaneous '!S:S))))))</f>
        <v>SPECIAL</v>
      </c>
      <c r="Q129" s="1145">
        <f>IF(A129=
"A",_xlfn.XLOOKUP(F129,'Section A - Public Patients'!T:T,'Section A - Public Patients'!V:V),
IF(A129="B",_xlfn.XLOOKUP(F129,'Section B - Private Patients'!T:T,'Section B - Private Patients'!V:V),
IF(A129="C",_xlfn.XLOOKUP(F129,'Section C - Psych &amp; Mental Hlth'!T:T,'Section C - Psych &amp; Mental Hlth'!V:V),
IF(A129="D",_xlfn.XLOOKUP(F129,'Section D - Res Com.Care, MPHS '!T:T,'Section D - Res Com.Care, MPHS '!V:V),
IF(A129="E",_xlfn.XLOOKUP(F129,'Section E - Miscellaneous '!T:T,'Section E - Miscellaneous '!V:V))))))</f>
        <v>0</v>
      </c>
      <c r="R129" s="1202" t="str">
        <f t="shared" si="5"/>
        <v>GPWCRGen Public Workers' Compensation Qld - RehabilitationNil</v>
      </c>
      <c r="T129" s="1115">
        <v>45108</v>
      </c>
      <c r="U129" s="1123" t="s">
        <v>1463</v>
      </c>
      <c r="V129" s="1124"/>
      <c r="W129" s="1127" t="s">
        <v>1447</v>
      </c>
      <c r="X129" s="1127">
        <v>90005987</v>
      </c>
      <c r="Y129" s="1126" t="s">
        <v>5374</v>
      </c>
      <c r="Z129" s="1116" t="s">
        <v>6094</v>
      </c>
    </row>
    <row r="130" spans="1:26" ht="25.5" x14ac:dyDescent="0.2">
      <c r="A130" s="1078" t="str">
        <f t="shared" si="3"/>
        <v>A</v>
      </c>
      <c r="B130" s="1086" t="s">
        <v>490</v>
      </c>
      <c r="C130" s="1438" t="s">
        <v>508</v>
      </c>
      <c r="D130" s="1089" t="s">
        <v>509</v>
      </c>
      <c r="E130" s="1438" t="s">
        <v>6181</v>
      </c>
      <c r="F130" s="1132" t="s">
        <v>4493</v>
      </c>
      <c r="G130" s="1132"/>
      <c r="H130" s="1132"/>
      <c r="I130" s="1132" t="str">
        <f t="shared" si="4"/>
        <v>---------</v>
      </c>
      <c r="J130" s="1132" t="str">
        <f>IF(ISNUMBER(MATCH(F130,Jan_Inputs_Calc!O:O,0)),"Jan","-")</f>
        <v>-</v>
      </c>
      <c r="K130" s="1132" t="str">
        <f>IF(ISNUMBER(MATCH(F130,Mar_Inputs_Calc_exHACC!O:O,0)),"Mar","-")</f>
        <v>-</v>
      </c>
      <c r="L130" s="1132" t="str">
        <f>IF(ISNUMBER(MATCH(F130,Jul_Inputs_Calc!P:P,0)),"Jul","-")</f>
        <v>-</v>
      </c>
      <c r="M130" s="1132" t="str">
        <f>IF(ISNUMBER(MATCH(F130,Sep_Inputs_Calc!O:O,0)),"Sep","-")</f>
        <v>-</v>
      </c>
      <c r="N130" s="1132" t="str">
        <f>IF(ISNUMBER(MATCH(F883,Oct_Inputs_Calc!O:O,0)),"Oct","-")</f>
        <v>-</v>
      </c>
      <c r="O130" s="1132"/>
      <c r="P130" s="1138" t="str">
        <f>IF(A130=
"A",_xlfn.XLOOKUP(F130,'Section A - Public Patients'!T:T,'Section A - Public Patients'!S:S),
IF(A130="B",_xlfn.XLOOKUP(F130,'Section B - Private Patients'!T:T,'Section B - Private Patients'!S:S),
IF(A130="C",_xlfn.XLOOKUP(F130,'Section C - Psych &amp; Mental Hlth'!T:T,'Section C - Psych &amp; Mental Hlth'!S:S),
IF(A130="D",_xlfn.XLOOKUP(F130,'Section D - Res Com.Care, MPHS '!T:T,'Section D - Res Com.Care, MPHS '!S:S),
IF(A130="E",_xlfn.XLOOKUP(F130,'Section E - Miscellaneous '!T:T,'Section E - Miscellaneous '!S:S))))))</f>
        <v>SPECIAL</v>
      </c>
      <c r="Q130" s="1145">
        <f>IF(A130=
"A",_xlfn.XLOOKUP(F130,'Section A - Public Patients'!T:T,'Section A - Public Patients'!V:V),
IF(A130="B",_xlfn.XLOOKUP(F130,'Section B - Private Patients'!T:T,'Section B - Private Patients'!V:V),
IF(A130="C",_xlfn.XLOOKUP(F130,'Section C - Psych &amp; Mental Hlth'!T:T,'Section C - Psych &amp; Mental Hlth'!V:V),
IF(A130="D",_xlfn.XLOOKUP(F130,'Section D - Res Com.Care, MPHS '!T:T,'Section D - Res Com.Care, MPHS '!V:V),
IF(A130="E",_xlfn.XLOOKUP(F130,'Section E - Miscellaneous '!T:T,'Section E - Miscellaneous '!V:V))))))</f>
        <v>0</v>
      </c>
      <c r="R130" s="1202" t="str">
        <f t="shared" si="5"/>
        <v>GPWCRSDGen Public Workers' Compensation Qld - Rehabilitation - SD Nil</v>
      </c>
      <c r="T130" s="1115">
        <v>45108</v>
      </c>
      <c r="U130" s="1123" t="s">
        <v>1463</v>
      </c>
      <c r="V130" s="1124"/>
      <c r="W130" s="1127" t="s">
        <v>1448</v>
      </c>
      <c r="X130" s="1127">
        <v>90007222</v>
      </c>
      <c r="Y130" s="1126" t="s">
        <v>5375</v>
      </c>
      <c r="Z130" s="1116" t="s">
        <v>6094</v>
      </c>
    </row>
    <row r="131" spans="1:26" ht="25.5" x14ac:dyDescent="0.2">
      <c r="A131" s="1078" t="str">
        <f t="shared" si="3"/>
        <v>A</v>
      </c>
      <c r="B131" s="1086" t="s">
        <v>490</v>
      </c>
      <c r="C131" s="1438" t="s">
        <v>510</v>
      </c>
      <c r="D131" s="1089" t="s">
        <v>2532</v>
      </c>
      <c r="E131" s="1438" t="s">
        <v>6181</v>
      </c>
      <c r="F131" s="1132" t="s">
        <v>4494</v>
      </c>
      <c r="G131" s="1132"/>
      <c r="H131" s="1132"/>
      <c r="I131" s="1132" t="str">
        <f t="shared" si="4"/>
        <v>---------</v>
      </c>
      <c r="J131" s="1132" t="str">
        <f>IF(ISNUMBER(MATCH(F131,Jan_Inputs_Calc!O:O,0)),"Jan","-")</f>
        <v>-</v>
      </c>
      <c r="K131" s="1132" t="str">
        <f>IF(ISNUMBER(MATCH(F131,Mar_Inputs_Calc_exHACC!O:O,0)),"Mar","-")</f>
        <v>-</v>
      </c>
      <c r="L131" s="1132" t="str">
        <f>IF(ISNUMBER(MATCH(F131,Jul_Inputs_Calc!P:P,0)),"Jul","-")</f>
        <v>-</v>
      </c>
      <c r="M131" s="1132" t="str">
        <f>IF(ISNUMBER(MATCH(F131,Sep_Inputs_Calc!O:O,0)),"Sep","-")</f>
        <v>-</v>
      </c>
      <c r="N131" s="1132" t="str">
        <f>IF(ISNUMBER(MATCH(F884,Oct_Inputs_Calc!O:O,0)),"Oct","-")</f>
        <v>-</v>
      </c>
      <c r="O131" s="1132"/>
      <c r="P131" s="1138" t="str">
        <f>IF(A131=
"A",_xlfn.XLOOKUP(F131,'Section A - Public Patients'!T:T,'Section A - Public Patients'!S:S),
IF(A131="B",_xlfn.XLOOKUP(F131,'Section B - Private Patients'!T:T,'Section B - Private Patients'!S:S),
IF(A131="C",_xlfn.XLOOKUP(F131,'Section C - Psych &amp; Mental Hlth'!T:T,'Section C - Psych &amp; Mental Hlth'!S:S),
IF(A131="D",_xlfn.XLOOKUP(F131,'Section D - Res Com.Care, MPHS '!T:T,'Section D - Res Com.Care, MPHS '!S:S),
IF(A131="E",_xlfn.XLOOKUP(F131,'Section E - Miscellaneous '!T:T,'Section E - Miscellaneous '!S:S))))))</f>
        <v>SPECIAL</v>
      </c>
      <c r="Q131" s="1145">
        <f>IF(A131=
"A",_xlfn.XLOOKUP(F131,'Section A - Public Patients'!T:T,'Section A - Public Patients'!V:V),
IF(A131="B",_xlfn.XLOOKUP(F131,'Section B - Private Patients'!T:T,'Section B - Private Patients'!V:V),
IF(A131="C",_xlfn.XLOOKUP(F131,'Section C - Psych &amp; Mental Hlth'!T:T,'Section C - Psych &amp; Mental Hlth'!V:V),
IF(A131="D",_xlfn.XLOOKUP(F131,'Section D - Res Com.Care, MPHS '!T:T,'Section D - Res Com.Care, MPHS '!V:V),
IF(A131="E",_xlfn.XLOOKUP(F131,'Section E - Miscellaneous '!T:T,'Section E - Miscellaneous '!V:V))))))</f>
        <v>0</v>
      </c>
      <c r="R131" s="1202" t="str">
        <f t="shared" si="5"/>
        <v>GPWCPGen Public Workers' Compensation Qld - Palliative Nil</v>
      </c>
      <c r="T131" s="1115">
        <v>45108</v>
      </c>
      <c r="U131" s="1123" t="s">
        <v>1463</v>
      </c>
      <c r="V131" s="1124"/>
      <c r="W131" s="1127" t="s">
        <v>1449</v>
      </c>
      <c r="X131" s="1127">
        <v>90006399</v>
      </c>
      <c r="Y131" s="1126" t="s">
        <v>5376</v>
      </c>
      <c r="Z131" s="1116" t="s">
        <v>6094</v>
      </c>
    </row>
    <row r="132" spans="1:26" ht="25.5" x14ac:dyDescent="0.2">
      <c r="A132" s="1078" t="str">
        <f t="shared" si="3"/>
        <v>A</v>
      </c>
      <c r="B132" s="1086" t="s">
        <v>53</v>
      </c>
      <c r="C132" s="1438" t="s">
        <v>500</v>
      </c>
      <c r="D132" s="1089" t="s">
        <v>501</v>
      </c>
      <c r="E132" s="1438" t="s">
        <v>6181</v>
      </c>
      <c r="F132" s="1132" t="s">
        <v>4495</v>
      </c>
      <c r="G132" s="1132"/>
      <c r="H132" s="1132"/>
      <c r="I132" s="1132" t="str">
        <f t="shared" si="4"/>
        <v>---------</v>
      </c>
      <c r="J132" s="1132" t="str">
        <f>IF(ISNUMBER(MATCH(F132,Jan_Inputs_Calc!O:O,0)),"Jan","-")</f>
        <v>-</v>
      </c>
      <c r="K132" s="1132" t="str">
        <f>IF(ISNUMBER(MATCH(F132,Mar_Inputs_Calc_exHACC!O:O,0)),"Mar","-")</f>
        <v>-</v>
      </c>
      <c r="L132" s="1132" t="str">
        <f>IF(ISNUMBER(MATCH(F132,Jul_Inputs_Calc!P:P,0)),"Jul","-")</f>
        <v>-</v>
      </c>
      <c r="M132" s="1132" t="str">
        <f>IF(ISNUMBER(MATCH(F132,Sep_Inputs_Calc!O:O,0)),"Sep","-")</f>
        <v>-</v>
      </c>
      <c r="N132" s="1132" t="str">
        <f>IF(ISNUMBER(MATCH(F885,Oct_Inputs_Calc!O:O,0)),"Oct","-")</f>
        <v>-</v>
      </c>
      <c r="O132" s="1132"/>
      <c r="P132" s="1138" t="str">
        <f>IF(A132=
"A",_xlfn.XLOOKUP(F132,'Section A - Public Patients'!T:T,'Section A - Public Patients'!S:S),
IF(A132="B",_xlfn.XLOOKUP(F132,'Section B - Private Patients'!T:T,'Section B - Private Patients'!S:S),
IF(A132="C",_xlfn.XLOOKUP(F132,'Section C - Psych &amp; Mental Hlth'!T:T,'Section C - Psych &amp; Mental Hlth'!S:S),
IF(A132="D",_xlfn.XLOOKUP(F132,'Section D - Res Com.Care, MPHS '!T:T,'Section D - Res Com.Care, MPHS '!S:S),
IF(A132="E",_xlfn.XLOOKUP(F132,'Section E - Miscellaneous '!T:T,'Section E - Miscellaneous '!S:S))))))</f>
        <v>SPECIAL</v>
      </c>
      <c r="Q132" s="1145">
        <f>IF(A132=
"A",_xlfn.XLOOKUP(F132,'Section A - Public Patients'!T:T,'Section A - Public Patients'!V:V),
IF(A132="B",_xlfn.XLOOKUP(F132,'Section B - Private Patients'!T:T,'Section B - Private Patients'!V:V),
IF(A132="C",_xlfn.XLOOKUP(F132,'Section C - Psych &amp; Mental Hlth'!T:T,'Section C - Psych &amp; Mental Hlth'!V:V),
IF(A132="D",_xlfn.XLOOKUP(F132,'Section D - Res Com.Care, MPHS '!T:T,'Section D - Res Com.Care, MPHS '!V:V),
IF(A132="E",_xlfn.XLOOKUP(F132,'Section E - Miscellaneous '!T:T,'Section E - Miscellaneous '!V:V))))))</f>
        <v>0</v>
      </c>
      <c r="R132" s="1202" t="str">
        <f t="shared" si="5"/>
        <v>GPLSWCGen Public Long Stay Workers' Compensation QldNil</v>
      </c>
      <c r="T132" s="1115">
        <v>45108</v>
      </c>
      <c r="U132" s="1123" t="s">
        <v>1463</v>
      </c>
      <c r="V132" s="1124"/>
      <c r="W132" s="1127" t="s">
        <v>1450</v>
      </c>
      <c r="X132" s="1127">
        <v>90007223</v>
      </c>
      <c r="Y132" s="1126" t="s">
        <v>5377</v>
      </c>
      <c r="Z132" s="1116" t="s">
        <v>6094</v>
      </c>
    </row>
    <row r="133" spans="1:26" ht="25.5" x14ac:dyDescent="0.2">
      <c r="A133" s="1078" t="str">
        <f t="shared" si="3"/>
        <v>A</v>
      </c>
      <c r="B133" s="1086" t="s">
        <v>53</v>
      </c>
      <c r="C133" s="1438" t="s">
        <v>502</v>
      </c>
      <c r="D133" s="1089" t="s">
        <v>503</v>
      </c>
      <c r="E133" s="1438" t="s">
        <v>6181</v>
      </c>
      <c r="F133" s="1132" t="s">
        <v>4496</v>
      </c>
      <c r="G133" s="1132"/>
      <c r="H133" s="1132"/>
      <c r="I133" s="1132" t="str">
        <f t="shared" si="4"/>
        <v>---------</v>
      </c>
      <c r="J133" s="1132" t="str">
        <f>IF(ISNUMBER(MATCH(F133,Jan_Inputs_Calc!O:O,0)),"Jan","-")</f>
        <v>-</v>
      </c>
      <c r="K133" s="1132" t="str">
        <f>IF(ISNUMBER(MATCH(F133,Mar_Inputs_Calc_exHACC!O:O,0)),"Mar","-")</f>
        <v>-</v>
      </c>
      <c r="L133" s="1132" t="str">
        <f>IF(ISNUMBER(MATCH(F133,Jul_Inputs_Calc!P:P,0)),"Jul","-")</f>
        <v>-</v>
      </c>
      <c r="M133" s="1132" t="str">
        <f>IF(ISNUMBER(MATCH(F133,Sep_Inputs_Calc!O:O,0)),"Sep","-")</f>
        <v>-</v>
      </c>
      <c r="N133" s="1132" t="str">
        <f>IF(ISNUMBER(MATCH(F886,Oct_Inputs_Calc!O:O,0)),"Oct","-")</f>
        <v>-</v>
      </c>
      <c r="O133" s="1132"/>
      <c r="P133" s="1138" t="str">
        <f>IF(A133=
"A",_xlfn.XLOOKUP(F133,'Section A - Public Patients'!T:T,'Section A - Public Patients'!S:S),
IF(A133="B",_xlfn.XLOOKUP(F133,'Section B - Private Patients'!T:T,'Section B - Private Patients'!S:S),
IF(A133="C",_xlfn.XLOOKUP(F133,'Section C - Psych &amp; Mental Hlth'!T:T,'Section C - Psych &amp; Mental Hlth'!S:S),
IF(A133="D",_xlfn.XLOOKUP(F133,'Section D - Res Com.Care, MPHS '!T:T,'Section D - Res Com.Care, MPHS '!S:S),
IF(A133="E",_xlfn.XLOOKUP(F133,'Section E - Miscellaneous '!T:T,'Section E - Miscellaneous '!S:S))))))</f>
        <v>SPECIAL</v>
      </c>
      <c r="Q133" s="1145">
        <f>IF(A133=
"A",_xlfn.XLOOKUP(F133,'Section A - Public Patients'!T:T,'Section A - Public Patients'!V:V),
IF(A133="B",_xlfn.XLOOKUP(F133,'Section B - Private Patients'!T:T,'Section B - Private Patients'!V:V),
IF(A133="C",_xlfn.XLOOKUP(F133,'Section C - Psych &amp; Mental Hlth'!T:T,'Section C - Psych &amp; Mental Hlth'!V:V),
IF(A133="D",_xlfn.XLOOKUP(F133,'Section D - Res Com.Care, MPHS '!T:T,'Section D - Res Com.Care, MPHS '!V:V),
IF(A133="E",_xlfn.XLOOKUP(F133,'Section E - Miscellaneous '!T:T,'Section E - Miscellaneous '!V:V))))))</f>
        <v>0</v>
      </c>
      <c r="R133" s="1202" t="str">
        <f t="shared" si="5"/>
        <v>GPLSWCSDGen Public Long Stay Workers' Compensation Qld - SDNil</v>
      </c>
      <c r="T133" s="1115">
        <v>45108</v>
      </c>
      <c r="U133" s="1123" t="s">
        <v>1463</v>
      </c>
      <c r="V133" s="1124"/>
      <c r="W133" s="1127" t="s">
        <v>1451</v>
      </c>
      <c r="X133" s="1127">
        <v>90005983</v>
      </c>
      <c r="Y133" s="1126" t="s">
        <v>5378</v>
      </c>
      <c r="Z133" s="1116" t="s">
        <v>6094</v>
      </c>
    </row>
    <row r="134" spans="1:26" ht="25.5" x14ac:dyDescent="0.2">
      <c r="A134" s="1078" t="str">
        <f t="shared" si="3"/>
        <v>A</v>
      </c>
      <c r="B134" s="1086" t="s">
        <v>53</v>
      </c>
      <c r="C134" s="1438" t="s">
        <v>504</v>
      </c>
      <c r="D134" s="1089" t="s">
        <v>505</v>
      </c>
      <c r="E134" s="1438" t="s">
        <v>6181</v>
      </c>
      <c r="F134" s="1132" t="s">
        <v>4497</v>
      </c>
      <c r="G134" s="1132"/>
      <c r="H134" s="1132"/>
      <c r="I134" s="1132" t="str">
        <f t="shared" si="4"/>
        <v>---------</v>
      </c>
      <c r="J134" s="1132" t="str">
        <f>IF(ISNUMBER(MATCH(F134,Jan_Inputs_Calc!O:O,0)),"Jan","-")</f>
        <v>-</v>
      </c>
      <c r="K134" s="1132" t="str">
        <f>IF(ISNUMBER(MATCH(F134,Mar_Inputs_Calc_exHACC!O:O,0)),"Mar","-")</f>
        <v>-</v>
      </c>
      <c r="L134" s="1132" t="str">
        <f>IF(ISNUMBER(MATCH(F134,Jul_Inputs_Calc!P:P,0)),"Jul","-")</f>
        <v>-</v>
      </c>
      <c r="M134" s="1132" t="str">
        <f>IF(ISNUMBER(MATCH(F134,Sep_Inputs_Calc!O:O,0)),"Sep","-")</f>
        <v>-</v>
      </c>
      <c r="N134" s="1132" t="str">
        <f>IF(ISNUMBER(MATCH(F887,Oct_Inputs_Calc!O:O,0)),"Oct","-")</f>
        <v>-</v>
      </c>
      <c r="O134" s="1132"/>
      <c r="P134" s="1138" t="str">
        <f>IF(A134=
"A",_xlfn.XLOOKUP(F134,'Section A - Public Patients'!T:T,'Section A - Public Patients'!S:S),
IF(A134="B",_xlfn.XLOOKUP(F134,'Section B - Private Patients'!T:T,'Section B - Private Patients'!S:S),
IF(A134="C",_xlfn.XLOOKUP(F134,'Section C - Psych &amp; Mental Hlth'!T:T,'Section C - Psych &amp; Mental Hlth'!S:S),
IF(A134="D",_xlfn.XLOOKUP(F134,'Section D - Res Com.Care, MPHS '!T:T,'Section D - Res Com.Care, MPHS '!S:S),
IF(A134="E",_xlfn.XLOOKUP(F134,'Section E - Miscellaneous '!T:T,'Section E - Miscellaneous '!S:S))))))</f>
        <v>SPECIAL</v>
      </c>
      <c r="Q134" s="1145">
        <f>IF(A134=
"A",_xlfn.XLOOKUP(F134,'Section A - Public Patients'!T:T,'Section A - Public Patients'!V:V),
IF(A134="B",_xlfn.XLOOKUP(F134,'Section B - Private Patients'!T:T,'Section B - Private Patients'!V:V),
IF(A134="C",_xlfn.XLOOKUP(F134,'Section C - Psych &amp; Mental Hlth'!T:T,'Section C - Psych &amp; Mental Hlth'!V:V),
IF(A134="D",_xlfn.XLOOKUP(F134,'Section D - Res Com.Care, MPHS '!T:T,'Section D - Res Com.Care, MPHS '!V:V),
IF(A134="E",_xlfn.XLOOKUP(F134,'Section E - Miscellaneous '!T:T,'Section E - Miscellaneous '!V:V))))))</f>
        <v>0</v>
      </c>
      <c r="R134" s="1202" t="str">
        <f t="shared" si="5"/>
        <v>GPWCMGen Public Long Stay Workers' Compensation Qld - Maintenance Nil</v>
      </c>
      <c r="T134" s="1115">
        <v>45108</v>
      </c>
      <c r="U134" s="1123" t="s">
        <v>1463</v>
      </c>
      <c r="V134" s="1124"/>
      <c r="W134" s="1127" t="s">
        <v>1452</v>
      </c>
      <c r="X134" s="1127"/>
      <c r="Y134" s="1126" t="s">
        <v>5379</v>
      </c>
      <c r="Z134" s="1116" t="s">
        <v>6094</v>
      </c>
    </row>
    <row r="135" spans="1:26" ht="25.5" x14ac:dyDescent="0.2">
      <c r="A135" s="1078" t="str">
        <f t="shared" si="3"/>
        <v>A</v>
      </c>
      <c r="B135" s="1086" t="s">
        <v>511</v>
      </c>
      <c r="C135" s="1438" t="s">
        <v>6181</v>
      </c>
      <c r="D135" s="1089" t="s">
        <v>512</v>
      </c>
      <c r="E135" s="1438" t="s">
        <v>6181</v>
      </c>
      <c r="F135" s="1132" t="s">
        <v>4498</v>
      </c>
      <c r="G135" s="1132"/>
      <c r="H135" s="1132"/>
      <c r="I135" s="1132" t="str">
        <f t="shared" si="4"/>
        <v>---------</v>
      </c>
      <c r="J135" s="1132" t="str">
        <f>IF(ISNUMBER(MATCH(F135,Jan_Inputs_Calc!O:O,0)),"Jan","-")</f>
        <v>-</v>
      </c>
      <c r="K135" s="1132" t="str">
        <f>IF(ISNUMBER(MATCH(F135,Mar_Inputs_Calc_exHACC!O:O,0)),"Mar","-")</f>
        <v>-</v>
      </c>
      <c r="L135" s="1132" t="str">
        <f>IF(ISNUMBER(MATCH(F135,Jul_Inputs_Calc!P:P,0)),"Jul","-")</f>
        <v>-</v>
      </c>
      <c r="M135" s="1132" t="str">
        <f>IF(ISNUMBER(MATCH(F135,Sep_Inputs_Calc!O:O,0)),"Sep","-")</f>
        <v>-</v>
      </c>
      <c r="N135" s="1132" t="str">
        <f>IF(ISNUMBER(MATCH(F888,Oct_Inputs_Calc!O:O,0)),"Oct","-")</f>
        <v>-</v>
      </c>
      <c r="O135" s="1132"/>
      <c r="P135" s="1138" t="str">
        <f>IF(A135=
"A",_xlfn.XLOOKUP(F135,'Section A - Public Patients'!T:T,'Section A - Public Patients'!S:S),
IF(A135="B",_xlfn.XLOOKUP(F135,'Section B - Private Patients'!T:T,'Section B - Private Patients'!S:S),
IF(A135="C",_xlfn.XLOOKUP(F135,'Section C - Psych &amp; Mental Hlth'!T:T,'Section C - Psych &amp; Mental Hlth'!S:S),
IF(A135="D",_xlfn.XLOOKUP(F135,'Section D - Res Com.Care, MPHS '!T:T,'Section D - Res Com.Care, MPHS '!S:S),
IF(A135="E",_xlfn.XLOOKUP(F135,'Section E - Miscellaneous '!T:T,'Section E - Miscellaneous '!S:S))))))</f>
        <v>SPECIAL</v>
      </c>
      <c r="Q135" s="1145">
        <f>IF(A135=
"A",_xlfn.XLOOKUP(F135,'Section A - Public Patients'!T:T,'Section A - Public Patients'!V:V),
IF(A135="B",_xlfn.XLOOKUP(F135,'Section B - Private Patients'!T:T,'Section B - Private Patients'!V:V),
IF(A135="C",_xlfn.XLOOKUP(F135,'Section C - Psych &amp; Mental Hlth'!T:T,'Section C - Psych &amp; Mental Hlth'!V:V),
IF(A135="D",_xlfn.XLOOKUP(F135,'Section D - Res Com.Care, MPHS '!T:T,'Section D - Res Com.Care, MPHS '!V:V),
IF(A135="E",_xlfn.XLOOKUP(F135,'Section E - Miscellaneous '!T:T,'Section E - Miscellaneous '!V:V))))))</f>
        <v>0</v>
      </c>
      <c r="R135" s="1202" t="str">
        <f t="shared" si="5"/>
        <v>NilUse calculator for acute careNil</v>
      </c>
      <c r="T135" s="1115">
        <v>45108</v>
      </c>
      <c r="U135" s="1123" t="s">
        <v>1463</v>
      </c>
      <c r="V135" s="1124"/>
      <c r="W135" s="1127" t="s">
        <v>1453</v>
      </c>
      <c r="X135" s="1127"/>
      <c r="Y135" s="1126" t="s">
        <v>5380</v>
      </c>
      <c r="Z135" s="1116" t="s">
        <v>6094</v>
      </c>
    </row>
    <row r="136" spans="1:26" ht="25.5" x14ac:dyDescent="0.2">
      <c r="A136" s="1078" t="str">
        <f t="shared" si="3"/>
        <v>A</v>
      </c>
      <c r="B136" s="1086" t="s">
        <v>546</v>
      </c>
      <c r="C136" s="1438" t="s">
        <v>547</v>
      </c>
      <c r="D136" s="1087" t="s">
        <v>548</v>
      </c>
      <c r="E136" s="1438">
        <v>90007243</v>
      </c>
      <c r="F136" s="1132" t="s">
        <v>4499</v>
      </c>
      <c r="G136" s="1132"/>
      <c r="H136" s="1132"/>
      <c r="I136" s="1132" t="str">
        <f t="shared" si="4"/>
        <v>----Jul----</v>
      </c>
      <c r="J136" s="1132" t="str">
        <f>IF(ISNUMBER(MATCH(F136,Jan_Inputs_Calc!O:O,0)),"Jan","-")</f>
        <v>-</v>
      </c>
      <c r="K136" s="1132" t="str">
        <f>IF(ISNUMBER(MATCH(F136,Mar_Inputs_Calc_exHACC!O:O,0)),"Mar","-")</f>
        <v>-</v>
      </c>
      <c r="L136" s="1132" t="str">
        <f>IF(ISNUMBER(MATCH(F136,Jul_Inputs_Calc!P:P,0)),"Jul","-")</f>
        <v>Jul</v>
      </c>
      <c r="M136" s="1132" t="str">
        <f>IF(ISNUMBER(MATCH(F136,Sep_Inputs_Calc!O:O,0)),"Sep","-")</f>
        <v>-</v>
      </c>
      <c r="N136" s="1132" t="str">
        <f>IF(ISNUMBER(MATCH(F889,Oct_Inputs_Calc!O:O,0)),"Oct","-")</f>
        <v>-</v>
      </c>
      <c r="O136" s="1132"/>
      <c r="P136" s="1138" t="str">
        <f>IF(A136=
"A",_xlfn.XLOOKUP(F136,'Section A - Public Patients'!T:T,'Section A - Public Patients'!S:S),
IF(A136="B",_xlfn.XLOOKUP(F136,'Section B - Private Patients'!T:T,'Section B - Private Patients'!S:S),
IF(A136="C",_xlfn.XLOOKUP(F136,'Section C - Psych &amp; Mental Hlth'!T:T,'Section C - Psych &amp; Mental Hlth'!S:S),
IF(A136="D",_xlfn.XLOOKUP(F136,'Section D - Res Com.Care, MPHS '!T:T,'Section D - Res Com.Care, MPHS '!S:S),
IF(A136="E",_xlfn.XLOOKUP(F136,'Section E - Miscellaneous '!T:T,'Section E - Miscellaneous '!S:S))))))</f>
        <v>LINKED</v>
      </c>
      <c r="Q136" s="1145" t="str">
        <f>IF(A136=
"A",_xlfn.XLOOKUP(F136,'Section A - Public Patients'!T:T,'Section A - Public Patients'!V:V),
IF(A136="B",_xlfn.XLOOKUP(F136,'Section B - Private Patients'!T:T,'Section B - Private Patients'!V:V),
IF(A136="C",_xlfn.XLOOKUP(F136,'Section C - Psych &amp; Mental Hlth'!T:T,'Section C - Psych &amp; Mental Hlth'!V:V),
IF(A136="D",_xlfn.XLOOKUP(F136,'Section D - Res Com.Care, MPHS '!T:T,'Section D - Res Com.Care, MPHS '!V:V),
IF(A136="E",_xlfn.XLOOKUP(F136,'Section E - Miscellaneous '!T:T,'Section E - Miscellaneous '!V:V))))))</f>
        <v>A-1.5-001</v>
      </c>
      <c r="R136" s="1202" t="str">
        <f t="shared" si="5"/>
        <v>GPWCOGen Public Workers' Comp Other90007243</v>
      </c>
      <c r="T136" s="1115">
        <v>45108</v>
      </c>
      <c r="U136" s="1123" t="s">
        <v>1463</v>
      </c>
      <c r="V136" s="1124"/>
      <c r="W136" s="1127" t="s">
        <v>1454</v>
      </c>
      <c r="X136" s="1127"/>
      <c r="Y136" s="1126" t="s">
        <v>5381</v>
      </c>
      <c r="Z136" s="1116" t="s">
        <v>6094</v>
      </c>
    </row>
    <row r="137" spans="1:26" ht="25.5" x14ac:dyDescent="0.2">
      <c r="A137" s="1078" t="str">
        <f t="shared" ref="A137:A200" si="6">LEFT(F137,1)</f>
        <v>A</v>
      </c>
      <c r="B137" s="1086" t="s">
        <v>546</v>
      </c>
      <c r="C137" s="1438" t="s">
        <v>550</v>
      </c>
      <c r="D137" s="1089" t="s">
        <v>551</v>
      </c>
      <c r="E137" s="1438">
        <v>90005784</v>
      </c>
      <c r="F137" s="1132" t="s">
        <v>4500</v>
      </c>
      <c r="G137" s="1132"/>
      <c r="H137" s="1132"/>
      <c r="I137" s="1132" t="str">
        <f t="shared" ref="I137:I200" si="7">_xlfn.CONCAT(J137,"-",K137,"-",L137,"-",M137,"-",N137)</f>
        <v>----Jul----</v>
      </c>
      <c r="J137" s="1132" t="str">
        <f>IF(ISNUMBER(MATCH(F137,Jan_Inputs_Calc!O:O,0)),"Jan","-")</f>
        <v>-</v>
      </c>
      <c r="K137" s="1132" t="str">
        <f>IF(ISNUMBER(MATCH(F137,Mar_Inputs_Calc_exHACC!O:O,0)),"Mar","-")</f>
        <v>-</v>
      </c>
      <c r="L137" s="1132" t="str">
        <f>IF(ISNUMBER(MATCH(F137,Jul_Inputs_Calc!P:P,0)),"Jul","-")</f>
        <v>Jul</v>
      </c>
      <c r="M137" s="1132" t="str">
        <f>IF(ISNUMBER(MATCH(F137,Sep_Inputs_Calc!O:O,0)),"Sep","-")</f>
        <v>-</v>
      </c>
      <c r="N137" s="1132" t="str">
        <f>IF(ISNUMBER(MATCH(F890,Oct_Inputs_Calc!O:O,0)),"Oct","-")</f>
        <v>-</v>
      </c>
      <c r="O137" s="1132"/>
      <c r="P137" s="1138" t="str">
        <f>IF(A137=
"A",_xlfn.XLOOKUP(F137,'Section A - Public Patients'!T:T,'Section A - Public Patients'!S:S),
IF(A137="B",_xlfn.XLOOKUP(F137,'Section B - Private Patients'!T:T,'Section B - Private Patients'!S:S),
IF(A137="C",_xlfn.XLOOKUP(F137,'Section C - Psych &amp; Mental Hlth'!T:T,'Section C - Psych &amp; Mental Hlth'!S:S),
IF(A137="D",_xlfn.XLOOKUP(F137,'Section D - Res Com.Care, MPHS '!T:T,'Section D - Res Com.Care, MPHS '!S:S),
IF(A137="E",_xlfn.XLOOKUP(F137,'Section E - Miscellaneous '!T:T,'Section E - Miscellaneous '!S:S))))))</f>
        <v>LINKED</v>
      </c>
      <c r="Q137" s="1145" t="str">
        <f>IF(A137=
"A",_xlfn.XLOOKUP(F137,'Section A - Public Patients'!T:T,'Section A - Public Patients'!V:V),
IF(A137="B",_xlfn.XLOOKUP(F137,'Section B - Private Patients'!T:T,'Section B - Private Patients'!V:V),
IF(A137="C",_xlfn.XLOOKUP(F137,'Section C - Psych &amp; Mental Hlth'!T:T,'Section C - Psych &amp; Mental Hlth'!V:V),
IF(A137="D",_xlfn.XLOOKUP(F137,'Section D - Res Com.Care, MPHS '!T:T,'Section D - Res Com.Care, MPHS '!V:V),
IF(A137="E",_xlfn.XLOOKUP(F137,'Section E - Miscellaneous '!T:T,'Section E - Miscellaneous '!V:V))))))</f>
        <v>A-1.5-002</v>
      </c>
      <c r="R137" s="1202" t="str">
        <f t="shared" ref="R137:R200" si="8">_xlfn.CONCAT(C137,D137,E137)</f>
        <v>GPWCOSDGen Public Workers' Comp Other - Same Day90005784</v>
      </c>
      <c r="T137" s="1115">
        <v>45108</v>
      </c>
      <c r="U137" s="1123" t="s">
        <v>1463</v>
      </c>
      <c r="V137" s="1124"/>
      <c r="W137" s="1127" t="s">
        <v>1455</v>
      </c>
      <c r="X137" s="1127"/>
      <c r="Y137" s="1126" t="s">
        <v>5382</v>
      </c>
      <c r="Z137" s="1116" t="s">
        <v>6094</v>
      </c>
    </row>
    <row r="138" spans="1:26" ht="25.5" x14ac:dyDescent="0.2">
      <c r="A138" s="1078" t="str">
        <f t="shared" si="6"/>
        <v>A</v>
      </c>
      <c r="B138" s="1086" t="s">
        <v>546</v>
      </c>
      <c r="C138" s="1438" t="s">
        <v>552</v>
      </c>
      <c r="D138" s="1089" t="s">
        <v>553</v>
      </c>
      <c r="E138" s="1438">
        <v>90007244</v>
      </c>
      <c r="F138" s="1132" t="s">
        <v>4501</v>
      </c>
      <c r="G138" s="1132"/>
      <c r="H138" s="1132"/>
      <c r="I138" s="1132" t="str">
        <f t="shared" si="7"/>
        <v>----Jul----</v>
      </c>
      <c r="J138" s="1132" t="str">
        <f>IF(ISNUMBER(MATCH(F138,Jan_Inputs_Calc!O:O,0)),"Jan","-")</f>
        <v>-</v>
      </c>
      <c r="K138" s="1132" t="str">
        <f>IF(ISNUMBER(MATCH(F138,Mar_Inputs_Calc_exHACC!O:O,0)),"Mar","-")</f>
        <v>-</v>
      </c>
      <c r="L138" s="1132" t="str">
        <f>IF(ISNUMBER(MATCH(F138,Jul_Inputs_Calc!P:P,0)),"Jul","-")</f>
        <v>Jul</v>
      </c>
      <c r="M138" s="1132" t="str">
        <f>IF(ISNUMBER(MATCH(F138,Sep_Inputs_Calc!O:O,0)),"Sep","-")</f>
        <v>-</v>
      </c>
      <c r="N138" s="1132" t="str">
        <f>IF(ISNUMBER(MATCH(F891,Oct_Inputs_Calc!O:O,0)),"Oct","-")</f>
        <v>-</v>
      </c>
      <c r="O138" s="1132"/>
      <c r="P138" s="1138" t="str">
        <f>IF(A138=
"A",_xlfn.XLOOKUP(F138,'Section A - Public Patients'!T:T,'Section A - Public Patients'!S:S),
IF(A138="B",_xlfn.XLOOKUP(F138,'Section B - Private Patients'!T:T,'Section B - Private Patients'!S:S),
IF(A138="C",_xlfn.XLOOKUP(F138,'Section C - Psych &amp; Mental Hlth'!T:T,'Section C - Psych &amp; Mental Hlth'!S:S),
IF(A138="D",_xlfn.XLOOKUP(F138,'Section D - Res Com.Care, MPHS '!T:T,'Section D - Res Com.Care, MPHS '!S:S),
IF(A138="E",_xlfn.XLOOKUP(F138,'Section E - Miscellaneous '!T:T,'Section E - Miscellaneous '!S:S))))))</f>
        <v>LINKED</v>
      </c>
      <c r="Q138" s="1145" t="str">
        <f>IF(A138=
"A",_xlfn.XLOOKUP(F138,'Section A - Public Patients'!T:T,'Section A - Public Patients'!V:V),
IF(A138="B",_xlfn.XLOOKUP(F138,'Section B - Private Patients'!T:T,'Section B - Private Patients'!V:V),
IF(A138="C",_xlfn.XLOOKUP(F138,'Section C - Psych &amp; Mental Hlth'!T:T,'Section C - Psych &amp; Mental Hlth'!V:V),
IF(A138="D",_xlfn.XLOOKUP(F138,'Section D - Res Com.Care, MPHS '!T:T,'Section D - Res Com.Care, MPHS '!V:V),
IF(A138="E",_xlfn.XLOOKUP(F138,'Section E - Miscellaneous '!T:T,'Section E - Miscellaneous '!V:V))))))</f>
        <v>A-1.5-003</v>
      </c>
      <c r="R138" s="1202" t="str">
        <f t="shared" si="8"/>
        <v>GPWCOCCGen Public Workers' Compensation Other Coronary Care Unit90007244</v>
      </c>
      <c r="T138" s="1115">
        <v>45108</v>
      </c>
      <c r="U138" s="1123" t="s">
        <v>1463</v>
      </c>
      <c r="V138" s="1124"/>
      <c r="W138" s="1127" t="s">
        <v>1456</v>
      </c>
      <c r="X138" s="1127"/>
      <c r="Y138" s="1126" t="s">
        <v>5383</v>
      </c>
      <c r="Z138" s="1116" t="s">
        <v>6094</v>
      </c>
    </row>
    <row r="139" spans="1:26" ht="25.5" x14ac:dyDescent="0.2">
      <c r="A139" s="1078" t="str">
        <f t="shared" si="6"/>
        <v>A</v>
      </c>
      <c r="B139" s="1086" t="s">
        <v>546</v>
      </c>
      <c r="C139" s="1438" t="s">
        <v>554</v>
      </c>
      <c r="D139" s="1089" t="s">
        <v>555</v>
      </c>
      <c r="E139" s="1438">
        <v>90006410</v>
      </c>
      <c r="F139" s="1132" t="s">
        <v>4502</v>
      </c>
      <c r="G139" s="1132"/>
      <c r="H139" s="1132"/>
      <c r="I139" s="1132" t="str">
        <f t="shared" si="7"/>
        <v>----Jul----</v>
      </c>
      <c r="J139" s="1132" t="str">
        <f>IF(ISNUMBER(MATCH(F139,Jan_Inputs_Calc!O:O,0)),"Jan","-")</f>
        <v>-</v>
      </c>
      <c r="K139" s="1132" t="str">
        <f>IF(ISNUMBER(MATCH(F139,Mar_Inputs_Calc_exHACC!O:O,0)),"Mar","-")</f>
        <v>-</v>
      </c>
      <c r="L139" s="1132" t="str">
        <f>IF(ISNUMBER(MATCH(F139,Jul_Inputs_Calc!P:P,0)),"Jul","-")</f>
        <v>Jul</v>
      </c>
      <c r="M139" s="1132" t="str">
        <f>IF(ISNUMBER(MATCH(F139,Sep_Inputs_Calc!O:O,0)),"Sep","-")</f>
        <v>-</v>
      </c>
      <c r="N139" s="1132" t="str">
        <f>IF(ISNUMBER(MATCH(F892,Oct_Inputs_Calc!O:O,0)),"Oct","-")</f>
        <v>-</v>
      </c>
      <c r="O139" s="1132"/>
      <c r="P139" s="1138" t="str">
        <f>IF(A139=
"A",_xlfn.XLOOKUP(F139,'Section A - Public Patients'!T:T,'Section A - Public Patients'!S:S),
IF(A139="B",_xlfn.XLOOKUP(F139,'Section B - Private Patients'!T:T,'Section B - Private Patients'!S:S),
IF(A139="C",_xlfn.XLOOKUP(F139,'Section C - Psych &amp; Mental Hlth'!T:T,'Section C - Psych &amp; Mental Hlth'!S:S),
IF(A139="D",_xlfn.XLOOKUP(F139,'Section D - Res Com.Care, MPHS '!T:T,'Section D - Res Com.Care, MPHS '!S:S),
IF(A139="E",_xlfn.XLOOKUP(F139,'Section E - Miscellaneous '!T:T,'Section E - Miscellaneous '!S:S))))))</f>
        <v>LINKED</v>
      </c>
      <c r="Q139" s="1145" t="str">
        <f>IF(A139=
"A",_xlfn.XLOOKUP(F139,'Section A - Public Patients'!T:T,'Section A - Public Patients'!V:V),
IF(A139="B",_xlfn.XLOOKUP(F139,'Section B - Private Patients'!T:T,'Section B - Private Patients'!V:V),
IF(A139="C",_xlfn.XLOOKUP(F139,'Section C - Psych &amp; Mental Hlth'!T:T,'Section C - Psych &amp; Mental Hlth'!V:V),
IF(A139="D",_xlfn.XLOOKUP(F139,'Section D - Res Com.Care, MPHS '!T:T,'Section D - Res Com.Care, MPHS '!V:V),
IF(A139="E",_xlfn.XLOOKUP(F139,'Section E - Miscellaneous '!T:T,'Section E - Miscellaneous '!V:V))))))</f>
        <v>A-1.5-004</v>
      </c>
      <c r="R139" s="1202" t="str">
        <f t="shared" si="8"/>
        <v>GPWCOCCSDGen Public Workers' Compensation Other Coronary Care Unit - SD90006410</v>
      </c>
      <c r="T139" s="1115">
        <v>45108</v>
      </c>
      <c r="U139" s="1123" t="s">
        <v>1463</v>
      </c>
      <c r="V139" s="1124"/>
      <c r="W139" s="1127" t="s">
        <v>1457</v>
      </c>
      <c r="X139" s="1127">
        <v>90007224</v>
      </c>
      <c r="Y139" s="1126" t="s">
        <v>5384</v>
      </c>
      <c r="Z139" s="1116" t="s">
        <v>6094</v>
      </c>
    </row>
    <row r="140" spans="1:26" ht="25.5" x14ac:dyDescent="0.2">
      <c r="A140" s="1078" t="str">
        <f t="shared" si="6"/>
        <v>A</v>
      </c>
      <c r="B140" s="1086" t="s">
        <v>546</v>
      </c>
      <c r="C140" s="1438" t="s">
        <v>556</v>
      </c>
      <c r="D140" s="1089" t="s">
        <v>557</v>
      </c>
      <c r="E140" s="1438">
        <v>90007245</v>
      </c>
      <c r="F140" s="1132" t="s">
        <v>4503</v>
      </c>
      <c r="G140" s="1132"/>
      <c r="H140" s="1132"/>
      <c r="I140" s="1132" t="str">
        <f t="shared" si="7"/>
        <v>----Jul----</v>
      </c>
      <c r="J140" s="1132" t="str">
        <f>IF(ISNUMBER(MATCH(F140,Jan_Inputs_Calc!O:O,0)),"Jan","-")</f>
        <v>-</v>
      </c>
      <c r="K140" s="1132" t="str">
        <f>IF(ISNUMBER(MATCH(F140,Mar_Inputs_Calc_exHACC!O:O,0)),"Mar","-")</f>
        <v>-</v>
      </c>
      <c r="L140" s="1132" t="str">
        <f>IF(ISNUMBER(MATCH(F140,Jul_Inputs_Calc!P:P,0)),"Jul","-")</f>
        <v>Jul</v>
      </c>
      <c r="M140" s="1132" t="str">
        <f>IF(ISNUMBER(MATCH(F140,Sep_Inputs_Calc!O:O,0)),"Sep","-")</f>
        <v>-</v>
      </c>
      <c r="N140" s="1132" t="str">
        <f>IF(ISNUMBER(MATCH(F893,Oct_Inputs_Calc!O:O,0)),"Oct","-")</f>
        <v>-</v>
      </c>
      <c r="O140" s="1132"/>
      <c r="P140" s="1138" t="str">
        <f>IF(A140=
"A",_xlfn.XLOOKUP(F140,'Section A - Public Patients'!T:T,'Section A - Public Patients'!S:S),
IF(A140="B",_xlfn.XLOOKUP(F140,'Section B - Private Patients'!T:T,'Section B - Private Patients'!S:S),
IF(A140="C",_xlfn.XLOOKUP(F140,'Section C - Psych &amp; Mental Hlth'!T:T,'Section C - Psych &amp; Mental Hlth'!S:S),
IF(A140="D",_xlfn.XLOOKUP(F140,'Section D - Res Com.Care, MPHS '!T:T,'Section D - Res Com.Care, MPHS '!S:S),
IF(A140="E",_xlfn.XLOOKUP(F140,'Section E - Miscellaneous '!T:T,'Section E - Miscellaneous '!S:S))))))</f>
        <v>LINKED</v>
      </c>
      <c r="Q140" s="1145" t="str">
        <f>IF(A140=
"A",_xlfn.XLOOKUP(F140,'Section A - Public Patients'!T:T,'Section A - Public Patients'!V:V),
IF(A140="B",_xlfn.XLOOKUP(F140,'Section B - Private Patients'!T:T,'Section B - Private Patients'!V:V),
IF(A140="C",_xlfn.XLOOKUP(F140,'Section C - Psych &amp; Mental Hlth'!T:T,'Section C - Psych &amp; Mental Hlth'!V:V),
IF(A140="D",_xlfn.XLOOKUP(F140,'Section D - Res Com.Care, MPHS '!T:T,'Section D - Res Com.Care, MPHS '!V:V),
IF(A140="E",_xlfn.XLOOKUP(F140,'Section E - Miscellaneous '!T:T,'Section E - Miscellaneous '!V:V))))))</f>
        <v>A-1.5-005</v>
      </c>
      <c r="R140" s="1202" t="str">
        <f t="shared" si="8"/>
        <v>GPWCOICGen Public Workers' Compensation Other Intensive Care Unit90007245</v>
      </c>
      <c r="T140" s="1115">
        <v>45108</v>
      </c>
      <c r="U140" s="1123" t="s">
        <v>1463</v>
      </c>
      <c r="V140" s="1124"/>
      <c r="W140" s="1127" t="s">
        <v>1458</v>
      </c>
      <c r="X140" s="1127">
        <v>90006400</v>
      </c>
      <c r="Y140" s="1126" t="s">
        <v>5385</v>
      </c>
      <c r="Z140" s="1116" t="s">
        <v>6094</v>
      </c>
    </row>
    <row r="141" spans="1:26" ht="25.5" x14ac:dyDescent="0.2">
      <c r="A141" s="1078" t="str">
        <f t="shared" si="6"/>
        <v>A</v>
      </c>
      <c r="B141" s="1086" t="s">
        <v>546</v>
      </c>
      <c r="C141" s="1438" t="s">
        <v>559</v>
      </c>
      <c r="D141" s="1089" t="s">
        <v>560</v>
      </c>
      <c r="E141" s="1438">
        <v>90005993</v>
      </c>
      <c r="F141" s="1132" t="s">
        <v>4504</v>
      </c>
      <c r="G141" s="1132"/>
      <c r="H141" s="1132"/>
      <c r="I141" s="1132" t="str">
        <f t="shared" si="7"/>
        <v>----Jul----</v>
      </c>
      <c r="J141" s="1132" t="str">
        <f>IF(ISNUMBER(MATCH(F141,Jan_Inputs_Calc!O:O,0)),"Jan","-")</f>
        <v>-</v>
      </c>
      <c r="K141" s="1132" t="str">
        <f>IF(ISNUMBER(MATCH(F141,Mar_Inputs_Calc_exHACC!O:O,0)),"Mar","-")</f>
        <v>-</v>
      </c>
      <c r="L141" s="1132" t="str">
        <f>IF(ISNUMBER(MATCH(F141,Jul_Inputs_Calc!P:P,0)),"Jul","-")</f>
        <v>Jul</v>
      </c>
      <c r="M141" s="1132" t="str">
        <f>IF(ISNUMBER(MATCH(F141,Sep_Inputs_Calc!O:O,0)),"Sep","-")</f>
        <v>-</v>
      </c>
      <c r="N141" s="1132" t="str">
        <f>IF(ISNUMBER(MATCH(F894,Oct_Inputs_Calc!O:O,0)),"Oct","-")</f>
        <v>-</v>
      </c>
      <c r="O141" s="1132"/>
      <c r="P141" s="1138" t="str">
        <f>IF(A141=
"A",_xlfn.XLOOKUP(F141,'Section A - Public Patients'!T:T,'Section A - Public Patients'!S:S),
IF(A141="B",_xlfn.XLOOKUP(F141,'Section B - Private Patients'!T:T,'Section B - Private Patients'!S:S),
IF(A141="C",_xlfn.XLOOKUP(F141,'Section C - Psych &amp; Mental Hlth'!T:T,'Section C - Psych &amp; Mental Hlth'!S:S),
IF(A141="D",_xlfn.XLOOKUP(F141,'Section D - Res Com.Care, MPHS '!T:T,'Section D - Res Com.Care, MPHS '!S:S),
IF(A141="E",_xlfn.XLOOKUP(F141,'Section E - Miscellaneous '!T:T,'Section E - Miscellaneous '!S:S))))))</f>
        <v>LINKED</v>
      </c>
      <c r="Q141" s="1145" t="str">
        <f>IF(A141=
"A",_xlfn.XLOOKUP(F141,'Section A - Public Patients'!T:T,'Section A - Public Patients'!V:V),
IF(A141="B",_xlfn.XLOOKUP(F141,'Section B - Private Patients'!T:T,'Section B - Private Patients'!V:V),
IF(A141="C",_xlfn.XLOOKUP(F141,'Section C - Psych &amp; Mental Hlth'!T:T,'Section C - Psych &amp; Mental Hlth'!V:V),
IF(A141="D",_xlfn.XLOOKUP(F141,'Section D - Res Com.Care, MPHS '!T:T,'Section D - Res Com.Care, MPHS '!V:V),
IF(A141="E",_xlfn.XLOOKUP(F141,'Section E - Miscellaneous '!T:T,'Section E - Miscellaneous '!V:V))))))</f>
        <v>A-1.5-006</v>
      </c>
      <c r="R141" s="1202" t="str">
        <f t="shared" si="8"/>
        <v>GPWCOICSDGen Public Workers' Compensation Other Intensive Care Unit- SD90005993</v>
      </c>
      <c r="T141" s="1115">
        <v>45108</v>
      </c>
      <c r="U141" s="1123" t="s">
        <v>1463</v>
      </c>
      <c r="V141" s="1124"/>
      <c r="W141" s="1127" t="s">
        <v>1459</v>
      </c>
      <c r="X141" s="1127">
        <v>90007225</v>
      </c>
      <c r="Y141" s="1126" t="s">
        <v>5386</v>
      </c>
      <c r="Z141" s="1116" t="s">
        <v>6094</v>
      </c>
    </row>
    <row r="142" spans="1:26" ht="25.5" x14ac:dyDescent="0.2">
      <c r="A142" s="1078" t="str">
        <f t="shared" si="6"/>
        <v>A</v>
      </c>
      <c r="B142" s="1086" t="s">
        <v>546</v>
      </c>
      <c r="C142" s="1438" t="s">
        <v>561</v>
      </c>
      <c r="D142" s="1089" t="s">
        <v>562</v>
      </c>
      <c r="E142" s="1438">
        <v>90007246</v>
      </c>
      <c r="F142" s="1132" t="s">
        <v>4505</v>
      </c>
      <c r="G142" s="1132"/>
      <c r="H142" s="1132"/>
      <c r="I142" s="1132" t="str">
        <f t="shared" si="7"/>
        <v>----Jul----</v>
      </c>
      <c r="J142" s="1132" t="str">
        <f>IF(ISNUMBER(MATCH(F142,Jan_Inputs_Calc!O:O,0)),"Jan","-")</f>
        <v>-</v>
      </c>
      <c r="K142" s="1132" t="str">
        <f>IF(ISNUMBER(MATCH(F142,Mar_Inputs_Calc_exHACC!O:O,0)),"Mar","-")</f>
        <v>-</v>
      </c>
      <c r="L142" s="1132" t="str">
        <f>IF(ISNUMBER(MATCH(F142,Jul_Inputs_Calc!P:P,0)),"Jul","-")</f>
        <v>Jul</v>
      </c>
      <c r="M142" s="1132" t="str">
        <f>IF(ISNUMBER(MATCH(F142,Sep_Inputs_Calc!O:O,0)),"Sep","-")</f>
        <v>-</v>
      </c>
      <c r="N142" s="1132" t="str">
        <f>IF(ISNUMBER(MATCH(F895,Oct_Inputs_Calc!O:O,0)),"Oct","-")</f>
        <v>-</v>
      </c>
      <c r="O142" s="1132"/>
      <c r="P142" s="1138" t="str">
        <f>IF(A142=
"A",_xlfn.XLOOKUP(F142,'Section A - Public Patients'!T:T,'Section A - Public Patients'!S:S),
IF(A142="B",_xlfn.XLOOKUP(F142,'Section B - Private Patients'!T:T,'Section B - Private Patients'!S:S),
IF(A142="C",_xlfn.XLOOKUP(F142,'Section C - Psych &amp; Mental Hlth'!T:T,'Section C - Psych &amp; Mental Hlth'!S:S),
IF(A142="D",_xlfn.XLOOKUP(F142,'Section D - Res Com.Care, MPHS '!T:T,'Section D - Res Com.Care, MPHS '!S:S),
IF(A142="E",_xlfn.XLOOKUP(F142,'Section E - Miscellaneous '!T:T,'Section E - Miscellaneous '!S:S))))))</f>
        <v>LINKED</v>
      </c>
      <c r="Q142" s="1145" t="str">
        <f>IF(A142=
"A",_xlfn.XLOOKUP(F142,'Section A - Public Patients'!T:T,'Section A - Public Patients'!V:V),
IF(A142="B",_xlfn.XLOOKUP(F142,'Section B - Private Patients'!T:T,'Section B - Private Patients'!V:V),
IF(A142="C",_xlfn.XLOOKUP(F142,'Section C - Psych &amp; Mental Hlth'!T:T,'Section C - Psych &amp; Mental Hlth'!V:V),
IF(A142="D",_xlfn.XLOOKUP(F142,'Section D - Res Com.Care, MPHS '!T:T,'Section D - Res Com.Care, MPHS '!V:V),
IF(A142="E",_xlfn.XLOOKUP(F142,'Section E - Miscellaneous '!T:T,'Section E - Miscellaneous '!V:V))))))</f>
        <v>A-1.5-007</v>
      </c>
      <c r="R142" s="1202" t="str">
        <f t="shared" si="8"/>
        <v>GPWCORGen Public Workers' Compensation Other Rehabilitation90007246</v>
      </c>
      <c r="T142" s="1115">
        <v>45108</v>
      </c>
      <c r="U142" s="1123" t="s">
        <v>1463</v>
      </c>
      <c r="V142" s="1124"/>
      <c r="W142" s="1127" t="s">
        <v>1460</v>
      </c>
      <c r="X142" s="1127">
        <v>90005988</v>
      </c>
      <c r="Y142" s="1126" t="s">
        <v>5387</v>
      </c>
      <c r="Z142" s="1116" t="s">
        <v>6094</v>
      </c>
    </row>
    <row r="143" spans="1:26" ht="25.5" x14ac:dyDescent="0.2">
      <c r="A143" s="1078" t="str">
        <f t="shared" si="6"/>
        <v>A</v>
      </c>
      <c r="B143" s="1086" t="s">
        <v>546</v>
      </c>
      <c r="C143" s="1438" t="s">
        <v>563</v>
      </c>
      <c r="D143" s="1089" t="s">
        <v>564</v>
      </c>
      <c r="E143" s="1438">
        <v>90006411</v>
      </c>
      <c r="F143" s="1132" t="s">
        <v>4506</v>
      </c>
      <c r="G143" s="1132"/>
      <c r="H143" s="1132"/>
      <c r="I143" s="1132" t="str">
        <f t="shared" si="7"/>
        <v>----Jul----</v>
      </c>
      <c r="J143" s="1132" t="str">
        <f>IF(ISNUMBER(MATCH(F143,Jan_Inputs_Calc!O:O,0)),"Jan","-")</f>
        <v>-</v>
      </c>
      <c r="K143" s="1132" t="str">
        <f>IF(ISNUMBER(MATCH(F143,Mar_Inputs_Calc_exHACC!O:O,0)),"Mar","-")</f>
        <v>-</v>
      </c>
      <c r="L143" s="1132" t="str">
        <f>IF(ISNUMBER(MATCH(F143,Jul_Inputs_Calc!P:P,0)),"Jul","-")</f>
        <v>Jul</v>
      </c>
      <c r="M143" s="1132" t="str">
        <f>IF(ISNUMBER(MATCH(F143,Sep_Inputs_Calc!O:O,0)),"Sep","-")</f>
        <v>-</v>
      </c>
      <c r="N143" s="1132" t="str">
        <f>IF(ISNUMBER(MATCH(F896,Oct_Inputs_Calc!O:O,0)),"Oct","-")</f>
        <v>-</v>
      </c>
      <c r="O143" s="1132"/>
      <c r="P143" s="1138" t="str">
        <f>IF(A143=
"A",_xlfn.XLOOKUP(F143,'Section A - Public Patients'!T:T,'Section A - Public Patients'!S:S),
IF(A143="B",_xlfn.XLOOKUP(F143,'Section B - Private Patients'!T:T,'Section B - Private Patients'!S:S),
IF(A143="C",_xlfn.XLOOKUP(F143,'Section C - Psych &amp; Mental Hlth'!T:T,'Section C - Psych &amp; Mental Hlth'!S:S),
IF(A143="D",_xlfn.XLOOKUP(F143,'Section D - Res Com.Care, MPHS '!T:T,'Section D - Res Com.Care, MPHS '!S:S),
IF(A143="E",_xlfn.XLOOKUP(F143,'Section E - Miscellaneous '!T:T,'Section E - Miscellaneous '!S:S))))))</f>
        <v>LINKED</v>
      </c>
      <c r="Q143" s="1145" t="str">
        <f>IF(A143=
"A",_xlfn.XLOOKUP(F143,'Section A - Public Patients'!T:T,'Section A - Public Patients'!V:V),
IF(A143="B",_xlfn.XLOOKUP(F143,'Section B - Private Patients'!T:T,'Section B - Private Patients'!V:V),
IF(A143="C",_xlfn.XLOOKUP(F143,'Section C - Psych &amp; Mental Hlth'!T:T,'Section C - Psych &amp; Mental Hlth'!V:V),
IF(A143="D",_xlfn.XLOOKUP(F143,'Section D - Res Com.Care, MPHS '!T:T,'Section D - Res Com.Care, MPHS '!V:V),
IF(A143="E",_xlfn.XLOOKUP(F143,'Section E - Miscellaneous '!T:T,'Section E - Miscellaneous '!V:V))))))</f>
        <v>A-1.5-008</v>
      </c>
      <c r="R143" s="1202" t="str">
        <f t="shared" si="8"/>
        <v>GPWCORSDGen Public Workers' Compensation Other Rehabilitation - SD90006411</v>
      </c>
      <c r="T143" s="1115">
        <v>45108</v>
      </c>
      <c r="U143" s="1123" t="s">
        <v>1463</v>
      </c>
      <c r="V143" s="1124"/>
      <c r="W143" s="1127" t="s">
        <v>1461</v>
      </c>
      <c r="X143" s="1127">
        <v>90007226</v>
      </c>
      <c r="Y143" s="1126" t="s">
        <v>5388</v>
      </c>
      <c r="Z143" s="1116" t="s">
        <v>6094</v>
      </c>
    </row>
    <row r="144" spans="1:26" ht="25.5" x14ac:dyDescent="0.2">
      <c r="A144" s="1078" t="str">
        <f t="shared" si="6"/>
        <v>A</v>
      </c>
      <c r="B144" s="1086" t="s">
        <v>546</v>
      </c>
      <c r="C144" s="1438" t="s">
        <v>565</v>
      </c>
      <c r="D144" s="1089" t="s">
        <v>566</v>
      </c>
      <c r="E144" s="1438">
        <v>90007247</v>
      </c>
      <c r="F144" s="1132" t="s">
        <v>4507</v>
      </c>
      <c r="G144" s="1132"/>
      <c r="H144" s="1132"/>
      <c r="I144" s="1132" t="str">
        <f t="shared" si="7"/>
        <v>----Jul----</v>
      </c>
      <c r="J144" s="1132" t="str">
        <f>IF(ISNUMBER(MATCH(F144,Jan_Inputs_Calc!O:O,0)),"Jan","-")</f>
        <v>-</v>
      </c>
      <c r="K144" s="1132" t="str">
        <f>IF(ISNUMBER(MATCH(F144,Mar_Inputs_Calc_exHACC!O:O,0)),"Mar","-")</f>
        <v>-</v>
      </c>
      <c r="L144" s="1132" t="str">
        <f>IF(ISNUMBER(MATCH(F144,Jul_Inputs_Calc!P:P,0)),"Jul","-")</f>
        <v>Jul</v>
      </c>
      <c r="M144" s="1132" t="str">
        <f>IF(ISNUMBER(MATCH(F144,Sep_Inputs_Calc!O:O,0)),"Sep","-")</f>
        <v>-</v>
      </c>
      <c r="N144" s="1132" t="str">
        <f>IF(ISNUMBER(MATCH(F897,Oct_Inputs_Calc!O:O,0)),"Oct","-")</f>
        <v>-</v>
      </c>
      <c r="O144" s="1132"/>
      <c r="P144" s="1138" t="str">
        <f>IF(A144=
"A",_xlfn.XLOOKUP(F144,'Section A - Public Patients'!T:T,'Section A - Public Patients'!S:S),
IF(A144="B",_xlfn.XLOOKUP(F144,'Section B - Private Patients'!T:T,'Section B - Private Patients'!S:S),
IF(A144="C",_xlfn.XLOOKUP(F144,'Section C - Psych &amp; Mental Hlth'!T:T,'Section C - Psych &amp; Mental Hlth'!S:S),
IF(A144="D",_xlfn.XLOOKUP(F144,'Section D - Res Com.Care, MPHS '!T:T,'Section D - Res Com.Care, MPHS '!S:S),
IF(A144="E",_xlfn.XLOOKUP(F144,'Section E - Miscellaneous '!T:T,'Section E - Miscellaneous '!S:S))))))</f>
        <v>LINKED</v>
      </c>
      <c r="Q144" s="1145" t="str">
        <f>IF(A144=
"A",_xlfn.XLOOKUP(F144,'Section A - Public Patients'!T:T,'Section A - Public Patients'!V:V),
IF(A144="B",_xlfn.XLOOKUP(F144,'Section B - Private Patients'!T:T,'Section B - Private Patients'!V:V),
IF(A144="C",_xlfn.XLOOKUP(F144,'Section C - Psych &amp; Mental Hlth'!T:T,'Section C - Psych &amp; Mental Hlth'!V:V),
IF(A144="D",_xlfn.XLOOKUP(F144,'Section D - Res Com.Care, MPHS '!T:T,'Section D - Res Com.Care, MPHS '!V:V),
IF(A144="E",_xlfn.XLOOKUP(F144,'Section E - Miscellaneous '!T:T,'Section E - Miscellaneous '!V:V))))))</f>
        <v>A-1.5-009</v>
      </c>
      <c r="R144" s="1202" t="str">
        <f t="shared" si="8"/>
        <v>GPWCOBGen Public Workers' Comp Other Burns 90007247</v>
      </c>
      <c r="T144" s="1115">
        <v>45108</v>
      </c>
      <c r="U144" s="1123" t="s">
        <v>1463</v>
      </c>
      <c r="V144" s="1124"/>
      <c r="W144" s="1127" t="s">
        <v>1462</v>
      </c>
      <c r="X144" s="1127">
        <v>90006401</v>
      </c>
      <c r="Y144" s="1126" t="s">
        <v>5389</v>
      </c>
      <c r="Z144" s="1116" t="s">
        <v>6094</v>
      </c>
    </row>
    <row r="145" spans="1:26" ht="25.5" x14ac:dyDescent="0.2">
      <c r="A145" s="1078" t="str">
        <f t="shared" si="6"/>
        <v>A</v>
      </c>
      <c r="B145" s="1086" t="s">
        <v>546</v>
      </c>
      <c r="C145" s="1438" t="s">
        <v>567</v>
      </c>
      <c r="D145" s="1089" t="s">
        <v>568</v>
      </c>
      <c r="E145" s="1438">
        <v>90005680</v>
      </c>
      <c r="F145" s="1132" t="s">
        <v>4508</v>
      </c>
      <c r="G145" s="1132"/>
      <c r="H145" s="1132"/>
      <c r="I145" s="1132" t="str">
        <f t="shared" si="7"/>
        <v>----Jul----</v>
      </c>
      <c r="J145" s="1132" t="str">
        <f>IF(ISNUMBER(MATCH(F145,Jan_Inputs_Calc!O:O,0)),"Jan","-")</f>
        <v>-</v>
      </c>
      <c r="K145" s="1132" t="str">
        <f>IF(ISNUMBER(MATCH(F145,Mar_Inputs_Calc_exHACC!O:O,0)),"Mar","-")</f>
        <v>-</v>
      </c>
      <c r="L145" s="1132" t="str">
        <f>IF(ISNUMBER(MATCH(F145,Jul_Inputs_Calc!P:P,0)),"Jul","-")</f>
        <v>Jul</v>
      </c>
      <c r="M145" s="1132" t="str">
        <f>IF(ISNUMBER(MATCH(F145,Sep_Inputs_Calc!O:O,0)),"Sep","-")</f>
        <v>-</v>
      </c>
      <c r="N145" s="1132" t="str">
        <f>IF(ISNUMBER(MATCH(F898,Oct_Inputs_Calc!O:O,0)),"Oct","-")</f>
        <v>-</v>
      </c>
      <c r="O145" s="1132"/>
      <c r="P145" s="1138" t="str">
        <f>IF(A145=
"A",_xlfn.XLOOKUP(F145,'Section A - Public Patients'!T:T,'Section A - Public Patients'!S:S),
IF(A145="B",_xlfn.XLOOKUP(F145,'Section B - Private Patients'!T:T,'Section B - Private Patients'!S:S),
IF(A145="C",_xlfn.XLOOKUP(F145,'Section C - Psych &amp; Mental Hlth'!T:T,'Section C - Psych &amp; Mental Hlth'!S:S),
IF(A145="D",_xlfn.XLOOKUP(F145,'Section D - Res Com.Care, MPHS '!T:T,'Section D - Res Com.Care, MPHS '!S:S),
IF(A145="E",_xlfn.XLOOKUP(F145,'Section E - Miscellaneous '!T:T,'Section E - Miscellaneous '!S:S))))))</f>
        <v>LINKED</v>
      </c>
      <c r="Q145" s="1145" t="str">
        <f>IF(A145=
"A",_xlfn.XLOOKUP(F145,'Section A - Public Patients'!T:T,'Section A - Public Patients'!V:V),
IF(A145="B",_xlfn.XLOOKUP(F145,'Section B - Private Patients'!T:T,'Section B - Private Patients'!V:V),
IF(A145="C",_xlfn.XLOOKUP(F145,'Section C - Psych &amp; Mental Hlth'!T:T,'Section C - Psych &amp; Mental Hlth'!V:V),
IF(A145="D",_xlfn.XLOOKUP(F145,'Section D - Res Com.Care, MPHS '!T:T,'Section D - Res Com.Care, MPHS '!V:V),
IF(A145="E",_xlfn.XLOOKUP(F145,'Section E - Miscellaneous '!T:T,'Section E - Miscellaneous '!V:V))))))</f>
        <v>A-1.5-004</v>
      </c>
      <c r="R145" s="1202" t="str">
        <f t="shared" si="8"/>
        <v>GPWCOBSDGen Public Workers' Comp Other Burns SD90005680</v>
      </c>
      <c r="T145" s="1418">
        <v>45202</v>
      </c>
      <c r="U145" s="1123" t="s">
        <v>784</v>
      </c>
      <c r="V145" s="1124" t="s">
        <v>6181</v>
      </c>
      <c r="W145" s="1127" t="s">
        <v>6203</v>
      </c>
      <c r="X145" s="1127">
        <v>90007256</v>
      </c>
      <c r="Y145" s="1126" t="s">
        <v>6221</v>
      </c>
      <c r="Z145" s="1116" t="s">
        <v>6372</v>
      </c>
    </row>
    <row r="146" spans="1:26" ht="25.5" x14ac:dyDescent="0.2">
      <c r="A146" s="1078" t="str">
        <f t="shared" si="6"/>
        <v>A</v>
      </c>
      <c r="B146" s="1086" t="s">
        <v>546</v>
      </c>
      <c r="C146" s="1438" t="s">
        <v>569</v>
      </c>
      <c r="D146" s="1089" t="s">
        <v>570</v>
      </c>
      <c r="E146" s="1438">
        <v>90007248</v>
      </c>
      <c r="F146" s="1132" t="s">
        <v>4509</v>
      </c>
      <c r="G146" s="1132"/>
      <c r="H146" s="1132"/>
      <c r="I146" s="1132" t="str">
        <f t="shared" si="7"/>
        <v>----Jul----</v>
      </c>
      <c r="J146" s="1132" t="str">
        <f>IF(ISNUMBER(MATCH(F146,Jan_Inputs_Calc!O:O,0)),"Jan","-")</f>
        <v>-</v>
      </c>
      <c r="K146" s="1132" t="str">
        <f>IF(ISNUMBER(MATCH(F146,Mar_Inputs_Calc_exHACC!O:O,0)),"Mar","-")</f>
        <v>-</v>
      </c>
      <c r="L146" s="1132" t="str">
        <f>IF(ISNUMBER(MATCH(F146,Jul_Inputs_Calc!P:P,0)),"Jul","-")</f>
        <v>Jul</v>
      </c>
      <c r="M146" s="1132" t="str">
        <f>IF(ISNUMBER(MATCH(F146,Sep_Inputs_Calc!O:O,0)),"Sep","-")</f>
        <v>-</v>
      </c>
      <c r="N146" s="1132" t="str">
        <f>IF(ISNUMBER(MATCH(F899,Oct_Inputs_Calc!O:O,0)),"Oct","-")</f>
        <v>-</v>
      </c>
      <c r="O146" s="1132"/>
      <c r="P146" s="1138" t="str">
        <f>IF(A146=
"A",_xlfn.XLOOKUP(F146,'Section A - Public Patients'!T:T,'Section A - Public Patients'!S:S),
IF(A146="B",_xlfn.XLOOKUP(F146,'Section B - Private Patients'!T:T,'Section B - Private Patients'!S:S),
IF(A146="C",_xlfn.XLOOKUP(F146,'Section C - Psych &amp; Mental Hlth'!T:T,'Section C - Psych &amp; Mental Hlth'!S:S),
IF(A146="D",_xlfn.XLOOKUP(F146,'Section D - Res Com.Care, MPHS '!T:T,'Section D - Res Com.Care, MPHS '!S:S),
IF(A146="E",_xlfn.XLOOKUP(F146,'Section E - Miscellaneous '!T:T,'Section E - Miscellaneous '!S:S))))))</f>
        <v>LINKED</v>
      </c>
      <c r="Q146" s="1145" t="str">
        <f>IF(A146=
"A",_xlfn.XLOOKUP(F146,'Section A - Public Patients'!T:T,'Section A - Public Patients'!V:V),
IF(A146="B",_xlfn.XLOOKUP(F146,'Section B - Private Patients'!T:T,'Section B - Private Patients'!V:V),
IF(A146="C",_xlfn.XLOOKUP(F146,'Section C - Psych &amp; Mental Hlth'!T:T,'Section C - Psych &amp; Mental Hlth'!V:V),
IF(A146="D",_xlfn.XLOOKUP(F146,'Section D - Res Com.Care, MPHS '!T:T,'Section D - Res Com.Care, MPHS '!V:V),
IF(A146="E",_xlfn.XLOOKUP(F146,'Section E - Miscellaneous '!T:T,'Section E - Miscellaneous '!V:V))))))</f>
        <v>A-1.5-011</v>
      </c>
      <c r="R146" s="1202" t="str">
        <f t="shared" si="8"/>
        <v>GPWCORDGen Public Workers' Comp Other Renal Dialysis90007248</v>
      </c>
      <c r="T146" s="1115">
        <v>45202</v>
      </c>
      <c r="U146" s="1123" t="s">
        <v>6343</v>
      </c>
      <c r="V146" s="1124" t="s">
        <v>6181</v>
      </c>
      <c r="W146" s="1127" t="s">
        <v>6342</v>
      </c>
      <c r="X146" s="1127" t="s">
        <v>6337</v>
      </c>
      <c r="Y146" s="1126" t="s">
        <v>6220</v>
      </c>
      <c r="Z146" s="1116" t="s">
        <v>6372</v>
      </c>
    </row>
    <row r="147" spans="1:26" x14ac:dyDescent="0.2">
      <c r="A147" s="1078" t="str">
        <f t="shared" si="6"/>
        <v>A</v>
      </c>
      <c r="B147" s="1086" t="s">
        <v>546</v>
      </c>
      <c r="C147" s="1438" t="s">
        <v>571</v>
      </c>
      <c r="D147" s="1089" t="s">
        <v>572</v>
      </c>
      <c r="E147" s="1438">
        <v>90006412</v>
      </c>
      <c r="F147" s="1132" t="s">
        <v>4510</v>
      </c>
      <c r="G147" s="1132"/>
      <c r="H147" s="1132"/>
      <c r="I147" s="1132" t="str">
        <f t="shared" si="7"/>
        <v>----Jul----</v>
      </c>
      <c r="J147" s="1132" t="str">
        <f>IF(ISNUMBER(MATCH(F147,Jan_Inputs_Calc!O:O,0)),"Jan","-")</f>
        <v>-</v>
      </c>
      <c r="K147" s="1132" t="str">
        <f>IF(ISNUMBER(MATCH(F147,Mar_Inputs_Calc_exHACC!O:O,0)),"Mar","-")</f>
        <v>-</v>
      </c>
      <c r="L147" s="1132" t="str">
        <f>IF(ISNUMBER(MATCH(F147,Jul_Inputs_Calc!P:P,0)),"Jul","-")</f>
        <v>Jul</v>
      </c>
      <c r="M147" s="1132" t="str">
        <f>IF(ISNUMBER(MATCH(F147,Sep_Inputs_Calc!O:O,0)),"Sep","-")</f>
        <v>-</v>
      </c>
      <c r="N147" s="1132" t="str">
        <f>IF(ISNUMBER(MATCH(F900,Oct_Inputs_Calc!O:O,0)),"Oct","-")</f>
        <v>-</v>
      </c>
      <c r="O147" s="1132"/>
      <c r="P147" s="1138" t="str">
        <f>IF(A147=
"A",_xlfn.XLOOKUP(F147,'Section A - Public Patients'!T:T,'Section A - Public Patients'!S:S),
IF(A147="B",_xlfn.XLOOKUP(F147,'Section B - Private Patients'!T:T,'Section B - Private Patients'!S:S),
IF(A147="C",_xlfn.XLOOKUP(F147,'Section C - Psych &amp; Mental Hlth'!T:T,'Section C - Psych &amp; Mental Hlth'!S:S),
IF(A147="D",_xlfn.XLOOKUP(F147,'Section D - Res Com.Care, MPHS '!T:T,'Section D - Res Com.Care, MPHS '!S:S),
IF(A147="E",_xlfn.XLOOKUP(F147,'Section E - Miscellaneous '!T:T,'Section E - Miscellaneous '!S:S))))))</f>
        <v>LINKED</v>
      </c>
      <c r="Q147" s="1145" t="str">
        <f>IF(A147=
"A",_xlfn.XLOOKUP(F147,'Section A - Public Patients'!T:T,'Section A - Public Patients'!V:V),
IF(A147="B",_xlfn.XLOOKUP(F147,'Section B - Private Patients'!T:T,'Section B - Private Patients'!V:V),
IF(A147="C",_xlfn.XLOOKUP(F147,'Section C - Psych &amp; Mental Hlth'!T:T,'Section C - Psych &amp; Mental Hlth'!V:V),
IF(A147="D",_xlfn.XLOOKUP(F147,'Section D - Res Com.Care, MPHS '!T:T,'Section D - Res Com.Care, MPHS '!V:V),
IF(A147="E",_xlfn.XLOOKUP(F147,'Section E - Miscellaneous '!T:T,'Section E - Miscellaneous '!V:V))))))</f>
        <v>A-1.5-011</v>
      </c>
      <c r="R147" s="1202" t="str">
        <f t="shared" si="8"/>
        <v>GPWCORDSDGen Public Workers' Comp Other Renal Dialysis SD90006412</v>
      </c>
    </row>
    <row r="148" spans="1:26" x14ac:dyDescent="0.2">
      <c r="A148" s="1078" t="str">
        <f t="shared" si="6"/>
        <v>A</v>
      </c>
      <c r="B148" s="1086" t="s">
        <v>546</v>
      </c>
      <c r="C148" s="1438" t="s">
        <v>577</v>
      </c>
      <c r="D148" s="1089" t="s">
        <v>578</v>
      </c>
      <c r="E148" s="1438">
        <v>90007249</v>
      </c>
      <c r="F148" s="1132" t="s">
        <v>4511</v>
      </c>
      <c r="G148" s="1132"/>
      <c r="H148" s="1132"/>
      <c r="I148" s="1132" t="str">
        <f t="shared" si="7"/>
        <v>----Jul----</v>
      </c>
      <c r="J148" s="1132" t="str">
        <f>IF(ISNUMBER(MATCH(F148,Jan_Inputs_Calc!O:O,0)),"Jan","-")</f>
        <v>-</v>
      </c>
      <c r="K148" s="1132" t="str">
        <f>IF(ISNUMBER(MATCH(F148,Mar_Inputs_Calc_exHACC!O:O,0)),"Mar","-")</f>
        <v>-</v>
      </c>
      <c r="L148" s="1132" t="str">
        <f>IF(ISNUMBER(MATCH(F148,Jul_Inputs_Calc!P:P,0)),"Jul","-")</f>
        <v>Jul</v>
      </c>
      <c r="M148" s="1132" t="str">
        <f>IF(ISNUMBER(MATCH(F148,Sep_Inputs_Calc!O:O,0)),"Sep","-")</f>
        <v>-</v>
      </c>
      <c r="N148" s="1132" t="str">
        <f>IF(ISNUMBER(MATCH(F901,Oct_Inputs_Calc!O:O,0)),"Oct","-")</f>
        <v>-</v>
      </c>
      <c r="O148" s="1132"/>
      <c r="P148" s="1138" t="str">
        <f>IF(A148=
"A",_xlfn.XLOOKUP(F148,'Section A - Public Patients'!T:T,'Section A - Public Patients'!S:S),
IF(A148="B",_xlfn.XLOOKUP(F148,'Section B - Private Patients'!T:T,'Section B - Private Patients'!S:S),
IF(A148="C",_xlfn.XLOOKUP(F148,'Section C - Psych &amp; Mental Hlth'!T:T,'Section C - Psych &amp; Mental Hlth'!S:S),
IF(A148="D",_xlfn.XLOOKUP(F148,'Section D - Res Com.Care, MPHS '!T:T,'Section D - Res Com.Care, MPHS '!S:S),
IF(A148="E",_xlfn.XLOOKUP(F148,'Section E - Miscellaneous '!T:T,'Section E - Miscellaneous '!S:S))))))</f>
        <v>LINKED</v>
      </c>
      <c r="Q148" s="1145" t="str">
        <f>IF(A148=
"A",_xlfn.XLOOKUP(F148,'Section A - Public Patients'!T:T,'Section A - Public Patients'!V:V),
IF(A148="B",_xlfn.XLOOKUP(F148,'Section B - Private Patients'!T:T,'Section B - Private Patients'!V:V),
IF(A148="C",_xlfn.XLOOKUP(F148,'Section C - Psych &amp; Mental Hlth'!T:T,'Section C - Psych &amp; Mental Hlth'!V:V),
IF(A148="D",_xlfn.XLOOKUP(F148,'Section D - Res Com.Care, MPHS '!T:T,'Section D - Res Com.Care, MPHS '!V:V),
IF(A148="E",_xlfn.XLOOKUP(F148,'Section E - Miscellaneous '!T:T,'Section E - Miscellaneous '!V:V))))))</f>
        <v>A-1.5-013</v>
      </c>
      <c r="R148" s="1202" t="str">
        <f t="shared" si="8"/>
        <v>GPWCOHHGen Public Worker's Comp Other Hospital in the Home90007249</v>
      </c>
    </row>
    <row r="149" spans="1:26" x14ac:dyDescent="0.2">
      <c r="A149" s="1078" t="str">
        <f t="shared" si="6"/>
        <v>A</v>
      </c>
      <c r="B149" s="1086" t="s">
        <v>546</v>
      </c>
      <c r="C149" s="1438" t="s">
        <v>579</v>
      </c>
      <c r="D149" s="1089" t="s">
        <v>580</v>
      </c>
      <c r="E149" s="1438">
        <v>90005994</v>
      </c>
      <c r="F149" s="1132" t="s">
        <v>4512</v>
      </c>
      <c r="G149" s="1132"/>
      <c r="H149" s="1132"/>
      <c r="I149" s="1132" t="str">
        <f t="shared" si="7"/>
        <v>----Jul----</v>
      </c>
      <c r="J149" s="1132" t="str">
        <f>IF(ISNUMBER(MATCH(F149,Jan_Inputs_Calc!O:O,0)),"Jan","-")</f>
        <v>-</v>
      </c>
      <c r="K149" s="1132" t="str">
        <f>IF(ISNUMBER(MATCH(F149,Mar_Inputs_Calc_exHACC!O:O,0)),"Mar","-")</f>
        <v>-</v>
      </c>
      <c r="L149" s="1132" t="str">
        <f>IF(ISNUMBER(MATCH(F149,Jul_Inputs_Calc!P:P,0)),"Jul","-")</f>
        <v>Jul</v>
      </c>
      <c r="M149" s="1132" t="str">
        <f>IF(ISNUMBER(MATCH(F149,Sep_Inputs_Calc!O:O,0)),"Sep","-")</f>
        <v>-</v>
      </c>
      <c r="N149" s="1132" t="str">
        <f>IF(ISNUMBER(MATCH(F902,Oct_Inputs_Calc!O:O,0)),"Oct","-")</f>
        <v>-</v>
      </c>
      <c r="O149" s="1132"/>
      <c r="P149" s="1138" t="str">
        <f>IF(A149=
"A",_xlfn.XLOOKUP(F149,'Section A - Public Patients'!T:T,'Section A - Public Patients'!S:S),
IF(A149="B",_xlfn.XLOOKUP(F149,'Section B - Private Patients'!T:T,'Section B - Private Patients'!S:S),
IF(A149="C",_xlfn.XLOOKUP(F149,'Section C - Psych &amp; Mental Hlth'!T:T,'Section C - Psych &amp; Mental Hlth'!S:S),
IF(A149="D",_xlfn.XLOOKUP(F149,'Section D - Res Com.Care, MPHS '!T:T,'Section D - Res Com.Care, MPHS '!S:S),
IF(A149="E",_xlfn.XLOOKUP(F149,'Section E - Miscellaneous '!T:T,'Section E - Miscellaneous '!S:S))))))</f>
        <v>LINKED</v>
      </c>
      <c r="Q149" s="1145" t="str">
        <f>IF(A149=
"A",_xlfn.XLOOKUP(F149,'Section A - Public Patients'!T:T,'Section A - Public Patients'!V:V),
IF(A149="B",_xlfn.XLOOKUP(F149,'Section B - Private Patients'!T:T,'Section B - Private Patients'!V:V),
IF(A149="C",_xlfn.XLOOKUP(F149,'Section C - Psych &amp; Mental Hlth'!T:T,'Section C - Psych &amp; Mental Hlth'!V:V),
IF(A149="D",_xlfn.XLOOKUP(F149,'Section D - Res Com.Care, MPHS '!T:T,'Section D - Res Com.Care, MPHS '!V:V),
IF(A149="E",_xlfn.XLOOKUP(F149,'Section E - Miscellaneous '!T:T,'Section E - Miscellaneous '!V:V))))))</f>
        <v>A-1.5-013</v>
      </c>
      <c r="R149" s="1202" t="str">
        <f t="shared" si="8"/>
        <v>GPWCOHHSDGen Public Worker's Comp Other Hospital in the Home SD90005994</v>
      </c>
    </row>
    <row r="150" spans="1:26" x14ac:dyDescent="0.2">
      <c r="A150" s="1078" t="str">
        <f t="shared" si="6"/>
        <v>A</v>
      </c>
      <c r="B150" s="1086" t="s">
        <v>44</v>
      </c>
      <c r="C150" s="1438" t="s">
        <v>573</v>
      </c>
      <c r="D150" s="1089" t="s">
        <v>574</v>
      </c>
      <c r="E150" s="1438">
        <v>90007250</v>
      </c>
      <c r="F150" s="1132" t="s">
        <v>4513</v>
      </c>
      <c r="G150" s="1132"/>
      <c r="H150" s="1132"/>
      <c r="I150" s="1132" t="str">
        <f t="shared" si="7"/>
        <v>----Jul----</v>
      </c>
      <c r="J150" s="1132" t="str">
        <f>IF(ISNUMBER(MATCH(F150,Jan_Inputs_Calc!O:O,0)),"Jan","-")</f>
        <v>-</v>
      </c>
      <c r="K150" s="1132" t="str">
        <f>IF(ISNUMBER(MATCH(F150,Mar_Inputs_Calc_exHACC!O:O,0)),"Mar","-")</f>
        <v>-</v>
      </c>
      <c r="L150" s="1132" t="str">
        <f>IF(ISNUMBER(MATCH(F150,Jul_Inputs_Calc!P:P,0)),"Jul","-")</f>
        <v>Jul</v>
      </c>
      <c r="M150" s="1132" t="str">
        <f>IF(ISNUMBER(MATCH(F150,Sep_Inputs_Calc!O:O,0)),"Sep","-")</f>
        <v>-</v>
      </c>
      <c r="N150" s="1132" t="str">
        <f>IF(ISNUMBER(MATCH(F903,Oct_Inputs_Calc!O:O,0)),"Oct","-")</f>
        <v>-</v>
      </c>
      <c r="O150" s="1132"/>
      <c r="P150" s="1138" t="str">
        <f>IF(A150=
"A",_xlfn.XLOOKUP(F150,'Section A - Public Patients'!T:T,'Section A - Public Patients'!S:S),
IF(A150="B",_xlfn.XLOOKUP(F150,'Section B - Private Patients'!T:T,'Section B - Private Patients'!S:S),
IF(A150="C",_xlfn.XLOOKUP(F150,'Section C - Psych &amp; Mental Hlth'!T:T,'Section C - Psych &amp; Mental Hlth'!S:S),
IF(A150="D",_xlfn.XLOOKUP(F150,'Section D - Res Com.Care, MPHS '!T:T,'Section D - Res Com.Care, MPHS '!S:S),
IF(A150="E",_xlfn.XLOOKUP(F150,'Section E - Miscellaneous '!T:T,'Section E - Miscellaneous '!S:S))))))</f>
        <v>LINKED</v>
      </c>
      <c r="Q150" s="1145" t="str">
        <f>IF(A150=
"A",_xlfn.XLOOKUP(F150,'Section A - Public Patients'!T:T,'Section A - Public Patients'!V:V),
IF(A150="B",_xlfn.XLOOKUP(F150,'Section B - Private Patients'!T:T,'Section B - Private Patients'!V:V),
IF(A150="C",_xlfn.XLOOKUP(F150,'Section C - Psych &amp; Mental Hlth'!T:T,'Section C - Psych &amp; Mental Hlth'!V:V),
IF(A150="D",_xlfn.XLOOKUP(F150,'Section D - Res Com.Care, MPHS '!T:T,'Section D - Res Com.Care, MPHS '!V:V),
IF(A150="E",_xlfn.XLOOKUP(F150,'Section E - Miscellaneous '!T:T,'Section E - Miscellaneous '!V:V))))))</f>
        <v>A-1.5-019</v>
      </c>
      <c r="R150" s="1202" t="str">
        <f t="shared" si="8"/>
        <v>GPWCONGen Public Workers' Comp Other Special Care Nursery90007250</v>
      </c>
    </row>
    <row r="151" spans="1:26" x14ac:dyDescent="0.2">
      <c r="A151" s="1078" t="str">
        <f t="shared" si="6"/>
        <v>A</v>
      </c>
      <c r="B151" s="1086" t="s">
        <v>44</v>
      </c>
      <c r="C151" s="1438" t="s">
        <v>575</v>
      </c>
      <c r="D151" s="1089" t="s">
        <v>576</v>
      </c>
      <c r="E151" s="1438">
        <v>90006413</v>
      </c>
      <c r="F151" s="1132" t="s">
        <v>4514</v>
      </c>
      <c r="G151" s="1132"/>
      <c r="H151" s="1132"/>
      <c r="I151" s="1132" t="str">
        <f t="shared" si="7"/>
        <v>----Jul----</v>
      </c>
      <c r="J151" s="1132" t="str">
        <f>IF(ISNUMBER(MATCH(F151,Jan_Inputs_Calc!O:O,0)),"Jan","-")</f>
        <v>-</v>
      </c>
      <c r="K151" s="1132" t="str">
        <f>IF(ISNUMBER(MATCH(F151,Mar_Inputs_Calc_exHACC!O:O,0)),"Mar","-")</f>
        <v>-</v>
      </c>
      <c r="L151" s="1132" t="str">
        <f>IF(ISNUMBER(MATCH(F151,Jul_Inputs_Calc!P:P,0)),"Jul","-")</f>
        <v>Jul</v>
      </c>
      <c r="M151" s="1132" t="str">
        <f>IF(ISNUMBER(MATCH(F151,Sep_Inputs_Calc!O:O,0)),"Sep","-")</f>
        <v>-</v>
      </c>
      <c r="N151" s="1132" t="str">
        <f>IF(ISNUMBER(MATCH(F904,Oct_Inputs_Calc!O:O,0)),"Oct","-")</f>
        <v>-</v>
      </c>
      <c r="O151" s="1132"/>
      <c r="P151" s="1138" t="str">
        <f>IF(A151=
"A",_xlfn.XLOOKUP(F151,'Section A - Public Patients'!T:T,'Section A - Public Patients'!S:S),
IF(A151="B",_xlfn.XLOOKUP(F151,'Section B - Private Patients'!T:T,'Section B - Private Patients'!S:S),
IF(A151="C",_xlfn.XLOOKUP(F151,'Section C - Psych &amp; Mental Hlth'!T:T,'Section C - Psych &amp; Mental Hlth'!S:S),
IF(A151="D",_xlfn.XLOOKUP(F151,'Section D - Res Com.Care, MPHS '!T:T,'Section D - Res Com.Care, MPHS '!S:S),
IF(A151="E",_xlfn.XLOOKUP(F151,'Section E - Miscellaneous '!T:T,'Section E - Miscellaneous '!S:S))))))</f>
        <v>LINKED</v>
      </c>
      <c r="Q151" s="1145" t="str">
        <f>IF(A151=
"A",_xlfn.XLOOKUP(F151,'Section A - Public Patients'!T:T,'Section A - Public Patients'!V:V),
IF(A151="B",_xlfn.XLOOKUP(F151,'Section B - Private Patients'!T:T,'Section B - Private Patients'!V:V),
IF(A151="C",_xlfn.XLOOKUP(F151,'Section C - Psych &amp; Mental Hlth'!T:T,'Section C - Psych &amp; Mental Hlth'!V:V),
IF(A151="D",_xlfn.XLOOKUP(F151,'Section D - Res Com.Care, MPHS '!T:T,'Section D - Res Com.Care, MPHS '!V:V),
IF(A151="E",_xlfn.XLOOKUP(F151,'Section E - Miscellaneous '!T:T,'Section E - Miscellaneous '!V:V))))))</f>
        <v>A-1.5-020</v>
      </c>
      <c r="R151" s="1202" t="str">
        <f t="shared" si="8"/>
        <v>GPWCONSDGen Public Workers' Comp Other Special Care Nursery SD90006413</v>
      </c>
    </row>
    <row r="152" spans="1:26" x14ac:dyDescent="0.2">
      <c r="A152" s="1078" t="str">
        <f t="shared" si="6"/>
        <v>A</v>
      </c>
      <c r="B152" s="1086" t="s">
        <v>44</v>
      </c>
      <c r="C152" s="1438" t="s">
        <v>581</v>
      </c>
      <c r="D152" s="1089" t="s">
        <v>582</v>
      </c>
      <c r="E152" s="1438">
        <v>90007251</v>
      </c>
      <c r="F152" s="1132" t="s">
        <v>4515</v>
      </c>
      <c r="G152" s="1132"/>
      <c r="H152" s="1132"/>
      <c r="I152" s="1132" t="str">
        <f t="shared" si="7"/>
        <v>----Jul----</v>
      </c>
      <c r="J152" s="1132" t="str">
        <f>IF(ISNUMBER(MATCH(F152,Jan_Inputs_Calc!O:O,0)),"Jan","-")</f>
        <v>-</v>
      </c>
      <c r="K152" s="1132" t="str">
        <f>IF(ISNUMBER(MATCH(F152,Mar_Inputs_Calc_exHACC!O:O,0)),"Mar","-")</f>
        <v>-</v>
      </c>
      <c r="L152" s="1132" t="str">
        <f>IF(ISNUMBER(MATCH(F152,Jul_Inputs_Calc!P:P,0)),"Jul","-")</f>
        <v>Jul</v>
      </c>
      <c r="M152" s="1132" t="str">
        <f>IF(ISNUMBER(MATCH(F152,Sep_Inputs_Calc!O:O,0)),"Sep","-")</f>
        <v>-</v>
      </c>
      <c r="N152" s="1132" t="str">
        <f>IF(ISNUMBER(MATCH(F905,Oct_Inputs_Calc!O:O,0)),"Oct","-")</f>
        <v>-</v>
      </c>
      <c r="O152" s="1132"/>
      <c r="P152" s="1138" t="str">
        <f>IF(A152=
"A",_xlfn.XLOOKUP(F152,'Section A - Public Patients'!T:T,'Section A - Public Patients'!S:S),
IF(A152="B",_xlfn.XLOOKUP(F152,'Section B - Private Patients'!T:T,'Section B - Private Patients'!S:S),
IF(A152="C",_xlfn.XLOOKUP(F152,'Section C - Psych &amp; Mental Hlth'!T:T,'Section C - Psych &amp; Mental Hlth'!S:S),
IF(A152="D",_xlfn.XLOOKUP(F152,'Section D - Res Com.Care, MPHS '!T:T,'Section D - Res Com.Care, MPHS '!S:S),
IF(A152="E",_xlfn.XLOOKUP(F152,'Section E - Miscellaneous '!T:T,'Section E - Miscellaneous '!S:S))))))</f>
        <v>LINKED</v>
      </c>
      <c r="Q152" s="1145" t="str">
        <f>IF(A152=
"A",_xlfn.XLOOKUP(F152,'Section A - Public Patients'!T:T,'Section A - Public Patients'!V:V),
IF(A152="B",_xlfn.XLOOKUP(F152,'Section B - Private Patients'!T:T,'Section B - Private Patients'!V:V),
IF(A152="C",_xlfn.XLOOKUP(F152,'Section C - Psych &amp; Mental Hlth'!T:T,'Section C - Psych &amp; Mental Hlth'!V:V),
IF(A152="D",_xlfn.XLOOKUP(F152,'Section D - Res Com.Care, MPHS '!T:T,'Section D - Res Com.Care, MPHS '!V:V),
IF(A152="E",_xlfn.XLOOKUP(F152,'Section E - Miscellaneous '!T:T,'Section E - Miscellaneous '!V:V))))))</f>
        <v>A-1.5-019</v>
      </c>
      <c r="R152" s="1202" t="str">
        <f t="shared" si="8"/>
        <v>GPWCOQNGen Public Workers' Comp Other Qualified Special Care Nursery90007251</v>
      </c>
    </row>
    <row r="153" spans="1:26" x14ac:dyDescent="0.2">
      <c r="A153" s="1078" t="str">
        <f t="shared" si="6"/>
        <v>A</v>
      </c>
      <c r="B153" s="1086" t="s">
        <v>44</v>
      </c>
      <c r="C153" s="1438" t="s">
        <v>583</v>
      </c>
      <c r="D153" s="1089" t="s">
        <v>584</v>
      </c>
      <c r="E153" s="1438">
        <v>90005785</v>
      </c>
      <c r="F153" s="1132" t="s">
        <v>4516</v>
      </c>
      <c r="G153" s="1132"/>
      <c r="H153" s="1132"/>
      <c r="I153" s="1132" t="str">
        <f t="shared" si="7"/>
        <v>----Jul----</v>
      </c>
      <c r="J153" s="1132" t="str">
        <f>IF(ISNUMBER(MATCH(F153,Jan_Inputs_Calc!O:O,0)),"Jan","-")</f>
        <v>-</v>
      </c>
      <c r="K153" s="1132" t="str">
        <f>IF(ISNUMBER(MATCH(F153,Mar_Inputs_Calc_exHACC!O:O,0)),"Mar","-")</f>
        <v>-</v>
      </c>
      <c r="L153" s="1132" t="str">
        <f>IF(ISNUMBER(MATCH(F153,Jul_Inputs_Calc!P:P,0)),"Jul","-")</f>
        <v>Jul</v>
      </c>
      <c r="M153" s="1132" t="str">
        <f>IF(ISNUMBER(MATCH(F153,Sep_Inputs_Calc!O:O,0)),"Sep","-")</f>
        <v>-</v>
      </c>
      <c r="N153" s="1132" t="str">
        <f>IF(ISNUMBER(MATCH(F907,Oct_Inputs_Calc!O:O,0)),"Oct","-")</f>
        <v>-</v>
      </c>
      <c r="O153" s="1132"/>
      <c r="P153" s="1138" t="str">
        <f>IF(A153=
"A",_xlfn.XLOOKUP(F153,'Section A - Public Patients'!T:T,'Section A - Public Patients'!S:S),
IF(A153="B",_xlfn.XLOOKUP(F153,'Section B - Private Patients'!T:T,'Section B - Private Patients'!S:S),
IF(A153="C",_xlfn.XLOOKUP(F153,'Section C - Psych &amp; Mental Hlth'!T:T,'Section C - Psych &amp; Mental Hlth'!S:S),
IF(A153="D",_xlfn.XLOOKUP(F153,'Section D - Res Com.Care, MPHS '!T:T,'Section D - Res Com.Care, MPHS '!S:S),
IF(A153="E",_xlfn.XLOOKUP(F153,'Section E - Miscellaneous '!T:T,'Section E - Miscellaneous '!S:S))))))</f>
        <v>LINKED</v>
      </c>
      <c r="Q153" s="1145" t="str">
        <f>IF(A153=
"A",_xlfn.XLOOKUP(F153,'Section A - Public Patients'!T:T,'Section A - Public Patients'!V:V),
IF(A153="B",_xlfn.XLOOKUP(F153,'Section B - Private Patients'!T:T,'Section B - Private Patients'!V:V),
IF(A153="C",_xlfn.XLOOKUP(F153,'Section C - Psych &amp; Mental Hlth'!T:T,'Section C - Psych &amp; Mental Hlth'!V:V),
IF(A153="D",_xlfn.XLOOKUP(F153,'Section D - Res Com.Care, MPHS '!T:T,'Section D - Res Com.Care, MPHS '!V:V),
IF(A153="E",_xlfn.XLOOKUP(F153,'Section E - Miscellaneous '!T:T,'Section E - Miscellaneous '!V:V))))))</f>
        <v>A-1.5-020</v>
      </c>
      <c r="R153" s="1202" t="str">
        <f t="shared" si="8"/>
        <v>GPWCOQNSDGen Public Workers' Comp Other Qualified Special Care Nursery SD90005785</v>
      </c>
    </row>
    <row r="154" spans="1:26" x14ac:dyDescent="0.2">
      <c r="A154" s="1078" t="str">
        <f t="shared" si="6"/>
        <v>A</v>
      </c>
      <c r="B154" s="1086" t="s">
        <v>53</v>
      </c>
      <c r="C154" s="1438" t="s">
        <v>585</v>
      </c>
      <c r="D154" s="1089" t="s">
        <v>586</v>
      </c>
      <c r="E154" s="1438">
        <v>90007252</v>
      </c>
      <c r="F154" s="1132" t="s">
        <v>4517</v>
      </c>
      <c r="G154" s="1132"/>
      <c r="H154" s="1132"/>
      <c r="I154" s="1132" t="str">
        <f t="shared" si="7"/>
        <v>----Jul----</v>
      </c>
      <c r="J154" s="1132" t="str">
        <f>IF(ISNUMBER(MATCH(F154,Jan_Inputs_Calc!O:O,0)),"Jan","-")</f>
        <v>-</v>
      </c>
      <c r="K154" s="1132" t="str">
        <f>IF(ISNUMBER(MATCH(F154,Mar_Inputs_Calc_exHACC!O:O,0)),"Mar","-")</f>
        <v>-</v>
      </c>
      <c r="L154" s="1132" t="str">
        <f>IF(ISNUMBER(MATCH(F154,Jul_Inputs_Calc!P:P,0)),"Jul","-")</f>
        <v>Jul</v>
      </c>
      <c r="M154" s="1132" t="str">
        <f>IF(ISNUMBER(MATCH(F154,Sep_Inputs_Calc!O:O,0)),"Sep","-")</f>
        <v>-</v>
      </c>
      <c r="N154" s="1132" t="str">
        <f>IF(ISNUMBER(MATCH(F908,Oct_Inputs_Calc!O:O,0)),"Oct","-")</f>
        <v>-</v>
      </c>
      <c r="O154" s="1132"/>
      <c r="P154" s="1138" t="str">
        <f>IF(A154=
"A",_xlfn.XLOOKUP(F154,'Section A - Public Patients'!T:T,'Section A - Public Patients'!S:S),
IF(A154="B",_xlfn.XLOOKUP(F154,'Section B - Private Patients'!T:T,'Section B - Private Patients'!S:S),
IF(A154="C",_xlfn.XLOOKUP(F154,'Section C - Psych &amp; Mental Hlth'!T:T,'Section C - Psych &amp; Mental Hlth'!S:S),
IF(A154="D",_xlfn.XLOOKUP(F154,'Section D - Res Com.Care, MPHS '!T:T,'Section D - Res Com.Care, MPHS '!S:S),
IF(A154="E",_xlfn.XLOOKUP(F154,'Section E - Miscellaneous '!T:T,'Section E - Miscellaneous '!S:S))))))</f>
        <v>LINKED</v>
      </c>
      <c r="Q154" s="1145" t="str">
        <f>IF(A154=
"A",_xlfn.XLOOKUP(F154,'Section A - Public Patients'!T:T,'Section A - Public Patients'!V:V),
IF(A154="B",_xlfn.XLOOKUP(F154,'Section B - Private Patients'!T:T,'Section B - Private Patients'!V:V),
IF(A154="C",_xlfn.XLOOKUP(F154,'Section C - Psych &amp; Mental Hlth'!T:T,'Section C - Psych &amp; Mental Hlth'!V:V),
IF(A154="D",_xlfn.XLOOKUP(F154,'Section D - Res Com.Care, MPHS '!T:T,'Section D - Res Com.Care, MPHS '!V:V),
IF(A154="E",_xlfn.XLOOKUP(F154,'Section E - Miscellaneous '!T:T,'Section E - Miscellaneous '!V:V))))))</f>
        <v>A-1.5-027</v>
      </c>
      <c r="R154" s="1202" t="str">
        <f t="shared" si="8"/>
        <v>GPWCOLSGen Public Workers' Compensation Other Long Stay90007252</v>
      </c>
    </row>
    <row r="155" spans="1:26" x14ac:dyDescent="0.2">
      <c r="A155" s="1078" t="str">
        <f t="shared" si="6"/>
        <v>A</v>
      </c>
      <c r="B155" s="1086" t="s">
        <v>53</v>
      </c>
      <c r="C155" s="1438" t="s">
        <v>587</v>
      </c>
      <c r="D155" s="1089" t="s">
        <v>588</v>
      </c>
      <c r="E155" s="1438">
        <v>90006414</v>
      </c>
      <c r="F155" s="1132" t="s">
        <v>4518</v>
      </c>
      <c r="G155" s="1132"/>
      <c r="H155" s="1132"/>
      <c r="I155" s="1132" t="str">
        <f t="shared" si="7"/>
        <v>----Jul----</v>
      </c>
      <c r="J155" s="1132" t="str">
        <f>IF(ISNUMBER(MATCH(F155,Jan_Inputs_Calc!O:O,0)),"Jan","-")</f>
        <v>-</v>
      </c>
      <c r="K155" s="1132" t="str">
        <f>IF(ISNUMBER(MATCH(F155,Mar_Inputs_Calc_exHACC!O:O,0)),"Mar","-")</f>
        <v>-</v>
      </c>
      <c r="L155" s="1132" t="str">
        <f>IF(ISNUMBER(MATCH(F155,Jul_Inputs_Calc!P:P,0)),"Jul","-")</f>
        <v>Jul</v>
      </c>
      <c r="M155" s="1132" t="str">
        <f>IF(ISNUMBER(MATCH(F155,Sep_Inputs_Calc!O:O,0)),"Sep","-")</f>
        <v>-</v>
      </c>
      <c r="N155" s="1132" t="str">
        <f>IF(ISNUMBER(MATCH(F909,Oct_Inputs_Calc!O:O,0)),"Oct","-")</f>
        <v>-</v>
      </c>
      <c r="O155" s="1132"/>
      <c r="P155" s="1138" t="str">
        <f>IF(A155=
"A",_xlfn.XLOOKUP(F155,'Section A - Public Patients'!T:T,'Section A - Public Patients'!S:S),
IF(A155="B",_xlfn.XLOOKUP(F155,'Section B - Private Patients'!T:T,'Section B - Private Patients'!S:S),
IF(A155="C",_xlfn.XLOOKUP(F155,'Section C - Psych &amp; Mental Hlth'!T:T,'Section C - Psych &amp; Mental Hlth'!S:S),
IF(A155="D",_xlfn.XLOOKUP(F155,'Section D - Res Com.Care, MPHS '!T:T,'Section D - Res Com.Care, MPHS '!S:S),
IF(A155="E",_xlfn.XLOOKUP(F155,'Section E - Miscellaneous '!T:T,'Section E - Miscellaneous '!S:S))))))</f>
        <v>LINKED</v>
      </c>
      <c r="Q155" s="1145" t="str">
        <f>IF(A155=
"A",_xlfn.XLOOKUP(F155,'Section A - Public Patients'!T:T,'Section A - Public Patients'!V:V),
IF(A155="B",_xlfn.XLOOKUP(F155,'Section B - Private Patients'!T:T,'Section B - Private Patients'!V:V),
IF(A155="C",_xlfn.XLOOKUP(F155,'Section C - Psych &amp; Mental Hlth'!T:T,'Section C - Psych &amp; Mental Hlth'!V:V),
IF(A155="D",_xlfn.XLOOKUP(F155,'Section D - Res Com.Care, MPHS '!T:T,'Section D - Res Com.Care, MPHS '!V:V),
IF(A155="E",_xlfn.XLOOKUP(F155,'Section E - Miscellaneous '!T:T,'Section E - Miscellaneous '!V:V))))))</f>
        <v>A-1.5-028</v>
      </c>
      <c r="R155" s="1202" t="str">
        <f t="shared" si="8"/>
        <v>GPWCOLSSDGen Public Workers' Compensation Other Long Stay - SD90006414</v>
      </c>
    </row>
    <row r="156" spans="1:26" ht="25.5" x14ac:dyDescent="0.2">
      <c r="A156" s="1078" t="str">
        <f t="shared" si="6"/>
        <v>A</v>
      </c>
      <c r="B156" s="1086" t="s">
        <v>419</v>
      </c>
      <c r="C156" s="1438" t="s">
        <v>6181</v>
      </c>
      <c r="D156" s="1089" t="s">
        <v>420</v>
      </c>
      <c r="E156" s="1438">
        <v>90007253</v>
      </c>
      <c r="F156" s="1132" t="s">
        <v>4519</v>
      </c>
      <c r="G156" s="1132"/>
      <c r="H156" s="1132"/>
      <c r="I156" s="1132" t="str">
        <f t="shared" si="7"/>
        <v>----Jul----</v>
      </c>
      <c r="J156" s="1132" t="str">
        <f>IF(ISNUMBER(MATCH(F156,Jan_Inputs_Calc!O:O,0)),"Jan","-")</f>
        <v>-</v>
      </c>
      <c r="K156" s="1132" t="str">
        <f>IF(ISNUMBER(MATCH(F156,Mar_Inputs_Calc_exHACC!O:O,0)),"Mar","-")</f>
        <v>-</v>
      </c>
      <c r="L156" s="1132" t="str">
        <f>IF(ISNUMBER(MATCH(F156,Jul_Inputs_Calc!P:P,0)),"Jul","-")</f>
        <v>Jul</v>
      </c>
      <c r="M156" s="1132" t="str">
        <f>IF(ISNUMBER(MATCH(F156,Sep_Inputs_Calc!O:O,0)),"Sep","-")</f>
        <v>-</v>
      </c>
      <c r="N156" s="1132" t="str">
        <f>IF(ISNUMBER(MATCH(F910,Oct_Inputs_Calc!O:O,0)),"Oct","-")</f>
        <v>-</v>
      </c>
      <c r="O156" s="1132"/>
      <c r="P156" s="1138" t="str">
        <f>IF(A156=
"A",_xlfn.XLOOKUP(F156,'Section A - Public Patients'!T:T,'Section A - Public Patients'!S:S),
IF(A156="B",_xlfn.XLOOKUP(F156,'Section B - Private Patients'!T:T,'Section B - Private Patients'!S:S),
IF(A156="C",_xlfn.XLOOKUP(F156,'Section C - Psych &amp; Mental Hlth'!T:T,'Section C - Psych &amp; Mental Hlth'!S:S),
IF(A156="D",_xlfn.XLOOKUP(F156,'Section D - Res Com.Care, MPHS '!T:T,'Section D - Res Com.Care, MPHS '!S:S),
IF(A156="E",_xlfn.XLOOKUP(F156,'Section E - Miscellaneous '!T:T,'Section E - Miscellaneous '!S:S))))))</f>
        <v>LINKED</v>
      </c>
      <c r="Q156" s="1145" t="str">
        <f>IF(A156=
"A",_xlfn.XLOOKUP(F156,'Section A - Public Patients'!T:T,'Section A - Public Patients'!V:V),
IF(A156="B",_xlfn.XLOOKUP(F156,'Section B - Private Patients'!T:T,'Section B - Private Patients'!V:V),
IF(A156="C",_xlfn.XLOOKUP(F156,'Section C - Psych &amp; Mental Hlth'!T:T,'Section C - Psych &amp; Mental Hlth'!V:V),
IF(A156="D",_xlfn.XLOOKUP(F156,'Section D - Res Com.Care, MPHS '!T:T,'Section D - Res Com.Care, MPHS '!V:V),
IF(A156="E",_xlfn.XLOOKUP(F156,'Section E - Miscellaneous '!T:T,'Section E - Miscellaneous '!V:V))))))</f>
        <v>A-1.5-029</v>
      </c>
      <c r="R156" s="1202" t="str">
        <f t="shared" si="8"/>
        <v>NilAdmitted compensable public patient operating room =&lt; 1 hour                       (Fee excludes Bed Fee and Surgically Implanted prostheses)90007253</v>
      </c>
    </row>
    <row r="157" spans="1:26" ht="25.5" x14ac:dyDescent="0.2">
      <c r="A157" s="1078" t="str">
        <f t="shared" si="6"/>
        <v>A</v>
      </c>
      <c r="B157" s="1086" t="s">
        <v>419</v>
      </c>
      <c r="C157" s="1438" t="s">
        <v>6181</v>
      </c>
      <c r="D157" s="1089" t="s">
        <v>422</v>
      </c>
      <c r="E157" s="1438">
        <v>90005995</v>
      </c>
      <c r="F157" s="1132" t="s">
        <v>4520</v>
      </c>
      <c r="G157" s="1132"/>
      <c r="H157" s="1132"/>
      <c r="I157" s="1132" t="str">
        <f t="shared" si="7"/>
        <v>----Jul----</v>
      </c>
      <c r="J157" s="1132" t="str">
        <f>IF(ISNUMBER(MATCH(F157,Jan_Inputs_Calc!O:O,0)),"Jan","-")</f>
        <v>-</v>
      </c>
      <c r="K157" s="1132" t="str">
        <f>IF(ISNUMBER(MATCH(F157,Mar_Inputs_Calc_exHACC!O:O,0)),"Mar","-")</f>
        <v>-</v>
      </c>
      <c r="L157" s="1132" t="str">
        <f>IF(ISNUMBER(MATCH(F157,Jul_Inputs_Calc!P:P,0)),"Jul","-")</f>
        <v>Jul</v>
      </c>
      <c r="M157" s="1132" t="str">
        <f>IF(ISNUMBER(MATCH(F157,Sep_Inputs_Calc!O:O,0)),"Sep","-")</f>
        <v>-</v>
      </c>
      <c r="N157" s="1132" t="str">
        <f>IF(ISNUMBER(MATCH(F911,Oct_Inputs_Calc!O:O,0)),"Oct","-")</f>
        <v>-</v>
      </c>
      <c r="O157" s="1132"/>
      <c r="P157" s="1138" t="str">
        <f>IF(A157=
"A",_xlfn.XLOOKUP(F157,'Section A - Public Patients'!T:T,'Section A - Public Patients'!S:S),
IF(A157="B",_xlfn.XLOOKUP(F157,'Section B - Private Patients'!T:T,'Section B - Private Patients'!S:S),
IF(A157="C",_xlfn.XLOOKUP(F157,'Section C - Psych &amp; Mental Hlth'!T:T,'Section C - Psych &amp; Mental Hlth'!S:S),
IF(A157="D",_xlfn.XLOOKUP(F157,'Section D - Res Com.Care, MPHS '!T:T,'Section D - Res Com.Care, MPHS '!S:S),
IF(A157="E",_xlfn.XLOOKUP(F157,'Section E - Miscellaneous '!T:T,'Section E - Miscellaneous '!S:S))))))</f>
        <v>LINKED</v>
      </c>
      <c r="Q157" s="1145" t="str">
        <f>IF(A157=
"A",_xlfn.XLOOKUP(F157,'Section A - Public Patients'!T:T,'Section A - Public Patients'!V:V),
IF(A157="B",_xlfn.XLOOKUP(F157,'Section B - Private Patients'!T:T,'Section B - Private Patients'!V:V),
IF(A157="C",_xlfn.XLOOKUP(F157,'Section C - Psych &amp; Mental Hlth'!T:T,'Section C - Psych &amp; Mental Hlth'!V:V),
IF(A157="D",_xlfn.XLOOKUP(F157,'Section D - Res Com.Care, MPHS '!T:T,'Section D - Res Com.Care, MPHS '!V:V),
IF(A157="E",_xlfn.XLOOKUP(F157,'Section E - Miscellaneous '!T:T,'Section E - Miscellaneous '!V:V))))))</f>
        <v>A-1.5-030</v>
      </c>
      <c r="R157" s="1202" t="str">
        <f t="shared" si="8"/>
        <v>NilAdmitted compensable public patient operating room &gt; 1 hour                                              (Fee excludes Bed Fee and Surgically Implanted prostheses)90005995</v>
      </c>
    </row>
    <row r="158" spans="1:26" x14ac:dyDescent="0.2">
      <c r="A158" s="1078" t="str">
        <f t="shared" si="6"/>
        <v>A</v>
      </c>
      <c r="B158" s="1086" t="s">
        <v>655</v>
      </c>
      <c r="C158" s="1438" t="s">
        <v>656</v>
      </c>
      <c r="D158" s="1089" t="s">
        <v>657</v>
      </c>
      <c r="E158" s="1438">
        <v>90007254</v>
      </c>
      <c r="F158" s="1132" t="s">
        <v>4521</v>
      </c>
      <c r="G158" s="1132"/>
      <c r="H158" s="1132"/>
      <c r="I158" s="1132" t="str">
        <f t="shared" si="7"/>
        <v>----Jul----</v>
      </c>
      <c r="J158" s="1132" t="str">
        <f>IF(ISNUMBER(MATCH(F158,Jan_Inputs_Calc!O:O,0)),"Jan","-")</f>
        <v>-</v>
      </c>
      <c r="K158" s="1132" t="str">
        <f>IF(ISNUMBER(MATCH(F158,Mar_Inputs_Calc_exHACC!O:O,0)),"Mar","-")</f>
        <v>-</v>
      </c>
      <c r="L158" s="1132" t="str">
        <f>IF(ISNUMBER(MATCH(F158,Jul_Inputs_Calc!P:P,0)),"Jul","-")</f>
        <v>Jul</v>
      </c>
      <c r="M158" s="1132" t="str">
        <f>IF(ISNUMBER(MATCH(F158,Sep_Inputs_Calc!O:O,0)),"Sep","-")</f>
        <v>-</v>
      </c>
      <c r="N158" s="1132" t="str">
        <f>IF(ISNUMBER(MATCH(F912,Oct_Inputs_Calc!O:O,0)),"Oct","-")</f>
        <v>-</v>
      </c>
      <c r="O158" s="1132"/>
      <c r="P158" s="1138" t="str">
        <f>IF(A158=
"A",_xlfn.XLOOKUP(F158,'Section A - Public Patients'!T:T,'Section A - Public Patients'!S:S),
IF(A158="B",_xlfn.XLOOKUP(F158,'Section B - Private Patients'!T:T,'Section B - Private Patients'!S:S),
IF(A158="C",_xlfn.XLOOKUP(F158,'Section C - Psych &amp; Mental Hlth'!T:T,'Section C - Psych &amp; Mental Hlth'!S:S),
IF(A158="D",_xlfn.XLOOKUP(F158,'Section D - Res Com.Care, MPHS '!T:T,'Section D - Res Com.Care, MPHS '!S:S),
IF(A158="E",_xlfn.XLOOKUP(F158,'Section E - Miscellaneous '!T:T,'Section E - Miscellaneous '!S:S))))))</f>
        <v>LINKED</v>
      </c>
      <c r="Q158" s="1145" t="str">
        <f>IF(A158=
"A",_xlfn.XLOOKUP(F158,'Section A - Public Patients'!T:T,'Section A - Public Patients'!V:V),
IF(A158="B",_xlfn.XLOOKUP(F158,'Section B - Private Patients'!T:T,'Section B - Private Patients'!V:V),
IF(A158="C",_xlfn.XLOOKUP(F158,'Section C - Psych &amp; Mental Hlth'!T:T,'Section C - Psych &amp; Mental Hlth'!V:V),
IF(A158="D",_xlfn.XLOOKUP(F158,'Section D - Res Com.Care, MPHS '!T:T,'Section D - Res Com.Care, MPHS '!V:V),
IF(A158="E",_xlfn.XLOOKUP(F158,'Section E - Miscellaneous '!T:T,'Section E - Miscellaneous '!V:V))))))</f>
        <v>A-1.5-001</v>
      </c>
      <c r="R158" s="1202" t="str">
        <f t="shared" si="8"/>
        <v>GPTPGen Public Third Party90007254</v>
      </c>
    </row>
    <row r="159" spans="1:26" x14ac:dyDescent="0.2">
      <c r="A159" s="1078" t="str">
        <f t="shared" si="6"/>
        <v>A</v>
      </c>
      <c r="B159" s="1086" t="s">
        <v>655</v>
      </c>
      <c r="C159" s="1438" t="s">
        <v>658</v>
      </c>
      <c r="D159" s="1089" t="s">
        <v>659</v>
      </c>
      <c r="E159" s="1438">
        <v>90006415</v>
      </c>
      <c r="F159" s="1132" t="s">
        <v>4522</v>
      </c>
      <c r="G159" s="1132"/>
      <c r="H159" s="1132"/>
      <c r="I159" s="1132" t="str">
        <f t="shared" si="7"/>
        <v>----Jul----</v>
      </c>
      <c r="J159" s="1132" t="str">
        <f>IF(ISNUMBER(MATCH(F159,Jan_Inputs_Calc!O:O,0)),"Jan","-")</f>
        <v>-</v>
      </c>
      <c r="K159" s="1132" t="str">
        <f>IF(ISNUMBER(MATCH(F159,Mar_Inputs_Calc_exHACC!O:O,0)),"Mar","-")</f>
        <v>-</v>
      </c>
      <c r="L159" s="1132" t="str">
        <f>IF(ISNUMBER(MATCH(F159,Jul_Inputs_Calc!P:P,0)),"Jul","-")</f>
        <v>Jul</v>
      </c>
      <c r="M159" s="1132" t="str">
        <f>IF(ISNUMBER(MATCH(F159,Sep_Inputs_Calc!O:O,0)),"Sep","-")</f>
        <v>-</v>
      </c>
      <c r="N159" s="1132" t="str">
        <f>IF(ISNUMBER(MATCH(F913,Oct_Inputs_Calc!O:O,0)),"Oct","-")</f>
        <v>-</v>
      </c>
      <c r="O159" s="1132"/>
      <c r="P159" s="1138" t="str">
        <f>IF(A159=
"A",_xlfn.XLOOKUP(F159,'Section A - Public Patients'!T:T,'Section A - Public Patients'!S:S),
IF(A159="B",_xlfn.XLOOKUP(F159,'Section B - Private Patients'!T:T,'Section B - Private Patients'!S:S),
IF(A159="C",_xlfn.XLOOKUP(F159,'Section C - Psych &amp; Mental Hlth'!T:T,'Section C - Psych &amp; Mental Hlth'!S:S),
IF(A159="D",_xlfn.XLOOKUP(F159,'Section D - Res Com.Care, MPHS '!T:T,'Section D - Res Com.Care, MPHS '!S:S),
IF(A159="E",_xlfn.XLOOKUP(F159,'Section E - Miscellaneous '!T:T,'Section E - Miscellaneous '!S:S))))))</f>
        <v>LINKED</v>
      </c>
      <c r="Q159" s="1145" t="str">
        <f>IF(A159=
"A",_xlfn.XLOOKUP(F159,'Section A - Public Patients'!T:T,'Section A - Public Patients'!V:V),
IF(A159="B",_xlfn.XLOOKUP(F159,'Section B - Private Patients'!T:T,'Section B - Private Patients'!V:V),
IF(A159="C",_xlfn.XLOOKUP(F159,'Section C - Psych &amp; Mental Hlth'!T:T,'Section C - Psych &amp; Mental Hlth'!V:V),
IF(A159="D",_xlfn.XLOOKUP(F159,'Section D - Res Com.Care, MPHS '!T:T,'Section D - Res Com.Care, MPHS '!V:V),
IF(A159="E",_xlfn.XLOOKUP(F159,'Section E - Miscellaneous '!T:T,'Section E - Miscellaneous '!V:V))))))</f>
        <v>A-1.5-002</v>
      </c>
      <c r="R159" s="1202" t="str">
        <f t="shared" si="8"/>
        <v>GPTPSDGen Public Third Party - SD90006415</v>
      </c>
    </row>
    <row r="160" spans="1:26" x14ac:dyDescent="0.2">
      <c r="A160" s="1078" t="str">
        <f t="shared" si="6"/>
        <v>A</v>
      </c>
      <c r="B160" s="1086" t="s">
        <v>655</v>
      </c>
      <c r="C160" s="1438" t="s">
        <v>660</v>
      </c>
      <c r="D160" s="1089" t="s">
        <v>661</v>
      </c>
      <c r="E160" s="1438">
        <v>90007255</v>
      </c>
      <c r="F160" s="1132" t="s">
        <v>4523</v>
      </c>
      <c r="G160" s="1132"/>
      <c r="H160" s="1132"/>
      <c r="I160" s="1132" t="str">
        <f t="shared" si="7"/>
        <v>----Jul----</v>
      </c>
      <c r="J160" s="1132" t="str">
        <f>IF(ISNUMBER(MATCH(F160,Jan_Inputs_Calc!O:O,0)),"Jan","-")</f>
        <v>-</v>
      </c>
      <c r="K160" s="1132" t="str">
        <f>IF(ISNUMBER(MATCH(F160,Mar_Inputs_Calc_exHACC!O:O,0)),"Mar","-")</f>
        <v>-</v>
      </c>
      <c r="L160" s="1132" t="str">
        <f>IF(ISNUMBER(MATCH(F160,Jul_Inputs_Calc!P:P,0)),"Jul","-")</f>
        <v>Jul</v>
      </c>
      <c r="M160" s="1132" t="str">
        <f>IF(ISNUMBER(MATCH(F160,Sep_Inputs_Calc!O:O,0)),"Sep","-")</f>
        <v>-</v>
      </c>
      <c r="N160" s="1132" t="str">
        <f>IF(ISNUMBER(MATCH(F914,Oct_Inputs_Calc!O:O,0)),"Oct","-")</f>
        <v>-</v>
      </c>
      <c r="O160" s="1132"/>
      <c r="P160" s="1138" t="str">
        <f>IF(A160=
"A",_xlfn.XLOOKUP(F160,'Section A - Public Patients'!T:T,'Section A - Public Patients'!S:S),
IF(A160="B",_xlfn.XLOOKUP(F160,'Section B - Private Patients'!T:T,'Section B - Private Patients'!S:S),
IF(A160="C",_xlfn.XLOOKUP(F160,'Section C - Psych &amp; Mental Hlth'!T:T,'Section C - Psych &amp; Mental Hlth'!S:S),
IF(A160="D",_xlfn.XLOOKUP(F160,'Section D - Res Com.Care, MPHS '!T:T,'Section D - Res Com.Care, MPHS '!S:S),
IF(A160="E",_xlfn.XLOOKUP(F160,'Section E - Miscellaneous '!T:T,'Section E - Miscellaneous '!S:S))))))</f>
        <v>LINKED</v>
      </c>
      <c r="Q160" s="1145" t="str">
        <f>IF(A160=
"A",_xlfn.XLOOKUP(F160,'Section A - Public Patients'!T:T,'Section A - Public Patients'!V:V),
IF(A160="B",_xlfn.XLOOKUP(F160,'Section B - Private Patients'!T:T,'Section B - Private Patients'!V:V),
IF(A160="C",_xlfn.XLOOKUP(F160,'Section C - Psych &amp; Mental Hlth'!T:T,'Section C - Psych &amp; Mental Hlth'!V:V),
IF(A160="D",_xlfn.XLOOKUP(F160,'Section D - Res Com.Care, MPHS '!T:T,'Section D - Res Com.Care, MPHS '!V:V),
IF(A160="E",_xlfn.XLOOKUP(F160,'Section E - Miscellaneous '!T:T,'Section E - Miscellaneous '!V:V))))))</f>
        <v>A-1.5-001</v>
      </c>
      <c r="R160" s="1202" t="str">
        <f t="shared" si="8"/>
        <v>GPTP*Gen Public Third Party (Settled)90007255</v>
      </c>
    </row>
    <row r="161" spans="1:18" x14ac:dyDescent="0.2">
      <c r="A161" s="1078" t="str">
        <f t="shared" si="6"/>
        <v>A</v>
      </c>
      <c r="B161" s="1086" t="s">
        <v>655</v>
      </c>
      <c r="C161" s="1438" t="s">
        <v>662</v>
      </c>
      <c r="D161" s="1089" t="s">
        <v>663</v>
      </c>
      <c r="E161" s="1438">
        <v>90005628</v>
      </c>
      <c r="F161" s="1132" t="s">
        <v>4524</v>
      </c>
      <c r="G161" s="1132"/>
      <c r="H161" s="1132"/>
      <c r="I161" s="1132" t="str">
        <f t="shared" si="7"/>
        <v>----Jul----</v>
      </c>
      <c r="J161" s="1132" t="str">
        <f>IF(ISNUMBER(MATCH(F161,Jan_Inputs_Calc!O:O,0)),"Jan","-")</f>
        <v>-</v>
      </c>
      <c r="K161" s="1132" t="str">
        <f>IF(ISNUMBER(MATCH(F161,Mar_Inputs_Calc_exHACC!O:O,0)),"Mar","-")</f>
        <v>-</v>
      </c>
      <c r="L161" s="1132" t="str">
        <f>IF(ISNUMBER(MATCH(F161,Jul_Inputs_Calc!P:P,0)),"Jul","-")</f>
        <v>Jul</v>
      </c>
      <c r="M161" s="1132" t="str">
        <f>IF(ISNUMBER(MATCH(F161,Sep_Inputs_Calc!O:O,0)),"Sep","-")</f>
        <v>-</v>
      </c>
      <c r="N161" s="1132" t="str">
        <f>IF(ISNUMBER(MATCH(F915,Oct_Inputs_Calc!O:O,0)),"Oct","-")</f>
        <v>-</v>
      </c>
      <c r="O161" s="1132"/>
      <c r="P161" s="1138" t="str">
        <f>IF(A161=
"A",_xlfn.XLOOKUP(F161,'Section A - Public Patients'!T:T,'Section A - Public Patients'!S:S),
IF(A161="B",_xlfn.XLOOKUP(F161,'Section B - Private Patients'!T:T,'Section B - Private Patients'!S:S),
IF(A161="C",_xlfn.XLOOKUP(F161,'Section C - Psych &amp; Mental Hlth'!T:T,'Section C - Psych &amp; Mental Hlth'!S:S),
IF(A161="D",_xlfn.XLOOKUP(F161,'Section D - Res Com.Care, MPHS '!T:T,'Section D - Res Com.Care, MPHS '!S:S),
IF(A161="E",_xlfn.XLOOKUP(F161,'Section E - Miscellaneous '!T:T,'Section E - Miscellaneous '!S:S))))))</f>
        <v>LINKED</v>
      </c>
      <c r="Q161" s="1145" t="str">
        <f>IF(A161=
"A",_xlfn.XLOOKUP(F161,'Section A - Public Patients'!T:T,'Section A - Public Patients'!V:V),
IF(A161="B",_xlfn.XLOOKUP(F161,'Section B - Private Patients'!T:T,'Section B - Private Patients'!V:V),
IF(A161="C",_xlfn.XLOOKUP(F161,'Section C - Psych &amp; Mental Hlth'!T:T,'Section C - Psych &amp; Mental Hlth'!V:V),
IF(A161="D",_xlfn.XLOOKUP(F161,'Section D - Res Com.Care, MPHS '!T:T,'Section D - Res Com.Care, MPHS '!V:V),
IF(A161="E",_xlfn.XLOOKUP(F161,'Section E - Miscellaneous '!T:T,'Section E - Miscellaneous '!V:V))))))</f>
        <v>A-1.5-007</v>
      </c>
      <c r="R161" s="1202" t="str">
        <f t="shared" si="8"/>
        <v>GPTP*RGen Public Third Party Rehabilitation - (Settled)90005628</v>
      </c>
    </row>
    <row r="162" spans="1:18" x14ac:dyDescent="0.2">
      <c r="A162" s="1078" t="str">
        <f t="shared" si="6"/>
        <v>A</v>
      </c>
      <c r="B162" s="1086" t="s">
        <v>655</v>
      </c>
      <c r="C162" s="1438" t="s">
        <v>664</v>
      </c>
      <c r="D162" s="1089" t="s">
        <v>665</v>
      </c>
      <c r="E162" s="1438">
        <v>90007256</v>
      </c>
      <c r="F162" s="1132" t="s">
        <v>4525</v>
      </c>
      <c r="G162" s="1132"/>
      <c r="H162" s="1132"/>
      <c r="I162" s="1132" t="str">
        <f t="shared" si="7"/>
        <v>----Jul----</v>
      </c>
      <c r="J162" s="1132" t="str">
        <f>IF(ISNUMBER(MATCH(F162,Jan_Inputs_Calc!O:O,0)),"Jan","-")</f>
        <v>-</v>
      </c>
      <c r="K162" s="1132" t="str">
        <f>IF(ISNUMBER(MATCH(F162,Mar_Inputs_Calc_exHACC!O:O,0)),"Mar","-")</f>
        <v>-</v>
      </c>
      <c r="L162" s="1132" t="str">
        <f>IF(ISNUMBER(MATCH(F162,Jul_Inputs_Calc!P:P,0)),"Jul","-")</f>
        <v>Jul</v>
      </c>
      <c r="M162" s="1132" t="str">
        <f>IF(ISNUMBER(MATCH(F162,Sep_Inputs_Calc!O:O,0)),"Sep","-")</f>
        <v>-</v>
      </c>
      <c r="N162" s="1132" t="str">
        <f>IF(ISNUMBER(MATCH(F916,Oct_Inputs_Calc!O:O,0)),"Oct","-")</f>
        <v>-</v>
      </c>
      <c r="O162" s="1132"/>
      <c r="P162" s="1138" t="str">
        <f>IF(A162=
"A",_xlfn.XLOOKUP(F162,'Section A - Public Patients'!T:T,'Section A - Public Patients'!S:S),
IF(A162="B",_xlfn.XLOOKUP(F162,'Section B - Private Patients'!T:T,'Section B - Private Patients'!S:S),
IF(A162="C",_xlfn.XLOOKUP(F162,'Section C - Psych &amp; Mental Hlth'!T:T,'Section C - Psych &amp; Mental Hlth'!S:S),
IF(A162="D",_xlfn.XLOOKUP(F162,'Section D - Res Com.Care, MPHS '!T:T,'Section D - Res Com.Care, MPHS '!S:S),
IF(A162="E",_xlfn.XLOOKUP(F162,'Section E - Miscellaneous '!T:T,'Section E - Miscellaneous '!S:S))))))</f>
        <v>LINKED</v>
      </c>
      <c r="Q162" s="1145" t="str">
        <f>IF(A162=
"A",_xlfn.XLOOKUP(F162,'Section A - Public Patients'!T:T,'Section A - Public Patients'!V:V),
IF(A162="B",_xlfn.XLOOKUP(F162,'Section B - Private Patients'!T:T,'Section B - Private Patients'!V:V),
IF(A162="C",_xlfn.XLOOKUP(F162,'Section C - Psych &amp; Mental Hlth'!T:T,'Section C - Psych &amp; Mental Hlth'!V:V),
IF(A162="D",_xlfn.XLOOKUP(F162,'Section D - Res Com.Care, MPHS '!T:T,'Section D - Res Com.Care, MPHS '!V:V),
IF(A162="E",_xlfn.XLOOKUP(F162,'Section E - Miscellaneous '!T:T,'Section E - Miscellaneous '!V:V))))))</f>
        <v>A-1.5-008</v>
      </c>
      <c r="R162" s="1202" t="str">
        <f t="shared" si="8"/>
        <v>GPTP*RSDGen Public Third Party Rehabilitation - SD (Settled)90007256</v>
      </c>
    </row>
    <row r="163" spans="1:18" x14ac:dyDescent="0.2">
      <c r="A163" s="1078" t="str">
        <f t="shared" si="6"/>
        <v>A</v>
      </c>
      <c r="B163" s="1086" t="s">
        <v>655</v>
      </c>
      <c r="C163" s="1438" t="s">
        <v>666</v>
      </c>
      <c r="D163" s="1089" t="s">
        <v>667</v>
      </c>
      <c r="E163" s="1438">
        <v>90005681</v>
      </c>
      <c r="F163" s="1132" t="s">
        <v>4526</v>
      </c>
      <c r="G163" s="1132"/>
      <c r="H163" s="1132"/>
      <c r="I163" s="1132" t="str">
        <f t="shared" si="7"/>
        <v>----Jul----</v>
      </c>
      <c r="J163" s="1132" t="str">
        <f>IF(ISNUMBER(MATCH(F163,Jan_Inputs_Calc!O:O,0)),"Jan","-")</f>
        <v>-</v>
      </c>
      <c r="K163" s="1132" t="str">
        <f>IF(ISNUMBER(MATCH(F163,Mar_Inputs_Calc_exHACC!O:O,0)),"Mar","-")</f>
        <v>-</v>
      </c>
      <c r="L163" s="1132" t="str">
        <f>IF(ISNUMBER(MATCH(F163,Jul_Inputs_Calc!P:P,0)),"Jul","-")</f>
        <v>Jul</v>
      </c>
      <c r="M163" s="1132" t="str">
        <f>IF(ISNUMBER(MATCH(F163,Sep_Inputs_Calc!O:O,0)),"Sep","-")</f>
        <v>-</v>
      </c>
      <c r="N163" s="1132" t="str">
        <f>IF(ISNUMBER(MATCH(F917,Oct_Inputs_Calc!O:O,0)),"Oct","-")</f>
        <v>-</v>
      </c>
      <c r="O163" s="1132"/>
      <c r="P163" s="1138" t="str">
        <f>IF(A163=
"A",_xlfn.XLOOKUP(F163,'Section A - Public Patients'!T:T,'Section A - Public Patients'!S:S),
IF(A163="B",_xlfn.XLOOKUP(F163,'Section B - Private Patients'!T:T,'Section B - Private Patients'!S:S),
IF(A163="C",_xlfn.XLOOKUP(F163,'Section C - Psych &amp; Mental Hlth'!T:T,'Section C - Psych &amp; Mental Hlth'!S:S),
IF(A163="D",_xlfn.XLOOKUP(F163,'Section D - Res Com.Care, MPHS '!T:T,'Section D - Res Com.Care, MPHS '!S:S),
IF(A163="E",_xlfn.XLOOKUP(F163,'Section E - Miscellaneous '!T:T,'Section E - Miscellaneous '!S:S))))))</f>
        <v>LINKED</v>
      </c>
      <c r="Q163" s="1145" t="str">
        <f>IF(A163=
"A",_xlfn.XLOOKUP(F163,'Section A - Public Patients'!T:T,'Section A - Public Patients'!V:V),
IF(A163="B",_xlfn.XLOOKUP(F163,'Section B - Private Patients'!T:T,'Section B - Private Patients'!V:V),
IF(A163="C",_xlfn.XLOOKUP(F163,'Section C - Psych &amp; Mental Hlth'!T:T,'Section C - Psych &amp; Mental Hlth'!V:V),
IF(A163="D",_xlfn.XLOOKUP(F163,'Section D - Res Com.Care, MPHS '!T:T,'Section D - Res Com.Care, MPHS '!V:V),
IF(A163="E",_xlfn.XLOOKUP(F163,'Section E - Miscellaneous '!T:T,'Section E - Miscellaneous '!V:V))))))</f>
        <v>A-1.5-002</v>
      </c>
      <c r="R163" s="1202" t="str">
        <f t="shared" si="8"/>
        <v>GPTP*SDGen Public Third Party SD (Settled)90005681</v>
      </c>
    </row>
    <row r="164" spans="1:18" x14ac:dyDescent="0.2">
      <c r="A164" s="1078" t="str">
        <f t="shared" si="6"/>
        <v>A</v>
      </c>
      <c r="B164" s="1086" t="s">
        <v>655</v>
      </c>
      <c r="C164" s="1438" t="s">
        <v>668</v>
      </c>
      <c r="D164" s="1089" t="s">
        <v>669</v>
      </c>
      <c r="E164" s="1438">
        <v>90007257</v>
      </c>
      <c r="F164" s="1132" t="s">
        <v>4527</v>
      </c>
      <c r="G164" s="1132"/>
      <c r="H164" s="1132"/>
      <c r="I164" s="1132" t="str">
        <f t="shared" si="7"/>
        <v>----Jul----</v>
      </c>
      <c r="J164" s="1132" t="str">
        <f>IF(ISNUMBER(MATCH(F164,Jan_Inputs_Calc!O:O,0)),"Jan","-")</f>
        <v>-</v>
      </c>
      <c r="K164" s="1132" t="str">
        <f>IF(ISNUMBER(MATCH(F164,Mar_Inputs_Calc_exHACC!O:O,0)),"Mar","-")</f>
        <v>-</v>
      </c>
      <c r="L164" s="1132" t="str">
        <f>IF(ISNUMBER(MATCH(F164,Jul_Inputs_Calc!P:P,0)),"Jul","-")</f>
        <v>Jul</v>
      </c>
      <c r="M164" s="1132" t="str">
        <f>IF(ISNUMBER(MATCH(F164,Sep_Inputs_Calc!O:O,0)),"Sep","-")</f>
        <v>-</v>
      </c>
      <c r="N164" s="1132" t="str">
        <f>IF(ISNUMBER(MATCH(F918,Oct_Inputs_Calc!O:O,0)),"Oct","-")</f>
        <v>-</v>
      </c>
      <c r="O164" s="1132"/>
      <c r="P164" s="1138" t="str">
        <f>IF(A164=
"A",_xlfn.XLOOKUP(F164,'Section A - Public Patients'!T:T,'Section A - Public Patients'!S:S),
IF(A164="B",_xlfn.XLOOKUP(F164,'Section B - Private Patients'!T:T,'Section B - Private Patients'!S:S),
IF(A164="C",_xlfn.XLOOKUP(F164,'Section C - Psych &amp; Mental Hlth'!T:T,'Section C - Psych &amp; Mental Hlth'!S:S),
IF(A164="D",_xlfn.XLOOKUP(F164,'Section D - Res Com.Care, MPHS '!T:T,'Section D - Res Com.Care, MPHS '!S:S),
IF(A164="E",_xlfn.XLOOKUP(F164,'Section E - Miscellaneous '!T:T,'Section E - Miscellaneous '!S:S))))))</f>
        <v>LINKED</v>
      </c>
      <c r="Q164" s="1145" t="str">
        <f>IF(A164=
"A",_xlfn.XLOOKUP(F164,'Section A - Public Patients'!T:T,'Section A - Public Patients'!V:V),
IF(A164="B",_xlfn.XLOOKUP(F164,'Section B - Private Patients'!T:T,'Section B - Private Patients'!V:V),
IF(A164="C",_xlfn.XLOOKUP(F164,'Section C - Psych &amp; Mental Hlth'!T:T,'Section C - Psych &amp; Mental Hlth'!V:V),
IF(A164="D",_xlfn.XLOOKUP(F164,'Section D - Res Com.Care, MPHS '!T:T,'Section D - Res Com.Care, MPHS '!V:V),
IF(A164="E",_xlfn.XLOOKUP(F164,'Section E - Miscellaneous '!T:T,'Section E - Miscellaneous '!V:V))))))</f>
        <v>A-1.5-003</v>
      </c>
      <c r="R164" s="1202" t="str">
        <f t="shared" si="8"/>
        <v>GPTPCCGen Public Third Party Coronary Care Unit90007257</v>
      </c>
    </row>
    <row r="165" spans="1:18" x14ac:dyDescent="0.2">
      <c r="A165" s="1078" t="str">
        <f t="shared" si="6"/>
        <v>A</v>
      </c>
      <c r="B165" s="1086" t="s">
        <v>655</v>
      </c>
      <c r="C165" s="1438" t="s">
        <v>670</v>
      </c>
      <c r="D165" s="1089" t="s">
        <v>671</v>
      </c>
      <c r="E165" s="1438">
        <v>90005996</v>
      </c>
      <c r="F165" s="1132" t="s">
        <v>4528</v>
      </c>
      <c r="G165" s="1132"/>
      <c r="H165" s="1132"/>
      <c r="I165" s="1132" t="str">
        <f t="shared" si="7"/>
        <v>----Jul----</v>
      </c>
      <c r="J165" s="1132" t="str">
        <f>IF(ISNUMBER(MATCH(F165,Jan_Inputs_Calc!O:O,0)),"Jan","-")</f>
        <v>-</v>
      </c>
      <c r="K165" s="1132" t="str">
        <f>IF(ISNUMBER(MATCH(F165,Mar_Inputs_Calc_exHACC!O:O,0)),"Mar","-")</f>
        <v>-</v>
      </c>
      <c r="L165" s="1132" t="str">
        <f>IF(ISNUMBER(MATCH(F165,Jul_Inputs_Calc!P:P,0)),"Jul","-")</f>
        <v>Jul</v>
      </c>
      <c r="M165" s="1132" t="str">
        <f>IF(ISNUMBER(MATCH(F165,Sep_Inputs_Calc!O:O,0)),"Sep","-")</f>
        <v>-</v>
      </c>
      <c r="N165" s="1132" t="str">
        <f>IF(ISNUMBER(MATCH(F919,Oct_Inputs_Calc!O:O,0)),"Oct","-")</f>
        <v>-</v>
      </c>
      <c r="O165" s="1132"/>
      <c r="P165" s="1138" t="str">
        <f>IF(A165=
"A",_xlfn.XLOOKUP(F165,'Section A - Public Patients'!T:T,'Section A - Public Patients'!S:S),
IF(A165="B",_xlfn.XLOOKUP(F165,'Section B - Private Patients'!T:T,'Section B - Private Patients'!S:S),
IF(A165="C",_xlfn.XLOOKUP(F165,'Section C - Psych &amp; Mental Hlth'!T:T,'Section C - Psych &amp; Mental Hlth'!S:S),
IF(A165="D",_xlfn.XLOOKUP(F165,'Section D - Res Com.Care, MPHS '!T:T,'Section D - Res Com.Care, MPHS '!S:S),
IF(A165="E",_xlfn.XLOOKUP(F165,'Section E - Miscellaneous '!T:T,'Section E - Miscellaneous '!S:S))))))</f>
        <v>LINKED</v>
      </c>
      <c r="Q165" s="1145" t="str">
        <f>IF(A165=
"A",_xlfn.XLOOKUP(F165,'Section A - Public Patients'!T:T,'Section A - Public Patients'!V:V),
IF(A165="B",_xlfn.XLOOKUP(F165,'Section B - Private Patients'!T:T,'Section B - Private Patients'!V:V),
IF(A165="C",_xlfn.XLOOKUP(F165,'Section C - Psych &amp; Mental Hlth'!T:T,'Section C - Psych &amp; Mental Hlth'!V:V),
IF(A165="D",_xlfn.XLOOKUP(F165,'Section D - Res Com.Care, MPHS '!T:T,'Section D - Res Com.Care, MPHS '!V:V),
IF(A165="E",_xlfn.XLOOKUP(F165,'Section E - Miscellaneous '!T:T,'Section E - Miscellaneous '!V:V))))))</f>
        <v>A-1.5-004</v>
      </c>
      <c r="R165" s="1202" t="str">
        <f t="shared" si="8"/>
        <v>GPTPCCSDGen Public Third Party Coronary Care Unit - SD90005996</v>
      </c>
    </row>
    <row r="166" spans="1:18" x14ac:dyDescent="0.2">
      <c r="A166" s="1078" t="str">
        <f t="shared" si="6"/>
        <v>A</v>
      </c>
      <c r="B166" s="1086" t="s">
        <v>655</v>
      </c>
      <c r="C166" s="1438" t="s">
        <v>672</v>
      </c>
      <c r="D166" s="1089" t="s">
        <v>673</v>
      </c>
      <c r="E166" s="1438">
        <v>90007258</v>
      </c>
      <c r="F166" s="1132" t="s">
        <v>4529</v>
      </c>
      <c r="G166" s="1132"/>
      <c r="H166" s="1132"/>
      <c r="I166" s="1132" t="str">
        <f t="shared" si="7"/>
        <v>----Jul----</v>
      </c>
      <c r="J166" s="1132" t="str">
        <f>IF(ISNUMBER(MATCH(F166,Jan_Inputs_Calc!O:O,0)),"Jan","-")</f>
        <v>-</v>
      </c>
      <c r="K166" s="1132" t="str">
        <f>IF(ISNUMBER(MATCH(F166,Mar_Inputs_Calc_exHACC!O:O,0)),"Mar","-")</f>
        <v>-</v>
      </c>
      <c r="L166" s="1132" t="str">
        <f>IF(ISNUMBER(MATCH(F166,Jul_Inputs_Calc!P:P,0)),"Jul","-")</f>
        <v>Jul</v>
      </c>
      <c r="M166" s="1132" t="str">
        <f>IF(ISNUMBER(MATCH(F166,Sep_Inputs_Calc!O:O,0)),"Sep","-")</f>
        <v>-</v>
      </c>
      <c r="N166" s="1132" t="str">
        <f>IF(ISNUMBER(MATCH(F920,Oct_Inputs_Calc!O:O,0)),"Oct","-")</f>
        <v>-</v>
      </c>
      <c r="O166" s="1132"/>
      <c r="P166" s="1138" t="str">
        <f>IF(A166=
"A",_xlfn.XLOOKUP(F166,'Section A - Public Patients'!T:T,'Section A - Public Patients'!S:S),
IF(A166="B",_xlfn.XLOOKUP(F166,'Section B - Private Patients'!T:T,'Section B - Private Patients'!S:S),
IF(A166="C",_xlfn.XLOOKUP(F166,'Section C - Psych &amp; Mental Hlth'!T:T,'Section C - Psych &amp; Mental Hlth'!S:S),
IF(A166="D",_xlfn.XLOOKUP(F166,'Section D - Res Com.Care, MPHS '!T:T,'Section D - Res Com.Care, MPHS '!S:S),
IF(A166="E",_xlfn.XLOOKUP(F166,'Section E - Miscellaneous '!T:T,'Section E - Miscellaneous '!S:S))))))</f>
        <v>LINKED</v>
      </c>
      <c r="Q166" s="1145" t="str">
        <f>IF(A166=
"A",_xlfn.XLOOKUP(F166,'Section A - Public Patients'!T:T,'Section A - Public Patients'!V:V),
IF(A166="B",_xlfn.XLOOKUP(F166,'Section B - Private Patients'!T:T,'Section B - Private Patients'!V:V),
IF(A166="C",_xlfn.XLOOKUP(F166,'Section C - Psych &amp; Mental Hlth'!T:T,'Section C - Psych &amp; Mental Hlth'!V:V),
IF(A166="D",_xlfn.XLOOKUP(F166,'Section D - Res Com.Care, MPHS '!T:T,'Section D - Res Com.Care, MPHS '!V:V),
IF(A166="E",_xlfn.XLOOKUP(F166,'Section E - Miscellaneous '!T:T,'Section E - Miscellaneous '!V:V))))))</f>
        <v>A-1.5-005</v>
      </c>
      <c r="R166" s="1202" t="str">
        <f t="shared" si="8"/>
        <v>GPTPICGen Public Third Party Intensive Care90007258</v>
      </c>
    </row>
    <row r="167" spans="1:18" x14ac:dyDescent="0.2">
      <c r="A167" s="1078" t="str">
        <f t="shared" si="6"/>
        <v>A</v>
      </c>
      <c r="B167" s="1086" t="s">
        <v>655</v>
      </c>
      <c r="C167" s="1438" t="s">
        <v>674</v>
      </c>
      <c r="D167" s="1089" t="s">
        <v>675</v>
      </c>
      <c r="E167" s="1438">
        <v>90006417</v>
      </c>
      <c r="F167" s="1132" t="s">
        <v>4530</v>
      </c>
      <c r="G167" s="1132"/>
      <c r="H167" s="1132"/>
      <c r="I167" s="1132" t="str">
        <f t="shared" si="7"/>
        <v>----Jul----</v>
      </c>
      <c r="J167" s="1132" t="str">
        <f>IF(ISNUMBER(MATCH(F167,Jan_Inputs_Calc!O:O,0)),"Jan","-")</f>
        <v>-</v>
      </c>
      <c r="K167" s="1132" t="str">
        <f>IF(ISNUMBER(MATCH(F167,Mar_Inputs_Calc_exHACC!O:O,0)),"Mar","-")</f>
        <v>-</v>
      </c>
      <c r="L167" s="1132" t="str">
        <f>IF(ISNUMBER(MATCH(F167,Jul_Inputs_Calc!P:P,0)),"Jul","-")</f>
        <v>Jul</v>
      </c>
      <c r="M167" s="1132" t="str">
        <f>IF(ISNUMBER(MATCH(F167,Sep_Inputs_Calc!O:O,0)),"Sep","-")</f>
        <v>-</v>
      </c>
      <c r="N167" s="1132" t="str">
        <f>IF(ISNUMBER(MATCH(F921,Oct_Inputs_Calc!O:O,0)),"Oct","-")</f>
        <v>-</v>
      </c>
      <c r="O167" s="1132"/>
      <c r="P167" s="1138" t="str">
        <f>IF(A167=
"A",_xlfn.XLOOKUP(F167,'Section A - Public Patients'!T:T,'Section A - Public Patients'!S:S),
IF(A167="B",_xlfn.XLOOKUP(F167,'Section B - Private Patients'!T:T,'Section B - Private Patients'!S:S),
IF(A167="C",_xlfn.XLOOKUP(F167,'Section C - Psych &amp; Mental Hlth'!T:T,'Section C - Psych &amp; Mental Hlth'!S:S),
IF(A167="D",_xlfn.XLOOKUP(F167,'Section D - Res Com.Care, MPHS '!T:T,'Section D - Res Com.Care, MPHS '!S:S),
IF(A167="E",_xlfn.XLOOKUP(F167,'Section E - Miscellaneous '!T:T,'Section E - Miscellaneous '!S:S))))))</f>
        <v>LINKED</v>
      </c>
      <c r="Q167" s="1145" t="str">
        <f>IF(A167=
"A",_xlfn.XLOOKUP(F167,'Section A - Public Patients'!T:T,'Section A - Public Patients'!V:V),
IF(A167="B",_xlfn.XLOOKUP(F167,'Section B - Private Patients'!T:T,'Section B - Private Patients'!V:V),
IF(A167="C",_xlfn.XLOOKUP(F167,'Section C - Psych &amp; Mental Hlth'!T:T,'Section C - Psych &amp; Mental Hlth'!V:V),
IF(A167="D",_xlfn.XLOOKUP(F167,'Section D - Res Com.Care, MPHS '!T:T,'Section D - Res Com.Care, MPHS '!V:V),
IF(A167="E",_xlfn.XLOOKUP(F167,'Section E - Miscellaneous '!T:T,'Section E - Miscellaneous '!V:V))))))</f>
        <v>A-1.5-006</v>
      </c>
      <c r="R167" s="1202" t="str">
        <f t="shared" si="8"/>
        <v>GPTPICSDGen Public Third Party Intensive Care -SD90006417</v>
      </c>
    </row>
    <row r="168" spans="1:18" x14ac:dyDescent="0.2">
      <c r="A168" s="1078" t="str">
        <f t="shared" si="6"/>
        <v>A</v>
      </c>
      <c r="B168" s="1086" t="s">
        <v>655</v>
      </c>
      <c r="C168" s="1438" t="s">
        <v>676</v>
      </c>
      <c r="D168" s="1089" t="s">
        <v>677</v>
      </c>
      <c r="E168" s="1438">
        <v>90007259</v>
      </c>
      <c r="F168" s="1132" t="s">
        <v>4531</v>
      </c>
      <c r="G168" s="1132"/>
      <c r="H168" s="1132"/>
      <c r="I168" s="1132" t="str">
        <f t="shared" si="7"/>
        <v>----Jul----</v>
      </c>
      <c r="J168" s="1132" t="str">
        <f>IF(ISNUMBER(MATCH(F168,Jan_Inputs_Calc!O:O,0)),"Jan","-")</f>
        <v>-</v>
      </c>
      <c r="K168" s="1132" t="str">
        <f>IF(ISNUMBER(MATCH(F168,Mar_Inputs_Calc_exHACC!O:O,0)),"Mar","-")</f>
        <v>-</v>
      </c>
      <c r="L168" s="1132" t="str">
        <f>IF(ISNUMBER(MATCH(F168,Jul_Inputs_Calc!P:P,0)),"Jul","-")</f>
        <v>Jul</v>
      </c>
      <c r="M168" s="1132" t="str">
        <f>IF(ISNUMBER(MATCH(F168,Sep_Inputs_Calc!O:O,0)),"Sep","-")</f>
        <v>-</v>
      </c>
      <c r="N168" s="1132" t="str">
        <f>IF(ISNUMBER(MATCH(F922,Oct_Inputs_Calc!O:O,0)),"Oct","-")</f>
        <v>-</v>
      </c>
      <c r="O168" s="1132"/>
      <c r="P168" s="1138" t="str">
        <f>IF(A168=
"A",_xlfn.XLOOKUP(F168,'Section A - Public Patients'!T:T,'Section A - Public Patients'!S:S),
IF(A168="B",_xlfn.XLOOKUP(F168,'Section B - Private Patients'!T:T,'Section B - Private Patients'!S:S),
IF(A168="C",_xlfn.XLOOKUP(F168,'Section C - Psych &amp; Mental Hlth'!T:T,'Section C - Psych &amp; Mental Hlth'!S:S),
IF(A168="D",_xlfn.XLOOKUP(F168,'Section D - Res Com.Care, MPHS '!T:T,'Section D - Res Com.Care, MPHS '!S:S),
IF(A168="E",_xlfn.XLOOKUP(F168,'Section E - Miscellaneous '!T:T,'Section E - Miscellaneous '!S:S))))))</f>
        <v>LINKED</v>
      </c>
      <c r="Q168" s="1145" t="str">
        <f>IF(A168=
"A",_xlfn.XLOOKUP(F168,'Section A - Public Patients'!T:T,'Section A - Public Patients'!V:V),
IF(A168="B",_xlfn.XLOOKUP(F168,'Section B - Private Patients'!T:T,'Section B - Private Patients'!V:V),
IF(A168="C",_xlfn.XLOOKUP(F168,'Section C - Psych &amp; Mental Hlth'!T:T,'Section C - Psych &amp; Mental Hlth'!V:V),
IF(A168="D",_xlfn.XLOOKUP(F168,'Section D - Res Com.Care, MPHS '!T:T,'Section D - Res Com.Care, MPHS '!V:V),
IF(A168="E",_xlfn.XLOOKUP(F168,'Section E - Miscellaneous '!T:T,'Section E - Miscellaneous '!V:V))))))</f>
        <v>A-1.5-007</v>
      </c>
      <c r="R168" s="1202" t="str">
        <f t="shared" si="8"/>
        <v>GPTPRGen Public Third Party Rehabilitation90007259</v>
      </c>
    </row>
    <row r="169" spans="1:18" x14ac:dyDescent="0.2">
      <c r="A169" s="1078" t="str">
        <f t="shared" si="6"/>
        <v>A</v>
      </c>
      <c r="B169" s="1086" t="s">
        <v>655</v>
      </c>
      <c r="C169" s="1438" t="s">
        <v>678</v>
      </c>
      <c r="D169" s="1089" t="s">
        <v>679</v>
      </c>
      <c r="E169" s="1438">
        <v>90005786</v>
      </c>
      <c r="F169" s="1132" t="s">
        <v>4532</v>
      </c>
      <c r="G169" s="1132"/>
      <c r="H169" s="1132"/>
      <c r="I169" s="1132" t="str">
        <f t="shared" si="7"/>
        <v>----Jul----</v>
      </c>
      <c r="J169" s="1132" t="str">
        <f>IF(ISNUMBER(MATCH(F169,Jan_Inputs_Calc!O:O,0)),"Jan","-")</f>
        <v>-</v>
      </c>
      <c r="K169" s="1132" t="str">
        <f>IF(ISNUMBER(MATCH(F169,Mar_Inputs_Calc_exHACC!O:O,0)),"Mar","-")</f>
        <v>-</v>
      </c>
      <c r="L169" s="1132" t="str">
        <f>IF(ISNUMBER(MATCH(F169,Jul_Inputs_Calc!P:P,0)),"Jul","-")</f>
        <v>Jul</v>
      </c>
      <c r="M169" s="1132" t="str">
        <f>IF(ISNUMBER(MATCH(F169,Sep_Inputs_Calc!O:O,0)),"Sep","-")</f>
        <v>-</v>
      </c>
      <c r="N169" s="1132" t="str">
        <f>IF(ISNUMBER(MATCH(F923,Oct_Inputs_Calc!O:O,0)),"Oct","-")</f>
        <v>-</v>
      </c>
      <c r="O169" s="1132"/>
      <c r="P169" s="1138" t="str">
        <f>IF(A169=
"A",_xlfn.XLOOKUP(F169,'Section A - Public Patients'!T:T,'Section A - Public Patients'!S:S),
IF(A169="B",_xlfn.XLOOKUP(F169,'Section B - Private Patients'!T:T,'Section B - Private Patients'!S:S),
IF(A169="C",_xlfn.XLOOKUP(F169,'Section C - Psych &amp; Mental Hlth'!T:T,'Section C - Psych &amp; Mental Hlth'!S:S),
IF(A169="D",_xlfn.XLOOKUP(F169,'Section D - Res Com.Care, MPHS '!T:T,'Section D - Res Com.Care, MPHS '!S:S),
IF(A169="E",_xlfn.XLOOKUP(F169,'Section E - Miscellaneous '!T:T,'Section E - Miscellaneous '!S:S))))))</f>
        <v>LINKED</v>
      </c>
      <c r="Q169" s="1145" t="str">
        <f>IF(A169=
"A",_xlfn.XLOOKUP(F169,'Section A - Public Patients'!T:T,'Section A - Public Patients'!V:V),
IF(A169="B",_xlfn.XLOOKUP(F169,'Section B - Private Patients'!T:T,'Section B - Private Patients'!V:V),
IF(A169="C",_xlfn.XLOOKUP(F169,'Section C - Psych &amp; Mental Hlth'!T:T,'Section C - Psych &amp; Mental Hlth'!V:V),
IF(A169="D",_xlfn.XLOOKUP(F169,'Section D - Res Com.Care, MPHS '!T:T,'Section D - Res Com.Care, MPHS '!V:V),
IF(A169="E",_xlfn.XLOOKUP(F169,'Section E - Miscellaneous '!T:T,'Section E - Miscellaneous '!V:V))))))</f>
        <v>A-1.5-008</v>
      </c>
      <c r="R169" s="1202" t="str">
        <f t="shared" si="8"/>
        <v>GPTPRSDGen Public Third Party Rehabilitation - SD90005786</v>
      </c>
    </row>
    <row r="170" spans="1:18" x14ac:dyDescent="0.2">
      <c r="A170" s="1078" t="str">
        <f t="shared" si="6"/>
        <v>A</v>
      </c>
      <c r="B170" s="1086" t="s">
        <v>655</v>
      </c>
      <c r="C170" s="1438" t="s">
        <v>680</v>
      </c>
      <c r="D170" s="1089" t="s">
        <v>681</v>
      </c>
      <c r="E170" s="1438">
        <v>90007260</v>
      </c>
      <c r="F170" s="1132" t="s">
        <v>4533</v>
      </c>
      <c r="G170" s="1132"/>
      <c r="H170" s="1132"/>
      <c r="I170" s="1132" t="str">
        <f t="shared" si="7"/>
        <v>----Jul----</v>
      </c>
      <c r="J170" s="1132" t="str">
        <f>IF(ISNUMBER(MATCH(F170,Jan_Inputs_Calc!O:O,0)),"Jan","-")</f>
        <v>-</v>
      </c>
      <c r="K170" s="1132" t="str">
        <f>IF(ISNUMBER(MATCH(F170,Mar_Inputs_Calc_exHACC!O:O,0)),"Mar","-")</f>
        <v>-</v>
      </c>
      <c r="L170" s="1132" t="str">
        <f>IF(ISNUMBER(MATCH(F170,Jul_Inputs_Calc!P:P,0)),"Jul","-")</f>
        <v>Jul</v>
      </c>
      <c r="M170" s="1132" t="str">
        <f>IF(ISNUMBER(MATCH(F170,Sep_Inputs_Calc!O:O,0)),"Sep","-")</f>
        <v>-</v>
      </c>
      <c r="N170" s="1132" t="str">
        <f>IF(ISNUMBER(MATCH(F924,Oct_Inputs_Calc!O:O,0)),"Oct","-")</f>
        <v>-</v>
      </c>
      <c r="O170" s="1132"/>
      <c r="P170" s="1138" t="str">
        <f>IF(A170=
"A",_xlfn.XLOOKUP(F170,'Section A - Public Patients'!T:T,'Section A - Public Patients'!S:S),
IF(A170="B",_xlfn.XLOOKUP(F170,'Section B - Private Patients'!T:T,'Section B - Private Patients'!S:S),
IF(A170="C",_xlfn.XLOOKUP(F170,'Section C - Psych &amp; Mental Hlth'!T:T,'Section C - Psych &amp; Mental Hlth'!S:S),
IF(A170="D",_xlfn.XLOOKUP(F170,'Section D - Res Com.Care, MPHS '!T:T,'Section D - Res Com.Care, MPHS '!S:S),
IF(A170="E",_xlfn.XLOOKUP(F170,'Section E - Miscellaneous '!T:T,'Section E - Miscellaneous '!S:S))))))</f>
        <v>LINKED</v>
      </c>
      <c r="Q170" s="1145" t="str">
        <f>IF(A170=
"A",_xlfn.XLOOKUP(F170,'Section A - Public Patients'!T:T,'Section A - Public Patients'!V:V),
IF(A170="B",_xlfn.XLOOKUP(F170,'Section B - Private Patients'!T:T,'Section B - Private Patients'!V:V),
IF(A170="C",_xlfn.XLOOKUP(F170,'Section C - Psych &amp; Mental Hlth'!T:T,'Section C - Psych &amp; Mental Hlth'!V:V),
IF(A170="D",_xlfn.XLOOKUP(F170,'Section D - Res Com.Care, MPHS '!T:T,'Section D - Res Com.Care, MPHS '!V:V),
IF(A170="E",_xlfn.XLOOKUP(F170,'Section E - Miscellaneous '!T:T,'Section E - Miscellaneous '!V:V))))))</f>
        <v>A-1.5-009</v>
      </c>
      <c r="R170" s="1202" t="str">
        <f t="shared" si="8"/>
        <v>GPTPBGen Public Third Party Burns90007260</v>
      </c>
    </row>
    <row r="171" spans="1:18" x14ac:dyDescent="0.2">
      <c r="A171" s="1078" t="str">
        <f t="shared" si="6"/>
        <v>A</v>
      </c>
      <c r="B171" s="1086" t="s">
        <v>655</v>
      </c>
      <c r="C171" s="1438" t="s">
        <v>682</v>
      </c>
      <c r="D171" s="1089" t="s">
        <v>683</v>
      </c>
      <c r="E171" s="1438">
        <v>90006418</v>
      </c>
      <c r="F171" s="1132" t="s">
        <v>4534</v>
      </c>
      <c r="G171" s="1132"/>
      <c r="H171" s="1132"/>
      <c r="I171" s="1132" t="str">
        <f t="shared" si="7"/>
        <v>----Jul----</v>
      </c>
      <c r="J171" s="1132" t="str">
        <f>IF(ISNUMBER(MATCH(F171,Jan_Inputs_Calc!O:O,0)),"Jan","-")</f>
        <v>-</v>
      </c>
      <c r="K171" s="1132" t="str">
        <f>IF(ISNUMBER(MATCH(F171,Mar_Inputs_Calc_exHACC!O:O,0)),"Mar","-")</f>
        <v>-</v>
      </c>
      <c r="L171" s="1132" t="str">
        <f>IF(ISNUMBER(MATCH(F171,Jul_Inputs_Calc!P:P,0)),"Jul","-")</f>
        <v>Jul</v>
      </c>
      <c r="M171" s="1132" t="str">
        <f>IF(ISNUMBER(MATCH(F171,Sep_Inputs_Calc!O:O,0)),"Sep","-")</f>
        <v>-</v>
      </c>
      <c r="N171" s="1132" t="str">
        <f>IF(ISNUMBER(MATCH(F925,Oct_Inputs_Calc!O:O,0)),"Oct","-")</f>
        <v>-</v>
      </c>
      <c r="O171" s="1132"/>
      <c r="P171" s="1138" t="str">
        <f>IF(A171=
"A",_xlfn.XLOOKUP(F171,'Section A - Public Patients'!T:T,'Section A - Public Patients'!S:S),
IF(A171="B",_xlfn.XLOOKUP(F171,'Section B - Private Patients'!T:T,'Section B - Private Patients'!S:S),
IF(A171="C",_xlfn.XLOOKUP(F171,'Section C - Psych &amp; Mental Hlth'!T:T,'Section C - Psych &amp; Mental Hlth'!S:S),
IF(A171="D",_xlfn.XLOOKUP(F171,'Section D - Res Com.Care, MPHS '!T:T,'Section D - Res Com.Care, MPHS '!S:S),
IF(A171="E",_xlfn.XLOOKUP(F171,'Section E - Miscellaneous '!T:T,'Section E - Miscellaneous '!S:S))))))</f>
        <v>LINKED</v>
      </c>
      <c r="Q171" s="1145" t="str">
        <f>IF(A171=
"A",_xlfn.XLOOKUP(F171,'Section A - Public Patients'!T:T,'Section A - Public Patients'!V:V),
IF(A171="B",_xlfn.XLOOKUP(F171,'Section B - Private Patients'!T:T,'Section B - Private Patients'!V:V),
IF(A171="C",_xlfn.XLOOKUP(F171,'Section C - Psych &amp; Mental Hlth'!T:T,'Section C - Psych &amp; Mental Hlth'!V:V),
IF(A171="D",_xlfn.XLOOKUP(F171,'Section D - Res Com.Care, MPHS '!T:T,'Section D - Res Com.Care, MPHS '!V:V),
IF(A171="E",_xlfn.XLOOKUP(F171,'Section E - Miscellaneous '!T:T,'Section E - Miscellaneous '!V:V))))))</f>
        <v>A-1.5-004</v>
      </c>
      <c r="R171" s="1202" t="str">
        <f t="shared" si="8"/>
        <v>GPTPBSDGen Public Third Party Burns - SD90006418</v>
      </c>
    </row>
    <row r="172" spans="1:18" x14ac:dyDescent="0.2">
      <c r="A172" s="1078" t="str">
        <f t="shared" si="6"/>
        <v>A</v>
      </c>
      <c r="B172" s="1086" t="s">
        <v>655</v>
      </c>
      <c r="C172" s="1438" t="s">
        <v>684</v>
      </c>
      <c r="D172" s="1089" t="s">
        <v>685</v>
      </c>
      <c r="E172" s="1438">
        <v>90007261</v>
      </c>
      <c r="F172" s="1132" t="s">
        <v>4535</v>
      </c>
      <c r="G172" s="1132"/>
      <c r="H172" s="1132"/>
      <c r="I172" s="1132" t="str">
        <f t="shared" si="7"/>
        <v>----Jul----</v>
      </c>
      <c r="J172" s="1132" t="str">
        <f>IF(ISNUMBER(MATCH(F172,Jan_Inputs_Calc!O:O,0)),"Jan","-")</f>
        <v>-</v>
      </c>
      <c r="K172" s="1132" t="str">
        <f>IF(ISNUMBER(MATCH(F172,Mar_Inputs_Calc_exHACC!O:O,0)),"Mar","-")</f>
        <v>-</v>
      </c>
      <c r="L172" s="1132" t="str">
        <f>IF(ISNUMBER(MATCH(F172,Jul_Inputs_Calc!P:P,0)),"Jul","-")</f>
        <v>Jul</v>
      </c>
      <c r="M172" s="1132" t="str">
        <f>IF(ISNUMBER(MATCH(F172,Sep_Inputs_Calc!O:O,0)),"Sep","-")</f>
        <v>-</v>
      </c>
      <c r="N172" s="1132" t="str">
        <f>IF(ISNUMBER(MATCH(F926,Oct_Inputs_Calc!O:O,0)),"Oct","-")</f>
        <v>-</v>
      </c>
      <c r="O172" s="1132"/>
      <c r="P172" s="1138" t="str">
        <f>IF(A172=
"A",_xlfn.XLOOKUP(F172,'Section A - Public Patients'!T:T,'Section A - Public Patients'!S:S),
IF(A172="B",_xlfn.XLOOKUP(F172,'Section B - Private Patients'!T:T,'Section B - Private Patients'!S:S),
IF(A172="C",_xlfn.XLOOKUP(F172,'Section C - Psych &amp; Mental Hlth'!T:T,'Section C - Psych &amp; Mental Hlth'!S:S),
IF(A172="D",_xlfn.XLOOKUP(F172,'Section D - Res Com.Care, MPHS '!T:T,'Section D - Res Com.Care, MPHS '!S:S),
IF(A172="E",_xlfn.XLOOKUP(F172,'Section E - Miscellaneous '!T:T,'Section E - Miscellaneous '!S:S))))))</f>
        <v>LINKED</v>
      </c>
      <c r="Q172" s="1145" t="str">
        <f>IF(A172=
"A",_xlfn.XLOOKUP(F172,'Section A - Public Patients'!T:T,'Section A - Public Patients'!V:V),
IF(A172="B",_xlfn.XLOOKUP(F172,'Section B - Private Patients'!T:T,'Section B - Private Patients'!V:V),
IF(A172="C",_xlfn.XLOOKUP(F172,'Section C - Psych &amp; Mental Hlth'!T:T,'Section C - Psych &amp; Mental Hlth'!V:V),
IF(A172="D",_xlfn.XLOOKUP(F172,'Section D - Res Com.Care, MPHS '!T:T,'Section D - Res Com.Care, MPHS '!V:V),
IF(A172="E",_xlfn.XLOOKUP(F172,'Section E - Miscellaneous '!T:T,'Section E - Miscellaneous '!V:V))))))</f>
        <v>A-1.5-011</v>
      </c>
      <c r="R172" s="1202" t="str">
        <f t="shared" si="8"/>
        <v>GPTPRDGen Public Third Party Renal Dialysis90007261</v>
      </c>
    </row>
    <row r="173" spans="1:18" x14ac:dyDescent="0.2">
      <c r="A173" s="1078" t="str">
        <f t="shared" si="6"/>
        <v>A</v>
      </c>
      <c r="B173" s="1086" t="s">
        <v>655</v>
      </c>
      <c r="C173" s="1438" t="s">
        <v>686</v>
      </c>
      <c r="D173" s="1089" t="s">
        <v>687</v>
      </c>
      <c r="E173" s="1438">
        <v>90005997</v>
      </c>
      <c r="F173" s="1132" t="s">
        <v>4536</v>
      </c>
      <c r="G173" s="1132"/>
      <c r="H173" s="1132"/>
      <c r="I173" s="1132" t="str">
        <f t="shared" si="7"/>
        <v>----Jul----</v>
      </c>
      <c r="J173" s="1132" t="str">
        <f>IF(ISNUMBER(MATCH(F173,Jan_Inputs_Calc!O:O,0)),"Jan","-")</f>
        <v>-</v>
      </c>
      <c r="K173" s="1132" t="str">
        <f>IF(ISNUMBER(MATCH(F173,Mar_Inputs_Calc_exHACC!O:O,0)),"Mar","-")</f>
        <v>-</v>
      </c>
      <c r="L173" s="1132" t="str">
        <f>IF(ISNUMBER(MATCH(F173,Jul_Inputs_Calc!P:P,0)),"Jul","-")</f>
        <v>Jul</v>
      </c>
      <c r="M173" s="1132" t="str">
        <f>IF(ISNUMBER(MATCH(F173,Sep_Inputs_Calc!O:O,0)),"Sep","-")</f>
        <v>-</v>
      </c>
      <c r="N173" s="1132" t="str">
        <f>IF(ISNUMBER(MATCH(F927,Oct_Inputs_Calc!O:O,0)),"Oct","-")</f>
        <v>-</v>
      </c>
      <c r="O173" s="1132"/>
      <c r="P173" s="1138" t="str">
        <f>IF(A173=
"A",_xlfn.XLOOKUP(F173,'Section A - Public Patients'!T:T,'Section A - Public Patients'!S:S),
IF(A173="B",_xlfn.XLOOKUP(F173,'Section B - Private Patients'!T:T,'Section B - Private Patients'!S:S),
IF(A173="C",_xlfn.XLOOKUP(F173,'Section C - Psych &amp; Mental Hlth'!T:T,'Section C - Psych &amp; Mental Hlth'!S:S),
IF(A173="D",_xlfn.XLOOKUP(F173,'Section D - Res Com.Care, MPHS '!T:T,'Section D - Res Com.Care, MPHS '!S:S),
IF(A173="E",_xlfn.XLOOKUP(F173,'Section E - Miscellaneous '!T:T,'Section E - Miscellaneous '!S:S))))))</f>
        <v>LINKED</v>
      </c>
      <c r="Q173" s="1145" t="str">
        <f>IF(A173=
"A",_xlfn.XLOOKUP(F173,'Section A - Public Patients'!T:T,'Section A - Public Patients'!V:V),
IF(A173="B",_xlfn.XLOOKUP(F173,'Section B - Private Patients'!T:T,'Section B - Private Patients'!V:V),
IF(A173="C",_xlfn.XLOOKUP(F173,'Section C - Psych &amp; Mental Hlth'!T:T,'Section C - Psych &amp; Mental Hlth'!V:V),
IF(A173="D",_xlfn.XLOOKUP(F173,'Section D - Res Com.Care, MPHS '!T:T,'Section D - Res Com.Care, MPHS '!V:V),
IF(A173="E",_xlfn.XLOOKUP(F173,'Section E - Miscellaneous '!T:T,'Section E - Miscellaneous '!V:V))))))</f>
        <v>A-1.5-011</v>
      </c>
      <c r="R173" s="1202" t="str">
        <f t="shared" si="8"/>
        <v>GPTPRDSDGen Public Third Party Renal Dialysis SD90005997</v>
      </c>
    </row>
    <row r="174" spans="1:18" x14ac:dyDescent="0.2">
      <c r="A174" s="1078" t="str">
        <f t="shared" si="6"/>
        <v>A</v>
      </c>
      <c r="B174" s="1086" t="s">
        <v>655</v>
      </c>
      <c r="C174" s="1438" t="s">
        <v>692</v>
      </c>
      <c r="D174" s="1089" t="s">
        <v>693</v>
      </c>
      <c r="E174" s="1438">
        <v>90007262</v>
      </c>
      <c r="F174" s="1132" t="s">
        <v>4537</v>
      </c>
      <c r="G174" s="1132"/>
      <c r="H174" s="1132"/>
      <c r="I174" s="1132" t="str">
        <f t="shared" si="7"/>
        <v>----Jul----</v>
      </c>
      <c r="J174" s="1132" t="str">
        <f>IF(ISNUMBER(MATCH(F174,Jan_Inputs_Calc!O:O,0)),"Jan","-")</f>
        <v>-</v>
      </c>
      <c r="K174" s="1132" t="str">
        <f>IF(ISNUMBER(MATCH(F174,Mar_Inputs_Calc_exHACC!O:O,0)),"Mar","-")</f>
        <v>-</v>
      </c>
      <c r="L174" s="1132" t="str">
        <f>IF(ISNUMBER(MATCH(F174,Jul_Inputs_Calc!P:P,0)),"Jul","-")</f>
        <v>Jul</v>
      </c>
      <c r="M174" s="1132" t="str">
        <f>IF(ISNUMBER(MATCH(F174,Sep_Inputs_Calc!O:O,0)),"Sep","-")</f>
        <v>-</v>
      </c>
      <c r="N174" s="1132" t="str">
        <f>IF(ISNUMBER(MATCH(F928,Oct_Inputs_Calc!O:O,0)),"Oct","-")</f>
        <v>-</v>
      </c>
      <c r="O174" s="1132"/>
      <c r="P174" s="1138" t="str">
        <f>IF(A174=
"A",_xlfn.XLOOKUP(F174,'Section A - Public Patients'!T:T,'Section A - Public Patients'!S:S),
IF(A174="B",_xlfn.XLOOKUP(F174,'Section B - Private Patients'!T:T,'Section B - Private Patients'!S:S),
IF(A174="C",_xlfn.XLOOKUP(F174,'Section C - Psych &amp; Mental Hlth'!T:T,'Section C - Psych &amp; Mental Hlth'!S:S),
IF(A174="D",_xlfn.XLOOKUP(F174,'Section D - Res Com.Care, MPHS '!T:T,'Section D - Res Com.Care, MPHS '!S:S),
IF(A174="E",_xlfn.XLOOKUP(F174,'Section E - Miscellaneous '!T:T,'Section E - Miscellaneous '!S:S))))))</f>
        <v>LINKED</v>
      </c>
      <c r="Q174" s="1145" t="str">
        <f>IF(A174=
"A",_xlfn.XLOOKUP(F174,'Section A - Public Patients'!T:T,'Section A - Public Patients'!V:V),
IF(A174="B",_xlfn.XLOOKUP(F174,'Section B - Private Patients'!T:T,'Section B - Private Patients'!V:V),
IF(A174="C",_xlfn.XLOOKUP(F174,'Section C - Psych &amp; Mental Hlth'!T:T,'Section C - Psych &amp; Mental Hlth'!V:V),
IF(A174="D",_xlfn.XLOOKUP(F174,'Section D - Res Com.Care, MPHS '!T:T,'Section D - Res Com.Care, MPHS '!V:V),
IF(A174="E",_xlfn.XLOOKUP(F174,'Section E - Miscellaneous '!T:T,'Section E - Miscellaneous '!V:V))))))</f>
        <v>A-1.5-013</v>
      </c>
      <c r="R174" s="1202" t="str">
        <f t="shared" si="8"/>
        <v>GPTPHHGen Public Third Party Hospital in the Home90007262</v>
      </c>
    </row>
    <row r="175" spans="1:18" x14ac:dyDescent="0.2">
      <c r="A175" s="1078" t="str">
        <f t="shared" si="6"/>
        <v>A</v>
      </c>
      <c r="B175" s="1086" t="s">
        <v>655</v>
      </c>
      <c r="C175" s="1438" t="s">
        <v>694</v>
      </c>
      <c r="D175" s="1089" t="s">
        <v>695</v>
      </c>
      <c r="E175" s="1438">
        <v>90006419</v>
      </c>
      <c r="F175" s="1132" t="s">
        <v>4538</v>
      </c>
      <c r="G175" s="1132"/>
      <c r="H175" s="1132"/>
      <c r="I175" s="1132" t="str">
        <f t="shared" si="7"/>
        <v>----Jul----</v>
      </c>
      <c r="J175" s="1132" t="str">
        <f>IF(ISNUMBER(MATCH(F175,Jan_Inputs_Calc!O:O,0)),"Jan","-")</f>
        <v>-</v>
      </c>
      <c r="K175" s="1132" t="str">
        <f>IF(ISNUMBER(MATCH(F175,Mar_Inputs_Calc_exHACC!O:O,0)),"Mar","-")</f>
        <v>-</v>
      </c>
      <c r="L175" s="1132" t="str">
        <f>IF(ISNUMBER(MATCH(F175,Jul_Inputs_Calc!P:P,0)),"Jul","-")</f>
        <v>Jul</v>
      </c>
      <c r="M175" s="1132" t="str">
        <f>IF(ISNUMBER(MATCH(F175,Sep_Inputs_Calc!O:O,0)),"Sep","-")</f>
        <v>-</v>
      </c>
      <c r="N175" s="1132" t="str">
        <f>IF(ISNUMBER(MATCH(F929,Oct_Inputs_Calc!O:O,0)),"Oct","-")</f>
        <v>-</v>
      </c>
      <c r="O175" s="1132"/>
      <c r="P175" s="1138" t="str">
        <f>IF(A175=
"A",_xlfn.XLOOKUP(F175,'Section A - Public Patients'!T:T,'Section A - Public Patients'!S:S),
IF(A175="B",_xlfn.XLOOKUP(F175,'Section B - Private Patients'!T:T,'Section B - Private Patients'!S:S),
IF(A175="C",_xlfn.XLOOKUP(F175,'Section C - Psych &amp; Mental Hlth'!T:T,'Section C - Psych &amp; Mental Hlth'!S:S),
IF(A175="D",_xlfn.XLOOKUP(F175,'Section D - Res Com.Care, MPHS '!T:T,'Section D - Res Com.Care, MPHS '!S:S),
IF(A175="E",_xlfn.XLOOKUP(F175,'Section E - Miscellaneous '!T:T,'Section E - Miscellaneous '!S:S))))))</f>
        <v>LINKED</v>
      </c>
      <c r="Q175" s="1145" t="str">
        <f>IF(A175=
"A",_xlfn.XLOOKUP(F175,'Section A - Public Patients'!T:T,'Section A - Public Patients'!V:V),
IF(A175="B",_xlfn.XLOOKUP(F175,'Section B - Private Patients'!T:T,'Section B - Private Patients'!V:V),
IF(A175="C",_xlfn.XLOOKUP(F175,'Section C - Psych &amp; Mental Hlth'!T:T,'Section C - Psych &amp; Mental Hlth'!V:V),
IF(A175="D",_xlfn.XLOOKUP(F175,'Section D - Res Com.Care, MPHS '!T:T,'Section D - Res Com.Care, MPHS '!V:V),
IF(A175="E",_xlfn.XLOOKUP(F175,'Section E - Miscellaneous '!T:T,'Section E - Miscellaneous '!V:V))))))</f>
        <v>A-1.5-013</v>
      </c>
      <c r="R175" s="1202" t="str">
        <f t="shared" si="8"/>
        <v>GPTPHHSDGen Public Third Party Hospital in the Home SD90006419</v>
      </c>
    </row>
    <row r="176" spans="1:18" x14ac:dyDescent="0.2">
      <c r="A176" s="1078" t="str">
        <f t="shared" si="6"/>
        <v>A</v>
      </c>
      <c r="B176" s="1086" t="s">
        <v>44</v>
      </c>
      <c r="C176" s="1438" t="s">
        <v>688</v>
      </c>
      <c r="D176" s="1089" t="s">
        <v>689</v>
      </c>
      <c r="E176" s="1438">
        <v>90007263</v>
      </c>
      <c r="F176" s="1132" t="s">
        <v>4539</v>
      </c>
      <c r="G176" s="1132"/>
      <c r="H176" s="1132"/>
      <c r="I176" s="1132" t="str">
        <f t="shared" si="7"/>
        <v>----Jul----</v>
      </c>
      <c r="J176" s="1132" t="str">
        <f>IF(ISNUMBER(MATCH(F176,Jan_Inputs_Calc!O:O,0)),"Jan","-")</f>
        <v>-</v>
      </c>
      <c r="K176" s="1132" t="str">
        <f>IF(ISNUMBER(MATCH(F176,Mar_Inputs_Calc_exHACC!O:O,0)),"Mar","-")</f>
        <v>-</v>
      </c>
      <c r="L176" s="1132" t="str">
        <f>IF(ISNUMBER(MATCH(F176,Jul_Inputs_Calc!P:P,0)),"Jul","-")</f>
        <v>Jul</v>
      </c>
      <c r="M176" s="1132" t="str">
        <f>IF(ISNUMBER(MATCH(F176,Sep_Inputs_Calc!O:O,0)),"Sep","-")</f>
        <v>-</v>
      </c>
      <c r="N176" s="1132" t="str">
        <f>IF(ISNUMBER(MATCH(F930,Oct_Inputs_Calc!O:O,0)),"Oct","-")</f>
        <v>-</v>
      </c>
      <c r="O176" s="1132"/>
      <c r="P176" s="1138" t="str">
        <f>IF(A176=
"A",_xlfn.XLOOKUP(F176,'Section A - Public Patients'!T:T,'Section A - Public Patients'!S:S),
IF(A176="B",_xlfn.XLOOKUP(F176,'Section B - Private Patients'!T:T,'Section B - Private Patients'!S:S),
IF(A176="C",_xlfn.XLOOKUP(F176,'Section C - Psych &amp; Mental Hlth'!T:T,'Section C - Psych &amp; Mental Hlth'!S:S),
IF(A176="D",_xlfn.XLOOKUP(F176,'Section D - Res Com.Care, MPHS '!T:T,'Section D - Res Com.Care, MPHS '!S:S),
IF(A176="E",_xlfn.XLOOKUP(F176,'Section E - Miscellaneous '!T:T,'Section E - Miscellaneous '!S:S))))))</f>
        <v>LINKED</v>
      </c>
      <c r="Q176" s="1145" t="str">
        <f>IF(A176=
"A",_xlfn.XLOOKUP(F176,'Section A - Public Patients'!T:T,'Section A - Public Patients'!V:V),
IF(A176="B",_xlfn.XLOOKUP(F176,'Section B - Private Patients'!T:T,'Section B - Private Patients'!V:V),
IF(A176="C",_xlfn.XLOOKUP(F176,'Section C - Psych &amp; Mental Hlth'!T:T,'Section C - Psych &amp; Mental Hlth'!V:V),
IF(A176="D",_xlfn.XLOOKUP(F176,'Section D - Res Com.Care, MPHS '!T:T,'Section D - Res Com.Care, MPHS '!V:V),
IF(A176="E",_xlfn.XLOOKUP(F176,'Section E - Miscellaneous '!T:T,'Section E - Miscellaneous '!V:V))))))</f>
        <v>A-1.5-019</v>
      </c>
      <c r="R176" s="1202" t="str">
        <f t="shared" si="8"/>
        <v>GPTPNGen Public Third Party Special Care Nursery90007263</v>
      </c>
    </row>
    <row r="177" spans="1:18" x14ac:dyDescent="0.2">
      <c r="A177" s="1078" t="str">
        <f t="shared" si="6"/>
        <v>A</v>
      </c>
      <c r="B177" s="1086" t="s">
        <v>44</v>
      </c>
      <c r="C177" s="1438" t="s">
        <v>690</v>
      </c>
      <c r="D177" s="1089" t="s">
        <v>691</v>
      </c>
      <c r="E177" s="1524">
        <v>90008092</v>
      </c>
      <c r="F177" s="1132" t="s">
        <v>4540</v>
      </c>
      <c r="G177" s="1132"/>
      <c r="H177" s="1132"/>
      <c r="I177" s="1132" t="str">
        <f t="shared" si="7"/>
        <v>----Jul----</v>
      </c>
      <c r="J177" s="1132" t="str">
        <f>IF(ISNUMBER(MATCH(F177,Jan_Inputs_Calc!O:O,0)),"Jan","-")</f>
        <v>-</v>
      </c>
      <c r="K177" s="1132" t="str">
        <f>IF(ISNUMBER(MATCH(F177,Mar_Inputs_Calc_exHACC!O:O,0)),"Mar","-")</f>
        <v>-</v>
      </c>
      <c r="L177" s="1132" t="str">
        <f>IF(ISNUMBER(MATCH(F177,Jul_Inputs_Calc!P:P,0)),"Jul","-")</f>
        <v>Jul</v>
      </c>
      <c r="M177" s="1132" t="str">
        <f>IF(ISNUMBER(MATCH(F177,Sep_Inputs_Calc!O:O,0)),"Sep","-")</f>
        <v>-</v>
      </c>
      <c r="N177" s="1132" t="str">
        <f>IF(ISNUMBER(MATCH(F931,Oct_Inputs_Calc!O:O,0)),"Oct","-")</f>
        <v>-</v>
      </c>
      <c r="O177" s="1132"/>
      <c r="P177" s="1138" t="str">
        <f>IF(A177=
"A",_xlfn.XLOOKUP(F177,'Section A - Public Patients'!T:T,'Section A - Public Patients'!S:S),
IF(A177="B",_xlfn.XLOOKUP(F177,'Section B - Private Patients'!T:T,'Section B - Private Patients'!S:S),
IF(A177="C",_xlfn.XLOOKUP(F177,'Section C - Psych &amp; Mental Hlth'!T:T,'Section C - Psych &amp; Mental Hlth'!S:S),
IF(A177="D",_xlfn.XLOOKUP(F177,'Section D - Res Com.Care, MPHS '!T:T,'Section D - Res Com.Care, MPHS '!S:S),
IF(A177="E",_xlfn.XLOOKUP(F177,'Section E - Miscellaneous '!T:T,'Section E - Miscellaneous '!S:S))))))</f>
        <v>LINKED</v>
      </c>
      <c r="Q177" s="1145" t="str">
        <f>IF(A177=
"A",_xlfn.XLOOKUP(F177,'Section A - Public Patients'!T:T,'Section A - Public Patients'!V:V),
IF(A177="B",_xlfn.XLOOKUP(F177,'Section B - Private Patients'!T:T,'Section B - Private Patients'!V:V),
IF(A177="C",_xlfn.XLOOKUP(F177,'Section C - Psych &amp; Mental Hlth'!T:T,'Section C - Psych &amp; Mental Hlth'!V:V),
IF(A177="D",_xlfn.XLOOKUP(F177,'Section D - Res Com.Care, MPHS '!T:T,'Section D - Res Com.Care, MPHS '!V:V),
IF(A177="E",_xlfn.XLOOKUP(F177,'Section E - Miscellaneous '!T:T,'Section E - Miscellaneous '!V:V))))))</f>
        <v>A-1.5-020</v>
      </c>
      <c r="R177" s="1202" t="str">
        <f t="shared" si="8"/>
        <v>GPTPNSDGen Public Third Party Special Care Nursery SD90008092</v>
      </c>
    </row>
    <row r="178" spans="1:18" x14ac:dyDescent="0.2">
      <c r="A178" s="1078" t="str">
        <f t="shared" si="6"/>
        <v>A</v>
      </c>
      <c r="B178" s="1086" t="s">
        <v>44</v>
      </c>
      <c r="C178" s="1438" t="s">
        <v>696</v>
      </c>
      <c r="D178" s="1089" t="s">
        <v>697</v>
      </c>
      <c r="E178" s="1438">
        <v>90007264</v>
      </c>
      <c r="F178" s="1132" t="s">
        <v>4541</v>
      </c>
      <c r="G178" s="1132"/>
      <c r="H178" s="1132"/>
      <c r="I178" s="1132" t="str">
        <f t="shared" si="7"/>
        <v>----Jul----</v>
      </c>
      <c r="J178" s="1132" t="str">
        <f>IF(ISNUMBER(MATCH(F178,Jan_Inputs_Calc!O:O,0)),"Jan","-")</f>
        <v>-</v>
      </c>
      <c r="K178" s="1132" t="str">
        <f>IF(ISNUMBER(MATCH(F178,Mar_Inputs_Calc_exHACC!O:O,0)),"Mar","-")</f>
        <v>-</v>
      </c>
      <c r="L178" s="1132" t="str">
        <f>IF(ISNUMBER(MATCH(F178,Jul_Inputs_Calc!P:P,0)),"Jul","-")</f>
        <v>Jul</v>
      </c>
      <c r="M178" s="1132" t="str">
        <f>IF(ISNUMBER(MATCH(F178,Sep_Inputs_Calc!O:O,0)),"Sep","-")</f>
        <v>-</v>
      </c>
      <c r="N178" s="1132" t="str">
        <f>IF(ISNUMBER(MATCH(F932,Oct_Inputs_Calc!O:O,0)),"Oct","-")</f>
        <v>-</v>
      </c>
      <c r="O178" s="1132"/>
      <c r="P178" s="1138" t="str">
        <f>IF(A178=
"A",_xlfn.XLOOKUP(F178,'Section A - Public Patients'!T:T,'Section A - Public Patients'!S:S),
IF(A178="B",_xlfn.XLOOKUP(F178,'Section B - Private Patients'!T:T,'Section B - Private Patients'!S:S),
IF(A178="C",_xlfn.XLOOKUP(F178,'Section C - Psych &amp; Mental Hlth'!T:T,'Section C - Psych &amp; Mental Hlth'!S:S),
IF(A178="D",_xlfn.XLOOKUP(F178,'Section D - Res Com.Care, MPHS '!T:T,'Section D - Res Com.Care, MPHS '!S:S),
IF(A178="E",_xlfn.XLOOKUP(F178,'Section E - Miscellaneous '!T:T,'Section E - Miscellaneous '!S:S))))))</f>
        <v>LINKED</v>
      </c>
      <c r="Q178" s="1145" t="str">
        <f>IF(A178=
"A",_xlfn.XLOOKUP(F178,'Section A - Public Patients'!T:T,'Section A - Public Patients'!V:V),
IF(A178="B",_xlfn.XLOOKUP(F178,'Section B - Private Patients'!T:T,'Section B - Private Patients'!V:V),
IF(A178="C",_xlfn.XLOOKUP(F178,'Section C - Psych &amp; Mental Hlth'!T:T,'Section C - Psych &amp; Mental Hlth'!V:V),
IF(A178="D",_xlfn.XLOOKUP(F178,'Section D - Res Com.Care, MPHS '!T:T,'Section D - Res Com.Care, MPHS '!V:V),
IF(A178="E",_xlfn.XLOOKUP(F178,'Section E - Miscellaneous '!T:T,'Section E - Miscellaneous '!V:V))))))</f>
        <v>A-1.5-019</v>
      </c>
      <c r="R178" s="1202" t="str">
        <f t="shared" si="8"/>
        <v>GPTPQNGen Public Third Party Qualified Special Care Nursery90007264</v>
      </c>
    </row>
    <row r="179" spans="1:18" x14ac:dyDescent="0.2">
      <c r="A179" s="1078" t="str">
        <f t="shared" si="6"/>
        <v>A</v>
      </c>
      <c r="B179" s="1086" t="s">
        <v>44</v>
      </c>
      <c r="C179" s="1438" t="s">
        <v>698</v>
      </c>
      <c r="D179" s="1089" t="s">
        <v>699</v>
      </c>
      <c r="E179" s="1438">
        <v>90006420</v>
      </c>
      <c r="F179" s="1132" t="s">
        <v>4542</v>
      </c>
      <c r="G179" s="1132"/>
      <c r="H179" s="1132"/>
      <c r="I179" s="1132" t="str">
        <f t="shared" si="7"/>
        <v>----Jul----</v>
      </c>
      <c r="J179" s="1132" t="str">
        <f>IF(ISNUMBER(MATCH(F179,Jan_Inputs_Calc!O:O,0)),"Jan","-")</f>
        <v>-</v>
      </c>
      <c r="K179" s="1132" t="str">
        <f>IF(ISNUMBER(MATCH(F179,Mar_Inputs_Calc_exHACC!O:O,0)),"Mar","-")</f>
        <v>-</v>
      </c>
      <c r="L179" s="1132" t="str">
        <f>IF(ISNUMBER(MATCH(F179,Jul_Inputs_Calc!P:P,0)),"Jul","-")</f>
        <v>Jul</v>
      </c>
      <c r="M179" s="1132" t="str">
        <f>IF(ISNUMBER(MATCH(F179,Sep_Inputs_Calc!O:O,0)),"Sep","-")</f>
        <v>-</v>
      </c>
      <c r="N179" s="1132" t="str">
        <f>IF(ISNUMBER(MATCH(F933,Oct_Inputs_Calc!O:O,0)),"Oct","-")</f>
        <v>-</v>
      </c>
      <c r="O179" s="1132"/>
      <c r="P179" s="1138" t="str">
        <f>IF(A179=
"A",_xlfn.XLOOKUP(F179,'Section A - Public Patients'!T:T,'Section A - Public Patients'!S:S),
IF(A179="B",_xlfn.XLOOKUP(F179,'Section B - Private Patients'!T:T,'Section B - Private Patients'!S:S),
IF(A179="C",_xlfn.XLOOKUP(F179,'Section C - Psych &amp; Mental Hlth'!T:T,'Section C - Psych &amp; Mental Hlth'!S:S),
IF(A179="D",_xlfn.XLOOKUP(F179,'Section D - Res Com.Care, MPHS '!T:T,'Section D - Res Com.Care, MPHS '!S:S),
IF(A179="E",_xlfn.XLOOKUP(F179,'Section E - Miscellaneous '!T:T,'Section E - Miscellaneous '!S:S))))))</f>
        <v>LINKED</v>
      </c>
      <c r="Q179" s="1145" t="str">
        <f>IF(A179=
"A",_xlfn.XLOOKUP(F179,'Section A - Public Patients'!T:T,'Section A - Public Patients'!V:V),
IF(A179="B",_xlfn.XLOOKUP(F179,'Section B - Private Patients'!T:T,'Section B - Private Patients'!V:V),
IF(A179="C",_xlfn.XLOOKUP(F179,'Section C - Psych &amp; Mental Hlth'!T:T,'Section C - Psych &amp; Mental Hlth'!V:V),
IF(A179="D",_xlfn.XLOOKUP(F179,'Section D - Res Com.Care, MPHS '!T:T,'Section D - Res Com.Care, MPHS '!V:V),
IF(A179="E",_xlfn.XLOOKUP(F179,'Section E - Miscellaneous '!T:T,'Section E - Miscellaneous '!V:V))))))</f>
        <v>A-1.5-020</v>
      </c>
      <c r="R179" s="1202" t="str">
        <f t="shared" si="8"/>
        <v>GPTPQNSDGen Public Third Party Qualified Special Care Nursery SD90006420</v>
      </c>
    </row>
    <row r="180" spans="1:18" x14ac:dyDescent="0.2">
      <c r="A180" s="1078" t="str">
        <f t="shared" si="6"/>
        <v>A</v>
      </c>
      <c r="B180" s="1086" t="s">
        <v>53</v>
      </c>
      <c r="C180" s="1438" t="s">
        <v>700</v>
      </c>
      <c r="D180" s="1089" t="s">
        <v>701</v>
      </c>
      <c r="E180" s="1438">
        <v>90007265</v>
      </c>
      <c r="F180" s="1132" t="s">
        <v>4543</v>
      </c>
      <c r="G180" s="1132"/>
      <c r="H180" s="1132"/>
      <c r="I180" s="1132" t="str">
        <f t="shared" si="7"/>
        <v>----Jul----</v>
      </c>
      <c r="J180" s="1132" t="str">
        <f>IF(ISNUMBER(MATCH(F180,Jan_Inputs_Calc!O:O,0)),"Jan","-")</f>
        <v>-</v>
      </c>
      <c r="K180" s="1132" t="str">
        <f>IF(ISNUMBER(MATCH(F180,Mar_Inputs_Calc_exHACC!O:O,0)),"Mar","-")</f>
        <v>-</v>
      </c>
      <c r="L180" s="1132" t="str">
        <f>IF(ISNUMBER(MATCH(F180,Jul_Inputs_Calc!P:P,0)),"Jul","-")</f>
        <v>Jul</v>
      </c>
      <c r="M180" s="1132" t="str">
        <f>IF(ISNUMBER(MATCH(F180,Sep_Inputs_Calc!O:O,0)),"Sep","-")</f>
        <v>-</v>
      </c>
      <c r="N180" s="1132" t="str">
        <f>IF(ISNUMBER(MATCH(F934,Oct_Inputs_Calc!O:O,0)),"Oct","-")</f>
        <v>-</v>
      </c>
      <c r="O180" s="1132"/>
      <c r="P180" s="1138" t="str">
        <f>IF(A180=
"A",_xlfn.XLOOKUP(F180,'Section A - Public Patients'!T:T,'Section A - Public Patients'!S:S),
IF(A180="B",_xlfn.XLOOKUP(F180,'Section B - Private Patients'!T:T,'Section B - Private Patients'!S:S),
IF(A180="C",_xlfn.XLOOKUP(F180,'Section C - Psych &amp; Mental Hlth'!T:T,'Section C - Psych &amp; Mental Hlth'!S:S),
IF(A180="D",_xlfn.XLOOKUP(F180,'Section D - Res Com.Care, MPHS '!T:T,'Section D - Res Com.Care, MPHS '!S:S),
IF(A180="E",_xlfn.XLOOKUP(F180,'Section E - Miscellaneous '!T:T,'Section E - Miscellaneous '!S:S))))))</f>
        <v>LINKED</v>
      </c>
      <c r="Q180" s="1145" t="str">
        <f>IF(A180=
"A",_xlfn.XLOOKUP(F180,'Section A - Public Patients'!T:T,'Section A - Public Patients'!V:V),
IF(A180="B",_xlfn.XLOOKUP(F180,'Section B - Private Patients'!T:T,'Section B - Private Patients'!V:V),
IF(A180="C",_xlfn.XLOOKUP(F180,'Section C - Psych &amp; Mental Hlth'!T:T,'Section C - Psych &amp; Mental Hlth'!V:V),
IF(A180="D",_xlfn.XLOOKUP(F180,'Section D - Res Com.Care, MPHS '!T:T,'Section D - Res Com.Care, MPHS '!V:V),
IF(A180="E",_xlfn.XLOOKUP(F180,'Section E - Miscellaneous '!T:T,'Section E - Miscellaneous '!V:V))))))</f>
        <v>A-1.5-027</v>
      </c>
      <c r="R180" s="1202" t="str">
        <f t="shared" si="8"/>
        <v>GPTPLSGen Public Third Party Long Stay90007265</v>
      </c>
    </row>
    <row r="181" spans="1:18" x14ac:dyDescent="0.2">
      <c r="A181" s="1078" t="str">
        <f t="shared" si="6"/>
        <v>A</v>
      </c>
      <c r="B181" s="1086" t="s">
        <v>53</v>
      </c>
      <c r="C181" s="1438" t="s">
        <v>702</v>
      </c>
      <c r="D181" s="1089" t="s">
        <v>703</v>
      </c>
      <c r="E181" s="1438">
        <v>90005998</v>
      </c>
      <c r="F181" s="1132" t="s">
        <v>4544</v>
      </c>
      <c r="G181" s="1132"/>
      <c r="H181" s="1132"/>
      <c r="I181" s="1132" t="str">
        <f t="shared" si="7"/>
        <v>----Jul----</v>
      </c>
      <c r="J181" s="1132" t="str">
        <f>IF(ISNUMBER(MATCH(F181,Jan_Inputs_Calc!O:O,0)),"Jan","-")</f>
        <v>-</v>
      </c>
      <c r="K181" s="1132" t="str">
        <f>IF(ISNUMBER(MATCH(F181,Mar_Inputs_Calc_exHACC!O:O,0)),"Mar","-")</f>
        <v>-</v>
      </c>
      <c r="L181" s="1132" t="str">
        <f>IF(ISNUMBER(MATCH(F181,Jul_Inputs_Calc!P:P,0)),"Jul","-")</f>
        <v>Jul</v>
      </c>
      <c r="M181" s="1132" t="str">
        <f>IF(ISNUMBER(MATCH(F181,Sep_Inputs_Calc!O:O,0)),"Sep","-")</f>
        <v>-</v>
      </c>
      <c r="N181" s="1132" t="str">
        <f>IF(ISNUMBER(MATCH(F935,Oct_Inputs_Calc!O:O,0)),"Oct","-")</f>
        <v>-</v>
      </c>
      <c r="O181" s="1132"/>
      <c r="P181" s="1138" t="str">
        <f>IF(A181=
"A",_xlfn.XLOOKUP(F181,'Section A - Public Patients'!T:T,'Section A - Public Patients'!S:S),
IF(A181="B",_xlfn.XLOOKUP(F181,'Section B - Private Patients'!T:T,'Section B - Private Patients'!S:S),
IF(A181="C",_xlfn.XLOOKUP(F181,'Section C - Psych &amp; Mental Hlth'!T:T,'Section C - Psych &amp; Mental Hlth'!S:S),
IF(A181="D",_xlfn.XLOOKUP(F181,'Section D - Res Com.Care, MPHS '!T:T,'Section D - Res Com.Care, MPHS '!S:S),
IF(A181="E",_xlfn.XLOOKUP(F181,'Section E - Miscellaneous '!T:T,'Section E - Miscellaneous '!S:S))))))</f>
        <v>LINKED</v>
      </c>
      <c r="Q181" s="1145" t="str">
        <f>IF(A181=
"A",_xlfn.XLOOKUP(F181,'Section A - Public Patients'!T:T,'Section A - Public Patients'!V:V),
IF(A181="B",_xlfn.XLOOKUP(F181,'Section B - Private Patients'!T:T,'Section B - Private Patients'!V:V),
IF(A181="C",_xlfn.XLOOKUP(F181,'Section C - Psych &amp; Mental Hlth'!T:T,'Section C - Psych &amp; Mental Hlth'!V:V),
IF(A181="D",_xlfn.XLOOKUP(F181,'Section D - Res Com.Care, MPHS '!T:T,'Section D - Res Com.Care, MPHS '!V:V),
IF(A181="E",_xlfn.XLOOKUP(F181,'Section E - Miscellaneous '!T:T,'Section E - Miscellaneous '!V:V))))))</f>
        <v>A-1.5-027</v>
      </c>
      <c r="R181" s="1202" t="str">
        <f t="shared" si="8"/>
        <v>GPTP*LSGen Public Third Party Long Stay (Settled)90005998</v>
      </c>
    </row>
    <row r="182" spans="1:18" ht="25.5" x14ac:dyDescent="0.2">
      <c r="A182" s="1078" t="str">
        <f t="shared" si="6"/>
        <v>A</v>
      </c>
      <c r="B182" s="1086" t="s">
        <v>347</v>
      </c>
      <c r="C182" s="1438" t="s">
        <v>6181</v>
      </c>
      <c r="D182" s="1089" t="s">
        <v>704</v>
      </c>
      <c r="E182" s="1438">
        <v>90007266</v>
      </c>
      <c r="F182" s="1132" t="s">
        <v>4545</v>
      </c>
      <c r="G182" s="1132"/>
      <c r="H182" s="1132"/>
      <c r="I182" s="1132" t="str">
        <f t="shared" si="7"/>
        <v>----Jul----</v>
      </c>
      <c r="J182" s="1132" t="str">
        <f>IF(ISNUMBER(MATCH(F182,Jan_Inputs_Calc!O:O,0)),"Jan","-")</f>
        <v>-</v>
      </c>
      <c r="K182" s="1132" t="str">
        <f>IF(ISNUMBER(MATCH(F182,Mar_Inputs_Calc_exHACC!O:O,0)),"Mar","-")</f>
        <v>-</v>
      </c>
      <c r="L182" s="1132" t="str">
        <f>IF(ISNUMBER(MATCH(F182,Jul_Inputs_Calc!P:P,0)),"Jul","-")</f>
        <v>Jul</v>
      </c>
      <c r="M182" s="1132" t="str">
        <f>IF(ISNUMBER(MATCH(F182,Sep_Inputs_Calc!O:O,0)),"Sep","-")</f>
        <v>-</v>
      </c>
      <c r="N182" s="1132" t="str">
        <f>IF(ISNUMBER(MATCH(F936,Oct_Inputs_Calc!O:O,0)),"Oct","-")</f>
        <v>-</v>
      </c>
      <c r="O182" s="1132"/>
      <c r="P182" s="1138" t="str">
        <f>IF(A182=
"A",_xlfn.XLOOKUP(F182,'Section A - Public Patients'!T:T,'Section A - Public Patients'!S:S),
IF(A182="B",_xlfn.XLOOKUP(F182,'Section B - Private Patients'!T:T,'Section B - Private Patients'!S:S),
IF(A182="C",_xlfn.XLOOKUP(F182,'Section C - Psych &amp; Mental Hlth'!T:T,'Section C - Psych &amp; Mental Hlth'!S:S),
IF(A182="D",_xlfn.XLOOKUP(F182,'Section D - Res Com.Care, MPHS '!T:T,'Section D - Res Com.Care, MPHS '!S:S),
IF(A182="E",_xlfn.XLOOKUP(F182,'Section E - Miscellaneous '!T:T,'Section E - Miscellaneous '!S:S))))))</f>
        <v>LINKED</v>
      </c>
      <c r="Q182" s="1145" t="str">
        <f>IF(A182=
"A",_xlfn.XLOOKUP(F182,'Section A - Public Patients'!T:T,'Section A - Public Patients'!V:V),
IF(A182="B",_xlfn.XLOOKUP(F182,'Section B - Private Patients'!T:T,'Section B - Private Patients'!V:V),
IF(A182="C",_xlfn.XLOOKUP(F182,'Section C - Psych &amp; Mental Hlth'!T:T,'Section C - Psych &amp; Mental Hlth'!V:V),
IF(A182="D",_xlfn.XLOOKUP(F182,'Section D - Res Com.Care, MPHS '!T:T,'Section D - Res Com.Care, MPHS '!V:V),
IF(A182="E",_xlfn.XLOOKUP(F182,'Section E - Miscellaneous '!T:T,'Section E - Miscellaneous '!V:V))))))</f>
        <v>A-1.5-029</v>
      </c>
      <c r="R182" s="1202" t="str">
        <f t="shared" si="8"/>
        <v>NilAdmitted compensable public patient operating room =&lt; 1 hour  (Fee excludes Bed fee and Surgically Implanted Prostheses)90007266</v>
      </c>
    </row>
    <row r="183" spans="1:18" ht="25.5" x14ac:dyDescent="0.2">
      <c r="A183" s="1078" t="str">
        <f t="shared" si="6"/>
        <v>A</v>
      </c>
      <c r="B183" s="1086" t="s">
        <v>347</v>
      </c>
      <c r="C183" s="1438" t="s">
        <v>6181</v>
      </c>
      <c r="D183" s="1089" t="s">
        <v>705</v>
      </c>
      <c r="E183" s="1438">
        <v>90006421</v>
      </c>
      <c r="F183" s="1132" t="s">
        <v>4546</v>
      </c>
      <c r="G183" s="1132"/>
      <c r="H183" s="1132"/>
      <c r="I183" s="1132" t="str">
        <f t="shared" si="7"/>
        <v>----Jul----</v>
      </c>
      <c r="J183" s="1132" t="str">
        <f>IF(ISNUMBER(MATCH(F183,Jan_Inputs_Calc!O:O,0)),"Jan","-")</f>
        <v>-</v>
      </c>
      <c r="K183" s="1132" t="str">
        <f>IF(ISNUMBER(MATCH(F183,Mar_Inputs_Calc_exHACC!O:O,0)),"Mar","-")</f>
        <v>-</v>
      </c>
      <c r="L183" s="1132" t="str">
        <f>IF(ISNUMBER(MATCH(F183,Jul_Inputs_Calc!P:P,0)),"Jul","-")</f>
        <v>Jul</v>
      </c>
      <c r="M183" s="1132" t="str">
        <f>IF(ISNUMBER(MATCH(F183,Sep_Inputs_Calc!O:O,0)),"Sep","-")</f>
        <v>-</v>
      </c>
      <c r="N183" s="1132" t="str">
        <f>IF(ISNUMBER(MATCH(F937,Oct_Inputs_Calc!O:O,0)),"Oct","-")</f>
        <v>-</v>
      </c>
      <c r="O183" s="1132"/>
      <c r="P183" s="1138" t="str">
        <f>IF(A183=
"A",_xlfn.XLOOKUP(F183,'Section A - Public Patients'!T:T,'Section A - Public Patients'!S:S),
IF(A183="B",_xlfn.XLOOKUP(F183,'Section B - Private Patients'!T:T,'Section B - Private Patients'!S:S),
IF(A183="C",_xlfn.XLOOKUP(F183,'Section C - Psych &amp; Mental Hlth'!T:T,'Section C - Psych &amp; Mental Hlth'!S:S),
IF(A183="D",_xlfn.XLOOKUP(F183,'Section D - Res Com.Care, MPHS '!T:T,'Section D - Res Com.Care, MPHS '!S:S),
IF(A183="E",_xlfn.XLOOKUP(F183,'Section E - Miscellaneous '!T:T,'Section E - Miscellaneous '!S:S))))))</f>
        <v>LINKED</v>
      </c>
      <c r="Q183" s="1145" t="str">
        <f>IF(A183=
"A",_xlfn.XLOOKUP(F183,'Section A - Public Patients'!T:T,'Section A - Public Patients'!V:V),
IF(A183="B",_xlfn.XLOOKUP(F183,'Section B - Private Patients'!T:T,'Section B - Private Patients'!V:V),
IF(A183="C",_xlfn.XLOOKUP(F183,'Section C - Psych &amp; Mental Hlth'!T:T,'Section C - Psych &amp; Mental Hlth'!V:V),
IF(A183="D",_xlfn.XLOOKUP(F183,'Section D - Res Com.Care, MPHS '!T:T,'Section D - Res Com.Care, MPHS '!V:V),
IF(A183="E",_xlfn.XLOOKUP(F183,'Section E - Miscellaneous '!T:T,'Section E - Miscellaneous '!V:V))))))</f>
        <v>A-1.5-030</v>
      </c>
      <c r="R183" s="1202" t="str">
        <f t="shared" si="8"/>
        <v>NilAdmitted compensable public patient operating room  &gt; 1 hour (Fee excludes Bed Fee and Surgically Implanted Prostheses)90006421</v>
      </c>
    </row>
    <row r="184" spans="1:18" x14ac:dyDescent="0.2">
      <c r="A184" s="1078" t="str">
        <f t="shared" si="6"/>
        <v>A</v>
      </c>
      <c r="B184" s="1086" t="s">
        <v>2553</v>
      </c>
      <c r="C184" s="1438" t="s">
        <v>2554</v>
      </c>
      <c r="D184" s="1089" t="s">
        <v>2566</v>
      </c>
      <c r="E184" s="1438" t="s">
        <v>6181</v>
      </c>
      <c r="F184" s="1132" t="s">
        <v>4547</v>
      </c>
      <c r="G184" s="1132"/>
      <c r="H184" s="1132"/>
      <c r="I184" s="1132" t="str">
        <f t="shared" si="7"/>
        <v>---------</v>
      </c>
      <c r="J184" s="1132" t="str">
        <f>IF(ISNUMBER(MATCH(F184,Jan_Inputs_Calc!O:O,0)),"Jan","-")</f>
        <v>-</v>
      </c>
      <c r="K184" s="1132" t="str">
        <f>IF(ISNUMBER(MATCH(F184,Mar_Inputs_Calc_exHACC!O:O,0)),"Mar","-")</f>
        <v>-</v>
      </c>
      <c r="L184" s="1132" t="str">
        <f>IF(ISNUMBER(MATCH(F184,Jul_Inputs_Calc!P:P,0)),"Jul","-")</f>
        <v>-</v>
      </c>
      <c r="M184" s="1132" t="str">
        <f>IF(ISNUMBER(MATCH(F184,Sep_Inputs_Calc!O:O,0)),"Sep","-")</f>
        <v>-</v>
      </c>
      <c r="N184" s="1132" t="str">
        <f>IF(ISNUMBER(MATCH(F938,Oct_Inputs_Calc!O:O,0)),"Oct","-")</f>
        <v>-</v>
      </c>
      <c r="O184" s="1132"/>
      <c r="P184" s="1138" t="str">
        <f>IF(A184=
"A",_xlfn.XLOOKUP(F184,'Section A - Public Patients'!T:T,'Section A - Public Patients'!S:S),
IF(A184="B",_xlfn.XLOOKUP(F184,'Section B - Private Patients'!T:T,'Section B - Private Patients'!S:S),
IF(A184="C",_xlfn.XLOOKUP(F184,'Section C - Psych &amp; Mental Hlth'!T:T,'Section C - Psych &amp; Mental Hlth'!S:S),
IF(A184="D",_xlfn.XLOOKUP(F184,'Section D - Res Com.Care, MPHS '!T:T,'Section D - Res Com.Care, MPHS '!S:S),
IF(A184="E",_xlfn.XLOOKUP(F184,'Section E - Miscellaneous '!T:T,'Section E - Miscellaneous '!S:S))))))</f>
        <v>SPECIAL</v>
      </c>
      <c r="Q184" s="1145">
        <f>IF(A184=
"A",_xlfn.XLOOKUP(F184,'Section A - Public Patients'!T:T,'Section A - Public Patients'!V:V),
IF(A184="B",_xlfn.XLOOKUP(F184,'Section B - Private Patients'!T:T,'Section B - Private Patients'!V:V),
IF(A184="C",_xlfn.XLOOKUP(F184,'Section C - Psych &amp; Mental Hlth'!T:T,'Section C - Psych &amp; Mental Hlth'!V:V),
IF(A184="D",_xlfn.XLOOKUP(F184,'Section D - Res Com.Care, MPHS '!T:T,'Section D - Res Com.Care, MPHS '!V:V),
IF(A184="E",_xlfn.XLOOKUP(F184,'Section E - Miscellaneous '!T:T,'Section E - Miscellaneous '!V:V))))))</f>
        <v>0</v>
      </c>
      <c r="R184" s="1202" t="str">
        <f t="shared" si="8"/>
        <v>GPMVNGen Public Motor Vehicle NIIS QldNil</v>
      </c>
    </row>
    <row r="185" spans="1:18" x14ac:dyDescent="0.2">
      <c r="A185" s="1078" t="str">
        <f t="shared" si="6"/>
        <v>A</v>
      </c>
      <c r="B185" s="1086" t="s">
        <v>2553</v>
      </c>
      <c r="C185" s="1438" t="s">
        <v>2555</v>
      </c>
      <c r="D185" s="1089" t="s">
        <v>2569</v>
      </c>
      <c r="E185" s="1438" t="s">
        <v>6181</v>
      </c>
      <c r="F185" s="1132" t="s">
        <v>4548</v>
      </c>
      <c r="G185" s="1132"/>
      <c r="H185" s="1132"/>
      <c r="I185" s="1132" t="str">
        <f t="shared" si="7"/>
        <v>---------</v>
      </c>
      <c r="J185" s="1132" t="str">
        <f>IF(ISNUMBER(MATCH(F185,Jan_Inputs_Calc!O:O,0)),"Jan","-")</f>
        <v>-</v>
      </c>
      <c r="K185" s="1132" t="str">
        <f>IF(ISNUMBER(MATCH(F185,Mar_Inputs_Calc_exHACC!O:O,0)),"Mar","-")</f>
        <v>-</v>
      </c>
      <c r="L185" s="1132" t="str">
        <f>IF(ISNUMBER(MATCH(F185,Jul_Inputs_Calc!P:P,0)),"Jul","-")</f>
        <v>-</v>
      </c>
      <c r="M185" s="1132" t="str">
        <f>IF(ISNUMBER(MATCH(F185,Sep_Inputs_Calc!O:O,0)),"Sep","-")</f>
        <v>-</v>
      </c>
      <c r="N185" s="1132" t="str">
        <f>IF(ISNUMBER(MATCH(F939,Oct_Inputs_Calc!O:O,0)),"Oct","-")</f>
        <v>-</v>
      </c>
      <c r="O185" s="1132"/>
      <c r="P185" s="1138" t="str">
        <f>IF(A185=
"A",_xlfn.XLOOKUP(F185,'Section A - Public Patients'!T:T,'Section A - Public Patients'!S:S),
IF(A185="B",_xlfn.XLOOKUP(F185,'Section B - Private Patients'!T:T,'Section B - Private Patients'!S:S),
IF(A185="C",_xlfn.XLOOKUP(F185,'Section C - Psych &amp; Mental Hlth'!T:T,'Section C - Psych &amp; Mental Hlth'!S:S),
IF(A185="D",_xlfn.XLOOKUP(F185,'Section D - Res Com.Care, MPHS '!T:T,'Section D - Res Com.Care, MPHS '!S:S),
IF(A185="E",_xlfn.XLOOKUP(F185,'Section E - Miscellaneous '!T:T,'Section E - Miscellaneous '!S:S))))))</f>
        <v>SPECIAL</v>
      </c>
      <c r="Q185" s="1145">
        <f>IF(A185=
"A",_xlfn.XLOOKUP(F185,'Section A - Public Patients'!T:T,'Section A - Public Patients'!V:V),
IF(A185="B",_xlfn.XLOOKUP(F185,'Section B - Private Patients'!T:T,'Section B - Private Patients'!V:V),
IF(A185="C",_xlfn.XLOOKUP(F185,'Section C - Psych &amp; Mental Hlth'!T:T,'Section C - Psych &amp; Mental Hlth'!V:V),
IF(A185="D",_xlfn.XLOOKUP(F185,'Section D - Res Com.Care, MPHS '!T:T,'Section D - Res Com.Care, MPHS '!V:V),
IF(A185="E",_xlfn.XLOOKUP(F185,'Section E - Miscellaneous '!T:T,'Section E - Miscellaneous '!V:V))))))</f>
        <v>0</v>
      </c>
      <c r="R185" s="1202" t="str">
        <f t="shared" si="8"/>
        <v>GPMVNSDGen Public Motor Vehicle NIIS Qld Same DayNil</v>
      </c>
    </row>
    <row r="186" spans="1:18" x14ac:dyDescent="0.2">
      <c r="A186" s="1078" t="str">
        <f t="shared" si="6"/>
        <v>A</v>
      </c>
      <c r="B186" s="1086" t="s">
        <v>2553</v>
      </c>
      <c r="C186" s="1438" t="s">
        <v>2558</v>
      </c>
      <c r="D186" s="1089" t="s">
        <v>2567</v>
      </c>
      <c r="E186" s="1438" t="s">
        <v>6181</v>
      </c>
      <c r="F186" s="1132" t="s">
        <v>4549</v>
      </c>
      <c r="G186" s="1132"/>
      <c r="H186" s="1132"/>
      <c r="I186" s="1132" t="str">
        <f t="shared" si="7"/>
        <v>---------</v>
      </c>
      <c r="J186" s="1132" t="str">
        <f>IF(ISNUMBER(MATCH(F186,Jan_Inputs_Calc!O:O,0)),"Jan","-")</f>
        <v>-</v>
      </c>
      <c r="K186" s="1132" t="str">
        <f>IF(ISNUMBER(MATCH(F186,Mar_Inputs_Calc_exHACC!O:O,0)),"Mar","-")</f>
        <v>-</v>
      </c>
      <c r="L186" s="1132" t="str">
        <f>IF(ISNUMBER(MATCH(F186,Jul_Inputs_Calc!P:P,0)),"Jul","-")</f>
        <v>-</v>
      </c>
      <c r="M186" s="1132" t="str">
        <f>IF(ISNUMBER(MATCH(F186,Sep_Inputs_Calc!O:O,0)),"Sep","-")</f>
        <v>-</v>
      </c>
      <c r="N186" s="1132" t="str">
        <f>IF(ISNUMBER(MATCH(F940,Oct_Inputs_Calc!O:O,0)),"Oct","-")</f>
        <v>-</v>
      </c>
      <c r="O186" s="1132"/>
      <c r="P186" s="1138" t="str">
        <f>IF(A186=
"A",_xlfn.XLOOKUP(F186,'Section A - Public Patients'!T:T,'Section A - Public Patients'!S:S),
IF(A186="B",_xlfn.XLOOKUP(F186,'Section B - Private Patients'!T:T,'Section B - Private Patients'!S:S),
IF(A186="C",_xlfn.XLOOKUP(F186,'Section C - Psych &amp; Mental Hlth'!T:T,'Section C - Psych &amp; Mental Hlth'!S:S),
IF(A186="D",_xlfn.XLOOKUP(F186,'Section D - Res Com.Care, MPHS '!T:T,'Section D - Res Com.Care, MPHS '!S:S),
IF(A186="E",_xlfn.XLOOKUP(F186,'Section E - Miscellaneous '!T:T,'Section E - Miscellaneous '!S:S))))))</f>
        <v>SPECIAL</v>
      </c>
      <c r="Q186" s="1145">
        <f>IF(A186=
"A",_xlfn.XLOOKUP(F186,'Section A - Public Patients'!T:T,'Section A - Public Patients'!V:V),
IF(A186="B",_xlfn.XLOOKUP(F186,'Section B - Private Patients'!T:T,'Section B - Private Patients'!V:V),
IF(A186="C",_xlfn.XLOOKUP(F186,'Section C - Psych &amp; Mental Hlth'!T:T,'Section C - Psych &amp; Mental Hlth'!V:V),
IF(A186="D",_xlfn.XLOOKUP(F186,'Section D - Res Com.Care, MPHS '!T:T,'Section D - Res Com.Care, MPHS '!V:V),
IF(A186="E",_xlfn.XLOOKUP(F186,'Section E - Miscellaneous '!T:T,'Section E - Miscellaneous '!V:V))))))</f>
        <v>0</v>
      </c>
      <c r="R186" s="1202" t="str">
        <f t="shared" si="8"/>
        <v>GPMVNHHGen Public Motor Vehicle NIIS Qld  Hospital in the HomeNil</v>
      </c>
    </row>
    <row r="187" spans="1:18" x14ac:dyDescent="0.2">
      <c r="A187" s="1078" t="str">
        <f t="shared" si="6"/>
        <v>A</v>
      </c>
      <c r="B187" s="1086" t="s">
        <v>2553</v>
      </c>
      <c r="C187" s="1438" t="s">
        <v>2559</v>
      </c>
      <c r="D187" s="1089" t="s">
        <v>2568</v>
      </c>
      <c r="E187" s="1438" t="s">
        <v>6181</v>
      </c>
      <c r="F187" s="1132" t="s">
        <v>4550</v>
      </c>
      <c r="G187" s="1132"/>
      <c r="H187" s="1132"/>
      <c r="I187" s="1132" t="str">
        <f t="shared" si="7"/>
        <v>---------</v>
      </c>
      <c r="J187" s="1132" t="str">
        <f>IF(ISNUMBER(MATCH(F187,Jan_Inputs_Calc!O:O,0)),"Jan","-")</f>
        <v>-</v>
      </c>
      <c r="K187" s="1132" t="str">
        <f>IF(ISNUMBER(MATCH(F187,Mar_Inputs_Calc_exHACC!O:O,0)),"Mar","-")</f>
        <v>-</v>
      </c>
      <c r="L187" s="1132" t="str">
        <f>IF(ISNUMBER(MATCH(F187,Jul_Inputs_Calc!P:P,0)),"Jul","-")</f>
        <v>-</v>
      </c>
      <c r="M187" s="1132" t="str">
        <f>IF(ISNUMBER(MATCH(F187,Sep_Inputs_Calc!O:O,0)),"Sep","-")</f>
        <v>-</v>
      </c>
      <c r="N187" s="1132" t="str">
        <f>IF(ISNUMBER(MATCH(F941,Oct_Inputs_Calc!O:O,0)),"Oct","-")</f>
        <v>-</v>
      </c>
      <c r="O187" s="1132"/>
      <c r="P187" s="1138" t="str">
        <f>IF(A187=
"A",_xlfn.XLOOKUP(F187,'Section A - Public Patients'!T:T,'Section A - Public Patients'!S:S),
IF(A187="B",_xlfn.XLOOKUP(F187,'Section B - Private Patients'!T:T,'Section B - Private Patients'!S:S),
IF(A187="C",_xlfn.XLOOKUP(F187,'Section C - Psych &amp; Mental Hlth'!T:T,'Section C - Psych &amp; Mental Hlth'!S:S),
IF(A187="D",_xlfn.XLOOKUP(F187,'Section D - Res Com.Care, MPHS '!T:T,'Section D - Res Com.Care, MPHS '!S:S),
IF(A187="E",_xlfn.XLOOKUP(F187,'Section E - Miscellaneous '!T:T,'Section E - Miscellaneous '!S:S))))))</f>
        <v>SPECIAL</v>
      </c>
      <c r="Q187" s="1145">
        <f>IF(A187=
"A",_xlfn.XLOOKUP(F187,'Section A - Public Patients'!T:T,'Section A - Public Patients'!V:V),
IF(A187="B",_xlfn.XLOOKUP(F187,'Section B - Private Patients'!T:T,'Section B - Private Patients'!V:V),
IF(A187="C",_xlfn.XLOOKUP(F187,'Section C - Psych &amp; Mental Hlth'!T:T,'Section C - Psych &amp; Mental Hlth'!V:V),
IF(A187="D",_xlfn.XLOOKUP(F187,'Section D - Res Com.Care, MPHS '!T:T,'Section D - Res Com.Care, MPHS '!V:V),
IF(A187="E",_xlfn.XLOOKUP(F187,'Section E - Miscellaneous '!T:T,'Section E - Miscellaneous '!V:V))))))</f>
        <v>0</v>
      </c>
      <c r="R187" s="1202" t="str">
        <f t="shared" si="8"/>
        <v>GPMVNHHSDGen Public Motor Vehicle NIIS Qld  Hospital in the Home Same DayNil</v>
      </c>
    </row>
    <row r="188" spans="1:18" x14ac:dyDescent="0.2">
      <c r="A188" s="1078" t="str">
        <f t="shared" si="6"/>
        <v>A</v>
      </c>
      <c r="B188" s="1086" t="s">
        <v>53</v>
      </c>
      <c r="C188" s="1438" t="s">
        <v>2556</v>
      </c>
      <c r="D188" s="1089" t="s">
        <v>2570</v>
      </c>
      <c r="E188" s="1438" t="s">
        <v>6181</v>
      </c>
      <c r="F188" s="1132" t="s">
        <v>4551</v>
      </c>
      <c r="G188" s="1132"/>
      <c r="H188" s="1132"/>
      <c r="I188" s="1132" t="str">
        <f t="shared" si="7"/>
        <v>---------</v>
      </c>
      <c r="J188" s="1132" t="str">
        <f>IF(ISNUMBER(MATCH(F188,Jan_Inputs_Calc!O:O,0)),"Jan","-")</f>
        <v>-</v>
      </c>
      <c r="K188" s="1132" t="str">
        <f>IF(ISNUMBER(MATCH(F188,Mar_Inputs_Calc_exHACC!O:O,0)),"Mar","-")</f>
        <v>-</v>
      </c>
      <c r="L188" s="1132" t="str">
        <f>IF(ISNUMBER(MATCH(F188,Jul_Inputs_Calc!P:P,0)),"Jul","-")</f>
        <v>-</v>
      </c>
      <c r="M188" s="1132" t="str">
        <f>IF(ISNUMBER(MATCH(F188,Sep_Inputs_Calc!O:O,0)),"Sep","-")</f>
        <v>-</v>
      </c>
      <c r="N188" s="1132" t="str">
        <f>IF(ISNUMBER(MATCH(F942,Oct_Inputs_Calc!O:O,0)),"Oct","-")</f>
        <v>-</v>
      </c>
      <c r="O188" s="1132"/>
      <c r="P188" s="1138" t="str">
        <f>IF(A188=
"A",_xlfn.XLOOKUP(F188,'Section A - Public Patients'!T:T,'Section A - Public Patients'!S:S),
IF(A188="B",_xlfn.XLOOKUP(F188,'Section B - Private Patients'!T:T,'Section B - Private Patients'!S:S),
IF(A188="C",_xlfn.XLOOKUP(F188,'Section C - Psych &amp; Mental Hlth'!T:T,'Section C - Psych &amp; Mental Hlth'!S:S),
IF(A188="D",_xlfn.XLOOKUP(F188,'Section D - Res Com.Care, MPHS '!T:T,'Section D - Res Com.Care, MPHS '!S:S),
IF(A188="E",_xlfn.XLOOKUP(F188,'Section E - Miscellaneous '!T:T,'Section E - Miscellaneous '!S:S))))))</f>
        <v>SPECIAL</v>
      </c>
      <c r="Q188" s="1145">
        <f>IF(A188=
"A",_xlfn.XLOOKUP(F188,'Section A - Public Patients'!T:T,'Section A - Public Patients'!V:V),
IF(A188="B",_xlfn.XLOOKUP(F188,'Section B - Private Patients'!T:T,'Section B - Private Patients'!V:V),
IF(A188="C",_xlfn.XLOOKUP(F188,'Section C - Psych &amp; Mental Hlth'!T:T,'Section C - Psych &amp; Mental Hlth'!V:V),
IF(A188="D",_xlfn.XLOOKUP(F188,'Section D - Res Com.Care, MPHS '!T:T,'Section D - Res Com.Care, MPHS '!V:V),
IF(A188="E",_xlfn.XLOOKUP(F188,'Section E - Miscellaneous '!T:T,'Section E - Miscellaneous '!V:V))))))</f>
        <v>0</v>
      </c>
      <c r="R188" s="1202" t="str">
        <f t="shared" si="8"/>
        <v>GPMVNLSGen Public Motor Vehicle NIIS QLD Long StayNil</v>
      </c>
    </row>
    <row r="189" spans="1:18" x14ac:dyDescent="0.2">
      <c r="A189" s="1078" t="str">
        <f t="shared" si="6"/>
        <v>A</v>
      </c>
      <c r="B189" s="1086" t="s">
        <v>53</v>
      </c>
      <c r="C189" s="1438" t="s">
        <v>2557</v>
      </c>
      <c r="D189" s="1089" t="s">
        <v>2571</v>
      </c>
      <c r="E189" s="1438" t="s">
        <v>6181</v>
      </c>
      <c r="F189" s="1132" t="s">
        <v>4552</v>
      </c>
      <c r="G189" s="1132"/>
      <c r="H189" s="1132"/>
      <c r="I189" s="1132" t="str">
        <f t="shared" si="7"/>
        <v>---------</v>
      </c>
      <c r="J189" s="1132" t="str">
        <f>IF(ISNUMBER(MATCH(F189,Jan_Inputs_Calc!O:O,0)),"Jan","-")</f>
        <v>-</v>
      </c>
      <c r="K189" s="1132" t="str">
        <f>IF(ISNUMBER(MATCH(F189,Mar_Inputs_Calc_exHACC!O:O,0)),"Mar","-")</f>
        <v>-</v>
      </c>
      <c r="L189" s="1132" t="str">
        <f>IF(ISNUMBER(MATCH(F189,Jul_Inputs_Calc!P:P,0)),"Jul","-")</f>
        <v>-</v>
      </c>
      <c r="M189" s="1132" t="str">
        <f>IF(ISNUMBER(MATCH(F189,Sep_Inputs_Calc!O:O,0)),"Sep","-")</f>
        <v>-</v>
      </c>
      <c r="N189" s="1132" t="str">
        <f>IF(ISNUMBER(MATCH(F943,Oct_Inputs_Calc!O:O,0)),"Oct","-")</f>
        <v>-</v>
      </c>
      <c r="O189" s="1132"/>
      <c r="P189" s="1138" t="str">
        <f>IF(A189=
"A",_xlfn.XLOOKUP(F189,'Section A - Public Patients'!T:T,'Section A - Public Patients'!S:S),
IF(A189="B",_xlfn.XLOOKUP(F189,'Section B - Private Patients'!T:T,'Section B - Private Patients'!S:S),
IF(A189="C",_xlfn.XLOOKUP(F189,'Section C - Psych &amp; Mental Hlth'!T:T,'Section C - Psych &amp; Mental Hlth'!S:S),
IF(A189="D",_xlfn.XLOOKUP(F189,'Section D - Res Com.Care, MPHS '!T:T,'Section D - Res Com.Care, MPHS '!S:S),
IF(A189="E",_xlfn.XLOOKUP(F189,'Section E - Miscellaneous '!T:T,'Section E - Miscellaneous '!S:S))))))</f>
        <v>SPECIAL</v>
      </c>
      <c r="Q189" s="1145">
        <f>IF(A189=
"A",_xlfn.XLOOKUP(F189,'Section A - Public Patients'!T:T,'Section A - Public Patients'!V:V),
IF(A189="B",_xlfn.XLOOKUP(F189,'Section B - Private Patients'!T:T,'Section B - Private Patients'!V:V),
IF(A189="C",_xlfn.XLOOKUP(F189,'Section C - Psych &amp; Mental Hlth'!T:T,'Section C - Psych &amp; Mental Hlth'!V:V),
IF(A189="D",_xlfn.XLOOKUP(F189,'Section D - Res Com.Care, MPHS '!T:T,'Section D - Res Com.Care, MPHS '!V:V),
IF(A189="E",_xlfn.XLOOKUP(F189,'Section E - Miscellaneous '!T:T,'Section E - Miscellaneous '!V:V))))))</f>
        <v>0</v>
      </c>
      <c r="R189" s="1202" t="str">
        <f t="shared" si="8"/>
        <v>GPMVNLSSDGen Public Motor Vehicle NIIS QLD Long Stay Same DayNil</v>
      </c>
    </row>
    <row r="190" spans="1:18" x14ac:dyDescent="0.2">
      <c r="A190" s="1078" t="str">
        <f t="shared" si="6"/>
        <v>A</v>
      </c>
      <c r="B190" s="1086" t="s">
        <v>2576</v>
      </c>
      <c r="C190" s="1438" t="s">
        <v>2577</v>
      </c>
      <c r="D190" s="1089" t="s">
        <v>2595</v>
      </c>
      <c r="E190" s="1438">
        <v>90007267</v>
      </c>
      <c r="F190" s="1132" t="s">
        <v>4553</v>
      </c>
      <c r="G190" s="1132"/>
      <c r="H190" s="1132"/>
      <c r="I190" s="1132" t="str">
        <f t="shared" si="7"/>
        <v>----Jul----</v>
      </c>
      <c r="J190" s="1132" t="str">
        <f>IF(ISNUMBER(MATCH(F190,Jan_Inputs_Calc!O:O,0)),"Jan","-")</f>
        <v>-</v>
      </c>
      <c r="K190" s="1132" t="str">
        <f>IF(ISNUMBER(MATCH(F190,Mar_Inputs_Calc_exHACC!O:O,0)),"Mar","-")</f>
        <v>-</v>
      </c>
      <c r="L190" s="1132" t="str">
        <f>IF(ISNUMBER(MATCH(F190,Jul_Inputs_Calc!P:P,0)),"Jul","-")</f>
        <v>Jul</v>
      </c>
      <c r="M190" s="1132" t="str">
        <f>IF(ISNUMBER(MATCH(F190,Sep_Inputs_Calc!O:O,0)),"Sep","-")</f>
        <v>-</v>
      </c>
      <c r="N190" s="1132" t="str">
        <f>IF(ISNUMBER(MATCH(#REF!,Oct_Inputs_Calc!O:O,0)),"Oct","-")</f>
        <v>-</v>
      </c>
      <c r="O190" s="1132"/>
      <c r="P190" s="1138" t="str">
        <f>IF(A190=
"A",_xlfn.XLOOKUP(F190,'Section A - Public Patients'!T:T,'Section A - Public Patients'!S:S),
IF(A190="B",_xlfn.XLOOKUP(F190,'Section B - Private Patients'!T:T,'Section B - Private Patients'!S:S),
IF(A190="C",_xlfn.XLOOKUP(F190,'Section C - Psych &amp; Mental Hlth'!T:T,'Section C - Psych &amp; Mental Hlth'!S:S),
IF(A190="D",_xlfn.XLOOKUP(F190,'Section D - Res Com.Care, MPHS '!T:T,'Section D - Res Com.Care, MPHS '!S:S),
IF(A190="E",_xlfn.XLOOKUP(F190,'Section E - Miscellaneous '!T:T,'Section E - Miscellaneous '!S:S))))))</f>
        <v>LINKED</v>
      </c>
      <c r="Q190" s="1145" t="str">
        <f>IF(A190=
"A",_xlfn.XLOOKUP(F190,'Section A - Public Patients'!T:T,'Section A - Public Patients'!V:V),
IF(A190="B",_xlfn.XLOOKUP(F190,'Section B - Private Patients'!T:T,'Section B - Private Patients'!V:V),
IF(A190="C",_xlfn.XLOOKUP(F190,'Section C - Psych &amp; Mental Hlth'!T:T,'Section C - Psych &amp; Mental Hlth'!V:V),
IF(A190="D",_xlfn.XLOOKUP(F190,'Section D - Res Com.Care, MPHS '!T:T,'Section D - Res Com.Care, MPHS '!V:V),
IF(A190="E",_xlfn.XLOOKUP(F190,'Section E - Miscellaneous '!T:T,'Section E - Miscellaneous '!V:V))))))</f>
        <v>A-1.5-001</v>
      </c>
      <c r="R190" s="1202" t="str">
        <f t="shared" si="8"/>
        <v>GPMVNOGen Public Motor Vehicle NIIS Other90007267</v>
      </c>
    </row>
    <row r="191" spans="1:18" x14ac:dyDescent="0.2">
      <c r="A191" s="1078" t="str">
        <f t="shared" si="6"/>
        <v>A</v>
      </c>
      <c r="B191" s="1086" t="s">
        <v>2576</v>
      </c>
      <c r="C191" s="1438" t="s">
        <v>2596</v>
      </c>
      <c r="D191" s="1089" t="s">
        <v>2598</v>
      </c>
      <c r="E191" s="1438">
        <v>90005787</v>
      </c>
      <c r="F191" s="1132" t="s">
        <v>4554</v>
      </c>
      <c r="G191" s="1132"/>
      <c r="H191" s="1132"/>
      <c r="I191" s="1132" t="str">
        <f t="shared" si="7"/>
        <v>----Jul----</v>
      </c>
      <c r="J191" s="1132" t="str">
        <f>IF(ISNUMBER(MATCH(F191,Jan_Inputs_Calc!O:O,0)),"Jan","-")</f>
        <v>-</v>
      </c>
      <c r="K191" s="1132" t="str">
        <f>IF(ISNUMBER(MATCH(F191,Mar_Inputs_Calc_exHACC!O:O,0)),"Mar","-")</f>
        <v>-</v>
      </c>
      <c r="L191" s="1132" t="str">
        <f>IF(ISNUMBER(MATCH(F191,Jul_Inputs_Calc!P:P,0)),"Jul","-")</f>
        <v>Jul</v>
      </c>
      <c r="M191" s="1132" t="str">
        <f>IF(ISNUMBER(MATCH(F191,Sep_Inputs_Calc!O:O,0)),"Sep","-")</f>
        <v>-</v>
      </c>
      <c r="N191" s="1132" t="str">
        <f>IF(ISNUMBER(MATCH(#REF!,Oct_Inputs_Calc!O:O,0)),"Oct","-")</f>
        <v>-</v>
      </c>
      <c r="O191" s="1132"/>
      <c r="P191" s="1138" t="str">
        <f>IF(A191=
"A",_xlfn.XLOOKUP(F191,'Section A - Public Patients'!T:T,'Section A - Public Patients'!S:S),
IF(A191="B",_xlfn.XLOOKUP(F191,'Section B - Private Patients'!T:T,'Section B - Private Patients'!S:S),
IF(A191="C",_xlfn.XLOOKUP(F191,'Section C - Psych &amp; Mental Hlth'!T:T,'Section C - Psych &amp; Mental Hlth'!S:S),
IF(A191="D",_xlfn.XLOOKUP(F191,'Section D - Res Com.Care, MPHS '!T:T,'Section D - Res Com.Care, MPHS '!S:S),
IF(A191="E",_xlfn.XLOOKUP(F191,'Section E - Miscellaneous '!T:T,'Section E - Miscellaneous '!S:S))))))</f>
        <v>LINKED</v>
      </c>
      <c r="Q191" s="1145" t="str">
        <f>IF(A191=
"A",_xlfn.XLOOKUP(F191,'Section A - Public Patients'!T:T,'Section A - Public Patients'!V:V),
IF(A191="B",_xlfn.XLOOKUP(F191,'Section B - Private Patients'!T:T,'Section B - Private Patients'!V:V),
IF(A191="C",_xlfn.XLOOKUP(F191,'Section C - Psych &amp; Mental Hlth'!T:T,'Section C - Psych &amp; Mental Hlth'!V:V),
IF(A191="D",_xlfn.XLOOKUP(F191,'Section D - Res Com.Care, MPHS '!T:T,'Section D - Res Com.Care, MPHS '!V:V),
IF(A191="E",_xlfn.XLOOKUP(F191,'Section E - Miscellaneous '!T:T,'Section E - Miscellaneous '!V:V))))))</f>
        <v>A-1.5-002</v>
      </c>
      <c r="R191" s="1202" t="str">
        <f t="shared" si="8"/>
        <v>GPMVNOSDGen Public Motor Vehicle NIIS Other Same Day90005787</v>
      </c>
    </row>
    <row r="192" spans="1:18" x14ac:dyDescent="0.2">
      <c r="A192" s="1078" t="str">
        <f t="shared" si="6"/>
        <v>A</v>
      </c>
      <c r="B192" s="1086" t="s">
        <v>2576</v>
      </c>
      <c r="C192" s="1438" t="s">
        <v>2578</v>
      </c>
      <c r="D192" s="1089" t="s">
        <v>2599</v>
      </c>
      <c r="E192" s="1438">
        <v>90007268</v>
      </c>
      <c r="F192" s="1132" t="s">
        <v>4555</v>
      </c>
      <c r="G192" s="1132"/>
      <c r="H192" s="1132"/>
      <c r="I192" s="1132" t="str">
        <f t="shared" si="7"/>
        <v>----Jul----</v>
      </c>
      <c r="J192" s="1132" t="str">
        <f>IF(ISNUMBER(MATCH(F192,Jan_Inputs_Calc!O:O,0)),"Jan","-")</f>
        <v>-</v>
      </c>
      <c r="K192" s="1132" t="str">
        <f>IF(ISNUMBER(MATCH(F192,Mar_Inputs_Calc_exHACC!O:O,0)),"Mar","-")</f>
        <v>-</v>
      </c>
      <c r="L192" s="1132" t="str">
        <f>IF(ISNUMBER(MATCH(F192,Jul_Inputs_Calc!P:P,0)),"Jul","-")</f>
        <v>Jul</v>
      </c>
      <c r="M192" s="1132" t="str">
        <f>IF(ISNUMBER(MATCH(F192,Sep_Inputs_Calc!O:O,0)),"Sep","-")</f>
        <v>-</v>
      </c>
      <c r="N192" s="1132" t="str">
        <f>IF(ISNUMBER(MATCH(#REF!,Oct_Inputs_Calc!O:O,0)),"Oct","-")</f>
        <v>-</v>
      </c>
      <c r="O192" s="1132"/>
      <c r="P192" s="1138" t="str">
        <f>IF(A192=
"A",_xlfn.XLOOKUP(F192,'Section A - Public Patients'!T:T,'Section A - Public Patients'!S:S),
IF(A192="B",_xlfn.XLOOKUP(F192,'Section B - Private Patients'!T:T,'Section B - Private Patients'!S:S),
IF(A192="C",_xlfn.XLOOKUP(F192,'Section C - Psych &amp; Mental Hlth'!T:T,'Section C - Psych &amp; Mental Hlth'!S:S),
IF(A192="D",_xlfn.XLOOKUP(F192,'Section D - Res Com.Care, MPHS '!T:T,'Section D - Res Com.Care, MPHS '!S:S),
IF(A192="E",_xlfn.XLOOKUP(F192,'Section E - Miscellaneous '!T:T,'Section E - Miscellaneous '!S:S))))))</f>
        <v>LINKED</v>
      </c>
      <c r="Q192" s="1145" t="str">
        <f>IF(A192=
"A",_xlfn.XLOOKUP(F192,'Section A - Public Patients'!T:T,'Section A - Public Patients'!V:V),
IF(A192="B",_xlfn.XLOOKUP(F192,'Section B - Private Patients'!T:T,'Section B - Private Patients'!V:V),
IF(A192="C",_xlfn.XLOOKUP(F192,'Section C - Psych &amp; Mental Hlth'!T:T,'Section C - Psych &amp; Mental Hlth'!V:V),
IF(A192="D",_xlfn.XLOOKUP(F192,'Section D - Res Com.Care, MPHS '!T:T,'Section D - Res Com.Care, MPHS '!V:V),
IF(A192="E",_xlfn.XLOOKUP(F192,'Section E - Miscellaneous '!T:T,'Section E - Miscellaneous '!V:V))))))</f>
        <v>A-1.5-003</v>
      </c>
      <c r="R192" s="1202" t="str">
        <f t="shared" si="8"/>
        <v>GPMVNOCGen Public Motor Vehicle NIIS Other Coronary Care 90007268</v>
      </c>
    </row>
    <row r="193" spans="1:18" x14ac:dyDescent="0.2">
      <c r="A193" s="1078" t="str">
        <f t="shared" si="6"/>
        <v>A</v>
      </c>
      <c r="B193" s="1086" t="s">
        <v>2576</v>
      </c>
      <c r="C193" s="1438" t="s">
        <v>2579</v>
      </c>
      <c r="D193" s="1089" t="s">
        <v>2600</v>
      </c>
      <c r="E193" s="1438">
        <v>90006422</v>
      </c>
      <c r="F193" s="1132" t="s">
        <v>4556</v>
      </c>
      <c r="G193" s="1132"/>
      <c r="H193" s="1132"/>
      <c r="I193" s="1132" t="str">
        <f t="shared" si="7"/>
        <v>----Jul----</v>
      </c>
      <c r="J193" s="1132" t="str">
        <f>IF(ISNUMBER(MATCH(F193,Jan_Inputs_Calc!O:O,0)),"Jan","-")</f>
        <v>-</v>
      </c>
      <c r="K193" s="1132" t="str">
        <f>IF(ISNUMBER(MATCH(F193,Mar_Inputs_Calc_exHACC!O:O,0)),"Mar","-")</f>
        <v>-</v>
      </c>
      <c r="L193" s="1132" t="str">
        <f>IF(ISNUMBER(MATCH(F193,Jul_Inputs_Calc!P:P,0)),"Jul","-")</f>
        <v>Jul</v>
      </c>
      <c r="M193" s="1132" t="str">
        <f>IF(ISNUMBER(MATCH(F193,Sep_Inputs_Calc!O:O,0)),"Sep","-")</f>
        <v>-</v>
      </c>
      <c r="N193" s="1132" t="str">
        <f>IF(ISNUMBER(MATCH(F979,Oct_Inputs_Calc!O:O,0)),"Oct","-")</f>
        <v>-</v>
      </c>
      <c r="O193" s="1132"/>
      <c r="P193" s="1138" t="str">
        <f>IF(A193=
"A",_xlfn.XLOOKUP(F193,'Section A - Public Patients'!T:T,'Section A - Public Patients'!S:S),
IF(A193="B",_xlfn.XLOOKUP(F193,'Section B - Private Patients'!T:T,'Section B - Private Patients'!S:S),
IF(A193="C",_xlfn.XLOOKUP(F193,'Section C - Psych &amp; Mental Hlth'!T:T,'Section C - Psych &amp; Mental Hlth'!S:S),
IF(A193="D",_xlfn.XLOOKUP(F193,'Section D - Res Com.Care, MPHS '!T:T,'Section D - Res Com.Care, MPHS '!S:S),
IF(A193="E",_xlfn.XLOOKUP(F193,'Section E - Miscellaneous '!T:T,'Section E - Miscellaneous '!S:S))))))</f>
        <v>LINKED</v>
      </c>
      <c r="Q193" s="1145" t="str">
        <f>IF(A193=
"A",_xlfn.XLOOKUP(F193,'Section A - Public Patients'!T:T,'Section A - Public Patients'!V:V),
IF(A193="B",_xlfn.XLOOKUP(F193,'Section B - Private Patients'!T:T,'Section B - Private Patients'!V:V),
IF(A193="C",_xlfn.XLOOKUP(F193,'Section C - Psych &amp; Mental Hlth'!T:T,'Section C - Psych &amp; Mental Hlth'!V:V),
IF(A193="D",_xlfn.XLOOKUP(F193,'Section D - Res Com.Care, MPHS '!T:T,'Section D - Res Com.Care, MPHS '!V:V),
IF(A193="E",_xlfn.XLOOKUP(F193,'Section E - Miscellaneous '!T:T,'Section E - Miscellaneous '!V:V))))))</f>
        <v>A-1.5-004</v>
      </c>
      <c r="R193" s="1202" t="str">
        <f t="shared" si="8"/>
        <v>GPMVNOCSDGen Public Motor Vehicle NIIS Other Coronary Care Same Day90006422</v>
      </c>
    </row>
    <row r="194" spans="1:18" x14ac:dyDescent="0.2">
      <c r="A194" s="1078" t="str">
        <f t="shared" si="6"/>
        <v>A</v>
      </c>
      <c r="B194" s="1086" t="s">
        <v>2576</v>
      </c>
      <c r="C194" s="1438" t="s">
        <v>2580</v>
      </c>
      <c r="D194" s="1089" t="s">
        <v>2601</v>
      </c>
      <c r="E194" s="1438">
        <v>90007269</v>
      </c>
      <c r="F194" s="1132" t="s">
        <v>4557</v>
      </c>
      <c r="G194" s="1132"/>
      <c r="H194" s="1132"/>
      <c r="I194" s="1132" t="str">
        <f t="shared" si="7"/>
        <v>----Jul----</v>
      </c>
      <c r="J194" s="1132" t="str">
        <f>IF(ISNUMBER(MATCH(F194,Jan_Inputs_Calc!O:O,0)),"Jan","-")</f>
        <v>-</v>
      </c>
      <c r="K194" s="1132" t="str">
        <f>IF(ISNUMBER(MATCH(F194,Mar_Inputs_Calc_exHACC!O:O,0)),"Mar","-")</f>
        <v>-</v>
      </c>
      <c r="L194" s="1132" t="str">
        <f>IF(ISNUMBER(MATCH(F194,Jul_Inputs_Calc!P:P,0)),"Jul","-")</f>
        <v>Jul</v>
      </c>
      <c r="M194" s="1132" t="str">
        <f>IF(ISNUMBER(MATCH(F194,Sep_Inputs_Calc!O:O,0)),"Sep","-")</f>
        <v>-</v>
      </c>
      <c r="N194" s="1132" t="str">
        <f>IF(ISNUMBER(MATCH(F980,Oct_Inputs_Calc!O:O,0)),"Oct","-")</f>
        <v>-</v>
      </c>
      <c r="O194" s="1132"/>
      <c r="P194" s="1138" t="str">
        <f>IF(A194=
"A",_xlfn.XLOOKUP(F194,'Section A - Public Patients'!T:T,'Section A - Public Patients'!S:S),
IF(A194="B",_xlfn.XLOOKUP(F194,'Section B - Private Patients'!T:T,'Section B - Private Patients'!S:S),
IF(A194="C",_xlfn.XLOOKUP(F194,'Section C - Psych &amp; Mental Hlth'!T:T,'Section C - Psych &amp; Mental Hlth'!S:S),
IF(A194="D",_xlfn.XLOOKUP(F194,'Section D - Res Com.Care, MPHS '!T:T,'Section D - Res Com.Care, MPHS '!S:S),
IF(A194="E",_xlfn.XLOOKUP(F194,'Section E - Miscellaneous '!T:T,'Section E - Miscellaneous '!S:S))))))</f>
        <v>LINKED</v>
      </c>
      <c r="Q194" s="1145" t="str">
        <f>IF(A194=
"A",_xlfn.XLOOKUP(F194,'Section A - Public Patients'!T:T,'Section A - Public Patients'!V:V),
IF(A194="B",_xlfn.XLOOKUP(F194,'Section B - Private Patients'!T:T,'Section B - Private Patients'!V:V),
IF(A194="C",_xlfn.XLOOKUP(F194,'Section C - Psych &amp; Mental Hlth'!T:T,'Section C - Psych &amp; Mental Hlth'!V:V),
IF(A194="D",_xlfn.XLOOKUP(F194,'Section D - Res Com.Care, MPHS '!T:T,'Section D - Res Com.Care, MPHS '!V:V),
IF(A194="E",_xlfn.XLOOKUP(F194,'Section E - Miscellaneous '!T:T,'Section E - Miscellaneous '!V:V))))))</f>
        <v>A-1.5-005</v>
      </c>
      <c r="R194" s="1202" t="str">
        <f t="shared" si="8"/>
        <v>GPMVNOIGen Public Motor Vehicle NIIS Other Intensive Care Unit90007269</v>
      </c>
    </row>
    <row r="195" spans="1:18" x14ac:dyDescent="0.2">
      <c r="A195" s="1078" t="str">
        <f t="shared" si="6"/>
        <v>A</v>
      </c>
      <c r="B195" s="1086" t="s">
        <v>2576</v>
      </c>
      <c r="C195" s="1438" t="s">
        <v>2581</v>
      </c>
      <c r="D195" s="1089" t="s">
        <v>2602</v>
      </c>
      <c r="E195" s="1438">
        <v>90005999</v>
      </c>
      <c r="F195" s="1132" t="s">
        <v>4558</v>
      </c>
      <c r="G195" s="1132"/>
      <c r="H195" s="1132"/>
      <c r="I195" s="1132" t="str">
        <f t="shared" si="7"/>
        <v>----Jul----</v>
      </c>
      <c r="J195" s="1132" t="str">
        <f>IF(ISNUMBER(MATCH(F195,Jan_Inputs_Calc!O:O,0)),"Jan","-")</f>
        <v>-</v>
      </c>
      <c r="K195" s="1132" t="str">
        <f>IF(ISNUMBER(MATCH(F195,Mar_Inputs_Calc_exHACC!O:O,0)),"Mar","-")</f>
        <v>-</v>
      </c>
      <c r="L195" s="1132" t="str">
        <f>IF(ISNUMBER(MATCH(F195,Jul_Inputs_Calc!P:P,0)),"Jul","-")</f>
        <v>Jul</v>
      </c>
      <c r="M195" s="1132" t="str">
        <f>IF(ISNUMBER(MATCH(F195,Sep_Inputs_Calc!O:O,0)),"Sep","-")</f>
        <v>-</v>
      </c>
      <c r="N195" s="1132" t="str">
        <f>IF(ISNUMBER(MATCH(F981,Oct_Inputs_Calc!O:O,0)),"Oct","-")</f>
        <v>-</v>
      </c>
      <c r="O195" s="1132"/>
      <c r="P195" s="1138" t="str">
        <f>IF(A195=
"A",_xlfn.XLOOKUP(F195,'Section A - Public Patients'!T:T,'Section A - Public Patients'!S:S),
IF(A195="B",_xlfn.XLOOKUP(F195,'Section B - Private Patients'!T:T,'Section B - Private Patients'!S:S),
IF(A195="C",_xlfn.XLOOKUP(F195,'Section C - Psych &amp; Mental Hlth'!T:T,'Section C - Psych &amp; Mental Hlth'!S:S),
IF(A195="D",_xlfn.XLOOKUP(F195,'Section D - Res Com.Care, MPHS '!T:T,'Section D - Res Com.Care, MPHS '!S:S),
IF(A195="E",_xlfn.XLOOKUP(F195,'Section E - Miscellaneous '!T:T,'Section E - Miscellaneous '!S:S))))))</f>
        <v>LINKED</v>
      </c>
      <c r="Q195" s="1145" t="str">
        <f>IF(A195=
"A",_xlfn.XLOOKUP(F195,'Section A - Public Patients'!T:T,'Section A - Public Patients'!V:V),
IF(A195="B",_xlfn.XLOOKUP(F195,'Section B - Private Patients'!T:T,'Section B - Private Patients'!V:V),
IF(A195="C",_xlfn.XLOOKUP(F195,'Section C - Psych &amp; Mental Hlth'!T:T,'Section C - Psych &amp; Mental Hlth'!V:V),
IF(A195="D",_xlfn.XLOOKUP(F195,'Section D - Res Com.Care, MPHS '!T:T,'Section D - Res Com.Care, MPHS '!V:V),
IF(A195="E",_xlfn.XLOOKUP(F195,'Section E - Miscellaneous '!T:T,'Section E - Miscellaneous '!V:V))))))</f>
        <v>A-1.5-006</v>
      </c>
      <c r="R195" s="1202" t="str">
        <f t="shared" si="8"/>
        <v>GPMVNOISDGen Public Motor Vehicle NIIS Other Intensive Care Unit Same Day90005999</v>
      </c>
    </row>
    <row r="196" spans="1:18" x14ac:dyDescent="0.2">
      <c r="A196" s="1078" t="str">
        <f t="shared" si="6"/>
        <v>A</v>
      </c>
      <c r="B196" s="1086" t="s">
        <v>2576</v>
      </c>
      <c r="C196" s="1438" t="s">
        <v>2582</v>
      </c>
      <c r="D196" s="1089" t="s">
        <v>2603</v>
      </c>
      <c r="E196" s="1438">
        <v>90007270</v>
      </c>
      <c r="F196" s="1132" t="s">
        <v>4559</v>
      </c>
      <c r="G196" s="1132"/>
      <c r="H196" s="1132"/>
      <c r="I196" s="1132" t="str">
        <f t="shared" si="7"/>
        <v>----Jul----</v>
      </c>
      <c r="J196" s="1132" t="str">
        <f>IF(ISNUMBER(MATCH(F196,Jan_Inputs_Calc!O:O,0)),"Jan","-")</f>
        <v>-</v>
      </c>
      <c r="K196" s="1132" t="str">
        <f>IF(ISNUMBER(MATCH(F196,Mar_Inputs_Calc_exHACC!O:O,0)),"Mar","-")</f>
        <v>-</v>
      </c>
      <c r="L196" s="1132" t="str">
        <f>IF(ISNUMBER(MATCH(F196,Jul_Inputs_Calc!P:P,0)),"Jul","-")</f>
        <v>Jul</v>
      </c>
      <c r="M196" s="1132" t="str">
        <f>IF(ISNUMBER(MATCH(F196,Sep_Inputs_Calc!O:O,0)),"Sep","-")</f>
        <v>-</v>
      </c>
      <c r="N196" s="1132" t="str">
        <f>IF(ISNUMBER(MATCH(F982,Oct_Inputs_Calc!O:O,0)),"Oct","-")</f>
        <v>-</v>
      </c>
      <c r="O196" s="1132"/>
      <c r="P196" s="1138" t="str">
        <f>IF(A196=
"A",_xlfn.XLOOKUP(F196,'Section A - Public Patients'!T:T,'Section A - Public Patients'!S:S),
IF(A196="B",_xlfn.XLOOKUP(F196,'Section B - Private Patients'!T:T,'Section B - Private Patients'!S:S),
IF(A196="C",_xlfn.XLOOKUP(F196,'Section C - Psych &amp; Mental Hlth'!T:T,'Section C - Psych &amp; Mental Hlth'!S:S),
IF(A196="D",_xlfn.XLOOKUP(F196,'Section D - Res Com.Care, MPHS '!T:T,'Section D - Res Com.Care, MPHS '!S:S),
IF(A196="E",_xlfn.XLOOKUP(F196,'Section E - Miscellaneous '!T:T,'Section E - Miscellaneous '!S:S))))))</f>
        <v>LINKED</v>
      </c>
      <c r="Q196" s="1145" t="str">
        <f>IF(A196=
"A",_xlfn.XLOOKUP(F196,'Section A - Public Patients'!T:T,'Section A - Public Patients'!V:V),
IF(A196="B",_xlfn.XLOOKUP(F196,'Section B - Private Patients'!T:T,'Section B - Private Patients'!V:V),
IF(A196="C",_xlfn.XLOOKUP(F196,'Section C - Psych &amp; Mental Hlth'!T:T,'Section C - Psych &amp; Mental Hlth'!V:V),
IF(A196="D",_xlfn.XLOOKUP(F196,'Section D - Res Com.Care, MPHS '!T:T,'Section D - Res Com.Care, MPHS '!V:V),
IF(A196="E",_xlfn.XLOOKUP(F196,'Section E - Miscellaneous '!T:T,'Section E - Miscellaneous '!V:V))))))</f>
        <v>A-1.5-009</v>
      </c>
      <c r="R196" s="1202" t="str">
        <f t="shared" si="8"/>
        <v>GPMVNOBGen Public Motor Vehicle NIIS Other Burns90007270</v>
      </c>
    </row>
    <row r="197" spans="1:18" x14ac:dyDescent="0.2">
      <c r="A197" s="1078" t="str">
        <f t="shared" si="6"/>
        <v>A</v>
      </c>
      <c r="B197" s="1086" t="s">
        <v>2576</v>
      </c>
      <c r="C197" s="1438" t="s">
        <v>2583</v>
      </c>
      <c r="D197" s="1089" t="s">
        <v>2604</v>
      </c>
      <c r="E197" s="1438">
        <v>90006423</v>
      </c>
      <c r="F197" s="1132" t="s">
        <v>4560</v>
      </c>
      <c r="G197" s="1132"/>
      <c r="H197" s="1132"/>
      <c r="I197" s="1132" t="str">
        <f t="shared" si="7"/>
        <v>----Jul----</v>
      </c>
      <c r="J197" s="1132" t="str">
        <f>IF(ISNUMBER(MATCH(F197,Jan_Inputs_Calc!O:O,0)),"Jan","-")</f>
        <v>-</v>
      </c>
      <c r="K197" s="1132" t="str">
        <f>IF(ISNUMBER(MATCH(F197,Mar_Inputs_Calc_exHACC!O:O,0)),"Mar","-")</f>
        <v>-</v>
      </c>
      <c r="L197" s="1132" t="str">
        <f>IF(ISNUMBER(MATCH(F197,Jul_Inputs_Calc!P:P,0)),"Jul","-")</f>
        <v>Jul</v>
      </c>
      <c r="M197" s="1132" t="str">
        <f>IF(ISNUMBER(MATCH(F197,Sep_Inputs_Calc!O:O,0)),"Sep","-")</f>
        <v>-</v>
      </c>
      <c r="N197" s="1132" t="str">
        <f>IF(ISNUMBER(MATCH(F983,Oct_Inputs_Calc!O:O,0)),"Oct","-")</f>
        <v>-</v>
      </c>
      <c r="O197" s="1132"/>
      <c r="P197" s="1138" t="str">
        <f>IF(A197=
"A",_xlfn.XLOOKUP(F197,'Section A - Public Patients'!T:T,'Section A - Public Patients'!S:S),
IF(A197="B",_xlfn.XLOOKUP(F197,'Section B - Private Patients'!T:T,'Section B - Private Patients'!S:S),
IF(A197="C",_xlfn.XLOOKUP(F197,'Section C - Psych &amp; Mental Hlth'!T:T,'Section C - Psych &amp; Mental Hlth'!S:S),
IF(A197="D",_xlfn.XLOOKUP(F197,'Section D - Res Com.Care, MPHS '!T:T,'Section D - Res Com.Care, MPHS '!S:S),
IF(A197="E",_xlfn.XLOOKUP(F197,'Section E - Miscellaneous '!T:T,'Section E - Miscellaneous '!S:S))))))</f>
        <v>LINKED</v>
      </c>
      <c r="Q197" s="1145" t="str">
        <f>IF(A197=
"A",_xlfn.XLOOKUP(F197,'Section A - Public Patients'!T:T,'Section A - Public Patients'!V:V),
IF(A197="B",_xlfn.XLOOKUP(F197,'Section B - Private Patients'!T:T,'Section B - Private Patients'!V:V),
IF(A197="C",_xlfn.XLOOKUP(F197,'Section C - Psych &amp; Mental Hlth'!T:T,'Section C - Psych &amp; Mental Hlth'!V:V),
IF(A197="D",_xlfn.XLOOKUP(F197,'Section D - Res Com.Care, MPHS '!T:T,'Section D - Res Com.Care, MPHS '!V:V),
IF(A197="E",_xlfn.XLOOKUP(F197,'Section E - Miscellaneous '!T:T,'Section E - Miscellaneous '!V:V))))))</f>
        <v>A-1.5-004</v>
      </c>
      <c r="R197" s="1202" t="str">
        <f t="shared" si="8"/>
        <v>GPMVNOBSDGen Public Motor Vehicle NIIS Other Burns Same Day90006423</v>
      </c>
    </row>
    <row r="198" spans="1:18" x14ac:dyDescent="0.2">
      <c r="A198" s="1078" t="str">
        <f t="shared" si="6"/>
        <v>A</v>
      </c>
      <c r="B198" s="1086" t="s">
        <v>2576</v>
      </c>
      <c r="C198" s="1438" t="s">
        <v>2584</v>
      </c>
      <c r="D198" s="1089" t="s">
        <v>2605</v>
      </c>
      <c r="E198" s="1438">
        <v>90007271</v>
      </c>
      <c r="F198" s="1132" t="s">
        <v>4561</v>
      </c>
      <c r="G198" s="1132"/>
      <c r="H198" s="1132"/>
      <c r="I198" s="1132" t="str">
        <f t="shared" si="7"/>
        <v>----Jul----</v>
      </c>
      <c r="J198" s="1132" t="str">
        <f>IF(ISNUMBER(MATCH(F198,Jan_Inputs_Calc!O:O,0)),"Jan","-")</f>
        <v>-</v>
      </c>
      <c r="K198" s="1132" t="str">
        <f>IF(ISNUMBER(MATCH(F198,Mar_Inputs_Calc_exHACC!O:O,0)),"Mar","-")</f>
        <v>-</v>
      </c>
      <c r="L198" s="1132" t="str">
        <f>IF(ISNUMBER(MATCH(F198,Jul_Inputs_Calc!P:P,0)),"Jul","-")</f>
        <v>Jul</v>
      </c>
      <c r="M198" s="1132" t="str">
        <f>IF(ISNUMBER(MATCH(F198,Sep_Inputs_Calc!O:O,0)),"Sep","-")</f>
        <v>-</v>
      </c>
      <c r="N198" s="1132" t="str">
        <f>IF(ISNUMBER(MATCH(F984,Oct_Inputs_Calc!O:O,0)),"Oct","-")</f>
        <v>-</v>
      </c>
      <c r="O198" s="1132"/>
      <c r="P198" s="1138" t="str">
        <f>IF(A198=
"A",_xlfn.XLOOKUP(F198,'Section A - Public Patients'!T:T,'Section A - Public Patients'!S:S),
IF(A198="B",_xlfn.XLOOKUP(F198,'Section B - Private Patients'!T:T,'Section B - Private Patients'!S:S),
IF(A198="C",_xlfn.XLOOKUP(F198,'Section C - Psych &amp; Mental Hlth'!T:T,'Section C - Psych &amp; Mental Hlth'!S:S),
IF(A198="D",_xlfn.XLOOKUP(F198,'Section D - Res Com.Care, MPHS '!T:T,'Section D - Res Com.Care, MPHS '!S:S),
IF(A198="E",_xlfn.XLOOKUP(F198,'Section E - Miscellaneous '!T:T,'Section E - Miscellaneous '!S:S))))))</f>
        <v>LINKED</v>
      </c>
      <c r="Q198" s="1145" t="str">
        <f>IF(A198=
"A",_xlfn.XLOOKUP(F198,'Section A - Public Patients'!T:T,'Section A - Public Patients'!V:V),
IF(A198="B",_xlfn.XLOOKUP(F198,'Section B - Private Patients'!T:T,'Section B - Private Patients'!V:V),
IF(A198="C",_xlfn.XLOOKUP(F198,'Section C - Psych &amp; Mental Hlth'!T:T,'Section C - Psych &amp; Mental Hlth'!V:V),
IF(A198="D",_xlfn.XLOOKUP(F198,'Section D - Res Com.Care, MPHS '!T:T,'Section D - Res Com.Care, MPHS '!V:V),
IF(A198="E",_xlfn.XLOOKUP(F198,'Section E - Miscellaneous '!T:T,'Section E - Miscellaneous '!V:V))))))</f>
        <v>A-1.5-011</v>
      </c>
      <c r="R198" s="1202" t="str">
        <f t="shared" si="8"/>
        <v>GPMVNOKGen Public Motor Vehicle NIIS Other Renal Dialysis90007271</v>
      </c>
    </row>
    <row r="199" spans="1:18" x14ac:dyDescent="0.2">
      <c r="A199" s="1078" t="str">
        <f t="shared" si="6"/>
        <v>A</v>
      </c>
      <c r="B199" s="1086" t="s">
        <v>2576</v>
      </c>
      <c r="C199" s="1438" t="s">
        <v>2585</v>
      </c>
      <c r="D199" s="1089" t="s">
        <v>2606</v>
      </c>
      <c r="E199" s="1438">
        <v>90005602</v>
      </c>
      <c r="F199" s="1132" t="s">
        <v>4562</v>
      </c>
      <c r="G199" s="1132"/>
      <c r="H199" s="1132"/>
      <c r="I199" s="1132" t="str">
        <f t="shared" si="7"/>
        <v>----Jul----</v>
      </c>
      <c r="J199" s="1132" t="str">
        <f>IF(ISNUMBER(MATCH(F199,Jan_Inputs_Calc!O:O,0)),"Jan","-")</f>
        <v>-</v>
      </c>
      <c r="K199" s="1132" t="str">
        <f>IF(ISNUMBER(MATCH(F199,Mar_Inputs_Calc_exHACC!O:O,0)),"Mar","-")</f>
        <v>-</v>
      </c>
      <c r="L199" s="1132" t="str">
        <f>IF(ISNUMBER(MATCH(F199,Jul_Inputs_Calc!P:P,0)),"Jul","-")</f>
        <v>Jul</v>
      </c>
      <c r="M199" s="1132" t="str">
        <f>IF(ISNUMBER(MATCH(F199,Sep_Inputs_Calc!O:O,0)),"Sep","-")</f>
        <v>-</v>
      </c>
      <c r="N199" s="1132" t="str">
        <f>IF(ISNUMBER(MATCH(F985,Oct_Inputs_Calc!O:O,0)),"Oct","-")</f>
        <v>-</v>
      </c>
      <c r="O199" s="1132"/>
      <c r="P199" s="1138" t="str">
        <f>IF(A199=
"A",_xlfn.XLOOKUP(F199,'Section A - Public Patients'!T:T,'Section A - Public Patients'!S:S),
IF(A199="B",_xlfn.XLOOKUP(F199,'Section B - Private Patients'!T:T,'Section B - Private Patients'!S:S),
IF(A199="C",_xlfn.XLOOKUP(F199,'Section C - Psych &amp; Mental Hlth'!T:T,'Section C - Psych &amp; Mental Hlth'!S:S),
IF(A199="D",_xlfn.XLOOKUP(F199,'Section D - Res Com.Care, MPHS '!T:T,'Section D - Res Com.Care, MPHS '!S:S),
IF(A199="E",_xlfn.XLOOKUP(F199,'Section E - Miscellaneous '!T:T,'Section E - Miscellaneous '!S:S))))))</f>
        <v>LINKED</v>
      </c>
      <c r="Q199" s="1145" t="str">
        <f>IF(A199=
"A",_xlfn.XLOOKUP(F199,'Section A - Public Patients'!T:T,'Section A - Public Patients'!V:V),
IF(A199="B",_xlfn.XLOOKUP(F199,'Section B - Private Patients'!T:T,'Section B - Private Patients'!V:V),
IF(A199="C",_xlfn.XLOOKUP(F199,'Section C - Psych &amp; Mental Hlth'!T:T,'Section C - Psych &amp; Mental Hlth'!V:V),
IF(A199="D",_xlfn.XLOOKUP(F199,'Section D - Res Com.Care, MPHS '!T:T,'Section D - Res Com.Care, MPHS '!V:V),
IF(A199="E",_xlfn.XLOOKUP(F199,'Section E - Miscellaneous '!T:T,'Section E - Miscellaneous '!V:V))))))</f>
        <v>A-1.5-011</v>
      </c>
      <c r="R199" s="1202" t="str">
        <f t="shared" si="8"/>
        <v>GPMVNOKSDGen Public Motor Vehicle NIIS Other Renal Dialysis Same Day90005602</v>
      </c>
    </row>
    <row r="200" spans="1:18" x14ac:dyDescent="0.2">
      <c r="A200" s="1078" t="str">
        <f t="shared" si="6"/>
        <v>A</v>
      </c>
      <c r="B200" s="1086" t="s">
        <v>2576</v>
      </c>
      <c r="C200" s="1438" t="s">
        <v>2611</v>
      </c>
      <c r="D200" s="1089" t="s">
        <v>2617</v>
      </c>
      <c r="E200" s="1438">
        <v>90007644</v>
      </c>
      <c r="F200" s="1132" t="s">
        <v>4563</v>
      </c>
      <c r="G200" s="1132"/>
      <c r="H200" s="1132"/>
      <c r="I200" s="1132" t="str">
        <f t="shared" si="7"/>
        <v>----Jul----</v>
      </c>
      <c r="J200" s="1132" t="str">
        <f>IF(ISNUMBER(MATCH(F200,Jan_Inputs_Calc!O:O,0)),"Jan","-")</f>
        <v>-</v>
      </c>
      <c r="K200" s="1132" t="str">
        <f>IF(ISNUMBER(MATCH(F200,Mar_Inputs_Calc_exHACC!O:O,0)),"Mar","-")</f>
        <v>-</v>
      </c>
      <c r="L200" s="1132" t="str">
        <f>IF(ISNUMBER(MATCH(F200,Jul_Inputs_Calc!P:P,0)),"Jul","-")</f>
        <v>Jul</v>
      </c>
      <c r="M200" s="1132" t="str">
        <f>IF(ISNUMBER(MATCH(F200,Sep_Inputs_Calc!O:O,0)),"Sep","-")</f>
        <v>-</v>
      </c>
      <c r="N200" s="1132" t="str">
        <f>IF(ISNUMBER(MATCH(F986,Oct_Inputs_Calc!O:O,0)),"Oct","-")</f>
        <v>-</v>
      </c>
      <c r="O200" s="1132"/>
      <c r="P200" s="1138" t="str">
        <f>IF(A200=
"A",_xlfn.XLOOKUP(F200,'Section A - Public Patients'!T:T,'Section A - Public Patients'!S:S),
IF(A200="B",_xlfn.XLOOKUP(F200,'Section B - Private Patients'!T:T,'Section B - Private Patients'!S:S),
IF(A200="C",_xlfn.XLOOKUP(F200,'Section C - Psych &amp; Mental Hlth'!T:T,'Section C - Psych &amp; Mental Hlth'!S:S),
IF(A200="D",_xlfn.XLOOKUP(F200,'Section D - Res Com.Care, MPHS '!T:T,'Section D - Res Com.Care, MPHS '!S:S),
IF(A200="E",_xlfn.XLOOKUP(F200,'Section E - Miscellaneous '!T:T,'Section E - Miscellaneous '!S:S))))))</f>
        <v>LINKED</v>
      </c>
      <c r="Q200" s="1145" t="str">
        <f>IF(A200=
"A",_xlfn.XLOOKUP(F200,'Section A - Public Patients'!T:T,'Section A - Public Patients'!V:V),
IF(A200="B",_xlfn.XLOOKUP(F200,'Section B - Private Patients'!T:T,'Section B - Private Patients'!V:V),
IF(A200="C",_xlfn.XLOOKUP(F200,'Section C - Psych &amp; Mental Hlth'!T:T,'Section C - Psych &amp; Mental Hlth'!V:V),
IF(A200="D",_xlfn.XLOOKUP(F200,'Section D - Res Com.Care, MPHS '!T:T,'Section D - Res Com.Care, MPHS '!V:V),
IF(A200="E",_xlfn.XLOOKUP(F200,'Section E - Miscellaneous '!T:T,'Section E - Miscellaneous '!V:V))))))</f>
        <v>A-1.5-007</v>
      </c>
      <c r="R200" s="1202" t="str">
        <f t="shared" si="8"/>
        <v>GPMVNORGen Public Motor Vehicle NIIS Other Rehabilitation90007644</v>
      </c>
    </row>
    <row r="201" spans="1:18" x14ac:dyDescent="0.2">
      <c r="A201" s="1078" t="str">
        <f t="shared" ref="A201:A264" si="9">LEFT(F201,1)</f>
        <v>A</v>
      </c>
      <c r="B201" s="1086" t="s">
        <v>2576</v>
      </c>
      <c r="C201" s="1438" t="s">
        <v>2612</v>
      </c>
      <c r="D201" s="1089" t="s">
        <v>2618</v>
      </c>
      <c r="E201" s="1438">
        <v>90007272</v>
      </c>
      <c r="F201" s="1132" t="s">
        <v>4564</v>
      </c>
      <c r="G201" s="1132"/>
      <c r="H201" s="1132"/>
      <c r="I201" s="1132" t="str">
        <f t="shared" ref="I201:I264" si="10">_xlfn.CONCAT(J201,"-",K201,"-",L201,"-",M201,"-",N201)</f>
        <v>----Jul----</v>
      </c>
      <c r="J201" s="1132" t="str">
        <f>IF(ISNUMBER(MATCH(F201,Jan_Inputs_Calc!O:O,0)),"Jan","-")</f>
        <v>-</v>
      </c>
      <c r="K201" s="1132" t="str">
        <f>IF(ISNUMBER(MATCH(F201,Mar_Inputs_Calc_exHACC!O:O,0)),"Mar","-")</f>
        <v>-</v>
      </c>
      <c r="L201" s="1132" t="str">
        <f>IF(ISNUMBER(MATCH(F201,Jul_Inputs_Calc!P:P,0)),"Jul","-")</f>
        <v>Jul</v>
      </c>
      <c r="M201" s="1132" t="str">
        <f>IF(ISNUMBER(MATCH(F201,Sep_Inputs_Calc!O:O,0)),"Sep","-")</f>
        <v>-</v>
      </c>
      <c r="N201" s="1132" t="str">
        <f>IF(ISNUMBER(MATCH(F987,Oct_Inputs_Calc!O:O,0)),"Oct","-")</f>
        <v>-</v>
      </c>
      <c r="O201" s="1132"/>
      <c r="P201" s="1138" t="str">
        <f>IF(A201=
"A",_xlfn.XLOOKUP(F201,'Section A - Public Patients'!T:T,'Section A - Public Patients'!S:S),
IF(A201="B",_xlfn.XLOOKUP(F201,'Section B - Private Patients'!T:T,'Section B - Private Patients'!S:S),
IF(A201="C",_xlfn.XLOOKUP(F201,'Section C - Psych &amp; Mental Hlth'!T:T,'Section C - Psych &amp; Mental Hlth'!S:S),
IF(A201="D",_xlfn.XLOOKUP(F201,'Section D - Res Com.Care, MPHS '!T:T,'Section D - Res Com.Care, MPHS '!S:S),
IF(A201="E",_xlfn.XLOOKUP(F201,'Section E - Miscellaneous '!T:T,'Section E - Miscellaneous '!S:S))))))</f>
        <v>LINKED</v>
      </c>
      <c r="Q201" s="1145" t="str">
        <f>IF(A201=
"A",_xlfn.XLOOKUP(F201,'Section A - Public Patients'!T:T,'Section A - Public Patients'!V:V),
IF(A201="B",_xlfn.XLOOKUP(F201,'Section B - Private Patients'!T:T,'Section B - Private Patients'!V:V),
IF(A201="C",_xlfn.XLOOKUP(F201,'Section C - Psych &amp; Mental Hlth'!T:T,'Section C - Psych &amp; Mental Hlth'!V:V),
IF(A201="D",_xlfn.XLOOKUP(F201,'Section D - Res Com.Care, MPHS '!T:T,'Section D - Res Com.Care, MPHS '!V:V),
IF(A201="E",_xlfn.XLOOKUP(F201,'Section E - Miscellaneous '!T:T,'Section E - Miscellaneous '!V:V))))))</f>
        <v>A-1.5-008</v>
      </c>
      <c r="R201" s="1202" t="str">
        <f t="shared" ref="R201:R264" si="11">_xlfn.CONCAT(C201,D201,E201)</f>
        <v>GPMVNORSDGen Public Motor Vehicle NIIS Other Rehabilitation Same Day90007272</v>
      </c>
    </row>
    <row r="202" spans="1:18" x14ac:dyDescent="0.2">
      <c r="A202" s="1078" t="str">
        <f t="shared" si="9"/>
        <v>A</v>
      </c>
      <c r="B202" s="1086" t="s">
        <v>2576</v>
      </c>
      <c r="C202" s="1438" t="s">
        <v>2613</v>
      </c>
      <c r="D202" s="1089" t="s">
        <v>2619</v>
      </c>
      <c r="E202" s="1438">
        <v>90006424</v>
      </c>
      <c r="F202" s="1132" t="s">
        <v>4565</v>
      </c>
      <c r="G202" s="1132"/>
      <c r="H202" s="1132"/>
      <c r="I202" s="1132" t="str">
        <f t="shared" si="10"/>
        <v>----Jul----</v>
      </c>
      <c r="J202" s="1132" t="str">
        <f>IF(ISNUMBER(MATCH(F202,Jan_Inputs_Calc!O:O,0)),"Jan","-")</f>
        <v>-</v>
      </c>
      <c r="K202" s="1132" t="str">
        <f>IF(ISNUMBER(MATCH(F202,Mar_Inputs_Calc_exHACC!O:O,0)),"Mar","-")</f>
        <v>-</v>
      </c>
      <c r="L202" s="1132" t="str">
        <f>IF(ISNUMBER(MATCH(F202,Jul_Inputs_Calc!P:P,0)),"Jul","-")</f>
        <v>Jul</v>
      </c>
      <c r="M202" s="1132" t="str">
        <f>IF(ISNUMBER(MATCH(F202,Sep_Inputs_Calc!O:O,0)),"Sep","-")</f>
        <v>-</v>
      </c>
      <c r="N202" s="1132" t="str">
        <f>IF(ISNUMBER(MATCH(F988,Oct_Inputs_Calc!O:O,0)),"Oct","-")</f>
        <v>-</v>
      </c>
      <c r="O202" s="1132"/>
      <c r="P202" s="1138" t="str">
        <f>IF(A202=
"A",_xlfn.XLOOKUP(F202,'Section A - Public Patients'!T:T,'Section A - Public Patients'!S:S),
IF(A202="B",_xlfn.XLOOKUP(F202,'Section B - Private Patients'!T:T,'Section B - Private Patients'!S:S),
IF(A202="C",_xlfn.XLOOKUP(F202,'Section C - Psych &amp; Mental Hlth'!T:T,'Section C - Psych &amp; Mental Hlth'!S:S),
IF(A202="D",_xlfn.XLOOKUP(F202,'Section D - Res Com.Care, MPHS '!T:T,'Section D - Res Com.Care, MPHS '!S:S),
IF(A202="E",_xlfn.XLOOKUP(F202,'Section E - Miscellaneous '!T:T,'Section E - Miscellaneous '!S:S))))))</f>
        <v>LINKED</v>
      </c>
      <c r="Q202" s="1145" t="str">
        <f>IF(A202=
"A",_xlfn.XLOOKUP(F202,'Section A - Public Patients'!T:T,'Section A - Public Patients'!V:V),
IF(A202="B",_xlfn.XLOOKUP(F202,'Section B - Private Patients'!T:T,'Section B - Private Patients'!V:V),
IF(A202="C",_xlfn.XLOOKUP(F202,'Section C - Psych &amp; Mental Hlth'!T:T,'Section C - Psych &amp; Mental Hlth'!V:V),
IF(A202="D",_xlfn.XLOOKUP(F202,'Section D - Res Com.Care, MPHS '!T:T,'Section D - Res Com.Care, MPHS '!V:V),
IF(A202="E",_xlfn.XLOOKUP(F202,'Section E - Miscellaneous '!T:T,'Section E - Miscellaneous '!V:V))))))</f>
        <v>A-1.5-013</v>
      </c>
      <c r="R202" s="1202" t="str">
        <f t="shared" si="11"/>
        <v>GPMVNOHGen Public Motor Vehicle NIIS Other Hospital in the Home90006424</v>
      </c>
    </row>
    <row r="203" spans="1:18" x14ac:dyDescent="0.2">
      <c r="A203" s="1078" t="str">
        <f t="shared" si="9"/>
        <v>A</v>
      </c>
      <c r="B203" s="1086" t="s">
        <v>2576</v>
      </c>
      <c r="C203" s="1438" t="s">
        <v>2614</v>
      </c>
      <c r="D203" s="1089" t="s">
        <v>2620</v>
      </c>
      <c r="E203" s="1438">
        <v>90007273</v>
      </c>
      <c r="F203" s="1132" t="s">
        <v>4566</v>
      </c>
      <c r="G203" s="1132"/>
      <c r="H203" s="1132"/>
      <c r="I203" s="1132" t="str">
        <f t="shared" si="10"/>
        <v>----Jul----</v>
      </c>
      <c r="J203" s="1132" t="str">
        <f>IF(ISNUMBER(MATCH(F203,Jan_Inputs_Calc!O:O,0)),"Jan","-")</f>
        <v>-</v>
      </c>
      <c r="K203" s="1132" t="str">
        <f>IF(ISNUMBER(MATCH(F203,Mar_Inputs_Calc_exHACC!O:O,0)),"Mar","-")</f>
        <v>-</v>
      </c>
      <c r="L203" s="1132" t="str">
        <f>IF(ISNUMBER(MATCH(F203,Jul_Inputs_Calc!P:P,0)),"Jul","-")</f>
        <v>Jul</v>
      </c>
      <c r="M203" s="1132" t="str">
        <f>IF(ISNUMBER(MATCH(F203,Sep_Inputs_Calc!O:O,0)),"Sep","-")</f>
        <v>-</v>
      </c>
      <c r="N203" s="1132" t="str">
        <f>IF(ISNUMBER(MATCH(F989,Oct_Inputs_Calc!O:O,0)),"Oct","-")</f>
        <v>-</v>
      </c>
      <c r="O203" s="1132"/>
      <c r="P203" s="1138" t="str">
        <f>IF(A203=
"A",_xlfn.XLOOKUP(F203,'Section A - Public Patients'!T:T,'Section A - Public Patients'!S:S),
IF(A203="B",_xlfn.XLOOKUP(F203,'Section B - Private Patients'!T:T,'Section B - Private Patients'!S:S),
IF(A203="C",_xlfn.XLOOKUP(F203,'Section C - Psych &amp; Mental Hlth'!T:T,'Section C - Psych &amp; Mental Hlth'!S:S),
IF(A203="D",_xlfn.XLOOKUP(F203,'Section D - Res Com.Care, MPHS '!T:T,'Section D - Res Com.Care, MPHS '!S:S),
IF(A203="E",_xlfn.XLOOKUP(F203,'Section E - Miscellaneous '!T:T,'Section E - Miscellaneous '!S:S))))))</f>
        <v>LINKED</v>
      </c>
      <c r="Q203" s="1145" t="str">
        <f>IF(A203=
"A",_xlfn.XLOOKUP(F203,'Section A - Public Patients'!T:T,'Section A - Public Patients'!V:V),
IF(A203="B",_xlfn.XLOOKUP(F203,'Section B - Private Patients'!T:T,'Section B - Private Patients'!V:V),
IF(A203="C",_xlfn.XLOOKUP(F203,'Section C - Psych &amp; Mental Hlth'!T:T,'Section C - Psych &amp; Mental Hlth'!V:V),
IF(A203="D",_xlfn.XLOOKUP(F203,'Section D - Res Com.Care, MPHS '!T:T,'Section D - Res Com.Care, MPHS '!V:V),
IF(A203="E",_xlfn.XLOOKUP(F203,'Section E - Miscellaneous '!T:T,'Section E - Miscellaneous '!V:V))))))</f>
        <v>A-1.5-013</v>
      </c>
      <c r="R203" s="1202" t="str">
        <f t="shared" si="11"/>
        <v>GPMVNOHSDGen Public Motor Vehicle NIIS Other Hospital in the Home Same Day90007273</v>
      </c>
    </row>
    <row r="204" spans="1:18" x14ac:dyDescent="0.2">
      <c r="A204" s="1078" t="str">
        <f t="shared" si="9"/>
        <v>A</v>
      </c>
      <c r="B204" s="1086" t="s">
        <v>44</v>
      </c>
      <c r="C204" s="1438" t="s">
        <v>2607</v>
      </c>
      <c r="D204" s="1089" t="s">
        <v>2621</v>
      </c>
      <c r="E204" s="1438">
        <v>90006000</v>
      </c>
      <c r="F204" s="1132" t="s">
        <v>4567</v>
      </c>
      <c r="G204" s="1132"/>
      <c r="H204" s="1132"/>
      <c r="I204" s="1132" t="str">
        <f t="shared" si="10"/>
        <v>----Jul----</v>
      </c>
      <c r="J204" s="1132" t="str">
        <f>IF(ISNUMBER(MATCH(F204,Jan_Inputs_Calc!O:O,0)),"Jan","-")</f>
        <v>-</v>
      </c>
      <c r="K204" s="1132" t="str">
        <f>IF(ISNUMBER(MATCH(F204,Mar_Inputs_Calc_exHACC!O:O,0)),"Mar","-")</f>
        <v>-</v>
      </c>
      <c r="L204" s="1132" t="str">
        <f>IF(ISNUMBER(MATCH(F204,Jul_Inputs_Calc!P:P,0)),"Jul","-")</f>
        <v>Jul</v>
      </c>
      <c r="M204" s="1132" t="str">
        <f>IF(ISNUMBER(MATCH(F204,Sep_Inputs_Calc!O:O,0)),"Sep","-")</f>
        <v>-</v>
      </c>
      <c r="N204" s="1132" t="str">
        <f>IF(ISNUMBER(MATCH(F990,Oct_Inputs_Calc!O:O,0)),"Oct","-")</f>
        <v>-</v>
      </c>
      <c r="O204" s="1132"/>
      <c r="P204" s="1138" t="str">
        <f>IF(A204=
"A",_xlfn.XLOOKUP(F204,'Section A - Public Patients'!T:T,'Section A - Public Patients'!S:S),
IF(A204="B",_xlfn.XLOOKUP(F204,'Section B - Private Patients'!T:T,'Section B - Private Patients'!S:S),
IF(A204="C",_xlfn.XLOOKUP(F204,'Section C - Psych &amp; Mental Hlth'!T:T,'Section C - Psych &amp; Mental Hlth'!S:S),
IF(A204="D",_xlfn.XLOOKUP(F204,'Section D - Res Com.Care, MPHS '!T:T,'Section D - Res Com.Care, MPHS '!S:S),
IF(A204="E",_xlfn.XLOOKUP(F204,'Section E - Miscellaneous '!T:T,'Section E - Miscellaneous '!S:S))))))</f>
        <v>LINKED</v>
      </c>
      <c r="Q204" s="1145" t="str">
        <f>IF(A204=
"A",_xlfn.XLOOKUP(F204,'Section A - Public Patients'!T:T,'Section A - Public Patients'!V:V),
IF(A204="B",_xlfn.XLOOKUP(F204,'Section B - Private Patients'!T:T,'Section B - Private Patients'!V:V),
IF(A204="C",_xlfn.XLOOKUP(F204,'Section C - Psych &amp; Mental Hlth'!T:T,'Section C - Psych &amp; Mental Hlth'!V:V),
IF(A204="D",_xlfn.XLOOKUP(F204,'Section D - Res Com.Care, MPHS '!T:T,'Section D - Res Com.Care, MPHS '!V:V),
IF(A204="E",_xlfn.XLOOKUP(F204,'Section E - Miscellaneous '!T:T,'Section E - Miscellaneous '!V:V))))))</f>
        <v>A-1.5-019</v>
      </c>
      <c r="R204" s="1202" t="str">
        <f t="shared" si="11"/>
        <v>GPMVNONGen Public Motor Vehicle NIIS Other Special Care Nursery90006000</v>
      </c>
    </row>
    <row r="205" spans="1:18" x14ac:dyDescent="0.2">
      <c r="A205" s="1078" t="str">
        <f t="shared" si="9"/>
        <v>A</v>
      </c>
      <c r="B205" s="1086" t="s">
        <v>44</v>
      </c>
      <c r="C205" s="1438" t="s">
        <v>2608</v>
      </c>
      <c r="D205" s="1089" t="s">
        <v>2622</v>
      </c>
      <c r="E205" s="1438">
        <v>90007274</v>
      </c>
      <c r="F205" s="1132" t="s">
        <v>4568</v>
      </c>
      <c r="G205" s="1132"/>
      <c r="H205" s="1132"/>
      <c r="I205" s="1132" t="str">
        <f t="shared" si="10"/>
        <v>----Jul----</v>
      </c>
      <c r="J205" s="1132" t="str">
        <f>IF(ISNUMBER(MATCH(F205,Jan_Inputs_Calc!O:O,0)),"Jan","-")</f>
        <v>-</v>
      </c>
      <c r="K205" s="1132" t="str">
        <f>IF(ISNUMBER(MATCH(F205,Mar_Inputs_Calc_exHACC!O:O,0)),"Mar","-")</f>
        <v>-</v>
      </c>
      <c r="L205" s="1132" t="str">
        <f>IF(ISNUMBER(MATCH(F205,Jul_Inputs_Calc!P:P,0)),"Jul","-")</f>
        <v>Jul</v>
      </c>
      <c r="M205" s="1132" t="str">
        <f>IF(ISNUMBER(MATCH(F205,Sep_Inputs_Calc!O:O,0)),"Sep","-")</f>
        <v>-</v>
      </c>
      <c r="N205" s="1132" t="str">
        <f>IF(ISNUMBER(MATCH(F991,Oct_Inputs_Calc!O:O,0)),"Oct","-")</f>
        <v>-</v>
      </c>
      <c r="O205" s="1132"/>
      <c r="P205" s="1138" t="str">
        <f>IF(A205=
"A",_xlfn.XLOOKUP(F205,'Section A - Public Patients'!T:T,'Section A - Public Patients'!S:S),
IF(A205="B",_xlfn.XLOOKUP(F205,'Section B - Private Patients'!T:T,'Section B - Private Patients'!S:S),
IF(A205="C",_xlfn.XLOOKUP(F205,'Section C - Psych &amp; Mental Hlth'!T:T,'Section C - Psych &amp; Mental Hlth'!S:S),
IF(A205="D",_xlfn.XLOOKUP(F205,'Section D - Res Com.Care, MPHS '!T:T,'Section D - Res Com.Care, MPHS '!S:S),
IF(A205="E",_xlfn.XLOOKUP(F205,'Section E - Miscellaneous '!T:T,'Section E - Miscellaneous '!S:S))))))</f>
        <v>LINKED</v>
      </c>
      <c r="Q205" s="1145" t="str">
        <f>IF(A205=
"A",_xlfn.XLOOKUP(F205,'Section A - Public Patients'!T:T,'Section A - Public Patients'!V:V),
IF(A205="B",_xlfn.XLOOKUP(F205,'Section B - Private Patients'!T:T,'Section B - Private Patients'!V:V),
IF(A205="C",_xlfn.XLOOKUP(F205,'Section C - Psych &amp; Mental Hlth'!T:T,'Section C - Psych &amp; Mental Hlth'!V:V),
IF(A205="D",_xlfn.XLOOKUP(F205,'Section D - Res Com.Care, MPHS '!T:T,'Section D - Res Com.Care, MPHS '!V:V),
IF(A205="E",_xlfn.XLOOKUP(F205,'Section E - Miscellaneous '!T:T,'Section E - Miscellaneous '!V:V))))))</f>
        <v>A-1.5-020</v>
      </c>
      <c r="R205" s="1202" t="str">
        <f t="shared" si="11"/>
        <v>GPMVNONSDGen Public Motor Vehicle NIIS Other Special Care Nursery Same Day90007274</v>
      </c>
    </row>
    <row r="206" spans="1:18" x14ac:dyDescent="0.2">
      <c r="A206" s="1078" t="str">
        <f t="shared" si="9"/>
        <v>A</v>
      </c>
      <c r="B206" s="1086" t="s">
        <v>44</v>
      </c>
      <c r="C206" s="1438" t="s">
        <v>2609</v>
      </c>
      <c r="D206" s="1089" t="s">
        <v>2624</v>
      </c>
      <c r="E206" s="1438">
        <v>90006425</v>
      </c>
      <c r="F206" s="1132" t="s">
        <v>4569</v>
      </c>
      <c r="G206" s="1132"/>
      <c r="H206" s="1132"/>
      <c r="I206" s="1132" t="str">
        <f t="shared" si="10"/>
        <v>----Jul----</v>
      </c>
      <c r="J206" s="1132" t="str">
        <f>IF(ISNUMBER(MATCH(F206,Jan_Inputs_Calc!O:O,0)),"Jan","-")</f>
        <v>-</v>
      </c>
      <c r="K206" s="1132" t="str">
        <f>IF(ISNUMBER(MATCH(F206,Mar_Inputs_Calc_exHACC!O:O,0)),"Mar","-")</f>
        <v>-</v>
      </c>
      <c r="L206" s="1132" t="str">
        <f>IF(ISNUMBER(MATCH(F206,Jul_Inputs_Calc!P:P,0)),"Jul","-")</f>
        <v>Jul</v>
      </c>
      <c r="M206" s="1132" t="str">
        <f>IF(ISNUMBER(MATCH(F206,Sep_Inputs_Calc!O:O,0)),"Sep","-")</f>
        <v>-</v>
      </c>
      <c r="N206" s="1132" t="str">
        <f>IF(ISNUMBER(MATCH(F992,Oct_Inputs_Calc!O:O,0)),"Oct","-")</f>
        <v>-</v>
      </c>
      <c r="O206" s="1132"/>
      <c r="P206" s="1138" t="str">
        <f>IF(A206=
"A",_xlfn.XLOOKUP(F206,'Section A - Public Patients'!T:T,'Section A - Public Patients'!S:S),
IF(A206="B",_xlfn.XLOOKUP(F206,'Section B - Private Patients'!T:T,'Section B - Private Patients'!S:S),
IF(A206="C",_xlfn.XLOOKUP(F206,'Section C - Psych &amp; Mental Hlth'!T:T,'Section C - Psych &amp; Mental Hlth'!S:S),
IF(A206="D",_xlfn.XLOOKUP(F206,'Section D - Res Com.Care, MPHS '!T:T,'Section D - Res Com.Care, MPHS '!S:S),
IF(A206="E",_xlfn.XLOOKUP(F206,'Section E - Miscellaneous '!T:T,'Section E - Miscellaneous '!S:S))))))</f>
        <v>LINKED</v>
      </c>
      <c r="Q206" s="1145" t="str">
        <f>IF(A206=
"A",_xlfn.XLOOKUP(F206,'Section A - Public Patients'!T:T,'Section A - Public Patients'!V:V),
IF(A206="B",_xlfn.XLOOKUP(F206,'Section B - Private Patients'!T:T,'Section B - Private Patients'!V:V),
IF(A206="C",_xlfn.XLOOKUP(F206,'Section C - Psych &amp; Mental Hlth'!T:T,'Section C - Psych &amp; Mental Hlth'!V:V),
IF(A206="D",_xlfn.XLOOKUP(F206,'Section D - Res Com.Care, MPHS '!T:T,'Section D - Res Com.Care, MPHS '!V:V),
IF(A206="E",_xlfn.XLOOKUP(F206,'Section E - Miscellaneous '!T:T,'Section E - Miscellaneous '!V:V))))))</f>
        <v>A-1.5-019</v>
      </c>
      <c r="R206" s="1202" t="str">
        <f t="shared" si="11"/>
        <v>GPMVNOQNGen Public Motor Vehicle NIIS Other  Qualified Special Care Nursery 90006425</v>
      </c>
    </row>
    <row r="207" spans="1:18" x14ac:dyDescent="0.2">
      <c r="A207" s="1078" t="str">
        <f t="shared" si="9"/>
        <v>A</v>
      </c>
      <c r="B207" s="1086" t="s">
        <v>44</v>
      </c>
      <c r="C207" s="1438" t="s">
        <v>2610</v>
      </c>
      <c r="D207" s="1089" t="s">
        <v>2623</v>
      </c>
      <c r="E207" s="1438">
        <v>90007275</v>
      </c>
      <c r="F207" s="1132" t="s">
        <v>4570</v>
      </c>
      <c r="G207" s="1132"/>
      <c r="H207" s="1132"/>
      <c r="I207" s="1132" t="str">
        <f t="shared" si="10"/>
        <v>----Jul----</v>
      </c>
      <c r="J207" s="1132" t="str">
        <f>IF(ISNUMBER(MATCH(F207,Jan_Inputs_Calc!O:O,0)),"Jan","-")</f>
        <v>-</v>
      </c>
      <c r="K207" s="1132" t="str">
        <f>IF(ISNUMBER(MATCH(F207,Mar_Inputs_Calc_exHACC!O:O,0)),"Mar","-")</f>
        <v>-</v>
      </c>
      <c r="L207" s="1132" t="str">
        <f>IF(ISNUMBER(MATCH(F207,Jul_Inputs_Calc!P:P,0)),"Jul","-")</f>
        <v>Jul</v>
      </c>
      <c r="M207" s="1132" t="str">
        <f>IF(ISNUMBER(MATCH(F207,Sep_Inputs_Calc!O:O,0)),"Sep","-")</f>
        <v>-</v>
      </c>
      <c r="N207" s="1132" t="str">
        <f>IF(ISNUMBER(MATCH(F993,Oct_Inputs_Calc!O:O,0)),"Oct","-")</f>
        <v>-</v>
      </c>
      <c r="O207" s="1132"/>
      <c r="P207" s="1138" t="str">
        <f>IF(A207=
"A",_xlfn.XLOOKUP(F207,'Section A - Public Patients'!T:T,'Section A - Public Patients'!S:S),
IF(A207="B",_xlfn.XLOOKUP(F207,'Section B - Private Patients'!T:T,'Section B - Private Patients'!S:S),
IF(A207="C",_xlfn.XLOOKUP(F207,'Section C - Psych &amp; Mental Hlth'!T:T,'Section C - Psych &amp; Mental Hlth'!S:S),
IF(A207="D",_xlfn.XLOOKUP(F207,'Section D - Res Com.Care, MPHS '!T:T,'Section D - Res Com.Care, MPHS '!S:S),
IF(A207="E",_xlfn.XLOOKUP(F207,'Section E - Miscellaneous '!T:T,'Section E - Miscellaneous '!S:S))))))</f>
        <v>LINKED</v>
      </c>
      <c r="Q207" s="1145" t="str">
        <f>IF(A207=
"A",_xlfn.XLOOKUP(F207,'Section A - Public Patients'!T:T,'Section A - Public Patients'!V:V),
IF(A207="B",_xlfn.XLOOKUP(F207,'Section B - Private Patients'!T:T,'Section B - Private Patients'!V:V),
IF(A207="C",_xlfn.XLOOKUP(F207,'Section C - Psych &amp; Mental Hlth'!T:T,'Section C - Psych &amp; Mental Hlth'!V:V),
IF(A207="D",_xlfn.XLOOKUP(F207,'Section D - Res Com.Care, MPHS '!T:T,'Section D - Res Com.Care, MPHS '!V:V),
IF(A207="E",_xlfn.XLOOKUP(F207,'Section E - Miscellaneous '!T:T,'Section E - Miscellaneous '!V:V))))))</f>
        <v>A-1.5-020</v>
      </c>
      <c r="R207" s="1202" t="str">
        <f t="shared" si="11"/>
        <v>GPMVNOQNSGen Public Motor Vehicle NIIS Other Qualified Special Care Nursery S Day90007275</v>
      </c>
    </row>
    <row r="208" spans="1:18" x14ac:dyDescent="0.2">
      <c r="A208" s="1078" t="str">
        <f t="shared" si="9"/>
        <v>A</v>
      </c>
      <c r="B208" s="1086" t="s">
        <v>53</v>
      </c>
      <c r="C208" s="1438" t="s">
        <v>2652</v>
      </c>
      <c r="D208" s="1089" t="s">
        <v>2654</v>
      </c>
      <c r="E208" s="1438">
        <v>90005788</v>
      </c>
      <c r="F208" s="1132" t="s">
        <v>4571</v>
      </c>
      <c r="G208" s="1132"/>
      <c r="H208" s="1132"/>
      <c r="I208" s="1132" t="str">
        <f t="shared" si="10"/>
        <v>----Jul----</v>
      </c>
      <c r="J208" s="1132" t="str">
        <f>IF(ISNUMBER(MATCH(F208,Jan_Inputs_Calc!O:O,0)),"Jan","-")</f>
        <v>-</v>
      </c>
      <c r="K208" s="1132" t="str">
        <f>IF(ISNUMBER(MATCH(F208,Mar_Inputs_Calc_exHACC!O:O,0)),"Mar","-")</f>
        <v>-</v>
      </c>
      <c r="L208" s="1132" t="str">
        <f>IF(ISNUMBER(MATCH(F208,Jul_Inputs_Calc!P:P,0)),"Jul","-")</f>
        <v>Jul</v>
      </c>
      <c r="M208" s="1132" t="str">
        <f>IF(ISNUMBER(MATCH(F208,Sep_Inputs_Calc!O:O,0)),"Sep","-")</f>
        <v>-</v>
      </c>
      <c r="N208" s="1132" t="str">
        <f>IF(ISNUMBER(MATCH(F994,Oct_Inputs_Calc!O:O,0)),"Oct","-")</f>
        <v>-</v>
      </c>
      <c r="O208" s="1132"/>
      <c r="P208" s="1138" t="str">
        <f>IF(A208=
"A",_xlfn.XLOOKUP(F208,'Section A - Public Patients'!T:T,'Section A - Public Patients'!S:S),
IF(A208="B",_xlfn.XLOOKUP(F208,'Section B - Private Patients'!T:T,'Section B - Private Patients'!S:S),
IF(A208="C",_xlfn.XLOOKUP(F208,'Section C - Psych &amp; Mental Hlth'!T:T,'Section C - Psych &amp; Mental Hlth'!S:S),
IF(A208="D",_xlfn.XLOOKUP(F208,'Section D - Res Com.Care, MPHS '!T:T,'Section D - Res Com.Care, MPHS '!S:S),
IF(A208="E",_xlfn.XLOOKUP(F208,'Section E - Miscellaneous '!T:T,'Section E - Miscellaneous '!S:S))))))</f>
        <v>LINKED</v>
      </c>
      <c r="Q208" s="1145" t="str">
        <f>IF(A208=
"A",_xlfn.XLOOKUP(F208,'Section A - Public Patients'!T:T,'Section A - Public Patients'!V:V),
IF(A208="B",_xlfn.XLOOKUP(F208,'Section B - Private Patients'!T:T,'Section B - Private Patients'!V:V),
IF(A208="C",_xlfn.XLOOKUP(F208,'Section C - Psych &amp; Mental Hlth'!T:T,'Section C - Psych &amp; Mental Hlth'!V:V),
IF(A208="D",_xlfn.XLOOKUP(F208,'Section D - Res Com.Care, MPHS '!T:T,'Section D - Res Com.Care, MPHS '!V:V),
IF(A208="E",_xlfn.XLOOKUP(F208,'Section E - Miscellaneous '!T:T,'Section E - Miscellaneous '!V:V))))))</f>
        <v>A-1.5-027</v>
      </c>
      <c r="R208" s="1202" t="str">
        <f t="shared" si="11"/>
        <v>GPMVNOLGen Public Motor Vehcile NIIS Other Long Stay90005788</v>
      </c>
    </row>
    <row r="209" spans="1:18" x14ac:dyDescent="0.2">
      <c r="A209" s="1078" t="str">
        <f t="shared" si="9"/>
        <v>A</v>
      </c>
      <c r="B209" s="1086" t="s">
        <v>53</v>
      </c>
      <c r="C209" s="1438" t="s">
        <v>2653</v>
      </c>
      <c r="D209" s="2105" t="s">
        <v>3196</v>
      </c>
      <c r="E209" s="1438">
        <v>90007276</v>
      </c>
      <c r="F209" s="1132" t="s">
        <v>4572</v>
      </c>
      <c r="G209" s="1132"/>
      <c r="H209" s="1132"/>
      <c r="I209" s="1132" t="str">
        <f t="shared" si="10"/>
        <v>----Jul----</v>
      </c>
      <c r="J209" s="1132" t="str">
        <f>IF(ISNUMBER(MATCH(F209,Jan_Inputs_Calc!O:O,0)),"Jan","-")</f>
        <v>-</v>
      </c>
      <c r="K209" s="1132" t="str">
        <f>IF(ISNUMBER(MATCH(F209,Mar_Inputs_Calc_exHACC!O:O,0)),"Mar","-")</f>
        <v>-</v>
      </c>
      <c r="L209" s="1132" t="str">
        <f>IF(ISNUMBER(MATCH(F209,Jul_Inputs_Calc!P:P,0)),"Jul","-")</f>
        <v>Jul</v>
      </c>
      <c r="M209" s="1132" t="str">
        <f>IF(ISNUMBER(MATCH(F209,Sep_Inputs_Calc!O:O,0)),"Sep","-")</f>
        <v>-</v>
      </c>
      <c r="N209" s="1132" t="str">
        <f>IF(ISNUMBER(MATCH(F995,Oct_Inputs_Calc!O:O,0)),"Oct","-")</f>
        <v>-</v>
      </c>
      <c r="O209" s="1132"/>
      <c r="P209" s="1138" t="str">
        <f>IF(A209=
"A",_xlfn.XLOOKUP(F209,'Section A - Public Patients'!T:T,'Section A - Public Patients'!S:S),
IF(A209="B",_xlfn.XLOOKUP(F209,'Section B - Private Patients'!T:T,'Section B - Private Patients'!S:S),
IF(A209="C",_xlfn.XLOOKUP(F209,'Section C - Psych &amp; Mental Hlth'!T:T,'Section C - Psych &amp; Mental Hlth'!S:S),
IF(A209="D",_xlfn.XLOOKUP(F209,'Section D - Res Com.Care, MPHS '!T:T,'Section D - Res Com.Care, MPHS '!S:S),
IF(A209="E",_xlfn.XLOOKUP(F209,'Section E - Miscellaneous '!T:T,'Section E - Miscellaneous '!S:S))))))</f>
        <v>LINKED</v>
      </c>
      <c r="Q209" s="1145" t="str">
        <f>IF(A209=
"A",_xlfn.XLOOKUP(F209,'Section A - Public Patients'!T:T,'Section A - Public Patients'!V:V),
IF(A209="B",_xlfn.XLOOKUP(F209,'Section B - Private Patients'!T:T,'Section B - Private Patients'!V:V),
IF(A209="C",_xlfn.XLOOKUP(F209,'Section C - Psych &amp; Mental Hlth'!T:T,'Section C - Psych &amp; Mental Hlth'!V:V),
IF(A209="D",_xlfn.XLOOKUP(F209,'Section D - Res Com.Care, MPHS '!T:T,'Section D - Res Com.Care, MPHS '!V:V),
IF(A209="E",_xlfn.XLOOKUP(F209,'Section E - Miscellaneous '!T:T,'Section E - Miscellaneous '!V:V))))))</f>
        <v>A-1.5-028</v>
      </c>
      <c r="R209" s="1202" t="str">
        <f t="shared" si="11"/>
        <v>GPMVNOLSDGen Public Motor Vehcile NIIS Other Long Stay SD90007276</v>
      </c>
    </row>
    <row r="210" spans="1:18" ht="25.5" x14ac:dyDescent="0.2">
      <c r="A210" s="1078" t="str">
        <f t="shared" si="9"/>
        <v>A</v>
      </c>
      <c r="B210" s="1086" t="s">
        <v>419</v>
      </c>
      <c r="C210" s="1438" t="s">
        <v>6181</v>
      </c>
      <c r="D210" s="1089" t="s">
        <v>420</v>
      </c>
      <c r="E210" s="1438">
        <v>90006426</v>
      </c>
      <c r="F210" s="1132" t="s">
        <v>4573</v>
      </c>
      <c r="G210" s="1132"/>
      <c r="H210" s="1132"/>
      <c r="I210" s="1132" t="str">
        <f t="shared" si="10"/>
        <v>----Jul----</v>
      </c>
      <c r="J210" s="1132" t="str">
        <f>IF(ISNUMBER(MATCH(F210,Jan_Inputs_Calc!O:O,0)),"Jan","-")</f>
        <v>-</v>
      </c>
      <c r="K210" s="1132" t="str">
        <f>IF(ISNUMBER(MATCH(F210,Mar_Inputs_Calc_exHACC!O:O,0)),"Mar","-")</f>
        <v>-</v>
      </c>
      <c r="L210" s="1132" t="str">
        <f>IF(ISNUMBER(MATCH(F210,Jul_Inputs_Calc!P:P,0)),"Jul","-")</f>
        <v>Jul</v>
      </c>
      <c r="M210" s="1132" t="str">
        <f>IF(ISNUMBER(MATCH(F210,Sep_Inputs_Calc!O:O,0)),"Sep","-")</f>
        <v>-</v>
      </c>
      <c r="N210" s="1132" t="str">
        <f>IF(ISNUMBER(MATCH(F996,Oct_Inputs_Calc!O:O,0)),"Oct","-")</f>
        <v>-</v>
      </c>
      <c r="O210" s="1132"/>
      <c r="P210" s="1138" t="str">
        <f>IF(A210=
"A",_xlfn.XLOOKUP(F210,'Section A - Public Patients'!T:T,'Section A - Public Patients'!S:S),
IF(A210="B",_xlfn.XLOOKUP(F210,'Section B - Private Patients'!T:T,'Section B - Private Patients'!S:S),
IF(A210="C",_xlfn.XLOOKUP(F210,'Section C - Psych &amp; Mental Hlth'!T:T,'Section C - Psych &amp; Mental Hlth'!S:S),
IF(A210="D",_xlfn.XLOOKUP(F210,'Section D - Res Com.Care, MPHS '!T:T,'Section D - Res Com.Care, MPHS '!S:S),
IF(A210="E",_xlfn.XLOOKUP(F210,'Section E - Miscellaneous '!T:T,'Section E - Miscellaneous '!S:S))))))</f>
        <v>LINKED</v>
      </c>
      <c r="Q210" s="1145" t="str">
        <f>IF(A210=
"A",_xlfn.XLOOKUP(F210,'Section A - Public Patients'!T:T,'Section A - Public Patients'!V:V),
IF(A210="B",_xlfn.XLOOKUP(F210,'Section B - Private Patients'!T:T,'Section B - Private Patients'!V:V),
IF(A210="C",_xlfn.XLOOKUP(F210,'Section C - Psych &amp; Mental Hlth'!T:T,'Section C - Psych &amp; Mental Hlth'!V:V),
IF(A210="D",_xlfn.XLOOKUP(F210,'Section D - Res Com.Care, MPHS '!T:T,'Section D - Res Com.Care, MPHS '!V:V),
IF(A210="E",_xlfn.XLOOKUP(F210,'Section E - Miscellaneous '!T:T,'Section E - Miscellaneous '!V:V))))))</f>
        <v>A-1.5-029</v>
      </c>
      <c r="R210" s="1202" t="str">
        <f t="shared" si="11"/>
        <v>NilAdmitted compensable public patient operating room =&lt; 1 hour                       (Fee excludes Bed Fee and Surgically Implanted prostheses)90006426</v>
      </c>
    </row>
    <row r="211" spans="1:18" ht="25.5" x14ac:dyDescent="0.2">
      <c r="A211" s="1078" t="str">
        <f t="shared" si="9"/>
        <v>A</v>
      </c>
      <c r="B211" s="1086" t="s">
        <v>419</v>
      </c>
      <c r="C211" s="1438" t="s">
        <v>6181</v>
      </c>
      <c r="D211" s="1089" t="s">
        <v>422</v>
      </c>
      <c r="E211" s="1438">
        <v>90007277</v>
      </c>
      <c r="F211" s="1132" t="s">
        <v>4574</v>
      </c>
      <c r="G211" s="1132"/>
      <c r="H211" s="1132"/>
      <c r="I211" s="1132" t="str">
        <f t="shared" si="10"/>
        <v>----Jul----</v>
      </c>
      <c r="J211" s="1132" t="str">
        <f>IF(ISNUMBER(MATCH(F211,Jan_Inputs_Calc!O:O,0)),"Jan","-")</f>
        <v>-</v>
      </c>
      <c r="K211" s="1132" t="str">
        <f>IF(ISNUMBER(MATCH(F211,Mar_Inputs_Calc_exHACC!O:O,0)),"Mar","-")</f>
        <v>-</v>
      </c>
      <c r="L211" s="1132" t="str">
        <f>IF(ISNUMBER(MATCH(F211,Jul_Inputs_Calc!P:P,0)),"Jul","-")</f>
        <v>Jul</v>
      </c>
      <c r="M211" s="1132" t="str">
        <f>IF(ISNUMBER(MATCH(F211,Sep_Inputs_Calc!O:O,0)),"Sep","-")</f>
        <v>-</v>
      </c>
      <c r="N211" s="1132" t="str">
        <f>IF(ISNUMBER(MATCH(F997,Oct_Inputs_Calc!O:O,0)),"Oct","-")</f>
        <v>-</v>
      </c>
      <c r="O211" s="1132"/>
      <c r="P211" s="1138" t="str">
        <f>IF(A211=
"A",_xlfn.XLOOKUP(F211,'Section A - Public Patients'!T:T,'Section A - Public Patients'!S:S),
IF(A211="B",_xlfn.XLOOKUP(F211,'Section B - Private Patients'!T:T,'Section B - Private Patients'!S:S),
IF(A211="C",_xlfn.XLOOKUP(F211,'Section C - Psych &amp; Mental Hlth'!T:T,'Section C - Psych &amp; Mental Hlth'!S:S),
IF(A211="D",_xlfn.XLOOKUP(F211,'Section D - Res Com.Care, MPHS '!T:T,'Section D - Res Com.Care, MPHS '!S:S),
IF(A211="E",_xlfn.XLOOKUP(F211,'Section E - Miscellaneous '!T:T,'Section E - Miscellaneous '!S:S))))))</f>
        <v>LINKED</v>
      </c>
      <c r="Q211" s="1145" t="str">
        <f>IF(A211=
"A",_xlfn.XLOOKUP(F211,'Section A - Public Patients'!T:T,'Section A - Public Patients'!V:V),
IF(A211="B",_xlfn.XLOOKUP(F211,'Section B - Private Patients'!T:T,'Section B - Private Patients'!V:V),
IF(A211="C",_xlfn.XLOOKUP(F211,'Section C - Psych &amp; Mental Hlth'!T:T,'Section C - Psych &amp; Mental Hlth'!V:V),
IF(A211="D",_xlfn.XLOOKUP(F211,'Section D - Res Com.Care, MPHS '!T:T,'Section D - Res Com.Care, MPHS '!V:V),
IF(A211="E",_xlfn.XLOOKUP(F211,'Section E - Miscellaneous '!T:T,'Section E - Miscellaneous '!V:V))))))</f>
        <v>A-1.5-030</v>
      </c>
      <c r="R211" s="1202" t="str">
        <f t="shared" si="11"/>
        <v>NilAdmitted compensable public patient operating room &gt; 1 hour                                              (Fee excludes Bed Fee and Surgically Implanted prostheses)90007277</v>
      </c>
    </row>
    <row r="212" spans="1:18" x14ac:dyDescent="0.2">
      <c r="A212" s="1078" t="str">
        <f t="shared" si="9"/>
        <v>A</v>
      </c>
      <c r="B212" s="1086" t="s">
        <v>2631</v>
      </c>
      <c r="C212" s="1438" t="s">
        <v>2709</v>
      </c>
      <c r="D212" s="1089" t="s">
        <v>3019</v>
      </c>
      <c r="E212" s="1438" t="s">
        <v>6181</v>
      </c>
      <c r="F212" s="1132" t="s">
        <v>4575</v>
      </c>
      <c r="G212" s="1132"/>
      <c r="H212" s="1132"/>
      <c r="I212" s="1132" t="str">
        <f t="shared" si="10"/>
        <v>---------</v>
      </c>
      <c r="J212" s="1132" t="str">
        <f>IF(ISNUMBER(MATCH(F212,Jan_Inputs_Calc!O:O,0)),"Jan","-")</f>
        <v>-</v>
      </c>
      <c r="K212" s="1132" t="str">
        <f>IF(ISNUMBER(MATCH(F212,Mar_Inputs_Calc_exHACC!O:O,0)),"Mar","-")</f>
        <v>-</v>
      </c>
      <c r="L212" s="1132" t="str">
        <f>IF(ISNUMBER(MATCH(F212,Jul_Inputs_Calc!P:P,0)),"Jul","-")</f>
        <v>-</v>
      </c>
      <c r="M212" s="1132" t="str">
        <f>IF(ISNUMBER(MATCH(F212,Sep_Inputs_Calc!O:O,0)),"Sep","-")</f>
        <v>-</v>
      </c>
      <c r="N212" s="1132" t="str">
        <f>IF(ISNUMBER(MATCH(F998,Oct_Inputs_Calc!O:O,0)),"Oct","-")</f>
        <v>-</v>
      </c>
      <c r="O212" s="1132"/>
      <c r="P212" s="1138" t="str">
        <f>IF(A212=
"A",_xlfn.XLOOKUP(F212,'Section A - Public Patients'!T:T,'Section A - Public Patients'!S:S),
IF(A212="B",_xlfn.XLOOKUP(F212,'Section B - Private Patients'!T:T,'Section B - Private Patients'!S:S),
IF(A212="C",_xlfn.XLOOKUP(F212,'Section C - Psych &amp; Mental Hlth'!T:T,'Section C - Psych &amp; Mental Hlth'!S:S),
IF(A212="D",_xlfn.XLOOKUP(F212,'Section D - Res Com.Care, MPHS '!T:T,'Section D - Res Com.Care, MPHS '!S:S),
IF(A212="E",_xlfn.XLOOKUP(F212,'Section E - Miscellaneous '!T:T,'Section E - Miscellaneous '!S:S))))))</f>
        <v>SPECIAL</v>
      </c>
      <c r="Q212" s="1145">
        <f>IF(A212=
"A",_xlfn.XLOOKUP(F212,'Section A - Public Patients'!T:T,'Section A - Public Patients'!V:V),
IF(A212="B",_xlfn.XLOOKUP(F212,'Section B - Private Patients'!T:T,'Section B - Private Patients'!V:V),
IF(A212="C",_xlfn.XLOOKUP(F212,'Section C - Psych &amp; Mental Hlth'!T:T,'Section C - Psych &amp; Mental Hlth'!V:V),
IF(A212="D",_xlfn.XLOOKUP(F212,'Section D - Res Com.Care, MPHS '!T:T,'Section D - Res Com.Care, MPHS '!V:V),
IF(A212="E",_xlfn.XLOOKUP(F212,'Section E - Miscellaneous '!T:T,'Section E - Miscellaneous '!V:V))))))</f>
        <v>0</v>
      </c>
      <c r="R212" s="1202" t="str">
        <f t="shared" si="11"/>
        <v>GPWCNGen Public Workers' Compensation NIIS QueenslandNil</v>
      </c>
    </row>
    <row r="213" spans="1:18" x14ac:dyDescent="0.2">
      <c r="A213" s="1078" t="str">
        <f t="shared" si="9"/>
        <v>A</v>
      </c>
      <c r="B213" s="1086" t="s">
        <v>2631</v>
      </c>
      <c r="C213" s="1438" t="s">
        <v>2710</v>
      </c>
      <c r="D213" s="1089" t="s">
        <v>3020</v>
      </c>
      <c r="E213" s="1438" t="s">
        <v>6181</v>
      </c>
      <c r="F213" s="1132" t="s">
        <v>4576</v>
      </c>
      <c r="G213" s="1132"/>
      <c r="H213" s="1132"/>
      <c r="I213" s="1132" t="str">
        <f t="shared" si="10"/>
        <v>---------</v>
      </c>
      <c r="J213" s="1132" t="str">
        <f>IF(ISNUMBER(MATCH(F213,Jan_Inputs_Calc!O:O,0)),"Jan","-")</f>
        <v>-</v>
      </c>
      <c r="K213" s="1132" t="str">
        <f>IF(ISNUMBER(MATCH(F213,Mar_Inputs_Calc_exHACC!O:O,0)),"Mar","-")</f>
        <v>-</v>
      </c>
      <c r="L213" s="1132" t="str">
        <f>IF(ISNUMBER(MATCH(F213,Jul_Inputs_Calc!P:P,0)),"Jul","-")</f>
        <v>-</v>
      </c>
      <c r="M213" s="1132" t="str">
        <f>IF(ISNUMBER(MATCH(F213,Sep_Inputs_Calc!O:O,0)),"Sep","-")</f>
        <v>-</v>
      </c>
      <c r="N213" s="1132" t="str">
        <f>IF(ISNUMBER(MATCH(F999,Oct_Inputs_Calc!O:O,0)),"Oct","-")</f>
        <v>-</v>
      </c>
      <c r="O213" s="1132"/>
      <c r="P213" s="1138" t="str">
        <f>IF(A213=
"A",_xlfn.XLOOKUP(F213,'Section A - Public Patients'!T:T,'Section A - Public Patients'!S:S),
IF(A213="B",_xlfn.XLOOKUP(F213,'Section B - Private Patients'!T:T,'Section B - Private Patients'!S:S),
IF(A213="C",_xlfn.XLOOKUP(F213,'Section C - Psych &amp; Mental Hlth'!T:T,'Section C - Psych &amp; Mental Hlth'!S:S),
IF(A213="D",_xlfn.XLOOKUP(F213,'Section D - Res Com.Care, MPHS '!T:T,'Section D - Res Com.Care, MPHS '!S:S),
IF(A213="E",_xlfn.XLOOKUP(F213,'Section E - Miscellaneous '!T:T,'Section E - Miscellaneous '!S:S))))))</f>
        <v>SPECIAL</v>
      </c>
      <c r="Q213" s="1145">
        <f>IF(A213=
"A",_xlfn.XLOOKUP(F213,'Section A - Public Patients'!T:T,'Section A - Public Patients'!V:V),
IF(A213="B",_xlfn.XLOOKUP(F213,'Section B - Private Patients'!T:T,'Section B - Private Patients'!V:V),
IF(A213="C",_xlfn.XLOOKUP(F213,'Section C - Psych &amp; Mental Hlth'!T:T,'Section C - Psych &amp; Mental Hlth'!V:V),
IF(A213="D",_xlfn.XLOOKUP(F213,'Section D - Res Com.Care, MPHS '!T:T,'Section D - Res Com.Care, MPHS '!V:V),
IF(A213="E",_xlfn.XLOOKUP(F213,'Section E - Miscellaneous '!T:T,'Section E - Miscellaneous '!V:V))))))</f>
        <v>0</v>
      </c>
      <c r="R213" s="1202" t="str">
        <f t="shared" si="11"/>
        <v>GPWCNSDGen Public Workers' Compensation NIIS Queensland SDNil</v>
      </c>
    </row>
    <row r="214" spans="1:18" x14ac:dyDescent="0.2">
      <c r="A214" s="1078" t="str">
        <f t="shared" si="9"/>
        <v>A</v>
      </c>
      <c r="B214" s="1086" t="s">
        <v>2631</v>
      </c>
      <c r="C214" s="1438" t="s">
        <v>2711</v>
      </c>
      <c r="D214" s="1089" t="s">
        <v>3021</v>
      </c>
      <c r="E214" s="1438" t="s">
        <v>6181</v>
      </c>
      <c r="F214" s="1132" t="s">
        <v>4577</v>
      </c>
      <c r="G214" s="1132"/>
      <c r="H214" s="1132"/>
      <c r="I214" s="1132" t="str">
        <f t="shared" si="10"/>
        <v>---------</v>
      </c>
      <c r="J214" s="1132" t="str">
        <f>IF(ISNUMBER(MATCH(F214,Jan_Inputs_Calc!O:O,0)),"Jan","-")</f>
        <v>-</v>
      </c>
      <c r="K214" s="1132" t="str">
        <f>IF(ISNUMBER(MATCH(F214,Mar_Inputs_Calc_exHACC!O:O,0)),"Mar","-")</f>
        <v>-</v>
      </c>
      <c r="L214" s="1132" t="str">
        <f>IF(ISNUMBER(MATCH(F214,Jul_Inputs_Calc!P:P,0)),"Jul","-")</f>
        <v>-</v>
      </c>
      <c r="M214" s="1132" t="str">
        <f>IF(ISNUMBER(MATCH(F214,Sep_Inputs_Calc!O:O,0)),"Sep","-")</f>
        <v>-</v>
      </c>
      <c r="N214" s="1132" t="str">
        <f>IF(ISNUMBER(MATCH(F1000,Oct_Inputs_Calc!O:O,0)),"Oct","-")</f>
        <v>-</v>
      </c>
      <c r="O214" s="1132"/>
      <c r="P214" s="1138" t="str">
        <f>IF(A214=
"A",_xlfn.XLOOKUP(F214,'Section A - Public Patients'!T:T,'Section A - Public Patients'!S:S),
IF(A214="B",_xlfn.XLOOKUP(F214,'Section B - Private Patients'!T:T,'Section B - Private Patients'!S:S),
IF(A214="C",_xlfn.XLOOKUP(F214,'Section C - Psych &amp; Mental Hlth'!T:T,'Section C - Psych &amp; Mental Hlth'!S:S),
IF(A214="D",_xlfn.XLOOKUP(F214,'Section D - Res Com.Care, MPHS '!T:T,'Section D - Res Com.Care, MPHS '!S:S),
IF(A214="E",_xlfn.XLOOKUP(F214,'Section E - Miscellaneous '!T:T,'Section E - Miscellaneous '!S:S))))))</f>
        <v>SPECIAL</v>
      </c>
      <c r="Q214" s="1145">
        <f>IF(A214=
"A",_xlfn.XLOOKUP(F214,'Section A - Public Patients'!T:T,'Section A - Public Patients'!V:V),
IF(A214="B",_xlfn.XLOOKUP(F214,'Section B - Private Patients'!T:T,'Section B - Private Patients'!V:V),
IF(A214="C",_xlfn.XLOOKUP(F214,'Section C - Psych &amp; Mental Hlth'!T:T,'Section C - Psych &amp; Mental Hlth'!V:V),
IF(A214="D",_xlfn.XLOOKUP(F214,'Section D - Res Com.Care, MPHS '!T:T,'Section D - Res Com.Care, MPHS '!V:V),
IF(A214="E",_xlfn.XLOOKUP(F214,'Section E - Miscellaneous '!T:T,'Section E - Miscellaneous '!V:V))))))</f>
        <v>0</v>
      </c>
      <c r="R214" s="1202" t="str">
        <f t="shared" si="11"/>
        <v>GPWCNHGen Public Workers' Compensation NIIS Queensland Hosp in the HomeNil</v>
      </c>
    </row>
    <row r="215" spans="1:18" x14ac:dyDescent="0.2">
      <c r="A215" s="1078" t="str">
        <f t="shared" si="9"/>
        <v>A</v>
      </c>
      <c r="B215" s="1086" t="s">
        <v>2631</v>
      </c>
      <c r="C215" s="1438" t="s">
        <v>2715</v>
      </c>
      <c r="D215" s="2105" t="s">
        <v>3177</v>
      </c>
      <c r="E215" s="1438" t="s">
        <v>6181</v>
      </c>
      <c r="F215" s="1132" t="s">
        <v>4578</v>
      </c>
      <c r="G215" s="1132"/>
      <c r="H215" s="1132"/>
      <c r="I215" s="1132" t="str">
        <f t="shared" si="10"/>
        <v>---------</v>
      </c>
      <c r="J215" s="1132" t="str">
        <f>IF(ISNUMBER(MATCH(F215,Jan_Inputs_Calc!O:O,0)),"Jan","-")</f>
        <v>-</v>
      </c>
      <c r="K215" s="1132" t="str">
        <f>IF(ISNUMBER(MATCH(F215,Mar_Inputs_Calc_exHACC!O:O,0)),"Mar","-")</f>
        <v>-</v>
      </c>
      <c r="L215" s="1132" t="str">
        <f>IF(ISNUMBER(MATCH(F215,Jul_Inputs_Calc!P:P,0)),"Jul","-")</f>
        <v>-</v>
      </c>
      <c r="M215" s="1132" t="str">
        <f>IF(ISNUMBER(MATCH(F215,Sep_Inputs_Calc!O:O,0)),"Sep","-")</f>
        <v>-</v>
      </c>
      <c r="N215" s="1132" t="str">
        <f>IF(ISNUMBER(MATCH(F1001,Oct_Inputs_Calc!O:O,0)),"Oct","-")</f>
        <v>-</v>
      </c>
      <c r="O215" s="1132"/>
      <c r="P215" s="1138" t="str">
        <f>IF(A215=
"A",_xlfn.XLOOKUP(F215,'Section A - Public Patients'!T:T,'Section A - Public Patients'!S:S),
IF(A215="B",_xlfn.XLOOKUP(F215,'Section B - Private Patients'!T:T,'Section B - Private Patients'!S:S),
IF(A215="C",_xlfn.XLOOKUP(F215,'Section C - Psych &amp; Mental Hlth'!T:T,'Section C - Psych &amp; Mental Hlth'!S:S),
IF(A215="D",_xlfn.XLOOKUP(F215,'Section D - Res Com.Care, MPHS '!T:T,'Section D - Res Com.Care, MPHS '!S:S),
IF(A215="E",_xlfn.XLOOKUP(F215,'Section E - Miscellaneous '!T:T,'Section E - Miscellaneous '!S:S))))))</f>
        <v>SPECIAL</v>
      </c>
      <c r="Q215" s="1145">
        <f>IF(A215=
"A",_xlfn.XLOOKUP(F215,'Section A - Public Patients'!T:T,'Section A - Public Patients'!V:V),
IF(A215="B",_xlfn.XLOOKUP(F215,'Section B - Private Patients'!T:T,'Section B - Private Patients'!V:V),
IF(A215="C",_xlfn.XLOOKUP(F215,'Section C - Psych &amp; Mental Hlth'!T:T,'Section C - Psych &amp; Mental Hlth'!V:V),
IF(A215="D",_xlfn.XLOOKUP(F215,'Section D - Res Com.Care, MPHS '!T:T,'Section D - Res Com.Care, MPHS '!V:V),
IF(A215="E",_xlfn.XLOOKUP(F215,'Section E - Miscellaneous '!T:T,'Section E - Miscellaneous '!V:V))))))</f>
        <v>0</v>
      </c>
      <c r="R215" s="1202" t="str">
        <f t="shared" si="11"/>
        <v>GPWCNRGen Public Workers' Compensation NIIS Queensland RehabNil</v>
      </c>
    </row>
    <row r="216" spans="1:18" x14ac:dyDescent="0.2">
      <c r="A216" s="1078" t="str">
        <f t="shared" si="9"/>
        <v>A</v>
      </c>
      <c r="B216" s="1086" t="s">
        <v>2631</v>
      </c>
      <c r="C216" s="1438" t="s">
        <v>2716</v>
      </c>
      <c r="D216" s="1089" t="s">
        <v>3022</v>
      </c>
      <c r="E216" s="1438" t="s">
        <v>6181</v>
      </c>
      <c r="F216" s="1132" t="s">
        <v>4579</v>
      </c>
      <c r="G216" s="1132"/>
      <c r="H216" s="1132"/>
      <c r="I216" s="1132" t="str">
        <f t="shared" si="10"/>
        <v>---------</v>
      </c>
      <c r="J216" s="1132" t="str">
        <f>IF(ISNUMBER(MATCH(F216,Jan_Inputs_Calc!O:O,0)),"Jan","-")</f>
        <v>-</v>
      </c>
      <c r="K216" s="1132" t="str">
        <f>IF(ISNUMBER(MATCH(F216,Mar_Inputs_Calc_exHACC!O:O,0)),"Mar","-")</f>
        <v>-</v>
      </c>
      <c r="L216" s="1132" t="str">
        <f>IF(ISNUMBER(MATCH(F216,Jul_Inputs_Calc!P:P,0)),"Jul","-")</f>
        <v>-</v>
      </c>
      <c r="M216" s="1132" t="str">
        <f>IF(ISNUMBER(MATCH(F216,Sep_Inputs_Calc!O:O,0)),"Sep","-")</f>
        <v>-</v>
      </c>
      <c r="N216" s="1132" t="str">
        <f>IF(ISNUMBER(MATCH(F1002,Oct_Inputs_Calc!O:O,0)),"Oct","-")</f>
        <v>-</v>
      </c>
      <c r="O216" s="1132"/>
      <c r="P216" s="1138" t="str">
        <f>IF(A216=
"A",_xlfn.XLOOKUP(F216,'Section A - Public Patients'!T:T,'Section A - Public Patients'!S:S),
IF(A216="B",_xlfn.XLOOKUP(F216,'Section B - Private Patients'!T:T,'Section B - Private Patients'!S:S),
IF(A216="C",_xlfn.XLOOKUP(F216,'Section C - Psych &amp; Mental Hlth'!T:T,'Section C - Psych &amp; Mental Hlth'!S:S),
IF(A216="D",_xlfn.XLOOKUP(F216,'Section D - Res Com.Care, MPHS '!T:T,'Section D - Res Com.Care, MPHS '!S:S),
IF(A216="E",_xlfn.XLOOKUP(F216,'Section E - Miscellaneous '!T:T,'Section E - Miscellaneous '!S:S))))))</f>
        <v>SPECIAL</v>
      </c>
      <c r="Q216" s="1145">
        <f>IF(A216=
"A",_xlfn.XLOOKUP(F216,'Section A - Public Patients'!T:T,'Section A - Public Patients'!V:V),
IF(A216="B",_xlfn.XLOOKUP(F216,'Section B - Private Patients'!T:T,'Section B - Private Patients'!V:V),
IF(A216="C",_xlfn.XLOOKUP(F216,'Section C - Psych &amp; Mental Hlth'!T:T,'Section C - Psych &amp; Mental Hlth'!V:V),
IF(A216="D",_xlfn.XLOOKUP(F216,'Section D - Res Com.Care, MPHS '!T:T,'Section D - Res Com.Care, MPHS '!V:V),
IF(A216="E",_xlfn.XLOOKUP(F216,'Section E - Miscellaneous '!T:T,'Section E - Miscellaneous '!V:V))))))</f>
        <v>0</v>
      </c>
      <c r="R216" s="1202" t="str">
        <f t="shared" si="11"/>
        <v>GPWCNRSDGen Public Workers' Compensation NIIS Queensland Rehab SDNil</v>
      </c>
    </row>
    <row r="217" spans="1:18" x14ac:dyDescent="0.2">
      <c r="A217" s="1078" t="str">
        <f t="shared" si="9"/>
        <v>A</v>
      </c>
      <c r="B217" s="1086" t="s">
        <v>2631</v>
      </c>
      <c r="C217" s="1438" t="s">
        <v>2717</v>
      </c>
      <c r="D217" s="1089" t="s">
        <v>3023</v>
      </c>
      <c r="E217" s="1438" t="s">
        <v>6181</v>
      </c>
      <c r="F217" s="1132" t="s">
        <v>4580</v>
      </c>
      <c r="G217" s="1132"/>
      <c r="H217" s="1132"/>
      <c r="I217" s="1132" t="str">
        <f t="shared" si="10"/>
        <v>---------</v>
      </c>
      <c r="J217" s="1132" t="str">
        <f>IF(ISNUMBER(MATCH(F217,Jan_Inputs_Calc!O:O,0)),"Jan","-")</f>
        <v>-</v>
      </c>
      <c r="K217" s="1132" t="str">
        <f>IF(ISNUMBER(MATCH(F217,Mar_Inputs_Calc_exHACC!O:O,0)),"Mar","-")</f>
        <v>-</v>
      </c>
      <c r="L217" s="1132" t="str">
        <f>IF(ISNUMBER(MATCH(F217,Jul_Inputs_Calc!P:P,0)),"Jul","-")</f>
        <v>-</v>
      </c>
      <c r="M217" s="1132" t="str">
        <f>IF(ISNUMBER(MATCH(F217,Sep_Inputs_Calc!O:O,0)),"Sep","-")</f>
        <v>-</v>
      </c>
      <c r="N217" s="1132" t="str">
        <f>IF(ISNUMBER(MATCH(F1003,Oct_Inputs_Calc!O:O,0)),"Oct","-")</f>
        <v>-</v>
      </c>
      <c r="O217" s="1132"/>
      <c r="P217" s="1138" t="str">
        <f>IF(A217=
"A",_xlfn.XLOOKUP(F217,'Section A - Public Patients'!T:T,'Section A - Public Patients'!S:S),
IF(A217="B",_xlfn.XLOOKUP(F217,'Section B - Private Patients'!T:T,'Section B - Private Patients'!S:S),
IF(A217="C",_xlfn.XLOOKUP(F217,'Section C - Psych &amp; Mental Hlth'!T:T,'Section C - Psych &amp; Mental Hlth'!S:S),
IF(A217="D",_xlfn.XLOOKUP(F217,'Section D - Res Com.Care, MPHS '!T:T,'Section D - Res Com.Care, MPHS '!S:S),
IF(A217="E",_xlfn.XLOOKUP(F217,'Section E - Miscellaneous '!T:T,'Section E - Miscellaneous '!S:S))))))</f>
        <v>SPECIAL</v>
      </c>
      <c r="Q217" s="1145">
        <f>IF(A217=
"A",_xlfn.XLOOKUP(F217,'Section A - Public Patients'!T:T,'Section A - Public Patients'!V:V),
IF(A217="B",_xlfn.XLOOKUP(F217,'Section B - Private Patients'!T:T,'Section B - Private Patients'!V:V),
IF(A217="C",_xlfn.XLOOKUP(F217,'Section C - Psych &amp; Mental Hlth'!T:T,'Section C - Psych &amp; Mental Hlth'!V:V),
IF(A217="D",_xlfn.XLOOKUP(F217,'Section D - Res Com.Care, MPHS '!T:T,'Section D - Res Com.Care, MPHS '!V:V),
IF(A217="E",_xlfn.XLOOKUP(F217,'Section E - Miscellaneous '!T:T,'Section E - Miscellaneous '!V:V))))))</f>
        <v>0</v>
      </c>
      <c r="R217" s="1202" t="str">
        <f t="shared" si="11"/>
        <v>GPWCNPGen Public Workers' Compensation NIIS Queensland PallitiveNil</v>
      </c>
    </row>
    <row r="218" spans="1:18" x14ac:dyDescent="0.2">
      <c r="A218" s="1078" t="str">
        <f t="shared" si="9"/>
        <v>A</v>
      </c>
      <c r="B218" s="1086" t="s">
        <v>53</v>
      </c>
      <c r="C218" s="1438" t="s">
        <v>2712</v>
      </c>
      <c r="D218" s="1089" t="s">
        <v>3024</v>
      </c>
      <c r="E218" s="1438" t="s">
        <v>6181</v>
      </c>
      <c r="F218" s="1132" t="s">
        <v>4581</v>
      </c>
      <c r="G218" s="1132"/>
      <c r="H218" s="1132"/>
      <c r="I218" s="1132" t="str">
        <f t="shared" si="10"/>
        <v>---------</v>
      </c>
      <c r="J218" s="1132" t="str">
        <f>IF(ISNUMBER(MATCH(F218,Jan_Inputs_Calc!O:O,0)),"Jan","-")</f>
        <v>-</v>
      </c>
      <c r="K218" s="1132" t="str">
        <f>IF(ISNUMBER(MATCH(F218,Mar_Inputs_Calc_exHACC!O:O,0)),"Mar","-")</f>
        <v>-</v>
      </c>
      <c r="L218" s="1132" t="str">
        <f>IF(ISNUMBER(MATCH(F218,Jul_Inputs_Calc!P:P,0)),"Jul","-")</f>
        <v>-</v>
      </c>
      <c r="M218" s="1132" t="str">
        <f>IF(ISNUMBER(MATCH(F218,Sep_Inputs_Calc!O:O,0)),"Sep","-")</f>
        <v>-</v>
      </c>
      <c r="N218" s="1132" t="str">
        <f>IF(ISNUMBER(MATCH(F1004,Oct_Inputs_Calc!O:O,0)),"Oct","-")</f>
        <v>-</v>
      </c>
      <c r="O218" s="1132"/>
      <c r="P218" s="1138" t="str">
        <f>IF(A218=
"A",_xlfn.XLOOKUP(F218,'Section A - Public Patients'!T:T,'Section A - Public Patients'!S:S),
IF(A218="B",_xlfn.XLOOKUP(F218,'Section B - Private Patients'!T:T,'Section B - Private Patients'!S:S),
IF(A218="C",_xlfn.XLOOKUP(F218,'Section C - Psych &amp; Mental Hlth'!T:T,'Section C - Psych &amp; Mental Hlth'!S:S),
IF(A218="D",_xlfn.XLOOKUP(F218,'Section D - Res Com.Care, MPHS '!T:T,'Section D - Res Com.Care, MPHS '!S:S),
IF(A218="E",_xlfn.XLOOKUP(F218,'Section E - Miscellaneous '!T:T,'Section E - Miscellaneous '!S:S))))))</f>
        <v>SPECIAL</v>
      </c>
      <c r="Q218" s="1145">
        <f>IF(A218=
"A",_xlfn.XLOOKUP(F218,'Section A - Public Patients'!T:T,'Section A - Public Patients'!V:V),
IF(A218="B",_xlfn.XLOOKUP(F218,'Section B - Private Patients'!T:T,'Section B - Private Patients'!V:V),
IF(A218="C",_xlfn.XLOOKUP(F218,'Section C - Psych &amp; Mental Hlth'!T:T,'Section C - Psych &amp; Mental Hlth'!V:V),
IF(A218="D",_xlfn.XLOOKUP(F218,'Section D - Res Com.Care, MPHS '!T:T,'Section D - Res Com.Care, MPHS '!V:V),
IF(A218="E",_xlfn.XLOOKUP(F218,'Section E - Miscellaneous '!T:T,'Section E - Miscellaneous '!V:V))))))</f>
        <v>0</v>
      </c>
      <c r="R218" s="1202" t="str">
        <f t="shared" si="11"/>
        <v>GPWCNLGen Public Workers' Compensation NIIS Queensland Long StayNil</v>
      </c>
    </row>
    <row r="219" spans="1:18" x14ac:dyDescent="0.2">
      <c r="A219" s="1078" t="str">
        <f t="shared" si="9"/>
        <v>A</v>
      </c>
      <c r="B219" s="1086" t="s">
        <v>53</v>
      </c>
      <c r="C219" s="1438" t="s">
        <v>2713</v>
      </c>
      <c r="D219" s="1089" t="s">
        <v>3025</v>
      </c>
      <c r="E219" s="1438" t="s">
        <v>6181</v>
      </c>
      <c r="F219" s="1132" t="s">
        <v>4582</v>
      </c>
      <c r="G219" s="1132"/>
      <c r="H219" s="1132"/>
      <c r="I219" s="1132" t="str">
        <f t="shared" si="10"/>
        <v>---------</v>
      </c>
      <c r="J219" s="1132" t="str">
        <f>IF(ISNUMBER(MATCH(F219,Jan_Inputs_Calc!O:O,0)),"Jan","-")</f>
        <v>-</v>
      </c>
      <c r="K219" s="1132" t="str">
        <f>IF(ISNUMBER(MATCH(F219,Mar_Inputs_Calc_exHACC!O:O,0)),"Mar","-")</f>
        <v>-</v>
      </c>
      <c r="L219" s="1132" t="str">
        <f>IF(ISNUMBER(MATCH(F219,Jul_Inputs_Calc!P:P,0)),"Jul","-")</f>
        <v>-</v>
      </c>
      <c r="M219" s="1132" t="str">
        <f>IF(ISNUMBER(MATCH(F219,Sep_Inputs_Calc!O:O,0)),"Sep","-")</f>
        <v>-</v>
      </c>
      <c r="N219" s="1132" t="str">
        <f>IF(ISNUMBER(MATCH(F1005,Oct_Inputs_Calc!O:O,0)),"Oct","-")</f>
        <v>-</v>
      </c>
      <c r="O219" s="1132"/>
      <c r="P219" s="1138" t="str">
        <f>IF(A219=
"A",_xlfn.XLOOKUP(F219,'Section A - Public Patients'!T:T,'Section A - Public Patients'!S:S),
IF(A219="B",_xlfn.XLOOKUP(F219,'Section B - Private Patients'!T:T,'Section B - Private Patients'!S:S),
IF(A219="C",_xlfn.XLOOKUP(F219,'Section C - Psych &amp; Mental Hlth'!T:T,'Section C - Psych &amp; Mental Hlth'!S:S),
IF(A219="D",_xlfn.XLOOKUP(F219,'Section D - Res Com.Care, MPHS '!T:T,'Section D - Res Com.Care, MPHS '!S:S),
IF(A219="E",_xlfn.XLOOKUP(F219,'Section E - Miscellaneous '!T:T,'Section E - Miscellaneous '!S:S))))))</f>
        <v>SPECIAL</v>
      </c>
      <c r="Q219" s="1145">
        <f>IF(A219=
"A",_xlfn.XLOOKUP(F219,'Section A - Public Patients'!T:T,'Section A - Public Patients'!V:V),
IF(A219="B",_xlfn.XLOOKUP(F219,'Section B - Private Patients'!T:T,'Section B - Private Patients'!V:V),
IF(A219="C",_xlfn.XLOOKUP(F219,'Section C - Psych &amp; Mental Hlth'!T:T,'Section C - Psych &amp; Mental Hlth'!V:V),
IF(A219="D",_xlfn.XLOOKUP(F219,'Section D - Res Com.Care, MPHS '!T:T,'Section D - Res Com.Care, MPHS '!V:V),
IF(A219="E",_xlfn.XLOOKUP(F219,'Section E - Miscellaneous '!T:T,'Section E - Miscellaneous '!V:V))))))</f>
        <v>0</v>
      </c>
      <c r="R219" s="1202" t="str">
        <f t="shared" si="11"/>
        <v>GPWCNLSDGen Public Workers' Compensation NIIS Queensland Long Stay SDNil</v>
      </c>
    </row>
    <row r="220" spans="1:18" ht="25.5" x14ac:dyDescent="0.2">
      <c r="A220" s="1078" t="str">
        <f t="shared" si="9"/>
        <v>A</v>
      </c>
      <c r="B220" s="1086" t="s">
        <v>53</v>
      </c>
      <c r="C220" s="1438" t="s">
        <v>2714</v>
      </c>
      <c r="D220" s="1089" t="s">
        <v>3026</v>
      </c>
      <c r="E220" s="1438" t="s">
        <v>6181</v>
      </c>
      <c r="F220" s="1132" t="s">
        <v>4583</v>
      </c>
      <c r="G220" s="1132"/>
      <c r="H220" s="1132"/>
      <c r="I220" s="1132" t="str">
        <f t="shared" si="10"/>
        <v>---------</v>
      </c>
      <c r="J220" s="1132" t="str">
        <f>IF(ISNUMBER(MATCH(F220,Jan_Inputs_Calc!O:O,0)),"Jan","-")</f>
        <v>-</v>
      </c>
      <c r="K220" s="1132" t="str">
        <f>IF(ISNUMBER(MATCH(F220,Mar_Inputs_Calc_exHACC!O:O,0)),"Mar","-")</f>
        <v>-</v>
      </c>
      <c r="L220" s="1132" t="str">
        <f>IF(ISNUMBER(MATCH(F220,Jul_Inputs_Calc!P:P,0)),"Jul","-")</f>
        <v>-</v>
      </c>
      <c r="M220" s="1132" t="str">
        <f>IF(ISNUMBER(MATCH(F220,Sep_Inputs_Calc!O:O,0)),"Sep","-")</f>
        <v>-</v>
      </c>
      <c r="N220" s="1132" t="str">
        <f>IF(ISNUMBER(MATCH(F1006,Oct_Inputs_Calc!O:O,0)),"Oct","-")</f>
        <v>-</v>
      </c>
      <c r="O220" s="1132"/>
      <c r="P220" s="1138" t="str">
        <f>IF(A220=
"A",_xlfn.XLOOKUP(F220,'Section A - Public Patients'!T:T,'Section A - Public Patients'!S:S),
IF(A220="B",_xlfn.XLOOKUP(F220,'Section B - Private Patients'!T:T,'Section B - Private Patients'!S:S),
IF(A220="C",_xlfn.XLOOKUP(F220,'Section C - Psych &amp; Mental Hlth'!T:T,'Section C - Psych &amp; Mental Hlth'!S:S),
IF(A220="D",_xlfn.XLOOKUP(F220,'Section D - Res Com.Care, MPHS '!T:T,'Section D - Res Com.Care, MPHS '!S:S),
IF(A220="E",_xlfn.XLOOKUP(F220,'Section E - Miscellaneous '!T:T,'Section E - Miscellaneous '!S:S))))))</f>
        <v>SPECIAL</v>
      </c>
      <c r="Q220" s="1145">
        <f>IF(A220=
"A",_xlfn.XLOOKUP(F220,'Section A - Public Patients'!T:T,'Section A - Public Patients'!V:V),
IF(A220="B",_xlfn.XLOOKUP(F220,'Section B - Private Patients'!T:T,'Section B - Private Patients'!V:V),
IF(A220="C",_xlfn.XLOOKUP(F220,'Section C - Psych &amp; Mental Hlth'!T:T,'Section C - Psych &amp; Mental Hlth'!V:V),
IF(A220="D",_xlfn.XLOOKUP(F220,'Section D - Res Com.Care, MPHS '!T:T,'Section D - Res Com.Care, MPHS '!V:V),
IF(A220="E",_xlfn.XLOOKUP(F220,'Section E - Miscellaneous '!T:T,'Section E - Miscellaneous '!V:V))))))</f>
        <v>0</v>
      </c>
      <c r="R220" s="1202" t="str">
        <f t="shared" si="11"/>
        <v>GPWCNMGen Public Workers' Compensation NIIS Queensland Long Stay MaintananceNil</v>
      </c>
    </row>
    <row r="221" spans="1:18" x14ac:dyDescent="0.2">
      <c r="A221" s="1078" t="str">
        <f t="shared" si="9"/>
        <v>A</v>
      </c>
      <c r="B221" s="1086" t="s">
        <v>511</v>
      </c>
      <c r="C221" s="1438" t="s">
        <v>6181</v>
      </c>
      <c r="D221" s="1089" t="s">
        <v>512</v>
      </c>
      <c r="E221" s="1438" t="s">
        <v>6181</v>
      </c>
      <c r="F221" s="1132" t="s">
        <v>4584</v>
      </c>
      <c r="G221" s="1132"/>
      <c r="H221" s="1132"/>
      <c r="I221" s="1132" t="str">
        <f t="shared" si="10"/>
        <v>---------</v>
      </c>
      <c r="J221" s="1132" t="str">
        <f>IF(ISNUMBER(MATCH(F221,Jan_Inputs_Calc!O:O,0)),"Jan","-")</f>
        <v>-</v>
      </c>
      <c r="K221" s="1132" t="str">
        <f>IF(ISNUMBER(MATCH(F221,Mar_Inputs_Calc_exHACC!O:O,0)),"Mar","-")</f>
        <v>-</v>
      </c>
      <c r="L221" s="1132" t="str">
        <f>IF(ISNUMBER(MATCH(F221,Jul_Inputs_Calc!P:P,0)),"Jul","-")</f>
        <v>-</v>
      </c>
      <c r="M221" s="1132" t="str">
        <f>IF(ISNUMBER(MATCH(F221,Sep_Inputs_Calc!O:O,0)),"Sep","-")</f>
        <v>-</v>
      </c>
      <c r="N221" s="1132" t="str">
        <f>IF(ISNUMBER(MATCH(F1007,Oct_Inputs_Calc!O:O,0)),"Oct","-")</f>
        <v>-</v>
      </c>
      <c r="O221" s="1132"/>
      <c r="P221" s="1138" t="str">
        <f>IF(A221=
"A",_xlfn.XLOOKUP(F221,'Section A - Public Patients'!T:T,'Section A - Public Patients'!S:S),
IF(A221="B",_xlfn.XLOOKUP(F221,'Section B - Private Patients'!T:T,'Section B - Private Patients'!S:S),
IF(A221="C",_xlfn.XLOOKUP(F221,'Section C - Psych &amp; Mental Hlth'!T:T,'Section C - Psych &amp; Mental Hlth'!S:S),
IF(A221="D",_xlfn.XLOOKUP(F221,'Section D - Res Com.Care, MPHS '!T:T,'Section D - Res Com.Care, MPHS '!S:S),
IF(A221="E",_xlfn.XLOOKUP(F221,'Section E - Miscellaneous '!T:T,'Section E - Miscellaneous '!S:S))))))</f>
        <v>SPECIAL</v>
      </c>
      <c r="Q221" s="1145">
        <f>IF(A221=
"A",_xlfn.XLOOKUP(F221,'Section A - Public Patients'!T:T,'Section A - Public Patients'!V:V),
IF(A221="B",_xlfn.XLOOKUP(F221,'Section B - Private Patients'!T:T,'Section B - Private Patients'!V:V),
IF(A221="C",_xlfn.XLOOKUP(F221,'Section C - Psych &amp; Mental Hlth'!T:T,'Section C - Psych &amp; Mental Hlth'!V:V),
IF(A221="D",_xlfn.XLOOKUP(F221,'Section D - Res Com.Care, MPHS '!T:T,'Section D - Res Com.Care, MPHS '!V:V),
IF(A221="E",_xlfn.XLOOKUP(F221,'Section E - Miscellaneous '!T:T,'Section E - Miscellaneous '!V:V))))))</f>
        <v>0</v>
      </c>
      <c r="R221" s="1202" t="str">
        <f t="shared" si="11"/>
        <v>NilUse calculator for acute careNil</v>
      </c>
    </row>
    <row r="222" spans="1:18" x14ac:dyDescent="0.2">
      <c r="A222" s="1078" t="str">
        <f t="shared" si="9"/>
        <v>A</v>
      </c>
      <c r="B222" s="1086" t="s">
        <v>546</v>
      </c>
      <c r="C222" s="1438" t="s">
        <v>2632</v>
      </c>
      <c r="D222" s="1089" t="s">
        <v>2655</v>
      </c>
      <c r="E222" s="1438">
        <v>90006001</v>
      </c>
      <c r="F222" s="1132" t="s">
        <v>4585</v>
      </c>
      <c r="G222" s="1132"/>
      <c r="H222" s="1132"/>
      <c r="I222" s="1132" t="str">
        <f t="shared" si="10"/>
        <v>----Jul----</v>
      </c>
      <c r="J222" s="1132" t="str">
        <f>IF(ISNUMBER(MATCH(F222,Jan_Inputs_Calc!O:O,0)),"Jan","-")</f>
        <v>-</v>
      </c>
      <c r="K222" s="1132" t="str">
        <f>IF(ISNUMBER(MATCH(F222,Mar_Inputs_Calc_exHACC!O:O,0)),"Mar","-")</f>
        <v>-</v>
      </c>
      <c r="L222" s="1132" t="str">
        <f>IF(ISNUMBER(MATCH(F222,Jul_Inputs_Calc!P:P,0)),"Jul","-")</f>
        <v>Jul</v>
      </c>
      <c r="M222" s="1132" t="str">
        <f>IF(ISNUMBER(MATCH(F222,Sep_Inputs_Calc!O:O,0)),"Sep","-")</f>
        <v>-</v>
      </c>
      <c r="N222" s="1132" t="str">
        <f>IF(ISNUMBER(MATCH(F1008,Oct_Inputs_Calc!O:O,0)),"Oct","-")</f>
        <v>-</v>
      </c>
      <c r="O222" s="1132"/>
      <c r="P222" s="1138" t="str">
        <f>IF(A222=
"A",_xlfn.XLOOKUP(F222,'Section A - Public Patients'!T:T,'Section A - Public Patients'!S:S),
IF(A222="B",_xlfn.XLOOKUP(F222,'Section B - Private Patients'!T:T,'Section B - Private Patients'!S:S),
IF(A222="C",_xlfn.XLOOKUP(F222,'Section C - Psych &amp; Mental Hlth'!T:T,'Section C - Psych &amp; Mental Hlth'!S:S),
IF(A222="D",_xlfn.XLOOKUP(F222,'Section D - Res Com.Care, MPHS '!T:T,'Section D - Res Com.Care, MPHS '!S:S),
IF(A222="E",_xlfn.XLOOKUP(F222,'Section E - Miscellaneous '!T:T,'Section E - Miscellaneous '!S:S))))))</f>
        <v>LINKED</v>
      </c>
      <c r="Q222" s="1145" t="str">
        <f>IF(A222=
"A",_xlfn.XLOOKUP(F222,'Section A - Public Patients'!T:T,'Section A - Public Patients'!V:V),
IF(A222="B",_xlfn.XLOOKUP(F222,'Section B - Private Patients'!T:T,'Section B - Private Patients'!V:V),
IF(A222="C",_xlfn.XLOOKUP(F222,'Section C - Psych &amp; Mental Hlth'!T:T,'Section C - Psych &amp; Mental Hlth'!V:V),
IF(A222="D",_xlfn.XLOOKUP(F222,'Section D - Res Com.Care, MPHS '!T:T,'Section D - Res Com.Care, MPHS '!V:V),
IF(A222="E",_xlfn.XLOOKUP(F222,'Section E - Miscellaneous '!T:T,'Section E - Miscellaneous '!V:V))))))</f>
        <v>A-1.5-001</v>
      </c>
      <c r="R222" s="1202" t="str">
        <f t="shared" si="11"/>
        <v>GPWCNOGen Public Workers' Compensation NIIS Other90006001</v>
      </c>
    </row>
    <row r="223" spans="1:18" x14ac:dyDescent="0.2">
      <c r="A223" s="1078" t="str">
        <f t="shared" si="9"/>
        <v>A</v>
      </c>
      <c r="B223" s="1086" t="s">
        <v>546</v>
      </c>
      <c r="C223" s="1438" t="s">
        <v>2633</v>
      </c>
      <c r="D223" s="1089" t="s">
        <v>2656</v>
      </c>
      <c r="E223" s="1438">
        <v>90007278</v>
      </c>
      <c r="F223" s="1132" t="s">
        <v>4586</v>
      </c>
      <c r="G223" s="1132"/>
      <c r="H223" s="1132"/>
      <c r="I223" s="1132" t="str">
        <f t="shared" si="10"/>
        <v>----Jul----</v>
      </c>
      <c r="J223" s="1132" t="str">
        <f>IF(ISNUMBER(MATCH(F223,Jan_Inputs_Calc!O:O,0)),"Jan","-")</f>
        <v>-</v>
      </c>
      <c r="K223" s="1132" t="str">
        <f>IF(ISNUMBER(MATCH(F223,Mar_Inputs_Calc_exHACC!O:O,0)),"Mar","-")</f>
        <v>-</v>
      </c>
      <c r="L223" s="1132" t="str">
        <f>IF(ISNUMBER(MATCH(F223,Jul_Inputs_Calc!P:P,0)),"Jul","-")</f>
        <v>Jul</v>
      </c>
      <c r="M223" s="1132" t="str">
        <f>IF(ISNUMBER(MATCH(F223,Sep_Inputs_Calc!O:O,0)),"Sep","-")</f>
        <v>-</v>
      </c>
      <c r="N223" s="1132" t="str">
        <f>IF(ISNUMBER(MATCH(F1009,Oct_Inputs_Calc!O:O,0)),"Oct","-")</f>
        <v>-</v>
      </c>
      <c r="O223" s="1132"/>
      <c r="P223" s="1138" t="str">
        <f>IF(A223=
"A",_xlfn.XLOOKUP(F223,'Section A - Public Patients'!T:T,'Section A - Public Patients'!S:S),
IF(A223="B",_xlfn.XLOOKUP(F223,'Section B - Private Patients'!T:T,'Section B - Private Patients'!S:S),
IF(A223="C",_xlfn.XLOOKUP(F223,'Section C - Psych &amp; Mental Hlth'!T:T,'Section C - Psych &amp; Mental Hlth'!S:S),
IF(A223="D",_xlfn.XLOOKUP(F223,'Section D - Res Com.Care, MPHS '!T:T,'Section D - Res Com.Care, MPHS '!S:S),
IF(A223="E",_xlfn.XLOOKUP(F223,'Section E - Miscellaneous '!T:T,'Section E - Miscellaneous '!S:S))))))</f>
        <v>LINKED</v>
      </c>
      <c r="Q223" s="1145" t="str">
        <f>IF(A223=
"A",_xlfn.XLOOKUP(F223,'Section A - Public Patients'!T:T,'Section A - Public Patients'!V:V),
IF(A223="B",_xlfn.XLOOKUP(F223,'Section B - Private Patients'!T:T,'Section B - Private Patients'!V:V),
IF(A223="C",_xlfn.XLOOKUP(F223,'Section C - Psych &amp; Mental Hlth'!T:T,'Section C - Psych &amp; Mental Hlth'!V:V),
IF(A223="D",_xlfn.XLOOKUP(F223,'Section D - Res Com.Care, MPHS '!T:T,'Section D - Res Com.Care, MPHS '!V:V),
IF(A223="E",_xlfn.XLOOKUP(F223,'Section E - Miscellaneous '!T:T,'Section E - Miscellaneous '!V:V))))))</f>
        <v>A-1.5-002</v>
      </c>
      <c r="R223" s="1202" t="str">
        <f t="shared" si="11"/>
        <v>GPWCNOSDGen Public Workers' Compensation NIIS Other Same Day90007278</v>
      </c>
    </row>
    <row r="224" spans="1:18" x14ac:dyDescent="0.2">
      <c r="A224" s="1078" t="str">
        <f t="shared" si="9"/>
        <v>A</v>
      </c>
      <c r="B224" s="1086" t="s">
        <v>546</v>
      </c>
      <c r="C224" s="1438" t="s">
        <v>2634</v>
      </c>
      <c r="D224" s="1089" t="s">
        <v>2657</v>
      </c>
      <c r="E224" s="1438">
        <v>90006427</v>
      </c>
      <c r="F224" s="1132" t="s">
        <v>4587</v>
      </c>
      <c r="G224" s="1132"/>
      <c r="H224" s="1132"/>
      <c r="I224" s="1132" t="str">
        <f t="shared" si="10"/>
        <v>----Jul----</v>
      </c>
      <c r="J224" s="1132" t="str">
        <f>IF(ISNUMBER(MATCH(F224,Jan_Inputs_Calc!O:O,0)),"Jan","-")</f>
        <v>-</v>
      </c>
      <c r="K224" s="1132" t="str">
        <f>IF(ISNUMBER(MATCH(F224,Mar_Inputs_Calc_exHACC!O:O,0)),"Mar","-")</f>
        <v>-</v>
      </c>
      <c r="L224" s="1132" t="str">
        <f>IF(ISNUMBER(MATCH(F224,Jul_Inputs_Calc!P:P,0)),"Jul","-")</f>
        <v>Jul</v>
      </c>
      <c r="M224" s="1132" t="str">
        <f>IF(ISNUMBER(MATCH(F224,Sep_Inputs_Calc!O:O,0)),"Sep","-")</f>
        <v>-</v>
      </c>
      <c r="N224" s="1132" t="str">
        <f>IF(ISNUMBER(MATCH(F1010,Oct_Inputs_Calc!O:O,0)),"Oct","-")</f>
        <v>-</v>
      </c>
      <c r="O224" s="1132"/>
      <c r="P224" s="1138" t="str">
        <f>IF(A224=
"A",_xlfn.XLOOKUP(F224,'Section A - Public Patients'!T:T,'Section A - Public Patients'!S:S),
IF(A224="B",_xlfn.XLOOKUP(F224,'Section B - Private Patients'!T:T,'Section B - Private Patients'!S:S),
IF(A224="C",_xlfn.XLOOKUP(F224,'Section C - Psych &amp; Mental Hlth'!T:T,'Section C - Psych &amp; Mental Hlth'!S:S),
IF(A224="D",_xlfn.XLOOKUP(F224,'Section D - Res Com.Care, MPHS '!T:T,'Section D - Res Com.Care, MPHS '!S:S),
IF(A224="E",_xlfn.XLOOKUP(F224,'Section E - Miscellaneous '!T:T,'Section E - Miscellaneous '!S:S))))))</f>
        <v>LINKED</v>
      </c>
      <c r="Q224" s="1145" t="str">
        <f>IF(A224=
"A",_xlfn.XLOOKUP(F224,'Section A - Public Patients'!T:T,'Section A - Public Patients'!V:V),
IF(A224="B",_xlfn.XLOOKUP(F224,'Section B - Private Patients'!T:T,'Section B - Private Patients'!V:V),
IF(A224="C",_xlfn.XLOOKUP(F224,'Section C - Psych &amp; Mental Hlth'!T:T,'Section C - Psych &amp; Mental Hlth'!V:V),
IF(A224="D",_xlfn.XLOOKUP(F224,'Section D - Res Com.Care, MPHS '!T:T,'Section D - Res Com.Care, MPHS '!V:V),
IF(A224="E",_xlfn.XLOOKUP(F224,'Section E - Miscellaneous '!T:T,'Section E - Miscellaneous '!V:V))))))</f>
        <v>A-1.5-003</v>
      </c>
      <c r="R224" s="1202" t="str">
        <f t="shared" si="11"/>
        <v>GPWCNOCGen Public Workers' Compensation NIIS Other Coronary Care90006427</v>
      </c>
    </row>
    <row r="225" spans="1:18" x14ac:dyDescent="0.2">
      <c r="A225" s="1078" t="str">
        <f t="shared" si="9"/>
        <v>A</v>
      </c>
      <c r="B225" s="1086" t="s">
        <v>546</v>
      </c>
      <c r="C225" s="1438" t="s">
        <v>2635</v>
      </c>
      <c r="D225" s="1089" t="s">
        <v>2658</v>
      </c>
      <c r="E225" s="1438">
        <v>90007279</v>
      </c>
      <c r="F225" s="1132" t="s">
        <v>4588</v>
      </c>
      <c r="G225" s="1132"/>
      <c r="H225" s="1132"/>
      <c r="I225" s="1132" t="str">
        <f t="shared" si="10"/>
        <v>----Jul----</v>
      </c>
      <c r="J225" s="1132" t="str">
        <f>IF(ISNUMBER(MATCH(F225,Jan_Inputs_Calc!O:O,0)),"Jan","-")</f>
        <v>-</v>
      </c>
      <c r="K225" s="1132" t="str">
        <f>IF(ISNUMBER(MATCH(F225,Mar_Inputs_Calc_exHACC!O:O,0)),"Mar","-")</f>
        <v>-</v>
      </c>
      <c r="L225" s="1132" t="str">
        <f>IF(ISNUMBER(MATCH(F225,Jul_Inputs_Calc!P:P,0)),"Jul","-")</f>
        <v>Jul</v>
      </c>
      <c r="M225" s="1132" t="str">
        <f>IF(ISNUMBER(MATCH(F225,Sep_Inputs_Calc!O:O,0)),"Sep","-")</f>
        <v>-</v>
      </c>
      <c r="N225" s="1132" t="str">
        <f>IF(ISNUMBER(MATCH(F1011,Oct_Inputs_Calc!O:O,0)),"Oct","-")</f>
        <v>-</v>
      </c>
      <c r="O225" s="1132"/>
      <c r="P225" s="1138" t="str">
        <f>IF(A225=
"A",_xlfn.XLOOKUP(F225,'Section A - Public Patients'!T:T,'Section A - Public Patients'!S:S),
IF(A225="B",_xlfn.XLOOKUP(F225,'Section B - Private Patients'!T:T,'Section B - Private Patients'!S:S),
IF(A225="C",_xlfn.XLOOKUP(F225,'Section C - Psych &amp; Mental Hlth'!T:T,'Section C - Psych &amp; Mental Hlth'!S:S),
IF(A225="D",_xlfn.XLOOKUP(F225,'Section D - Res Com.Care, MPHS '!T:T,'Section D - Res Com.Care, MPHS '!S:S),
IF(A225="E",_xlfn.XLOOKUP(F225,'Section E - Miscellaneous '!T:T,'Section E - Miscellaneous '!S:S))))))</f>
        <v>LINKED</v>
      </c>
      <c r="Q225" s="1145" t="str">
        <f>IF(A225=
"A",_xlfn.XLOOKUP(F225,'Section A - Public Patients'!T:T,'Section A - Public Patients'!V:V),
IF(A225="B",_xlfn.XLOOKUP(F225,'Section B - Private Patients'!T:T,'Section B - Private Patients'!V:V),
IF(A225="C",_xlfn.XLOOKUP(F225,'Section C - Psych &amp; Mental Hlth'!T:T,'Section C - Psych &amp; Mental Hlth'!V:V),
IF(A225="D",_xlfn.XLOOKUP(F225,'Section D - Res Com.Care, MPHS '!T:T,'Section D - Res Com.Care, MPHS '!V:V),
IF(A225="E",_xlfn.XLOOKUP(F225,'Section E - Miscellaneous '!T:T,'Section E - Miscellaneous '!V:V))))))</f>
        <v>A-1.5-004</v>
      </c>
      <c r="R225" s="1202" t="str">
        <f t="shared" si="11"/>
        <v>GPWCNOCSDGen Public Workers' Compensation NIIS Other Coronary Care Same Day90007279</v>
      </c>
    </row>
    <row r="226" spans="1:18" x14ac:dyDescent="0.2">
      <c r="A226" s="1078" t="str">
        <f t="shared" si="9"/>
        <v>A</v>
      </c>
      <c r="B226" s="1086" t="s">
        <v>546</v>
      </c>
      <c r="C226" s="1438" t="s">
        <v>2636</v>
      </c>
      <c r="D226" s="1089" t="s">
        <v>2659</v>
      </c>
      <c r="E226" s="1438">
        <v>90005682</v>
      </c>
      <c r="F226" s="1132" t="s">
        <v>4589</v>
      </c>
      <c r="G226" s="1132"/>
      <c r="H226" s="1132"/>
      <c r="I226" s="1132" t="str">
        <f t="shared" si="10"/>
        <v>----Jul----</v>
      </c>
      <c r="J226" s="1132" t="str">
        <f>IF(ISNUMBER(MATCH(F226,Jan_Inputs_Calc!O:O,0)),"Jan","-")</f>
        <v>-</v>
      </c>
      <c r="K226" s="1132" t="str">
        <f>IF(ISNUMBER(MATCH(F226,Mar_Inputs_Calc_exHACC!O:O,0)),"Mar","-")</f>
        <v>-</v>
      </c>
      <c r="L226" s="1132" t="str">
        <f>IF(ISNUMBER(MATCH(F226,Jul_Inputs_Calc!P:P,0)),"Jul","-")</f>
        <v>Jul</v>
      </c>
      <c r="M226" s="1132" t="str">
        <f>IF(ISNUMBER(MATCH(F226,Sep_Inputs_Calc!O:O,0)),"Sep","-")</f>
        <v>-</v>
      </c>
      <c r="N226" s="1132" t="str">
        <f>IF(ISNUMBER(MATCH(F1012,Oct_Inputs_Calc!O:O,0)),"Oct","-")</f>
        <v>-</v>
      </c>
      <c r="O226" s="1132"/>
      <c r="P226" s="1138" t="str">
        <f>IF(A226=
"A",_xlfn.XLOOKUP(F226,'Section A - Public Patients'!T:T,'Section A - Public Patients'!S:S),
IF(A226="B",_xlfn.XLOOKUP(F226,'Section B - Private Patients'!T:T,'Section B - Private Patients'!S:S),
IF(A226="C",_xlfn.XLOOKUP(F226,'Section C - Psych &amp; Mental Hlth'!T:T,'Section C - Psych &amp; Mental Hlth'!S:S),
IF(A226="D",_xlfn.XLOOKUP(F226,'Section D - Res Com.Care, MPHS '!T:T,'Section D - Res Com.Care, MPHS '!S:S),
IF(A226="E",_xlfn.XLOOKUP(F226,'Section E - Miscellaneous '!T:T,'Section E - Miscellaneous '!S:S))))))</f>
        <v>LINKED</v>
      </c>
      <c r="Q226" s="1145" t="str">
        <f>IF(A226=
"A",_xlfn.XLOOKUP(F226,'Section A - Public Patients'!T:T,'Section A - Public Patients'!V:V),
IF(A226="B",_xlfn.XLOOKUP(F226,'Section B - Private Patients'!T:T,'Section B - Private Patients'!V:V),
IF(A226="C",_xlfn.XLOOKUP(F226,'Section C - Psych &amp; Mental Hlth'!T:T,'Section C - Psych &amp; Mental Hlth'!V:V),
IF(A226="D",_xlfn.XLOOKUP(F226,'Section D - Res Com.Care, MPHS '!T:T,'Section D - Res Com.Care, MPHS '!V:V),
IF(A226="E",_xlfn.XLOOKUP(F226,'Section E - Miscellaneous '!T:T,'Section E - Miscellaneous '!V:V))))))</f>
        <v>A-1.5-005</v>
      </c>
      <c r="R226" s="1202" t="str">
        <f t="shared" si="11"/>
        <v>GPWCNOIGen Public Workers' Compensation NIIS Other Intensive Care Unit90005682</v>
      </c>
    </row>
    <row r="227" spans="1:18" x14ac:dyDescent="0.2">
      <c r="A227" s="1078" t="str">
        <f t="shared" si="9"/>
        <v>A</v>
      </c>
      <c r="B227" s="1086" t="s">
        <v>546</v>
      </c>
      <c r="C227" s="1438" t="s">
        <v>2637</v>
      </c>
      <c r="D227" s="1089" t="s">
        <v>2660</v>
      </c>
      <c r="E227" s="1438">
        <v>90007280</v>
      </c>
      <c r="F227" s="1132" t="s">
        <v>4590</v>
      </c>
      <c r="G227" s="1132"/>
      <c r="H227" s="1132"/>
      <c r="I227" s="1132" t="str">
        <f t="shared" si="10"/>
        <v>----Jul----</v>
      </c>
      <c r="J227" s="1132" t="str">
        <f>IF(ISNUMBER(MATCH(F227,Jan_Inputs_Calc!O:O,0)),"Jan","-")</f>
        <v>-</v>
      </c>
      <c r="K227" s="1132" t="str">
        <f>IF(ISNUMBER(MATCH(F227,Mar_Inputs_Calc_exHACC!O:O,0)),"Mar","-")</f>
        <v>-</v>
      </c>
      <c r="L227" s="1132" t="str">
        <f>IF(ISNUMBER(MATCH(F227,Jul_Inputs_Calc!P:P,0)),"Jul","-")</f>
        <v>Jul</v>
      </c>
      <c r="M227" s="1132" t="str">
        <f>IF(ISNUMBER(MATCH(F227,Sep_Inputs_Calc!O:O,0)),"Sep","-")</f>
        <v>-</v>
      </c>
      <c r="N227" s="1132" t="str">
        <f>IF(ISNUMBER(MATCH(F1013,Oct_Inputs_Calc!O:O,0)),"Oct","-")</f>
        <v>-</v>
      </c>
      <c r="O227" s="1132"/>
      <c r="P227" s="1138" t="str">
        <f>IF(A227=
"A",_xlfn.XLOOKUP(F227,'Section A - Public Patients'!T:T,'Section A - Public Patients'!S:S),
IF(A227="B",_xlfn.XLOOKUP(F227,'Section B - Private Patients'!T:T,'Section B - Private Patients'!S:S),
IF(A227="C",_xlfn.XLOOKUP(F227,'Section C - Psych &amp; Mental Hlth'!T:T,'Section C - Psych &amp; Mental Hlth'!S:S),
IF(A227="D",_xlfn.XLOOKUP(F227,'Section D - Res Com.Care, MPHS '!T:T,'Section D - Res Com.Care, MPHS '!S:S),
IF(A227="E",_xlfn.XLOOKUP(F227,'Section E - Miscellaneous '!T:T,'Section E - Miscellaneous '!S:S))))))</f>
        <v>LINKED</v>
      </c>
      <c r="Q227" s="1145" t="str">
        <f>IF(A227=
"A",_xlfn.XLOOKUP(F227,'Section A - Public Patients'!T:T,'Section A - Public Patients'!V:V),
IF(A227="B",_xlfn.XLOOKUP(F227,'Section B - Private Patients'!T:T,'Section B - Private Patients'!V:V),
IF(A227="C",_xlfn.XLOOKUP(F227,'Section C - Psych &amp; Mental Hlth'!T:T,'Section C - Psych &amp; Mental Hlth'!V:V),
IF(A227="D",_xlfn.XLOOKUP(F227,'Section D - Res Com.Care, MPHS '!T:T,'Section D - Res Com.Care, MPHS '!V:V),
IF(A227="E",_xlfn.XLOOKUP(F227,'Section E - Miscellaneous '!T:T,'Section E - Miscellaneous '!V:V))))))</f>
        <v>A-1.5-006</v>
      </c>
      <c r="R227" s="1202" t="str">
        <f t="shared" si="11"/>
        <v>GPWCNOISDGen Public Workers' Compensation NIIS Other Intensive Care Unit SD90007280</v>
      </c>
    </row>
    <row r="228" spans="1:18" x14ac:dyDescent="0.2">
      <c r="A228" s="1078" t="str">
        <f t="shared" si="9"/>
        <v>A</v>
      </c>
      <c r="B228" s="1086" t="s">
        <v>546</v>
      </c>
      <c r="C228" s="1438" t="s">
        <v>2638</v>
      </c>
      <c r="D228" s="1089" t="s">
        <v>2661</v>
      </c>
      <c r="E228" s="1438">
        <v>90006428</v>
      </c>
      <c r="F228" s="1132" t="s">
        <v>4591</v>
      </c>
      <c r="G228" s="1132"/>
      <c r="H228" s="1132"/>
      <c r="I228" s="1132" t="str">
        <f t="shared" si="10"/>
        <v>----Jul----</v>
      </c>
      <c r="J228" s="1132" t="str">
        <f>IF(ISNUMBER(MATCH(F228,Jan_Inputs_Calc!O:O,0)),"Jan","-")</f>
        <v>-</v>
      </c>
      <c r="K228" s="1132" t="str">
        <f>IF(ISNUMBER(MATCH(F228,Mar_Inputs_Calc_exHACC!O:O,0)),"Mar","-")</f>
        <v>-</v>
      </c>
      <c r="L228" s="1132" t="str">
        <f>IF(ISNUMBER(MATCH(F228,Jul_Inputs_Calc!P:P,0)),"Jul","-")</f>
        <v>Jul</v>
      </c>
      <c r="M228" s="1132" t="str">
        <f>IF(ISNUMBER(MATCH(F228,Sep_Inputs_Calc!O:O,0)),"Sep","-")</f>
        <v>-</v>
      </c>
      <c r="N228" s="1132" t="str">
        <f>IF(ISNUMBER(MATCH(F1014,Oct_Inputs_Calc!O:O,0)),"Oct","-")</f>
        <v>-</v>
      </c>
      <c r="O228" s="1132"/>
      <c r="P228" s="1138" t="str">
        <f>IF(A228=
"A",_xlfn.XLOOKUP(F228,'Section A - Public Patients'!T:T,'Section A - Public Patients'!S:S),
IF(A228="B",_xlfn.XLOOKUP(F228,'Section B - Private Patients'!T:T,'Section B - Private Patients'!S:S),
IF(A228="C",_xlfn.XLOOKUP(F228,'Section C - Psych &amp; Mental Hlth'!T:T,'Section C - Psych &amp; Mental Hlth'!S:S),
IF(A228="D",_xlfn.XLOOKUP(F228,'Section D - Res Com.Care, MPHS '!T:T,'Section D - Res Com.Care, MPHS '!S:S),
IF(A228="E",_xlfn.XLOOKUP(F228,'Section E - Miscellaneous '!T:T,'Section E - Miscellaneous '!S:S))))))</f>
        <v>LINKED</v>
      </c>
      <c r="Q228" s="1145" t="str">
        <f>IF(A228=
"A",_xlfn.XLOOKUP(F228,'Section A - Public Patients'!T:T,'Section A - Public Patients'!V:V),
IF(A228="B",_xlfn.XLOOKUP(F228,'Section B - Private Patients'!T:T,'Section B - Private Patients'!V:V),
IF(A228="C",_xlfn.XLOOKUP(F228,'Section C - Psych &amp; Mental Hlth'!T:T,'Section C - Psych &amp; Mental Hlth'!V:V),
IF(A228="D",_xlfn.XLOOKUP(F228,'Section D - Res Com.Care, MPHS '!T:T,'Section D - Res Com.Care, MPHS '!V:V),
IF(A228="E",_xlfn.XLOOKUP(F228,'Section E - Miscellaneous '!T:T,'Section E - Miscellaneous '!V:V))))))</f>
        <v>A-1.5-007</v>
      </c>
      <c r="R228" s="1202" t="str">
        <f t="shared" si="11"/>
        <v>GPWCNORGen Public Workers' Compensation NIIS Other Rehabilitation90006428</v>
      </c>
    </row>
    <row r="229" spans="1:18" x14ac:dyDescent="0.2">
      <c r="A229" s="1078" t="str">
        <f t="shared" si="9"/>
        <v>A</v>
      </c>
      <c r="B229" s="1086" t="s">
        <v>546</v>
      </c>
      <c r="C229" s="1438" t="s">
        <v>2639</v>
      </c>
      <c r="D229" s="1089" t="s">
        <v>2662</v>
      </c>
      <c r="E229" s="1438">
        <v>90007281</v>
      </c>
      <c r="F229" s="1132" t="s">
        <v>4592</v>
      </c>
      <c r="G229" s="1132"/>
      <c r="H229" s="1132"/>
      <c r="I229" s="1132" t="str">
        <f t="shared" si="10"/>
        <v>----Jul----</v>
      </c>
      <c r="J229" s="1132" t="str">
        <f>IF(ISNUMBER(MATCH(F229,Jan_Inputs_Calc!O:O,0)),"Jan","-")</f>
        <v>-</v>
      </c>
      <c r="K229" s="1132" t="str">
        <f>IF(ISNUMBER(MATCH(F229,Mar_Inputs_Calc_exHACC!O:O,0)),"Mar","-")</f>
        <v>-</v>
      </c>
      <c r="L229" s="1132" t="str">
        <f>IF(ISNUMBER(MATCH(F229,Jul_Inputs_Calc!P:P,0)),"Jul","-")</f>
        <v>Jul</v>
      </c>
      <c r="M229" s="1132" t="str">
        <f>IF(ISNUMBER(MATCH(F229,Sep_Inputs_Calc!O:O,0)),"Sep","-")</f>
        <v>-</v>
      </c>
      <c r="N229" s="1132" t="str">
        <f>IF(ISNUMBER(MATCH(F1015,Oct_Inputs_Calc!O:O,0)),"Oct","-")</f>
        <v>-</v>
      </c>
      <c r="O229" s="1132"/>
      <c r="P229" s="1138" t="str">
        <f>IF(A229=
"A",_xlfn.XLOOKUP(F229,'Section A - Public Patients'!T:T,'Section A - Public Patients'!S:S),
IF(A229="B",_xlfn.XLOOKUP(F229,'Section B - Private Patients'!T:T,'Section B - Private Patients'!S:S),
IF(A229="C",_xlfn.XLOOKUP(F229,'Section C - Psych &amp; Mental Hlth'!T:T,'Section C - Psych &amp; Mental Hlth'!S:S),
IF(A229="D",_xlfn.XLOOKUP(F229,'Section D - Res Com.Care, MPHS '!T:T,'Section D - Res Com.Care, MPHS '!S:S),
IF(A229="E",_xlfn.XLOOKUP(F229,'Section E - Miscellaneous '!T:T,'Section E - Miscellaneous '!S:S))))))</f>
        <v>LINKED</v>
      </c>
      <c r="Q229" s="1145" t="str">
        <f>IF(A229=
"A",_xlfn.XLOOKUP(F229,'Section A - Public Patients'!T:T,'Section A - Public Patients'!V:V),
IF(A229="B",_xlfn.XLOOKUP(F229,'Section B - Private Patients'!T:T,'Section B - Private Patients'!V:V),
IF(A229="C",_xlfn.XLOOKUP(F229,'Section C - Psych &amp; Mental Hlth'!T:T,'Section C - Psych &amp; Mental Hlth'!V:V),
IF(A229="D",_xlfn.XLOOKUP(F229,'Section D - Res Com.Care, MPHS '!T:T,'Section D - Res Com.Care, MPHS '!V:V),
IF(A229="E",_xlfn.XLOOKUP(F229,'Section E - Miscellaneous '!T:T,'Section E - Miscellaneous '!V:V))))))</f>
        <v>A-1.5-008</v>
      </c>
      <c r="R229" s="1202" t="str">
        <f t="shared" si="11"/>
        <v>GPWCNORSDGen Public Workers' Compensation NIIS Other Rehabilitation Same Day90007281</v>
      </c>
    </row>
    <row r="230" spans="1:18" x14ac:dyDescent="0.2">
      <c r="A230" s="1078" t="str">
        <f t="shared" si="9"/>
        <v>A</v>
      </c>
      <c r="B230" s="1086" t="s">
        <v>546</v>
      </c>
      <c r="C230" s="1438" t="s">
        <v>2640</v>
      </c>
      <c r="D230" s="1089" t="s">
        <v>2663</v>
      </c>
      <c r="E230" s="1438">
        <v>90006002</v>
      </c>
      <c r="F230" s="1132" t="s">
        <v>4593</v>
      </c>
      <c r="G230" s="1132"/>
      <c r="H230" s="1132"/>
      <c r="I230" s="1132" t="str">
        <f t="shared" si="10"/>
        <v>----Jul----</v>
      </c>
      <c r="J230" s="1132" t="str">
        <f>IF(ISNUMBER(MATCH(F230,Jan_Inputs_Calc!O:O,0)),"Jan","-")</f>
        <v>-</v>
      </c>
      <c r="K230" s="1132" t="str">
        <f>IF(ISNUMBER(MATCH(F230,Mar_Inputs_Calc_exHACC!O:O,0)),"Mar","-")</f>
        <v>-</v>
      </c>
      <c r="L230" s="1132" t="str">
        <f>IF(ISNUMBER(MATCH(F230,Jul_Inputs_Calc!P:P,0)),"Jul","-")</f>
        <v>Jul</v>
      </c>
      <c r="M230" s="1132" t="str">
        <f>IF(ISNUMBER(MATCH(F230,Sep_Inputs_Calc!O:O,0)),"Sep","-")</f>
        <v>-</v>
      </c>
      <c r="N230" s="1132" t="str">
        <f>IF(ISNUMBER(MATCH(F1016,Oct_Inputs_Calc!O:O,0)),"Oct","-")</f>
        <v>-</v>
      </c>
      <c r="O230" s="1132"/>
      <c r="P230" s="1138" t="str">
        <f>IF(A230=
"A",_xlfn.XLOOKUP(F230,'Section A - Public Patients'!T:T,'Section A - Public Patients'!S:S),
IF(A230="B",_xlfn.XLOOKUP(F230,'Section B - Private Patients'!T:T,'Section B - Private Patients'!S:S),
IF(A230="C",_xlfn.XLOOKUP(F230,'Section C - Psych &amp; Mental Hlth'!T:T,'Section C - Psych &amp; Mental Hlth'!S:S),
IF(A230="D",_xlfn.XLOOKUP(F230,'Section D - Res Com.Care, MPHS '!T:T,'Section D - Res Com.Care, MPHS '!S:S),
IF(A230="E",_xlfn.XLOOKUP(F230,'Section E - Miscellaneous '!T:T,'Section E - Miscellaneous '!S:S))))))</f>
        <v>LINKED</v>
      </c>
      <c r="Q230" s="1145" t="str">
        <f>IF(A230=
"A",_xlfn.XLOOKUP(F230,'Section A - Public Patients'!T:T,'Section A - Public Patients'!V:V),
IF(A230="B",_xlfn.XLOOKUP(F230,'Section B - Private Patients'!T:T,'Section B - Private Patients'!V:V),
IF(A230="C",_xlfn.XLOOKUP(F230,'Section C - Psych &amp; Mental Hlth'!T:T,'Section C - Psych &amp; Mental Hlth'!V:V),
IF(A230="D",_xlfn.XLOOKUP(F230,'Section D - Res Com.Care, MPHS '!T:T,'Section D - Res Com.Care, MPHS '!V:V),
IF(A230="E",_xlfn.XLOOKUP(F230,'Section E - Miscellaneous '!T:T,'Section E - Miscellaneous '!V:V))))))</f>
        <v>A-1.5-009</v>
      </c>
      <c r="R230" s="1202" t="str">
        <f t="shared" si="11"/>
        <v>GPWCNOBGen Public Workers' Compensation NIIS Other Burns90006002</v>
      </c>
    </row>
    <row r="231" spans="1:18" x14ac:dyDescent="0.2">
      <c r="A231" s="1078" t="str">
        <f t="shared" si="9"/>
        <v>A</v>
      </c>
      <c r="B231" s="1086" t="s">
        <v>546</v>
      </c>
      <c r="C231" s="1438" t="s">
        <v>2641</v>
      </c>
      <c r="D231" s="1089" t="s">
        <v>2664</v>
      </c>
      <c r="E231" s="1438">
        <v>90007282</v>
      </c>
      <c r="F231" s="1132" t="s">
        <v>4594</v>
      </c>
      <c r="G231" s="1132"/>
      <c r="H231" s="1132"/>
      <c r="I231" s="1132" t="str">
        <f t="shared" si="10"/>
        <v>----Jul----</v>
      </c>
      <c r="J231" s="1132" t="str">
        <f>IF(ISNUMBER(MATCH(F231,Jan_Inputs_Calc!O:O,0)),"Jan","-")</f>
        <v>-</v>
      </c>
      <c r="K231" s="1132" t="str">
        <f>IF(ISNUMBER(MATCH(F231,Mar_Inputs_Calc_exHACC!O:O,0)),"Mar","-")</f>
        <v>-</v>
      </c>
      <c r="L231" s="1132" t="str">
        <f>IF(ISNUMBER(MATCH(F231,Jul_Inputs_Calc!P:P,0)),"Jul","-")</f>
        <v>Jul</v>
      </c>
      <c r="M231" s="1132" t="str">
        <f>IF(ISNUMBER(MATCH(F231,Sep_Inputs_Calc!O:O,0)),"Sep","-")</f>
        <v>-</v>
      </c>
      <c r="N231" s="1132" t="str">
        <f>IF(ISNUMBER(MATCH(F1017,Oct_Inputs_Calc!O:O,0)),"Oct","-")</f>
        <v>-</v>
      </c>
      <c r="O231" s="1132"/>
      <c r="P231" s="1138" t="str">
        <f>IF(A231=
"A",_xlfn.XLOOKUP(F231,'Section A - Public Patients'!T:T,'Section A - Public Patients'!S:S),
IF(A231="B",_xlfn.XLOOKUP(F231,'Section B - Private Patients'!T:T,'Section B - Private Patients'!S:S),
IF(A231="C",_xlfn.XLOOKUP(F231,'Section C - Psych &amp; Mental Hlth'!T:T,'Section C - Psych &amp; Mental Hlth'!S:S),
IF(A231="D",_xlfn.XLOOKUP(F231,'Section D - Res Com.Care, MPHS '!T:T,'Section D - Res Com.Care, MPHS '!S:S),
IF(A231="E",_xlfn.XLOOKUP(F231,'Section E - Miscellaneous '!T:T,'Section E - Miscellaneous '!S:S))))))</f>
        <v>LINKED</v>
      </c>
      <c r="Q231" s="1145" t="str">
        <f>IF(A231=
"A",_xlfn.XLOOKUP(F231,'Section A - Public Patients'!T:T,'Section A - Public Patients'!V:V),
IF(A231="B",_xlfn.XLOOKUP(F231,'Section B - Private Patients'!T:T,'Section B - Private Patients'!V:V),
IF(A231="C",_xlfn.XLOOKUP(F231,'Section C - Psych &amp; Mental Hlth'!T:T,'Section C - Psych &amp; Mental Hlth'!V:V),
IF(A231="D",_xlfn.XLOOKUP(F231,'Section D - Res Com.Care, MPHS '!T:T,'Section D - Res Com.Care, MPHS '!V:V),
IF(A231="E",_xlfn.XLOOKUP(F231,'Section E - Miscellaneous '!T:T,'Section E - Miscellaneous '!V:V))))))</f>
        <v>A-1.5-004</v>
      </c>
      <c r="R231" s="1202" t="str">
        <f t="shared" si="11"/>
        <v>GPWCNOBSDGen Public Workers' Compensation NIIS Other Burns Same Day90007282</v>
      </c>
    </row>
    <row r="232" spans="1:18" x14ac:dyDescent="0.2">
      <c r="A232" s="1078" t="str">
        <f t="shared" si="9"/>
        <v>A</v>
      </c>
      <c r="B232" s="1086" t="s">
        <v>546</v>
      </c>
      <c r="C232" s="1438" t="s">
        <v>2642</v>
      </c>
      <c r="D232" s="1089" t="s">
        <v>2665</v>
      </c>
      <c r="E232" s="1438">
        <v>90006429</v>
      </c>
      <c r="F232" s="1132" t="s">
        <v>4595</v>
      </c>
      <c r="G232" s="1132"/>
      <c r="H232" s="1132"/>
      <c r="I232" s="1132" t="str">
        <f t="shared" si="10"/>
        <v>----Jul----</v>
      </c>
      <c r="J232" s="1132" t="str">
        <f>IF(ISNUMBER(MATCH(F232,Jan_Inputs_Calc!O:O,0)),"Jan","-")</f>
        <v>-</v>
      </c>
      <c r="K232" s="1132" t="str">
        <f>IF(ISNUMBER(MATCH(F232,Mar_Inputs_Calc_exHACC!O:O,0)),"Mar","-")</f>
        <v>-</v>
      </c>
      <c r="L232" s="1132" t="str">
        <f>IF(ISNUMBER(MATCH(F232,Jul_Inputs_Calc!P:P,0)),"Jul","-")</f>
        <v>Jul</v>
      </c>
      <c r="M232" s="1132" t="str">
        <f>IF(ISNUMBER(MATCH(F232,Sep_Inputs_Calc!O:O,0)),"Sep","-")</f>
        <v>-</v>
      </c>
      <c r="N232" s="1132" t="str">
        <f>IF(ISNUMBER(MATCH(F1018,Oct_Inputs_Calc!O:O,0)),"Oct","-")</f>
        <v>-</v>
      </c>
      <c r="O232" s="1132"/>
      <c r="P232" s="1138" t="str">
        <f>IF(A232=
"A",_xlfn.XLOOKUP(F232,'Section A - Public Patients'!T:T,'Section A - Public Patients'!S:S),
IF(A232="B",_xlfn.XLOOKUP(F232,'Section B - Private Patients'!T:T,'Section B - Private Patients'!S:S),
IF(A232="C",_xlfn.XLOOKUP(F232,'Section C - Psych &amp; Mental Hlth'!T:T,'Section C - Psych &amp; Mental Hlth'!S:S),
IF(A232="D",_xlfn.XLOOKUP(F232,'Section D - Res Com.Care, MPHS '!T:T,'Section D - Res Com.Care, MPHS '!S:S),
IF(A232="E",_xlfn.XLOOKUP(F232,'Section E - Miscellaneous '!T:T,'Section E - Miscellaneous '!S:S))))))</f>
        <v>LINKED</v>
      </c>
      <c r="Q232" s="1145" t="str">
        <f>IF(A232=
"A",_xlfn.XLOOKUP(F232,'Section A - Public Patients'!T:T,'Section A - Public Patients'!V:V),
IF(A232="B",_xlfn.XLOOKUP(F232,'Section B - Private Patients'!T:T,'Section B - Private Patients'!V:V),
IF(A232="C",_xlfn.XLOOKUP(F232,'Section C - Psych &amp; Mental Hlth'!T:T,'Section C - Psych &amp; Mental Hlth'!V:V),
IF(A232="D",_xlfn.XLOOKUP(F232,'Section D - Res Com.Care, MPHS '!T:T,'Section D - Res Com.Care, MPHS '!V:V),
IF(A232="E",_xlfn.XLOOKUP(F232,'Section E - Miscellaneous '!T:T,'Section E - Miscellaneous '!V:V))))))</f>
        <v>A-1.5-011</v>
      </c>
      <c r="R232" s="1202" t="str">
        <f t="shared" si="11"/>
        <v>GPWCNOKGen Public Workers' Compensation NIIS Other Renal Dialysis90006429</v>
      </c>
    </row>
    <row r="233" spans="1:18" x14ac:dyDescent="0.2">
      <c r="A233" s="1078" t="str">
        <f t="shared" si="9"/>
        <v>A</v>
      </c>
      <c r="B233" s="1086" t="s">
        <v>546</v>
      </c>
      <c r="C233" s="1438" t="s">
        <v>2643</v>
      </c>
      <c r="D233" s="1089" t="s">
        <v>2666</v>
      </c>
      <c r="E233" s="1438">
        <v>90007283</v>
      </c>
      <c r="F233" s="1132" t="s">
        <v>4596</v>
      </c>
      <c r="G233" s="1132"/>
      <c r="H233" s="1132"/>
      <c r="I233" s="1132" t="str">
        <f t="shared" si="10"/>
        <v>----Jul----</v>
      </c>
      <c r="J233" s="1132" t="str">
        <f>IF(ISNUMBER(MATCH(F233,Jan_Inputs_Calc!O:O,0)),"Jan","-")</f>
        <v>-</v>
      </c>
      <c r="K233" s="1132" t="str">
        <f>IF(ISNUMBER(MATCH(F233,Mar_Inputs_Calc_exHACC!O:O,0)),"Mar","-")</f>
        <v>-</v>
      </c>
      <c r="L233" s="1132" t="str">
        <f>IF(ISNUMBER(MATCH(F233,Jul_Inputs_Calc!P:P,0)),"Jul","-")</f>
        <v>Jul</v>
      </c>
      <c r="M233" s="1132" t="str">
        <f>IF(ISNUMBER(MATCH(F233,Sep_Inputs_Calc!O:O,0)),"Sep","-")</f>
        <v>-</v>
      </c>
      <c r="N233" s="1132" t="str">
        <f>IF(ISNUMBER(MATCH(F1019,Oct_Inputs_Calc!O:O,0)),"Oct","-")</f>
        <v>-</v>
      </c>
      <c r="O233" s="1132"/>
      <c r="P233" s="1138" t="str">
        <f>IF(A233=
"A",_xlfn.XLOOKUP(F233,'Section A - Public Patients'!T:T,'Section A - Public Patients'!S:S),
IF(A233="B",_xlfn.XLOOKUP(F233,'Section B - Private Patients'!T:T,'Section B - Private Patients'!S:S),
IF(A233="C",_xlfn.XLOOKUP(F233,'Section C - Psych &amp; Mental Hlth'!T:T,'Section C - Psych &amp; Mental Hlth'!S:S),
IF(A233="D",_xlfn.XLOOKUP(F233,'Section D - Res Com.Care, MPHS '!T:T,'Section D - Res Com.Care, MPHS '!S:S),
IF(A233="E",_xlfn.XLOOKUP(F233,'Section E - Miscellaneous '!T:T,'Section E - Miscellaneous '!S:S))))))</f>
        <v>LINKED</v>
      </c>
      <c r="Q233" s="1145" t="str">
        <f>IF(A233=
"A",_xlfn.XLOOKUP(F233,'Section A - Public Patients'!T:T,'Section A - Public Patients'!V:V),
IF(A233="B",_xlfn.XLOOKUP(F233,'Section B - Private Patients'!T:T,'Section B - Private Patients'!V:V),
IF(A233="C",_xlfn.XLOOKUP(F233,'Section C - Psych &amp; Mental Hlth'!T:T,'Section C - Psych &amp; Mental Hlth'!V:V),
IF(A233="D",_xlfn.XLOOKUP(F233,'Section D - Res Com.Care, MPHS '!T:T,'Section D - Res Com.Care, MPHS '!V:V),
IF(A233="E",_xlfn.XLOOKUP(F233,'Section E - Miscellaneous '!T:T,'Section E - Miscellaneous '!V:V))))))</f>
        <v>A-1.5-011</v>
      </c>
      <c r="R233" s="1202" t="str">
        <f t="shared" si="11"/>
        <v>GPWCNOKSDGen Public Workers' Compensation NIIS Other Renal Dialysis Same Day90007283</v>
      </c>
    </row>
    <row r="234" spans="1:18" x14ac:dyDescent="0.2">
      <c r="A234" s="1078" t="str">
        <f t="shared" si="9"/>
        <v>A</v>
      </c>
      <c r="B234" s="1086" t="s">
        <v>546</v>
      </c>
      <c r="C234" s="1438" t="s">
        <v>2644</v>
      </c>
      <c r="D234" s="1089" t="s">
        <v>2667</v>
      </c>
      <c r="E234" s="1438">
        <v>90005789</v>
      </c>
      <c r="F234" s="1132" t="s">
        <v>4597</v>
      </c>
      <c r="G234" s="1132"/>
      <c r="H234" s="1132"/>
      <c r="I234" s="1132" t="str">
        <f t="shared" si="10"/>
        <v>----Jul----</v>
      </c>
      <c r="J234" s="1132" t="str">
        <f>IF(ISNUMBER(MATCH(F234,Jan_Inputs_Calc!O:O,0)),"Jan","-")</f>
        <v>-</v>
      </c>
      <c r="K234" s="1132" t="str">
        <f>IF(ISNUMBER(MATCH(F234,Mar_Inputs_Calc_exHACC!O:O,0)),"Mar","-")</f>
        <v>-</v>
      </c>
      <c r="L234" s="1132" t="str">
        <f>IF(ISNUMBER(MATCH(F234,Jul_Inputs_Calc!P:P,0)),"Jul","-")</f>
        <v>Jul</v>
      </c>
      <c r="M234" s="1132" t="str">
        <f>IF(ISNUMBER(MATCH(F234,Sep_Inputs_Calc!O:O,0)),"Sep","-")</f>
        <v>-</v>
      </c>
      <c r="N234" s="1132" t="str">
        <f>IF(ISNUMBER(MATCH(F1020,Oct_Inputs_Calc!O:O,0)),"Oct","-")</f>
        <v>-</v>
      </c>
      <c r="O234" s="1132"/>
      <c r="P234" s="1138" t="str">
        <f>IF(A234=
"A",_xlfn.XLOOKUP(F234,'Section A - Public Patients'!T:T,'Section A - Public Patients'!S:S),
IF(A234="B",_xlfn.XLOOKUP(F234,'Section B - Private Patients'!T:T,'Section B - Private Patients'!S:S),
IF(A234="C",_xlfn.XLOOKUP(F234,'Section C - Psych &amp; Mental Hlth'!T:T,'Section C - Psych &amp; Mental Hlth'!S:S),
IF(A234="D",_xlfn.XLOOKUP(F234,'Section D - Res Com.Care, MPHS '!T:T,'Section D - Res Com.Care, MPHS '!S:S),
IF(A234="E",_xlfn.XLOOKUP(F234,'Section E - Miscellaneous '!T:T,'Section E - Miscellaneous '!S:S))))))</f>
        <v>LINKED</v>
      </c>
      <c r="Q234" s="1145" t="str">
        <f>IF(A234=
"A",_xlfn.XLOOKUP(F234,'Section A - Public Patients'!T:T,'Section A - Public Patients'!V:V),
IF(A234="B",_xlfn.XLOOKUP(F234,'Section B - Private Patients'!T:T,'Section B - Private Patients'!V:V),
IF(A234="C",_xlfn.XLOOKUP(F234,'Section C - Psych &amp; Mental Hlth'!T:T,'Section C - Psych &amp; Mental Hlth'!V:V),
IF(A234="D",_xlfn.XLOOKUP(F234,'Section D - Res Com.Care, MPHS '!T:T,'Section D - Res Com.Care, MPHS '!V:V),
IF(A234="E",_xlfn.XLOOKUP(F234,'Section E - Miscellaneous '!T:T,'Section E - Miscellaneous '!V:V))))))</f>
        <v>A-1.5-013</v>
      </c>
      <c r="R234" s="1202" t="str">
        <f t="shared" si="11"/>
        <v>GPWCNOHGen Public Workers' Compensation NIIS Other Hospital in the Home90005789</v>
      </c>
    </row>
    <row r="235" spans="1:18" x14ac:dyDescent="0.2">
      <c r="A235" s="1078" t="str">
        <f t="shared" si="9"/>
        <v>A</v>
      </c>
      <c r="B235" s="1086" t="s">
        <v>546</v>
      </c>
      <c r="C235" s="1438" t="s">
        <v>2645</v>
      </c>
      <c r="D235" s="1089" t="s">
        <v>2668</v>
      </c>
      <c r="E235" s="1438">
        <v>90007284</v>
      </c>
      <c r="F235" s="1132" t="s">
        <v>4598</v>
      </c>
      <c r="G235" s="1132"/>
      <c r="H235" s="1132"/>
      <c r="I235" s="1132" t="str">
        <f t="shared" si="10"/>
        <v>----Jul----</v>
      </c>
      <c r="J235" s="1132" t="str">
        <f>IF(ISNUMBER(MATCH(F235,Jan_Inputs_Calc!O:O,0)),"Jan","-")</f>
        <v>-</v>
      </c>
      <c r="K235" s="1132" t="str">
        <f>IF(ISNUMBER(MATCH(F235,Mar_Inputs_Calc_exHACC!O:O,0)),"Mar","-")</f>
        <v>-</v>
      </c>
      <c r="L235" s="1132" t="str">
        <f>IF(ISNUMBER(MATCH(F235,Jul_Inputs_Calc!P:P,0)),"Jul","-")</f>
        <v>Jul</v>
      </c>
      <c r="M235" s="1132" t="str">
        <f>IF(ISNUMBER(MATCH(F235,Sep_Inputs_Calc!O:O,0)),"Sep","-")</f>
        <v>-</v>
      </c>
      <c r="N235" s="1132" t="str">
        <f>IF(ISNUMBER(MATCH(F1021,Oct_Inputs_Calc!O:O,0)),"Oct","-")</f>
        <v>-</v>
      </c>
      <c r="O235" s="1132"/>
      <c r="P235" s="1138" t="str">
        <f>IF(A235=
"A",_xlfn.XLOOKUP(F235,'Section A - Public Patients'!T:T,'Section A - Public Patients'!S:S),
IF(A235="B",_xlfn.XLOOKUP(F235,'Section B - Private Patients'!T:T,'Section B - Private Patients'!S:S),
IF(A235="C",_xlfn.XLOOKUP(F235,'Section C - Psych &amp; Mental Hlth'!T:T,'Section C - Psych &amp; Mental Hlth'!S:S),
IF(A235="D",_xlfn.XLOOKUP(F235,'Section D - Res Com.Care, MPHS '!T:T,'Section D - Res Com.Care, MPHS '!S:S),
IF(A235="E",_xlfn.XLOOKUP(F235,'Section E - Miscellaneous '!T:T,'Section E - Miscellaneous '!S:S))))))</f>
        <v>LINKED</v>
      </c>
      <c r="Q235" s="1145" t="str">
        <f>IF(A235=
"A",_xlfn.XLOOKUP(F235,'Section A - Public Patients'!T:T,'Section A - Public Patients'!V:V),
IF(A235="B",_xlfn.XLOOKUP(F235,'Section B - Private Patients'!T:T,'Section B - Private Patients'!V:V),
IF(A235="C",_xlfn.XLOOKUP(F235,'Section C - Psych &amp; Mental Hlth'!T:T,'Section C - Psych &amp; Mental Hlth'!V:V),
IF(A235="D",_xlfn.XLOOKUP(F235,'Section D - Res Com.Care, MPHS '!T:T,'Section D - Res Com.Care, MPHS '!V:V),
IF(A235="E",_xlfn.XLOOKUP(F235,'Section E - Miscellaneous '!T:T,'Section E - Miscellaneous '!V:V))))))</f>
        <v>A-1.5-013</v>
      </c>
      <c r="R235" s="1202" t="str">
        <f t="shared" si="11"/>
        <v>GPWCNOHSDGen Public Workers' Compensation NIIS Other Hospital in the Home SD90007284</v>
      </c>
    </row>
    <row r="236" spans="1:18" x14ac:dyDescent="0.2">
      <c r="A236" s="1078" t="str">
        <f t="shared" si="9"/>
        <v>A</v>
      </c>
      <c r="B236" s="1086" t="s">
        <v>44</v>
      </c>
      <c r="C236" s="1438" t="s">
        <v>2646</v>
      </c>
      <c r="D236" s="1089" t="s">
        <v>2669</v>
      </c>
      <c r="E236" s="1438">
        <v>90006430</v>
      </c>
      <c r="F236" s="1132" t="s">
        <v>4599</v>
      </c>
      <c r="G236" s="1132"/>
      <c r="H236" s="1132"/>
      <c r="I236" s="1132" t="str">
        <f t="shared" si="10"/>
        <v>----Jul----</v>
      </c>
      <c r="J236" s="1132" t="str">
        <f>IF(ISNUMBER(MATCH(F236,Jan_Inputs_Calc!O:O,0)),"Jan","-")</f>
        <v>-</v>
      </c>
      <c r="K236" s="1132" t="str">
        <f>IF(ISNUMBER(MATCH(F236,Mar_Inputs_Calc_exHACC!O:O,0)),"Mar","-")</f>
        <v>-</v>
      </c>
      <c r="L236" s="1132" t="str">
        <f>IF(ISNUMBER(MATCH(F236,Jul_Inputs_Calc!P:P,0)),"Jul","-")</f>
        <v>Jul</v>
      </c>
      <c r="M236" s="1132" t="str">
        <f>IF(ISNUMBER(MATCH(F236,Sep_Inputs_Calc!O:O,0)),"Sep","-")</f>
        <v>-</v>
      </c>
      <c r="N236" s="1132" t="str">
        <f>IF(ISNUMBER(MATCH(F1022,Oct_Inputs_Calc!O:O,0)),"Oct","-")</f>
        <v>-</v>
      </c>
      <c r="O236" s="1132"/>
      <c r="P236" s="1138" t="str">
        <f>IF(A236=
"A",_xlfn.XLOOKUP(F236,'Section A - Public Patients'!T:T,'Section A - Public Patients'!S:S),
IF(A236="B",_xlfn.XLOOKUP(F236,'Section B - Private Patients'!T:T,'Section B - Private Patients'!S:S),
IF(A236="C",_xlfn.XLOOKUP(F236,'Section C - Psych &amp; Mental Hlth'!T:T,'Section C - Psych &amp; Mental Hlth'!S:S),
IF(A236="D",_xlfn.XLOOKUP(F236,'Section D - Res Com.Care, MPHS '!T:T,'Section D - Res Com.Care, MPHS '!S:S),
IF(A236="E",_xlfn.XLOOKUP(F236,'Section E - Miscellaneous '!T:T,'Section E - Miscellaneous '!S:S))))))</f>
        <v>LINKED</v>
      </c>
      <c r="Q236" s="1145" t="str">
        <f>IF(A236=
"A",_xlfn.XLOOKUP(F236,'Section A - Public Patients'!T:T,'Section A - Public Patients'!V:V),
IF(A236="B",_xlfn.XLOOKUP(F236,'Section B - Private Patients'!T:T,'Section B - Private Patients'!V:V),
IF(A236="C",_xlfn.XLOOKUP(F236,'Section C - Psych &amp; Mental Hlth'!T:T,'Section C - Psych &amp; Mental Hlth'!V:V),
IF(A236="D",_xlfn.XLOOKUP(F236,'Section D - Res Com.Care, MPHS '!T:T,'Section D - Res Com.Care, MPHS '!V:V),
IF(A236="E",_xlfn.XLOOKUP(F236,'Section E - Miscellaneous '!T:T,'Section E - Miscellaneous '!V:V))))))</f>
        <v>A-1.5-019</v>
      </c>
      <c r="R236" s="1202" t="str">
        <f t="shared" si="11"/>
        <v>GPWCNONGen Public Workers' Compensation NIIS Other Special Care Nursery90006430</v>
      </c>
    </row>
    <row r="237" spans="1:18" x14ac:dyDescent="0.2">
      <c r="A237" s="1078" t="str">
        <f t="shared" si="9"/>
        <v>A</v>
      </c>
      <c r="B237" s="1086" t="s">
        <v>44</v>
      </c>
      <c r="C237" s="1438" t="s">
        <v>2647</v>
      </c>
      <c r="D237" s="1089" t="s">
        <v>2670</v>
      </c>
      <c r="E237" s="1438">
        <v>90007285</v>
      </c>
      <c r="F237" s="1132" t="s">
        <v>4600</v>
      </c>
      <c r="G237" s="1132"/>
      <c r="H237" s="1132"/>
      <c r="I237" s="1132" t="str">
        <f t="shared" si="10"/>
        <v>----Jul----</v>
      </c>
      <c r="J237" s="1132" t="str">
        <f>IF(ISNUMBER(MATCH(F237,Jan_Inputs_Calc!O:O,0)),"Jan","-")</f>
        <v>-</v>
      </c>
      <c r="K237" s="1132" t="str">
        <f>IF(ISNUMBER(MATCH(F237,Mar_Inputs_Calc_exHACC!O:O,0)),"Mar","-")</f>
        <v>-</v>
      </c>
      <c r="L237" s="1132" t="str">
        <f>IF(ISNUMBER(MATCH(F237,Jul_Inputs_Calc!P:P,0)),"Jul","-")</f>
        <v>Jul</v>
      </c>
      <c r="M237" s="1132" t="str">
        <f>IF(ISNUMBER(MATCH(F237,Sep_Inputs_Calc!O:O,0)),"Sep","-")</f>
        <v>-</v>
      </c>
      <c r="N237" s="1132" t="str">
        <f>IF(ISNUMBER(MATCH(F1023,Oct_Inputs_Calc!O:O,0)),"Oct","-")</f>
        <v>-</v>
      </c>
      <c r="O237" s="1132"/>
      <c r="P237" s="1138" t="str">
        <f>IF(A237=
"A",_xlfn.XLOOKUP(F237,'Section A - Public Patients'!T:T,'Section A - Public Patients'!S:S),
IF(A237="B",_xlfn.XLOOKUP(F237,'Section B - Private Patients'!T:T,'Section B - Private Patients'!S:S),
IF(A237="C",_xlfn.XLOOKUP(F237,'Section C - Psych &amp; Mental Hlth'!T:T,'Section C - Psych &amp; Mental Hlth'!S:S),
IF(A237="D",_xlfn.XLOOKUP(F237,'Section D - Res Com.Care, MPHS '!T:T,'Section D - Res Com.Care, MPHS '!S:S),
IF(A237="E",_xlfn.XLOOKUP(F237,'Section E - Miscellaneous '!T:T,'Section E - Miscellaneous '!S:S))))))</f>
        <v>LINKED</v>
      </c>
      <c r="Q237" s="1145" t="str">
        <f>IF(A237=
"A",_xlfn.XLOOKUP(F237,'Section A - Public Patients'!T:T,'Section A - Public Patients'!V:V),
IF(A237="B",_xlfn.XLOOKUP(F237,'Section B - Private Patients'!T:T,'Section B - Private Patients'!V:V),
IF(A237="C",_xlfn.XLOOKUP(F237,'Section C - Psych &amp; Mental Hlth'!T:T,'Section C - Psych &amp; Mental Hlth'!V:V),
IF(A237="D",_xlfn.XLOOKUP(F237,'Section D - Res Com.Care, MPHS '!T:T,'Section D - Res Com.Care, MPHS '!V:V),
IF(A237="E",_xlfn.XLOOKUP(F237,'Section E - Miscellaneous '!T:T,'Section E - Miscellaneous '!V:V))))))</f>
        <v>A-1.5-020</v>
      </c>
      <c r="R237" s="1202" t="str">
        <f t="shared" si="11"/>
        <v>GPWCNONSDGen Public Workers' Compensation NIIS Other Special Care Nursery SD90007285</v>
      </c>
    </row>
    <row r="238" spans="1:18" x14ac:dyDescent="0.2">
      <c r="A238" s="1078" t="str">
        <f t="shared" si="9"/>
        <v>A</v>
      </c>
      <c r="B238" s="1086" t="s">
        <v>44</v>
      </c>
      <c r="C238" s="1438" t="s">
        <v>2648</v>
      </c>
      <c r="D238" s="1089" t="s">
        <v>2671</v>
      </c>
      <c r="E238" s="1438">
        <v>90006003</v>
      </c>
      <c r="F238" s="1132" t="s">
        <v>4601</v>
      </c>
      <c r="G238" s="1132"/>
      <c r="H238" s="1132"/>
      <c r="I238" s="1132" t="str">
        <f t="shared" si="10"/>
        <v>----Jul----</v>
      </c>
      <c r="J238" s="1132" t="str">
        <f>IF(ISNUMBER(MATCH(F238,Jan_Inputs_Calc!O:O,0)),"Jan","-")</f>
        <v>-</v>
      </c>
      <c r="K238" s="1132" t="str">
        <f>IF(ISNUMBER(MATCH(F238,Mar_Inputs_Calc_exHACC!O:O,0)),"Mar","-")</f>
        <v>-</v>
      </c>
      <c r="L238" s="1132" t="str">
        <f>IF(ISNUMBER(MATCH(F238,Jul_Inputs_Calc!P:P,0)),"Jul","-")</f>
        <v>Jul</v>
      </c>
      <c r="M238" s="1132" t="str">
        <f>IF(ISNUMBER(MATCH(F238,Sep_Inputs_Calc!O:O,0)),"Sep","-")</f>
        <v>-</v>
      </c>
      <c r="N238" s="1132" t="str">
        <f>IF(ISNUMBER(MATCH(F1024,Oct_Inputs_Calc!O:O,0)),"Oct","-")</f>
        <v>-</v>
      </c>
      <c r="O238" s="1132"/>
      <c r="P238" s="1138" t="str">
        <f>IF(A238=
"A",_xlfn.XLOOKUP(F238,'Section A - Public Patients'!T:T,'Section A - Public Patients'!S:S),
IF(A238="B",_xlfn.XLOOKUP(F238,'Section B - Private Patients'!T:T,'Section B - Private Patients'!S:S),
IF(A238="C",_xlfn.XLOOKUP(F238,'Section C - Psych &amp; Mental Hlth'!T:T,'Section C - Psych &amp; Mental Hlth'!S:S),
IF(A238="D",_xlfn.XLOOKUP(F238,'Section D - Res Com.Care, MPHS '!T:T,'Section D - Res Com.Care, MPHS '!S:S),
IF(A238="E",_xlfn.XLOOKUP(F238,'Section E - Miscellaneous '!T:T,'Section E - Miscellaneous '!S:S))))))</f>
        <v>LINKED</v>
      </c>
      <c r="Q238" s="1145" t="str">
        <f>IF(A238=
"A",_xlfn.XLOOKUP(F238,'Section A - Public Patients'!T:T,'Section A - Public Patients'!V:V),
IF(A238="B",_xlfn.XLOOKUP(F238,'Section B - Private Patients'!T:T,'Section B - Private Patients'!V:V),
IF(A238="C",_xlfn.XLOOKUP(F238,'Section C - Psych &amp; Mental Hlth'!T:T,'Section C - Psych &amp; Mental Hlth'!V:V),
IF(A238="D",_xlfn.XLOOKUP(F238,'Section D - Res Com.Care, MPHS '!T:T,'Section D - Res Com.Care, MPHS '!V:V),
IF(A238="E",_xlfn.XLOOKUP(F238,'Section E - Miscellaneous '!T:T,'Section E - Miscellaneous '!V:V))))))</f>
        <v>A-1.5-019</v>
      </c>
      <c r="R238" s="1202" t="str">
        <f t="shared" si="11"/>
        <v>GPWCNOQGen Public Workers' Compensation NIIS Other Qualified SCN 90006003</v>
      </c>
    </row>
    <row r="239" spans="1:18" x14ac:dyDescent="0.2">
      <c r="A239" s="1078" t="str">
        <f t="shared" si="9"/>
        <v>A</v>
      </c>
      <c r="B239" s="1086" t="s">
        <v>44</v>
      </c>
      <c r="C239" s="1438" t="s">
        <v>2649</v>
      </c>
      <c r="D239" s="1089" t="s">
        <v>2672</v>
      </c>
      <c r="E239" s="1438">
        <v>90007286</v>
      </c>
      <c r="F239" s="1132" t="s">
        <v>4602</v>
      </c>
      <c r="G239" s="1132"/>
      <c r="H239" s="1132"/>
      <c r="I239" s="1132" t="str">
        <f t="shared" si="10"/>
        <v>----Jul----</v>
      </c>
      <c r="J239" s="1132" t="str">
        <f>IF(ISNUMBER(MATCH(F239,Jan_Inputs_Calc!O:O,0)),"Jan","-")</f>
        <v>-</v>
      </c>
      <c r="K239" s="1132" t="str">
        <f>IF(ISNUMBER(MATCH(F239,Mar_Inputs_Calc_exHACC!O:O,0)),"Mar","-")</f>
        <v>-</v>
      </c>
      <c r="L239" s="1132" t="str">
        <f>IF(ISNUMBER(MATCH(F239,Jul_Inputs_Calc!P:P,0)),"Jul","-")</f>
        <v>Jul</v>
      </c>
      <c r="M239" s="1132" t="str">
        <f>IF(ISNUMBER(MATCH(F239,Sep_Inputs_Calc!O:O,0)),"Sep","-")</f>
        <v>-</v>
      </c>
      <c r="N239" s="1132" t="str">
        <f>IF(ISNUMBER(MATCH(F1025,Oct_Inputs_Calc!O:O,0)),"Oct","-")</f>
        <v>-</v>
      </c>
      <c r="O239" s="1132"/>
      <c r="P239" s="1138" t="str">
        <f>IF(A239=
"A",_xlfn.XLOOKUP(F239,'Section A - Public Patients'!T:T,'Section A - Public Patients'!S:S),
IF(A239="B",_xlfn.XLOOKUP(F239,'Section B - Private Patients'!T:T,'Section B - Private Patients'!S:S),
IF(A239="C",_xlfn.XLOOKUP(F239,'Section C - Psych &amp; Mental Hlth'!T:T,'Section C - Psych &amp; Mental Hlth'!S:S),
IF(A239="D",_xlfn.XLOOKUP(F239,'Section D - Res Com.Care, MPHS '!T:T,'Section D - Res Com.Care, MPHS '!S:S),
IF(A239="E",_xlfn.XLOOKUP(F239,'Section E - Miscellaneous '!T:T,'Section E - Miscellaneous '!S:S))))))</f>
        <v>LINKED</v>
      </c>
      <c r="Q239" s="1145" t="str">
        <f>IF(A239=
"A",_xlfn.XLOOKUP(F239,'Section A - Public Patients'!T:T,'Section A - Public Patients'!V:V),
IF(A239="B",_xlfn.XLOOKUP(F239,'Section B - Private Patients'!T:T,'Section B - Private Patients'!V:V),
IF(A239="C",_xlfn.XLOOKUP(F239,'Section C - Psych &amp; Mental Hlth'!T:T,'Section C - Psych &amp; Mental Hlth'!V:V),
IF(A239="D",_xlfn.XLOOKUP(F239,'Section D - Res Com.Care, MPHS '!T:T,'Section D - Res Com.Care, MPHS '!V:V),
IF(A239="E",_xlfn.XLOOKUP(F239,'Section E - Miscellaneous '!T:T,'Section E - Miscellaneous '!V:V))))))</f>
        <v>A-1.5-020</v>
      </c>
      <c r="R239" s="1202" t="str">
        <f t="shared" si="11"/>
        <v>GPWCNOQSDGen Public Workers' Compensation NIIS Other Qualified SCN Same Day90007286</v>
      </c>
    </row>
    <row r="240" spans="1:18" x14ac:dyDescent="0.2">
      <c r="A240" s="1078" t="str">
        <f t="shared" si="9"/>
        <v>A</v>
      </c>
      <c r="B240" s="1086" t="s">
        <v>53</v>
      </c>
      <c r="C240" s="1438" t="s">
        <v>2650</v>
      </c>
      <c r="D240" s="1089" t="s">
        <v>2673</v>
      </c>
      <c r="E240" s="1438">
        <v>90006431</v>
      </c>
      <c r="F240" s="1132" t="s">
        <v>4603</v>
      </c>
      <c r="G240" s="1132"/>
      <c r="H240" s="1132"/>
      <c r="I240" s="1132" t="str">
        <f t="shared" si="10"/>
        <v>----Jul----</v>
      </c>
      <c r="J240" s="1132" t="str">
        <f>IF(ISNUMBER(MATCH(F240,Jan_Inputs_Calc!O:O,0)),"Jan","-")</f>
        <v>-</v>
      </c>
      <c r="K240" s="1132" t="str">
        <f>IF(ISNUMBER(MATCH(F240,Mar_Inputs_Calc_exHACC!O:O,0)),"Mar","-")</f>
        <v>-</v>
      </c>
      <c r="L240" s="1132" t="str">
        <f>IF(ISNUMBER(MATCH(F240,Jul_Inputs_Calc!P:P,0)),"Jul","-")</f>
        <v>Jul</v>
      </c>
      <c r="M240" s="1132" t="str">
        <f>IF(ISNUMBER(MATCH(F240,Sep_Inputs_Calc!O:O,0)),"Sep","-")</f>
        <v>-</v>
      </c>
      <c r="N240" s="1132" t="str">
        <f>IF(ISNUMBER(MATCH(F1026,Oct_Inputs_Calc!O:O,0)),"Oct","-")</f>
        <v>-</v>
      </c>
      <c r="O240" s="1132"/>
      <c r="P240" s="1138" t="str">
        <f>IF(A240=
"A",_xlfn.XLOOKUP(F240,'Section A - Public Patients'!T:T,'Section A - Public Patients'!S:S),
IF(A240="B",_xlfn.XLOOKUP(F240,'Section B - Private Patients'!T:T,'Section B - Private Patients'!S:S),
IF(A240="C",_xlfn.XLOOKUP(F240,'Section C - Psych &amp; Mental Hlth'!T:T,'Section C - Psych &amp; Mental Hlth'!S:S),
IF(A240="D",_xlfn.XLOOKUP(F240,'Section D - Res Com.Care, MPHS '!T:T,'Section D - Res Com.Care, MPHS '!S:S),
IF(A240="E",_xlfn.XLOOKUP(F240,'Section E - Miscellaneous '!T:T,'Section E - Miscellaneous '!S:S))))))</f>
        <v>LINKED</v>
      </c>
      <c r="Q240" s="1145" t="str">
        <f>IF(A240=
"A",_xlfn.XLOOKUP(F240,'Section A - Public Patients'!T:T,'Section A - Public Patients'!V:V),
IF(A240="B",_xlfn.XLOOKUP(F240,'Section B - Private Patients'!T:T,'Section B - Private Patients'!V:V),
IF(A240="C",_xlfn.XLOOKUP(F240,'Section C - Psych &amp; Mental Hlth'!T:T,'Section C - Psych &amp; Mental Hlth'!V:V),
IF(A240="D",_xlfn.XLOOKUP(F240,'Section D - Res Com.Care, MPHS '!T:T,'Section D - Res Com.Care, MPHS '!V:V),
IF(A240="E",_xlfn.XLOOKUP(F240,'Section E - Miscellaneous '!T:T,'Section E - Miscellaneous '!V:V))))))</f>
        <v>A-1.5-027</v>
      </c>
      <c r="R240" s="1202" t="str">
        <f t="shared" si="11"/>
        <v>GPWCNOLGen Public Workers' Compensation NIIS Other Long Stay90006431</v>
      </c>
    </row>
    <row r="241" spans="1:18" x14ac:dyDescent="0.2">
      <c r="A241" s="1078" t="str">
        <f t="shared" si="9"/>
        <v>A</v>
      </c>
      <c r="B241" s="1086" t="s">
        <v>53</v>
      </c>
      <c r="C241" s="1438" t="s">
        <v>2651</v>
      </c>
      <c r="D241" s="1089" t="s">
        <v>2674</v>
      </c>
      <c r="E241" s="1438">
        <v>90007287</v>
      </c>
      <c r="F241" s="1132" t="s">
        <v>4604</v>
      </c>
      <c r="G241" s="1132"/>
      <c r="H241" s="1132"/>
      <c r="I241" s="1132" t="str">
        <f t="shared" si="10"/>
        <v>----Jul----</v>
      </c>
      <c r="J241" s="1132" t="str">
        <f>IF(ISNUMBER(MATCH(F241,Jan_Inputs_Calc!O:O,0)),"Jan","-")</f>
        <v>-</v>
      </c>
      <c r="K241" s="1132" t="str">
        <f>IF(ISNUMBER(MATCH(F241,Mar_Inputs_Calc_exHACC!O:O,0)),"Mar","-")</f>
        <v>-</v>
      </c>
      <c r="L241" s="1132" t="str">
        <f>IF(ISNUMBER(MATCH(F241,Jul_Inputs_Calc!P:P,0)),"Jul","-")</f>
        <v>Jul</v>
      </c>
      <c r="M241" s="1132" t="str">
        <f>IF(ISNUMBER(MATCH(F241,Sep_Inputs_Calc!O:O,0)),"Sep","-")</f>
        <v>-</v>
      </c>
      <c r="N241" s="1132" t="str">
        <f>IF(ISNUMBER(MATCH(F1027,Oct_Inputs_Calc!O:O,0)),"Oct","-")</f>
        <v>-</v>
      </c>
      <c r="O241" s="1132"/>
      <c r="P241" s="1138" t="str">
        <f>IF(A241=
"A",_xlfn.XLOOKUP(F241,'Section A - Public Patients'!T:T,'Section A - Public Patients'!S:S),
IF(A241="B",_xlfn.XLOOKUP(F241,'Section B - Private Patients'!T:T,'Section B - Private Patients'!S:S),
IF(A241="C",_xlfn.XLOOKUP(F241,'Section C - Psych &amp; Mental Hlth'!T:T,'Section C - Psych &amp; Mental Hlth'!S:S),
IF(A241="D",_xlfn.XLOOKUP(F241,'Section D - Res Com.Care, MPHS '!T:T,'Section D - Res Com.Care, MPHS '!S:S),
IF(A241="E",_xlfn.XLOOKUP(F241,'Section E - Miscellaneous '!T:T,'Section E - Miscellaneous '!S:S))))))</f>
        <v>LINKED</v>
      </c>
      <c r="Q241" s="1145" t="str">
        <f>IF(A241=
"A",_xlfn.XLOOKUP(F241,'Section A - Public Patients'!T:T,'Section A - Public Patients'!V:V),
IF(A241="B",_xlfn.XLOOKUP(F241,'Section B - Private Patients'!T:T,'Section B - Private Patients'!V:V),
IF(A241="C",_xlfn.XLOOKUP(F241,'Section C - Psych &amp; Mental Hlth'!T:T,'Section C - Psych &amp; Mental Hlth'!V:V),
IF(A241="D",_xlfn.XLOOKUP(F241,'Section D - Res Com.Care, MPHS '!T:T,'Section D - Res Com.Care, MPHS '!V:V),
IF(A241="E",_xlfn.XLOOKUP(F241,'Section E - Miscellaneous '!T:T,'Section E - Miscellaneous '!V:V))))))</f>
        <v>A-1.5-028</v>
      </c>
      <c r="R241" s="1202" t="str">
        <f t="shared" si="11"/>
        <v>GPWCNOLSDGen Public Workers' Compensation NIIS Other Long Stay Same Day 90007287</v>
      </c>
    </row>
    <row r="242" spans="1:18" ht="25.5" x14ac:dyDescent="0.2">
      <c r="A242" s="1078" t="str">
        <f t="shared" si="9"/>
        <v>A</v>
      </c>
      <c r="B242" s="1086" t="s">
        <v>419</v>
      </c>
      <c r="C242" s="1438" t="s">
        <v>6181</v>
      </c>
      <c r="D242" s="1089" t="s">
        <v>420</v>
      </c>
      <c r="E242" s="1438">
        <v>90005629</v>
      </c>
      <c r="F242" s="1132" t="s">
        <v>4605</v>
      </c>
      <c r="G242" s="1132"/>
      <c r="H242" s="1132"/>
      <c r="I242" s="1132" t="str">
        <f t="shared" si="10"/>
        <v>----Jul----</v>
      </c>
      <c r="J242" s="1132" t="str">
        <f>IF(ISNUMBER(MATCH(F242,Jan_Inputs_Calc!O:O,0)),"Jan","-")</f>
        <v>-</v>
      </c>
      <c r="K242" s="1132" t="str">
        <f>IF(ISNUMBER(MATCH(F242,Mar_Inputs_Calc_exHACC!O:O,0)),"Mar","-")</f>
        <v>-</v>
      </c>
      <c r="L242" s="1132" t="str">
        <f>IF(ISNUMBER(MATCH(F242,Jul_Inputs_Calc!P:P,0)),"Jul","-")</f>
        <v>Jul</v>
      </c>
      <c r="M242" s="1132" t="str">
        <f>IF(ISNUMBER(MATCH(F242,Sep_Inputs_Calc!O:O,0)),"Sep","-")</f>
        <v>-</v>
      </c>
      <c r="N242" s="1132" t="str">
        <f>IF(ISNUMBER(MATCH(F1038,Oct_Inputs_Calc!O:O,0)),"Oct","-")</f>
        <v>-</v>
      </c>
      <c r="O242" s="1132"/>
      <c r="P242" s="1138" t="str">
        <f>IF(A242=
"A",_xlfn.XLOOKUP(F242,'Section A - Public Patients'!T:T,'Section A - Public Patients'!S:S),
IF(A242="B",_xlfn.XLOOKUP(F242,'Section B - Private Patients'!T:T,'Section B - Private Patients'!S:S),
IF(A242="C",_xlfn.XLOOKUP(F242,'Section C - Psych &amp; Mental Hlth'!T:T,'Section C - Psych &amp; Mental Hlth'!S:S),
IF(A242="D",_xlfn.XLOOKUP(F242,'Section D - Res Com.Care, MPHS '!T:T,'Section D - Res Com.Care, MPHS '!S:S),
IF(A242="E",_xlfn.XLOOKUP(F242,'Section E - Miscellaneous '!T:T,'Section E - Miscellaneous '!S:S))))))</f>
        <v>LINKED</v>
      </c>
      <c r="Q242" s="1145" t="str">
        <f>IF(A242=
"A",_xlfn.XLOOKUP(F242,'Section A - Public Patients'!T:T,'Section A - Public Patients'!V:V),
IF(A242="B",_xlfn.XLOOKUP(F242,'Section B - Private Patients'!T:T,'Section B - Private Patients'!V:V),
IF(A242="C",_xlfn.XLOOKUP(F242,'Section C - Psych &amp; Mental Hlth'!T:T,'Section C - Psych &amp; Mental Hlth'!V:V),
IF(A242="D",_xlfn.XLOOKUP(F242,'Section D - Res Com.Care, MPHS '!T:T,'Section D - Res Com.Care, MPHS '!V:V),
IF(A242="E",_xlfn.XLOOKUP(F242,'Section E - Miscellaneous '!T:T,'Section E - Miscellaneous '!V:V))))))</f>
        <v>A-1.5-029</v>
      </c>
      <c r="R242" s="1202" t="str">
        <f t="shared" si="11"/>
        <v>NilAdmitted compensable public patient operating room =&lt; 1 hour                       (Fee excludes Bed Fee and Surgically Implanted prostheses)90005629</v>
      </c>
    </row>
    <row r="243" spans="1:18" ht="25.5" x14ac:dyDescent="0.2">
      <c r="A243" s="1078" t="str">
        <f t="shared" si="9"/>
        <v>A</v>
      </c>
      <c r="B243" s="1086" t="s">
        <v>419</v>
      </c>
      <c r="C243" s="1438" t="s">
        <v>6181</v>
      </c>
      <c r="D243" s="1089" t="s">
        <v>422</v>
      </c>
      <c r="E243" s="1438">
        <v>90007288</v>
      </c>
      <c r="F243" s="1132" t="s">
        <v>4606</v>
      </c>
      <c r="G243" s="1132"/>
      <c r="H243" s="1132"/>
      <c r="I243" s="1132" t="str">
        <f t="shared" si="10"/>
        <v>----Jul----</v>
      </c>
      <c r="J243" s="1132" t="str">
        <f>IF(ISNUMBER(MATCH(F243,Jan_Inputs_Calc!O:O,0)),"Jan","-")</f>
        <v>-</v>
      </c>
      <c r="K243" s="1132" t="str">
        <f>IF(ISNUMBER(MATCH(F243,Mar_Inputs_Calc_exHACC!O:O,0)),"Mar","-")</f>
        <v>-</v>
      </c>
      <c r="L243" s="1132" t="str">
        <f>IF(ISNUMBER(MATCH(F243,Jul_Inputs_Calc!P:P,0)),"Jul","-")</f>
        <v>Jul</v>
      </c>
      <c r="M243" s="1132" t="str">
        <f>IF(ISNUMBER(MATCH(F243,Sep_Inputs_Calc!O:O,0)),"Sep","-")</f>
        <v>-</v>
      </c>
      <c r="N243" s="1132" t="str">
        <f>IF(ISNUMBER(MATCH(F1039,Oct_Inputs_Calc!O:O,0)),"Oct","-")</f>
        <v>-</v>
      </c>
      <c r="O243" s="1132"/>
      <c r="P243" s="1138" t="str">
        <f>IF(A243=
"A",_xlfn.XLOOKUP(F243,'Section A - Public Patients'!T:T,'Section A - Public Patients'!S:S),
IF(A243="B",_xlfn.XLOOKUP(F243,'Section B - Private Patients'!T:T,'Section B - Private Patients'!S:S),
IF(A243="C",_xlfn.XLOOKUP(F243,'Section C - Psych &amp; Mental Hlth'!T:T,'Section C - Psych &amp; Mental Hlth'!S:S),
IF(A243="D",_xlfn.XLOOKUP(F243,'Section D - Res Com.Care, MPHS '!T:T,'Section D - Res Com.Care, MPHS '!S:S),
IF(A243="E",_xlfn.XLOOKUP(F243,'Section E - Miscellaneous '!T:T,'Section E - Miscellaneous '!S:S))))))</f>
        <v>LINKED</v>
      </c>
      <c r="Q243" s="1145" t="str">
        <f>IF(A243=
"A",_xlfn.XLOOKUP(F243,'Section A - Public Patients'!T:T,'Section A - Public Patients'!V:V),
IF(A243="B",_xlfn.XLOOKUP(F243,'Section B - Private Patients'!T:T,'Section B - Private Patients'!V:V),
IF(A243="C",_xlfn.XLOOKUP(F243,'Section C - Psych &amp; Mental Hlth'!T:T,'Section C - Psych &amp; Mental Hlth'!V:V),
IF(A243="D",_xlfn.XLOOKUP(F243,'Section D - Res Com.Care, MPHS '!T:T,'Section D - Res Com.Care, MPHS '!V:V),
IF(A243="E",_xlfn.XLOOKUP(F243,'Section E - Miscellaneous '!T:T,'Section E - Miscellaneous '!V:V))))))</f>
        <v>A-1.5-030</v>
      </c>
      <c r="R243" s="1202" t="str">
        <f t="shared" si="11"/>
        <v>NilAdmitted compensable public patient operating room &gt; 1 hour                                              (Fee excludes Bed Fee and Surgically Implanted prostheses)90007288</v>
      </c>
    </row>
    <row r="244" spans="1:18" x14ac:dyDescent="0.2">
      <c r="A244" s="1078" t="str">
        <f t="shared" si="9"/>
        <v>A</v>
      </c>
      <c r="B244" s="1086" t="s">
        <v>781</v>
      </c>
      <c r="C244" s="1438" t="s">
        <v>6181</v>
      </c>
      <c r="D244" s="1092" t="s">
        <v>782</v>
      </c>
      <c r="E244" s="1438" t="s">
        <v>6181</v>
      </c>
      <c r="F244" s="1132" t="s">
        <v>4607</v>
      </c>
      <c r="G244" s="1132"/>
      <c r="H244" s="1132"/>
      <c r="I244" s="1132" t="str">
        <f t="shared" si="10"/>
        <v>---------</v>
      </c>
      <c r="J244" s="1132" t="str">
        <f>IF(ISNUMBER(MATCH(F244,Jan_Inputs_Calc!O:O,0)),"Jan","-")</f>
        <v>-</v>
      </c>
      <c r="K244" s="1132" t="str">
        <f>IF(ISNUMBER(MATCH(F244,Mar_Inputs_Calc_exHACC!O:O,0)),"Mar","-")</f>
        <v>-</v>
      </c>
      <c r="L244" s="1132" t="str">
        <f>IF(ISNUMBER(MATCH(F244,Jul_Inputs_Calc!P:P,0)),"Jul","-")</f>
        <v>-</v>
      </c>
      <c r="M244" s="1132" t="str">
        <f>IF(ISNUMBER(MATCH(F244,Sep_Inputs_Calc!O:O,0)),"Sep","-")</f>
        <v>-</v>
      </c>
      <c r="N244" s="1132" t="str">
        <f>IF(ISNUMBER(MATCH(F1040,Oct_Inputs_Calc!O:O,0)),"Oct","-")</f>
        <v>-</v>
      </c>
      <c r="O244" s="1132"/>
      <c r="P244" s="1138" t="str">
        <f>IF(A244=
"A",_xlfn.XLOOKUP(F244,'Section A - Public Patients'!T:T,'Section A - Public Patients'!S:S),
IF(A244="B",_xlfn.XLOOKUP(F244,'Section B - Private Patients'!T:T,'Section B - Private Patients'!S:S),
IF(A244="C",_xlfn.XLOOKUP(F244,'Section C - Psych &amp; Mental Hlth'!T:T,'Section C - Psych &amp; Mental Hlth'!S:S),
IF(A244="D",_xlfn.XLOOKUP(F244,'Section D - Res Com.Care, MPHS '!T:T,'Section D - Res Com.Care, MPHS '!S:S),
IF(A244="E",_xlfn.XLOOKUP(F244,'Section E - Miscellaneous '!T:T,'Section E - Miscellaneous '!S:S))))))</f>
        <v>NIL</v>
      </c>
      <c r="Q244" s="1145">
        <f>IF(A244=
"A",_xlfn.XLOOKUP(F244,'Section A - Public Patients'!T:T,'Section A - Public Patients'!V:V),
IF(A244="B",_xlfn.XLOOKUP(F244,'Section B - Private Patients'!T:T,'Section B - Private Patients'!V:V),
IF(A244="C",_xlfn.XLOOKUP(F244,'Section C - Psych &amp; Mental Hlth'!T:T,'Section C - Psych &amp; Mental Hlth'!V:V),
IF(A244="D",_xlfn.XLOOKUP(F244,'Section D - Res Com.Care, MPHS '!T:T,'Section D - Res Com.Care, MPHS '!V:V),
IF(A244="E",_xlfn.XLOOKUP(F244,'Section E - Miscellaneous '!T:T,'Section E - Miscellaneous '!V:V))))))</f>
        <v>0</v>
      </c>
      <c r="R244" s="1202" t="str">
        <f t="shared" si="11"/>
        <v>NilAll triage categoriesNil</v>
      </c>
    </row>
    <row r="245" spans="1:18" x14ac:dyDescent="0.2">
      <c r="A245" s="1078" t="str">
        <f t="shared" si="9"/>
        <v>A</v>
      </c>
      <c r="B245" s="1086" t="s">
        <v>784</v>
      </c>
      <c r="C245" s="1438" t="s">
        <v>6181</v>
      </c>
      <c r="D245" s="1092" t="s">
        <v>1686</v>
      </c>
      <c r="E245" s="1438" t="s">
        <v>6181</v>
      </c>
      <c r="F245" s="1132" t="s">
        <v>4608</v>
      </c>
      <c r="G245" s="1132"/>
      <c r="H245" s="1132"/>
      <c r="I245" s="1132" t="str">
        <f t="shared" si="10"/>
        <v>---------</v>
      </c>
      <c r="J245" s="1132" t="str">
        <f>IF(ISNUMBER(MATCH(F245,Jan_Inputs_Calc!O:O,0)),"Jan","-")</f>
        <v>-</v>
      </c>
      <c r="K245" s="1132" t="str">
        <f>IF(ISNUMBER(MATCH(F245,Mar_Inputs_Calc_exHACC!O:O,0)),"Mar","-")</f>
        <v>-</v>
      </c>
      <c r="L245" s="1132" t="str">
        <f>IF(ISNUMBER(MATCH(F245,Jul_Inputs_Calc!P:P,0)),"Jul","-")</f>
        <v>-</v>
      </c>
      <c r="M245" s="1132" t="str">
        <f>IF(ISNUMBER(MATCH(F245,Sep_Inputs_Calc!O:O,0)),"Sep","-")</f>
        <v>-</v>
      </c>
      <c r="N245" s="1132" t="str">
        <f>IF(ISNUMBER(MATCH(F1041,Oct_Inputs_Calc!O:O,0)),"Oct","-")</f>
        <v>-</v>
      </c>
      <c r="O245" s="1132"/>
      <c r="P245" s="1138" t="str">
        <f>IF(A245=
"A",_xlfn.XLOOKUP(F245,'Section A - Public Patients'!T:T,'Section A - Public Patients'!S:S),
IF(A245="B",_xlfn.XLOOKUP(F245,'Section B - Private Patients'!T:T,'Section B - Private Patients'!S:S),
IF(A245="C",_xlfn.XLOOKUP(F245,'Section C - Psych &amp; Mental Hlth'!T:T,'Section C - Psych &amp; Mental Hlth'!S:S),
IF(A245="D",_xlfn.XLOOKUP(F245,'Section D - Res Com.Care, MPHS '!T:T,'Section D - Res Com.Care, MPHS '!S:S),
IF(A245="E",_xlfn.XLOOKUP(F245,'Section E - Miscellaneous '!T:T,'Section E - Miscellaneous '!S:S))))))</f>
        <v>NIL</v>
      </c>
      <c r="Q245" s="1145">
        <f>IF(A245=
"A",_xlfn.XLOOKUP(F245,'Section A - Public Patients'!T:T,'Section A - Public Patients'!V:V),
IF(A245="B",_xlfn.XLOOKUP(F245,'Section B - Private Patients'!T:T,'Section B - Private Patients'!V:V),
IF(A245="C",_xlfn.XLOOKUP(F245,'Section C - Psych &amp; Mental Hlth'!T:T,'Section C - Psych &amp; Mental Hlth'!V:V),
IF(A245="D",_xlfn.XLOOKUP(F245,'Section D - Res Com.Care, MPHS '!T:T,'Section D - Res Com.Care, MPHS '!V:V),
IF(A245="E",_xlfn.XLOOKUP(F245,'Section E - Miscellaneous '!T:T,'Section E - Miscellaneous '!V:V))))))</f>
        <v>0</v>
      </c>
      <c r="R245" s="1202" t="str">
        <f t="shared" si="11"/>
        <v>NilAll public clinicsNil</v>
      </c>
    </row>
    <row r="246" spans="1:18" x14ac:dyDescent="0.2">
      <c r="A246" s="1078" t="str">
        <f t="shared" si="9"/>
        <v>A</v>
      </c>
      <c r="B246" s="1086" t="s">
        <v>787</v>
      </c>
      <c r="C246" s="1438" t="s">
        <v>6181</v>
      </c>
      <c r="D246" s="1090" t="s">
        <v>4215</v>
      </c>
      <c r="E246" s="1438">
        <v>90007729</v>
      </c>
      <c r="F246" s="1132" t="s">
        <v>4609</v>
      </c>
      <c r="G246" s="1132"/>
      <c r="H246" s="1132"/>
      <c r="I246" s="1132" t="str">
        <f t="shared" si="10"/>
        <v>----Jul----</v>
      </c>
      <c r="J246" s="1132" t="str">
        <f>IF(ISNUMBER(MATCH(F246,Jan_Inputs_Calc!O:O,0)),"Jan","-")</f>
        <v>-</v>
      </c>
      <c r="K246" s="1132" t="str">
        <f>IF(ISNUMBER(MATCH(F246,Mar_Inputs_Calc_exHACC!O:O,0)),"Mar","-")</f>
        <v>-</v>
      </c>
      <c r="L246" s="1132" t="str">
        <f>IF(ISNUMBER(MATCH(F246,Jul_Inputs_Calc!P:P,0)),"Jul","-")</f>
        <v>Jul</v>
      </c>
      <c r="M246" s="1132" t="str">
        <f>IF(ISNUMBER(MATCH(F246,Sep_Inputs_Calc!O:O,0)),"Sep","-")</f>
        <v>-</v>
      </c>
      <c r="N246" s="1132" t="str">
        <f>IF(ISNUMBER(MATCH(F1042,Oct_Inputs_Calc!O:O,0)),"Oct","-")</f>
        <v>-</v>
      </c>
      <c r="O246" s="1132"/>
      <c r="P246" s="1138" t="str">
        <f>IF(A246=
"A",_xlfn.XLOOKUP(F246,'Section A - Public Patients'!T:T,'Section A - Public Patients'!S:S),
IF(A246="B",_xlfn.XLOOKUP(F246,'Section B - Private Patients'!T:T,'Section B - Private Patients'!S:S),
IF(A246="C",_xlfn.XLOOKUP(F246,'Section C - Psych &amp; Mental Hlth'!T:T,'Section C - Psych &amp; Mental Hlth'!S:S),
IF(A246="D",_xlfn.XLOOKUP(F246,'Section D - Res Com.Care, MPHS '!T:T,'Section D - Res Com.Care, MPHS '!S:S),
IF(A246="E",_xlfn.XLOOKUP(F246,'Section E - Miscellaneous '!T:T,'Section E - Miscellaneous '!S:S))))))</f>
        <v>INPUT</v>
      </c>
      <c r="Q246" s="1145" t="str">
        <f>IF(A246=
"A",_xlfn.XLOOKUP(F246,'Section A - Public Patients'!T:T,'Section A - Public Patients'!V:V),
IF(A246="B",_xlfn.XLOOKUP(F246,'Section B - Private Patients'!T:T,'Section B - Private Patients'!V:V),
IF(A246="C",_xlfn.XLOOKUP(F246,'Section C - Psych &amp; Mental Hlth'!T:T,'Section C - Psych &amp; Mental Hlth'!V:V),
IF(A246="D",_xlfn.XLOOKUP(F246,'Section D - Res Com.Care, MPHS '!T:T,'Section D - Res Com.Care, MPHS '!V:V),
IF(A246="E",_xlfn.XLOOKUP(F246,'Section E - Miscellaneous '!T:T,'Section E - Miscellaneous '!V:V))))))</f>
        <v>A-2.2-001</v>
      </c>
      <c r="R246" s="1202" t="str">
        <f t="shared" si="11"/>
        <v>NilFor each accident and emergency service as a triage Category 1 patient90007729</v>
      </c>
    </row>
    <row r="247" spans="1:18" x14ac:dyDescent="0.2">
      <c r="A247" s="1078" t="str">
        <f t="shared" si="9"/>
        <v>A</v>
      </c>
      <c r="B247" s="1086" t="s">
        <v>789</v>
      </c>
      <c r="C247" s="1438" t="s">
        <v>6181</v>
      </c>
      <c r="D247" s="1089" t="s">
        <v>4216</v>
      </c>
      <c r="E247" s="1438">
        <v>90007727</v>
      </c>
      <c r="F247" s="1132" t="s">
        <v>4610</v>
      </c>
      <c r="G247" s="1132"/>
      <c r="H247" s="1132"/>
      <c r="I247" s="1132" t="str">
        <f t="shared" si="10"/>
        <v>----Jul----</v>
      </c>
      <c r="J247" s="1132" t="str">
        <f>IF(ISNUMBER(MATCH(F247,Jan_Inputs_Calc!O:O,0)),"Jan","-")</f>
        <v>-</v>
      </c>
      <c r="K247" s="1132" t="str">
        <f>IF(ISNUMBER(MATCH(F247,Mar_Inputs_Calc_exHACC!O:O,0)),"Mar","-")</f>
        <v>-</v>
      </c>
      <c r="L247" s="1132" t="str">
        <f>IF(ISNUMBER(MATCH(F247,Jul_Inputs_Calc!P:P,0)),"Jul","-")</f>
        <v>Jul</v>
      </c>
      <c r="M247" s="1132" t="str">
        <f>IF(ISNUMBER(MATCH(F247,Sep_Inputs_Calc!O:O,0)),"Sep","-")</f>
        <v>-</v>
      </c>
      <c r="N247" s="1132" t="str">
        <f>IF(ISNUMBER(MATCH(F1043,Oct_Inputs_Calc!O:O,0)),"Oct","-")</f>
        <v>-</v>
      </c>
      <c r="O247" s="1132"/>
      <c r="P247" s="1138" t="str">
        <f>IF(A247=
"A",_xlfn.XLOOKUP(F247,'Section A - Public Patients'!T:T,'Section A - Public Patients'!S:S),
IF(A247="B",_xlfn.XLOOKUP(F247,'Section B - Private Patients'!T:T,'Section B - Private Patients'!S:S),
IF(A247="C",_xlfn.XLOOKUP(F247,'Section C - Psych &amp; Mental Hlth'!T:T,'Section C - Psych &amp; Mental Hlth'!S:S),
IF(A247="D",_xlfn.XLOOKUP(F247,'Section D - Res Com.Care, MPHS '!T:T,'Section D - Res Com.Care, MPHS '!S:S),
IF(A247="E",_xlfn.XLOOKUP(F247,'Section E - Miscellaneous '!T:T,'Section E - Miscellaneous '!S:S))))))</f>
        <v>INPUT</v>
      </c>
      <c r="Q247" s="1145" t="str">
        <f>IF(A247=
"A",_xlfn.XLOOKUP(F247,'Section A - Public Patients'!T:T,'Section A - Public Patients'!V:V),
IF(A247="B",_xlfn.XLOOKUP(F247,'Section B - Private Patients'!T:T,'Section B - Private Patients'!V:V),
IF(A247="C",_xlfn.XLOOKUP(F247,'Section C - Psych &amp; Mental Hlth'!T:T,'Section C - Psych &amp; Mental Hlth'!V:V),
IF(A247="D",_xlfn.XLOOKUP(F247,'Section D - Res Com.Care, MPHS '!T:T,'Section D - Res Com.Care, MPHS '!V:V),
IF(A247="E",_xlfn.XLOOKUP(F247,'Section E - Miscellaneous '!T:T,'Section E - Miscellaneous '!V:V))))))</f>
        <v>A-2.2-002</v>
      </c>
      <c r="R247" s="1202" t="str">
        <f t="shared" si="11"/>
        <v>NilFor each accident and emergency service as a triage Category 2 patient90007727</v>
      </c>
    </row>
    <row r="248" spans="1:18" x14ac:dyDescent="0.2">
      <c r="A248" s="1078" t="str">
        <f t="shared" si="9"/>
        <v>A</v>
      </c>
      <c r="B248" s="1086" t="s">
        <v>790</v>
      </c>
      <c r="C248" s="1438" t="s">
        <v>6181</v>
      </c>
      <c r="D248" s="1089" t="s">
        <v>4217</v>
      </c>
      <c r="E248" s="1438">
        <v>90007733</v>
      </c>
      <c r="F248" s="1132" t="s">
        <v>4611</v>
      </c>
      <c r="G248" s="1132"/>
      <c r="H248" s="1132"/>
      <c r="I248" s="1132" t="str">
        <f t="shared" si="10"/>
        <v>----Jul----</v>
      </c>
      <c r="J248" s="1132" t="str">
        <f>IF(ISNUMBER(MATCH(F248,Jan_Inputs_Calc!O:O,0)),"Jan","-")</f>
        <v>-</v>
      </c>
      <c r="K248" s="1132" t="str">
        <f>IF(ISNUMBER(MATCH(F248,Mar_Inputs_Calc_exHACC!O:O,0)),"Mar","-")</f>
        <v>-</v>
      </c>
      <c r="L248" s="1132" t="str">
        <f>IF(ISNUMBER(MATCH(F248,Jul_Inputs_Calc!P:P,0)),"Jul","-")</f>
        <v>Jul</v>
      </c>
      <c r="M248" s="1132" t="str">
        <f>IF(ISNUMBER(MATCH(F248,Sep_Inputs_Calc!O:O,0)),"Sep","-")</f>
        <v>-</v>
      </c>
      <c r="N248" s="1132" t="str">
        <f>IF(ISNUMBER(MATCH(F1044,Oct_Inputs_Calc!O:O,0)),"Oct","-")</f>
        <v>-</v>
      </c>
      <c r="O248" s="1132"/>
      <c r="P248" s="1138" t="str">
        <f>IF(A248=
"A",_xlfn.XLOOKUP(F248,'Section A - Public Patients'!T:T,'Section A - Public Patients'!S:S),
IF(A248="B",_xlfn.XLOOKUP(F248,'Section B - Private Patients'!T:T,'Section B - Private Patients'!S:S),
IF(A248="C",_xlfn.XLOOKUP(F248,'Section C - Psych &amp; Mental Hlth'!T:T,'Section C - Psych &amp; Mental Hlth'!S:S),
IF(A248="D",_xlfn.XLOOKUP(F248,'Section D - Res Com.Care, MPHS '!T:T,'Section D - Res Com.Care, MPHS '!S:S),
IF(A248="E",_xlfn.XLOOKUP(F248,'Section E - Miscellaneous '!T:T,'Section E - Miscellaneous '!S:S))))))</f>
        <v>INPUT</v>
      </c>
      <c r="Q248" s="1145" t="str">
        <f>IF(A248=
"A",_xlfn.XLOOKUP(F248,'Section A - Public Patients'!T:T,'Section A - Public Patients'!V:V),
IF(A248="B",_xlfn.XLOOKUP(F248,'Section B - Private Patients'!T:T,'Section B - Private Patients'!V:V),
IF(A248="C",_xlfn.XLOOKUP(F248,'Section C - Psych &amp; Mental Hlth'!T:T,'Section C - Psych &amp; Mental Hlth'!V:V),
IF(A248="D",_xlfn.XLOOKUP(F248,'Section D - Res Com.Care, MPHS '!T:T,'Section D - Res Com.Care, MPHS '!V:V),
IF(A248="E",_xlfn.XLOOKUP(F248,'Section E - Miscellaneous '!T:T,'Section E - Miscellaneous '!V:V))))))</f>
        <v>A-2.2-003</v>
      </c>
      <c r="R248" s="1202" t="str">
        <f t="shared" si="11"/>
        <v>NilFor each accident and emergency service as a triage Category 3 patient90007733</v>
      </c>
    </row>
    <row r="249" spans="1:18" x14ac:dyDescent="0.2">
      <c r="A249" s="1078" t="str">
        <f t="shared" si="9"/>
        <v>A</v>
      </c>
      <c r="B249" s="1086" t="s">
        <v>791</v>
      </c>
      <c r="C249" s="1438" t="s">
        <v>6181</v>
      </c>
      <c r="D249" s="1089" t="s">
        <v>4218</v>
      </c>
      <c r="E249" s="1438">
        <v>90007730</v>
      </c>
      <c r="F249" s="1132" t="s">
        <v>4612</v>
      </c>
      <c r="G249" s="1132"/>
      <c r="H249" s="1132"/>
      <c r="I249" s="1132" t="str">
        <f t="shared" si="10"/>
        <v>----Jul----</v>
      </c>
      <c r="J249" s="1132" t="str">
        <f>IF(ISNUMBER(MATCH(F249,Jan_Inputs_Calc!O:O,0)),"Jan","-")</f>
        <v>-</v>
      </c>
      <c r="K249" s="1132" t="str">
        <f>IF(ISNUMBER(MATCH(F249,Mar_Inputs_Calc_exHACC!O:O,0)),"Mar","-")</f>
        <v>-</v>
      </c>
      <c r="L249" s="1132" t="str">
        <f>IF(ISNUMBER(MATCH(F249,Jul_Inputs_Calc!P:P,0)),"Jul","-")</f>
        <v>Jul</v>
      </c>
      <c r="M249" s="1132" t="str">
        <f>IF(ISNUMBER(MATCH(F249,Sep_Inputs_Calc!O:O,0)),"Sep","-")</f>
        <v>-</v>
      </c>
      <c r="N249" s="1132" t="str">
        <f>IF(ISNUMBER(MATCH(F1045,Oct_Inputs_Calc!O:O,0)),"Oct","-")</f>
        <v>-</v>
      </c>
      <c r="O249" s="1132"/>
      <c r="P249" s="1138" t="str">
        <f>IF(A249=
"A",_xlfn.XLOOKUP(F249,'Section A - Public Patients'!T:T,'Section A - Public Patients'!S:S),
IF(A249="B",_xlfn.XLOOKUP(F249,'Section B - Private Patients'!T:T,'Section B - Private Patients'!S:S),
IF(A249="C",_xlfn.XLOOKUP(F249,'Section C - Psych &amp; Mental Hlth'!T:T,'Section C - Psych &amp; Mental Hlth'!S:S),
IF(A249="D",_xlfn.XLOOKUP(F249,'Section D - Res Com.Care, MPHS '!T:T,'Section D - Res Com.Care, MPHS '!S:S),
IF(A249="E",_xlfn.XLOOKUP(F249,'Section E - Miscellaneous '!T:T,'Section E - Miscellaneous '!S:S))))))</f>
        <v>INPUT</v>
      </c>
      <c r="Q249" s="1145" t="str">
        <f>IF(A249=
"A",_xlfn.XLOOKUP(F249,'Section A - Public Patients'!T:T,'Section A - Public Patients'!V:V),
IF(A249="B",_xlfn.XLOOKUP(F249,'Section B - Private Patients'!T:T,'Section B - Private Patients'!V:V),
IF(A249="C",_xlfn.XLOOKUP(F249,'Section C - Psych &amp; Mental Hlth'!T:T,'Section C - Psych &amp; Mental Hlth'!V:V),
IF(A249="D",_xlfn.XLOOKUP(F249,'Section D - Res Com.Care, MPHS '!T:T,'Section D - Res Com.Care, MPHS '!V:V),
IF(A249="E",_xlfn.XLOOKUP(F249,'Section E - Miscellaneous '!T:T,'Section E - Miscellaneous '!V:V))))))</f>
        <v>A-2.2-004</v>
      </c>
      <c r="R249" s="1202" t="str">
        <f t="shared" si="11"/>
        <v>NilFor each accident and emergency service as a triage Category 4 patient90007730</v>
      </c>
    </row>
    <row r="250" spans="1:18" x14ac:dyDescent="0.2">
      <c r="A250" s="1078" t="str">
        <f t="shared" si="9"/>
        <v>A</v>
      </c>
      <c r="B250" s="1086" t="s">
        <v>792</v>
      </c>
      <c r="C250" s="1438" t="s">
        <v>6181</v>
      </c>
      <c r="D250" s="1089" t="s">
        <v>4219</v>
      </c>
      <c r="E250" s="1438">
        <v>90007726</v>
      </c>
      <c r="F250" s="1132" t="s">
        <v>4613</v>
      </c>
      <c r="G250" s="1132"/>
      <c r="H250" s="1132"/>
      <c r="I250" s="1132" t="str">
        <f t="shared" si="10"/>
        <v>----Jul----</v>
      </c>
      <c r="J250" s="1132" t="str">
        <f>IF(ISNUMBER(MATCH(F250,Jan_Inputs_Calc!O:O,0)),"Jan","-")</f>
        <v>-</v>
      </c>
      <c r="K250" s="1132" t="str">
        <f>IF(ISNUMBER(MATCH(F250,Mar_Inputs_Calc_exHACC!O:O,0)),"Mar","-")</f>
        <v>-</v>
      </c>
      <c r="L250" s="1132" t="str">
        <f>IF(ISNUMBER(MATCH(F250,Jul_Inputs_Calc!P:P,0)),"Jul","-")</f>
        <v>Jul</v>
      </c>
      <c r="M250" s="1132" t="str">
        <f>IF(ISNUMBER(MATCH(F250,Sep_Inputs_Calc!O:O,0)),"Sep","-")</f>
        <v>-</v>
      </c>
      <c r="N250" s="1132" t="str">
        <f>IF(ISNUMBER(MATCH(F1046,Oct_Inputs_Calc!O:O,0)),"Oct","-")</f>
        <v>-</v>
      </c>
      <c r="O250" s="1132"/>
      <c r="P250" s="1138" t="str">
        <f>IF(A250=
"A",_xlfn.XLOOKUP(F250,'Section A - Public Patients'!T:T,'Section A - Public Patients'!S:S),
IF(A250="B",_xlfn.XLOOKUP(F250,'Section B - Private Patients'!T:T,'Section B - Private Patients'!S:S),
IF(A250="C",_xlfn.XLOOKUP(F250,'Section C - Psych &amp; Mental Hlth'!T:T,'Section C - Psych &amp; Mental Hlth'!S:S),
IF(A250="D",_xlfn.XLOOKUP(F250,'Section D - Res Com.Care, MPHS '!T:T,'Section D - Res Com.Care, MPHS '!S:S),
IF(A250="E",_xlfn.XLOOKUP(F250,'Section E - Miscellaneous '!T:T,'Section E - Miscellaneous '!S:S))))))</f>
        <v>INPUT</v>
      </c>
      <c r="Q250" s="1145" t="str">
        <f>IF(A250=
"A",_xlfn.XLOOKUP(F250,'Section A - Public Patients'!T:T,'Section A - Public Patients'!V:V),
IF(A250="B",_xlfn.XLOOKUP(F250,'Section B - Private Patients'!T:T,'Section B - Private Patients'!V:V),
IF(A250="C",_xlfn.XLOOKUP(F250,'Section C - Psych &amp; Mental Hlth'!T:T,'Section C - Psych &amp; Mental Hlth'!V:V),
IF(A250="D",_xlfn.XLOOKUP(F250,'Section D - Res Com.Care, MPHS '!T:T,'Section D - Res Com.Care, MPHS '!V:V),
IF(A250="E",_xlfn.XLOOKUP(F250,'Section E - Miscellaneous '!T:T,'Section E - Miscellaneous '!V:V))))))</f>
        <v>A-2.2-005</v>
      </c>
      <c r="R250" s="1202" t="str">
        <f t="shared" si="11"/>
        <v>NilFor each accident and emergency service as a triage Category 5 patient90007726</v>
      </c>
    </row>
    <row r="251" spans="1:18" x14ac:dyDescent="0.2">
      <c r="A251" s="1078" t="str">
        <f t="shared" si="9"/>
        <v>A</v>
      </c>
      <c r="B251" s="1086" t="s">
        <v>792</v>
      </c>
      <c r="C251" s="1438" t="s">
        <v>6181</v>
      </c>
      <c r="D251" s="1089" t="s">
        <v>793</v>
      </c>
      <c r="E251" s="1438" t="s">
        <v>6181</v>
      </c>
      <c r="F251" s="1132" t="s">
        <v>4614</v>
      </c>
      <c r="G251" s="1132"/>
      <c r="H251" s="1132"/>
      <c r="I251" s="1132" t="str">
        <f t="shared" si="10"/>
        <v>---------</v>
      </c>
      <c r="J251" s="1132" t="str">
        <f>IF(ISNUMBER(MATCH(F251,Jan_Inputs_Calc!O:O,0)),"Jan","-")</f>
        <v>-</v>
      </c>
      <c r="K251" s="1132" t="str">
        <f>IF(ISNUMBER(MATCH(F251,Mar_Inputs_Calc_exHACC!O:O,0)),"Mar","-")</f>
        <v>-</v>
      </c>
      <c r="L251" s="1132" t="str">
        <f>IF(ISNUMBER(MATCH(F251,Jul_Inputs_Calc!P:P,0)),"Jul","-")</f>
        <v>-</v>
      </c>
      <c r="M251" s="1132" t="str">
        <f>IF(ISNUMBER(MATCH(F251,Sep_Inputs_Calc!O:O,0)),"Sep","-")</f>
        <v>-</v>
      </c>
      <c r="N251" s="1132" t="str">
        <f>IF(ISNUMBER(MATCH(F1047,Oct_Inputs_Calc!O:O,0)),"Oct","-")</f>
        <v>-</v>
      </c>
      <c r="O251" s="1132"/>
      <c r="P251" s="1138" t="str">
        <f>IF(A251=
"A",_xlfn.XLOOKUP(F251,'Section A - Public Patients'!T:T,'Section A - Public Patients'!S:S),
IF(A251="B",_xlfn.XLOOKUP(F251,'Section B - Private Patients'!T:T,'Section B - Private Patients'!S:S),
IF(A251="C",_xlfn.XLOOKUP(F251,'Section C - Psych &amp; Mental Hlth'!T:T,'Section C - Psych &amp; Mental Hlth'!S:S),
IF(A251="D",_xlfn.XLOOKUP(F251,'Section D - Res Com.Care, MPHS '!T:T,'Section D - Res Com.Care, MPHS '!S:S),
IF(A251="E",_xlfn.XLOOKUP(F251,'Section E - Miscellaneous '!T:T,'Section E - Miscellaneous '!S:S))))))</f>
        <v>SPECIAL</v>
      </c>
      <c r="Q251" s="1145">
        <f>IF(A251=
"A",_xlfn.XLOOKUP(F251,'Section A - Public Patients'!T:T,'Section A - Public Patients'!V:V),
IF(A251="B",_xlfn.XLOOKUP(F251,'Section B - Private Patients'!T:T,'Section B - Private Patients'!V:V),
IF(A251="C",_xlfn.XLOOKUP(F251,'Section C - Psych &amp; Mental Hlth'!T:T,'Section C - Psych &amp; Mental Hlth'!V:V),
IF(A251="D",_xlfn.XLOOKUP(F251,'Section D - Res Com.Care, MPHS '!T:T,'Section D - Res Com.Care, MPHS '!V:V),
IF(A251="E",_xlfn.XLOOKUP(F251,'Section E - Miscellaneous '!T:T,'Section E - Miscellaneous '!V:V))))))</f>
        <v>0</v>
      </c>
      <c r="R251" s="1202" t="str">
        <f t="shared" si="11"/>
        <v>NilFor each diagnostic imaging serviceNil</v>
      </c>
    </row>
    <row r="252" spans="1:18" x14ac:dyDescent="0.2">
      <c r="A252" s="1078" t="str">
        <f t="shared" si="9"/>
        <v>A</v>
      </c>
      <c r="B252" s="1086" t="s">
        <v>792</v>
      </c>
      <c r="C252" s="1438" t="s">
        <v>6181</v>
      </c>
      <c r="D252" s="1089" t="s">
        <v>3931</v>
      </c>
      <c r="E252" s="1438">
        <v>90007734</v>
      </c>
      <c r="F252" s="1132" t="s">
        <v>4615</v>
      </c>
      <c r="G252" s="1132"/>
      <c r="H252" s="1132"/>
      <c r="I252" s="1132" t="str">
        <f t="shared" si="10"/>
        <v>---------</v>
      </c>
      <c r="J252" s="1132" t="str">
        <f>IF(ISNUMBER(MATCH(F252,Jan_Inputs_Calc!O:O,0)),"Jan","-")</f>
        <v>-</v>
      </c>
      <c r="K252" s="1132" t="str">
        <f>IF(ISNUMBER(MATCH(F252,Mar_Inputs_Calc_exHACC!O:O,0)),"Mar","-")</f>
        <v>-</v>
      </c>
      <c r="L252" s="1132" t="str">
        <f>IF(ISNUMBER(MATCH(F252,Jul_Inputs_Calc!P:P,0)),"Jul","-")</f>
        <v>-</v>
      </c>
      <c r="M252" s="1132" t="str">
        <f>IF(ISNUMBER(MATCH(F252,Sep_Inputs_Calc!O:O,0)),"Sep","-")</f>
        <v>-</v>
      </c>
      <c r="N252" s="1132" t="str">
        <f>IF(ISNUMBER(MATCH(F1048,Oct_Inputs_Calc!O:O,0)),"Oct","-")</f>
        <v>-</v>
      </c>
      <c r="O252" s="1132"/>
      <c r="P252" s="1138" t="str">
        <f>IF(A252=
"A",_xlfn.XLOOKUP(F252,'Section A - Public Patients'!T:T,'Section A - Public Patients'!S:S),
IF(A252="B",_xlfn.XLOOKUP(F252,'Section B - Private Patients'!T:T,'Section B - Private Patients'!S:S),
IF(A252="C",_xlfn.XLOOKUP(F252,'Section C - Psych &amp; Mental Hlth'!T:T,'Section C - Psych &amp; Mental Hlth'!S:S),
IF(A252="D",_xlfn.XLOOKUP(F252,'Section D - Res Com.Care, MPHS '!T:T,'Section D - Res Com.Care, MPHS '!S:S),
IF(A252="E",_xlfn.XLOOKUP(F252,'Section E - Miscellaneous '!T:T,'Section E - Miscellaneous '!S:S))))))</f>
        <v>SPECIAL</v>
      </c>
      <c r="Q252" s="1145">
        <f>IF(A252=
"A",_xlfn.XLOOKUP(F252,'Section A - Public Patients'!T:T,'Section A - Public Patients'!V:V),
IF(A252="B",_xlfn.XLOOKUP(F252,'Section B - Private Patients'!T:T,'Section B - Private Patients'!V:V),
IF(A252="C",_xlfn.XLOOKUP(F252,'Section C - Psych &amp; Mental Hlth'!T:T,'Section C - Psych &amp; Mental Hlth'!V:V),
IF(A252="D",_xlfn.XLOOKUP(F252,'Section D - Res Com.Care, MPHS '!T:T,'Section D - Res Com.Care, MPHS '!V:V),
IF(A252="E",_xlfn.XLOOKUP(F252,'Section E - Miscellaneous '!T:T,'Section E - Miscellaneous '!V:V))))))</f>
        <v>0</v>
      </c>
      <c r="R252" s="1202" t="str">
        <f t="shared" si="11"/>
        <v>NilFor each pathology service (per pathology request slip)90007734</v>
      </c>
    </row>
    <row r="253" spans="1:18" x14ac:dyDescent="0.2">
      <c r="A253" s="1078" t="str">
        <f t="shared" si="9"/>
        <v>A</v>
      </c>
      <c r="B253" s="1086" t="s">
        <v>792</v>
      </c>
      <c r="C253" s="1438" t="s">
        <v>6181</v>
      </c>
      <c r="D253" s="1089" t="s">
        <v>797</v>
      </c>
      <c r="E253" s="1438" t="s">
        <v>6181</v>
      </c>
      <c r="F253" s="1132" t="s">
        <v>4616</v>
      </c>
      <c r="G253" s="1132"/>
      <c r="H253" s="1132"/>
      <c r="I253" s="1132" t="str">
        <f t="shared" si="10"/>
        <v>---------</v>
      </c>
      <c r="J253" s="1132" t="str">
        <f>IF(ISNUMBER(MATCH(F253,Jan_Inputs_Calc!O:O,0)),"Jan","-")</f>
        <v>-</v>
      </c>
      <c r="K253" s="1132" t="str">
        <f>IF(ISNUMBER(MATCH(F253,Mar_Inputs_Calc_exHACC!O:O,0)),"Mar","-")</f>
        <v>-</v>
      </c>
      <c r="L253" s="1132" t="str">
        <f>IF(ISNUMBER(MATCH(F253,Jul_Inputs_Calc!P:P,0)),"Jul","-")</f>
        <v>-</v>
      </c>
      <c r="M253" s="1132" t="str">
        <f>IF(ISNUMBER(MATCH(F253,Sep_Inputs_Calc!O:O,0)),"Sep","-")</f>
        <v>-</v>
      </c>
      <c r="N253" s="1132" t="str">
        <f>IF(ISNUMBER(MATCH(F1049,Oct_Inputs_Calc!O:O,0)),"Oct","-")</f>
        <v>-</v>
      </c>
      <c r="O253" s="1132"/>
      <c r="P253" s="1138" t="str">
        <f>IF(A253=
"A",_xlfn.XLOOKUP(F253,'Section A - Public Patients'!T:T,'Section A - Public Patients'!S:S),
IF(A253="B",_xlfn.XLOOKUP(F253,'Section B - Private Patients'!T:T,'Section B - Private Patients'!S:S),
IF(A253="C",_xlfn.XLOOKUP(F253,'Section C - Psych &amp; Mental Hlth'!T:T,'Section C - Psych &amp; Mental Hlth'!S:S),
IF(A253="D",_xlfn.XLOOKUP(F253,'Section D - Res Com.Care, MPHS '!T:T,'Section D - Res Com.Care, MPHS '!S:S),
IF(A253="E",_xlfn.XLOOKUP(F253,'Section E - Miscellaneous '!T:T,'Section E - Miscellaneous '!S:S))))))</f>
        <v>SPECIAL</v>
      </c>
      <c r="Q253" s="1145">
        <f>IF(A253=
"A",_xlfn.XLOOKUP(F253,'Section A - Public Patients'!T:T,'Section A - Public Patients'!V:V),
IF(A253="B",_xlfn.XLOOKUP(F253,'Section B - Private Patients'!T:T,'Section B - Private Patients'!V:V),
IF(A253="C",_xlfn.XLOOKUP(F253,'Section C - Psych &amp; Mental Hlth'!T:T,'Section C - Psych &amp; Mental Hlth'!V:V),
IF(A253="D",_xlfn.XLOOKUP(F253,'Section D - Res Com.Care, MPHS '!T:T,'Section D - Res Com.Care, MPHS '!V:V),
IF(A253="E",_xlfn.XLOOKUP(F253,'Section E - Miscellaneous '!T:T,'Section E - Miscellaneous '!V:V))))))</f>
        <v>0</v>
      </c>
      <c r="R253" s="1202" t="str">
        <f t="shared" si="11"/>
        <v>NilPharmaceuticalsNil</v>
      </c>
    </row>
    <row r="254" spans="1:18" ht="38.25" x14ac:dyDescent="0.2">
      <c r="A254" s="1078" t="str">
        <f t="shared" si="9"/>
        <v>A</v>
      </c>
      <c r="B254" s="1086" t="s">
        <v>783</v>
      </c>
      <c r="C254" s="1438" t="s">
        <v>6181</v>
      </c>
      <c r="D254" s="1091" t="s">
        <v>4220</v>
      </c>
      <c r="E254" s="1438" t="s">
        <v>6181</v>
      </c>
      <c r="F254" s="1132" t="s">
        <v>4617</v>
      </c>
      <c r="G254" s="1132"/>
      <c r="H254" s="1132"/>
      <c r="I254" s="1132" t="str">
        <f t="shared" si="10"/>
        <v>---------</v>
      </c>
      <c r="J254" s="1132" t="str">
        <f>IF(ISNUMBER(MATCH(F254,Jan_Inputs_Calc!O:O,0)),"Jan","-")</f>
        <v>-</v>
      </c>
      <c r="K254" s="1132" t="str">
        <f>IF(ISNUMBER(MATCH(F254,Mar_Inputs_Calc_exHACC!O:O,0)),"Mar","-")</f>
        <v>-</v>
      </c>
      <c r="L254" s="1132" t="str">
        <f>IF(ISNUMBER(MATCH(F254,Jul_Inputs_Calc!P:P,0)),"Jul","-")</f>
        <v>-</v>
      </c>
      <c r="M254" s="1132" t="str">
        <f>IF(ISNUMBER(MATCH(F254,Sep_Inputs_Calc!O:O,0)),"Sep","-")</f>
        <v>-</v>
      </c>
      <c r="N254" s="1132" t="str">
        <f>IF(ISNUMBER(MATCH(F1050,Oct_Inputs_Calc!O:O,0)),"Oct","-")</f>
        <v>-</v>
      </c>
      <c r="O254" s="1132"/>
      <c r="P254" s="1138" t="str">
        <f>IF(A254=
"A",_xlfn.XLOOKUP(F254,'Section A - Public Patients'!T:T,'Section A - Public Patients'!S:S),
IF(A254="B",_xlfn.XLOOKUP(F254,'Section B - Private Patients'!T:T,'Section B - Private Patients'!S:S),
IF(A254="C",_xlfn.XLOOKUP(F254,'Section C - Psych &amp; Mental Hlth'!T:T,'Section C - Psych &amp; Mental Hlth'!S:S),
IF(A254="D",_xlfn.XLOOKUP(F254,'Section D - Res Com.Care, MPHS '!T:T,'Section D - Res Com.Care, MPHS '!S:S),
IF(A254="E",_xlfn.XLOOKUP(F254,'Section E - Miscellaneous '!T:T,'Section E - Miscellaneous '!S:S))))))</f>
        <v>SPECIAL</v>
      </c>
      <c r="Q254" s="1145">
        <f>IF(A254=
"A",_xlfn.XLOOKUP(F254,'Section A - Public Patients'!T:T,'Section A - Public Patients'!V:V),
IF(A254="B",_xlfn.XLOOKUP(F254,'Section B - Private Patients'!T:T,'Section B - Private Patients'!V:V),
IF(A254="C",_xlfn.XLOOKUP(F254,'Section C - Psych &amp; Mental Hlth'!T:T,'Section C - Psych &amp; Mental Hlth'!V:V),
IF(A254="D",_xlfn.XLOOKUP(F254,'Section D - Res Com.Care, MPHS '!T:T,'Section D - Res Com.Care, MPHS '!V:V),
IF(A254="E",_xlfn.XLOOKUP(F254,'Section E - Miscellaneous '!T:T,'Section E - Miscellaneous '!V:V))))))</f>
        <v>0</v>
      </c>
      <c r="R254" s="1202" t="str">
        <f t="shared" si="11"/>
        <v>NilAll clinics  for treatment provided to Department of Defence personnel after to 1 July 2019, invoices to be forwarded to Bupa ADF Health Services - fees are listed under 'Fee Scheules' on this linkNil</v>
      </c>
    </row>
    <row r="255" spans="1:18" ht="25.5" x14ac:dyDescent="0.2">
      <c r="A255" s="1078" t="str">
        <f t="shared" si="9"/>
        <v>A</v>
      </c>
      <c r="B255" s="1086" t="s">
        <v>783</v>
      </c>
      <c r="C255" s="1438" t="s">
        <v>6181</v>
      </c>
      <c r="D255" s="1092" t="s">
        <v>4221</v>
      </c>
      <c r="E255" s="1438" t="s">
        <v>6181</v>
      </c>
      <c r="F255" s="1132" t="s">
        <v>4618</v>
      </c>
      <c r="G255" s="1132"/>
      <c r="H255" s="1132"/>
      <c r="I255" s="1132" t="str">
        <f t="shared" si="10"/>
        <v>---------</v>
      </c>
      <c r="J255" s="1132" t="str">
        <f>IF(ISNUMBER(MATCH(F255,Jan_Inputs_Calc!O:O,0)),"Jan","-")</f>
        <v>-</v>
      </c>
      <c r="K255" s="1132" t="str">
        <f>IF(ISNUMBER(MATCH(F255,Mar_Inputs_Calc_exHACC!O:O,0)),"Mar","-")</f>
        <v>-</v>
      </c>
      <c r="L255" s="1132" t="str">
        <f>IF(ISNUMBER(MATCH(F255,Jul_Inputs_Calc!P:P,0)),"Jul","-")</f>
        <v>-</v>
      </c>
      <c r="M255" s="1132" t="str">
        <f>IF(ISNUMBER(MATCH(F255,Sep_Inputs_Calc!O:O,0)),"Sep","-")</f>
        <v>-</v>
      </c>
      <c r="N255" s="1132" t="str">
        <f>IF(ISNUMBER(MATCH(F1051,Oct_Inputs_Calc!O:O,0)),"Oct","-")</f>
        <v>-</v>
      </c>
      <c r="O255" s="1132"/>
      <c r="P255" s="1138" t="str">
        <f>IF(A255=
"A",_xlfn.XLOOKUP(F255,'Section A - Public Patients'!T:T,'Section A - Public Patients'!S:S),
IF(A255="B",_xlfn.XLOOKUP(F255,'Section B - Private Patients'!T:T,'Section B - Private Patients'!S:S),
IF(A255="C",_xlfn.XLOOKUP(F255,'Section C - Psych &amp; Mental Hlth'!T:T,'Section C - Psych &amp; Mental Hlth'!S:S),
IF(A255="D",_xlfn.XLOOKUP(F255,'Section D - Res Com.Care, MPHS '!T:T,'Section D - Res Com.Care, MPHS '!S:S),
IF(A255="E",_xlfn.XLOOKUP(F255,'Section E - Miscellaneous '!T:T,'Section E - Miscellaneous '!S:S))))))</f>
        <v>SPECIAL</v>
      </c>
      <c r="Q255" s="1145">
        <f>IF(A255=
"A",_xlfn.XLOOKUP(F255,'Section A - Public Patients'!T:T,'Section A - Public Patients'!V:V),
IF(A255="B",_xlfn.XLOOKUP(F255,'Section B - Private Patients'!T:T,'Section B - Private Patients'!V:V),
IF(A255="C",_xlfn.XLOOKUP(F255,'Section C - Psych &amp; Mental Hlth'!T:T,'Section C - Psych &amp; Mental Hlth'!V:V),
IF(A255="D",_xlfn.XLOOKUP(F255,'Section D - Res Com.Care, MPHS '!T:T,'Section D - Res Com.Care, MPHS '!V:V),
IF(A255="E",_xlfn.XLOOKUP(F255,'Section E - Miscellaneous '!T:T,'Section E - Miscellaneous '!V:V))))))</f>
        <v>0</v>
      </c>
      <c r="R255" s="1202" t="str">
        <f t="shared" si="11"/>
        <v>NilAll clinics for treatment provided to Department of Defence personnel prior to 1 July 2019 invoice Medibank Private Health Solutions, Garrison HealthNil</v>
      </c>
    </row>
    <row r="256" spans="1:18" x14ac:dyDescent="0.2">
      <c r="A256" s="1078" t="str">
        <f t="shared" si="9"/>
        <v>A</v>
      </c>
      <c r="B256" s="1086" t="s">
        <v>787</v>
      </c>
      <c r="C256" s="1438" t="s">
        <v>6181</v>
      </c>
      <c r="D256" s="1090" t="s">
        <v>4215</v>
      </c>
      <c r="E256" s="1438">
        <v>90005965</v>
      </c>
      <c r="F256" s="1132" t="s">
        <v>4619</v>
      </c>
      <c r="G256" s="1132"/>
      <c r="H256" s="1132"/>
      <c r="I256" s="1132" t="str">
        <f t="shared" si="10"/>
        <v>----Jul----</v>
      </c>
      <c r="J256" s="1132" t="str">
        <f>IF(ISNUMBER(MATCH(F256,Jan_Inputs_Calc!O:O,0)),"Jan","-")</f>
        <v>-</v>
      </c>
      <c r="K256" s="1132" t="str">
        <f>IF(ISNUMBER(MATCH(F256,Mar_Inputs_Calc_exHACC!O:O,0)),"Mar","-")</f>
        <v>-</v>
      </c>
      <c r="L256" s="1132" t="str">
        <f>IF(ISNUMBER(MATCH(F256,Jul_Inputs_Calc!P:P,0)),"Jul","-")</f>
        <v>Jul</v>
      </c>
      <c r="M256" s="1132" t="str">
        <f>IF(ISNUMBER(MATCH(F256,Sep_Inputs_Calc!O:O,0)),"Sep","-")</f>
        <v>-</v>
      </c>
      <c r="N256" s="1132" t="str">
        <f>IF(ISNUMBER(MATCH(F1052,Oct_Inputs_Calc!O:O,0)),"Oct","-")</f>
        <v>-</v>
      </c>
      <c r="O256" s="1132"/>
      <c r="P256" s="1138" t="str">
        <f>IF(A256=
"A",_xlfn.XLOOKUP(F256,'Section A - Public Patients'!T:T,'Section A - Public Patients'!S:S),
IF(A256="B",_xlfn.XLOOKUP(F256,'Section B - Private Patients'!T:T,'Section B - Private Patients'!S:S),
IF(A256="C",_xlfn.XLOOKUP(F256,'Section C - Psych &amp; Mental Hlth'!T:T,'Section C - Psych &amp; Mental Hlth'!S:S),
IF(A256="D",_xlfn.XLOOKUP(F256,'Section D - Res Com.Care, MPHS '!T:T,'Section D - Res Com.Care, MPHS '!S:S),
IF(A256="E",_xlfn.XLOOKUP(F256,'Section E - Miscellaneous '!T:T,'Section E - Miscellaneous '!S:S))))))</f>
        <v>LINKED</v>
      </c>
      <c r="Q256" s="1145" t="str">
        <f>IF(A256=
"A",_xlfn.XLOOKUP(F256,'Section A - Public Patients'!T:T,'Section A - Public Patients'!V:V),
IF(A256="B",_xlfn.XLOOKUP(F256,'Section B - Private Patients'!T:T,'Section B - Private Patients'!V:V),
IF(A256="C",_xlfn.XLOOKUP(F256,'Section C - Psych &amp; Mental Hlth'!T:T,'Section C - Psych &amp; Mental Hlth'!V:V),
IF(A256="D",_xlfn.XLOOKUP(F256,'Section D - Res Com.Care, MPHS '!T:T,'Section D - Res Com.Care, MPHS '!V:V),
IF(A256="E",_xlfn.XLOOKUP(F256,'Section E - Miscellaneous '!T:T,'Section E - Miscellaneous '!V:V))))))</f>
        <v>A-2.2-001</v>
      </c>
      <c r="R256" s="1202" t="str">
        <f t="shared" si="11"/>
        <v>NilFor each accident and emergency service as a triage Category 1 patient90005965</v>
      </c>
    </row>
    <row r="257" spans="1:18" x14ac:dyDescent="0.2">
      <c r="A257" s="1078" t="str">
        <f t="shared" si="9"/>
        <v>A</v>
      </c>
      <c r="B257" s="1086" t="s">
        <v>789</v>
      </c>
      <c r="C257" s="1438" t="s">
        <v>6181</v>
      </c>
      <c r="D257" s="1089" t="s">
        <v>4216</v>
      </c>
      <c r="E257" s="1438">
        <v>90007134</v>
      </c>
      <c r="F257" s="1132" t="s">
        <v>4620</v>
      </c>
      <c r="G257" s="1132"/>
      <c r="H257" s="1132"/>
      <c r="I257" s="1132" t="str">
        <f t="shared" si="10"/>
        <v>----Jul----</v>
      </c>
      <c r="J257" s="1132" t="str">
        <f>IF(ISNUMBER(MATCH(F257,Jan_Inputs_Calc!O:O,0)),"Jan","-")</f>
        <v>-</v>
      </c>
      <c r="K257" s="1132" t="str">
        <f>IF(ISNUMBER(MATCH(F257,Mar_Inputs_Calc_exHACC!O:O,0)),"Mar","-")</f>
        <v>-</v>
      </c>
      <c r="L257" s="1132" t="str">
        <f>IF(ISNUMBER(MATCH(F257,Jul_Inputs_Calc!P:P,0)),"Jul","-")</f>
        <v>Jul</v>
      </c>
      <c r="M257" s="1132" t="str">
        <f>IF(ISNUMBER(MATCH(F257,Sep_Inputs_Calc!O:O,0)),"Sep","-")</f>
        <v>-</v>
      </c>
      <c r="N257" s="1132" t="str">
        <f>IF(ISNUMBER(MATCH(F1053,Oct_Inputs_Calc!O:O,0)),"Oct","-")</f>
        <v>-</v>
      </c>
      <c r="O257" s="1132"/>
      <c r="P257" s="1138" t="str">
        <f>IF(A257=
"A",_xlfn.XLOOKUP(F257,'Section A - Public Patients'!T:T,'Section A - Public Patients'!S:S),
IF(A257="B",_xlfn.XLOOKUP(F257,'Section B - Private Patients'!T:T,'Section B - Private Patients'!S:S),
IF(A257="C",_xlfn.XLOOKUP(F257,'Section C - Psych &amp; Mental Hlth'!T:T,'Section C - Psych &amp; Mental Hlth'!S:S),
IF(A257="D",_xlfn.XLOOKUP(F257,'Section D - Res Com.Care, MPHS '!T:T,'Section D - Res Com.Care, MPHS '!S:S),
IF(A257="E",_xlfn.XLOOKUP(F257,'Section E - Miscellaneous '!T:T,'Section E - Miscellaneous '!S:S))))))</f>
        <v>LINKED</v>
      </c>
      <c r="Q257" s="1145" t="str">
        <f>IF(A257=
"A",_xlfn.XLOOKUP(F257,'Section A - Public Patients'!T:T,'Section A - Public Patients'!V:V),
IF(A257="B",_xlfn.XLOOKUP(F257,'Section B - Private Patients'!T:T,'Section B - Private Patients'!V:V),
IF(A257="C",_xlfn.XLOOKUP(F257,'Section C - Psych &amp; Mental Hlth'!T:T,'Section C - Psych &amp; Mental Hlth'!V:V),
IF(A257="D",_xlfn.XLOOKUP(F257,'Section D - Res Com.Care, MPHS '!T:T,'Section D - Res Com.Care, MPHS '!V:V),
IF(A257="E",_xlfn.XLOOKUP(F257,'Section E - Miscellaneous '!T:T,'Section E - Miscellaneous '!V:V))))))</f>
        <v>A-2.2-002</v>
      </c>
      <c r="R257" s="1202" t="str">
        <f t="shared" si="11"/>
        <v>NilFor each accident and emergency service as a triage Category 2 patient90007134</v>
      </c>
    </row>
    <row r="258" spans="1:18" x14ac:dyDescent="0.2">
      <c r="A258" s="1078" t="str">
        <f t="shared" si="9"/>
        <v>A</v>
      </c>
      <c r="B258" s="1086" t="s">
        <v>790</v>
      </c>
      <c r="C258" s="1438" t="s">
        <v>6181</v>
      </c>
      <c r="D258" s="1089" t="s">
        <v>4217</v>
      </c>
      <c r="E258" s="1438">
        <v>90006355</v>
      </c>
      <c r="F258" s="1132" t="s">
        <v>4621</v>
      </c>
      <c r="G258" s="1132"/>
      <c r="H258" s="1132"/>
      <c r="I258" s="1132" t="str">
        <f t="shared" si="10"/>
        <v>----Jul----</v>
      </c>
      <c r="J258" s="1132" t="str">
        <f>IF(ISNUMBER(MATCH(F258,Jan_Inputs_Calc!O:O,0)),"Jan","-")</f>
        <v>-</v>
      </c>
      <c r="K258" s="1132" t="str">
        <f>IF(ISNUMBER(MATCH(F258,Mar_Inputs_Calc_exHACC!O:O,0)),"Mar","-")</f>
        <v>-</v>
      </c>
      <c r="L258" s="1132" t="str">
        <f>IF(ISNUMBER(MATCH(F258,Jul_Inputs_Calc!P:P,0)),"Jul","-")</f>
        <v>Jul</v>
      </c>
      <c r="M258" s="1132" t="str">
        <f>IF(ISNUMBER(MATCH(F258,Sep_Inputs_Calc!O:O,0)),"Sep","-")</f>
        <v>-</v>
      </c>
      <c r="N258" s="1132" t="str">
        <f>IF(ISNUMBER(MATCH(F1054,Oct_Inputs_Calc!O:O,0)),"Oct","-")</f>
        <v>-</v>
      </c>
      <c r="O258" s="1132"/>
      <c r="P258" s="1138" t="str">
        <f>IF(A258=
"A",_xlfn.XLOOKUP(F258,'Section A - Public Patients'!T:T,'Section A - Public Patients'!S:S),
IF(A258="B",_xlfn.XLOOKUP(F258,'Section B - Private Patients'!T:T,'Section B - Private Patients'!S:S),
IF(A258="C",_xlfn.XLOOKUP(F258,'Section C - Psych &amp; Mental Hlth'!T:T,'Section C - Psych &amp; Mental Hlth'!S:S),
IF(A258="D",_xlfn.XLOOKUP(F258,'Section D - Res Com.Care, MPHS '!T:T,'Section D - Res Com.Care, MPHS '!S:S),
IF(A258="E",_xlfn.XLOOKUP(F258,'Section E - Miscellaneous '!T:T,'Section E - Miscellaneous '!S:S))))))</f>
        <v>LINKED</v>
      </c>
      <c r="Q258" s="1145" t="str">
        <f>IF(A258=
"A",_xlfn.XLOOKUP(F258,'Section A - Public Patients'!T:T,'Section A - Public Patients'!V:V),
IF(A258="B",_xlfn.XLOOKUP(F258,'Section B - Private Patients'!T:T,'Section B - Private Patients'!V:V),
IF(A258="C",_xlfn.XLOOKUP(F258,'Section C - Psych &amp; Mental Hlth'!T:T,'Section C - Psych &amp; Mental Hlth'!V:V),
IF(A258="D",_xlfn.XLOOKUP(F258,'Section D - Res Com.Care, MPHS '!T:T,'Section D - Res Com.Care, MPHS '!V:V),
IF(A258="E",_xlfn.XLOOKUP(F258,'Section E - Miscellaneous '!T:T,'Section E - Miscellaneous '!V:V))))))</f>
        <v>A-2.2-003</v>
      </c>
      <c r="R258" s="1202" t="str">
        <f t="shared" si="11"/>
        <v>NilFor each accident and emergency service as a triage Category 3 patient90006355</v>
      </c>
    </row>
    <row r="259" spans="1:18" x14ac:dyDescent="0.2">
      <c r="A259" s="1078" t="str">
        <f t="shared" si="9"/>
        <v>A</v>
      </c>
      <c r="B259" s="1086" t="s">
        <v>791</v>
      </c>
      <c r="C259" s="1438" t="s">
        <v>6181</v>
      </c>
      <c r="D259" s="1089" t="s">
        <v>4218</v>
      </c>
      <c r="E259" s="1438">
        <v>90007135</v>
      </c>
      <c r="F259" s="1132" t="s">
        <v>4622</v>
      </c>
      <c r="G259" s="1132"/>
      <c r="H259" s="1132"/>
      <c r="I259" s="1132" t="str">
        <f t="shared" si="10"/>
        <v>----Jul----</v>
      </c>
      <c r="J259" s="1132" t="str">
        <f>IF(ISNUMBER(MATCH(F259,Jan_Inputs_Calc!O:O,0)),"Jan","-")</f>
        <v>-</v>
      </c>
      <c r="K259" s="1132" t="str">
        <f>IF(ISNUMBER(MATCH(F259,Mar_Inputs_Calc_exHACC!O:O,0)),"Mar","-")</f>
        <v>-</v>
      </c>
      <c r="L259" s="1132" t="str">
        <f>IF(ISNUMBER(MATCH(F259,Jul_Inputs_Calc!P:P,0)),"Jul","-")</f>
        <v>Jul</v>
      </c>
      <c r="M259" s="1132" t="str">
        <f>IF(ISNUMBER(MATCH(F259,Sep_Inputs_Calc!O:O,0)),"Sep","-")</f>
        <v>-</v>
      </c>
      <c r="N259" s="1132" t="str">
        <f>IF(ISNUMBER(MATCH(F1055,Oct_Inputs_Calc!O:O,0)),"Oct","-")</f>
        <v>-</v>
      </c>
      <c r="O259" s="1132"/>
      <c r="P259" s="1138" t="str">
        <f>IF(A259=
"A",_xlfn.XLOOKUP(F259,'Section A - Public Patients'!T:T,'Section A - Public Patients'!S:S),
IF(A259="B",_xlfn.XLOOKUP(F259,'Section B - Private Patients'!T:T,'Section B - Private Patients'!S:S),
IF(A259="C",_xlfn.XLOOKUP(F259,'Section C - Psych &amp; Mental Hlth'!T:T,'Section C - Psych &amp; Mental Hlth'!S:S),
IF(A259="D",_xlfn.XLOOKUP(F259,'Section D - Res Com.Care, MPHS '!T:T,'Section D - Res Com.Care, MPHS '!S:S),
IF(A259="E",_xlfn.XLOOKUP(F259,'Section E - Miscellaneous '!T:T,'Section E - Miscellaneous '!S:S))))))</f>
        <v>LINKED</v>
      </c>
      <c r="Q259" s="1145" t="str">
        <f>IF(A259=
"A",_xlfn.XLOOKUP(F259,'Section A - Public Patients'!T:T,'Section A - Public Patients'!V:V),
IF(A259="B",_xlfn.XLOOKUP(F259,'Section B - Private Patients'!T:T,'Section B - Private Patients'!V:V),
IF(A259="C",_xlfn.XLOOKUP(F259,'Section C - Psych &amp; Mental Hlth'!T:T,'Section C - Psych &amp; Mental Hlth'!V:V),
IF(A259="D",_xlfn.XLOOKUP(F259,'Section D - Res Com.Care, MPHS '!T:T,'Section D - Res Com.Care, MPHS '!V:V),
IF(A259="E",_xlfn.XLOOKUP(F259,'Section E - Miscellaneous '!T:T,'Section E - Miscellaneous '!V:V))))))</f>
        <v>A-2.2-004</v>
      </c>
      <c r="R259" s="1202" t="str">
        <f t="shared" si="11"/>
        <v>NilFor each accident and emergency service as a triage Category 4 patient90007135</v>
      </c>
    </row>
    <row r="260" spans="1:18" x14ac:dyDescent="0.2">
      <c r="A260" s="1078" t="str">
        <f t="shared" si="9"/>
        <v>A</v>
      </c>
      <c r="B260" s="1086" t="s">
        <v>792</v>
      </c>
      <c r="C260" s="1438" t="s">
        <v>6181</v>
      </c>
      <c r="D260" s="1089" t="s">
        <v>4219</v>
      </c>
      <c r="E260" s="1438">
        <v>90005673</v>
      </c>
      <c r="F260" s="1132" t="s">
        <v>4623</v>
      </c>
      <c r="G260" s="1132"/>
      <c r="H260" s="1132"/>
      <c r="I260" s="1132" t="str">
        <f t="shared" si="10"/>
        <v>----Jul----</v>
      </c>
      <c r="J260" s="1132" t="str">
        <f>IF(ISNUMBER(MATCH(F260,Jan_Inputs_Calc!O:O,0)),"Jan","-")</f>
        <v>-</v>
      </c>
      <c r="K260" s="1132" t="str">
        <f>IF(ISNUMBER(MATCH(F260,Mar_Inputs_Calc_exHACC!O:O,0)),"Mar","-")</f>
        <v>-</v>
      </c>
      <c r="L260" s="1132" t="str">
        <f>IF(ISNUMBER(MATCH(F260,Jul_Inputs_Calc!P:P,0)),"Jul","-")</f>
        <v>Jul</v>
      </c>
      <c r="M260" s="1132" t="str">
        <f>IF(ISNUMBER(MATCH(F260,Sep_Inputs_Calc!O:O,0)),"Sep","-")</f>
        <v>-</v>
      </c>
      <c r="N260" s="1132" t="str">
        <f>IF(ISNUMBER(MATCH(F1056,Oct_Inputs_Calc!O:O,0)),"Oct","-")</f>
        <v>-</v>
      </c>
      <c r="O260" s="1132"/>
      <c r="P260" s="1138" t="str">
        <f>IF(A260=
"A",_xlfn.XLOOKUP(F260,'Section A - Public Patients'!T:T,'Section A - Public Patients'!S:S),
IF(A260="B",_xlfn.XLOOKUP(F260,'Section B - Private Patients'!T:T,'Section B - Private Patients'!S:S),
IF(A260="C",_xlfn.XLOOKUP(F260,'Section C - Psych &amp; Mental Hlth'!T:T,'Section C - Psych &amp; Mental Hlth'!S:S),
IF(A260="D",_xlfn.XLOOKUP(F260,'Section D - Res Com.Care, MPHS '!T:T,'Section D - Res Com.Care, MPHS '!S:S),
IF(A260="E",_xlfn.XLOOKUP(F260,'Section E - Miscellaneous '!T:T,'Section E - Miscellaneous '!S:S))))))</f>
        <v>LINKED</v>
      </c>
      <c r="Q260" s="1145" t="str">
        <f>IF(A260=
"A",_xlfn.XLOOKUP(F260,'Section A - Public Patients'!T:T,'Section A - Public Patients'!V:V),
IF(A260="B",_xlfn.XLOOKUP(F260,'Section B - Private Patients'!T:T,'Section B - Private Patients'!V:V),
IF(A260="C",_xlfn.XLOOKUP(F260,'Section C - Psych &amp; Mental Hlth'!T:T,'Section C - Psych &amp; Mental Hlth'!V:V),
IF(A260="D",_xlfn.XLOOKUP(F260,'Section D - Res Com.Care, MPHS '!T:T,'Section D - Res Com.Care, MPHS '!V:V),
IF(A260="E",_xlfn.XLOOKUP(F260,'Section E - Miscellaneous '!T:T,'Section E - Miscellaneous '!V:V))))))</f>
        <v>A-2.2-005</v>
      </c>
      <c r="R260" s="1202" t="str">
        <f t="shared" si="11"/>
        <v>NilFor each accident and emergency service as a triage Category 5 patient90005673</v>
      </c>
    </row>
    <row r="261" spans="1:18" x14ac:dyDescent="0.2">
      <c r="A261" s="1078" t="str">
        <f t="shared" si="9"/>
        <v>A</v>
      </c>
      <c r="B261" s="1086" t="s">
        <v>792</v>
      </c>
      <c r="C261" s="1438" t="s">
        <v>6181</v>
      </c>
      <c r="D261" s="1089" t="s">
        <v>793</v>
      </c>
      <c r="E261" s="1438" t="s">
        <v>6181</v>
      </c>
      <c r="F261" s="1132" t="s">
        <v>4624</v>
      </c>
      <c r="G261" s="1132"/>
      <c r="H261" s="1132"/>
      <c r="I261" s="1132" t="str">
        <f t="shared" si="10"/>
        <v>---------</v>
      </c>
      <c r="J261" s="1132" t="str">
        <f>IF(ISNUMBER(MATCH(F261,Jan_Inputs_Calc!O:O,0)),"Jan","-")</f>
        <v>-</v>
      </c>
      <c r="K261" s="1132" t="str">
        <f>IF(ISNUMBER(MATCH(F261,Mar_Inputs_Calc_exHACC!O:O,0)),"Mar","-")</f>
        <v>-</v>
      </c>
      <c r="L261" s="1132" t="str">
        <f>IF(ISNUMBER(MATCH(F261,Jul_Inputs_Calc!P:P,0)),"Jul","-")</f>
        <v>-</v>
      </c>
      <c r="M261" s="1132" t="str">
        <f>IF(ISNUMBER(MATCH(F261,Sep_Inputs_Calc!O:O,0)),"Sep","-")</f>
        <v>-</v>
      </c>
      <c r="N261" s="1132" t="str">
        <f>IF(ISNUMBER(MATCH(F1057,Oct_Inputs_Calc!O:O,0)),"Oct","-")</f>
        <v>-</v>
      </c>
      <c r="O261" s="1132"/>
      <c r="P261" s="1138" t="str">
        <f>IF(A261=
"A",_xlfn.XLOOKUP(F261,'Section A - Public Patients'!T:T,'Section A - Public Patients'!S:S),
IF(A261="B",_xlfn.XLOOKUP(F261,'Section B - Private Patients'!T:T,'Section B - Private Patients'!S:S),
IF(A261="C",_xlfn.XLOOKUP(F261,'Section C - Psych &amp; Mental Hlth'!T:T,'Section C - Psych &amp; Mental Hlth'!S:S),
IF(A261="D",_xlfn.XLOOKUP(F261,'Section D - Res Com.Care, MPHS '!T:T,'Section D - Res Com.Care, MPHS '!S:S),
IF(A261="E",_xlfn.XLOOKUP(F261,'Section E - Miscellaneous '!T:T,'Section E - Miscellaneous '!S:S))))))</f>
        <v>SPECIAL</v>
      </c>
      <c r="Q261" s="1145">
        <f>IF(A261=
"A",_xlfn.XLOOKUP(F261,'Section A - Public Patients'!T:T,'Section A - Public Patients'!V:V),
IF(A261="B",_xlfn.XLOOKUP(F261,'Section B - Private Patients'!T:T,'Section B - Private Patients'!V:V),
IF(A261="C",_xlfn.XLOOKUP(F261,'Section C - Psych &amp; Mental Hlth'!T:T,'Section C - Psych &amp; Mental Hlth'!V:V),
IF(A261="D",_xlfn.XLOOKUP(F261,'Section D - Res Com.Care, MPHS '!T:T,'Section D - Res Com.Care, MPHS '!V:V),
IF(A261="E",_xlfn.XLOOKUP(F261,'Section E - Miscellaneous '!T:T,'Section E - Miscellaneous '!V:V))))))</f>
        <v>0</v>
      </c>
      <c r="R261" s="1202" t="str">
        <f t="shared" si="11"/>
        <v>NilFor each diagnostic imaging serviceNil</v>
      </c>
    </row>
    <row r="262" spans="1:18" x14ac:dyDescent="0.2">
      <c r="A262" s="1078" t="str">
        <f t="shared" si="9"/>
        <v>A</v>
      </c>
      <c r="B262" s="1086" t="s">
        <v>792</v>
      </c>
      <c r="C262" s="1438" t="s">
        <v>6181</v>
      </c>
      <c r="D262" s="1089" t="s">
        <v>3931</v>
      </c>
      <c r="E262" s="1438">
        <v>90007136</v>
      </c>
      <c r="F262" s="1132" t="s">
        <v>4625</v>
      </c>
      <c r="G262" s="1132"/>
      <c r="H262" s="1132"/>
      <c r="I262" s="1132" t="str">
        <f t="shared" si="10"/>
        <v>----Jul----</v>
      </c>
      <c r="J262" s="1132" t="str">
        <f>IF(ISNUMBER(MATCH(F262,Jan_Inputs_Calc!O:O,0)),"Jan","-")</f>
        <v>-</v>
      </c>
      <c r="K262" s="1132" t="str">
        <f>IF(ISNUMBER(MATCH(F262,Mar_Inputs_Calc_exHACC!O:O,0)),"Mar","-")</f>
        <v>-</v>
      </c>
      <c r="L262" s="1132" t="str">
        <f>IF(ISNUMBER(MATCH(F262,Jul_Inputs_Calc!P:P,0)),"Jul","-")</f>
        <v>Jul</v>
      </c>
      <c r="M262" s="1132" t="str">
        <f>IF(ISNUMBER(MATCH(F262,Sep_Inputs_Calc!O:O,0)),"Sep","-")</f>
        <v>-</v>
      </c>
      <c r="N262" s="1132" t="str">
        <f>IF(ISNUMBER(MATCH(F1058,Oct_Inputs_Calc!O:O,0)),"Oct","-")</f>
        <v>-</v>
      </c>
      <c r="O262" s="1132"/>
      <c r="P262" s="1138" t="str">
        <f>IF(A262=
"A",_xlfn.XLOOKUP(F262,'Section A - Public Patients'!T:T,'Section A - Public Patients'!S:S),
IF(A262="B",_xlfn.XLOOKUP(F262,'Section B - Private Patients'!T:T,'Section B - Private Patients'!S:S),
IF(A262="C",_xlfn.XLOOKUP(F262,'Section C - Psych &amp; Mental Hlth'!T:T,'Section C - Psych &amp; Mental Hlth'!S:S),
IF(A262="D",_xlfn.XLOOKUP(F262,'Section D - Res Com.Care, MPHS '!T:T,'Section D - Res Com.Care, MPHS '!S:S),
IF(A262="E",_xlfn.XLOOKUP(F262,'Section E - Miscellaneous '!T:T,'Section E - Miscellaneous '!S:S))))))</f>
        <v>INPUT</v>
      </c>
      <c r="Q262" s="1145" t="str">
        <f>IF(A262=
"A",_xlfn.XLOOKUP(F262,'Section A - Public Patients'!T:T,'Section A - Public Patients'!V:V),
IF(A262="B",_xlfn.XLOOKUP(F262,'Section B - Private Patients'!T:T,'Section B - Private Patients'!V:V),
IF(A262="C",_xlfn.XLOOKUP(F262,'Section C - Psych &amp; Mental Hlth'!T:T,'Section C - Psych &amp; Mental Hlth'!V:V),
IF(A262="D",_xlfn.XLOOKUP(F262,'Section D - Res Com.Care, MPHS '!T:T,'Section D - Res Com.Care, MPHS '!V:V),
IF(A262="E",_xlfn.XLOOKUP(F262,'Section E - Miscellaneous '!T:T,'Section E - Miscellaneous '!V:V))))))</f>
        <v>A-2.3-007</v>
      </c>
      <c r="R262" s="1202" t="str">
        <f t="shared" si="11"/>
        <v>NilFor each pathology service (per pathology request slip)90007136</v>
      </c>
    </row>
    <row r="263" spans="1:18" x14ac:dyDescent="0.2">
      <c r="A263" s="1078" t="str">
        <f t="shared" si="9"/>
        <v>A</v>
      </c>
      <c r="B263" s="1086" t="s">
        <v>792</v>
      </c>
      <c r="C263" s="1438" t="s">
        <v>6181</v>
      </c>
      <c r="D263" s="1089" t="s">
        <v>797</v>
      </c>
      <c r="E263" s="1438">
        <v>90007976</v>
      </c>
      <c r="F263" s="1132" t="s">
        <v>4626</v>
      </c>
      <c r="G263" s="1132"/>
      <c r="H263" s="1132"/>
      <c r="I263" s="1132" t="str">
        <f t="shared" si="10"/>
        <v>---------</v>
      </c>
      <c r="J263" s="1132" t="str">
        <f>IF(ISNUMBER(MATCH(F263,Jan_Inputs_Calc!O:O,0)),"Jan","-")</f>
        <v>-</v>
      </c>
      <c r="K263" s="1132" t="str">
        <f>IF(ISNUMBER(MATCH(F263,Mar_Inputs_Calc_exHACC!O:O,0)),"Mar","-")</f>
        <v>-</v>
      </c>
      <c r="L263" s="1132" t="str">
        <f>IF(ISNUMBER(MATCH(F263,Jul_Inputs_Calc!P:P,0)),"Jul","-")</f>
        <v>-</v>
      </c>
      <c r="M263" s="1132" t="str">
        <f>IF(ISNUMBER(MATCH(F263,Sep_Inputs_Calc!O:O,0)),"Sep","-")</f>
        <v>-</v>
      </c>
      <c r="N263" s="1132" t="str">
        <f>IF(ISNUMBER(MATCH(F1059,Oct_Inputs_Calc!O:O,0)),"Oct","-")</f>
        <v>-</v>
      </c>
      <c r="O263" s="1132"/>
      <c r="P263" s="1138" t="str">
        <f>IF(A263=
"A",_xlfn.XLOOKUP(F263,'Section A - Public Patients'!T:T,'Section A - Public Patients'!S:S),
IF(A263="B",_xlfn.XLOOKUP(F263,'Section B - Private Patients'!T:T,'Section B - Private Patients'!S:S),
IF(A263="C",_xlfn.XLOOKUP(F263,'Section C - Psych &amp; Mental Hlth'!T:T,'Section C - Psych &amp; Mental Hlth'!S:S),
IF(A263="D",_xlfn.XLOOKUP(F263,'Section D - Res Com.Care, MPHS '!T:T,'Section D - Res Com.Care, MPHS '!S:S),
IF(A263="E",_xlfn.XLOOKUP(F263,'Section E - Miscellaneous '!T:T,'Section E - Miscellaneous '!S:S))))))</f>
        <v>SPECIAL</v>
      </c>
      <c r="Q263" s="1145">
        <f>IF(A263=
"A",_xlfn.XLOOKUP(F263,'Section A - Public Patients'!T:T,'Section A - Public Patients'!V:V),
IF(A263="B",_xlfn.XLOOKUP(F263,'Section B - Private Patients'!T:T,'Section B - Private Patients'!V:V),
IF(A263="C",_xlfn.XLOOKUP(F263,'Section C - Psych &amp; Mental Hlth'!T:T,'Section C - Psych &amp; Mental Hlth'!V:V),
IF(A263="D",_xlfn.XLOOKUP(F263,'Section D - Res Com.Care, MPHS '!T:T,'Section D - Res Com.Care, MPHS '!V:V),
IF(A263="E",_xlfn.XLOOKUP(F263,'Section E - Miscellaneous '!T:T,'Section E - Miscellaneous '!V:V))))))</f>
        <v>0</v>
      </c>
      <c r="R263" s="1202" t="str">
        <f t="shared" si="11"/>
        <v>NilPharmaceuticals90007976</v>
      </c>
    </row>
    <row r="264" spans="1:18" ht="25.5" x14ac:dyDescent="0.2">
      <c r="A264" s="1078" t="str">
        <f t="shared" si="9"/>
        <v>A</v>
      </c>
      <c r="B264" s="1086" t="s">
        <v>784</v>
      </c>
      <c r="C264" s="1438" t="s">
        <v>6181</v>
      </c>
      <c r="D264" s="1089" t="s">
        <v>4222</v>
      </c>
      <c r="E264" s="1438">
        <v>90006356</v>
      </c>
      <c r="F264" s="1132" t="s">
        <v>4627</v>
      </c>
      <c r="G264" s="1132"/>
      <c r="H264" s="1132"/>
      <c r="I264" s="1132" t="str">
        <f t="shared" si="10"/>
        <v>----Jul----</v>
      </c>
      <c r="J264" s="1132" t="str">
        <f>IF(ISNUMBER(MATCH(F264,Jan_Inputs_Calc!O:O,0)),"Jan","-")</f>
        <v>-</v>
      </c>
      <c r="K264" s="1132" t="str">
        <f>IF(ISNUMBER(MATCH(F264,Mar_Inputs_Calc_exHACC!O:O,0)),"Mar","-")</f>
        <v>-</v>
      </c>
      <c r="L264" s="1132" t="str">
        <f>IF(ISNUMBER(MATCH(F264,Jul_Inputs_Calc!P:P,0)),"Jul","-")</f>
        <v>Jul</v>
      </c>
      <c r="M264" s="1132" t="str">
        <f>IF(ISNUMBER(MATCH(F264,Sep_Inputs_Calc!O:O,0)),"Sep","-")</f>
        <v>-</v>
      </c>
      <c r="N264" s="1132" t="str">
        <f>IF(ISNUMBER(MATCH(F1060,Oct_Inputs_Calc!O:O,0)),"Oct","-")</f>
        <v>-</v>
      </c>
      <c r="O264" s="1132"/>
      <c r="P264" s="1138" t="str">
        <f>IF(A264=
"A",_xlfn.XLOOKUP(F264,'Section A - Public Patients'!T:T,'Section A - Public Patients'!S:S),
IF(A264="B",_xlfn.XLOOKUP(F264,'Section B - Private Patients'!T:T,'Section B - Private Patients'!S:S),
IF(A264="C",_xlfn.XLOOKUP(F264,'Section C - Psych &amp; Mental Hlth'!T:T,'Section C - Psych &amp; Mental Hlth'!S:S),
IF(A264="D",_xlfn.XLOOKUP(F264,'Section D - Res Com.Care, MPHS '!T:T,'Section D - Res Com.Care, MPHS '!S:S),
IF(A264="E",_xlfn.XLOOKUP(F264,'Section E - Miscellaneous '!T:T,'Section E - Miscellaneous '!S:S))))))</f>
        <v>INPUT</v>
      </c>
      <c r="Q264" s="1145" t="str">
        <f>IF(A264=
"A",_xlfn.XLOOKUP(F264,'Section A - Public Patients'!T:T,'Section A - Public Patients'!V:V),
IF(A264="B",_xlfn.XLOOKUP(F264,'Section B - Private Patients'!T:T,'Section B - Private Patients'!V:V),
IF(A264="C",_xlfn.XLOOKUP(F264,'Section C - Psych &amp; Mental Hlth'!T:T,'Section C - Psych &amp; Mental Hlth'!V:V),
IF(A264="D",_xlfn.XLOOKUP(F264,'Section D - Res Com.Care, MPHS '!T:T,'Section D - Res Com.Care, MPHS '!V:V),
IF(A264="E",_xlfn.XLOOKUP(F264,'Section E - Miscellaneous '!T:T,'Section E - Miscellaneous '!V:V))))))</f>
        <v>A-2.3-009</v>
      </c>
      <c r="R264" s="1202" t="str">
        <f t="shared" si="11"/>
        <v>NilNon-admitted consultation occasion of service (inc. face to face and telehealth service provision) Specialty - unspecified90006356</v>
      </c>
    </row>
    <row r="265" spans="1:18" ht="25.5" x14ac:dyDescent="0.2">
      <c r="A265" s="1078" t="str">
        <f t="shared" ref="A265:A328" si="12">LEFT(F265,1)</f>
        <v>A</v>
      </c>
      <c r="B265" s="1086" t="s">
        <v>784</v>
      </c>
      <c r="C265" s="1438" t="s">
        <v>6181</v>
      </c>
      <c r="D265" s="1089" t="s">
        <v>4223</v>
      </c>
      <c r="E265" s="1438">
        <v>90008080</v>
      </c>
      <c r="F265" s="1132" t="s">
        <v>4628</v>
      </c>
      <c r="G265" s="1132"/>
      <c r="H265" s="1132"/>
      <c r="I265" s="1132" t="str">
        <f t="shared" ref="I265:I327" si="13">_xlfn.CONCAT(J265,"-",K265,"-",L265,"-",M265,"-",N265)</f>
        <v>----Jul----</v>
      </c>
      <c r="J265" s="1132" t="str">
        <f>IF(ISNUMBER(MATCH(F265,Jan_Inputs_Calc!O:O,0)),"Jan","-")</f>
        <v>-</v>
      </c>
      <c r="K265" s="1132" t="str">
        <f>IF(ISNUMBER(MATCH(F265,Mar_Inputs_Calc_exHACC!O:O,0)),"Mar","-")</f>
        <v>-</v>
      </c>
      <c r="L265" s="1132" t="str">
        <f>IF(ISNUMBER(MATCH(F265,Jul_Inputs_Calc!P:P,0)),"Jul","-")</f>
        <v>Jul</v>
      </c>
      <c r="M265" s="1132" t="str">
        <f>IF(ISNUMBER(MATCH(F265,Sep_Inputs_Calc!O:O,0)),"Sep","-")</f>
        <v>-</v>
      </c>
      <c r="N265" s="1132" t="str">
        <f>IF(ISNUMBER(MATCH(F1061,Oct_Inputs_Calc!O:O,0)),"Oct","-")</f>
        <v>-</v>
      </c>
      <c r="O265" s="1132"/>
      <c r="P265" s="1138" t="str">
        <f>IF(A265=
"A",_xlfn.XLOOKUP(F265,'Section A - Public Patients'!T:T,'Section A - Public Patients'!S:S),
IF(A265="B",_xlfn.XLOOKUP(F265,'Section B - Private Patients'!T:T,'Section B - Private Patients'!S:S),
IF(A265="C",_xlfn.XLOOKUP(F265,'Section C - Psych &amp; Mental Hlth'!T:T,'Section C - Psych &amp; Mental Hlth'!S:S),
IF(A265="D",_xlfn.XLOOKUP(F265,'Section D - Res Com.Care, MPHS '!T:T,'Section D - Res Com.Care, MPHS '!S:S),
IF(A265="E",_xlfn.XLOOKUP(F265,'Section E - Miscellaneous '!T:T,'Section E - Miscellaneous '!S:S))))))</f>
        <v>LINKED</v>
      </c>
      <c r="Q265" s="1145" t="str">
        <f>IF(A265=
"A",_xlfn.XLOOKUP(F265,'Section A - Public Patients'!T:T,'Section A - Public Patients'!V:V),
IF(A265="B",_xlfn.XLOOKUP(F265,'Section B - Private Patients'!T:T,'Section B - Private Patients'!V:V),
IF(A265="C",_xlfn.XLOOKUP(F265,'Section C - Psych &amp; Mental Hlth'!T:T,'Section C - Psych &amp; Mental Hlth'!V:V),
IF(A265="D",_xlfn.XLOOKUP(F265,'Section D - Res Com.Care, MPHS '!T:T,'Section D - Res Com.Care, MPHS '!V:V),
IF(A265="E",_xlfn.XLOOKUP(F265,'Section E - Miscellaneous '!T:T,'Section E - Miscellaneous '!V:V))))))</f>
        <v>A-2.3-009</v>
      </c>
      <c r="R265" s="1202" t="str">
        <f t="shared" ref="R265:R328" si="14">_xlfn.CONCAT(C265,D265,E265)</f>
        <v>NilNon-admitted consultation occasion of service (inc. face to face and telehealth service provision) Speciality - Mental Health90008080</v>
      </c>
    </row>
    <row r="266" spans="1:18" ht="25.5" x14ac:dyDescent="0.2">
      <c r="A266" s="1078" t="str">
        <f t="shared" si="12"/>
        <v>A</v>
      </c>
      <c r="B266" s="1086" t="s">
        <v>784</v>
      </c>
      <c r="C266" s="1438" t="s">
        <v>6181</v>
      </c>
      <c r="D266" s="1089" t="s">
        <v>4224</v>
      </c>
      <c r="E266" s="1438">
        <v>90008065</v>
      </c>
      <c r="F266" s="1132" t="s">
        <v>4629</v>
      </c>
      <c r="G266" s="1132"/>
      <c r="H266" s="1132"/>
      <c r="I266" s="1132" t="str">
        <f t="shared" si="13"/>
        <v>----Jul----</v>
      </c>
      <c r="J266" s="1132" t="str">
        <f>IF(ISNUMBER(MATCH(F266,Jan_Inputs_Calc!O:O,0)),"Jan","-")</f>
        <v>-</v>
      </c>
      <c r="K266" s="1132" t="str">
        <f>IF(ISNUMBER(MATCH(F266,Mar_Inputs_Calc_exHACC!O:O,0)),"Mar","-")</f>
        <v>-</v>
      </c>
      <c r="L266" s="1132" t="str">
        <f>IF(ISNUMBER(MATCH(F266,Jul_Inputs_Calc!P:P,0)),"Jul","-")</f>
        <v>Jul</v>
      </c>
      <c r="M266" s="1132" t="str">
        <f>IF(ISNUMBER(MATCH(F266,Sep_Inputs_Calc!O:O,0)),"Sep","-")</f>
        <v>-</v>
      </c>
      <c r="N266" s="1132" t="str">
        <f>IF(ISNUMBER(MATCH(F1062,Oct_Inputs_Calc!O:O,0)),"Oct","-")</f>
        <v>-</v>
      </c>
      <c r="O266" s="1132"/>
      <c r="P266" s="1138" t="str">
        <f>IF(A266=
"A",_xlfn.XLOOKUP(F266,'Section A - Public Patients'!T:T,'Section A - Public Patients'!S:S),
IF(A266="B",_xlfn.XLOOKUP(F266,'Section B - Private Patients'!T:T,'Section B - Private Patients'!S:S),
IF(A266="C",_xlfn.XLOOKUP(F266,'Section C - Psych &amp; Mental Hlth'!T:T,'Section C - Psych &amp; Mental Hlth'!S:S),
IF(A266="D",_xlfn.XLOOKUP(F266,'Section D - Res Com.Care, MPHS '!T:T,'Section D - Res Com.Care, MPHS '!S:S),
IF(A266="E",_xlfn.XLOOKUP(F266,'Section E - Miscellaneous '!T:T,'Section E - Miscellaneous '!S:S))))))</f>
        <v>LINKED</v>
      </c>
      <c r="Q266" s="1145" t="str">
        <f>IF(A266=
"A",_xlfn.XLOOKUP(F266,'Section A - Public Patients'!T:T,'Section A - Public Patients'!V:V),
IF(A266="B",_xlfn.XLOOKUP(F266,'Section B - Private Patients'!T:T,'Section B - Private Patients'!V:V),
IF(A266="C",_xlfn.XLOOKUP(F266,'Section C - Psych &amp; Mental Hlth'!T:T,'Section C - Psych &amp; Mental Hlth'!V:V),
IF(A266="D",_xlfn.XLOOKUP(F266,'Section D - Res Com.Care, MPHS '!T:T,'Section D - Res Com.Care, MPHS '!V:V),
IF(A266="E",_xlfn.XLOOKUP(F266,'Section E - Miscellaneous '!T:T,'Section E - Miscellaneous '!V:V))))))</f>
        <v>A-2.3-009</v>
      </c>
      <c r="R266" s="1202" t="str">
        <f t="shared" si="14"/>
        <v>NilNon-admitted consultation occasion of service (inc. face to face and telehealth service provision) Speciality - Obstetrics including Antenatal90008065</v>
      </c>
    </row>
    <row r="267" spans="1:18" ht="25.5" x14ac:dyDescent="0.2">
      <c r="A267" s="1078" t="str">
        <f t="shared" si="12"/>
        <v>A</v>
      </c>
      <c r="B267" s="1086" t="s">
        <v>784</v>
      </c>
      <c r="C267" s="1438" t="s">
        <v>6181</v>
      </c>
      <c r="D267" s="1089" t="s">
        <v>4225</v>
      </c>
      <c r="E267" s="1438">
        <v>90008068</v>
      </c>
      <c r="F267" s="1132" t="s">
        <v>4630</v>
      </c>
      <c r="G267" s="1132"/>
      <c r="H267" s="1132"/>
      <c r="I267" s="1132" t="str">
        <f t="shared" si="13"/>
        <v>----Jul----</v>
      </c>
      <c r="J267" s="1132" t="str">
        <f>IF(ISNUMBER(MATCH(F267,Jan_Inputs_Calc!O:O,0)),"Jan","-")</f>
        <v>-</v>
      </c>
      <c r="K267" s="1132" t="str">
        <f>IF(ISNUMBER(MATCH(F267,Mar_Inputs_Calc_exHACC!O:O,0)),"Mar","-")</f>
        <v>-</v>
      </c>
      <c r="L267" s="1132" t="str">
        <f>IF(ISNUMBER(MATCH(F267,Jul_Inputs_Calc!P:P,0)),"Jul","-")</f>
        <v>Jul</v>
      </c>
      <c r="M267" s="1132" t="str">
        <f>IF(ISNUMBER(MATCH(F267,Sep_Inputs_Calc!O:O,0)),"Sep","-")</f>
        <v>-</v>
      </c>
      <c r="N267" s="1132" t="str">
        <f>IF(ISNUMBER(MATCH(F1063,Oct_Inputs_Calc!O:O,0)),"Oct","-")</f>
        <v>-</v>
      </c>
      <c r="O267" s="1132"/>
      <c r="P267" s="1138" t="str">
        <f>IF(A267=
"A",_xlfn.XLOOKUP(F267,'Section A - Public Patients'!T:T,'Section A - Public Patients'!S:S),
IF(A267="B",_xlfn.XLOOKUP(F267,'Section B - Private Patients'!T:T,'Section B - Private Patients'!S:S),
IF(A267="C",_xlfn.XLOOKUP(F267,'Section C - Psych &amp; Mental Hlth'!T:T,'Section C - Psych &amp; Mental Hlth'!S:S),
IF(A267="D",_xlfn.XLOOKUP(F267,'Section D - Res Com.Care, MPHS '!T:T,'Section D - Res Com.Care, MPHS '!S:S),
IF(A267="E",_xlfn.XLOOKUP(F267,'Section E - Miscellaneous '!T:T,'Section E - Miscellaneous '!S:S))))))</f>
        <v>LINKED</v>
      </c>
      <c r="Q267" s="1145" t="str">
        <f>IF(A267=
"A",_xlfn.XLOOKUP(F267,'Section A - Public Patients'!T:T,'Section A - Public Patients'!V:V),
IF(A267="B",_xlfn.XLOOKUP(F267,'Section B - Private Patients'!T:T,'Section B - Private Patients'!V:V),
IF(A267="C",_xlfn.XLOOKUP(F267,'Section C - Psych &amp; Mental Hlth'!T:T,'Section C - Psych &amp; Mental Hlth'!V:V),
IF(A267="D",_xlfn.XLOOKUP(F267,'Section D - Res Com.Care, MPHS '!T:T,'Section D - Res Com.Care, MPHS '!V:V),
IF(A267="E",_xlfn.XLOOKUP(F267,'Section E - Miscellaneous '!T:T,'Section E - Miscellaneous '!V:V))))))</f>
        <v>A-2.3-009</v>
      </c>
      <c r="R267" s="1202" t="str">
        <f t="shared" si="14"/>
        <v>Nil Non-admitted consultation occasion of service (inc. face to face and telehealth service provision) Speciality - Ophthalmic90008068</v>
      </c>
    </row>
    <row r="268" spans="1:18" ht="25.5" x14ac:dyDescent="0.2">
      <c r="A268" s="1078" t="str">
        <f t="shared" si="12"/>
        <v>A</v>
      </c>
      <c r="B268" s="1086" t="s">
        <v>784</v>
      </c>
      <c r="C268" s="1438" t="s">
        <v>6181</v>
      </c>
      <c r="D268" s="1089" t="s">
        <v>4226</v>
      </c>
      <c r="E268" s="1438">
        <v>90008078</v>
      </c>
      <c r="F268" s="1132" t="s">
        <v>4631</v>
      </c>
      <c r="G268" s="1132"/>
      <c r="H268" s="1132"/>
      <c r="I268" s="1132" t="str">
        <f t="shared" si="13"/>
        <v>----Jul----</v>
      </c>
      <c r="J268" s="1132" t="str">
        <f>IF(ISNUMBER(MATCH(F268,Jan_Inputs_Calc!O:O,0)),"Jan","-")</f>
        <v>-</v>
      </c>
      <c r="K268" s="1132" t="str">
        <f>IF(ISNUMBER(MATCH(F268,Mar_Inputs_Calc_exHACC!O:O,0)),"Mar","-")</f>
        <v>-</v>
      </c>
      <c r="L268" s="1132" t="str">
        <f>IF(ISNUMBER(MATCH(F268,Jul_Inputs_Calc!P:P,0)),"Jul","-")</f>
        <v>Jul</v>
      </c>
      <c r="M268" s="1132" t="str">
        <f>IF(ISNUMBER(MATCH(F268,Sep_Inputs_Calc!O:O,0)),"Sep","-")</f>
        <v>-</v>
      </c>
      <c r="N268" s="1132" t="str">
        <f>IF(ISNUMBER(MATCH(F1064,Oct_Inputs_Calc!O:O,0)),"Oct","-")</f>
        <v>-</v>
      </c>
      <c r="O268" s="1132"/>
      <c r="P268" s="1138" t="str">
        <f>IF(A268=
"A",_xlfn.XLOOKUP(F268,'Section A - Public Patients'!T:T,'Section A - Public Patients'!S:S),
IF(A268="B",_xlfn.XLOOKUP(F268,'Section B - Private Patients'!T:T,'Section B - Private Patients'!S:S),
IF(A268="C",_xlfn.XLOOKUP(F268,'Section C - Psych &amp; Mental Hlth'!T:T,'Section C - Psych &amp; Mental Hlth'!S:S),
IF(A268="D",_xlfn.XLOOKUP(F268,'Section D - Res Com.Care, MPHS '!T:T,'Section D - Res Com.Care, MPHS '!S:S),
IF(A268="E",_xlfn.XLOOKUP(F268,'Section E - Miscellaneous '!T:T,'Section E - Miscellaneous '!S:S))))))</f>
        <v>LINKED</v>
      </c>
      <c r="Q268" s="1145" t="str">
        <f>IF(A268=
"A",_xlfn.XLOOKUP(F268,'Section A - Public Patients'!T:T,'Section A - Public Patients'!V:V),
IF(A268="B",_xlfn.XLOOKUP(F268,'Section B - Private Patients'!T:T,'Section B - Private Patients'!V:V),
IF(A268="C",_xlfn.XLOOKUP(F268,'Section C - Psych &amp; Mental Hlth'!T:T,'Section C - Psych &amp; Mental Hlth'!V:V),
IF(A268="D",_xlfn.XLOOKUP(F268,'Section D - Res Com.Care, MPHS '!T:T,'Section D - Res Com.Care, MPHS '!V:V),
IF(A268="E",_xlfn.XLOOKUP(F268,'Section E - Miscellaneous '!T:T,'Section E - Miscellaneous '!V:V))))))</f>
        <v>A-2.3-009</v>
      </c>
      <c r="R268" s="1202" t="str">
        <f t="shared" si="14"/>
        <v>NilNon-admitted consultation occasion of service (inc. face to face and telehealth service provision) Speciality - Orthopaedics90008078</v>
      </c>
    </row>
    <row r="269" spans="1:18" ht="25.5" x14ac:dyDescent="0.2">
      <c r="A269" s="1078" t="str">
        <f t="shared" si="12"/>
        <v>A</v>
      </c>
      <c r="B269" s="1086" t="s">
        <v>784</v>
      </c>
      <c r="C269" s="1438" t="s">
        <v>6181</v>
      </c>
      <c r="D269" s="1089" t="s">
        <v>4227</v>
      </c>
      <c r="E269" s="1438">
        <v>90008079</v>
      </c>
      <c r="F269" s="1132" t="s">
        <v>4632</v>
      </c>
      <c r="G269" s="1132"/>
      <c r="H269" s="1132"/>
      <c r="I269" s="1132" t="str">
        <f t="shared" si="13"/>
        <v>----Jul----</v>
      </c>
      <c r="J269" s="1132" t="str">
        <f>IF(ISNUMBER(MATCH(F269,Jan_Inputs_Calc!O:O,0)),"Jan","-")</f>
        <v>-</v>
      </c>
      <c r="K269" s="1132" t="str">
        <f>IF(ISNUMBER(MATCH(F269,Mar_Inputs_Calc_exHACC!O:O,0)),"Mar","-")</f>
        <v>-</v>
      </c>
      <c r="L269" s="1132" t="str">
        <f>IF(ISNUMBER(MATCH(F269,Jul_Inputs_Calc!P:P,0)),"Jul","-")</f>
        <v>Jul</v>
      </c>
      <c r="M269" s="1132" t="str">
        <f>IF(ISNUMBER(MATCH(F269,Sep_Inputs_Calc!O:O,0)),"Sep","-")</f>
        <v>-</v>
      </c>
      <c r="N269" s="1132" t="str">
        <f>IF(ISNUMBER(MATCH(F1065,Oct_Inputs_Calc!O:O,0)),"Oct","-")</f>
        <v>-</v>
      </c>
      <c r="O269" s="1132"/>
      <c r="P269" s="1138" t="str">
        <f>IF(A269=
"A",_xlfn.XLOOKUP(F269,'Section A - Public Patients'!T:T,'Section A - Public Patients'!S:S),
IF(A269="B",_xlfn.XLOOKUP(F269,'Section B - Private Patients'!T:T,'Section B - Private Patients'!S:S),
IF(A269="C",_xlfn.XLOOKUP(F269,'Section C - Psych &amp; Mental Hlth'!T:T,'Section C - Psych &amp; Mental Hlth'!S:S),
IF(A269="D",_xlfn.XLOOKUP(F269,'Section D - Res Com.Care, MPHS '!T:T,'Section D - Res Com.Care, MPHS '!S:S),
IF(A269="E",_xlfn.XLOOKUP(F269,'Section E - Miscellaneous '!T:T,'Section E - Miscellaneous '!S:S))))))</f>
        <v>LINKED</v>
      </c>
      <c r="Q269" s="1145" t="str">
        <f>IF(A269=
"A",_xlfn.XLOOKUP(F269,'Section A - Public Patients'!T:T,'Section A - Public Patients'!V:V),
IF(A269="B",_xlfn.XLOOKUP(F269,'Section B - Private Patients'!T:T,'Section B - Private Patients'!V:V),
IF(A269="C",_xlfn.XLOOKUP(F269,'Section C - Psych &amp; Mental Hlth'!T:T,'Section C - Psych &amp; Mental Hlth'!V:V),
IF(A269="D",_xlfn.XLOOKUP(F269,'Section D - Res Com.Care, MPHS '!T:T,'Section D - Res Com.Care, MPHS '!V:V),
IF(A269="E",_xlfn.XLOOKUP(F269,'Section E - Miscellaneous '!T:T,'Section E - Miscellaneous '!V:V))))))</f>
        <v>A-2.3-009</v>
      </c>
      <c r="R269" s="1202" t="str">
        <f t="shared" si="14"/>
        <v>NilNon-admitted consultation occasion of service (inc. face to face and telehealth service provision) Speciality - Tuberculosis90008079</v>
      </c>
    </row>
    <row r="270" spans="1:18" x14ac:dyDescent="0.2">
      <c r="A270" s="1078" t="str">
        <f t="shared" si="12"/>
        <v>A</v>
      </c>
      <c r="B270" s="1086" t="s">
        <v>784</v>
      </c>
      <c r="C270" s="1438" t="s">
        <v>6181</v>
      </c>
      <c r="D270" s="1089" t="s">
        <v>793</v>
      </c>
      <c r="E270" s="1438" t="s">
        <v>6181</v>
      </c>
      <c r="F270" s="1132" t="s">
        <v>4633</v>
      </c>
      <c r="G270" s="1132"/>
      <c r="H270" s="1132"/>
      <c r="I270" s="1132" t="str">
        <f t="shared" si="13"/>
        <v>---------</v>
      </c>
      <c r="J270" s="1132" t="str">
        <f>IF(ISNUMBER(MATCH(F270,Jan_Inputs_Calc!O:O,0)),"Jan","-")</f>
        <v>-</v>
      </c>
      <c r="K270" s="1132" t="str">
        <f>IF(ISNUMBER(MATCH(F270,Mar_Inputs_Calc_exHACC!O:O,0)),"Mar","-")</f>
        <v>-</v>
      </c>
      <c r="L270" s="1132" t="str">
        <f>IF(ISNUMBER(MATCH(F270,Jul_Inputs_Calc!P:P,0)),"Jul","-")</f>
        <v>-</v>
      </c>
      <c r="M270" s="1132" t="str">
        <f>IF(ISNUMBER(MATCH(F270,Sep_Inputs_Calc!O:O,0)),"Sep","-")</f>
        <v>-</v>
      </c>
      <c r="N270" s="1132" t="str">
        <f>IF(ISNUMBER(MATCH(F1066,Oct_Inputs_Calc!O:O,0)),"Oct","-")</f>
        <v>-</v>
      </c>
      <c r="O270" s="1132"/>
      <c r="P270" s="1138" t="str">
        <f>IF(A270=
"A",_xlfn.XLOOKUP(F270,'Section A - Public Patients'!T:T,'Section A - Public Patients'!S:S),
IF(A270="B",_xlfn.XLOOKUP(F270,'Section B - Private Patients'!T:T,'Section B - Private Patients'!S:S),
IF(A270="C",_xlfn.XLOOKUP(F270,'Section C - Psych &amp; Mental Hlth'!T:T,'Section C - Psych &amp; Mental Hlth'!S:S),
IF(A270="D",_xlfn.XLOOKUP(F270,'Section D - Res Com.Care, MPHS '!T:T,'Section D - Res Com.Care, MPHS '!S:S),
IF(A270="E",_xlfn.XLOOKUP(F270,'Section E - Miscellaneous '!T:T,'Section E - Miscellaneous '!S:S))))))</f>
        <v>SPECIAL</v>
      </c>
      <c r="Q270" s="1145">
        <f>IF(A270=
"A",_xlfn.XLOOKUP(F270,'Section A - Public Patients'!T:T,'Section A - Public Patients'!V:V),
IF(A270="B",_xlfn.XLOOKUP(F270,'Section B - Private Patients'!T:T,'Section B - Private Patients'!V:V),
IF(A270="C",_xlfn.XLOOKUP(F270,'Section C - Psych &amp; Mental Hlth'!T:T,'Section C - Psych &amp; Mental Hlth'!V:V),
IF(A270="D",_xlfn.XLOOKUP(F270,'Section D - Res Com.Care, MPHS '!T:T,'Section D - Res Com.Care, MPHS '!V:V),
IF(A270="E",_xlfn.XLOOKUP(F270,'Section E - Miscellaneous '!T:T,'Section E - Miscellaneous '!V:V))))))</f>
        <v>0</v>
      </c>
      <c r="R270" s="1202" t="str">
        <f t="shared" si="14"/>
        <v>NilFor each diagnostic imaging serviceNil</v>
      </c>
    </row>
    <row r="271" spans="1:18" x14ac:dyDescent="0.2">
      <c r="A271" s="1078" t="str">
        <f t="shared" si="12"/>
        <v>A</v>
      </c>
      <c r="B271" s="1086" t="s">
        <v>784</v>
      </c>
      <c r="C271" s="1438" t="s">
        <v>6181</v>
      </c>
      <c r="D271" s="1089" t="s">
        <v>3931</v>
      </c>
      <c r="E271" s="1438">
        <v>90007136</v>
      </c>
      <c r="F271" s="1132" t="s">
        <v>4634</v>
      </c>
      <c r="G271" s="1132"/>
      <c r="H271" s="1132"/>
      <c r="I271" s="1132" t="str">
        <f t="shared" si="13"/>
        <v>----Jul----</v>
      </c>
      <c r="J271" s="1132" t="str">
        <f>IF(ISNUMBER(MATCH(F271,Jan_Inputs_Calc!O:O,0)),"Jan","-")</f>
        <v>-</v>
      </c>
      <c r="K271" s="1132" t="str">
        <f>IF(ISNUMBER(MATCH(F271,Mar_Inputs_Calc_exHACC!O:O,0)),"Mar","-")</f>
        <v>-</v>
      </c>
      <c r="L271" s="1132" t="str">
        <f>IF(ISNUMBER(MATCH(F271,Jul_Inputs_Calc!P:P,0)),"Jul","-")</f>
        <v>Jul</v>
      </c>
      <c r="M271" s="1132" t="str">
        <f>IF(ISNUMBER(MATCH(F271,Sep_Inputs_Calc!O:O,0)),"Sep","-")</f>
        <v>-</v>
      </c>
      <c r="N271" s="1132" t="str">
        <f>IF(ISNUMBER(MATCH(F1067,Oct_Inputs_Calc!O:O,0)),"Oct","-")</f>
        <v>-</v>
      </c>
      <c r="O271" s="1132"/>
      <c r="P271" s="1138" t="str">
        <f>IF(A271=
"A",_xlfn.XLOOKUP(F271,'Section A - Public Patients'!T:T,'Section A - Public Patients'!S:S),
IF(A271="B",_xlfn.XLOOKUP(F271,'Section B - Private Patients'!T:T,'Section B - Private Patients'!S:S),
IF(A271="C",_xlfn.XLOOKUP(F271,'Section C - Psych &amp; Mental Hlth'!T:T,'Section C - Psych &amp; Mental Hlth'!S:S),
IF(A271="D",_xlfn.XLOOKUP(F271,'Section D - Res Com.Care, MPHS '!T:T,'Section D - Res Com.Care, MPHS '!S:S),
IF(A271="E",_xlfn.XLOOKUP(F271,'Section E - Miscellaneous '!T:T,'Section E - Miscellaneous '!S:S))))))</f>
        <v>LINKED</v>
      </c>
      <c r="Q271" s="1145" t="str">
        <f>IF(A271=
"A",_xlfn.XLOOKUP(F271,'Section A - Public Patients'!T:T,'Section A - Public Patients'!V:V),
IF(A271="B",_xlfn.XLOOKUP(F271,'Section B - Private Patients'!T:T,'Section B - Private Patients'!V:V),
IF(A271="C",_xlfn.XLOOKUP(F271,'Section C - Psych &amp; Mental Hlth'!T:T,'Section C - Psych &amp; Mental Hlth'!V:V),
IF(A271="D",_xlfn.XLOOKUP(F271,'Section D - Res Com.Care, MPHS '!T:T,'Section D - Res Com.Care, MPHS '!V:V),
IF(A271="E",_xlfn.XLOOKUP(F271,'Section E - Miscellaneous '!T:T,'Section E - Miscellaneous '!V:V))))))</f>
        <v>A-2.3-007</v>
      </c>
      <c r="R271" s="1202" t="str">
        <f t="shared" si="14"/>
        <v>NilFor each pathology service (per pathology request slip)90007136</v>
      </c>
    </row>
    <row r="272" spans="1:18" x14ac:dyDescent="0.2">
      <c r="A272" s="1078" t="str">
        <f t="shared" si="12"/>
        <v>A</v>
      </c>
      <c r="B272" s="1086" t="s">
        <v>784</v>
      </c>
      <c r="C272" s="1438" t="s">
        <v>6181</v>
      </c>
      <c r="D272" s="1089" t="s">
        <v>797</v>
      </c>
      <c r="E272" s="1438">
        <v>90007976</v>
      </c>
      <c r="F272" s="1132" t="s">
        <v>4635</v>
      </c>
      <c r="G272" s="1132"/>
      <c r="H272" s="1132"/>
      <c r="I272" s="1132" t="str">
        <f t="shared" si="13"/>
        <v>---------</v>
      </c>
      <c r="J272" s="1132" t="str">
        <f>IF(ISNUMBER(MATCH(F272,Jan_Inputs_Calc!O:O,0)),"Jan","-")</f>
        <v>-</v>
      </c>
      <c r="K272" s="1132" t="str">
        <f>IF(ISNUMBER(MATCH(F272,Mar_Inputs_Calc_exHACC!O:O,0)),"Mar","-")</f>
        <v>-</v>
      </c>
      <c r="L272" s="1132" t="str">
        <f>IF(ISNUMBER(MATCH(F272,Jul_Inputs_Calc!P:P,0)),"Jul","-")</f>
        <v>-</v>
      </c>
      <c r="M272" s="1132" t="str">
        <f>IF(ISNUMBER(MATCH(F272,Sep_Inputs_Calc!O:O,0)),"Sep","-")</f>
        <v>-</v>
      </c>
      <c r="N272" s="1132" t="str">
        <f>IF(ISNUMBER(MATCH(F1068,Oct_Inputs_Calc!O:O,0)),"Oct","-")</f>
        <v>-</v>
      </c>
      <c r="O272" s="1132"/>
      <c r="P272" s="1138" t="str">
        <f>IF(A272=
"A",_xlfn.XLOOKUP(F272,'Section A - Public Patients'!T:T,'Section A - Public Patients'!S:S),
IF(A272="B",_xlfn.XLOOKUP(F272,'Section B - Private Patients'!T:T,'Section B - Private Patients'!S:S),
IF(A272="C",_xlfn.XLOOKUP(F272,'Section C - Psych &amp; Mental Hlth'!T:T,'Section C - Psych &amp; Mental Hlth'!S:S),
IF(A272="D",_xlfn.XLOOKUP(F272,'Section D - Res Com.Care, MPHS '!T:T,'Section D - Res Com.Care, MPHS '!S:S),
IF(A272="E",_xlfn.XLOOKUP(F272,'Section E - Miscellaneous '!T:T,'Section E - Miscellaneous '!S:S))))))</f>
        <v>SPECIAL</v>
      </c>
      <c r="Q272" s="1145">
        <f>IF(A272=
"A",_xlfn.XLOOKUP(F272,'Section A - Public Patients'!T:T,'Section A - Public Patients'!V:V),
IF(A272="B",_xlfn.XLOOKUP(F272,'Section B - Private Patients'!T:T,'Section B - Private Patients'!V:V),
IF(A272="C",_xlfn.XLOOKUP(F272,'Section C - Psych &amp; Mental Hlth'!T:T,'Section C - Psych &amp; Mental Hlth'!V:V),
IF(A272="D",_xlfn.XLOOKUP(F272,'Section D - Res Com.Care, MPHS '!T:T,'Section D - Res Com.Care, MPHS '!V:V),
IF(A272="E",_xlfn.XLOOKUP(F272,'Section E - Miscellaneous '!T:T,'Section E - Miscellaneous '!V:V))))))</f>
        <v>0</v>
      </c>
      <c r="R272" s="1202" t="str">
        <f t="shared" si="14"/>
        <v>NilPharmaceuticals90007976</v>
      </c>
    </row>
    <row r="273" spans="1:18" ht="76.5" x14ac:dyDescent="0.2">
      <c r="A273" s="1078" t="str">
        <f t="shared" si="12"/>
        <v>A</v>
      </c>
      <c r="B273" s="1086" t="s">
        <v>781</v>
      </c>
      <c r="C273" s="1438" t="s">
        <v>6181</v>
      </c>
      <c r="D273" s="1089" t="s">
        <v>351</v>
      </c>
      <c r="E273" s="1438" t="s">
        <v>6181</v>
      </c>
      <c r="F273" s="1132" t="s">
        <v>4636</v>
      </c>
      <c r="G273" s="1132"/>
      <c r="H273" s="1132"/>
      <c r="I273" s="1132" t="str">
        <f t="shared" si="13"/>
        <v>---------</v>
      </c>
      <c r="J273" s="1132" t="str">
        <f>IF(ISNUMBER(MATCH(F273,Jan_Inputs_Calc!O:O,0)),"Jan","-")</f>
        <v>-</v>
      </c>
      <c r="K273" s="1132" t="str">
        <f>IF(ISNUMBER(MATCH(F273,Mar_Inputs_Calc_exHACC!O:O,0)),"Mar","-")</f>
        <v>-</v>
      </c>
      <c r="L273" s="1132" t="str">
        <f>IF(ISNUMBER(MATCH(F273,Jul_Inputs_Calc!P:P,0)),"Jul","-")</f>
        <v>-</v>
      </c>
      <c r="M273" s="1132" t="str">
        <f>IF(ISNUMBER(MATCH(F273,Sep_Inputs_Calc!O:O,0)),"Sep","-")</f>
        <v>-</v>
      </c>
      <c r="N273" s="1132" t="str">
        <f>IF(ISNUMBER(MATCH(F1070,Oct_Inputs_Calc!O:O,0)),"Oct","-")</f>
        <v>-</v>
      </c>
      <c r="O273" s="1132"/>
      <c r="P273" s="1138" t="str">
        <f>IF(A273=
"A",_xlfn.XLOOKUP(F273,'Section A - Public Patients'!T:T,'Section A - Public Patients'!S:S),
IF(A273="B",_xlfn.XLOOKUP(F273,'Section B - Private Patients'!T:T,'Section B - Private Patients'!S:S),
IF(A273="C",_xlfn.XLOOKUP(F273,'Section C - Psych &amp; Mental Hlth'!T:T,'Section C - Psych &amp; Mental Hlth'!S:S),
IF(A273="D",_xlfn.XLOOKUP(F273,'Section D - Res Com.Care, MPHS '!T:T,'Section D - Res Com.Care, MPHS '!S:S),
IF(A273="E",_xlfn.XLOOKUP(F273,'Section E - Miscellaneous '!T:T,'Section E - Miscellaneous '!S:S))))))</f>
        <v>SPECIAL</v>
      </c>
      <c r="Q273" s="1145">
        <f>IF(A273=
"A",_xlfn.XLOOKUP(F273,'Section A - Public Patients'!T:T,'Section A - Public Patients'!V:V),
IF(A273="B",_xlfn.XLOOKUP(F273,'Section B - Private Patients'!T:T,'Section B - Private Patients'!V:V),
IF(A273="C",_xlfn.XLOOKUP(F273,'Section C - Psych &amp; Mental Hlth'!T:T,'Section C - Psych &amp; Mental Hlth'!V:V),
IF(A273="D",_xlfn.XLOOKUP(F273,'Section D - Res Com.Care, MPHS '!T:T,'Section D - Res Com.Care, MPHS '!V:V),
IF(A273="E",_xlfn.XLOOKUP(F273,'Section E - Miscellaneous '!T:T,'Section E - Miscellaneous '!V:V))))))</f>
        <v>0</v>
      </c>
      <c r="R273" s="1202" t="str">
        <f t="shared" si="14"/>
        <v>NilMemorandum of Understanding between the Commonwealth of Australia and State Government of Queensland provides for Queensland Health to invoice the Department of Immigration and Citizenship for services provided to detainees at non-Medicare / ineligible rates. Address for invoices is International Health and Medical Services, Level 5 Challis House, 4 Martin Place, Sydney NSW 2000. Nil</v>
      </c>
    </row>
    <row r="274" spans="1:18" ht="76.5" x14ac:dyDescent="0.2">
      <c r="A274" s="1078" t="str">
        <f t="shared" si="12"/>
        <v>A</v>
      </c>
      <c r="B274" s="1086" t="s">
        <v>784</v>
      </c>
      <c r="C274" s="1438" t="s">
        <v>6181</v>
      </c>
      <c r="D274" s="1089" t="s">
        <v>351</v>
      </c>
      <c r="E274" s="1438" t="s">
        <v>6181</v>
      </c>
      <c r="F274" s="1132" t="s">
        <v>4637</v>
      </c>
      <c r="G274" s="1132"/>
      <c r="H274" s="1132"/>
      <c r="I274" s="1132" t="str">
        <f t="shared" si="13"/>
        <v>---------</v>
      </c>
      <c r="J274" s="1132" t="str">
        <f>IF(ISNUMBER(MATCH(F274,Jan_Inputs_Calc!O:O,0)),"Jan","-")</f>
        <v>-</v>
      </c>
      <c r="K274" s="1132" t="str">
        <f>IF(ISNUMBER(MATCH(F274,Mar_Inputs_Calc_exHACC!O:O,0)),"Mar","-")</f>
        <v>-</v>
      </c>
      <c r="L274" s="1132" t="str">
        <f>IF(ISNUMBER(MATCH(F274,Jul_Inputs_Calc!P:P,0)),"Jul","-")</f>
        <v>-</v>
      </c>
      <c r="M274" s="1132" t="str">
        <f>IF(ISNUMBER(MATCH(F274,Sep_Inputs_Calc!O:O,0)),"Sep","-")</f>
        <v>-</v>
      </c>
      <c r="N274" s="1132" t="str">
        <f>IF(ISNUMBER(MATCH(F1071,Oct_Inputs_Calc!O:O,0)),"Oct","-")</f>
        <v>-</v>
      </c>
      <c r="O274" s="1132"/>
      <c r="P274" s="1138" t="str">
        <f>IF(A274=
"A",_xlfn.XLOOKUP(F274,'Section A - Public Patients'!T:T,'Section A - Public Patients'!S:S),
IF(A274="B",_xlfn.XLOOKUP(F274,'Section B - Private Patients'!T:T,'Section B - Private Patients'!S:S),
IF(A274="C",_xlfn.XLOOKUP(F274,'Section C - Psych &amp; Mental Hlth'!T:T,'Section C - Psych &amp; Mental Hlth'!S:S),
IF(A274="D",_xlfn.XLOOKUP(F274,'Section D - Res Com.Care, MPHS '!T:T,'Section D - Res Com.Care, MPHS '!S:S),
IF(A274="E",_xlfn.XLOOKUP(F274,'Section E - Miscellaneous '!T:T,'Section E - Miscellaneous '!S:S))))))</f>
        <v>SPECIAL</v>
      </c>
      <c r="Q274" s="1145">
        <f>IF(A274=
"A",_xlfn.XLOOKUP(F274,'Section A - Public Patients'!T:T,'Section A - Public Patients'!V:V),
IF(A274="B",_xlfn.XLOOKUP(F274,'Section B - Private Patients'!T:T,'Section B - Private Patients'!V:V),
IF(A274="C",_xlfn.XLOOKUP(F274,'Section C - Psych &amp; Mental Hlth'!T:T,'Section C - Psych &amp; Mental Hlth'!V:V),
IF(A274="D",_xlfn.XLOOKUP(F274,'Section D - Res Com.Care, MPHS '!T:T,'Section D - Res Com.Care, MPHS '!V:V),
IF(A274="E",_xlfn.XLOOKUP(F274,'Section E - Miscellaneous '!T:T,'Section E - Miscellaneous '!V:V))))))</f>
        <v>0</v>
      </c>
      <c r="R274" s="1202" t="str">
        <f t="shared" si="14"/>
        <v>NilMemorandum of Understanding between the Commonwealth of Australia and State Government of Queensland provides for Queensland Health to invoice the Department of Immigration and Citizenship for services provided to detainees at non-Medicare / ineligible rates. Address for invoices is International Health and Medical Services, Level 5 Challis House, 4 Martin Place, Sydney NSW 2000. Nil</v>
      </c>
    </row>
    <row r="275" spans="1:18" x14ac:dyDescent="0.2">
      <c r="A275" s="1078" t="str">
        <f t="shared" si="12"/>
        <v>A</v>
      </c>
      <c r="B275" s="1086" t="s">
        <v>781</v>
      </c>
      <c r="C275" s="1438" t="s">
        <v>6181</v>
      </c>
      <c r="D275" s="1092" t="s">
        <v>782</v>
      </c>
      <c r="E275" s="1438" t="s">
        <v>6181</v>
      </c>
      <c r="F275" s="1132" t="s">
        <v>4638</v>
      </c>
      <c r="G275" s="1132"/>
      <c r="H275" s="1132"/>
      <c r="I275" s="1132" t="str">
        <f t="shared" si="13"/>
        <v>---------</v>
      </c>
      <c r="J275" s="1132" t="str">
        <f>IF(ISNUMBER(MATCH(F275,Jan_Inputs_Calc!O:O,0)),"Jan","-")</f>
        <v>-</v>
      </c>
      <c r="K275" s="1132" t="str">
        <f>IF(ISNUMBER(MATCH(F275,Mar_Inputs_Calc_exHACC!O:O,0)),"Mar","-")</f>
        <v>-</v>
      </c>
      <c r="L275" s="1132" t="str">
        <f>IF(ISNUMBER(MATCH(F275,Jul_Inputs_Calc!P:P,0)),"Jul","-")</f>
        <v>-</v>
      </c>
      <c r="M275" s="1132" t="str">
        <f>IF(ISNUMBER(MATCH(F275,Sep_Inputs_Calc!O:O,0)),"Sep","-")</f>
        <v>-</v>
      </c>
      <c r="N275" s="1132" t="str">
        <f>IF(ISNUMBER(MATCH(F1072,Oct_Inputs_Calc!O:O,0)),"Oct","-")</f>
        <v>-</v>
      </c>
      <c r="O275" s="1132"/>
      <c r="P275" s="1138" t="str">
        <f>IF(A275=
"A",_xlfn.XLOOKUP(F275,'Section A - Public Patients'!T:T,'Section A - Public Patients'!S:S),
IF(A275="B",_xlfn.XLOOKUP(F275,'Section B - Private Patients'!T:T,'Section B - Private Patients'!S:S),
IF(A275="C",_xlfn.XLOOKUP(F275,'Section C - Psych &amp; Mental Hlth'!T:T,'Section C - Psych &amp; Mental Hlth'!S:S),
IF(A275="D",_xlfn.XLOOKUP(F275,'Section D - Res Com.Care, MPHS '!T:T,'Section D - Res Com.Care, MPHS '!S:S),
IF(A275="E",_xlfn.XLOOKUP(F275,'Section E - Miscellaneous '!T:T,'Section E - Miscellaneous '!S:S))))))</f>
        <v>NIL</v>
      </c>
      <c r="Q275" s="1145">
        <f>IF(A275=
"A",_xlfn.XLOOKUP(F275,'Section A - Public Patients'!T:T,'Section A - Public Patients'!V:V),
IF(A275="B",_xlfn.XLOOKUP(F275,'Section B - Private Patients'!T:T,'Section B - Private Patients'!V:V),
IF(A275="C",_xlfn.XLOOKUP(F275,'Section C - Psych &amp; Mental Hlth'!T:T,'Section C - Psych &amp; Mental Hlth'!V:V),
IF(A275="D",_xlfn.XLOOKUP(F275,'Section D - Res Com.Care, MPHS '!T:T,'Section D - Res Com.Care, MPHS '!V:V),
IF(A275="E",_xlfn.XLOOKUP(F275,'Section E - Miscellaneous '!T:T,'Section E - Miscellaneous '!V:V))))))</f>
        <v>0</v>
      </c>
      <c r="R275" s="1202" t="str">
        <f t="shared" si="14"/>
        <v>NilAll triage categoriesNil</v>
      </c>
    </row>
    <row r="276" spans="1:18" x14ac:dyDescent="0.2">
      <c r="A276" s="1078" t="str">
        <f t="shared" si="12"/>
        <v>A</v>
      </c>
      <c r="B276" s="1086" t="s">
        <v>784</v>
      </c>
      <c r="C276" s="1438" t="s">
        <v>6181</v>
      </c>
      <c r="D276" s="1092" t="s">
        <v>785</v>
      </c>
      <c r="E276" s="1438" t="s">
        <v>6181</v>
      </c>
      <c r="F276" s="1132" t="s">
        <v>4639</v>
      </c>
      <c r="G276" s="1132"/>
      <c r="H276" s="1132"/>
      <c r="I276" s="1132" t="str">
        <f t="shared" si="13"/>
        <v>---------</v>
      </c>
      <c r="J276" s="1132" t="str">
        <f>IF(ISNUMBER(MATCH(F276,Jan_Inputs_Calc!O:O,0)),"Jan","-")</f>
        <v>-</v>
      </c>
      <c r="K276" s="1132" t="str">
        <f>IF(ISNUMBER(MATCH(F276,Mar_Inputs_Calc_exHACC!O:O,0)),"Mar","-")</f>
        <v>-</v>
      </c>
      <c r="L276" s="1132" t="str">
        <f>IF(ISNUMBER(MATCH(F276,Jul_Inputs_Calc!P:P,0)),"Jul","-")</f>
        <v>-</v>
      </c>
      <c r="M276" s="1132" t="str">
        <f>IF(ISNUMBER(MATCH(F276,Sep_Inputs_Calc!O:O,0)),"Sep","-")</f>
        <v>-</v>
      </c>
      <c r="N276" s="1132" t="str">
        <f>IF(ISNUMBER(MATCH(F1073,Oct_Inputs_Calc!O:O,0)),"Oct","-")</f>
        <v>-</v>
      </c>
      <c r="O276" s="1132"/>
      <c r="P276" s="1138" t="str">
        <f>IF(A276=
"A",_xlfn.XLOOKUP(F276,'Section A - Public Patients'!T:T,'Section A - Public Patients'!S:S),
IF(A276="B",_xlfn.XLOOKUP(F276,'Section B - Private Patients'!T:T,'Section B - Private Patients'!S:S),
IF(A276="C",_xlfn.XLOOKUP(F276,'Section C - Psych &amp; Mental Hlth'!T:T,'Section C - Psych &amp; Mental Hlth'!S:S),
IF(A276="D",_xlfn.XLOOKUP(F276,'Section D - Res Com.Care, MPHS '!T:T,'Section D - Res Com.Care, MPHS '!S:S),
IF(A276="E",_xlfn.XLOOKUP(F276,'Section E - Miscellaneous '!T:T,'Section E - Miscellaneous '!S:S))))))</f>
        <v>NIL</v>
      </c>
      <c r="Q276" s="1145">
        <f>IF(A276=
"A",_xlfn.XLOOKUP(F276,'Section A - Public Patients'!T:T,'Section A - Public Patients'!V:V),
IF(A276="B",_xlfn.XLOOKUP(F276,'Section B - Private Patients'!T:T,'Section B - Private Patients'!V:V),
IF(A276="C",_xlfn.XLOOKUP(F276,'Section C - Psych &amp; Mental Hlth'!T:T,'Section C - Psych &amp; Mental Hlth'!V:V),
IF(A276="D",_xlfn.XLOOKUP(F276,'Section D - Res Com.Care, MPHS '!T:T,'Section D - Res Com.Care, MPHS '!V:V),
IF(A276="E",_xlfn.XLOOKUP(F276,'Section E - Miscellaneous '!T:T,'Section E - Miscellaneous '!V:V))))))</f>
        <v>0</v>
      </c>
      <c r="R276" s="1202" t="str">
        <f t="shared" si="14"/>
        <v>NilAll clinicsNil</v>
      </c>
    </row>
    <row r="277" spans="1:18" x14ac:dyDescent="0.2">
      <c r="A277" s="1078" t="str">
        <f t="shared" si="12"/>
        <v>A</v>
      </c>
      <c r="B277" s="1086" t="s">
        <v>781</v>
      </c>
      <c r="C277" s="1438" t="s">
        <v>6181</v>
      </c>
      <c r="D277" s="1092" t="s">
        <v>782</v>
      </c>
      <c r="E277" s="1438" t="s">
        <v>6181</v>
      </c>
      <c r="F277" s="1132" t="s">
        <v>4640</v>
      </c>
      <c r="G277" s="1132"/>
      <c r="H277" s="1132"/>
      <c r="I277" s="1132" t="str">
        <f t="shared" si="13"/>
        <v>---------</v>
      </c>
      <c r="J277" s="1132" t="str">
        <f>IF(ISNUMBER(MATCH(F277,Jan_Inputs_Calc!O:O,0)),"Jan","-")</f>
        <v>-</v>
      </c>
      <c r="K277" s="1132" t="str">
        <f>IF(ISNUMBER(MATCH(F277,Mar_Inputs_Calc_exHACC!O:O,0)),"Mar","-")</f>
        <v>-</v>
      </c>
      <c r="L277" s="1132" t="str">
        <f>IF(ISNUMBER(MATCH(F277,Jul_Inputs_Calc!P:P,0)),"Jul","-")</f>
        <v>-</v>
      </c>
      <c r="M277" s="1132" t="str">
        <f>IF(ISNUMBER(MATCH(F277,Sep_Inputs_Calc!O:O,0)),"Sep","-")</f>
        <v>-</v>
      </c>
      <c r="N277" s="1132" t="str">
        <f>IF(ISNUMBER(MATCH(F1074,Oct_Inputs_Calc!O:O,0)),"Oct","-")</f>
        <v>-</v>
      </c>
      <c r="O277" s="1132"/>
      <c r="P277" s="1138" t="str">
        <f>IF(A277=
"A",_xlfn.XLOOKUP(F277,'Section A - Public Patients'!T:T,'Section A - Public Patients'!S:S),
IF(A277="B",_xlfn.XLOOKUP(F277,'Section B - Private Patients'!T:T,'Section B - Private Patients'!S:S),
IF(A277="C",_xlfn.XLOOKUP(F277,'Section C - Psych &amp; Mental Hlth'!T:T,'Section C - Psych &amp; Mental Hlth'!S:S),
IF(A277="D",_xlfn.XLOOKUP(F277,'Section D - Res Com.Care, MPHS '!T:T,'Section D - Res Com.Care, MPHS '!S:S),
IF(A277="E",_xlfn.XLOOKUP(F277,'Section E - Miscellaneous '!T:T,'Section E - Miscellaneous '!S:S))))))</f>
        <v>SPECIAL</v>
      </c>
      <c r="Q277" s="1145">
        <f>IF(A277=
"A",_xlfn.XLOOKUP(F277,'Section A - Public Patients'!T:T,'Section A - Public Patients'!V:V),
IF(A277="B",_xlfn.XLOOKUP(F277,'Section B - Private Patients'!T:T,'Section B - Private Patients'!V:V),
IF(A277="C",_xlfn.XLOOKUP(F277,'Section C - Psych &amp; Mental Hlth'!T:T,'Section C - Psych &amp; Mental Hlth'!V:V),
IF(A277="D",_xlfn.XLOOKUP(F277,'Section D - Res Com.Care, MPHS '!T:T,'Section D - Res Com.Care, MPHS '!V:V),
IF(A277="E",_xlfn.XLOOKUP(F277,'Section E - Miscellaneous '!T:T,'Section E - Miscellaneous '!V:V))))))</f>
        <v>0</v>
      </c>
      <c r="R277" s="1202" t="str">
        <f t="shared" si="14"/>
        <v>NilAll triage categoriesNil</v>
      </c>
    </row>
    <row r="278" spans="1:18" x14ac:dyDescent="0.2">
      <c r="A278" s="1078" t="str">
        <f t="shared" si="12"/>
        <v>A</v>
      </c>
      <c r="B278" s="1086" t="s">
        <v>786</v>
      </c>
      <c r="C278" s="1438" t="s">
        <v>6181</v>
      </c>
      <c r="D278" s="1092" t="s">
        <v>785</v>
      </c>
      <c r="E278" s="1438" t="s">
        <v>6181</v>
      </c>
      <c r="F278" s="1132" t="s">
        <v>4641</v>
      </c>
      <c r="G278" s="1132"/>
      <c r="H278" s="1132"/>
      <c r="I278" s="1132" t="str">
        <f t="shared" si="13"/>
        <v>--------Oct</v>
      </c>
      <c r="J278" s="1132" t="str">
        <f>IF(ISNUMBER(MATCH(F278,Jan_Inputs_Calc!O:O,0)),"Jan","-")</f>
        <v>-</v>
      </c>
      <c r="K278" s="1132" t="str">
        <f>IF(ISNUMBER(MATCH(F278,Mar_Inputs_Calc_exHACC!O:O,0)),"Mar","-")</f>
        <v>-</v>
      </c>
      <c r="L278" s="1132" t="str">
        <f>IF(ISNUMBER(MATCH(F278,Jul_Inputs_Calc!P:P,0)),"Jul","-")</f>
        <v>-</v>
      </c>
      <c r="M278" s="1132" t="str">
        <f>IF(ISNUMBER(MATCH(F278,Sep_Inputs_Calc!O:O,0)),"Sep","-")</f>
        <v>-</v>
      </c>
      <c r="N278" s="1132" t="str">
        <f>IF(ISNUMBER(MATCH(F1075,Oct_Inputs_Calc!O:O,0)),"Oct","-")</f>
        <v>Oct</v>
      </c>
      <c r="O278" s="1132"/>
      <c r="P278" s="1138" t="str">
        <f>IF(A278=
"A",_xlfn.XLOOKUP(F278,'Section A - Public Patients'!T:T,'Section A - Public Patients'!S:S),
IF(A278="B",_xlfn.XLOOKUP(F278,'Section B - Private Patients'!T:T,'Section B - Private Patients'!S:S),
IF(A278="C",_xlfn.XLOOKUP(F278,'Section C - Psych &amp; Mental Hlth'!T:T,'Section C - Psych &amp; Mental Hlth'!S:S),
IF(A278="D",_xlfn.XLOOKUP(F278,'Section D - Res Com.Care, MPHS '!T:T,'Section D - Res Com.Care, MPHS '!S:S),
IF(A278="E",_xlfn.XLOOKUP(F278,'Section E - Miscellaneous '!T:T,'Section E - Miscellaneous '!S:S))))))</f>
        <v>SPECIAL</v>
      </c>
      <c r="Q278" s="1145">
        <f>IF(A278=
"A",_xlfn.XLOOKUP(F278,'Section A - Public Patients'!T:T,'Section A - Public Patients'!V:V),
IF(A278="B",_xlfn.XLOOKUP(F278,'Section B - Private Patients'!T:T,'Section B - Private Patients'!V:V),
IF(A278="C",_xlfn.XLOOKUP(F278,'Section C - Psych &amp; Mental Hlth'!T:T,'Section C - Psych &amp; Mental Hlth'!V:V),
IF(A278="D",_xlfn.XLOOKUP(F278,'Section D - Res Com.Care, MPHS '!T:T,'Section D - Res Com.Care, MPHS '!V:V),
IF(A278="E",_xlfn.XLOOKUP(F278,'Section E - Miscellaneous '!T:T,'Section E - Miscellaneous '!V:V))))))</f>
        <v>0</v>
      </c>
      <c r="R278" s="1202" t="str">
        <f t="shared" si="14"/>
        <v>NilAll clinicsNil</v>
      </c>
    </row>
    <row r="279" spans="1:18" x14ac:dyDescent="0.2">
      <c r="A279" s="1078" t="str">
        <f t="shared" si="12"/>
        <v>A</v>
      </c>
      <c r="B279" s="1086" t="s">
        <v>787</v>
      </c>
      <c r="C279" s="1438" t="s">
        <v>6181</v>
      </c>
      <c r="D279" s="2106" t="s">
        <v>4215</v>
      </c>
      <c r="E279" s="1438">
        <v>90006432</v>
      </c>
      <c r="F279" s="1132" t="s">
        <v>4642</v>
      </c>
      <c r="G279" s="1132"/>
      <c r="H279" s="1132"/>
      <c r="I279" s="1132" t="str">
        <f t="shared" si="13"/>
        <v>----Jul---Oct</v>
      </c>
      <c r="J279" s="1132" t="str">
        <f>IF(ISNUMBER(MATCH(F279,Jan_Inputs_Calc!O:O,0)),"Jan","-")</f>
        <v>-</v>
      </c>
      <c r="K279" s="1132" t="str">
        <f>IF(ISNUMBER(MATCH(F279,Mar_Inputs_Calc_exHACC!O:O,0)),"Mar","-")</f>
        <v>-</v>
      </c>
      <c r="L279" s="1132" t="str">
        <f>IF(ISNUMBER(MATCH(F279,Jul_Inputs_Calc!P:P,0)),"Jul","-")</f>
        <v>Jul</v>
      </c>
      <c r="M279" s="1132" t="str">
        <f>IF(ISNUMBER(MATCH(F279,Sep_Inputs_Calc!O:O,0)),"Sep","-")</f>
        <v>-</v>
      </c>
      <c r="N279" s="1132" t="str">
        <f>IF(ISNUMBER(MATCH(F1076,Oct_Inputs_Calc!O:O,0)),"Oct","-")</f>
        <v>Oct</v>
      </c>
      <c r="O279" s="1132"/>
      <c r="P279" s="1138" t="str">
        <f>IF(A279=
"A",_xlfn.XLOOKUP(F279,'Section A - Public Patients'!T:T,'Section A - Public Patients'!S:S),
IF(A279="B",_xlfn.XLOOKUP(F279,'Section B - Private Patients'!T:T,'Section B - Private Patients'!S:S),
IF(A279="C",_xlfn.XLOOKUP(F279,'Section C - Psych &amp; Mental Hlth'!T:T,'Section C - Psych &amp; Mental Hlth'!S:S),
IF(A279="D",_xlfn.XLOOKUP(F279,'Section D - Res Com.Care, MPHS '!T:T,'Section D - Res Com.Care, MPHS '!S:S),
IF(A279="E",_xlfn.XLOOKUP(F279,'Section E - Miscellaneous '!T:T,'Section E - Miscellaneous '!S:S))))))</f>
        <v>LINKED</v>
      </c>
      <c r="Q279" s="1145" t="str">
        <f>IF(A279=
"A",_xlfn.XLOOKUP(F279,'Section A - Public Patients'!T:T,'Section A - Public Patients'!V:V),
IF(A279="B",_xlfn.XLOOKUP(F279,'Section B - Private Patients'!T:T,'Section B - Private Patients'!V:V),
IF(A279="C",_xlfn.XLOOKUP(F279,'Section C - Psych &amp; Mental Hlth'!T:T,'Section C - Psych &amp; Mental Hlth'!V:V),
IF(A279="D",_xlfn.XLOOKUP(F279,'Section D - Res Com.Care, MPHS '!T:T,'Section D - Res Com.Care, MPHS '!V:V),
IF(A279="E",_xlfn.XLOOKUP(F279,'Section E - Miscellaneous '!T:T,'Section E - Miscellaneous '!V:V))))))</f>
        <v>A-2.2-001</v>
      </c>
      <c r="R279" s="1202" t="str">
        <f t="shared" si="14"/>
        <v>NilFor each accident and emergency service as a triage Category 1 patient90006432</v>
      </c>
    </row>
    <row r="280" spans="1:18" x14ac:dyDescent="0.2">
      <c r="A280" s="1078" t="str">
        <f t="shared" si="12"/>
        <v>A</v>
      </c>
      <c r="B280" s="1086" t="s">
        <v>789</v>
      </c>
      <c r="C280" s="1438" t="s">
        <v>6181</v>
      </c>
      <c r="D280" s="1091" t="s">
        <v>4216</v>
      </c>
      <c r="E280" s="1438">
        <v>90007289</v>
      </c>
      <c r="F280" s="1132" t="s">
        <v>4643</v>
      </c>
      <c r="G280" s="1132"/>
      <c r="H280" s="1132"/>
      <c r="I280" s="1132" t="str">
        <f t="shared" si="13"/>
        <v>----Jul---Oct</v>
      </c>
      <c r="J280" s="1132" t="str">
        <f>IF(ISNUMBER(MATCH(F280,Jan_Inputs_Calc!O:O,0)),"Jan","-")</f>
        <v>-</v>
      </c>
      <c r="K280" s="1132" t="str">
        <f>IF(ISNUMBER(MATCH(F280,Mar_Inputs_Calc_exHACC!O:O,0)),"Mar","-")</f>
        <v>-</v>
      </c>
      <c r="L280" s="1132" t="str">
        <f>IF(ISNUMBER(MATCH(F280,Jul_Inputs_Calc!P:P,0)),"Jul","-")</f>
        <v>Jul</v>
      </c>
      <c r="M280" s="1132" t="str">
        <f>IF(ISNUMBER(MATCH(F280,Sep_Inputs_Calc!O:O,0)),"Sep","-")</f>
        <v>-</v>
      </c>
      <c r="N280" s="1132" t="str">
        <f>IF(ISNUMBER(MATCH(F1077,Oct_Inputs_Calc!O:O,0)),"Oct","-")</f>
        <v>Oct</v>
      </c>
      <c r="O280" s="1132"/>
      <c r="P280" s="1138" t="str">
        <f>IF(A280=
"A",_xlfn.XLOOKUP(F280,'Section A - Public Patients'!T:T,'Section A - Public Patients'!S:S),
IF(A280="B",_xlfn.XLOOKUP(F280,'Section B - Private Patients'!T:T,'Section B - Private Patients'!S:S),
IF(A280="C",_xlfn.XLOOKUP(F280,'Section C - Psych &amp; Mental Hlth'!T:T,'Section C - Psych &amp; Mental Hlth'!S:S),
IF(A280="D",_xlfn.XLOOKUP(F280,'Section D - Res Com.Care, MPHS '!T:T,'Section D - Res Com.Care, MPHS '!S:S),
IF(A280="E",_xlfn.XLOOKUP(F280,'Section E - Miscellaneous '!T:T,'Section E - Miscellaneous '!S:S))))))</f>
        <v>LINKED</v>
      </c>
      <c r="Q280" s="1145" t="str">
        <f>IF(A280=
"A",_xlfn.XLOOKUP(F280,'Section A - Public Patients'!T:T,'Section A - Public Patients'!V:V),
IF(A280="B",_xlfn.XLOOKUP(F280,'Section B - Private Patients'!T:T,'Section B - Private Patients'!V:V),
IF(A280="C",_xlfn.XLOOKUP(F280,'Section C - Psych &amp; Mental Hlth'!T:T,'Section C - Psych &amp; Mental Hlth'!V:V),
IF(A280="D",_xlfn.XLOOKUP(F280,'Section D - Res Com.Care, MPHS '!T:T,'Section D - Res Com.Care, MPHS '!V:V),
IF(A280="E",_xlfn.XLOOKUP(F280,'Section E - Miscellaneous '!T:T,'Section E - Miscellaneous '!V:V))))))</f>
        <v>A-2.2-002</v>
      </c>
      <c r="R280" s="1202" t="str">
        <f t="shared" si="14"/>
        <v>NilFor each accident and emergency service as a triage Category 2 patient90007289</v>
      </c>
    </row>
    <row r="281" spans="1:18" x14ac:dyDescent="0.2">
      <c r="A281" s="1078" t="str">
        <f t="shared" si="12"/>
        <v>A</v>
      </c>
      <c r="B281" s="1086" t="s">
        <v>790</v>
      </c>
      <c r="C281" s="1438" t="s">
        <v>6181</v>
      </c>
      <c r="D281" s="1091" t="s">
        <v>4217</v>
      </c>
      <c r="E281" s="1438">
        <v>90006004</v>
      </c>
      <c r="F281" s="1132" t="s">
        <v>4644</v>
      </c>
      <c r="G281" s="1132"/>
      <c r="H281" s="1132"/>
      <c r="I281" s="1132" t="str">
        <f t="shared" si="13"/>
        <v>----Jul---Oct</v>
      </c>
      <c r="J281" s="1132" t="str">
        <f>IF(ISNUMBER(MATCH(F281,Jan_Inputs_Calc!O:O,0)),"Jan","-")</f>
        <v>-</v>
      </c>
      <c r="K281" s="1132" t="str">
        <f>IF(ISNUMBER(MATCH(F281,Mar_Inputs_Calc_exHACC!O:O,0)),"Mar","-")</f>
        <v>-</v>
      </c>
      <c r="L281" s="1132" t="str">
        <f>IF(ISNUMBER(MATCH(F281,Jul_Inputs_Calc!P:P,0)),"Jul","-")</f>
        <v>Jul</v>
      </c>
      <c r="M281" s="1132" t="str">
        <f>IF(ISNUMBER(MATCH(F281,Sep_Inputs_Calc!O:O,0)),"Sep","-")</f>
        <v>-</v>
      </c>
      <c r="N281" s="1132" t="str">
        <f>IF(ISNUMBER(MATCH(F1078,Oct_Inputs_Calc!O:O,0)),"Oct","-")</f>
        <v>Oct</v>
      </c>
      <c r="O281" s="1132"/>
      <c r="P281" s="1138" t="str">
        <f>IF(A281=
"A",_xlfn.XLOOKUP(F281,'Section A - Public Patients'!T:T,'Section A - Public Patients'!S:S),
IF(A281="B",_xlfn.XLOOKUP(F281,'Section B - Private Patients'!T:T,'Section B - Private Patients'!S:S),
IF(A281="C",_xlfn.XLOOKUP(F281,'Section C - Psych &amp; Mental Hlth'!T:T,'Section C - Psych &amp; Mental Hlth'!S:S),
IF(A281="D",_xlfn.XLOOKUP(F281,'Section D - Res Com.Care, MPHS '!T:T,'Section D - Res Com.Care, MPHS '!S:S),
IF(A281="E",_xlfn.XLOOKUP(F281,'Section E - Miscellaneous '!T:T,'Section E - Miscellaneous '!S:S))))))</f>
        <v>LINKED</v>
      </c>
      <c r="Q281" s="1145" t="str">
        <f>IF(A281=
"A",_xlfn.XLOOKUP(F281,'Section A - Public Patients'!T:T,'Section A - Public Patients'!V:V),
IF(A281="B",_xlfn.XLOOKUP(F281,'Section B - Private Patients'!T:T,'Section B - Private Patients'!V:V),
IF(A281="C",_xlfn.XLOOKUP(F281,'Section C - Psych &amp; Mental Hlth'!T:T,'Section C - Psych &amp; Mental Hlth'!V:V),
IF(A281="D",_xlfn.XLOOKUP(F281,'Section D - Res Com.Care, MPHS '!T:T,'Section D - Res Com.Care, MPHS '!V:V),
IF(A281="E",_xlfn.XLOOKUP(F281,'Section E - Miscellaneous '!T:T,'Section E - Miscellaneous '!V:V))))))</f>
        <v>A-2.2-003</v>
      </c>
      <c r="R281" s="1202" t="str">
        <f t="shared" si="14"/>
        <v>NilFor each accident and emergency service as a triage Category 3 patient90006004</v>
      </c>
    </row>
    <row r="282" spans="1:18" x14ac:dyDescent="0.2">
      <c r="A282" s="1078" t="str">
        <f t="shared" si="12"/>
        <v>A</v>
      </c>
      <c r="B282" s="1086" t="s">
        <v>791</v>
      </c>
      <c r="C282" s="1438" t="s">
        <v>6181</v>
      </c>
      <c r="D282" s="1091" t="s">
        <v>4218</v>
      </c>
      <c r="E282" s="1438">
        <v>90007290</v>
      </c>
      <c r="F282" s="1132" t="s">
        <v>4645</v>
      </c>
      <c r="G282" s="1132"/>
      <c r="H282" s="1132"/>
      <c r="I282" s="1132" t="str">
        <f t="shared" si="13"/>
        <v>----Jul---Oct</v>
      </c>
      <c r="J282" s="1132" t="str">
        <f>IF(ISNUMBER(MATCH(F282,Jan_Inputs_Calc!O:O,0)),"Jan","-")</f>
        <v>-</v>
      </c>
      <c r="K282" s="1132" t="str">
        <f>IF(ISNUMBER(MATCH(F282,Mar_Inputs_Calc_exHACC!O:O,0)),"Mar","-")</f>
        <v>-</v>
      </c>
      <c r="L282" s="1132" t="str">
        <f>IF(ISNUMBER(MATCH(F282,Jul_Inputs_Calc!P:P,0)),"Jul","-")</f>
        <v>Jul</v>
      </c>
      <c r="M282" s="1132" t="str">
        <f>IF(ISNUMBER(MATCH(F282,Sep_Inputs_Calc!O:O,0)),"Sep","-")</f>
        <v>-</v>
      </c>
      <c r="N282" s="1132" t="str">
        <f>IF(ISNUMBER(MATCH(F1079,Oct_Inputs_Calc!O:O,0)),"Oct","-")</f>
        <v>Oct</v>
      </c>
      <c r="O282" s="1132"/>
      <c r="P282" s="1138" t="str">
        <f>IF(A282=
"A",_xlfn.XLOOKUP(F282,'Section A - Public Patients'!T:T,'Section A - Public Patients'!S:S),
IF(A282="B",_xlfn.XLOOKUP(F282,'Section B - Private Patients'!T:T,'Section B - Private Patients'!S:S),
IF(A282="C",_xlfn.XLOOKUP(F282,'Section C - Psych &amp; Mental Hlth'!T:T,'Section C - Psych &amp; Mental Hlth'!S:S),
IF(A282="D",_xlfn.XLOOKUP(F282,'Section D - Res Com.Care, MPHS '!T:T,'Section D - Res Com.Care, MPHS '!S:S),
IF(A282="E",_xlfn.XLOOKUP(F282,'Section E - Miscellaneous '!T:T,'Section E - Miscellaneous '!S:S))))))</f>
        <v>LINKED</v>
      </c>
      <c r="Q282" s="1145" t="str">
        <f>IF(A282=
"A",_xlfn.XLOOKUP(F282,'Section A - Public Patients'!T:T,'Section A - Public Patients'!V:V),
IF(A282="B",_xlfn.XLOOKUP(F282,'Section B - Private Patients'!T:T,'Section B - Private Patients'!V:V),
IF(A282="C",_xlfn.XLOOKUP(F282,'Section C - Psych &amp; Mental Hlth'!T:T,'Section C - Psych &amp; Mental Hlth'!V:V),
IF(A282="D",_xlfn.XLOOKUP(F282,'Section D - Res Com.Care, MPHS '!T:T,'Section D - Res Com.Care, MPHS '!V:V),
IF(A282="E",_xlfn.XLOOKUP(F282,'Section E - Miscellaneous '!T:T,'Section E - Miscellaneous '!V:V))))))</f>
        <v>A-2.2-004</v>
      </c>
      <c r="R282" s="1202" t="str">
        <f t="shared" si="14"/>
        <v>NilFor each accident and emergency service as a triage Category 4 patient90007290</v>
      </c>
    </row>
    <row r="283" spans="1:18" x14ac:dyDescent="0.2">
      <c r="A283" s="1078" t="str">
        <f t="shared" si="12"/>
        <v>A</v>
      </c>
      <c r="B283" s="1086" t="s">
        <v>792</v>
      </c>
      <c r="C283" s="1438" t="s">
        <v>6181</v>
      </c>
      <c r="D283" s="1091" t="s">
        <v>4219</v>
      </c>
      <c r="E283" s="1438">
        <v>90006433</v>
      </c>
      <c r="F283" s="1132" t="s">
        <v>4646</v>
      </c>
      <c r="G283" s="1132"/>
      <c r="H283" s="1132"/>
      <c r="I283" s="1132" t="str">
        <f t="shared" si="13"/>
        <v>----Jul---Oct</v>
      </c>
      <c r="J283" s="1132" t="str">
        <f>IF(ISNUMBER(MATCH(F283,Jan_Inputs_Calc!O:O,0)),"Jan","-")</f>
        <v>-</v>
      </c>
      <c r="K283" s="1132" t="str">
        <f>IF(ISNUMBER(MATCH(F283,Mar_Inputs_Calc_exHACC!O:O,0)),"Mar","-")</f>
        <v>-</v>
      </c>
      <c r="L283" s="1132" t="str">
        <f>IF(ISNUMBER(MATCH(F283,Jul_Inputs_Calc!P:P,0)),"Jul","-")</f>
        <v>Jul</v>
      </c>
      <c r="M283" s="1132" t="str">
        <f>IF(ISNUMBER(MATCH(F283,Sep_Inputs_Calc!O:O,0)),"Sep","-")</f>
        <v>-</v>
      </c>
      <c r="N283" s="1132" t="str">
        <f>IF(ISNUMBER(MATCH(F1080,Oct_Inputs_Calc!O:O,0)),"Oct","-")</f>
        <v>Oct</v>
      </c>
      <c r="O283" s="1132"/>
      <c r="P283" s="1138" t="str">
        <f>IF(A283=
"A",_xlfn.XLOOKUP(F283,'Section A - Public Patients'!T:T,'Section A - Public Patients'!S:S),
IF(A283="B",_xlfn.XLOOKUP(F283,'Section B - Private Patients'!T:T,'Section B - Private Patients'!S:S),
IF(A283="C",_xlfn.XLOOKUP(F283,'Section C - Psych &amp; Mental Hlth'!T:T,'Section C - Psych &amp; Mental Hlth'!S:S),
IF(A283="D",_xlfn.XLOOKUP(F283,'Section D - Res Com.Care, MPHS '!T:T,'Section D - Res Com.Care, MPHS '!S:S),
IF(A283="E",_xlfn.XLOOKUP(F283,'Section E - Miscellaneous '!T:T,'Section E - Miscellaneous '!S:S))))))</f>
        <v>LINKED</v>
      </c>
      <c r="Q283" s="1145" t="str">
        <f>IF(A283=
"A",_xlfn.XLOOKUP(F283,'Section A - Public Patients'!T:T,'Section A - Public Patients'!V:V),
IF(A283="B",_xlfn.XLOOKUP(F283,'Section B - Private Patients'!T:T,'Section B - Private Patients'!V:V),
IF(A283="C",_xlfn.XLOOKUP(F283,'Section C - Psych &amp; Mental Hlth'!T:T,'Section C - Psych &amp; Mental Hlth'!V:V),
IF(A283="D",_xlfn.XLOOKUP(F283,'Section D - Res Com.Care, MPHS '!T:T,'Section D - Res Com.Care, MPHS '!V:V),
IF(A283="E",_xlfn.XLOOKUP(F283,'Section E - Miscellaneous '!T:T,'Section E - Miscellaneous '!V:V))))))</f>
        <v>A-2.2-005</v>
      </c>
      <c r="R283" s="1202" t="str">
        <f t="shared" si="14"/>
        <v>NilFor each accident and emergency service as a triage Category 5 patient90006433</v>
      </c>
    </row>
    <row r="284" spans="1:18" x14ac:dyDescent="0.2">
      <c r="A284" s="1078" t="str">
        <f t="shared" si="12"/>
        <v>A</v>
      </c>
      <c r="B284" s="1086" t="s">
        <v>792</v>
      </c>
      <c r="C284" s="1438" t="s">
        <v>6181</v>
      </c>
      <c r="D284" s="1091" t="s">
        <v>793</v>
      </c>
      <c r="E284" s="1438" t="s">
        <v>6181</v>
      </c>
      <c r="F284" s="1132" t="s">
        <v>4647</v>
      </c>
      <c r="G284" s="1132"/>
      <c r="H284" s="1132"/>
      <c r="I284" s="1132" t="str">
        <f t="shared" si="13"/>
        <v>--------Oct</v>
      </c>
      <c r="J284" s="1132" t="str">
        <f>IF(ISNUMBER(MATCH(F284,Jan_Inputs_Calc!O:O,0)),"Jan","-")</f>
        <v>-</v>
      </c>
      <c r="K284" s="1132" t="str">
        <f>IF(ISNUMBER(MATCH(F284,Mar_Inputs_Calc_exHACC!O:O,0)),"Mar","-")</f>
        <v>-</v>
      </c>
      <c r="L284" s="1132" t="str">
        <f>IF(ISNUMBER(MATCH(F284,Jul_Inputs_Calc!P:P,0)),"Jul","-")</f>
        <v>-</v>
      </c>
      <c r="M284" s="1132" t="str">
        <f>IF(ISNUMBER(MATCH(F284,Sep_Inputs_Calc!O:O,0)),"Sep","-")</f>
        <v>-</v>
      </c>
      <c r="N284" s="1132" t="str">
        <f>IF(ISNUMBER(MATCH(F1081,Oct_Inputs_Calc!O:O,0)),"Oct","-")</f>
        <v>Oct</v>
      </c>
      <c r="O284" s="1132"/>
      <c r="P284" s="1138" t="str">
        <f>IF(A284=
"A",_xlfn.XLOOKUP(F284,'Section A - Public Patients'!T:T,'Section A - Public Patients'!S:S),
IF(A284="B",_xlfn.XLOOKUP(F284,'Section B - Private Patients'!T:T,'Section B - Private Patients'!S:S),
IF(A284="C",_xlfn.XLOOKUP(F284,'Section C - Psych &amp; Mental Hlth'!T:T,'Section C - Psych &amp; Mental Hlth'!S:S),
IF(A284="D",_xlfn.XLOOKUP(F284,'Section D - Res Com.Care, MPHS '!T:T,'Section D - Res Com.Care, MPHS '!S:S),
IF(A284="E",_xlfn.XLOOKUP(F284,'Section E - Miscellaneous '!T:T,'Section E - Miscellaneous '!S:S))))))</f>
        <v>SPECIAL</v>
      </c>
      <c r="Q284" s="1145">
        <f>IF(A284=
"A",_xlfn.XLOOKUP(F284,'Section A - Public Patients'!T:T,'Section A - Public Patients'!V:V),
IF(A284="B",_xlfn.XLOOKUP(F284,'Section B - Private Patients'!T:T,'Section B - Private Patients'!V:V),
IF(A284="C",_xlfn.XLOOKUP(F284,'Section C - Psych &amp; Mental Hlth'!T:T,'Section C - Psych &amp; Mental Hlth'!V:V),
IF(A284="D",_xlfn.XLOOKUP(F284,'Section D - Res Com.Care, MPHS '!T:T,'Section D - Res Com.Care, MPHS '!V:V),
IF(A284="E",_xlfn.XLOOKUP(F284,'Section E - Miscellaneous '!T:T,'Section E - Miscellaneous '!V:V))))))</f>
        <v>0</v>
      </c>
      <c r="R284" s="1202" t="str">
        <f t="shared" si="14"/>
        <v>NilFor each diagnostic imaging serviceNil</v>
      </c>
    </row>
    <row r="285" spans="1:18" x14ac:dyDescent="0.2">
      <c r="A285" s="1078" t="str">
        <f t="shared" si="12"/>
        <v>A</v>
      </c>
      <c r="B285" s="1086" t="s">
        <v>792</v>
      </c>
      <c r="C285" s="1438" t="s">
        <v>6181</v>
      </c>
      <c r="D285" s="1091" t="s">
        <v>3931</v>
      </c>
      <c r="E285" s="1438" t="s">
        <v>6181</v>
      </c>
      <c r="F285" s="1132" t="s">
        <v>4648</v>
      </c>
      <c r="G285" s="1132"/>
      <c r="H285" s="1132"/>
      <c r="I285" s="1132" t="str">
        <f t="shared" si="13"/>
        <v>--------Oct</v>
      </c>
      <c r="J285" s="1132" t="str">
        <f>IF(ISNUMBER(MATCH(F285,Jan_Inputs_Calc!O:O,0)),"Jan","-")</f>
        <v>-</v>
      </c>
      <c r="K285" s="1132" t="str">
        <f>IF(ISNUMBER(MATCH(F285,Mar_Inputs_Calc_exHACC!O:O,0)),"Mar","-")</f>
        <v>-</v>
      </c>
      <c r="L285" s="1132" t="str">
        <f>IF(ISNUMBER(MATCH(F285,Jul_Inputs_Calc!P:P,0)),"Jul","-")</f>
        <v>-</v>
      </c>
      <c r="M285" s="1132" t="str">
        <f>IF(ISNUMBER(MATCH(F285,Sep_Inputs_Calc!O:O,0)),"Sep","-")</f>
        <v>-</v>
      </c>
      <c r="N285" s="1132" t="str">
        <f>IF(ISNUMBER(MATCH(F1082,Oct_Inputs_Calc!O:O,0)),"Oct","-")</f>
        <v>Oct</v>
      </c>
      <c r="O285" s="1132"/>
      <c r="P285" s="1138" t="str">
        <f>IF(A285=
"A",_xlfn.XLOOKUP(F285,'Section A - Public Patients'!T:T,'Section A - Public Patients'!S:S),
IF(A285="B",_xlfn.XLOOKUP(F285,'Section B - Private Patients'!T:T,'Section B - Private Patients'!S:S),
IF(A285="C",_xlfn.XLOOKUP(F285,'Section C - Psych &amp; Mental Hlth'!T:T,'Section C - Psych &amp; Mental Hlth'!S:S),
IF(A285="D",_xlfn.XLOOKUP(F285,'Section D - Res Com.Care, MPHS '!T:T,'Section D - Res Com.Care, MPHS '!S:S),
IF(A285="E",_xlfn.XLOOKUP(F285,'Section E - Miscellaneous '!T:T,'Section E - Miscellaneous '!S:S))))))</f>
        <v>SPECIAL</v>
      </c>
      <c r="Q285" s="1145">
        <f>IF(A285=
"A",_xlfn.XLOOKUP(F285,'Section A - Public Patients'!T:T,'Section A - Public Patients'!V:V),
IF(A285="B",_xlfn.XLOOKUP(F285,'Section B - Private Patients'!T:T,'Section B - Private Patients'!V:V),
IF(A285="C",_xlfn.XLOOKUP(F285,'Section C - Psych &amp; Mental Hlth'!T:T,'Section C - Psych &amp; Mental Hlth'!V:V),
IF(A285="D",_xlfn.XLOOKUP(F285,'Section D - Res Com.Care, MPHS '!T:T,'Section D - Res Com.Care, MPHS '!V:V),
IF(A285="E",_xlfn.XLOOKUP(F285,'Section E - Miscellaneous '!T:T,'Section E - Miscellaneous '!V:V))))))</f>
        <v>0</v>
      </c>
      <c r="R285" s="1202" t="str">
        <f t="shared" si="14"/>
        <v>NilFor each pathology service (per pathology request slip)Nil</v>
      </c>
    </row>
    <row r="286" spans="1:18" x14ac:dyDescent="0.2">
      <c r="A286" s="1078" t="str">
        <f t="shared" si="12"/>
        <v>A</v>
      </c>
      <c r="B286" s="1086" t="s">
        <v>792</v>
      </c>
      <c r="C286" s="1438" t="s">
        <v>6181</v>
      </c>
      <c r="D286" s="1089" t="s">
        <v>797</v>
      </c>
      <c r="E286" s="1438" t="s">
        <v>6181</v>
      </c>
      <c r="F286" s="1132" t="s">
        <v>4649</v>
      </c>
      <c r="G286" s="1132"/>
      <c r="H286" s="1132"/>
      <c r="I286" s="1132" t="str">
        <f t="shared" si="13"/>
        <v>--------Oct</v>
      </c>
      <c r="J286" s="1132" t="str">
        <f>IF(ISNUMBER(MATCH(F286,Jan_Inputs_Calc!O:O,0)),"Jan","-")</f>
        <v>-</v>
      </c>
      <c r="K286" s="1132" t="str">
        <f>IF(ISNUMBER(MATCH(F286,Mar_Inputs_Calc_exHACC!O:O,0)),"Mar","-")</f>
        <v>-</v>
      </c>
      <c r="L286" s="1132" t="str">
        <f>IF(ISNUMBER(MATCH(F286,Jul_Inputs_Calc!P:P,0)),"Jul","-")</f>
        <v>-</v>
      </c>
      <c r="M286" s="1132" t="str">
        <f>IF(ISNUMBER(MATCH(F286,Sep_Inputs_Calc!O:O,0)),"Sep","-")</f>
        <v>-</v>
      </c>
      <c r="N286" s="1132" t="str">
        <f>IF(ISNUMBER(MATCH(F1083,Oct_Inputs_Calc!O:O,0)),"Oct","-")</f>
        <v>Oct</v>
      </c>
      <c r="O286" s="1132"/>
      <c r="P286" s="1138" t="str">
        <f>IF(A286=
"A",_xlfn.XLOOKUP(F286,'Section A - Public Patients'!T:T,'Section A - Public Patients'!S:S),
IF(A286="B",_xlfn.XLOOKUP(F286,'Section B - Private Patients'!T:T,'Section B - Private Patients'!S:S),
IF(A286="C",_xlfn.XLOOKUP(F286,'Section C - Psych &amp; Mental Hlth'!T:T,'Section C - Psych &amp; Mental Hlth'!S:S),
IF(A286="D",_xlfn.XLOOKUP(F286,'Section D - Res Com.Care, MPHS '!T:T,'Section D - Res Com.Care, MPHS '!S:S),
IF(A286="E",_xlfn.XLOOKUP(F286,'Section E - Miscellaneous '!T:T,'Section E - Miscellaneous '!S:S))))))</f>
        <v>SPECIAL</v>
      </c>
      <c r="Q286" s="1145">
        <f>IF(A286=
"A",_xlfn.XLOOKUP(F286,'Section A - Public Patients'!T:T,'Section A - Public Patients'!V:V),
IF(A286="B",_xlfn.XLOOKUP(F286,'Section B - Private Patients'!T:T,'Section B - Private Patients'!V:V),
IF(A286="C",_xlfn.XLOOKUP(F286,'Section C - Psych &amp; Mental Hlth'!T:T,'Section C - Psych &amp; Mental Hlth'!V:V),
IF(A286="D",_xlfn.XLOOKUP(F286,'Section D - Res Com.Care, MPHS '!T:T,'Section D - Res Com.Care, MPHS '!V:V),
IF(A286="E",_xlfn.XLOOKUP(F286,'Section E - Miscellaneous '!T:T,'Section E - Miscellaneous '!V:V))))))</f>
        <v>0</v>
      </c>
      <c r="R286" s="1202" t="str">
        <f t="shared" si="14"/>
        <v>NilPharmaceuticalsNil</v>
      </c>
    </row>
    <row r="287" spans="1:18" ht="25.5" x14ac:dyDescent="0.2">
      <c r="A287" s="1078" t="str">
        <f t="shared" si="12"/>
        <v>A</v>
      </c>
      <c r="B287" s="1086" t="s">
        <v>786</v>
      </c>
      <c r="C287" s="1438" t="s">
        <v>6181</v>
      </c>
      <c r="D287" s="1092" t="s">
        <v>3941</v>
      </c>
      <c r="E287" s="1438">
        <v>90007291</v>
      </c>
      <c r="F287" s="1132" t="s">
        <v>4650</v>
      </c>
      <c r="G287" s="1132"/>
      <c r="H287" s="1132"/>
      <c r="I287" s="1132" t="str">
        <f t="shared" si="13"/>
        <v>----Jul---Oct</v>
      </c>
      <c r="J287" s="1132" t="str">
        <f>IF(ISNUMBER(MATCH(F287,Jan_Inputs_Calc!O:O,0)),"Jan","-")</f>
        <v>-</v>
      </c>
      <c r="K287" s="1132" t="str">
        <f>IF(ISNUMBER(MATCH(F287,Mar_Inputs_Calc_exHACC!O:O,0)),"Mar","-")</f>
        <v>-</v>
      </c>
      <c r="L287" s="1132" t="str">
        <f>IF(ISNUMBER(MATCH(F287,Jul_Inputs_Calc!P:P,0)),"Jul","-")</f>
        <v>Jul</v>
      </c>
      <c r="M287" s="1132" t="str">
        <f>IF(ISNUMBER(MATCH(F287,Sep_Inputs_Calc!O:O,0)),"Sep","-")</f>
        <v>-</v>
      </c>
      <c r="N287" s="1132" t="str">
        <f>IF(ISNUMBER(MATCH(F1084,Oct_Inputs_Calc!O:O,0)),"Oct","-")</f>
        <v>Oct</v>
      </c>
      <c r="O287" s="1132"/>
      <c r="P287" s="1138" t="str">
        <f>IF(A287=
"A",_xlfn.XLOOKUP(F287,'Section A - Public Patients'!T:T,'Section A - Public Patients'!S:S),
IF(A287="B",_xlfn.XLOOKUP(F287,'Section B - Private Patients'!T:T,'Section B - Private Patients'!S:S),
IF(A287="C",_xlfn.XLOOKUP(F287,'Section C - Psych &amp; Mental Hlth'!T:T,'Section C - Psych &amp; Mental Hlth'!S:S),
IF(A287="D",_xlfn.XLOOKUP(F287,'Section D - Res Com.Care, MPHS '!T:T,'Section D - Res Com.Care, MPHS '!S:S),
IF(A287="E",_xlfn.XLOOKUP(F287,'Section E - Miscellaneous '!T:T,'Section E - Miscellaneous '!S:S))))))</f>
        <v>LINKED</v>
      </c>
      <c r="Q287" s="1145" t="str">
        <f>IF(A287=
"A",_xlfn.XLOOKUP(F287,'Section A - Public Patients'!T:T,'Section A - Public Patients'!V:V),
IF(A287="B",_xlfn.XLOOKUP(F287,'Section B - Private Patients'!T:T,'Section B - Private Patients'!V:V),
IF(A287="C",_xlfn.XLOOKUP(F287,'Section C - Psych &amp; Mental Hlth'!T:T,'Section C - Psych &amp; Mental Hlth'!V:V),
IF(A287="D",_xlfn.XLOOKUP(F287,'Section D - Res Com.Care, MPHS '!T:T,'Section D - Res Com.Care, MPHS '!V:V),
IF(A287="E",_xlfn.XLOOKUP(F287,'Section E - Miscellaneous '!T:T,'Section E - Miscellaneous '!V:V))))))</f>
        <v>A-2.3-009</v>
      </c>
      <c r="R287" s="1202" t="str">
        <f t="shared" si="14"/>
        <v>NilNon-admitted consultation occasion of service (inc. face to face or telehealth service provision)90007291</v>
      </c>
    </row>
    <row r="288" spans="1:18" x14ac:dyDescent="0.2">
      <c r="A288" s="1078" t="str">
        <f t="shared" si="12"/>
        <v>A</v>
      </c>
      <c r="B288" s="1086" t="s">
        <v>786</v>
      </c>
      <c r="C288" s="1438" t="s">
        <v>6181</v>
      </c>
      <c r="D288" s="1091" t="s">
        <v>793</v>
      </c>
      <c r="E288" s="1438" t="s">
        <v>6181</v>
      </c>
      <c r="F288" s="1132" t="s">
        <v>4651</v>
      </c>
      <c r="G288" s="1132"/>
      <c r="H288" s="1132"/>
      <c r="I288" s="1132" t="str">
        <f t="shared" si="13"/>
        <v>--------Oct</v>
      </c>
      <c r="J288" s="1132" t="str">
        <f>IF(ISNUMBER(MATCH(F288,Jan_Inputs_Calc!O:O,0)),"Jan","-")</f>
        <v>-</v>
      </c>
      <c r="K288" s="1132" t="str">
        <f>IF(ISNUMBER(MATCH(F288,Mar_Inputs_Calc_exHACC!O:O,0)),"Mar","-")</f>
        <v>-</v>
      </c>
      <c r="L288" s="1132" t="str">
        <f>IF(ISNUMBER(MATCH(F288,Jul_Inputs_Calc!P:P,0)),"Jul","-")</f>
        <v>-</v>
      </c>
      <c r="M288" s="1132" t="str">
        <f>IF(ISNUMBER(MATCH(F288,Sep_Inputs_Calc!O:O,0)),"Sep","-")</f>
        <v>-</v>
      </c>
      <c r="N288" s="1132" t="str">
        <f>IF(ISNUMBER(MATCH(F1085,Oct_Inputs_Calc!O:O,0)),"Oct","-")</f>
        <v>Oct</v>
      </c>
      <c r="O288" s="1132"/>
      <c r="P288" s="1138" t="str">
        <f>IF(A288=
"A",_xlfn.XLOOKUP(F288,'Section A - Public Patients'!T:T,'Section A - Public Patients'!S:S),
IF(A288="B",_xlfn.XLOOKUP(F288,'Section B - Private Patients'!T:T,'Section B - Private Patients'!S:S),
IF(A288="C",_xlfn.XLOOKUP(F288,'Section C - Psych &amp; Mental Hlth'!T:T,'Section C - Psych &amp; Mental Hlth'!S:S),
IF(A288="D",_xlfn.XLOOKUP(F288,'Section D - Res Com.Care, MPHS '!T:T,'Section D - Res Com.Care, MPHS '!S:S),
IF(A288="E",_xlfn.XLOOKUP(F288,'Section E - Miscellaneous '!T:T,'Section E - Miscellaneous '!S:S))))))</f>
        <v>SPECIAL</v>
      </c>
      <c r="Q288" s="1145">
        <f>IF(A288=
"A",_xlfn.XLOOKUP(F288,'Section A - Public Patients'!T:T,'Section A - Public Patients'!V:V),
IF(A288="B",_xlfn.XLOOKUP(F288,'Section B - Private Patients'!T:T,'Section B - Private Patients'!V:V),
IF(A288="C",_xlfn.XLOOKUP(F288,'Section C - Psych &amp; Mental Hlth'!T:T,'Section C - Psych &amp; Mental Hlth'!V:V),
IF(A288="D",_xlfn.XLOOKUP(F288,'Section D - Res Com.Care, MPHS '!T:T,'Section D - Res Com.Care, MPHS '!V:V),
IF(A288="E",_xlfn.XLOOKUP(F288,'Section E - Miscellaneous '!T:T,'Section E - Miscellaneous '!V:V))))))</f>
        <v>0</v>
      </c>
      <c r="R288" s="1202" t="str">
        <f t="shared" si="14"/>
        <v>NilFor each diagnostic imaging serviceNil</v>
      </c>
    </row>
    <row r="289" spans="1:18" x14ac:dyDescent="0.2">
      <c r="A289" s="1078" t="str">
        <f t="shared" si="12"/>
        <v>A</v>
      </c>
      <c r="B289" s="1086" t="s">
        <v>786</v>
      </c>
      <c r="C289" s="1438" t="s">
        <v>6181</v>
      </c>
      <c r="D289" s="1091" t="s">
        <v>3931</v>
      </c>
      <c r="E289" s="1438" t="s">
        <v>6181</v>
      </c>
      <c r="F289" s="1132" t="s">
        <v>4652</v>
      </c>
      <c r="G289" s="1132"/>
      <c r="H289" s="1132"/>
      <c r="I289" s="1132" t="str">
        <f t="shared" si="13"/>
        <v>--------Oct</v>
      </c>
      <c r="J289" s="1132" t="str">
        <f>IF(ISNUMBER(MATCH(F289,Jan_Inputs_Calc!O:O,0)),"Jan","-")</f>
        <v>-</v>
      </c>
      <c r="K289" s="1132" t="str">
        <f>IF(ISNUMBER(MATCH(F289,Mar_Inputs_Calc_exHACC!O:O,0)),"Mar","-")</f>
        <v>-</v>
      </c>
      <c r="L289" s="1132" t="str">
        <f>IF(ISNUMBER(MATCH(F289,Jul_Inputs_Calc!P:P,0)),"Jul","-")</f>
        <v>-</v>
      </c>
      <c r="M289" s="1132" t="str">
        <f>IF(ISNUMBER(MATCH(F289,Sep_Inputs_Calc!O:O,0)),"Sep","-")</f>
        <v>-</v>
      </c>
      <c r="N289" s="1132" t="str">
        <f>IF(ISNUMBER(MATCH(F1086,Oct_Inputs_Calc!O:O,0)),"Oct","-")</f>
        <v>Oct</v>
      </c>
      <c r="O289" s="1132"/>
      <c r="P289" s="1138" t="str">
        <f>IF(A289=
"A",_xlfn.XLOOKUP(F289,'Section A - Public Patients'!T:T,'Section A - Public Patients'!S:S),
IF(A289="B",_xlfn.XLOOKUP(F289,'Section B - Private Patients'!T:T,'Section B - Private Patients'!S:S),
IF(A289="C",_xlfn.XLOOKUP(F289,'Section C - Psych &amp; Mental Hlth'!T:T,'Section C - Psych &amp; Mental Hlth'!S:S),
IF(A289="D",_xlfn.XLOOKUP(F289,'Section D - Res Com.Care, MPHS '!T:T,'Section D - Res Com.Care, MPHS '!S:S),
IF(A289="E",_xlfn.XLOOKUP(F289,'Section E - Miscellaneous '!T:T,'Section E - Miscellaneous '!S:S))))))</f>
        <v>SPECIAL</v>
      </c>
      <c r="Q289" s="1145">
        <f>IF(A289=
"A",_xlfn.XLOOKUP(F289,'Section A - Public Patients'!T:T,'Section A - Public Patients'!V:V),
IF(A289="B",_xlfn.XLOOKUP(F289,'Section B - Private Patients'!T:T,'Section B - Private Patients'!V:V),
IF(A289="C",_xlfn.XLOOKUP(F289,'Section C - Psych &amp; Mental Hlth'!T:T,'Section C - Psych &amp; Mental Hlth'!V:V),
IF(A289="D",_xlfn.XLOOKUP(F289,'Section D - Res Com.Care, MPHS '!T:T,'Section D - Res Com.Care, MPHS '!V:V),
IF(A289="E",_xlfn.XLOOKUP(F289,'Section E - Miscellaneous '!T:T,'Section E - Miscellaneous '!V:V))))))</f>
        <v>0</v>
      </c>
      <c r="R289" s="1202" t="str">
        <f t="shared" si="14"/>
        <v>NilFor each pathology service (per pathology request slip)Nil</v>
      </c>
    </row>
    <row r="290" spans="1:18" x14ac:dyDescent="0.2">
      <c r="A290" s="1078" t="str">
        <f t="shared" si="12"/>
        <v>A</v>
      </c>
      <c r="B290" s="1086" t="s">
        <v>786</v>
      </c>
      <c r="C290" s="1438" t="s">
        <v>6181</v>
      </c>
      <c r="D290" s="1092" t="s">
        <v>797</v>
      </c>
      <c r="E290" s="1438" t="s">
        <v>6181</v>
      </c>
      <c r="F290" s="1132" t="s">
        <v>4653</v>
      </c>
      <c r="G290" s="1132"/>
      <c r="H290" s="1132"/>
      <c r="I290" s="1132" t="str">
        <f t="shared" si="13"/>
        <v>--------Oct</v>
      </c>
      <c r="J290" s="1132" t="str">
        <f>IF(ISNUMBER(MATCH(F290,Jan_Inputs_Calc!O:O,0)),"Jan","-")</f>
        <v>-</v>
      </c>
      <c r="K290" s="1132" t="str">
        <f>IF(ISNUMBER(MATCH(F290,Mar_Inputs_Calc_exHACC!O:O,0)),"Mar","-")</f>
        <v>-</v>
      </c>
      <c r="L290" s="1132" t="str">
        <f>IF(ISNUMBER(MATCH(F290,Jul_Inputs_Calc!P:P,0)),"Jul","-")</f>
        <v>-</v>
      </c>
      <c r="M290" s="1132" t="str">
        <f>IF(ISNUMBER(MATCH(F290,Sep_Inputs_Calc!O:O,0)),"Sep","-")</f>
        <v>-</v>
      </c>
      <c r="N290" s="1132" t="str">
        <f>IF(ISNUMBER(MATCH(F1087,Oct_Inputs_Calc!O:O,0)),"Oct","-")</f>
        <v>Oct</v>
      </c>
      <c r="O290" s="1132"/>
      <c r="P290" s="1138" t="str">
        <f>IF(A290=
"A",_xlfn.XLOOKUP(F290,'Section A - Public Patients'!T:T,'Section A - Public Patients'!S:S),
IF(A290="B",_xlfn.XLOOKUP(F290,'Section B - Private Patients'!T:T,'Section B - Private Patients'!S:S),
IF(A290="C",_xlfn.XLOOKUP(F290,'Section C - Psych &amp; Mental Hlth'!T:T,'Section C - Psych &amp; Mental Hlth'!S:S),
IF(A290="D",_xlfn.XLOOKUP(F290,'Section D - Res Com.Care, MPHS '!T:T,'Section D - Res Com.Care, MPHS '!S:S),
IF(A290="E",_xlfn.XLOOKUP(F290,'Section E - Miscellaneous '!T:T,'Section E - Miscellaneous '!S:S))))))</f>
        <v>SPECIAL</v>
      </c>
      <c r="Q290" s="1145">
        <f>IF(A290=
"A",_xlfn.XLOOKUP(F290,'Section A - Public Patients'!T:T,'Section A - Public Patients'!V:V),
IF(A290="B",_xlfn.XLOOKUP(F290,'Section B - Private Patients'!T:T,'Section B - Private Patients'!V:V),
IF(A290="C",_xlfn.XLOOKUP(F290,'Section C - Psych &amp; Mental Hlth'!T:T,'Section C - Psych &amp; Mental Hlth'!V:V),
IF(A290="D",_xlfn.XLOOKUP(F290,'Section D - Res Com.Care, MPHS '!T:T,'Section D - Res Com.Care, MPHS '!V:V),
IF(A290="E",_xlfn.XLOOKUP(F290,'Section E - Miscellaneous '!T:T,'Section E - Miscellaneous '!V:V))))))</f>
        <v>0</v>
      </c>
      <c r="R290" s="1202" t="str">
        <f t="shared" si="14"/>
        <v>NilPharmaceuticalsNil</v>
      </c>
    </row>
    <row r="291" spans="1:18" ht="25.5" x14ac:dyDescent="0.2">
      <c r="A291" s="1078" t="str">
        <f t="shared" si="12"/>
        <v>A</v>
      </c>
      <c r="B291" s="1086" t="s">
        <v>1823</v>
      </c>
      <c r="C291" s="1438" t="s">
        <v>6181</v>
      </c>
      <c r="D291" s="1092" t="s">
        <v>4228</v>
      </c>
      <c r="E291" s="1438" t="s">
        <v>6181</v>
      </c>
      <c r="F291" s="1132" t="s">
        <v>4654</v>
      </c>
      <c r="G291" s="1132"/>
      <c r="H291" s="1132"/>
      <c r="I291" s="1132" t="str">
        <f t="shared" si="13"/>
        <v>--------Oct</v>
      </c>
      <c r="J291" s="1132" t="str">
        <f>IF(ISNUMBER(MATCH(F291,Jan_Inputs_Calc!O:O,0)),"Jan","-")</f>
        <v>-</v>
      </c>
      <c r="K291" s="1132" t="str">
        <f>IF(ISNUMBER(MATCH(F291,Mar_Inputs_Calc_exHACC!O:O,0)),"Mar","-")</f>
        <v>-</v>
      </c>
      <c r="L291" s="1132" t="str">
        <f>IF(ISNUMBER(MATCH(F291,Jul_Inputs_Calc!P:P,0)),"Jul","-")</f>
        <v>-</v>
      </c>
      <c r="M291" s="1132" t="str">
        <f>IF(ISNUMBER(MATCH(F291,Sep_Inputs_Calc!O:O,0)),"Sep","-")</f>
        <v>-</v>
      </c>
      <c r="N291" s="1132" t="str">
        <f>IF(ISNUMBER(MATCH(F1088,Oct_Inputs_Calc!O:O,0)),"Oct","-")</f>
        <v>Oct</v>
      </c>
      <c r="O291" s="1132"/>
      <c r="P291" s="1138" t="str">
        <f>IF(A291=
"A",_xlfn.XLOOKUP(F291,'Section A - Public Patients'!T:T,'Section A - Public Patients'!S:S),
IF(A291="B",_xlfn.XLOOKUP(F291,'Section B - Private Patients'!T:T,'Section B - Private Patients'!S:S),
IF(A291="C",_xlfn.XLOOKUP(F291,'Section C - Psych &amp; Mental Hlth'!T:T,'Section C - Psych &amp; Mental Hlth'!S:S),
IF(A291="D",_xlfn.XLOOKUP(F291,'Section D - Res Com.Care, MPHS '!T:T,'Section D - Res Com.Care, MPHS '!S:S),
IF(A291="E",_xlfn.XLOOKUP(F291,'Section E - Miscellaneous '!T:T,'Section E - Miscellaneous '!S:S))))))</f>
        <v>SPECIAL</v>
      </c>
      <c r="Q291" s="1145">
        <f>IF(A291=
"A",_xlfn.XLOOKUP(F291,'Section A - Public Patients'!T:T,'Section A - Public Patients'!V:V),
IF(A291="B",_xlfn.XLOOKUP(F291,'Section B - Private Patients'!T:T,'Section B - Private Patients'!V:V),
IF(A291="C",_xlfn.XLOOKUP(F291,'Section C - Psych &amp; Mental Hlth'!T:T,'Section C - Psych &amp; Mental Hlth'!V:V),
IF(A291="D",_xlfn.XLOOKUP(F291,'Section D - Res Com.Care, MPHS '!T:T,'Section D - Res Com.Care, MPHS '!V:V),
IF(A291="E",_xlfn.XLOOKUP(F291,'Section E - Miscellaneous '!T:T,'Section E - Miscellaneous '!V:V))))))</f>
        <v>0</v>
      </c>
      <c r="R291" s="1202" t="str">
        <f t="shared" si="14"/>
        <v>NilFor listed public hospitals emergency services as per the "Currrent public health service fees" under the heading "Emergency department feesNil</v>
      </c>
    </row>
    <row r="292" spans="1:18" x14ac:dyDescent="0.2">
      <c r="A292" s="1078" t="str">
        <f t="shared" si="12"/>
        <v>A</v>
      </c>
      <c r="B292" s="1086" t="s">
        <v>1823</v>
      </c>
      <c r="C292" s="1438" t="s">
        <v>6181</v>
      </c>
      <c r="D292" s="1092" t="s">
        <v>1677</v>
      </c>
      <c r="E292" s="1438" t="s">
        <v>6181</v>
      </c>
      <c r="F292" s="1132" t="s">
        <v>4655</v>
      </c>
      <c r="G292" s="1132"/>
      <c r="H292" s="1132"/>
      <c r="I292" s="1132" t="str">
        <f t="shared" si="13"/>
        <v>--------Oct</v>
      </c>
      <c r="J292" s="1132" t="str">
        <f>IF(ISNUMBER(MATCH(F292,Jan_Inputs_Calc!O:O,0)),"Jan","-")</f>
        <v>-</v>
      </c>
      <c r="K292" s="1132" t="str">
        <f>IF(ISNUMBER(MATCH(F292,Mar_Inputs_Calc_exHACC!O:O,0)),"Mar","-")</f>
        <v>-</v>
      </c>
      <c r="L292" s="1132" t="str">
        <f>IF(ISNUMBER(MATCH(F292,Jul_Inputs_Calc!P:P,0)),"Jul","-")</f>
        <v>-</v>
      </c>
      <c r="M292" s="1132" t="str">
        <f>IF(ISNUMBER(MATCH(F292,Sep_Inputs_Calc!O:O,0)),"Sep","-")</f>
        <v>-</v>
      </c>
      <c r="N292" s="1132" t="str">
        <f>IF(ISNUMBER(MATCH(F1089,Oct_Inputs_Calc!O:O,0)),"Oct","-")</f>
        <v>Oct</v>
      </c>
      <c r="O292" s="1132"/>
      <c r="P292" s="1138" t="str">
        <f>IF(A292=
"A",_xlfn.XLOOKUP(F292,'Section A - Public Patients'!T:T,'Section A - Public Patients'!S:S),
IF(A292="B",_xlfn.XLOOKUP(F292,'Section B - Private Patients'!T:T,'Section B - Private Patients'!S:S),
IF(A292="C",_xlfn.XLOOKUP(F292,'Section C - Psych &amp; Mental Hlth'!T:T,'Section C - Psych &amp; Mental Hlth'!S:S),
IF(A292="D",_xlfn.XLOOKUP(F292,'Section D - Res Com.Care, MPHS '!T:T,'Section D - Res Com.Care, MPHS '!S:S),
IF(A292="E",_xlfn.XLOOKUP(F292,'Section E - Miscellaneous '!T:T,'Section E - Miscellaneous '!S:S))))))</f>
        <v>SPECIAL</v>
      </c>
      <c r="Q292" s="1145">
        <f>IF(A292=
"A",_xlfn.XLOOKUP(F292,'Section A - Public Patients'!T:T,'Section A - Public Patients'!V:V),
IF(A292="B",_xlfn.XLOOKUP(F292,'Section B - Private Patients'!T:T,'Section B - Private Patients'!V:V),
IF(A292="C",_xlfn.XLOOKUP(F292,'Section C - Psych &amp; Mental Hlth'!T:T,'Section C - Psych &amp; Mental Hlth'!V:V),
IF(A292="D",_xlfn.XLOOKUP(F292,'Section D - Res Com.Care, MPHS '!T:T,'Section D - Res Com.Care, MPHS '!V:V),
IF(A292="E",_xlfn.XLOOKUP(F292,'Section E - Miscellaneous '!T:T,'Section E - Miscellaneous '!V:V))))))</f>
        <v>0</v>
      </c>
      <c r="R292" s="1202" t="str">
        <f t="shared" si="14"/>
        <v>NilAdmitted/Transferred Triage categoriesNil</v>
      </c>
    </row>
    <row r="293" spans="1:18" x14ac:dyDescent="0.2">
      <c r="A293" s="1078" t="str">
        <f t="shared" si="12"/>
        <v>A</v>
      </c>
      <c r="B293" s="1086" t="s">
        <v>1823</v>
      </c>
      <c r="C293" s="1438" t="s">
        <v>6181</v>
      </c>
      <c r="D293" s="1092" t="s">
        <v>1679</v>
      </c>
      <c r="E293" s="1438" t="s">
        <v>6181</v>
      </c>
      <c r="F293" s="1132" t="s">
        <v>4656</v>
      </c>
      <c r="G293" s="1132"/>
      <c r="H293" s="1132"/>
      <c r="I293" s="1132" t="str">
        <f t="shared" si="13"/>
        <v>--------Oct</v>
      </c>
      <c r="J293" s="1132" t="str">
        <f>IF(ISNUMBER(MATCH(F293,Jan_Inputs_Calc!O:O,0)),"Jan","-")</f>
        <v>-</v>
      </c>
      <c r="K293" s="1132" t="str">
        <f>IF(ISNUMBER(MATCH(F293,Mar_Inputs_Calc_exHACC!O:O,0)),"Mar","-")</f>
        <v>-</v>
      </c>
      <c r="L293" s="1132" t="str">
        <f>IF(ISNUMBER(MATCH(F293,Jul_Inputs_Calc!P:P,0)),"Jul","-")</f>
        <v>-</v>
      </c>
      <c r="M293" s="1132" t="str">
        <f>IF(ISNUMBER(MATCH(F293,Sep_Inputs_Calc!O:O,0)),"Sep","-")</f>
        <v>-</v>
      </c>
      <c r="N293" s="1132" t="str">
        <f>IF(ISNUMBER(MATCH(F1090,Oct_Inputs_Calc!O:O,0)),"Oct","-")</f>
        <v>Oct</v>
      </c>
      <c r="O293" s="1132"/>
      <c r="P293" s="1138" t="str">
        <f>IF(A293=
"A",_xlfn.XLOOKUP(F293,'Section A - Public Patients'!T:T,'Section A - Public Patients'!S:S),
IF(A293="B",_xlfn.XLOOKUP(F293,'Section B - Private Patients'!T:T,'Section B - Private Patients'!S:S),
IF(A293="C",_xlfn.XLOOKUP(F293,'Section C - Psych &amp; Mental Hlth'!T:T,'Section C - Psych &amp; Mental Hlth'!S:S),
IF(A293="D",_xlfn.XLOOKUP(F293,'Section D - Res Com.Care, MPHS '!T:T,'Section D - Res Com.Care, MPHS '!S:S),
IF(A293="E",_xlfn.XLOOKUP(F293,'Section E - Miscellaneous '!T:T,'Section E - Miscellaneous '!S:S))))))</f>
        <v>SPECIAL</v>
      </c>
      <c r="Q293" s="1145">
        <f>IF(A293=
"A",_xlfn.XLOOKUP(F293,'Section A - Public Patients'!T:T,'Section A - Public Patients'!V:V),
IF(A293="B",_xlfn.XLOOKUP(F293,'Section B - Private Patients'!T:T,'Section B - Private Patients'!V:V),
IF(A293="C",_xlfn.XLOOKUP(F293,'Section C - Psych &amp; Mental Hlth'!T:T,'Section C - Psych &amp; Mental Hlth'!V:V),
IF(A293="D",_xlfn.XLOOKUP(F293,'Section D - Res Com.Care, MPHS '!T:T,'Section D - Res Com.Care, MPHS '!V:V),
IF(A293="E",_xlfn.XLOOKUP(F293,'Section E - Miscellaneous '!T:T,'Section E - Miscellaneous '!V:V))))))</f>
        <v>0</v>
      </c>
      <c r="R293" s="1202" t="str">
        <f t="shared" si="14"/>
        <v>NilDied categoryNil</v>
      </c>
    </row>
    <row r="294" spans="1:18" x14ac:dyDescent="0.2">
      <c r="A294" s="1078" t="str">
        <f t="shared" si="12"/>
        <v>A</v>
      </c>
      <c r="B294" s="1086" t="s">
        <v>1823</v>
      </c>
      <c r="C294" s="1438" t="s">
        <v>6181</v>
      </c>
      <c r="D294" s="1092" t="s">
        <v>1678</v>
      </c>
      <c r="E294" s="1438" t="s">
        <v>6181</v>
      </c>
      <c r="F294" s="1132" t="s">
        <v>4657</v>
      </c>
      <c r="G294" s="1132"/>
      <c r="H294" s="1132"/>
      <c r="I294" s="1132" t="str">
        <f t="shared" si="13"/>
        <v>--------Oct</v>
      </c>
      <c r="J294" s="1132" t="str">
        <f>IF(ISNUMBER(MATCH(F294,Jan_Inputs_Calc!O:O,0)),"Jan","-")</f>
        <v>-</v>
      </c>
      <c r="K294" s="1132" t="str">
        <f>IF(ISNUMBER(MATCH(F294,Mar_Inputs_Calc_exHACC!O:O,0)),"Mar","-")</f>
        <v>-</v>
      </c>
      <c r="L294" s="1132" t="str">
        <f>IF(ISNUMBER(MATCH(F294,Jul_Inputs_Calc!P:P,0)),"Jul","-")</f>
        <v>-</v>
      </c>
      <c r="M294" s="1132" t="str">
        <f>IF(ISNUMBER(MATCH(F294,Sep_Inputs_Calc!O:O,0)),"Sep","-")</f>
        <v>-</v>
      </c>
      <c r="N294" s="1132" t="str">
        <f>IF(ISNUMBER(MATCH(F1091,Oct_Inputs_Calc!O:O,0)),"Oct","-")</f>
        <v>Oct</v>
      </c>
      <c r="O294" s="1132"/>
      <c r="P294" s="1138" t="str">
        <f>IF(A294=
"A",_xlfn.XLOOKUP(F294,'Section A - Public Patients'!T:T,'Section A - Public Patients'!S:S),
IF(A294="B",_xlfn.XLOOKUP(F294,'Section B - Private Patients'!T:T,'Section B - Private Patients'!S:S),
IF(A294="C",_xlfn.XLOOKUP(F294,'Section C - Psych &amp; Mental Hlth'!T:T,'Section C - Psych &amp; Mental Hlth'!S:S),
IF(A294="D",_xlfn.XLOOKUP(F294,'Section D - Res Com.Care, MPHS '!T:T,'Section D - Res Com.Care, MPHS '!S:S),
IF(A294="E",_xlfn.XLOOKUP(F294,'Section E - Miscellaneous '!T:T,'Section E - Miscellaneous '!S:S))))))</f>
        <v>SPECIAL</v>
      </c>
      <c r="Q294" s="1145">
        <f>IF(A294=
"A",_xlfn.XLOOKUP(F294,'Section A - Public Patients'!T:T,'Section A - Public Patients'!V:V),
IF(A294="B",_xlfn.XLOOKUP(F294,'Section B - Private Patients'!T:T,'Section B - Private Patients'!V:V),
IF(A294="C",_xlfn.XLOOKUP(F294,'Section C - Psych &amp; Mental Hlth'!T:T,'Section C - Psych &amp; Mental Hlth'!V:V),
IF(A294="D",_xlfn.XLOOKUP(F294,'Section D - Res Com.Care, MPHS '!T:T,'Section D - Res Com.Care, MPHS '!V:V),
IF(A294="E",_xlfn.XLOOKUP(F294,'Section E - Miscellaneous '!T:T,'Section E - Miscellaneous '!V:V))))))</f>
        <v>0</v>
      </c>
      <c r="R294" s="1202" t="str">
        <f t="shared" si="14"/>
        <v>NilDischarged Triage categoriesNil</v>
      </c>
    </row>
    <row r="295" spans="1:18" x14ac:dyDescent="0.2">
      <c r="A295" s="1078" t="str">
        <f t="shared" si="12"/>
        <v>A</v>
      </c>
      <c r="B295" s="1086" t="s">
        <v>1823</v>
      </c>
      <c r="C295" s="1438" t="s">
        <v>6181</v>
      </c>
      <c r="D295" s="1092" t="s">
        <v>1680</v>
      </c>
      <c r="E295" s="1438" t="s">
        <v>6181</v>
      </c>
      <c r="F295" s="1132" t="s">
        <v>4658</v>
      </c>
      <c r="G295" s="1132"/>
      <c r="H295" s="1132"/>
      <c r="I295" s="1132" t="str">
        <f t="shared" si="13"/>
        <v>--------Oct</v>
      </c>
      <c r="J295" s="1132" t="str">
        <f>IF(ISNUMBER(MATCH(F295,Jan_Inputs_Calc!O:O,0)),"Jan","-")</f>
        <v>-</v>
      </c>
      <c r="K295" s="1132" t="str">
        <f>IF(ISNUMBER(MATCH(F295,Mar_Inputs_Calc_exHACC!O:O,0)),"Mar","-")</f>
        <v>-</v>
      </c>
      <c r="L295" s="1132" t="str">
        <f>IF(ISNUMBER(MATCH(F295,Jul_Inputs_Calc!P:P,0)),"Jul","-")</f>
        <v>-</v>
      </c>
      <c r="M295" s="1132" t="str">
        <f>IF(ISNUMBER(MATCH(F295,Sep_Inputs_Calc!O:O,0)),"Sep","-")</f>
        <v>-</v>
      </c>
      <c r="N295" s="1132" t="str">
        <f>IF(ISNUMBER(MATCH(F1092,Oct_Inputs_Calc!O:O,0)),"Oct","-")</f>
        <v>Oct</v>
      </c>
      <c r="O295" s="1132"/>
      <c r="P295" s="1138" t="str">
        <f>IF(A295=
"A",_xlfn.XLOOKUP(F295,'Section A - Public Patients'!T:T,'Section A - Public Patients'!S:S),
IF(A295="B",_xlfn.XLOOKUP(F295,'Section B - Private Patients'!T:T,'Section B - Private Patients'!S:S),
IF(A295="C",_xlfn.XLOOKUP(F295,'Section C - Psych &amp; Mental Hlth'!T:T,'Section C - Psych &amp; Mental Hlth'!S:S),
IF(A295="D",_xlfn.XLOOKUP(F295,'Section D - Res Com.Care, MPHS '!T:T,'Section D - Res Com.Care, MPHS '!S:S),
IF(A295="E",_xlfn.XLOOKUP(F295,'Section E - Miscellaneous '!T:T,'Section E - Miscellaneous '!S:S))))))</f>
        <v>SPECIAL</v>
      </c>
      <c r="Q295" s="1145">
        <f>IF(A295=
"A",_xlfn.XLOOKUP(F295,'Section A - Public Patients'!T:T,'Section A - Public Patients'!V:V),
IF(A295="B",_xlfn.XLOOKUP(F295,'Section B - Private Patients'!T:T,'Section B - Private Patients'!V:V),
IF(A295="C",_xlfn.XLOOKUP(F295,'Section C - Psych &amp; Mental Hlth'!T:T,'Section C - Psych &amp; Mental Hlth'!V:V),
IF(A295="D",_xlfn.XLOOKUP(F295,'Section D - Res Com.Care, MPHS '!T:T,'Section D - Res Com.Care, MPHS '!V:V),
IF(A295="E",_xlfn.XLOOKUP(F295,'Section E - Miscellaneous '!T:T,'Section E - Miscellaneous '!V:V))))))</f>
        <v>0</v>
      </c>
      <c r="R295" s="1202" t="str">
        <f t="shared" si="14"/>
        <v>NilDid not wait categoryNil</v>
      </c>
    </row>
    <row r="296" spans="1:18" ht="25.5" x14ac:dyDescent="0.2">
      <c r="A296" s="1078" t="str">
        <f t="shared" si="12"/>
        <v>A</v>
      </c>
      <c r="B296" s="1086" t="s">
        <v>1823</v>
      </c>
      <c r="C296" s="1438" t="s">
        <v>6181</v>
      </c>
      <c r="D296" s="1092" t="s">
        <v>4229</v>
      </c>
      <c r="E296" s="1438" t="s">
        <v>6181</v>
      </c>
      <c r="F296" s="1132" t="s">
        <v>4659</v>
      </c>
      <c r="G296" s="1132"/>
      <c r="H296" s="1132"/>
      <c r="I296" s="1132" t="str">
        <f t="shared" si="13"/>
        <v>--------Oct</v>
      </c>
      <c r="J296" s="1132" t="str">
        <f>IF(ISNUMBER(MATCH(F296,Jan_Inputs_Calc!O:O,0)),"Jan","-")</f>
        <v>-</v>
      </c>
      <c r="K296" s="1132" t="str">
        <f>IF(ISNUMBER(MATCH(F296,Mar_Inputs_Calc_exHACC!O:O,0)),"Mar","-")</f>
        <v>-</v>
      </c>
      <c r="L296" s="1132" t="str">
        <f>IF(ISNUMBER(MATCH(F296,Jul_Inputs_Calc!P:P,0)),"Jul","-")</f>
        <v>-</v>
      </c>
      <c r="M296" s="1132" t="str">
        <f>IF(ISNUMBER(MATCH(F296,Sep_Inputs_Calc!O:O,0)),"Sep","-")</f>
        <v>-</v>
      </c>
      <c r="N296" s="1132" t="str">
        <f>IF(ISNUMBER(MATCH(F1093,Oct_Inputs_Calc!O:O,0)),"Oct","-")</f>
        <v>Oct</v>
      </c>
      <c r="O296" s="1132"/>
      <c r="P296" s="1138" t="str">
        <f>IF(A296=
"A",_xlfn.XLOOKUP(F296,'Section A - Public Patients'!T:T,'Section A - Public Patients'!S:S),
IF(A296="B",_xlfn.XLOOKUP(F296,'Section B - Private Patients'!T:T,'Section B - Private Patients'!S:S),
IF(A296="C",_xlfn.XLOOKUP(F296,'Section C - Psych &amp; Mental Hlth'!T:T,'Section C - Psych &amp; Mental Hlth'!S:S),
IF(A296="D",_xlfn.XLOOKUP(F296,'Section D - Res Com.Care, MPHS '!T:T,'Section D - Res Com.Care, MPHS '!S:S),
IF(A296="E",_xlfn.XLOOKUP(F296,'Section E - Miscellaneous '!T:T,'Section E - Miscellaneous '!S:S))))))</f>
        <v>SPECIAL</v>
      </c>
      <c r="Q296" s="1145">
        <f>IF(A296=
"A",_xlfn.XLOOKUP(F296,'Section A - Public Patients'!T:T,'Section A - Public Patients'!V:V),
IF(A296="B",_xlfn.XLOOKUP(F296,'Section B - Private Patients'!T:T,'Section B - Private Patients'!V:V),
IF(A296="C",_xlfn.XLOOKUP(F296,'Section C - Psych &amp; Mental Hlth'!T:T,'Section C - Psych &amp; Mental Hlth'!V:V),
IF(A296="D",_xlfn.XLOOKUP(F296,'Section D - Res Com.Care, MPHS '!T:T,'Section D - Res Com.Care, MPHS '!V:V),
IF(A296="E",_xlfn.XLOOKUP(F296,'Section E - Miscellaneous '!T:T,'Section E - Miscellaneous '!V:V))))))</f>
        <v>0</v>
      </c>
      <c r="R296" s="1202" t="str">
        <f t="shared" si="14"/>
        <v>NilFor non- listed public hospitals emergency services as per the "Public health service fees" under the heading "Emergency department feesNil</v>
      </c>
    </row>
    <row r="297" spans="1:18" ht="25.5" x14ac:dyDescent="0.2">
      <c r="A297" s="1078" t="str">
        <f t="shared" si="12"/>
        <v>A</v>
      </c>
      <c r="B297" s="1086" t="s">
        <v>1823</v>
      </c>
      <c r="C297" s="1438" t="s">
        <v>6181</v>
      </c>
      <c r="D297" s="1092" t="s">
        <v>4230</v>
      </c>
      <c r="E297" s="1438" t="s">
        <v>6181</v>
      </c>
      <c r="F297" s="1132" t="s">
        <v>4660</v>
      </c>
      <c r="G297" s="1132"/>
      <c r="H297" s="1132"/>
      <c r="I297" s="1132" t="str">
        <f t="shared" si="13"/>
        <v>--------Oct</v>
      </c>
      <c r="J297" s="1132" t="str">
        <f>IF(ISNUMBER(MATCH(F297,Jan_Inputs_Calc!O:O,0)),"Jan","-")</f>
        <v>-</v>
      </c>
      <c r="K297" s="1132" t="str">
        <f>IF(ISNUMBER(MATCH(F297,Mar_Inputs_Calc_exHACC!O:O,0)),"Mar","-")</f>
        <v>-</v>
      </c>
      <c r="L297" s="1132" t="str">
        <f>IF(ISNUMBER(MATCH(F297,Jul_Inputs_Calc!P:P,0)),"Jul","-")</f>
        <v>-</v>
      </c>
      <c r="M297" s="1132" t="str">
        <f>IF(ISNUMBER(MATCH(F297,Sep_Inputs_Calc!O:O,0)),"Sep","-")</f>
        <v>-</v>
      </c>
      <c r="N297" s="1132" t="str">
        <f>IF(ISNUMBER(MATCH(F1094,Oct_Inputs_Calc!O:O,0)),"Oct","-")</f>
        <v>Oct</v>
      </c>
      <c r="O297" s="1132"/>
      <c r="P297" s="1138" t="str">
        <f>IF(A297=
"A",_xlfn.XLOOKUP(F297,'Section A - Public Patients'!T:T,'Section A - Public Patients'!S:S),
IF(A297="B",_xlfn.XLOOKUP(F297,'Section B - Private Patients'!T:T,'Section B - Private Patients'!S:S),
IF(A297="C",_xlfn.XLOOKUP(F297,'Section C - Psych &amp; Mental Hlth'!T:T,'Section C - Psych &amp; Mental Hlth'!S:S),
IF(A297="D",_xlfn.XLOOKUP(F297,'Section D - Res Com.Care, MPHS '!T:T,'Section D - Res Com.Care, MPHS '!S:S),
IF(A297="E",_xlfn.XLOOKUP(F297,'Section E - Miscellaneous '!T:T,'Section E - Miscellaneous '!S:S))))))</f>
        <v>SPECIAL</v>
      </c>
      <c r="Q297" s="1145">
        <f>IF(A297=
"A",_xlfn.XLOOKUP(F297,'Section A - Public Patients'!T:T,'Section A - Public Patients'!V:V),
IF(A297="B",_xlfn.XLOOKUP(F297,'Section B - Private Patients'!T:T,'Section B - Private Patients'!V:V),
IF(A297="C",_xlfn.XLOOKUP(F297,'Section C - Psych &amp; Mental Hlth'!T:T,'Section C - Psych &amp; Mental Hlth'!V:V),
IF(A297="D",_xlfn.XLOOKUP(F297,'Section D - Res Com.Care, MPHS '!T:T,'Section D - Res Com.Care, MPHS '!V:V),
IF(A297="E",_xlfn.XLOOKUP(F297,'Section E - Miscellaneous '!T:T,'Section E - Miscellaneous '!V:V))))))</f>
        <v>0</v>
      </c>
      <c r="R297" s="1202" t="str">
        <f t="shared" si="14"/>
        <v>NilUse the appropriate MBS item number from the WorkCover Qld 'Current Medical table of costs' - Schedule of feesNil</v>
      </c>
    </row>
    <row r="298" spans="1:18" x14ac:dyDescent="0.2">
      <c r="A298" s="1078" t="str">
        <f t="shared" si="12"/>
        <v>A</v>
      </c>
      <c r="B298" s="1086" t="s">
        <v>786</v>
      </c>
      <c r="C298" s="1438" t="s">
        <v>6181</v>
      </c>
      <c r="D298" s="1092" t="s">
        <v>4231</v>
      </c>
      <c r="E298" s="1438" t="s">
        <v>6181</v>
      </c>
      <c r="F298" s="1132" t="s">
        <v>4661</v>
      </c>
      <c r="G298" s="1132"/>
      <c r="H298" s="1132"/>
      <c r="I298" s="1132" t="str">
        <f t="shared" si="13"/>
        <v>--------Oct</v>
      </c>
      <c r="J298" s="1132" t="str">
        <f>IF(ISNUMBER(MATCH(F298,Jan_Inputs_Calc!O:O,0)),"Jan","-")</f>
        <v>-</v>
      </c>
      <c r="K298" s="1132" t="str">
        <f>IF(ISNUMBER(MATCH(F298,Mar_Inputs_Calc_exHACC!O:O,0)),"Mar","-")</f>
        <v>-</v>
      </c>
      <c r="L298" s="1132" t="str">
        <f>IF(ISNUMBER(MATCH(F298,Jul_Inputs_Calc!P:P,0)),"Jul","-")</f>
        <v>-</v>
      </c>
      <c r="M298" s="1132" t="str">
        <f>IF(ISNUMBER(MATCH(F298,Sep_Inputs_Calc!O:O,0)),"Sep","-")</f>
        <v>-</v>
      </c>
      <c r="N298" s="1132" t="str">
        <f>IF(ISNUMBER(MATCH(F1095,Oct_Inputs_Calc!O:O,0)),"Oct","-")</f>
        <v>Oct</v>
      </c>
      <c r="O298" s="1132"/>
      <c r="P298" s="1138" t="str">
        <f>IF(A298=
"A",_xlfn.XLOOKUP(F298,'Section A - Public Patients'!T:T,'Section A - Public Patients'!S:S),
IF(A298="B",_xlfn.XLOOKUP(F298,'Section B - Private Patients'!T:T,'Section B - Private Patients'!S:S),
IF(A298="C",_xlfn.XLOOKUP(F298,'Section C - Psych &amp; Mental Hlth'!T:T,'Section C - Psych &amp; Mental Hlth'!S:S),
IF(A298="D",_xlfn.XLOOKUP(F298,'Section D - Res Com.Care, MPHS '!T:T,'Section D - Res Com.Care, MPHS '!S:S),
IF(A298="E",_xlfn.XLOOKUP(F298,'Section E - Miscellaneous '!T:T,'Section E - Miscellaneous '!S:S))))))</f>
        <v>SPECIAL</v>
      </c>
      <c r="Q298" s="1145">
        <f>IF(A298=
"A",_xlfn.XLOOKUP(F298,'Section A - Public Patients'!T:T,'Section A - Public Patients'!V:V),
IF(A298="B",_xlfn.XLOOKUP(F298,'Section B - Private Patients'!T:T,'Section B - Private Patients'!V:V),
IF(A298="C",_xlfn.XLOOKUP(F298,'Section C - Psych &amp; Mental Hlth'!T:T,'Section C - Psych &amp; Mental Hlth'!V:V),
IF(A298="D",_xlfn.XLOOKUP(F298,'Section D - Res Com.Care, MPHS '!T:T,'Section D - Res Com.Care, MPHS '!V:V),
IF(A298="E",_xlfn.XLOOKUP(F298,'Section E - Miscellaneous '!T:T,'Section E - Miscellaneous '!V:V))))))</f>
        <v>0</v>
      </c>
      <c r="R298" s="1202" t="str">
        <f t="shared" si="14"/>
        <v>NilConsultant clinics as per the 'Current medical table of costs'Nil</v>
      </c>
    </row>
    <row r="299" spans="1:18" x14ac:dyDescent="0.2">
      <c r="A299" s="1078" t="str">
        <f t="shared" si="12"/>
        <v>A</v>
      </c>
      <c r="B299" s="1086" t="s">
        <v>786</v>
      </c>
      <c r="C299" s="1438" t="s">
        <v>6181</v>
      </c>
      <c r="D299" s="1092" t="s">
        <v>3913</v>
      </c>
      <c r="E299" s="1438" t="s">
        <v>6181</v>
      </c>
      <c r="F299" s="1132" t="s">
        <v>4662</v>
      </c>
      <c r="G299" s="1132"/>
      <c r="H299" s="1132"/>
      <c r="I299" s="1132" t="str">
        <f t="shared" si="13"/>
        <v>--------Oct</v>
      </c>
      <c r="J299" s="1132" t="str">
        <f>IF(ISNUMBER(MATCH(F299,Jan_Inputs_Calc!O:O,0)),"Jan","-")</f>
        <v>-</v>
      </c>
      <c r="K299" s="1132" t="str">
        <f>IF(ISNUMBER(MATCH(F299,Mar_Inputs_Calc_exHACC!O:O,0)),"Mar","-")</f>
        <v>-</v>
      </c>
      <c r="L299" s="1132" t="str">
        <f>IF(ISNUMBER(MATCH(F299,Jul_Inputs_Calc!P:P,0)),"Jul","-")</f>
        <v>-</v>
      </c>
      <c r="M299" s="1132" t="str">
        <f>IF(ISNUMBER(MATCH(F299,Sep_Inputs_Calc!O:O,0)),"Sep","-")</f>
        <v>-</v>
      </c>
      <c r="N299" s="1132" t="str">
        <f>IF(ISNUMBER(MATCH(F1096,Oct_Inputs_Calc!O:O,0)),"Oct","-")</f>
        <v>Oct</v>
      </c>
      <c r="O299" s="1132"/>
      <c r="P299" s="1138" t="str">
        <f>IF(A299=
"A",_xlfn.XLOOKUP(F299,'Section A - Public Patients'!T:T,'Section A - Public Patients'!S:S),
IF(A299="B",_xlfn.XLOOKUP(F299,'Section B - Private Patients'!T:T,'Section B - Private Patients'!S:S),
IF(A299="C",_xlfn.XLOOKUP(F299,'Section C - Psych &amp; Mental Hlth'!T:T,'Section C - Psych &amp; Mental Hlth'!S:S),
IF(A299="D",_xlfn.XLOOKUP(F299,'Section D - Res Com.Care, MPHS '!T:T,'Section D - Res Com.Care, MPHS '!S:S),
IF(A299="E",_xlfn.XLOOKUP(F299,'Section E - Miscellaneous '!T:T,'Section E - Miscellaneous '!S:S))))))</f>
        <v>SPECIAL</v>
      </c>
      <c r="Q299" s="1145">
        <f>IF(A299=
"A",_xlfn.XLOOKUP(F299,'Section A - Public Patients'!T:T,'Section A - Public Patients'!V:V),
IF(A299="B",_xlfn.XLOOKUP(F299,'Section B - Private Patients'!T:T,'Section B - Private Patients'!V:V),
IF(A299="C",_xlfn.XLOOKUP(F299,'Section C - Psych &amp; Mental Hlth'!T:T,'Section C - Psych &amp; Mental Hlth'!V:V),
IF(A299="D",_xlfn.XLOOKUP(F299,'Section D - Res Com.Care, MPHS '!T:T,'Section D - Res Com.Care, MPHS '!V:V),
IF(A299="E",_xlfn.XLOOKUP(F299,'Section E - Miscellaneous '!T:T,'Section E - Miscellaneous '!V:V))))))</f>
        <v>0</v>
      </c>
      <c r="R299" s="1202" t="str">
        <f t="shared" si="14"/>
        <v>NilAllied Health clinics as per the appropriate allied health table of costsNil</v>
      </c>
    </row>
    <row r="300" spans="1:18" x14ac:dyDescent="0.2">
      <c r="A300" s="1078" t="str">
        <f t="shared" si="12"/>
        <v>A</v>
      </c>
      <c r="B300" s="1086" t="s">
        <v>787</v>
      </c>
      <c r="C300" s="1438" t="s">
        <v>6181</v>
      </c>
      <c r="D300" s="2106" t="s">
        <v>4215</v>
      </c>
      <c r="E300" s="1438">
        <v>90005790</v>
      </c>
      <c r="F300" s="1132" t="s">
        <v>4663</v>
      </c>
      <c r="G300" s="1132"/>
      <c r="H300" s="1132"/>
      <c r="I300" s="1132" t="str">
        <f t="shared" si="13"/>
        <v>----Jul---Oct</v>
      </c>
      <c r="J300" s="1132" t="str">
        <f>IF(ISNUMBER(MATCH(F300,Jan_Inputs_Calc!O:O,0)),"Jan","-")</f>
        <v>-</v>
      </c>
      <c r="K300" s="1132" t="str">
        <f>IF(ISNUMBER(MATCH(F300,Mar_Inputs_Calc_exHACC!O:O,0)),"Mar","-")</f>
        <v>-</v>
      </c>
      <c r="L300" s="1132" t="str">
        <f>IF(ISNUMBER(MATCH(F300,Jul_Inputs_Calc!P:P,0)),"Jul","-")</f>
        <v>Jul</v>
      </c>
      <c r="M300" s="1132" t="str">
        <f>IF(ISNUMBER(MATCH(F300,Sep_Inputs_Calc!O:O,0)),"Sep","-")</f>
        <v>-</v>
      </c>
      <c r="N300" s="1132" t="str">
        <f>IF(ISNUMBER(MATCH(F1097,Oct_Inputs_Calc!O:O,0)),"Oct","-")</f>
        <v>Oct</v>
      </c>
      <c r="O300" s="1132"/>
      <c r="P300" s="1138" t="str">
        <f>IF(A300=
"A",_xlfn.XLOOKUP(F300,'Section A - Public Patients'!T:T,'Section A - Public Patients'!S:S),
IF(A300="B",_xlfn.XLOOKUP(F300,'Section B - Private Patients'!T:T,'Section B - Private Patients'!S:S),
IF(A300="C",_xlfn.XLOOKUP(F300,'Section C - Psych &amp; Mental Hlth'!T:T,'Section C - Psych &amp; Mental Hlth'!S:S),
IF(A300="D",_xlfn.XLOOKUP(F300,'Section D - Res Com.Care, MPHS '!T:T,'Section D - Res Com.Care, MPHS '!S:S),
IF(A300="E",_xlfn.XLOOKUP(F300,'Section E - Miscellaneous '!T:T,'Section E - Miscellaneous '!S:S))))))</f>
        <v>LINKED</v>
      </c>
      <c r="Q300" s="1145" t="str">
        <f>IF(A300=
"A",_xlfn.XLOOKUP(F300,'Section A - Public Patients'!T:T,'Section A - Public Patients'!V:V),
IF(A300="B",_xlfn.XLOOKUP(F300,'Section B - Private Patients'!T:T,'Section B - Private Patients'!V:V),
IF(A300="C",_xlfn.XLOOKUP(F300,'Section C - Psych &amp; Mental Hlth'!T:T,'Section C - Psych &amp; Mental Hlth'!V:V),
IF(A300="D",_xlfn.XLOOKUP(F300,'Section D - Res Com.Care, MPHS '!T:T,'Section D - Res Com.Care, MPHS '!V:V),
IF(A300="E",_xlfn.XLOOKUP(F300,'Section E - Miscellaneous '!T:T,'Section E - Miscellaneous '!V:V))))))</f>
        <v>A-2.2-001</v>
      </c>
      <c r="R300" s="1202" t="str">
        <f t="shared" si="14"/>
        <v>NilFor each accident and emergency service as a triage Category 1 patient90005790</v>
      </c>
    </row>
    <row r="301" spans="1:18" x14ac:dyDescent="0.2">
      <c r="A301" s="1078" t="str">
        <f t="shared" si="12"/>
        <v>A</v>
      </c>
      <c r="B301" s="1086" t="s">
        <v>789</v>
      </c>
      <c r="C301" s="1438" t="s">
        <v>6181</v>
      </c>
      <c r="D301" s="1091" t="s">
        <v>4216</v>
      </c>
      <c r="E301" s="1438">
        <v>90007292</v>
      </c>
      <c r="F301" s="1132" t="s">
        <v>4664</v>
      </c>
      <c r="G301" s="1132"/>
      <c r="H301" s="1132"/>
      <c r="I301" s="1132" t="str">
        <f t="shared" si="13"/>
        <v>----Jul---Oct</v>
      </c>
      <c r="J301" s="1132" t="str">
        <f>IF(ISNUMBER(MATCH(F301,Jan_Inputs_Calc!O:O,0)),"Jan","-")</f>
        <v>-</v>
      </c>
      <c r="K301" s="1132" t="str">
        <f>IF(ISNUMBER(MATCH(F301,Mar_Inputs_Calc_exHACC!O:O,0)),"Mar","-")</f>
        <v>-</v>
      </c>
      <c r="L301" s="1132" t="str">
        <f>IF(ISNUMBER(MATCH(F301,Jul_Inputs_Calc!P:P,0)),"Jul","-")</f>
        <v>Jul</v>
      </c>
      <c r="M301" s="1132" t="str">
        <f>IF(ISNUMBER(MATCH(F301,Sep_Inputs_Calc!O:O,0)),"Sep","-")</f>
        <v>-</v>
      </c>
      <c r="N301" s="1132" t="str">
        <f>IF(ISNUMBER(MATCH(F1098,Oct_Inputs_Calc!O:O,0)),"Oct","-")</f>
        <v>Oct</v>
      </c>
      <c r="O301" s="1132"/>
      <c r="P301" s="1138" t="str">
        <f>IF(A301=
"A",_xlfn.XLOOKUP(F301,'Section A - Public Patients'!T:T,'Section A - Public Patients'!S:S),
IF(A301="B",_xlfn.XLOOKUP(F301,'Section B - Private Patients'!T:T,'Section B - Private Patients'!S:S),
IF(A301="C",_xlfn.XLOOKUP(F301,'Section C - Psych &amp; Mental Hlth'!T:T,'Section C - Psych &amp; Mental Hlth'!S:S),
IF(A301="D",_xlfn.XLOOKUP(F301,'Section D - Res Com.Care, MPHS '!T:T,'Section D - Res Com.Care, MPHS '!S:S),
IF(A301="E",_xlfn.XLOOKUP(F301,'Section E - Miscellaneous '!T:T,'Section E - Miscellaneous '!S:S))))))</f>
        <v>LINKED</v>
      </c>
      <c r="Q301" s="1145" t="str">
        <f>IF(A301=
"A",_xlfn.XLOOKUP(F301,'Section A - Public Patients'!T:T,'Section A - Public Patients'!V:V),
IF(A301="B",_xlfn.XLOOKUP(F301,'Section B - Private Patients'!T:T,'Section B - Private Patients'!V:V),
IF(A301="C",_xlfn.XLOOKUP(F301,'Section C - Psych &amp; Mental Hlth'!T:T,'Section C - Psych &amp; Mental Hlth'!V:V),
IF(A301="D",_xlfn.XLOOKUP(F301,'Section D - Res Com.Care, MPHS '!T:T,'Section D - Res Com.Care, MPHS '!V:V),
IF(A301="E",_xlfn.XLOOKUP(F301,'Section E - Miscellaneous '!T:T,'Section E - Miscellaneous '!V:V))))))</f>
        <v>A-2.2-002</v>
      </c>
      <c r="R301" s="1202" t="str">
        <f t="shared" si="14"/>
        <v>NilFor each accident and emergency service as a triage Category 2 patient90007292</v>
      </c>
    </row>
    <row r="302" spans="1:18" x14ac:dyDescent="0.2">
      <c r="A302" s="1078" t="str">
        <f t="shared" si="12"/>
        <v>A</v>
      </c>
      <c r="B302" s="1086" t="s">
        <v>790</v>
      </c>
      <c r="C302" s="1438" t="s">
        <v>6181</v>
      </c>
      <c r="D302" s="1091" t="s">
        <v>4217</v>
      </c>
      <c r="E302" s="1438">
        <v>90006434</v>
      </c>
      <c r="F302" s="1132" t="s">
        <v>4665</v>
      </c>
      <c r="G302" s="1132"/>
      <c r="H302" s="1132"/>
      <c r="I302" s="1132" t="str">
        <f t="shared" si="13"/>
        <v>----Jul---Oct</v>
      </c>
      <c r="J302" s="1132" t="str">
        <f>IF(ISNUMBER(MATCH(F302,Jan_Inputs_Calc!O:O,0)),"Jan","-")</f>
        <v>-</v>
      </c>
      <c r="K302" s="1132" t="str">
        <f>IF(ISNUMBER(MATCH(F302,Mar_Inputs_Calc_exHACC!O:O,0)),"Mar","-")</f>
        <v>-</v>
      </c>
      <c r="L302" s="1132" t="str">
        <f>IF(ISNUMBER(MATCH(F302,Jul_Inputs_Calc!P:P,0)),"Jul","-")</f>
        <v>Jul</v>
      </c>
      <c r="M302" s="1132" t="str">
        <f>IF(ISNUMBER(MATCH(F302,Sep_Inputs_Calc!O:O,0)),"Sep","-")</f>
        <v>-</v>
      </c>
      <c r="N302" s="1132" t="str">
        <f>IF(ISNUMBER(MATCH(F1099,Oct_Inputs_Calc!O:O,0)),"Oct","-")</f>
        <v>Oct</v>
      </c>
      <c r="O302" s="1132"/>
      <c r="P302" s="1138" t="str">
        <f>IF(A302=
"A",_xlfn.XLOOKUP(F302,'Section A - Public Patients'!T:T,'Section A - Public Patients'!S:S),
IF(A302="B",_xlfn.XLOOKUP(F302,'Section B - Private Patients'!T:T,'Section B - Private Patients'!S:S),
IF(A302="C",_xlfn.XLOOKUP(F302,'Section C - Psych &amp; Mental Hlth'!T:T,'Section C - Psych &amp; Mental Hlth'!S:S),
IF(A302="D",_xlfn.XLOOKUP(F302,'Section D - Res Com.Care, MPHS '!T:T,'Section D - Res Com.Care, MPHS '!S:S),
IF(A302="E",_xlfn.XLOOKUP(F302,'Section E - Miscellaneous '!T:T,'Section E - Miscellaneous '!S:S))))))</f>
        <v>LINKED</v>
      </c>
      <c r="Q302" s="1145" t="str">
        <f>IF(A302=
"A",_xlfn.XLOOKUP(F302,'Section A - Public Patients'!T:T,'Section A - Public Patients'!V:V),
IF(A302="B",_xlfn.XLOOKUP(F302,'Section B - Private Patients'!T:T,'Section B - Private Patients'!V:V),
IF(A302="C",_xlfn.XLOOKUP(F302,'Section C - Psych &amp; Mental Hlth'!T:T,'Section C - Psych &amp; Mental Hlth'!V:V),
IF(A302="D",_xlfn.XLOOKUP(F302,'Section D - Res Com.Care, MPHS '!T:T,'Section D - Res Com.Care, MPHS '!V:V),
IF(A302="E",_xlfn.XLOOKUP(F302,'Section E - Miscellaneous '!T:T,'Section E - Miscellaneous '!V:V))))))</f>
        <v>A-2.2-003</v>
      </c>
      <c r="R302" s="1202" t="str">
        <f t="shared" si="14"/>
        <v>NilFor each accident and emergency service as a triage Category 3 patient90006434</v>
      </c>
    </row>
    <row r="303" spans="1:18" x14ac:dyDescent="0.2">
      <c r="A303" s="1078" t="str">
        <f t="shared" si="12"/>
        <v>A</v>
      </c>
      <c r="B303" s="1086" t="s">
        <v>791</v>
      </c>
      <c r="C303" s="1438" t="s">
        <v>6181</v>
      </c>
      <c r="D303" s="1091" t="s">
        <v>4218</v>
      </c>
      <c r="E303" s="1438">
        <v>90007293</v>
      </c>
      <c r="F303" s="1132" t="s">
        <v>4666</v>
      </c>
      <c r="G303" s="1132"/>
      <c r="H303" s="1132"/>
      <c r="I303" s="1132" t="str">
        <f t="shared" si="13"/>
        <v>----Jul---Oct</v>
      </c>
      <c r="J303" s="1132" t="str">
        <f>IF(ISNUMBER(MATCH(F303,Jan_Inputs_Calc!O:O,0)),"Jan","-")</f>
        <v>-</v>
      </c>
      <c r="K303" s="1132" t="str">
        <f>IF(ISNUMBER(MATCH(F303,Mar_Inputs_Calc_exHACC!O:O,0)),"Mar","-")</f>
        <v>-</v>
      </c>
      <c r="L303" s="1132" t="str">
        <f>IF(ISNUMBER(MATCH(F303,Jul_Inputs_Calc!P:P,0)),"Jul","-")</f>
        <v>Jul</v>
      </c>
      <c r="M303" s="1132" t="str">
        <f>IF(ISNUMBER(MATCH(F303,Sep_Inputs_Calc!O:O,0)),"Sep","-")</f>
        <v>-</v>
      </c>
      <c r="N303" s="1132" t="str">
        <f>IF(ISNUMBER(MATCH(F1100,Oct_Inputs_Calc!O:O,0)),"Oct","-")</f>
        <v>Oct</v>
      </c>
      <c r="O303" s="1132"/>
      <c r="P303" s="1138" t="str">
        <f>IF(A303=
"A",_xlfn.XLOOKUP(F303,'Section A - Public Patients'!T:T,'Section A - Public Patients'!S:S),
IF(A303="B",_xlfn.XLOOKUP(F303,'Section B - Private Patients'!T:T,'Section B - Private Patients'!S:S),
IF(A303="C",_xlfn.XLOOKUP(F303,'Section C - Psych &amp; Mental Hlth'!T:T,'Section C - Psych &amp; Mental Hlth'!S:S),
IF(A303="D",_xlfn.XLOOKUP(F303,'Section D - Res Com.Care, MPHS '!T:T,'Section D - Res Com.Care, MPHS '!S:S),
IF(A303="E",_xlfn.XLOOKUP(F303,'Section E - Miscellaneous '!T:T,'Section E - Miscellaneous '!S:S))))))</f>
        <v>LINKED</v>
      </c>
      <c r="Q303" s="1145" t="str">
        <f>IF(A303=
"A",_xlfn.XLOOKUP(F303,'Section A - Public Patients'!T:T,'Section A - Public Patients'!V:V),
IF(A303="B",_xlfn.XLOOKUP(F303,'Section B - Private Patients'!T:T,'Section B - Private Patients'!V:V),
IF(A303="C",_xlfn.XLOOKUP(F303,'Section C - Psych &amp; Mental Hlth'!T:T,'Section C - Psych &amp; Mental Hlth'!V:V),
IF(A303="D",_xlfn.XLOOKUP(F303,'Section D - Res Com.Care, MPHS '!T:T,'Section D - Res Com.Care, MPHS '!V:V),
IF(A303="E",_xlfn.XLOOKUP(F303,'Section E - Miscellaneous '!T:T,'Section E - Miscellaneous '!V:V))))))</f>
        <v>A-2.2-004</v>
      </c>
      <c r="R303" s="1202" t="str">
        <f t="shared" si="14"/>
        <v>NilFor each accident and emergency service as a triage Category 4 patient90007293</v>
      </c>
    </row>
    <row r="304" spans="1:18" x14ac:dyDescent="0.2">
      <c r="A304" s="1078" t="str">
        <f t="shared" si="12"/>
        <v>A</v>
      </c>
      <c r="B304" s="1086" t="s">
        <v>792</v>
      </c>
      <c r="C304" s="1438" t="s">
        <v>6181</v>
      </c>
      <c r="D304" s="1091" t="s">
        <v>4219</v>
      </c>
      <c r="E304" s="1438">
        <v>90006005</v>
      </c>
      <c r="F304" s="1132" t="s">
        <v>4667</v>
      </c>
      <c r="G304" s="1132"/>
      <c r="H304" s="1132"/>
      <c r="I304" s="1132" t="str">
        <f t="shared" si="13"/>
        <v>----Jul---Oct</v>
      </c>
      <c r="J304" s="1132" t="str">
        <f>IF(ISNUMBER(MATCH(F304,Jan_Inputs_Calc!O:O,0)),"Jan","-")</f>
        <v>-</v>
      </c>
      <c r="K304" s="1132" t="str">
        <f>IF(ISNUMBER(MATCH(F304,Mar_Inputs_Calc_exHACC!O:O,0)),"Mar","-")</f>
        <v>-</v>
      </c>
      <c r="L304" s="1132" t="str">
        <f>IF(ISNUMBER(MATCH(F304,Jul_Inputs_Calc!P:P,0)),"Jul","-")</f>
        <v>Jul</v>
      </c>
      <c r="M304" s="1132" t="str">
        <f>IF(ISNUMBER(MATCH(F304,Sep_Inputs_Calc!O:O,0)),"Sep","-")</f>
        <v>-</v>
      </c>
      <c r="N304" s="1132" t="str">
        <f>IF(ISNUMBER(MATCH(F1101,Oct_Inputs_Calc!O:O,0)),"Oct","-")</f>
        <v>Oct</v>
      </c>
      <c r="O304" s="1132"/>
      <c r="P304" s="1138" t="str">
        <f>IF(A304=
"A",_xlfn.XLOOKUP(F304,'Section A - Public Patients'!T:T,'Section A - Public Patients'!S:S),
IF(A304="B",_xlfn.XLOOKUP(F304,'Section B - Private Patients'!T:T,'Section B - Private Patients'!S:S),
IF(A304="C",_xlfn.XLOOKUP(F304,'Section C - Psych &amp; Mental Hlth'!T:T,'Section C - Psych &amp; Mental Hlth'!S:S),
IF(A304="D",_xlfn.XLOOKUP(F304,'Section D - Res Com.Care, MPHS '!T:T,'Section D - Res Com.Care, MPHS '!S:S),
IF(A304="E",_xlfn.XLOOKUP(F304,'Section E - Miscellaneous '!T:T,'Section E - Miscellaneous '!S:S))))))</f>
        <v>LINKED</v>
      </c>
      <c r="Q304" s="1145" t="str">
        <f>IF(A304=
"A",_xlfn.XLOOKUP(F304,'Section A - Public Patients'!T:T,'Section A - Public Patients'!V:V),
IF(A304="B",_xlfn.XLOOKUP(F304,'Section B - Private Patients'!T:T,'Section B - Private Patients'!V:V),
IF(A304="C",_xlfn.XLOOKUP(F304,'Section C - Psych &amp; Mental Hlth'!T:T,'Section C - Psych &amp; Mental Hlth'!V:V),
IF(A304="D",_xlfn.XLOOKUP(F304,'Section D - Res Com.Care, MPHS '!T:T,'Section D - Res Com.Care, MPHS '!V:V),
IF(A304="E",_xlfn.XLOOKUP(F304,'Section E - Miscellaneous '!T:T,'Section E - Miscellaneous '!V:V))))))</f>
        <v>A-2.2-005</v>
      </c>
      <c r="R304" s="1202" t="str">
        <f t="shared" si="14"/>
        <v>NilFor each accident and emergency service as a triage Category 5 patient90006005</v>
      </c>
    </row>
    <row r="305" spans="1:18" x14ac:dyDescent="0.2">
      <c r="A305" s="1078" t="str">
        <f t="shared" si="12"/>
        <v>A</v>
      </c>
      <c r="B305" s="1086" t="s">
        <v>792</v>
      </c>
      <c r="C305" s="1438" t="s">
        <v>6181</v>
      </c>
      <c r="D305" s="1091" t="s">
        <v>793</v>
      </c>
      <c r="E305" s="1438" t="s">
        <v>6181</v>
      </c>
      <c r="F305" s="1132" t="s">
        <v>4668</v>
      </c>
      <c r="G305" s="1132"/>
      <c r="H305" s="1132"/>
      <c r="I305" s="1132" t="str">
        <f t="shared" si="13"/>
        <v>--------Oct</v>
      </c>
      <c r="J305" s="1132" t="str">
        <f>IF(ISNUMBER(MATCH(F305,Jan_Inputs_Calc!O:O,0)),"Jan","-")</f>
        <v>-</v>
      </c>
      <c r="K305" s="1132" t="str">
        <f>IF(ISNUMBER(MATCH(F305,Mar_Inputs_Calc_exHACC!O:O,0)),"Mar","-")</f>
        <v>-</v>
      </c>
      <c r="L305" s="1132" t="str">
        <f>IF(ISNUMBER(MATCH(F305,Jul_Inputs_Calc!P:P,0)),"Jul","-")</f>
        <v>-</v>
      </c>
      <c r="M305" s="1132" t="str">
        <f>IF(ISNUMBER(MATCH(F305,Sep_Inputs_Calc!O:O,0)),"Sep","-")</f>
        <v>-</v>
      </c>
      <c r="N305" s="1132" t="str">
        <f>IF(ISNUMBER(MATCH(F1102,Oct_Inputs_Calc!O:O,0)),"Oct","-")</f>
        <v>Oct</v>
      </c>
      <c r="O305" s="1132"/>
      <c r="P305" s="1138" t="str">
        <f>IF(A305=
"A",_xlfn.XLOOKUP(F305,'Section A - Public Patients'!T:T,'Section A - Public Patients'!S:S),
IF(A305="B",_xlfn.XLOOKUP(F305,'Section B - Private Patients'!T:T,'Section B - Private Patients'!S:S),
IF(A305="C",_xlfn.XLOOKUP(F305,'Section C - Psych &amp; Mental Hlth'!T:T,'Section C - Psych &amp; Mental Hlth'!S:S),
IF(A305="D",_xlfn.XLOOKUP(F305,'Section D - Res Com.Care, MPHS '!T:T,'Section D - Res Com.Care, MPHS '!S:S),
IF(A305="E",_xlfn.XLOOKUP(F305,'Section E - Miscellaneous '!T:T,'Section E - Miscellaneous '!S:S))))))</f>
        <v>SPECIAL</v>
      </c>
      <c r="Q305" s="1145">
        <f>IF(A305=
"A",_xlfn.XLOOKUP(F305,'Section A - Public Patients'!T:T,'Section A - Public Patients'!V:V),
IF(A305="B",_xlfn.XLOOKUP(F305,'Section B - Private Patients'!T:T,'Section B - Private Patients'!V:V),
IF(A305="C",_xlfn.XLOOKUP(F305,'Section C - Psych &amp; Mental Hlth'!T:T,'Section C - Psych &amp; Mental Hlth'!V:V),
IF(A305="D",_xlfn.XLOOKUP(F305,'Section D - Res Com.Care, MPHS '!T:T,'Section D - Res Com.Care, MPHS '!V:V),
IF(A305="E",_xlfn.XLOOKUP(F305,'Section E - Miscellaneous '!T:T,'Section E - Miscellaneous '!V:V))))))</f>
        <v>0</v>
      </c>
      <c r="R305" s="1202" t="str">
        <f t="shared" si="14"/>
        <v>NilFor each diagnostic imaging serviceNil</v>
      </c>
    </row>
    <row r="306" spans="1:18" x14ac:dyDescent="0.2">
      <c r="A306" s="1078" t="str">
        <f t="shared" si="12"/>
        <v>A</v>
      </c>
      <c r="B306" s="1086" t="s">
        <v>792</v>
      </c>
      <c r="C306" s="1438" t="s">
        <v>6181</v>
      </c>
      <c r="D306" s="1091" t="s">
        <v>3931</v>
      </c>
      <c r="E306" s="1438" t="s">
        <v>6181</v>
      </c>
      <c r="F306" s="1132" t="s">
        <v>4669</v>
      </c>
      <c r="G306" s="1132"/>
      <c r="H306" s="1132"/>
      <c r="I306" s="1132" t="str">
        <f t="shared" si="13"/>
        <v>--------Oct</v>
      </c>
      <c r="J306" s="1132" t="str">
        <f>IF(ISNUMBER(MATCH(F306,Jan_Inputs_Calc!O:O,0)),"Jan","-")</f>
        <v>-</v>
      </c>
      <c r="K306" s="1132" t="str">
        <f>IF(ISNUMBER(MATCH(F306,Mar_Inputs_Calc_exHACC!O:O,0)),"Mar","-")</f>
        <v>-</v>
      </c>
      <c r="L306" s="1132" t="str">
        <f>IF(ISNUMBER(MATCH(F306,Jul_Inputs_Calc!P:P,0)),"Jul","-")</f>
        <v>-</v>
      </c>
      <c r="M306" s="1132" t="str">
        <f>IF(ISNUMBER(MATCH(F306,Sep_Inputs_Calc!O:O,0)),"Sep","-")</f>
        <v>-</v>
      </c>
      <c r="N306" s="1132" t="str">
        <f>IF(ISNUMBER(MATCH(F1103,Oct_Inputs_Calc!O:O,0)),"Oct","-")</f>
        <v>Oct</v>
      </c>
      <c r="O306" s="1132"/>
      <c r="P306" s="1138" t="str">
        <f>IF(A306=
"A",_xlfn.XLOOKUP(F306,'Section A - Public Patients'!T:T,'Section A - Public Patients'!S:S),
IF(A306="B",_xlfn.XLOOKUP(F306,'Section B - Private Patients'!T:T,'Section B - Private Patients'!S:S),
IF(A306="C",_xlfn.XLOOKUP(F306,'Section C - Psych &amp; Mental Hlth'!T:T,'Section C - Psych &amp; Mental Hlth'!S:S),
IF(A306="D",_xlfn.XLOOKUP(F306,'Section D - Res Com.Care, MPHS '!T:T,'Section D - Res Com.Care, MPHS '!S:S),
IF(A306="E",_xlfn.XLOOKUP(F306,'Section E - Miscellaneous '!T:T,'Section E - Miscellaneous '!S:S))))))</f>
        <v>SPECIAL</v>
      </c>
      <c r="Q306" s="1145">
        <f>IF(A306=
"A",_xlfn.XLOOKUP(F306,'Section A - Public Patients'!T:T,'Section A - Public Patients'!V:V),
IF(A306="B",_xlfn.XLOOKUP(F306,'Section B - Private Patients'!T:T,'Section B - Private Patients'!V:V),
IF(A306="C",_xlfn.XLOOKUP(F306,'Section C - Psych &amp; Mental Hlth'!T:T,'Section C - Psych &amp; Mental Hlth'!V:V),
IF(A306="D",_xlfn.XLOOKUP(F306,'Section D - Res Com.Care, MPHS '!T:T,'Section D - Res Com.Care, MPHS '!V:V),
IF(A306="E",_xlfn.XLOOKUP(F306,'Section E - Miscellaneous '!T:T,'Section E - Miscellaneous '!V:V))))))</f>
        <v>0</v>
      </c>
      <c r="R306" s="1202" t="str">
        <f t="shared" si="14"/>
        <v>NilFor each pathology service (per pathology request slip)Nil</v>
      </c>
    </row>
    <row r="307" spans="1:18" x14ac:dyDescent="0.2">
      <c r="A307" s="1078" t="str">
        <f t="shared" si="12"/>
        <v>A</v>
      </c>
      <c r="B307" s="1086" t="s">
        <v>792</v>
      </c>
      <c r="C307" s="1438" t="s">
        <v>6181</v>
      </c>
      <c r="D307" s="1092" t="s">
        <v>797</v>
      </c>
      <c r="E307" s="1438" t="s">
        <v>6181</v>
      </c>
      <c r="F307" s="1132" t="s">
        <v>4670</v>
      </c>
      <c r="G307" s="1132"/>
      <c r="H307" s="1132"/>
      <c r="I307" s="1132" t="str">
        <f t="shared" si="13"/>
        <v>--------Oct</v>
      </c>
      <c r="J307" s="1132" t="str">
        <f>IF(ISNUMBER(MATCH(F307,Jan_Inputs_Calc!O:O,0)),"Jan","-")</f>
        <v>-</v>
      </c>
      <c r="K307" s="1132" t="str">
        <f>IF(ISNUMBER(MATCH(F307,Mar_Inputs_Calc_exHACC!O:O,0)),"Mar","-")</f>
        <v>-</v>
      </c>
      <c r="L307" s="1132" t="str">
        <f>IF(ISNUMBER(MATCH(F307,Jul_Inputs_Calc!P:P,0)),"Jul","-")</f>
        <v>-</v>
      </c>
      <c r="M307" s="1132" t="str">
        <f>IF(ISNUMBER(MATCH(F307,Sep_Inputs_Calc!O:O,0)),"Sep","-")</f>
        <v>-</v>
      </c>
      <c r="N307" s="1132" t="str">
        <f>IF(ISNUMBER(MATCH(F1104,Oct_Inputs_Calc!O:O,0)),"Oct","-")</f>
        <v>Oct</v>
      </c>
      <c r="O307" s="1132"/>
      <c r="P307" s="1138" t="str">
        <f>IF(A307=
"A",_xlfn.XLOOKUP(F307,'Section A - Public Patients'!T:T,'Section A - Public Patients'!S:S),
IF(A307="B",_xlfn.XLOOKUP(F307,'Section B - Private Patients'!T:T,'Section B - Private Patients'!S:S),
IF(A307="C",_xlfn.XLOOKUP(F307,'Section C - Psych &amp; Mental Hlth'!T:T,'Section C - Psych &amp; Mental Hlth'!S:S),
IF(A307="D",_xlfn.XLOOKUP(F307,'Section D - Res Com.Care, MPHS '!T:T,'Section D - Res Com.Care, MPHS '!S:S),
IF(A307="E",_xlfn.XLOOKUP(F307,'Section E - Miscellaneous '!T:T,'Section E - Miscellaneous '!S:S))))))</f>
        <v>SPECIAL</v>
      </c>
      <c r="Q307" s="1145">
        <f>IF(A307=
"A",_xlfn.XLOOKUP(F307,'Section A - Public Patients'!T:T,'Section A - Public Patients'!V:V),
IF(A307="B",_xlfn.XLOOKUP(F307,'Section B - Private Patients'!T:T,'Section B - Private Patients'!V:V),
IF(A307="C",_xlfn.XLOOKUP(F307,'Section C - Psych &amp; Mental Hlth'!T:T,'Section C - Psych &amp; Mental Hlth'!V:V),
IF(A307="D",_xlfn.XLOOKUP(F307,'Section D - Res Com.Care, MPHS '!T:T,'Section D - Res Com.Care, MPHS '!V:V),
IF(A307="E",_xlfn.XLOOKUP(F307,'Section E - Miscellaneous '!T:T,'Section E - Miscellaneous '!V:V))))))</f>
        <v>0</v>
      </c>
      <c r="R307" s="1202" t="str">
        <f t="shared" si="14"/>
        <v>NilPharmaceuticalsNil</v>
      </c>
    </row>
    <row r="308" spans="1:18" ht="25.5" x14ac:dyDescent="0.2">
      <c r="A308" s="1078" t="str">
        <f t="shared" si="12"/>
        <v>A</v>
      </c>
      <c r="B308" s="1086" t="s">
        <v>786</v>
      </c>
      <c r="C308" s="1438" t="s">
        <v>6181</v>
      </c>
      <c r="D308" s="1092" t="s">
        <v>3940</v>
      </c>
      <c r="E308" s="1438">
        <v>90007294</v>
      </c>
      <c r="F308" s="1132" t="s">
        <v>4671</v>
      </c>
      <c r="G308" s="1132"/>
      <c r="H308" s="1132"/>
      <c r="I308" s="1132" t="str">
        <f t="shared" si="13"/>
        <v>----Jul---Oct</v>
      </c>
      <c r="J308" s="1132" t="str">
        <f>IF(ISNUMBER(MATCH(F308,Jan_Inputs_Calc!O:O,0)),"Jan","-")</f>
        <v>-</v>
      </c>
      <c r="K308" s="1132" t="str">
        <f>IF(ISNUMBER(MATCH(F308,Mar_Inputs_Calc_exHACC!O:O,0)),"Mar","-")</f>
        <v>-</v>
      </c>
      <c r="L308" s="1132" t="str">
        <f>IF(ISNUMBER(MATCH(F308,Jul_Inputs_Calc!P:P,0)),"Jul","-")</f>
        <v>Jul</v>
      </c>
      <c r="M308" s="1132" t="str">
        <f>IF(ISNUMBER(MATCH(F308,Sep_Inputs_Calc!O:O,0)),"Sep","-")</f>
        <v>-</v>
      </c>
      <c r="N308" s="1132" t="str">
        <f>IF(ISNUMBER(MATCH(F1105,Oct_Inputs_Calc!O:O,0)),"Oct","-")</f>
        <v>Oct</v>
      </c>
      <c r="O308" s="1132"/>
      <c r="P308" s="1138" t="str">
        <f>IF(A308=
"A",_xlfn.XLOOKUP(F308,'Section A - Public Patients'!T:T,'Section A - Public Patients'!S:S),
IF(A308="B",_xlfn.XLOOKUP(F308,'Section B - Private Patients'!T:T,'Section B - Private Patients'!S:S),
IF(A308="C",_xlfn.XLOOKUP(F308,'Section C - Psych &amp; Mental Hlth'!T:T,'Section C - Psych &amp; Mental Hlth'!S:S),
IF(A308="D",_xlfn.XLOOKUP(F308,'Section D - Res Com.Care, MPHS '!T:T,'Section D - Res Com.Care, MPHS '!S:S),
IF(A308="E",_xlfn.XLOOKUP(F308,'Section E - Miscellaneous '!T:T,'Section E - Miscellaneous '!S:S))))))</f>
        <v>LINKED</v>
      </c>
      <c r="Q308" s="1145" t="str">
        <f>IF(A308=
"A",_xlfn.XLOOKUP(F308,'Section A - Public Patients'!T:T,'Section A - Public Patients'!V:V),
IF(A308="B",_xlfn.XLOOKUP(F308,'Section B - Private Patients'!T:T,'Section B - Private Patients'!V:V),
IF(A308="C",_xlfn.XLOOKUP(F308,'Section C - Psych &amp; Mental Hlth'!T:T,'Section C - Psych &amp; Mental Hlth'!V:V),
IF(A308="D",_xlfn.XLOOKUP(F308,'Section D - Res Com.Care, MPHS '!T:T,'Section D - Res Com.Care, MPHS '!V:V),
IF(A308="E",_xlfn.XLOOKUP(F308,'Section E - Miscellaneous '!T:T,'Section E - Miscellaneous '!V:V))))))</f>
        <v>A-2.3-009</v>
      </c>
      <c r="R308" s="1202" t="str">
        <f t="shared" si="14"/>
        <v>NilNon-admitted consultation occasion of service (inc. face to face and telehealth service provision)90007294</v>
      </c>
    </row>
    <row r="309" spans="1:18" x14ac:dyDescent="0.2">
      <c r="A309" s="1078" t="str">
        <f t="shared" si="12"/>
        <v>A</v>
      </c>
      <c r="B309" s="1086" t="s">
        <v>786</v>
      </c>
      <c r="C309" s="1438" t="s">
        <v>6181</v>
      </c>
      <c r="D309" s="1091" t="s">
        <v>793</v>
      </c>
      <c r="E309" s="1438" t="s">
        <v>6181</v>
      </c>
      <c r="F309" s="1132" t="s">
        <v>4672</v>
      </c>
      <c r="G309" s="1132"/>
      <c r="H309" s="1132"/>
      <c r="I309" s="1132" t="str">
        <f t="shared" si="13"/>
        <v>--------Oct</v>
      </c>
      <c r="J309" s="1132" t="str">
        <f>IF(ISNUMBER(MATCH(F309,Jan_Inputs_Calc!O:O,0)),"Jan","-")</f>
        <v>-</v>
      </c>
      <c r="K309" s="1132" t="str">
        <f>IF(ISNUMBER(MATCH(F309,Mar_Inputs_Calc_exHACC!O:O,0)),"Mar","-")</f>
        <v>-</v>
      </c>
      <c r="L309" s="1132" t="str">
        <f>IF(ISNUMBER(MATCH(F309,Jul_Inputs_Calc!P:P,0)),"Jul","-")</f>
        <v>-</v>
      </c>
      <c r="M309" s="1132" t="str">
        <f>IF(ISNUMBER(MATCH(F309,Sep_Inputs_Calc!O:O,0)),"Sep","-")</f>
        <v>-</v>
      </c>
      <c r="N309" s="1132" t="str">
        <f>IF(ISNUMBER(MATCH(F1106,Oct_Inputs_Calc!O:O,0)),"Oct","-")</f>
        <v>Oct</v>
      </c>
      <c r="O309" s="1132"/>
      <c r="P309" s="1138" t="str">
        <f>IF(A309=
"A",_xlfn.XLOOKUP(F309,'Section A - Public Patients'!T:T,'Section A - Public Patients'!S:S),
IF(A309="B",_xlfn.XLOOKUP(F309,'Section B - Private Patients'!T:T,'Section B - Private Patients'!S:S),
IF(A309="C",_xlfn.XLOOKUP(F309,'Section C - Psych &amp; Mental Hlth'!T:T,'Section C - Psych &amp; Mental Hlth'!S:S),
IF(A309="D",_xlfn.XLOOKUP(F309,'Section D - Res Com.Care, MPHS '!T:T,'Section D - Res Com.Care, MPHS '!S:S),
IF(A309="E",_xlfn.XLOOKUP(F309,'Section E - Miscellaneous '!T:T,'Section E - Miscellaneous '!S:S))))))</f>
        <v>SPECIAL</v>
      </c>
      <c r="Q309" s="1145">
        <f>IF(A309=
"A",_xlfn.XLOOKUP(F309,'Section A - Public Patients'!T:T,'Section A - Public Patients'!V:V),
IF(A309="B",_xlfn.XLOOKUP(F309,'Section B - Private Patients'!T:T,'Section B - Private Patients'!V:V),
IF(A309="C",_xlfn.XLOOKUP(F309,'Section C - Psych &amp; Mental Hlth'!T:T,'Section C - Psych &amp; Mental Hlth'!V:V),
IF(A309="D",_xlfn.XLOOKUP(F309,'Section D - Res Com.Care, MPHS '!T:T,'Section D - Res Com.Care, MPHS '!V:V),
IF(A309="E",_xlfn.XLOOKUP(F309,'Section E - Miscellaneous '!T:T,'Section E - Miscellaneous '!V:V))))))</f>
        <v>0</v>
      </c>
      <c r="R309" s="1202" t="str">
        <f t="shared" si="14"/>
        <v>NilFor each diagnostic imaging serviceNil</v>
      </c>
    </row>
    <row r="310" spans="1:18" x14ac:dyDescent="0.2">
      <c r="A310" s="1078" t="str">
        <f t="shared" si="12"/>
        <v>A</v>
      </c>
      <c r="B310" s="1086" t="s">
        <v>786</v>
      </c>
      <c r="C310" s="1438" t="s">
        <v>6181</v>
      </c>
      <c r="D310" s="1091" t="s">
        <v>3931</v>
      </c>
      <c r="E310" s="1438" t="s">
        <v>6181</v>
      </c>
      <c r="F310" s="1132" t="s">
        <v>4673</v>
      </c>
      <c r="G310" s="1132"/>
      <c r="H310" s="1132"/>
      <c r="I310" s="1132" t="str">
        <f t="shared" si="13"/>
        <v>--------Oct</v>
      </c>
      <c r="J310" s="1132" t="str">
        <f>IF(ISNUMBER(MATCH(F310,Jan_Inputs_Calc!O:O,0)),"Jan","-")</f>
        <v>-</v>
      </c>
      <c r="K310" s="1132" t="str">
        <f>IF(ISNUMBER(MATCH(F310,Mar_Inputs_Calc_exHACC!O:O,0)),"Mar","-")</f>
        <v>-</v>
      </c>
      <c r="L310" s="1132" t="str">
        <f>IF(ISNUMBER(MATCH(F310,Jul_Inputs_Calc!P:P,0)),"Jul","-")</f>
        <v>-</v>
      </c>
      <c r="M310" s="1132" t="str">
        <f>IF(ISNUMBER(MATCH(F310,Sep_Inputs_Calc!O:O,0)),"Sep","-")</f>
        <v>-</v>
      </c>
      <c r="N310" s="1132" t="str">
        <f>IF(ISNUMBER(MATCH(F1107,Oct_Inputs_Calc!O:O,0)),"Oct","-")</f>
        <v>Oct</v>
      </c>
      <c r="O310" s="1132"/>
      <c r="P310" s="1138" t="str">
        <f>IF(A310=
"A",_xlfn.XLOOKUP(F310,'Section A - Public Patients'!T:T,'Section A - Public Patients'!S:S),
IF(A310="B",_xlfn.XLOOKUP(F310,'Section B - Private Patients'!T:T,'Section B - Private Patients'!S:S),
IF(A310="C",_xlfn.XLOOKUP(F310,'Section C - Psych &amp; Mental Hlth'!T:T,'Section C - Psych &amp; Mental Hlth'!S:S),
IF(A310="D",_xlfn.XLOOKUP(F310,'Section D - Res Com.Care, MPHS '!T:T,'Section D - Res Com.Care, MPHS '!S:S),
IF(A310="E",_xlfn.XLOOKUP(F310,'Section E - Miscellaneous '!T:T,'Section E - Miscellaneous '!S:S))))))</f>
        <v>SPECIAL</v>
      </c>
      <c r="Q310" s="1145">
        <f>IF(A310=
"A",_xlfn.XLOOKUP(F310,'Section A - Public Patients'!T:T,'Section A - Public Patients'!V:V),
IF(A310="B",_xlfn.XLOOKUP(F310,'Section B - Private Patients'!T:T,'Section B - Private Patients'!V:V),
IF(A310="C",_xlfn.XLOOKUP(F310,'Section C - Psych &amp; Mental Hlth'!T:T,'Section C - Psych &amp; Mental Hlth'!V:V),
IF(A310="D",_xlfn.XLOOKUP(F310,'Section D - Res Com.Care, MPHS '!T:T,'Section D - Res Com.Care, MPHS '!V:V),
IF(A310="E",_xlfn.XLOOKUP(F310,'Section E - Miscellaneous '!T:T,'Section E - Miscellaneous '!V:V))))))</f>
        <v>0</v>
      </c>
      <c r="R310" s="1202" t="str">
        <f t="shared" si="14"/>
        <v>NilFor each pathology service (per pathology request slip)Nil</v>
      </c>
    </row>
    <row r="311" spans="1:18" x14ac:dyDescent="0.2">
      <c r="A311" s="1078" t="str">
        <f t="shared" si="12"/>
        <v>A</v>
      </c>
      <c r="B311" s="1086" t="s">
        <v>786</v>
      </c>
      <c r="C311" s="1438" t="s">
        <v>6181</v>
      </c>
      <c r="D311" s="1092" t="s">
        <v>797</v>
      </c>
      <c r="E311" s="1438" t="s">
        <v>6181</v>
      </c>
      <c r="F311" s="1132" t="s">
        <v>4674</v>
      </c>
      <c r="G311" s="1132"/>
      <c r="H311" s="1132"/>
      <c r="I311" s="1132" t="str">
        <f t="shared" si="13"/>
        <v>--------Oct</v>
      </c>
      <c r="J311" s="1132" t="str">
        <f>IF(ISNUMBER(MATCH(F311,Jan_Inputs_Calc!O:O,0)),"Jan","-")</f>
        <v>-</v>
      </c>
      <c r="K311" s="1132" t="str">
        <f>IF(ISNUMBER(MATCH(F311,Mar_Inputs_Calc_exHACC!O:O,0)),"Mar","-")</f>
        <v>-</v>
      </c>
      <c r="L311" s="1132" t="str">
        <f>IF(ISNUMBER(MATCH(F311,Jul_Inputs_Calc!P:P,0)),"Jul","-")</f>
        <v>-</v>
      </c>
      <c r="M311" s="1132" t="str">
        <f>IF(ISNUMBER(MATCH(F311,Sep_Inputs_Calc!O:O,0)),"Sep","-")</f>
        <v>-</v>
      </c>
      <c r="N311" s="1132" t="str">
        <f>IF(ISNUMBER(MATCH(F1108,Oct_Inputs_Calc!O:O,0)),"Oct","-")</f>
        <v>Oct</v>
      </c>
      <c r="O311" s="1132"/>
      <c r="P311" s="1138" t="str">
        <f>IF(A311=
"A",_xlfn.XLOOKUP(F311,'Section A - Public Patients'!T:T,'Section A - Public Patients'!S:S),
IF(A311="B",_xlfn.XLOOKUP(F311,'Section B - Private Patients'!T:T,'Section B - Private Patients'!S:S),
IF(A311="C",_xlfn.XLOOKUP(F311,'Section C - Psych &amp; Mental Hlth'!T:T,'Section C - Psych &amp; Mental Hlth'!S:S),
IF(A311="D",_xlfn.XLOOKUP(F311,'Section D - Res Com.Care, MPHS '!T:T,'Section D - Res Com.Care, MPHS '!S:S),
IF(A311="E",_xlfn.XLOOKUP(F311,'Section E - Miscellaneous '!T:T,'Section E - Miscellaneous '!S:S))))))</f>
        <v>SPECIAL</v>
      </c>
      <c r="Q311" s="1145">
        <f>IF(A311=
"A",_xlfn.XLOOKUP(F311,'Section A - Public Patients'!T:T,'Section A - Public Patients'!V:V),
IF(A311="B",_xlfn.XLOOKUP(F311,'Section B - Private Patients'!T:T,'Section B - Private Patients'!V:V),
IF(A311="C",_xlfn.XLOOKUP(F311,'Section C - Psych &amp; Mental Hlth'!T:T,'Section C - Psych &amp; Mental Hlth'!V:V),
IF(A311="D",_xlfn.XLOOKUP(F311,'Section D - Res Com.Care, MPHS '!T:T,'Section D - Res Com.Care, MPHS '!V:V),
IF(A311="E",_xlfn.XLOOKUP(F311,'Section E - Miscellaneous '!T:T,'Section E - Miscellaneous '!V:V))))))</f>
        <v>0</v>
      </c>
      <c r="R311" s="1202" t="str">
        <f t="shared" si="14"/>
        <v>NilPharmaceuticalsNil</v>
      </c>
    </row>
    <row r="312" spans="1:18" x14ac:dyDescent="0.2">
      <c r="A312" s="1078" t="str">
        <f t="shared" si="12"/>
        <v>A</v>
      </c>
      <c r="B312" s="1086" t="s">
        <v>787</v>
      </c>
      <c r="C312" s="1438" t="s">
        <v>6181</v>
      </c>
      <c r="D312" s="2106" t="s">
        <v>4215</v>
      </c>
      <c r="E312" s="1438">
        <v>90006435</v>
      </c>
      <c r="F312" s="1132" t="s">
        <v>4675</v>
      </c>
      <c r="G312" s="1132"/>
      <c r="H312" s="1132"/>
      <c r="I312" s="1132" t="str">
        <f t="shared" si="13"/>
        <v>----Jul---Oct</v>
      </c>
      <c r="J312" s="1132" t="str">
        <f>IF(ISNUMBER(MATCH(F312,Jan_Inputs_Calc!O:O,0)),"Jan","-")</f>
        <v>-</v>
      </c>
      <c r="K312" s="1132" t="str">
        <f>IF(ISNUMBER(MATCH(F312,Mar_Inputs_Calc_exHACC!O:O,0)),"Mar","-")</f>
        <v>-</v>
      </c>
      <c r="L312" s="1132" t="str">
        <f>IF(ISNUMBER(MATCH(F312,Jul_Inputs_Calc!P:P,0)),"Jul","-")</f>
        <v>Jul</v>
      </c>
      <c r="M312" s="1132" t="str">
        <f>IF(ISNUMBER(MATCH(F312,Sep_Inputs_Calc!O:O,0)),"Sep","-")</f>
        <v>-</v>
      </c>
      <c r="N312" s="1132" t="str">
        <f>IF(ISNUMBER(MATCH(F1109,Oct_Inputs_Calc!O:O,0)),"Oct","-")</f>
        <v>Oct</v>
      </c>
      <c r="O312" s="1132"/>
      <c r="P312" s="1138" t="str">
        <f>IF(A312=
"A",_xlfn.XLOOKUP(F312,'Section A - Public Patients'!T:T,'Section A - Public Patients'!S:S),
IF(A312="B",_xlfn.XLOOKUP(F312,'Section B - Private Patients'!T:T,'Section B - Private Patients'!S:S),
IF(A312="C",_xlfn.XLOOKUP(F312,'Section C - Psych &amp; Mental Hlth'!T:T,'Section C - Psych &amp; Mental Hlth'!S:S),
IF(A312="D",_xlfn.XLOOKUP(F312,'Section D - Res Com.Care, MPHS '!T:T,'Section D - Res Com.Care, MPHS '!S:S),
IF(A312="E",_xlfn.XLOOKUP(F312,'Section E - Miscellaneous '!T:T,'Section E - Miscellaneous '!S:S))))))</f>
        <v>LINKED</v>
      </c>
      <c r="Q312" s="1145" t="str">
        <f>IF(A312=
"A",_xlfn.XLOOKUP(F312,'Section A - Public Patients'!T:T,'Section A - Public Patients'!V:V),
IF(A312="B",_xlfn.XLOOKUP(F312,'Section B - Private Patients'!T:T,'Section B - Private Patients'!V:V),
IF(A312="C",_xlfn.XLOOKUP(F312,'Section C - Psych &amp; Mental Hlth'!T:T,'Section C - Psych &amp; Mental Hlth'!V:V),
IF(A312="D",_xlfn.XLOOKUP(F312,'Section D - Res Com.Care, MPHS '!T:T,'Section D - Res Com.Care, MPHS '!V:V),
IF(A312="E",_xlfn.XLOOKUP(F312,'Section E - Miscellaneous '!T:T,'Section E - Miscellaneous '!V:V))))))</f>
        <v>A-2.2-001</v>
      </c>
      <c r="R312" s="1202" t="str">
        <f t="shared" si="14"/>
        <v>NilFor each accident and emergency service as a triage Category 1 patient90006435</v>
      </c>
    </row>
    <row r="313" spans="1:18" x14ac:dyDescent="0.2">
      <c r="A313" s="1078" t="str">
        <f t="shared" si="12"/>
        <v>A</v>
      </c>
      <c r="B313" s="1086" t="s">
        <v>789</v>
      </c>
      <c r="C313" s="1438" t="s">
        <v>6181</v>
      </c>
      <c r="D313" s="1091" t="s">
        <v>4216</v>
      </c>
      <c r="E313" s="1438">
        <v>90007295</v>
      </c>
      <c r="F313" s="1132" t="s">
        <v>4676</v>
      </c>
      <c r="G313" s="1132"/>
      <c r="H313" s="1132"/>
      <c r="I313" s="1132" t="str">
        <f t="shared" si="13"/>
        <v>----Jul---Oct</v>
      </c>
      <c r="J313" s="1132" t="str">
        <f>IF(ISNUMBER(MATCH(F313,Jan_Inputs_Calc!O:O,0)),"Jan","-")</f>
        <v>-</v>
      </c>
      <c r="K313" s="1132" t="str">
        <f>IF(ISNUMBER(MATCH(F313,Mar_Inputs_Calc_exHACC!O:O,0)),"Mar","-")</f>
        <v>-</v>
      </c>
      <c r="L313" s="1132" t="str">
        <f>IF(ISNUMBER(MATCH(F313,Jul_Inputs_Calc!P:P,0)),"Jul","-")</f>
        <v>Jul</v>
      </c>
      <c r="M313" s="1132" t="str">
        <f>IF(ISNUMBER(MATCH(F313,Sep_Inputs_Calc!O:O,0)),"Sep","-")</f>
        <v>-</v>
      </c>
      <c r="N313" s="1132" t="str">
        <f>IF(ISNUMBER(MATCH(F1110,Oct_Inputs_Calc!O:O,0)),"Oct","-")</f>
        <v>Oct</v>
      </c>
      <c r="O313" s="1132"/>
      <c r="P313" s="1138" t="str">
        <f>IF(A313=
"A",_xlfn.XLOOKUP(F313,'Section A - Public Patients'!T:T,'Section A - Public Patients'!S:S),
IF(A313="B",_xlfn.XLOOKUP(F313,'Section B - Private Patients'!T:T,'Section B - Private Patients'!S:S),
IF(A313="C",_xlfn.XLOOKUP(F313,'Section C - Psych &amp; Mental Hlth'!T:T,'Section C - Psych &amp; Mental Hlth'!S:S),
IF(A313="D",_xlfn.XLOOKUP(F313,'Section D - Res Com.Care, MPHS '!T:T,'Section D - Res Com.Care, MPHS '!S:S),
IF(A313="E",_xlfn.XLOOKUP(F313,'Section E - Miscellaneous '!T:T,'Section E - Miscellaneous '!S:S))))))</f>
        <v>LINKED</v>
      </c>
      <c r="Q313" s="1145" t="str">
        <f>IF(A313=
"A",_xlfn.XLOOKUP(F313,'Section A - Public Patients'!T:T,'Section A - Public Patients'!V:V),
IF(A313="B",_xlfn.XLOOKUP(F313,'Section B - Private Patients'!T:T,'Section B - Private Patients'!V:V),
IF(A313="C",_xlfn.XLOOKUP(F313,'Section C - Psych &amp; Mental Hlth'!T:T,'Section C - Psych &amp; Mental Hlth'!V:V),
IF(A313="D",_xlfn.XLOOKUP(F313,'Section D - Res Com.Care, MPHS '!T:T,'Section D - Res Com.Care, MPHS '!V:V),
IF(A313="E",_xlfn.XLOOKUP(F313,'Section E - Miscellaneous '!T:T,'Section E - Miscellaneous '!V:V))))))</f>
        <v>A-2.2-002</v>
      </c>
      <c r="R313" s="1202" t="str">
        <f t="shared" si="14"/>
        <v>NilFor each accident and emergency service as a triage Category 2 patient90007295</v>
      </c>
    </row>
    <row r="314" spans="1:18" x14ac:dyDescent="0.2">
      <c r="A314" s="1078" t="str">
        <f t="shared" si="12"/>
        <v>A</v>
      </c>
      <c r="B314" s="1086" t="s">
        <v>790</v>
      </c>
      <c r="C314" s="1438" t="s">
        <v>6181</v>
      </c>
      <c r="D314" s="1091" t="s">
        <v>4217</v>
      </c>
      <c r="E314" s="1438">
        <v>90005683</v>
      </c>
      <c r="F314" s="1132" t="s">
        <v>4677</v>
      </c>
      <c r="G314" s="1132"/>
      <c r="H314" s="1132"/>
      <c r="I314" s="1132" t="str">
        <f t="shared" si="13"/>
        <v>----Jul---Oct</v>
      </c>
      <c r="J314" s="1132" t="str">
        <f>IF(ISNUMBER(MATCH(F314,Jan_Inputs_Calc!O:O,0)),"Jan","-")</f>
        <v>-</v>
      </c>
      <c r="K314" s="1132" t="str">
        <f>IF(ISNUMBER(MATCH(F314,Mar_Inputs_Calc_exHACC!O:O,0)),"Mar","-")</f>
        <v>-</v>
      </c>
      <c r="L314" s="1132" t="str">
        <f>IF(ISNUMBER(MATCH(F314,Jul_Inputs_Calc!P:P,0)),"Jul","-")</f>
        <v>Jul</v>
      </c>
      <c r="M314" s="1132" t="str">
        <f>IF(ISNUMBER(MATCH(F314,Sep_Inputs_Calc!O:O,0)),"Sep","-")</f>
        <v>-</v>
      </c>
      <c r="N314" s="1132" t="str">
        <f>IF(ISNUMBER(MATCH(F1111,Oct_Inputs_Calc!O:O,0)),"Oct","-")</f>
        <v>Oct</v>
      </c>
      <c r="O314" s="1132"/>
      <c r="P314" s="1138" t="str">
        <f>IF(A314=
"A",_xlfn.XLOOKUP(F314,'Section A - Public Patients'!T:T,'Section A - Public Patients'!S:S),
IF(A314="B",_xlfn.XLOOKUP(F314,'Section B - Private Patients'!T:T,'Section B - Private Patients'!S:S),
IF(A314="C",_xlfn.XLOOKUP(F314,'Section C - Psych &amp; Mental Hlth'!T:T,'Section C - Psych &amp; Mental Hlth'!S:S),
IF(A314="D",_xlfn.XLOOKUP(F314,'Section D - Res Com.Care, MPHS '!T:T,'Section D - Res Com.Care, MPHS '!S:S),
IF(A314="E",_xlfn.XLOOKUP(F314,'Section E - Miscellaneous '!T:T,'Section E - Miscellaneous '!S:S))))))</f>
        <v>LINKED</v>
      </c>
      <c r="Q314" s="1145" t="str">
        <f>IF(A314=
"A",_xlfn.XLOOKUP(F314,'Section A - Public Patients'!T:T,'Section A - Public Patients'!V:V),
IF(A314="B",_xlfn.XLOOKUP(F314,'Section B - Private Patients'!T:T,'Section B - Private Patients'!V:V),
IF(A314="C",_xlfn.XLOOKUP(F314,'Section C - Psych &amp; Mental Hlth'!T:T,'Section C - Psych &amp; Mental Hlth'!V:V),
IF(A314="D",_xlfn.XLOOKUP(F314,'Section D - Res Com.Care, MPHS '!T:T,'Section D - Res Com.Care, MPHS '!V:V),
IF(A314="E",_xlfn.XLOOKUP(F314,'Section E - Miscellaneous '!T:T,'Section E - Miscellaneous '!V:V))))))</f>
        <v>A-2.2-003</v>
      </c>
      <c r="R314" s="1202" t="str">
        <f t="shared" si="14"/>
        <v>NilFor each accident and emergency service as a triage Category 3 patient90005683</v>
      </c>
    </row>
    <row r="315" spans="1:18" x14ac:dyDescent="0.2">
      <c r="A315" s="1078" t="str">
        <f t="shared" si="12"/>
        <v>A</v>
      </c>
      <c r="B315" s="1086" t="s">
        <v>791</v>
      </c>
      <c r="C315" s="1438" t="s">
        <v>6181</v>
      </c>
      <c r="D315" s="1091" t="s">
        <v>4218</v>
      </c>
      <c r="E315" s="1438">
        <v>90007296</v>
      </c>
      <c r="F315" s="1132" t="s">
        <v>4678</v>
      </c>
      <c r="G315" s="1132"/>
      <c r="H315" s="1132"/>
      <c r="I315" s="1132" t="str">
        <f t="shared" si="13"/>
        <v>----Jul---Oct</v>
      </c>
      <c r="J315" s="1132" t="str">
        <f>IF(ISNUMBER(MATCH(F315,Jan_Inputs_Calc!O:O,0)),"Jan","-")</f>
        <v>-</v>
      </c>
      <c r="K315" s="1132" t="str">
        <f>IF(ISNUMBER(MATCH(F315,Mar_Inputs_Calc_exHACC!O:O,0)),"Mar","-")</f>
        <v>-</v>
      </c>
      <c r="L315" s="1132" t="str">
        <f>IF(ISNUMBER(MATCH(F315,Jul_Inputs_Calc!P:P,0)),"Jul","-")</f>
        <v>Jul</v>
      </c>
      <c r="M315" s="1132" t="str">
        <f>IF(ISNUMBER(MATCH(F315,Sep_Inputs_Calc!O:O,0)),"Sep","-")</f>
        <v>-</v>
      </c>
      <c r="N315" s="1132" t="str">
        <f>IF(ISNUMBER(MATCH(F1112,Oct_Inputs_Calc!O:O,0)),"Oct","-")</f>
        <v>Oct</v>
      </c>
      <c r="O315" s="1132"/>
      <c r="P315" s="1138" t="str">
        <f>IF(A315=
"A",_xlfn.XLOOKUP(F315,'Section A - Public Patients'!T:T,'Section A - Public Patients'!S:S),
IF(A315="B",_xlfn.XLOOKUP(F315,'Section B - Private Patients'!T:T,'Section B - Private Patients'!S:S),
IF(A315="C",_xlfn.XLOOKUP(F315,'Section C - Psych &amp; Mental Hlth'!T:T,'Section C - Psych &amp; Mental Hlth'!S:S),
IF(A315="D",_xlfn.XLOOKUP(F315,'Section D - Res Com.Care, MPHS '!T:T,'Section D - Res Com.Care, MPHS '!S:S),
IF(A315="E",_xlfn.XLOOKUP(F315,'Section E - Miscellaneous '!T:T,'Section E - Miscellaneous '!S:S))))))</f>
        <v>LINKED</v>
      </c>
      <c r="Q315" s="1145" t="str">
        <f>IF(A315=
"A",_xlfn.XLOOKUP(F315,'Section A - Public Patients'!T:T,'Section A - Public Patients'!V:V),
IF(A315="B",_xlfn.XLOOKUP(F315,'Section B - Private Patients'!T:T,'Section B - Private Patients'!V:V),
IF(A315="C",_xlfn.XLOOKUP(F315,'Section C - Psych &amp; Mental Hlth'!T:T,'Section C - Psych &amp; Mental Hlth'!V:V),
IF(A315="D",_xlfn.XLOOKUP(F315,'Section D - Res Com.Care, MPHS '!T:T,'Section D - Res Com.Care, MPHS '!V:V),
IF(A315="E",_xlfn.XLOOKUP(F315,'Section E - Miscellaneous '!T:T,'Section E - Miscellaneous '!V:V))))))</f>
        <v>A-2.2-004</v>
      </c>
      <c r="R315" s="1202" t="str">
        <f t="shared" si="14"/>
        <v>NilFor each accident and emergency service as a triage Category 4 patient90007296</v>
      </c>
    </row>
    <row r="316" spans="1:18" x14ac:dyDescent="0.2">
      <c r="A316" s="1078" t="str">
        <f t="shared" si="12"/>
        <v>A</v>
      </c>
      <c r="B316" s="1086" t="s">
        <v>792</v>
      </c>
      <c r="C316" s="1438" t="s">
        <v>6181</v>
      </c>
      <c r="D316" s="1091" t="s">
        <v>4219</v>
      </c>
      <c r="E316" s="1438">
        <v>90006436</v>
      </c>
      <c r="F316" s="1132" t="s">
        <v>4679</v>
      </c>
      <c r="G316" s="1132"/>
      <c r="H316" s="1132"/>
      <c r="I316" s="1132" t="str">
        <f t="shared" si="13"/>
        <v>----Jul---Oct</v>
      </c>
      <c r="J316" s="1132" t="str">
        <f>IF(ISNUMBER(MATCH(F316,Jan_Inputs_Calc!O:O,0)),"Jan","-")</f>
        <v>-</v>
      </c>
      <c r="K316" s="1132" t="str">
        <f>IF(ISNUMBER(MATCH(F316,Mar_Inputs_Calc_exHACC!O:O,0)),"Mar","-")</f>
        <v>-</v>
      </c>
      <c r="L316" s="1132" t="str">
        <f>IF(ISNUMBER(MATCH(F316,Jul_Inputs_Calc!P:P,0)),"Jul","-")</f>
        <v>Jul</v>
      </c>
      <c r="M316" s="1132" t="str">
        <f>IF(ISNUMBER(MATCH(F316,Sep_Inputs_Calc!O:O,0)),"Sep","-")</f>
        <v>-</v>
      </c>
      <c r="N316" s="1132" t="str">
        <f>IF(ISNUMBER(MATCH(F1113,Oct_Inputs_Calc!O:O,0)),"Oct","-")</f>
        <v>Oct</v>
      </c>
      <c r="O316" s="1132"/>
      <c r="P316" s="1138" t="str">
        <f>IF(A316=
"A",_xlfn.XLOOKUP(F316,'Section A - Public Patients'!T:T,'Section A - Public Patients'!S:S),
IF(A316="B",_xlfn.XLOOKUP(F316,'Section B - Private Patients'!T:T,'Section B - Private Patients'!S:S),
IF(A316="C",_xlfn.XLOOKUP(F316,'Section C - Psych &amp; Mental Hlth'!T:T,'Section C - Psych &amp; Mental Hlth'!S:S),
IF(A316="D",_xlfn.XLOOKUP(F316,'Section D - Res Com.Care, MPHS '!T:T,'Section D - Res Com.Care, MPHS '!S:S),
IF(A316="E",_xlfn.XLOOKUP(F316,'Section E - Miscellaneous '!T:T,'Section E - Miscellaneous '!S:S))))))</f>
        <v>LINKED</v>
      </c>
      <c r="Q316" s="1145" t="str">
        <f>IF(A316=
"A",_xlfn.XLOOKUP(F316,'Section A - Public Patients'!T:T,'Section A - Public Patients'!V:V),
IF(A316="B",_xlfn.XLOOKUP(F316,'Section B - Private Patients'!T:T,'Section B - Private Patients'!V:V),
IF(A316="C",_xlfn.XLOOKUP(F316,'Section C - Psych &amp; Mental Hlth'!T:T,'Section C - Psych &amp; Mental Hlth'!V:V),
IF(A316="D",_xlfn.XLOOKUP(F316,'Section D - Res Com.Care, MPHS '!T:T,'Section D - Res Com.Care, MPHS '!V:V),
IF(A316="E",_xlfn.XLOOKUP(F316,'Section E - Miscellaneous '!T:T,'Section E - Miscellaneous '!V:V))))))</f>
        <v>A-2.2-005</v>
      </c>
      <c r="R316" s="1202" t="str">
        <f t="shared" si="14"/>
        <v>NilFor each accident and emergency service as a triage Category 5 patient90006436</v>
      </c>
    </row>
    <row r="317" spans="1:18" x14ac:dyDescent="0.2">
      <c r="A317" s="1078" t="str">
        <f t="shared" si="12"/>
        <v>A</v>
      </c>
      <c r="B317" s="1086" t="s">
        <v>792</v>
      </c>
      <c r="C317" s="1438" t="s">
        <v>6181</v>
      </c>
      <c r="D317" s="1091" t="s">
        <v>793</v>
      </c>
      <c r="E317" s="1438" t="s">
        <v>6181</v>
      </c>
      <c r="F317" s="1132" t="s">
        <v>4680</v>
      </c>
      <c r="G317" s="1132"/>
      <c r="H317" s="1132"/>
      <c r="I317" s="1132" t="str">
        <f t="shared" si="13"/>
        <v>--------Oct</v>
      </c>
      <c r="J317" s="1132" t="str">
        <f>IF(ISNUMBER(MATCH(F317,Jan_Inputs_Calc!O:O,0)),"Jan","-")</f>
        <v>-</v>
      </c>
      <c r="K317" s="1132" t="str">
        <f>IF(ISNUMBER(MATCH(F317,Mar_Inputs_Calc_exHACC!O:O,0)),"Mar","-")</f>
        <v>-</v>
      </c>
      <c r="L317" s="1132" t="str">
        <f>IF(ISNUMBER(MATCH(F317,Jul_Inputs_Calc!P:P,0)),"Jul","-")</f>
        <v>-</v>
      </c>
      <c r="M317" s="1132" t="str">
        <f>IF(ISNUMBER(MATCH(F317,Sep_Inputs_Calc!O:O,0)),"Sep","-")</f>
        <v>-</v>
      </c>
      <c r="N317" s="1132" t="str">
        <f>IF(ISNUMBER(MATCH(F1114,Oct_Inputs_Calc!O:O,0)),"Oct","-")</f>
        <v>Oct</v>
      </c>
      <c r="O317" s="1132"/>
      <c r="P317" s="1138" t="str">
        <f>IF(A317=
"A",_xlfn.XLOOKUP(F317,'Section A - Public Patients'!T:T,'Section A - Public Patients'!S:S),
IF(A317="B",_xlfn.XLOOKUP(F317,'Section B - Private Patients'!T:T,'Section B - Private Patients'!S:S),
IF(A317="C",_xlfn.XLOOKUP(F317,'Section C - Psych &amp; Mental Hlth'!T:T,'Section C - Psych &amp; Mental Hlth'!S:S),
IF(A317="D",_xlfn.XLOOKUP(F317,'Section D - Res Com.Care, MPHS '!T:T,'Section D - Res Com.Care, MPHS '!S:S),
IF(A317="E",_xlfn.XLOOKUP(F317,'Section E - Miscellaneous '!T:T,'Section E - Miscellaneous '!S:S))))))</f>
        <v>SPECIAL</v>
      </c>
      <c r="Q317" s="1145">
        <f>IF(A317=
"A",_xlfn.XLOOKUP(F317,'Section A - Public Patients'!T:T,'Section A - Public Patients'!V:V),
IF(A317="B",_xlfn.XLOOKUP(F317,'Section B - Private Patients'!T:T,'Section B - Private Patients'!V:V),
IF(A317="C",_xlfn.XLOOKUP(F317,'Section C - Psych &amp; Mental Hlth'!T:T,'Section C - Psych &amp; Mental Hlth'!V:V),
IF(A317="D",_xlfn.XLOOKUP(F317,'Section D - Res Com.Care, MPHS '!T:T,'Section D - Res Com.Care, MPHS '!V:V),
IF(A317="E",_xlfn.XLOOKUP(F317,'Section E - Miscellaneous '!T:T,'Section E - Miscellaneous '!V:V))))))</f>
        <v>0</v>
      </c>
      <c r="R317" s="1202" t="str">
        <f t="shared" si="14"/>
        <v>NilFor each diagnostic imaging serviceNil</v>
      </c>
    </row>
    <row r="318" spans="1:18" x14ac:dyDescent="0.2">
      <c r="A318" s="1078" t="str">
        <f t="shared" si="12"/>
        <v>A</v>
      </c>
      <c r="B318" s="1086" t="s">
        <v>792</v>
      </c>
      <c r="C318" s="1438" t="s">
        <v>6181</v>
      </c>
      <c r="D318" s="1091" t="s">
        <v>3931</v>
      </c>
      <c r="E318" s="1438" t="s">
        <v>6181</v>
      </c>
      <c r="F318" s="1132" t="s">
        <v>4681</v>
      </c>
      <c r="G318" s="1132"/>
      <c r="H318" s="1132"/>
      <c r="I318" s="1132" t="str">
        <f t="shared" si="13"/>
        <v>--------Oct</v>
      </c>
      <c r="J318" s="1132" t="str">
        <f>IF(ISNUMBER(MATCH(F318,Jan_Inputs_Calc!O:O,0)),"Jan","-")</f>
        <v>-</v>
      </c>
      <c r="K318" s="1132" t="str">
        <f>IF(ISNUMBER(MATCH(F318,Mar_Inputs_Calc_exHACC!O:O,0)),"Mar","-")</f>
        <v>-</v>
      </c>
      <c r="L318" s="1132" t="str">
        <f>IF(ISNUMBER(MATCH(F318,Jul_Inputs_Calc!P:P,0)),"Jul","-")</f>
        <v>-</v>
      </c>
      <c r="M318" s="1132" t="str">
        <f>IF(ISNUMBER(MATCH(F318,Sep_Inputs_Calc!O:O,0)),"Sep","-")</f>
        <v>-</v>
      </c>
      <c r="N318" s="1132" t="str">
        <f>IF(ISNUMBER(MATCH(F1115,Oct_Inputs_Calc!O:O,0)),"Oct","-")</f>
        <v>Oct</v>
      </c>
      <c r="O318" s="1132"/>
      <c r="P318" s="1138" t="str">
        <f>IF(A318=
"A",_xlfn.XLOOKUP(F318,'Section A - Public Patients'!T:T,'Section A - Public Patients'!S:S),
IF(A318="B",_xlfn.XLOOKUP(F318,'Section B - Private Patients'!T:T,'Section B - Private Patients'!S:S),
IF(A318="C",_xlfn.XLOOKUP(F318,'Section C - Psych &amp; Mental Hlth'!T:T,'Section C - Psych &amp; Mental Hlth'!S:S),
IF(A318="D",_xlfn.XLOOKUP(F318,'Section D - Res Com.Care, MPHS '!T:T,'Section D - Res Com.Care, MPHS '!S:S),
IF(A318="E",_xlfn.XLOOKUP(F318,'Section E - Miscellaneous '!T:T,'Section E - Miscellaneous '!S:S))))))</f>
        <v>SPECIAL</v>
      </c>
      <c r="Q318" s="1145">
        <f>IF(A318=
"A",_xlfn.XLOOKUP(F318,'Section A - Public Patients'!T:T,'Section A - Public Patients'!V:V),
IF(A318="B",_xlfn.XLOOKUP(F318,'Section B - Private Patients'!T:T,'Section B - Private Patients'!V:V),
IF(A318="C",_xlfn.XLOOKUP(F318,'Section C - Psych &amp; Mental Hlth'!T:T,'Section C - Psych &amp; Mental Hlth'!V:V),
IF(A318="D",_xlfn.XLOOKUP(F318,'Section D - Res Com.Care, MPHS '!T:T,'Section D - Res Com.Care, MPHS '!V:V),
IF(A318="E",_xlfn.XLOOKUP(F318,'Section E - Miscellaneous '!T:T,'Section E - Miscellaneous '!V:V))))))</f>
        <v>0</v>
      </c>
      <c r="R318" s="1202" t="str">
        <f t="shared" si="14"/>
        <v>NilFor each pathology service (per pathology request slip)Nil</v>
      </c>
    </row>
    <row r="319" spans="1:18" x14ac:dyDescent="0.2">
      <c r="A319" s="1078" t="str">
        <f t="shared" si="12"/>
        <v>A</v>
      </c>
      <c r="B319" s="1086" t="s">
        <v>792</v>
      </c>
      <c r="C319" s="1438" t="s">
        <v>6181</v>
      </c>
      <c r="D319" s="1092" t="s">
        <v>797</v>
      </c>
      <c r="E319" s="1438" t="s">
        <v>6181</v>
      </c>
      <c r="F319" s="1132" t="s">
        <v>4682</v>
      </c>
      <c r="G319" s="1132"/>
      <c r="H319" s="1132"/>
      <c r="I319" s="1132" t="str">
        <f t="shared" si="13"/>
        <v>--------Oct</v>
      </c>
      <c r="J319" s="1132" t="str">
        <f>IF(ISNUMBER(MATCH(F319,Jan_Inputs_Calc!O:O,0)),"Jan","-")</f>
        <v>-</v>
      </c>
      <c r="K319" s="1132" t="str">
        <f>IF(ISNUMBER(MATCH(F319,Mar_Inputs_Calc_exHACC!O:O,0)),"Mar","-")</f>
        <v>-</v>
      </c>
      <c r="L319" s="1132" t="str">
        <f>IF(ISNUMBER(MATCH(F319,Jul_Inputs_Calc!P:P,0)),"Jul","-")</f>
        <v>-</v>
      </c>
      <c r="M319" s="1132" t="str">
        <f>IF(ISNUMBER(MATCH(F319,Sep_Inputs_Calc!O:O,0)),"Sep","-")</f>
        <v>-</v>
      </c>
      <c r="N319" s="1132" t="str">
        <f>IF(ISNUMBER(MATCH(F1116,Oct_Inputs_Calc!O:O,0)),"Oct","-")</f>
        <v>Oct</v>
      </c>
      <c r="O319" s="1132"/>
      <c r="P319" s="1138" t="str">
        <f>IF(A319=
"A",_xlfn.XLOOKUP(F319,'Section A - Public Patients'!T:T,'Section A - Public Patients'!S:S),
IF(A319="B",_xlfn.XLOOKUP(F319,'Section B - Private Patients'!T:T,'Section B - Private Patients'!S:S),
IF(A319="C",_xlfn.XLOOKUP(F319,'Section C - Psych &amp; Mental Hlth'!T:T,'Section C - Psych &amp; Mental Hlth'!S:S),
IF(A319="D",_xlfn.XLOOKUP(F319,'Section D - Res Com.Care, MPHS '!T:T,'Section D - Res Com.Care, MPHS '!S:S),
IF(A319="E",_xlfn.XLOOKUP(F319,'Section E - Miscellaneous '!T:T,'Section E - Miscellaneous '!S:S))))))</f>
        <v>SPECIAL</v>
      </c>
      <c r="Q319" s="1145">
        <f>IF(A319=
"A",_xlfn.XLOOKUP(F319,'Section A - Public Patients'!T:T,'Section A - Public Patients'!V:V),
IF(A319="B",_xlfn.XLOOKUP(F319,'Section B - Private Patients'!T:T,'Section B - Private Patients'!V:V),
IF(A319="C",_xlfn.XLOOKUP(F319,'Section C - Psych &amp; Mental Hlth'!T:T,'Section C - Psych &amp; Mental Hlth'!V:V),
IF(A319="D",_xlfn.XLOOKUP(F319,'Section D - Res Com.Care, MPHS '!T:T,'Section D - Res Com.Care, MPHS '!V:V),
IF(A319="E",_xlfn.XLOOKUP(F319,'Section E - Miscellaneous '!T:T,'Section E - Miscellaneous '!V:V))))))</f>
        <v>0</v>
      </c>
      <c r="R319" s="1202" t="str">
        <f t="shared" si="14"/>
        <v>NilPharmaceuticalsNil</v>
      </c>
    </row>
    <row r="320" spans="1:18" ht="25.5" x14ac:dyDescent="0.2">
      <c r="A320" s="1078" t="str">
        <f t="shared" si="12"/>
        <v>A</v>
      </c>
      <c r="B320" s="1086" t="s">
        <v>786</v>
      </c>
      <c r="C320" s="1438" t="s">
        <v>6181</v>
      </c>
      <c r="D320" s="1092" t="s">
        <v>3940</v>
      </c>
      <c r="E320" s="1438">
        <v>90007297</v>
      </c>
      <c r="F320" s="1132" t="s">
        <v>4683</v>
      </c>
      <c r="G320" s="1132"/>
      <c r="H320" s="1132"/>
      <c r="I320" s="1132" t="str">
        <f t="shared" si="13"/>
        <v>----Jul---Oct</v>
      </c>
      <c r="J320" s="1132" t="str">
        <f>IF(ISNUMBER(MATCH(F320,Jan_Inputs_Calc!O:O,0)),"Jan","-")</f>
        <v>-</v>
      </c>
      <c r="K320" s="1132" t="str">
        <f>IF(ISNUMBER(MATCH(F320,Mar_Inputs_Calc_exHACC!O:O,0)),"Mar","-")</f>
        <v>-</v>
      </c>
      <c r="L320" s="1132" t="str">
        <f>IF(ISNUMBER(MATCH(F320,Jul_Inputs_Calc!P:P,0)),"Jul","-")</f>
        <v>Jul</v>
      </c>
      <c r="M320" s="1132" t="str">
        <f>IF(ISNUMBER(MATCH(F320,Sep_Inputs_Calc!O:O,0)),"Sep","-")</f>
        <v>-</v>
      </c>
      <c r="N320" s="1132" t="str">
        <f>IF(ISNUMBER(MATCH(F1117,Oct_Inputs_Calc!O:O,0)),"Oct","-")</f>
        <v>Oct</v>
      </c>
      <c r="O320" s="1132"/>
      <c r="P320" s="1138" t="str">
        <f>IF(A320=
"A",_xlfn.XLOOKUP(F320,'Section A - Public Patients'!T:T,'Section A - Public Patients'!S:S),
IF(A320="B",_xlfn.XLOOKUP(F320,'Section B - Private Patients'!T:T,'Section B - Private Patients'!S:S),
IF(A320="C",_xlfn.XLOOKUP(F320,'Section C - Psych &amp; Mental Hlth'!T:T,'Section C - Psych &amp; Mental Hlth'!S:S),
IF(A320="D",_xlfn.XLOOKUP(F320,'Section D - Res Com.Care, MPHS '!T:T,'Section D - Res Com.Care, MPHS '!S:S),
IF(A320="E",_xlfn.XLOOKUP(F320,'Section E - Miscellaneous '!T:T,'Section E - Miscellaneous '!S:S))))))</f>
        <v>LINKED</v>
      </c>
      <c r="Q320" s="1145" t="str">
        <f>IF(A320=
"A",_xlfn.XLOOKUP(F320,'Section A - Public Patients'!T:T,'Section A - Public Patients'!V:V),
IF(A320="B",_xlfn.XLOOKUP(F320,'Section B - Private Patients'!T:T,'Section B - Private Patients'!V:V),
IF(A320="C",_xlfn.XLOOKUP(F320,'Section C - Psych &amp; Mental Hlth'!T:T,'Section C - Psych &amp; Mental Hlth'!V:V),
IF(A320="D",_xlfn.XLOOKUP(F320,'Section D - Res Com.Care, MPHS '!T:T,'Section D - Res Com.Care, MPHS '!V:V),
IF(A320="E",_xlfn.XLOOKUP(F320,'Section E - Miscellaneous '!T:T,'Section E - Miscellaneous '!V:V))))))</f>
        <v>A-2.3-009</v>
      </c>
      <c r="R320" s="1202" t="str">
        <f t="shared" si="14"/>
        <v>NilNon-admitted consultation occasion of service (inc. face to face and telehealth service provision)90007297</v>
      </c>
    </row>
    <row r="321" spans="1:18" x14ac:dyDescent="0.2">
      <c r="A321" s="1078" t="str">
        <f t="shared" si="12"/>
        <v>A</v>
      </c>
      <c r="B321" s="1086" t="s">
        <v>786</v>
      </c>
      <c r="C321" s="1438" t="s">
        <v>6181</v>
      </c>
      <c r="D321" s="1091" t="s">
        <v>793</v>
      </c>
      <c r="E321" s="1438" t="s">
        <v>6181</v>
      </c>
      <c r="F321" s="1132" t="s">
        <v>4684</v>
      </c>
      <c r="G321" s="1132"/>
      <c r="H321" s="1132"/>
      <c r="I321" s="1132" t="str">
        <f t="shared" si="13"/>
        <v>--------Oct</v>
      </c>
      <c r="J321" s="1132" t="str">
        <f>IF(ISNUMBER(MATCH(F321,Jan_Inputs_Calc!O:O,0)),"Jan","-")</f>
        <v>-</v>
      </c>
      <c r="K321" s="1132" t="str">
        <f>IF(ISNUMBER(MATCH(F321,Mar_Inputs_Calc_exHACC!O:O,0)),"Mar","-")</f>
        <v>-</v>
      </c>
      <c r="L321" s="1132" t="str">
        <f>IF(ISNUMBER(MATCH(F321,Jul_Inputs_Calc!P:P,0)),"Jul","-")</f>
        <v>-</v>
      </c>
      <c r="M321" s="1132" t="str">
        <f>IF(ISNUMBER(MATCH(F321,Sep_Inputs_Calc!O:O,0)),"Sep","-")</f>
        <v>-</v>
      </c>
      <c r="N321" s="1132" t="str">
        <f>IF(ISNUMBER(MATCH(F1118,Oct_Inputs_Calc!O:O,0)),"Oct","-")</f>
        <v>Oct</v>
      </c>
      <c r="O321" s="1132"/>
      <c r="P321" s="1138" t="str">
        <f>IF(A321=
"A",_xlfn.XLOOKUP(F321,'Section A - Public Patients'!T:T,'Section A - Public Patients'!S:S),
IF(A321="B",_xlfn.XLOOKUP(F321,'Section B - Private Patients'!T:T,'Section B - Private Patients'!S:S),
IF(A321="C",_xlfn.XLOOKUP(F321,'Section C - Psych &amp; Mental Hlth'!T:T,'Section C - Psych &amp; Mental Hlth'!S:S),
IF(A321="D",_xlfn.XLOOKUP(F321,'Section D - Res Com.Care, MPHS '!T:T,'Section D - Res Com.Care, MPHS '!S:S),
IF(A321="E",_xlfn.XLOOKUP(F321,'Section E - Miscellaneous '!T:T,'Section E - Miscellaneous '!S:S))))))</f>
        <v>SPECIAL</v>
      </c>
      <c r="Q321" s="1145">
        <f>IF(A321=
"A",_xlfn.XLOOKUP(F321,'Section A - Public Patients'!T:T,'Section A - Public Patients'!V:V),
IF(A321="B",_xlfn.XLOOKUP(F321,'Section B - Private Patients'!T:T,'Section B - Private Patients'!V:V),
IF(A321="C",_xlfn.XLOOKUP(F321,'Section C - Psych &amp; Mental Hlth'!T:T,'Section C - Psych &amp; Mental Hlth'!V:V),
IF(A321="D",_xlfn.XLOOKUP(F321,'Section D - Res Com.Care, MPHS '!T:T,'Section D - Res Com.Care, MPHS '!V:V),
IF(A321="E",_xlfn.XLOOKUP(F321,'Section E - Miscellaneous '!T:T,'Section E - Miscellaneous '!V:V))))))</f>
        <v>0</v>
      </c>
      <c r="R321" s="1202" t="str">
        <f t="shared" si="14"/>
        <v>NilFor each diagnostic imaging serviceNil</v>
      </c>
    </row>
    <row r="322" spans="1:18" x14ac:dyDescent="0.2">
      <c r="A322" s="1078" t="str">
        <f t="shared" si="12"/>
        <v>A</v>
      </c>
      <c r="B322" s="1086" t="s">
        <v>786</v>
      </c>
      <c r="C322" s="1438" t="s">
        <v>6181</v>
      </c>
      <c r="D322" s="1091" t="s">
        <v>3931</v>
      </c>
      <c r="E322" s="1438" t="s">
        <v>6181</v>
      </c>
      <c r="F322" s="1132" t="s">
        <v>4685</v>
      </c>
      <c r="G322" s="1132"/>
      <c r="H322" s="1132"/>
      <c r="I322" s="1132" t="str">
        <f t="shared" si="13"/>
        <v>--------Oct</v>
      </c>
      <c r="J322" s="1132" t="str">
        <f>IF(ISNUMBER(MATCH(F322,Jan_Inputs_Calc!O:O,0)),"Jan","-")</f>
        <v>-</v>
      </c>
      <c r="K322" s="1132" t="str">
        <f>IF(ISNUMBER(MATCH(F322,Mar_Inputs_Calc_exHACC!O:O,0)),"Mar","-")</f>
        <v>-</v>
      </c>
      <c r="L322" s="1132" t="str">
        <f>IF(ISNUMBER(MATCH(F322,Jul_Inputs_Calc!P:P,0)),"Jul","-")</f>
        <v>-</v>
      </c>
      <c r="M322" s="1132" t="str">
        <f>IF(ISNUMBER(MATCH(F322,Sep_Inputs_Calc!O:O,0)),"Sep","-")</f>
        <v>-</v>
      </c>
      <c r="N322" s="1132" t="str">
        <f>IF(ISNUMBER(MATCH(F1119,Oct_Inputs_Calc!O:O,0)),"Oct","-")</f>
        <v>Oct</v>
      </c>
      <c r="O322" s="1132"/>
      <c r="P322" s="1138" t="str">
        <f>IF(A322=
"A",_xlfn.XLOOKUP(F322,'Section A - Public Patients'!T:T,'Section A - Public Patients'!S:S),
IF(A322="B",_xlfn.XLOOKUP(F322,'Section B - Private Patients'!T:T,'Section B - Private Patients'!S:S),
IF(A322="C",_xlfn.XLOOKUP(F322,'Section C - Psych &amp; Mental Hlth'!T:T,'Section C - Psych &amp; Mental Hlth'!S:S),
IF(A322="D",_xlfn.XLOOKUP(F322,'Section D - Res Com.Care, MPHS '!T:T,'Section D - Res Com.Care, MPHS '!S:S),
IF(A322="E",_xlfn.XLOOKUP(F322,'Section E - Miscellaneous '!T:T,'Section E - Miscellaneous '!S:S))))))</f>
        <v>SPECIAL</v>
      </c>
      <c r="Q322" s="1145">
        <f>IF(A322=
"A",_xlfn.XLOOKUP(F322,'Section A - Public Patients'!T:T,'Section A - Public Patients'!V:V),
IF(A322="B",_xlfn.XLOOKUP(F322,'Section B - Private Patients'!T:T,'Section B - Private Patients'!V:V),
IF(A322="C",_xlfn.XLOOKUP(F322,'Section C - Psych &amp; Mental Hlth'!T:T,'Section C - Psych &amp; Mental Hlth'!V:V),
IF(A322="D",_xlfn.XLOOKUP(F322,'Section D - Res Com.Care, MPHS '!T:T,'Section D - Res Com.Care, MPHS '!V:V),
IF(A322="E",_xlfn.XLOOKUP(F322,'Section E - Miscellaneous '!T:T,'Section E - Miscellaneous '!V:V))))))</f>
        <v>0</v>
      </c>
      <c r="R322" s="1202" t="str">
        <f t="shared" si="14"/>
        <v>NilFor each pathology service (per pathology request slip)Nil</v>
      </c>
    </row>
    <row r="323" spans="1:18" x14ac:dyDescent="0.2">
      <c r="A323" s="1078" t="str">
        <f t="shared" si="12"/>
        <v>A</v>
      </c>
      <c r="B323" s="1086" t="s">
        <v>786</v>
      </c>
      <c r="C323" s="1438" t="s">
        <v>6181</v>
      </c>
      <c r="D323" s="1092" t="s">
        <v>797</v>
      </c>
      <c r="E323" s="1438" t="s">
        <v>6181</v>
      </c>
      <c r="F323" s="1132" t="s">
        <v>4686</v>
      </c>
      <c r="G323" s="1132"/>
      <c r="H323" s="1132"/>
      <c r="I323" s="1132" t="str">
        <f t="shared" si="13"/>
        <v>--------Oct</v>
      </c>
      <c r="J323" s="1132" t="str">
        <f>IF(ISNUMBER(MATCH(F323,Jan_Inputs_Calc!O:O,0)),"Jan","-")</f>
        <v>-</v>
      </c>
      <c r="K323" s="1132" t="str">
        <f>IF(ISNUMBER(MATCH(F323,Mar_Inputs_Calc_exHACC!O:O,0)),"Mar","-")</f>
        <v>-</v>
      </c>
      <c r="L323" s="1132" t="str">
        <f>IF(ISNUMBER(MATCH(F323,Jul_Inputs_Calc!P:P,0)),"Jul","-")</f>
        <v>-</v>
      </c>
      <c r="M323" s="1132" t="str">
        <f>IF(ISNUMBER(MATCH(F323,Sep_Inputs_Calc!O:O,0)),"Sep","-")</f>
        <v>-</v>
      </c>
      <c r="N323" s="1132" t="str">
        <f>IF(ISNUMBER(MATCH(F1120,Oct_Inputs_Calc!O:O,0)),"Oct","-")</f>
        <v>Oct</v>
      </c>
      <c r="O323" s="1132"/>
      <c r="P323" s="1138" t="str">
        <f>IF(A323=
"A",_xlfn.XLOOKUP(F323,'Section A - Public Patients'!T:T,'Section A - Public Patients'!S:S),
IF(A323="B",_xlfn.XLOOKUP(F323,'Section B - Private Patients'!T:T,'Section B - Private Patients'!S:S),
IF(A323="C",_xlfn.XLOOKUP(F323,'Section C - Psych &amp; Mental Hlth'!T:T,'Section C - Psych &amp; Mental Hlth'!S:S),
IF(A323="D",_xlfn.XLOOKUP(F323,'Section D - Res Com.Care, MPHS '!T:T,'Section D - Res Com.Care, MPHS '!S:S),
IF(A323="E",_xlfn.XLOOKUP(F323,'Section E - Miscellaneous '!T:T,'Section E - Miscellaneous '!S:S))))))</f>
        <v>SPECIAL</v>
      </c>
      <c r="Q323" s="1145">
        <f>IF(A323=
"A",_xlfn.XLOOKUP(F323,'Section A - Public Patients'!T:T,'Section A - Public Patients'!V:V),
IF(A323="B",_xlfn.XLOOKUP(F323,'Section B - Private Patients'!T:T,'Section B - Private Patients'!V:V),
IF(A323="C",_xlfn.XLOOKUP(F323,'Section C - Psych &amp; Mental Hlth'!T:T,'Section C - Psych &amp; Mental Hlth'!V:V),
IF(A323="D",_xlfn.XLOOKUP(F323,'Section D - Res Com.Care, MPHS '!T:T,'Section D - Res Com.Care, MPHS '!V:V),
IF(A323="E",_xlfn.XLOOKUP(F323,'Section E - Miscellaneous '!T:T,'Section E - Miscellaneous '!V:V))))))</f>
        <v>0</v>
      </c>
      <c r="R323" s="1202" t="str">
        <f t="shared" si="14"/>
        <v>NilPharmaceuticalsNil</v>
      </c>
    </row>
    <row r="324" spans="1:18" x14ac:dyDescent="0.2">
      <c r="A324" s="1078" t="str">
        <f t="shared" si="12"/>
        <v>A</v>
      </c>
      <c r="B324" s="1086" t="s">
        <v>781</v>
      </c>
      <c r="C324" s="1438" t="s">
        <v>6181</v>
      </c>
      <c r="D324" s="1092" t="s">
        <v>782</v>
      </c>
      <c r="E324" s="1438" t="s">
        <v>6181</v>
      </c>
      <c r="F324" s="1132" t="s">
        <v>4687</v>
      </c>
      <c r="G324" s="1132"/>
      <c r="H324" s="1132"/>
      <c r="I324" s="1132" t="str">
        <f t="shared" si="13"/>
        <v>--------Oct</v>
      </c>
      <c r="J324" s="1132" t="str">
        <f>IF(ISNUMBER(MATCH(F324,Jan_Inputs_Calc!O:O,0)),"Jan","-")</f>
        <v>-</v>
      </c>
      <c r="K324" s="1132" t="str">
        <f>IF(ISNUMBER(MATCH(F324,Mar_Inputs_Calc_exHACC!O:O,0)),"Mar","-")</f>
        <v>-</v>
      </c>
      <c r="L324" s="1132" t="str">
        <f>IF(ISNUMBER(MATCH(F324,Jul_Inputs_Calc!P:P,0)),"Jul","-")</f>
        <v>-</v>
      </c>
      <c r="M324" s="1132" t="str">
        <f>IF(ISNUMBER(MATCH(F324,Sep_Inputs_Calc!O:O,0)),"Sep","-")</f>
        <v>-</v>
      </c>
      <c r="N324" s="1132" t="str">
        <f>IF(ISNUMBER(MATCH(F1121,Oct_Inputs_Calc!O:O,0)),"Oct","-")</f>
        <v>Oct</v>
      </c>
      <c r="O324" s="1132"/>
      <c r="P324" s="1138" t="str">
        <f>IF(A324=
"A",_xlfn.XLOOKUP(F324,'Section A - Public Patients'!T:T,'Section A - Public Patients'!S:S),
IF(A324="B",_xlfn.XLOOKUP(F324,'Section B - Private Patients'!T:T,'Section B - Private Patients'!S:S),
IF(A324="C",_xlfn.XLOOKUP(F324,'Section C - Psych &amp; Mental Hlth'!T:T,'Section C - Psych &amp; Mental Hlth'!S:S),
IF(A324="D",_xlfn.XLOOKUP(F324,'Section D - Res Com.Care, MPHS '!T:T,'Section D - Res Com.Care, MPHS '!S:S),
IF(A324="E",_xlfn.XLOOKUP(F324,'Section E - Miscellaneous '!T:T,'Section E - Miscellaneous '!S:S))))))</f>
        <v>SPECIAL</v>
      </c>
      <c r="Q324" s="1145">
        <f>IF(A324=
"A",_xlfn.XLOOKUP(F324,'Section A - Public Patients'!T:T,'Section A - Public Patients'!V:V),
IF(A324="B",_xlfn.XLOOKUP(F324,'Section B - Private Patients'!T:T,'Section B - Private Patients'!V:V),
IF(A324="C",_xlfn.XLOOKUP(F324,'Section C - Psych &amp; Mental Hlth'!T:T,'Section C - Psych &amp; Mental Hlth'!V:V),
IF(A324="D",_xlfn.XLOOKUP(F324,'Section D - Res Com.Care, MPHS '!T:T,'Section D - Res Com.Care, MPHS '!V:V),
IF(A324="E",_xlfn.XLOOKUP(F324,'Section E - Miscellaneous '!T:T,'Section E - Miscellaneous '!V:V))))))</f>
        <v>0</v>
      </c>
      <c r="R324" s="1202" t="str">
        <f t="shared" si="14"/>
        <v>NilAll triage categoriesNil</v>
      </c>
    </row>
    <row r="325" spans="1:18" x14ac:dyDescent="0.2">
      <c r="A325" s="1078" t="str">
        <f t="shared" si="12"/>
        <v>A</v>
      </c>
      <c r="B325" s="1086" t="s">
        <v>786</v>
      </c>
      <c r="C325" s="1438" t="s">
        <v>6181</v>
      </c>
      <c r="D325" s="1092" t="s">
        <v>785</v>
      </c>
      <c r="E325" s="1438" t="s">
        <v>6181</v>
      </c>
      <c r="F325" s="1132" t="s">
        <v>4688</v>
      </c>
      <c r="G325" s="1132"/>
      <c r="H325" s="1132"/>
      <c r="I325" s="1132" t="str">
        <f t="shared" si="13"/>
        <v>--------Oct</v>
      </c>
      <c r="J325" s="1132" t="str">
        <f>IF(ISNUMBER(MATCH(F325,Jan_Inputs_Calc!O:O,0)),"Jan","-")</f>
        <v>-</v>
      </c>
      <c r="K325" s="1132" t="str">
        <f>IF(ISNUMBER(MATCH(F325,Mar_Inputs_Calc_exHACC!O:O,0)),"Mar","-")</f>
        <v>-</v>
      </c>
      <c r="L325" s="1132" t="str">
        <f>IF(ISNUMBER(MATCH(F325,Jul_Inputs_Calc!P:P,0)),"Jul","-")</f>
        <v>-</v>
      </c>
      <c r="M325" s="1132" t="str">
        <f>IF(ISNUMBER(MATCH(F325,Sep_Inputs_Calc!O:O,0)),"Sep","-")</f>
        <v>-</v>
      </c>
      <c r="N325" s="1132" t="str">
        <f>IF(ISNUMBER(MATCH(F1122,Oct_Inputs_Calc!O:O,0)),"Oct","-")</f>
        <v>Oct</v>
      </c>
      <c r="O325" s="1132"/>
      <c r="P325" s="1138" t="str">
        <f>IF(A325=
"A",_xlfn.XLOOKUP(F325,'Section A - Public Patients'!T:T,'Section A - Public Patients'!S:S),
IF(A325="B",_xlfn.XLOOKUP(F325,'Section B - Private Patients'!T:T,'Section B - Private Patients'!S:S),
IF(A325="C",_xlfn.XLOOKUP(F325,'Section C - Psych &amp; Mental Hlth'!T:T,'Section C - Psych &amp; Mental Hlth'!S:S),
IF(A325="D",_xlfn.XLOOKUP(F325,'Section D - Res Com.Care, MPHS '!T:T,'Section D - Res Com.Care, MPHS '!S:S),
IF(A325="E",_xlfn.XLOOKUP(F325,'Section E - Miscellaneous '!T:T,'Section E - Miscellaneous '!S:S))))))</f>
        <v>SPECIAL</v>
      </c>
      <c r="Q325" s="1145">
        <f>IF(A325=
"A",_xlfn.XLOOKUP(F325,'Section A - Public Patients'!T:T,'Section A - Public Patients'!V:V),
IF(A325="B",_xlfn.XLOOKUP(F325,'Section B - Private Patients'!T:T,'Section B - Private Patients'!V:V),
IF(A325="C",_xlfn.XLOOKUP(F325,'Section C - Psych &amp; Mental Hlth'!T:T,'Section C - Psych &amp; Mental Hlth'!V:V),
IF(A325="D",_xlfn.XLOOKUP(F325,'Section D - Res Com.Care, MPHS '!T:T,'Section D - Res Com.Care, MPHS '!V:V),
IF(A325="E",_xlfn.XLOOKUP(F325,'Section E - Miscellaneous '!T:T,'Section E - Miscellaneous '!V:V))))))</f>
        <v>0</v>
      </c>
      <c r="R325" s="1202" t="str">
        <f t="shared" si="14"/>
        <v>NilAll clinicsNil</v>
      </c>
    </row>
    <row r="326" spans="1:18" x14ac:dyDescent="0.2">
      <c r="A326" s="1078" t="str">
        <f t="shared" si="12"/>
        <v>A</v>
      </c>
      <c r="B326" s="1086" t="s">
        <v>787</v>
      </c>
      <c r="C326" s="1438" t="s">
        <v>6181</v>
      </c>
      <c r="D326" s="2106" t="s">
        <v>4215</v>
      </c>
      <c r="E326" s="1438">
        <v>90006006</v>
      </c>
      <c r="F326" s="1132" t="s">
        <v>4689</v>
      </c>
      <c r="G326" s="1132"/>
      <c r="H326" s="1132"/>
      <c r="I326" s="1132" t="str">
        <f t="shared" si="13"/>
        <v>----Jul---Oct</v>
      </c>
      <c r="J326" s="1132" t="str">
        <f>IF(ISNUMBER(MATCH(F326,Jan_Inputs_Calc!O:O,0)),"Jan","-")</f>
        <v>-</v>
      </c>
      <c r="K326" s="1132" t="str">
        <f>IF(ISNUMBER(MATCH(F326,Mar_Inputs_Calc_exHACC!O:O,0)),"Mar","-")</f>
        <v>-</v>
      </c>
      <c r="L326" s="1132" t="str">
        <f>IF(ISNUMBER(MATCH(F326,Jul_Inputs_Calc!P:P,0)),"Jul","-")</f>
        <v>Jul</v>
      </c>
      <c r="M326" s="1132" t="str">
        <f>IF(ISNUMBER(MATCH(F326,Sep_Inputs_Calc!O:O,0)),"Sep","-")</f>
        <v>-</v>
      </c>
      <c r="N326" s="1132" t="str">
        <f>IF(ISNUMBER(MATCH(F1123,Oct_Inputs_Calc!O:O,0)),"Oct","-")</f>
        <v>Oct</v>
      </c>
      <c r="O326" s="1132"/>
      <c r="P326" s="1138" t="str">
        <f>IF(A326=
"A",_xlfn.XLOOKUP(F326,'Section A - Public Patients'!T:T,'Section A - Public Patients'!S:S),
IF(A326="B",_xlfn.XLOOKUP(F326,'Section B - Private Patients'!T:T,'Section B - Private Patients'!S:S),
IF(A326="C",_xlfn.XLOOKUP(F326,'Section C - Psych &amp; Mental Hlth'!T:T,'Section C - Psych &amp; Mental Hlth'!S:S),
IF(A326="D",_xlfn.XLOOKUP(F326,'Section D - Res Com.Care, MPHS '!T:T,'Section D - Res Com.Care, MPHS '!S:S),
IF(A326="E",_xlfn.XLOOKUP(F326,'Section E - Miscellaneous '!T:T,'Section E - Miscellaneous '!S:S))))))</f>
        <v>LINKED</v>
      </c>
      <c r="Q326" s="1145" t="str">
        <f>IF(A326=
"A",_xlfn.XLOOKUP(F326,'Section A - Public Patients'!T:T,'Section A - Public Patients'!V:V),
IF(A326="B",_xlfn.XLOOKUP(F326,'Section B - Private Patients'!T:T,'Section B - Private Patients'!V:V),
IF(A326="C",_xlfn.XLOOKUP(F326,'Section C - Psych &amp; Mental Hlth'!T:T,'Section C - Psych &amp; Mental Hlth'!V:V),
IF(A326="D",_xlfn.XLOOKUP(F326,'Section D - Res Com.Care, MPHS '!T:T,'Section D - Res Com.Care, MPHS '!V:V),
IF(A326="E",_xlfn.XLOOKUP(F326,'Section E - Miscellaneous '!T:T,'Section E - Miscellaneous '!V:V))))))</f>
        <v>A-2.2-001</v>
      </c>
      <c r="R326" s="1202" t="str">
        <f t="shared" si="14"/>
        <v>NilFor each accident and emergency service as a triage Category 1 patient90006006</v>
      </c>
    </row>
    <row r="327" spans="1:18" x14ac:dyDescent="0.2">
      <c r="A327" s="1078" t="str">
        <f t="shared" si="12"/>
        <v>A</v>
      </c>
      <c r="B327" s="1086" t="s">
        <v>789</v>
      </c>
      <c r="C327" s="1438" t="s">
        <v>6181</v>
      </c>
      <c r="D327" s="1091" t="s">
        <v>4216</v>
      </c>
      <c r="E327" s="1438">
        <v>90007298</v>
      </c>
      <c r="F327" s="1132" t="s">
        <v>4690</v>
      </c>
      <c r="G327" s="1132"/>
      <c r="H327" s="1132"/>
      <c r="I327" s="1132" t="str">
        <f t="shared" si="13"/>
        <v>----Jul---Oct</v>
      </c>
      <c r="J327" s="1132" t="str">
        <f>IF(ISNUMBER(MATCH(F327,Jan_Inputs_Calc!O:O,0)),"Jan","-")</f>
        <v>-</v>
      </c>
      <c r="K327" s="1132" t="str">
        <f>IF(ISNUMBER(MATCH(F327,Mar_Inputs_Calc_exHACC!O:O,0)),"Mar","-")</f>
        <v>-</v>
      </c>
      <c r="L327" s="1132" t="str">
        <f>IF(ISNUMBER(MATCH(F327,Jul_Inputs_Calc!P:P,0)),"Jul","-")</f>
        <v>Jul</v>
      </c>
      <c r="M327" s="1132" t="str">
        <f>IF(ISNUMBER(MATCH(F327,Sep_Inputs_Calc!O:O,0)),"Sep","-")</f>
        <v>-</v>
      </c>
      <c r="N327" s="1132" t="str">
        <f>IF(ISNUMBER(MATCH(F1124,Oct_Inputs_Calc!O:O,0)),"Oct","-")</f>
        <v>Oct</v>
      </c>
      <c r="O327" s="1132"/>
      <c r="P327" s="1138" t="str">
        <f>IF(A327=
"A",_xlfn.XLOOKUP(F327,'Section A - Public Patients'!T:T,'Section A - Public Patients'!S:S),
IF(A327="B",_xlfn.XLOOKUP(F327,'Section B - Private Patients'!T:T,'Section B - Private Patients'!S:S),
IF(A327="C",_xlfn.XLOOKUP(F327,'Section C - Psych &amp; Mental Hlth'!T:T,'Section C - Psych &amp; Mental Hlth'!S:S),
IF(A327="D",_xlfn.XLOOKUP(F327,'Section D - Res Com.Care, MPHS '!T:T,'Section D - Res Com.Care, MPHS '!S:S),
IF(A327="E",_xlfn.XLOOKUP(F327,'Section E - Miscellaneous '!T:T,'Section E - Miscellaneous '!S:S))))))</f>
        <v>LINKED</v>
      </c>
      <c r="Q327" s="1145" t="str">
        <f>IF(A327=
"A",_xlfn.XLOOKUP(F327,'Section A - Public Patients'!T:T,'Section A - Public Patients'!V:V),
IF(A327="B",_xlfn.XLOOKUP(F327,'Section B - Private Patients'!T:T,'Section B - Private Patients'!V:V),
IF(A327="C",_xlfn.XLOOKUP(F327,'Section C - Psych &amp; Mental Hlth'!T:T,'Section C - Psych &amp; Mental Hlth'!V:V),
IF(A327="D",_xlfn.XLOOKUP(F327,'Section D - Res Com.Care, MPHS '!T:T,'Section D - Res Com.Care, MPHS '!V:V),
IF(A327="E",_xlfn.XLOOKUP(F327,'Section E - Miscellaneous '!T:T,'Section E - Miscellaneous '!V:V))))))</f>
        <v>A-2.2-002</v>
      </c>
      <c r="R327" s="1202" t="str">
        <f t="shared" si="14"/>
        <v>NilFor each accident and emergency service as a triage Category 2 patient90007298</v>
      </c>
    </row>
    <row r="328" spans="1:18" ht="46.5" customHeight="1" x14ac:dyDescent="0.2">
      <c r="A328" s="1078" t="str">
        <f t="shared" si="12"/>
        <v>A</v>
      </c>
      <c r="B328" s="1086" t="s">
        <v>790</v>
      </c>
      <c r="C328" s="1438" t="s">
        <v>6181</v>
      </c>
      <c r="D328" s="1091" t="s">
        <v>4217</v>
      </c>
      <c r="E328" s="1438">
        <v>90006437</v>
      </c>
      <c r="F328" s="1132" t="s">
        <v>4691</v>
      </c>
      <c r="G328" s="1132"/>
      <c r="H328" s="1132"/>
      <c r="I328" s="1132" t="str">
        <f t="shared" ref="I328:I391" si="15">_xlfn.CONCAT(J328,"-",K328,"-",L328,"-",M328,"-",N328)</f>
        <v>----Jul---Oct</v>
      </c>
      <c r="J328" s="1132" t="str">
        <f>IF(ISNUMBER(MATCH(F328,Jan_Inputs_Calc!O:O,0)),"Jan","-")</f>
        <v>-</v>
      </c>
      <c r="K328" s="1132" t="str">
        <f>IF(ISNUMBER(MATCH(F328,Mar_Inputs_Calc_exHACC!O:O,0)),"Mar","-")</f>
        <v>-</v>
      </c>
      <c r="L328" s="1132" t="str">
        <f>IF(ISNUMBER(MATCH(F328,Jul_Inputs_Calc!P:P,0)),"Jul","-")</f>
        <v>Jul</v>
      </c>
      <c r="M328" s="1132" t="str">
        <f>IF(ISNUMBER(MATCH(F328,Sep_Inputs_Calc!O:O,0)),"Sep","-")</f>
        <v>-</v>
      </c>
      <c r="N328" s="1132" t="str">
        <f>IF(ISNUMBER(MATCH(F1125,Oct_Inputs_Calc!O:O,0)),"Oct","-")</f>
        <v>Oct</v>
      </c>
      <c r="O328" s="1132"/>
      <c r="P328" s="1138" t="str">
        <f>IF(A328=
"A",_xlfn.XLOOKUP(F328,'Section A - Public Patients'!T:T,'Section A - Public Patients'!S:S),
IF(A328="B",_xlfn.XLOOKUP(F328,'Section B - Private Patients'!T:T,'Section B - Private Patients'!S:S),
IF(A328="C",_xlfn.XLOOKUP(F328,'Section C - Psych &amp; Mental Hlth'!T:T,'Section C - Psych &amp; Mental Hlth'!S:S),
IF(A328="D",_xlfn.XLOOKUP(F328,'Section D - Res Com.Care, MPHS '!T:T,'Section D - Res Com.Care, MPHS '!S:S),
IF(A328="E",_xlfn.XLOOKUP(F328,'Section E - Miscellaneous '!T:T,'Section E - Miscellaneous '!S:S))))))</f>
        <v>LINKED</v>
      </c>
      <c r="Q328" s="1145" t="str">
        <f>IF(A328=
"A",_xlfn.XLOOKUP(F328,'Section A - Public Patients'!T:T,'Section A - Public Patients'!V:V),
IF(A328="B",_xlfn.XLOOKUP(F328,'Section B - Private Patients'!T:T,'Section B - Private Patients'!V:V),
IF(A328="C",_xlfn.XLOOKUP(F328,'Section C - Psych &amp; Mental Hlth'!T:T,'Section C - Psych &amp; Mental Hlth'!V:V),
IF(A328="D",_xlfn.XLOOKUP(F328,'Section D - Res Com.Care, MPHS '!T:T,'Section D - Res Com.Care, MPHS '!V:V),
IF(A328="E",_xlfn.XLOOKUP(F328,'Section E - Miscellaneous '!T:T,'Section E - Miscellaneous '!V:V))))))</f>
        <v>A-2.2-003</v>
      </c>
      <c r="R328" s="1202" t="str">
        <f t="shared" si="14"/>
        <v>NilFor each accident and emergency service as a triage Category 3 patient90006437</v>
      </c>
    </row>
    <row r="329" spans="1:18" ht="42" customHeight="1" x14ac:dyDescent="0.2">
      <c r="A329" s="1078" t="str">
        <f t="shared" ref="A329:A392" si="16">LEFT(F329,1)</f>
        <v>A</v>
      </c>
      <c r="B329" s="1086" t="s">
        <v>791</v>
      </c>
      <c r="C329" s="1438" t="s">
        <v>6181</v>
      </c>
      <c r="D329" s="1091" t="s">
        <v>4218</v>
      </c>
      <c r="E329" s="1438">
        <v>90007299</v>
      </c>
      <c r="F329" s="1132" t="s">
        <v>4692</v>
      </c>
      <c r="G329" s="1132"/>
      <c r="H329" s="1132"/>
      <c r="I329" s="1132" t="str">
        <f t="shared" si="15"/>
        <v>----Jul---Oct</v>
      </c>
      <c r="J329" s="1132" t="str">
        <f>IF(ISNUMBER(MATCH(F329,Jan_Inputs_Calc!O:O,0)),"Jan","-")</f>
        <v>-</v>
      </c>
      <c r="K329" s="1132" t="str">
        <f>IF(ISNUMBER(MATCH(F329,Mar_Inputs_Calc_exHACC!O:O,0)),"Mar","-")</f>
        <v>-</v>
      </c>
      <c r="L329" s="1132" t="str">
        <f>IF(ISNUMBER(MATCH(F329,Jul_Inputs_Calc!P:P,0)),"Jul","-")</f>
        <v>Jul</v>
      </c>
      <c r="M329" s="1132" t="str">
        <f>IF(ISNUMBER(MATCH(F329,Sep_Inputs_Calc!O:O,0)),"Sep","-")</f>
        <v>-</v>
      </c>
      <c r="N329" s="1132" t="str">
        <f>IF(ISNUMBER(MATCH(F1126,Oct_Inputs_Calc!O:O,0)),"Oct","-")</f>
        <v>Oct</v>
      </c>
      <c r="O329" s="1132"/>
      <c r="P329" s="1138" t="str">
        <f>IF(A329=
"A",_xlfn.XLOOKUP(F329,'Section A - Public Patients'!T:T,'Section A - Public Patients'!S:S),
IF(A329="B",_xlfn.XLOOKUP(F329,'Section B - Private Patients'!T:T,'Section B - Private Patients'!S:S),
IF(A329="C",_xlfn.XLOOKUP(F329,'Section C - Psych &amp; Mental Hlth'!T:T,'Section C - Psych &amp; Mental Hlth'!S:S),
IF(A329="D",_xlfn.XLOOKUP(F329,'Section D - Res Com.Care, MPHS '!T:T,'Section D - Res Com.Care, MPHS '!S:S),
IF(A329="E",_xlfn.XLOOKUP(F329,'Section E - Miscellaneous '!T:T,'Section E - Miscellaneous '!S:S))))))</f>
        <v>LINKED</v>
      </c>
      <c r="Q329" s="1145" t="str">
        <f>IF(A329=
"A",_xlfn.XLOOKUP(F329,'Section A - Public Patients'!T:T,'Section A - Public Patients'!V:V),
IF(A329="B",_xlfn.XLOOKUP(F329,'Section B - Private Patients'!T:T,'Section B - Private Patients'!V:V),
IF(A329="C",_xlfn.XLOOKUP(F329,'Section C - Psych &amp; Mental Hlth'!T:T,'Section C - Psych &amp; Mental Hlth'!V:V),
IF(A329="D",_xlfn.XLOOKUP(F329,'Section D - Res Com.Care, MPHS '!T:T,'Section D - Res Com.Care, MPHS '!V:V),
IF(A329="E",_xlfn.XLOOKUP(F329,'Section E - Miscellaneous '!T:T,'Section E - Miscellaneous '!V:V))))))</f>
        <v>A-2.2-004</v>
      </c>
      <c r="R329" s="1202" t="str">
        <f t="shared" ref="R329:R392" si="17">_xlfn.CONCAT(C329,D329,E329)</f>
        <v>NilFor each accident and emergency service as a triage Category 4 patient90007299</v>
      </c>
    </row>
    <row r="330" spans="1:18" x14ac:dyDescent="0.2">
      <c r="A330" s="1078" t="str">
        <f t="shared" si="16"/>
        <v>A</v>
      </c>
      <c r="B330" s="1086" t="s">
        <v>792</v>
      </c>
      <c r="C330" s="1438" t="s">
        <v>6181</v>
      </c>
      <c r="D330" s="1091" t="s">
        <v>4219</v>
      </c>
      <c r="E330" s="1438">
        <v>90005791</v>
      </c>
      <c r="F330" s="1132" t="s">
        <v>4693</v>
      </c>
      <c r="G330" s="1132"/>
      <c r="H330" s="1132"/>
      <c r="I330" s="1132" t="str">
        <f t="shared" si="15"/>
        <v>----Jul---Oct</v>
      </c>
      <c r="J330" s="1132" t="str">
        <f>IF(ISNUMBER(MATCH(F330,Jan_Inputs_Calc!O:O,0)),"Jan","-")</f>
        <v>-</v>
      </c>
      <c r="K330" s="1132" t="str">
        <f>IF(ISNUMBER(MATCH(F330,Mar_Inputs_Calc_exHACC!O:O,0)),"Mar","-")</f>
        <v>-</v>
      </c>
      <c r="L330" s="1132" t="str">
        <f>IF(ISNUMBER(MATCH(F330,Jul_Inputs_Calc!P:P,0)),"Jul","-")</f>
        <v>Jul</v>
      </c>
      <c r="M330" s="1132" t="str">
        <f>IF(ISNUMBER(MATCH(F330,Sep_Inputs_Calc!O:O,0)),"Sep","-")</f>
        <v>-</v>
      </c>
      <c r="N330" s="1132" t="str">
        <f>IF(ISNUMBER(MATCH(F1127,Oct_Inputs_Calc!O:O,0)),"Oct","-")</f>
        <v>Oct</v>
      </c>
      <c r="O330" s="1132"/>
      <c r="P330" s="1138" t="str">
        <f>IF(A330=
"A",_xlfn.XLOOKUP(F330,'Section A - Public Patients'!T:T,'Section A - Public Patients'!S:S),
IF(A330="B",_xlfn.XLOOKUP(F330,'Section B - Private Patients'!T:T,'Section B - Private Patients'!S:S),
IF(A330="C",_xlfn.XLOOKUP(F330,'Section C - Psych &amp; Mental Hlth'!T:T,'Section C - Psych &amp; Mental Hlth'!S:S),
IF(A330="D",_xlfn.XLOOKUP(F330,'Section D - Res Com.Care, MPHS '!T:T,'Section D - Res Com.Care, MPHS '!S:S),
IF(A330="E",_xlfn.XLOOKUP(F330,'Section E - Miscellaneous '!T:T,'Section E - Miscellaneous '!S:S))))))</f>
        <v>LINKED</v>
      </c>
      <c r="Q330" s="1145" t="str">
        <f>IF(A330=
"A",_xlfn.XLOOKUP(F330,'Section A - Public Patients'!T:T,'Section A - Public Patients'!V:V),
IF(A330="B",_xlfn.XLOOKUP(F330,'Section B - Private Patients'!T:T,'Section B - Private Patients'!V:V),
IF(A330="C",_xlfn.XLOOKUP(F330,'Section C - Psych &amp; Mental Hlth'!T:T,'Section C - Psych &amp; Mental Hlth'!V:V),
IF(A330="D",_xlfn.XLOOKUP(F330,'Section D - Res Com.Care, MPHS '!T:T,'Section D - Res Com.Care, MPHS '!V:V),
IF(A330="E",_xlfn.XLOOKUP(F330,'Section E - Miscellaneous '!T:T,'Section E - Miscellaneous '!V:V))))))</f>
        <v>A-2.2-005</v>
      </c>
      <c r="R330" s="1202" t="str">
        <f t="shared" si="17"/>
        <v>NilFor each accident and emergency service as a triage Category 5 patient90005791</v>
      </c>
    </row>
    <row r="331" spans="1:18" x14ac:dyDescent="0.2">
      <c r="A331" s="1078" t="str">
        <f t="shared" si="16"/>
        <v>A</v>
      </c>
      <c r="B331" s="1086" t="s">
        <v>792</v>
      </c>
      <c r="C331" s="1438" t="s">
        <v>6181</v>
      </c>
      <c r="D331" s="1091" t="s">
        <v>793</v>
      </c>
      <c r="E331" s="1438" t="s">
        <v>6181</v>
      </c>
      <c r="F331" s="1132" t="s">
        <v>4694</v>
      </c>
      <c r="G331" s="1132"/>
      <c r="H331" s="1132"/>
      <c r="I331" s="1132" t="str">
        <f t="shared" si="15"/>
        <v>--------Oct</v>
      </c>
      <c r="J331" s="1132" t="str">
        <f>IF(ISNUMBER(MATCH(F331,Jan_Inputs_Calc!O:O,0)),"Jan","-")</f>
        <v>-</v>
      </c>
      <c r="K331" s="1132" t="str">
        <f>IF(ISNUMBER(MATCH(F331,Mar_Inputs_Calc_exHACC!O:O,0)),"Mar","-")</f>
        <v>-</v>
      </c>
      <c r="L331" s="1132" t="str">
        <f>IF(ISNUMBER(MATCH(F331,Jul_Inputs_Calc!P:P,0)),"Jul","-")</f>
        <v>-</v>
      </c>
      <c r="M331" s="1132" t="str">
        <f>IF(ISNUMBER(MATCH(F331,Sep_Inputs_Calc!O:O,0)),"Sep","-")</f>
        <v>-</v>
      </c>
      <c r="N331" s="1132" t="str">
        <f>IF(ISNUMBER(MATCH(F1128,Oct_Inputs_Calc!O:O,0)),"Oct","-")</f>
        <v>Oct</v>
      </c>
      <c r="O331" s="1132"/>
      <c r="P331" s="1138" t="str">
        <f>IF(A331=
"A",_xlfn.XLOOKUP(F331,'Section A - Public Patients'!T:T,'Section A - Public Patients'!S:S),
IF(A331="B",_xlfn.XLOOKUP(F331,'Section B - Private Patients'!T:T,'Section B - Private Patients'!S:S),
IF(A331="C",_xlfn.XLOOKUP(F331,'Section C - Psych &amp; Mental Hlth'!T:T,'Section C - Psych &amp; Mental Hlth'!S:S),
IF(A331="D",_xlfn.XLOOKUP(F331,'Section D - Res Com.Care, MPHS '!T:T,'Section D - Res Com.Care, MPHS '!S:S),
IF(A331="E",_xlfn.XLOOKUP(F331,'Section E - Miscellaneous '!T:T,'Section E - Miscellaneous '!S:S))))))</f>
        <v>SPECIAL</v>
      </c>
      <c r="Q331" s="1145">
        <f>IF(A331=
"A",_xlfn.XLOOKUP(F331,'Section A - Public Patients'!T:T,'Section A - Public Patients'!V:V),
IF(A331="B",_xlfn.XLOOKUP(F331,'Section B - Private Patients'!T:T,'Section B - Private Patients'!V:V),
IF(A331="C",_xlfn.XLOOKUP(F331,'Section C - Psych &amp; Mental Hlth'!T:T,'Section C - Psych &amp; Mental Hlth'!V:V),
IF(A331="D",_xlfn.XLOOKUP(F331,'Section D - Res Com.Care, MPHS '!T:T,'Section D - Res Com.Care, MPHS '!V:V),
IF(A331="E",_xlfn.XLOOKUP(F331,'Section E - Miscellaneous '!T:T,'Section E - Miscellaneous '!V:V))))))</f>
        <v>0</v>
      </c>
      <c r="R331" s="1202" t="str">
        <f t="shared" si="17"/>
        <v>NilFor each diagnostic imaging serviceNil</v>
      </c>
    </row>
    <row r="332" spans="1:18" x14ac:dyDescent="0.2">
      <c r="A332" s="1078" t="str">
        <f t="shared" si="16"/>
        <v>A</v>
      </c>
      <c r="B332" s="1086" t="s">
        <v>792</v>
      </c>
      <c r="C332" s="1438" t="s">
        <v>6181</v>
      </c>
      <c r="D332" s="1091" t="s">
        <v>3931</v>
      </c>
      <c r="E332" s="1438" t="s">
        <v>6181</v>
      </c>
      <c r="F332" s="1132" t="s">
        <v>4695</v>
      </c>
      <c r="G332" s="1132"/>
      <c r="H332" s="1132"/>
      <c r="I332" s="1132" t="str">
        <f t="shared" si="15"/>
        <v>--------Oct</v>
      </c>
      <c r="J332" s="1132" t="str">
        <f>IF(ISNUMBER(MATCH(F332,Jan_Inputs_Calc!O:O,0)),"Jan","-")</f>
        <v>-</v>
      </c>
      <c r="K332" s="1132" t="str">
        <f>IF(ISNUMBER(MATCH(F332,Mar_Inputs_Calc_exHACC!O:O,0)),"Mar","-")</f>
        <v>-</v>
      </c>
      <c r="L332" s="1132" t="str">
        <f>IF(ISNUMBER(MATCH(F332,Jul_Inputs_Calc!P:P,0)),"Jul","-")</f>
        <v>-</v>
      </c>
      <c r="M332" s="1132" t="str">
        <f>IF(ISNUMBER(MATCH(F332,Sep_Inputs_Calc!O:O,0)),"Sep","-")</f>
        <v>-</v>
      </c>
      <c r="N332" s="1132" t="str">
        <f>IF(ISNUMBER(MATCH(F1129,Oct_Inputs_Calc!O:O,0)),"Oct","-")</f>
        <v>Oct</v>
      </c>
      <c r="O332" s="1132"/>
      <c r="P332" s="1138" t="str">
        <f>IF(A332=
"A",_xlfn.XLOOKUP(F332,'Section A - Public Patients'!T:T,'Section A - Public Patients'!S:S),
IF(A332="B",_xlfn.XLOOKUP(F332,'Section B - Private Patients'!T:T,'Section B - Private Patients'!S:S),
IF(A332="C",_xlfn.XLOOKUP(F332,'Section C - Psych &amp; Mental Hlth'!T:T,'Section C - Psych &amp; Mental Hlth'!S:S),
IF(A332="D",_xlfn.XLOOKUP(F332,'Section D - Res Com.Care, MPHS '!T:T,'Section D - Res Com.Care, MPHS '!S:S),
IF(A332="E",_xlfn.XLOOKUP(F332,'Section E - Miscellaneous '!T:T,'Section E - Miscellaneous '!S:S))))))</f>
        <v>SPECIAL</v>
      </c>
      <c r="Q332" s="1145">
        <f>IF(A332=
"A",_xlfn.XLOOKUP(F332,'Section A - Public Patients'!T:T,'Section A - Public Patients'!V:V),
IF(A332="B",_xlfn.XLOOKUP(F332,'Section B - Private Patients'!T:T,'Section B - Private Patients'!V:V),
IF(A332="C",_xlfn.XLOOKUP(F332,'Section C - Psych &amp; Mental Hlth'!T:T,'Section C - Psych &amp; Mental Hlth'!V:V),
IF(A332="D",_xlfn.XLOOKUP(F332,'Section D - Res Com.Care, MPHS '!T:T,'Section D - Res Com.Care, MPHS '!V:V),
IF(A332="E",_xlfn.XLOOKUP(F332,'Section E - Miscellaneous '!T:T,'Section E - Miscellaneous '!V:V))))))</f>
        <v>0</v>
      </c>
      <c r="R332" s="1202" t="str">
        <f t="shared" si="17"/>
        <v>NilFor each pathology service (per pathology request slip)Nil</v>
      </c>
    </row>
    <row r="333" spans="1:18" x14ac:dyDescent="0.2">
      <c r="A333" s="1078" t="str">
        <f t="shared" si="16"/>
        <v>A</v>
      </c>
      <c r="B333" s="1086" t="s">
        <v>792</v>
      </c>
      <c r="C333" s="1438" t="s">
        <v>6181</v>
      </c>
      <c r="D333" s="1089" t="s">
        <v>797</v>
      </c>
      <c r="E333" s="1438" t="s">
        <v>6181</v>
      </c>
      <c r="F333" s="1132" t="s">
        <v>4696</v>
      </c>
      <c r="G333" s="1132"/>
      <c r="H333" s="1132"/>
      <c r="I333" s="1132" t="str">
        <f t="shared" si="15"/>
        <v>--------Oct</v>
      </c>
      <c r="J333" s="1132" t="str">
        <f>IF(ISNUMBER(MATCH(F333,Jan_Inputs_Calc!O:O,0)),"Jan","-")</f>
        <v>-</v>
      </c>
      <c r="K333" s="1132" t="str">
        <f>IF(ISNUMBER(MATCH(F333,Mar_Inputs_Calc_exHACC!O:O,0)),"Mar","-")</f>
        <v>-</v>
      </c>
      <c r="L333" s="1132" t="str">
        <f>IF(ISNUMBER(MATCH(F333,Jul_Inputs_Calc!P:P,0)),"Jul","-")</f>
        <v>-</v>
      </c>
      <c r="M333" s="1132" t="str">
        <f>IF(ISNUMBER(MATCH(F333,Sep_Inputs_Calc!O:O,0)),"Sep","-")</f>
        <v>-</v>
      </c>
      <c r="N333" s="1132" t="str">
        <f>IF(ISNUMBER(MATCH(F1130,Oct_Inputs_Calc!O:O,0)),"Oct","-")</f>
        <v>Oct</v>
      </c>
      <c r="O333" s="1132"/>
      <c r="P333" s="1138" t="str">
        <f>IF(A333=
"A",_xlfn.XLOOKUP(F333,'Section A - Public Patients'!T:T,'Section A - Public Patients'!S:S),
IF(A333="B",_xlfn.XLOOKUP(F333,'Section B - Private Patients'!T:T,'Section B - Private Patients'!S:S),
IF(A333="C",_xlfn.XLOOKUP(F333,'Section C - Psych &amp; Mental Hlth'!T:T,'Section C - Psych &amp; Mental Hlth'!S:S),
IF(A333="D",_xlfn.XLOOKUP(F333,'Section D - Res Com.Care, MPHS '!T:T,'Section D - Res Com.Care, MPHS '!S:S),
IF(A333="E",_xlfn.XLOOKUP(F333,'Section E - Miscellaneous '!T:T,'Section E - Miscellaneous '!S:S))))))</f>
        <v>SPECIAL</v>
      </c>
      <c r="Q333" s="1145">
        <f>IF(A333=
"A",_xlfn.XLOOKUP(F333,'Section A - Public Patients'!T:T,'Section A - Public Patients'!V:V),
IF(A333="B",_xlfn.XLOOKUP(F333,'Section B - Private Patients'!T:T,'Section B - Private Patients'!V:V),
IF(A333="C",_xlfn.XLOOKUP(F333,'Section C - Psych &amp; Mental Hlth'!T:T,'Section C - Psych &amp; Mental Hlth'!V:V),
IF(A333="D",_xlfn.XLOOKUP(F333,'Section D - Res Com.Care, MPHS '!T:T,'Section D - Res Com.Care, MPHS '!V:V),
IF(A333="E",_xlfn.XLOOKUP(F333,'Section E - Miscellaneous '!T:T,'Section E - Miscellaneous '!V:V))))))</f>
        <v>0</v>
      </c>
      <c r="R333" s="1202" t="str">
        <f t="shared" si="17"/>
        <v>NilPharmaceuticalsNil</v>
      </c>
    </row>
    <row r="334" spans="1:18" ht="25.5" x14ac:dyDescent="0.2">
      <c r="A334" s="1078" t="str">
        <f t="shared" si="16"/>
        <v>A</v>
      </c>
      <c r="B334" s="1086" t="s">
        <v>786</v>
      </c>
      <c r="C334" s="1438" t="s">
        <v>6181</v>
      </c>
      <c r="D334" s="1092" t="s">
        <v>3940</v>
      </c>
      <c r="E334" s="1438">
        <v>90007300</v>
      </c>
      <c r="F334" s="1132" t="s">
        <v>4697</v>
      </c>
      <c r="G334" s="1132"/>
      <c r="H334" s="1132"/>
      <c r="I334" s="1132" t="str">
        <f t="shared" si="15"/>
        <v>----Jul---Oct</v>
      </c>
      <c r="J334" s="1132" t="str">
        <f>IF(ISNUMBER(MATCH(F334,Jan_Inputs_Calc!O:O,0)),"Jan","-")</f>
        <v>-</v>
      </c>
      <c r="K334" s="1132" t="str">
        <f>IF(ISNUMBER(MATCH(F334,Mar_Inputs_Calc_exHACC!O:O,0)),"Mar","-")</f>
        <v>-</v>
      </c>
      <c r="L334" s="1132" t="str">
        <f>IF(ISNUMBER(MATCH(F334,Jul_Inputs_Calc!P:P,0)),"Jul","-")</f>
        <v>Jul</v>
      </c>
      <c r="M334" s="1132" t="str">
        <f>IF(ISNUMBER(MATCH(F334,Sep_Inputs_Calc!O:O,0)),"Sep","-")</f>
        <v>-</v>
      </c>
      <c r="N334" s="1132" t="str">
        <f>IF(ISNUMBER(MATCH(F1131,Oct_Inputs_Calc!O:O,0)),"Oct","-")</f>
        <v>Oct</v>
      </c>
      <c r="O334" s="1132"/>
      <c r="P334" s="1138" t="str">
        <f>IF(A334=
"A",_xlfn.XLOOKUP(F334,'Section A - Public Patients'!T:T,'Section A - Public Patients'!S:S),
IF(A334="B",_xlfn.XLOOKUP(F334,'Section B - Private Patients'!T:T,'Section B - Private Patients'!S:S),
IF(A334="C",_xlfn.XLOOKUP(F334,'Section C - Psych &amp; Mental Hlth'!T:T,'Section C - Psych &amp; Mental Hlth'!S:S),
IF(A334="D",_xlfn.XLOOKUP(F334,'Section D - Res Com.Care, MPHS '!T:T,'Section D - Res Com.Care, MPHS '!S:S),
IF(A334="E",_xlfn.XLOOKUP(F334,'Section E - Miscellaneous '!T:T,'Section E - Miscellaneous '!S:S))))))</f>
        <v>LINKED</v>
      </c>
      <c r="Q334" s="1145" t="str">
        <f>IF(A334=
"A",_xlfn.XLOOKUP(F334,'Section A - Public Patients'!T:T,'Section A - Public Patients'!V:V),
IF(A334="B",_xlfn.XLOOKUP(F334,'Section B - Private Patients'!T:T,'Section B - Private Patients'!V:V),
IF(A334="C",_xlfn.XLOOKUP(F334,'Section C - Psych &amp; Mental Hlth'!T:T,'Section C - Psych &amp; Mental Hlth'!V:V),
IF(A334="D",_xlfn.XLOOKUP(F334,'Section D - Res Com.Care, MPHS '!T:T,'Section D - Res Com.Care, MPHS '!V:V),
IF(A334="E",_xlfn.XLOOKUP(F334,'Section E - Miscellaneous '!T:T,'Section E - Miscellaneous '!V:V))))))</f>
        <v>A-2.3-009</v>
      </c>
      <c r="R334" s="1202" t="str">
        <f t="shared" si="17"/>
        <v>NilNon-admitted consultation occasion of service (inc. face to face and telehealth service provision)90007300</v>
      </c>
    </row>
    <row r="335" spans="1:18" x14ac:dyDescent="0.2">
      <c r="A335" s="1078" t="str">
        <f t="shared" si="16"/>
        <v>A</v>
      </c>
      <c r="B335" s="1086" t="s">
        <v>786</v>
      </c>
      <c r="C335" s="1438" t="s">
        <v>6181</v>
      </c>
      <c r="D335" s="1091" t="s">
        <v>793</v>
      </c>
      <c r="E335" s="1438" t="s">
        <v>6181</v>
      </c>
      <c r="F335" s="1132" t="s">
        <v>4698</v>
      </c>
      <c r="G335" s="1132"/>
      <c r="H335" s="1132"/>
      <c r="I335" s="1132" t="str">
        <f t="shared" si="15"/>
        <v>--------Oct</v>
      </c>
      <c r="J335" s="1132" t="str">
        <f>IF(ISNUMBER(MATCH(F335,Jan_Inputs_Calc!O:O,0)),"Jan","-")</f>
        <v>-</v>
      </c>
      <c r="K335" s="1132" t="str">
        <f>IF(ISNUMBER(MATCH(F335,Mar_Inputs_Calc_exHACC!O:O,0)),"Mar","-")</f>
        <v>-</v>
      </c>
      <c r="L335" s="1132" t="str">
        <f>IF(ISNUMBER(MATCH(F335,Jul_Inputs_Calc!P:P,0)),"Jul","-")</f>
        <v>-</v>
      </c>
      <c r="M335" s="1132" t="str">
        <f>IF(ISNUMBER(MATCH(F335,Sep_Inputs_Calc!O:O,0)),"Sep","-")</f>
        <v>-</v>
      </c>
      <c r="N335" s="1132" t="str">
        <f>IF(ISNUMBER(MATCH(F1132,Oct_Inputs_Calc!O:O,0)),"Oct","-")</f>
        <v>Oct</v>
      </c>
      <c r="O335" s="1132"/>
      <c r="P335" s="1138" t="str">
        <f>IF(A335=
"A",_xlfn.XLOOKUP(F335,'Section A - Public Patients'!T:T,'Section A - Public Patients'!S:S),
IF(A335="B",_xlfn.XLOOKUP(F335,'Section B - Private Patients'!T:T,'Section B - Private Patients'!S:S),
IF(A335="C",_xlfn.XLOOKUP(F335,'Section C - Psych &amp; Mental Hlth'!T:T,'Section C - Psych &amp; Mental Hlth'!S:S),
IF(A335="D",_xlfn.XLOOKUP(F335,'Section D - Res Com.Care, MPHS '!T:T,'Section D - Res Com.Care, MPHS '!S:S),
IF(A335="E",_xlfn.XLOOKUP(F335,'Section E - Miscellaneous '!T:T,'Section E - Miscellaneous '!S:S))))))</f>
        <v>SPECIAL</v>
      </c>
      <c r="Q335" s="1145">
        <f>IF(A335=
"A",_xlfn.XLOOKUP(F335,'Section A - Public Patients'!T:T,'Section A - Public Patients'!V:V),
IF(A335="B",_xlfn.XLOOKUP(F335,'Section B - Private Patients'!T:T,'Section B - Private Patients'!V:V),
IF(A335="C",_xlfn.XLOOKUP(F335,'Section C - Psych &amp; Mental Hlth'!T:T,'Section C - Psych &amp; Mental Hlth'!V:V),
IF(A335="D",_xlfn.XLOOKUP(F335,'Section D - Res Com.Care, MPHS '!T:T,'Section D - Res Com.Care, MPHS '!V:V),
IF(A335="E",_xlfn.XLOOKUP(F335,'Section E - Miscellaneous '!T:T,'Section E - Miscellaneous '!V:V))))))</f>
        <v>0</v>
      </c>
      <c r="R335" s="1202" t="str">
        <f t="shared" si="17"/>
        <v>NilFor each diagnostic imaging serviceNil</v>
      </c>
    </row>
    <row r="336" spans="1:18" x14ac:dyDescent="0.2">
      <c r="A336" s="1078" t="str">
        <f t="shared" si="16"/>
        <v>A</v>
      </c>
      <c r="B336" s="1086" t="s">
        <v>786</v>
      </c>
      <c r="C336" s="1438" t="s">
        <v>6181</v>
      </c>
      <c r="D336" s="1091" t="s">
        <v>3931</v>
      </c>
      <c r="E336" s="1438" t="s">
        <v>6181</v>
      </c>
      <c r="F336" s="1132" t="s">
        <v>4699</v>
      </c>
      <c r="G336" s="1132"/>
      <c r="H336" s="1132"/>
      <c r="I336" s="1132" t="str">
        <f t="shared" si="15"/>
        <v>--------Oct</v>
      </c>
      <c r="J336" s="1132" t="str">
        <f>IF(ISNUMBER(MATCH(F336,Jan_Inputs_Calc!O:O,0)),"Jan","-")</f>
        <v>-</v>
      </c>
      <c r="K336" s="1132" t="str">
        <f>IF(ISNUMBER(MATCH(F336,Mar_Inputs_Calc_exHACC!O:O,0)),"Mar","-")</f>
        <v>-</v>
      </c>
      <c r="L336" s="1132" t="str">
        <f>IF(ISNUMBER(MATCH(F336,Jul_Inputs_Calc!P:P,0)),"Jul","-")</f>
        <v>-</v>
      </c>
      <c r="M336" s="1132" t="str">
        <f>IF(ISNUMBER(MATCH(F336,Sep_Inputs_Calc!O:O,0)),"Sep","-")</f>
        <v>-</v>
      </c>
      <c r="N336" s="1132" t="str">
        <f>IF(ISNUMBER(MATCH(F1133,Oct_Inputs_Calc!O:O,0)),"Oct","-")</f>
        <v>Oct</v>
      </c>
      <c r="O336" s="1132"/>
      <c r="P336" s="1138" t="str">
        <f>IF(A336=
"A",_xlfn.XLOOKUP(F336,'Section A - Public Patients'!T:T,'Section A - Public Patients'!S:S),
IF(A336="B",_xlfn.XLOOKUP(F336,'Section B - Private Patients'!T:T,'Section B - Private Patients'!S:S),
IF(A336="C",_xlfn.XLOOKUP(F336,'Section C - Psych &amp; Mental Hlth'!T:T,'Section C - Psych &amp; Mental Hlth'!S:S),
IF(A336="D",_xlfn.XLOOKUP(F336,'Section D - Res Com.Care, MPHS '!T:T,'Section D - Res Com.Care, MPHS '!S:S),
IF(A336="E",_xlfn.XLOOKUP(F336,'Section E - Miscellaneous '!T:T,'Section E - Miscellaneous '!S:S))))))</f>
        <v>SPECIAL</v>
      </c>
      <c r="Q336" s="1145">
        <f>IF(A336=
"A",_xlfn.XLOOKUP(F336,'Section A - Public Patients'!T:T,'Section A - Public Patients'!V:V),
IF(A336="B",_xlfn.XLOOKUP(F336,'Section B - Private Patients'!T:T,'Section B - Private Patients'!V:V),
IF(A336="C",_xlfn.XLOOKUP(F336,'Section C - Psych &amp; Mental Hlth'!T:T,'Section C - Psych &amp; Mental Hlth'!V:V),
IF(A336="D",_xlfn.XLOOKUP(F336,'Section D - Res Com.Care, MPHS '!T:T,'Section D - Res Com.Care, MPHS '!V:V),
IF(A336="E",_xlfn.XLOOKUP(F336,'Section E - Miscellaneous '!T:T,'Section E - Miscellaneous '!V:V))))))</f>
        <v>0</v>
      </c>
      <c r="R336" s="1202" t="str">
        <f t="shared" si="17"/>
        <v>NilFor each pathology service (per pathology request slip)Nil</v>
      </c>
    </row>
    <row r="337" spans="1:18" x14ac:dyDescent="0.2">
      <c r="A337" s="1078" t="str">
        <f t="shared" si="16"/>
        <v>A</v>
      </c>
      <c r="B337" s="1086" t="s">
        <v>786</v>
      </c>
      <c r="C337" s="1438" t="s">
        <v>6181</v>
      </c>
      <c r="D337" s="1092" t="s">
        <v>797</v>
      </c>
      <c r="E337" s="1438" t="s">
        <v>6181</v>
      </c>
      <c r="F337" s="1132" t="s">
        <v>4700</v>
      </c>
      <c r="G337" s="1132"/>
      <c r="H337" s="1132"/>
      <c r="I337" s="1132" t="str">
        <f t="shared" si="15"/>
        <v>--------Oct</v>
      </c>
      <c r="J337" s="1132" t="str">
        <f>IF(ISNUMBER(MATCH(F337,Jan_Inputs_Calc!O:O,0)),"Jan","-")</f>
        <v>-</v>
      </c>
      <c r="K337" s="1132" t="str">
        <f>IF(ISNUMBER(MATCH(F337,Mar_Inputs_Calc_exHACC!O:O,0)),"Mar","-")</f>
        <v>-</v>
      </c>
      <c r="L337" s="1132" t="str">
        <f>IF(ISNUMBER(MATCH(F337,Jul_Inputs_Calc!P:P,0)),"Jul","-")</f>
        <v>-</v>
      </c>
      <c r="M337" s="1132" t="str">
        <f>IF(ISNUMBER(MATCH(F337,Sep_Inputs_Calc!O:O,0)),"Sep","-")</f>
        <v>-</v>
      </c>
      <c r="N337" s="1132" t="str">
        <f>IF(ISNUMBER(MATCH(F1134,Oct_Inputs_Calc!O:O,0)),"Oct","-")</f>
        <v>Oct</v>
      </c>
      <c r="O337" s="1132"/>
      <c r="P337" s="1138" t="str">
        <f>IF(A337=
"A",_xlfn.XLOOKUP(F337,'Section A - Public Patients'!T:T,'Section A - Public Patients'!S:S),
IF(A337="B",_xlfn.XLOOKUP(F337,'Section B - Private Patients'!T:T,'Section B - Private Patients'!S:S),
IF(A337="C",_xlfn.XLOOKUP(F337,'Section C - Psych &amp; Mental Hlth'!T:T,'Section C - Psych &amp; Mental Hlth'!S:S),
IF(A337="D",_xlfn.XLOOKUP(F337,'Section D - Res Com.Care, MPHS '!T:T,'Section D - Res Com.Care, MPHS '!S:S),
IF(A337="E",_xlfn.XLOOKUP(F337,'Section E - Miscellaneous '!T:T,'Section E - Miscellaneous '!S:S))))))</f>
        <v>SPECIAL</v>
      </c>
      <c r="Q337" s="1145">
        <f>IF(A337=
"A",_xlfn.XLOOKUP(F337,'Section A - Public Patients'!T:T,'Section A - Public Patients'!V:V),
IF(A337="B",_xlfn.XLOOKUP(F337,'Section B - Private Patients'!T:T,'Section B - Private Patients'!V:V),
IF(A337="C",_xlfn.XLOOKUP(F337,'Section C - Psych &amp; Mental Hlth'!T:T,'Section C - Psych &amp; Mental Hlth'!V:V),
IF(A337="D",_xlfn.XLOOKUP(F337,'Section D - Res Com.Care, MPHS '!T:T,'Section D - Res Com.Care, MPHS '!V:V),
IF(A337="E",_xlfn.XLOOKUP(F337,'Section E - Miscellaneous '!T:T,'Section E - Miscellaneous '!V:V))))))</f>
        <v>0</v>
      </c>
      <c r="R337" s="1202" t="str">
        <f t="shared" si="17"/>
        <v>NilPharmaceuticalsNil</v>
      </c>
    </row>
    <row r="338" spans="1:18" ht="25.5" x14ac:dyDescent="0.2">
      <c r="A338" s="1078" t="str">
        <f t="shared" si="16"/>
        <v>A</v>
      </c>
      <c r="B338" s="1086" t="s">
        <v>781</v>
      </c>
      <c r="C338" s="1438" t="s">
        <v>6181</v>
      </c>
      <c r="D338" s="1093" t="s">
        <v>3018</v>
      </c>
      <c r="E338" s="1438" t="s">
        <v>6181</v>
      </c>
      <c r="F338" s="1132" t="s">
        <v>4701</v>
      </c>
      <c r="G338" s="1132"/>
      <c r="H338" s="1132"/>
      <c r="I338" s="1132" t="str">
        <f t="shared" si="15"/>
        <v>--------Oct</v>
      </c>
      <c r="J338" s="1132" t="str">
        <f>IF(ISNUMBER(MATCH(F338,Jan_Inputs_Calc!O:O,0)),"Jan","-")</f>
        <v>-</v>
      </c>
      <c r="K338" s="1132" t="str">
        <f>IF(ISNUMBER(MATCH(F338,Mar_Inputs_Calc_exHACC!O:O,0)),"Mar","-")</f>
        <v>-</v>
      </c>
      <c r="L338" s="1132" t="str">
        <f>IF(ISNUMBER(MATCH(F338,Jul_Inputs_Calc!P:P,0)),"Jul","-")</f>
        <v>-</v>
      </c>
      <c r="M338" s="1132" t="str">
        <f>IF(ISNUMBER(MATCH(F338,Sep_Inputs_Calc!O:O,0)),"Sep","-")</f>
        <v>-</v>
      </c>
      <c r="N338" s="1132" t="str">
        <f>IF(ISNUMBER(MATCH(F1135,Oct_Inputs_Calc!O:O,0)),"Oct","-")</f>
        <v>Oct</v>
      </c>
      <c r="O338" s="1132"/>
      <c r="P338" s="1138" t="str">
        <f>IF(A338=
"A",_xlfn.XLOOKUP(F338,'Section A - Public Patients'!T:T,'Section A - Public Patients'!S:S),
IF(A338="B",_xlfn.XLOOKUP(F338,'Section B - Private Patients'!T:T,'Section B - Private Patients'!S:S),
IF(A338="C",_xlfn.XLOOKUP(F338,'Section C - Psych &amp; Mental Hlth'!T:T,'Section C - Psych &amp; Mental Hlth'!S:S),
IF(A338="D",_xlfn.XLOOKUP(F338,'Section D - Res Com.Care, MPHS '!T:T,'Section D - Res Com.Care, MPHS '!S:S),
IF(A338="E",_xlfn.XLOOKUP(F338,'Section E - Miscellaneous '!T:T,'Section E - Miscellaneous '!S:S))))))</f>
        <v>SPECIAL</v>
      </c>
      <c r="Q338" s="1145">
        <f>IF(A338=
"A",_xlfn.XLOOKUP(F338,'Section A - Public Patients'!T:T,'Section A - Public Patients'!V:V),
IF(A338="B",_xlfn.XLOOKUP(F338,'Section B - Private Patients'!T:T,'Section B - Private Patients'!V:V),
IF(A338="C",_xlfn.XLOOKUP(F338,'Section C - Psych &amp; Mental Hlth'!T:T,'Section C - Psych &amp; Mental Hlth'!V:V),
IF(A338="D",_xlfn.XLOOKUP(F338,'Section D - Res Com.Care, MPHS '!T:T,'Section D - Res Com.Care, MPHS '!V:V),
IF(A338="E",_xlfn.XLOOKUP(F338,'Section E - Miscellaneous '!T:T,'Section E - Miscellaneous '!V:V))))))</f>
        <v>0</v>
      </c>
      <c r="R338" s="1202" t="str">
        <f t="shared" si="17"/>
        <v>NilFunding for Workers' Compensation Queensland patients with 'serious personal injury' should be managed per section 2.6.3.1 of this registerNil</v>
      </c>
    </row>
    <row r="339" spans="1:18" ht="25.5" x14ac:dyDescent="0.2">
      <c r="A339" s="1078" t="str">
        <f t="shared" si="16"/>
        <v>A</v>
      </c>
      <c r="B339" s="1086" t="s">
        <v>786</v>
      </c>
      <c r="C339" s="1438" t="s">
        <v>6181</v>
      </c>
      <c r="D339" s="1093" t="s">
        <v>3017</v>
      </c>
      <c r="E339" s="1438" t="s">
        <v>6181</v>
      </c>
      <c r="F339" s="1132" t="s">
        <v>4702</v>
      </c>
      <c r="G339" s="1132"/>
      <c r="H339" s="1132"/>
      <c r="I339" s="1132" t="str">
        <f t="shared" si="15"/>
        <v>--------Oct</v>
      </c>
      <c r="J339" s="1132" t="str">
        <f>IF(ISNUMBER(MATCH(F339,Jan_Inputs_Calc!O:O,0)),"Jan","-")</f>
        <v>-</v>
      </c>
      <c r="K339" s="1132" t="str">
        <f>IF(ISNUMBER(MATCH(F339,Mar_Inputs_Calc_exHACC!O:O,0)),"Mar","-")</f>
        <v>-</v>
      </c>
      <c r="L339" s="1132" t="str">
        <f>IF(ISNUMBER(MATCH(F339,Jul_Inputs_Calc!P:P,0)),"Jul","-")</f>
        <v>-</v>
      </c>
      <c r="M339" s="1132" t="str">
        <f>IF(ISNUMBER(MATCH(F339,Sep_Inputs_Calc!O:O,0)),"Sep","-")</f>
        <v>-</v>
      </c>
      <c r="N339" s="1132" t="str">
        <f>IF(ISNUMBER(MATCH(F1136,Oct_Inputs_Calc!O:O,0)),"Oct","-")</f>
        <v>Oct</v>
      </c>
      <c r="O339" s="1132"/>
      <c r="P339" s="1138" t="str">
        <f>IF(A339=
"A",_xlfn.XLOOKUP(F339,'Section A - Public Patients'!T:T,'Section A - Public Patients'!S:S),
IF(A339="B",_xlfn.XLOOKUP(F339,'Section B - Private Patients'!T:T,'Section B - Private Patients'!S:S),
IF(A339="C",_xlfn.XLOOKUP(F339,'Section C - Psych &amp; Mental Hlth'!T:T,'Section C - Psych &amp; Mental Hlth'!S:S),
IF(A339="D",_xlfn.XLOOKUP(F339,'Section D - Res Com.Care, MPHS '!T:T,'Section D - Res Com.Care, MPHS '!S:S),
IF(A339="E",_xlfn.XLOOKUP(F339,'Section E - Miscellaneous '!T:T,'Section E - Miscellaneous '!S:S))))))</f>
        <v>SPECIAL</v>
      </c>
      <c r="Q339" s="1145">
        <f>IF(A339=
"A",_xlfn.XLOOKUP(F339,'Section A - Public Patients'!T:T,'Section A - Public Patients'!V:V),
IF(A339="B",_xlfn.XLOOKUP(F339,'Section B - Private Patients'!T:T,'Section B - Private Patients'!V:V),
IF(A339="C",_xlfn.XLOOKUP(F339,'Section C - Psych &amp; Mental Hlth'!T:T,'Section C - Psych &amp; Mental Hlth'!V:V),
IF(A339="D",_xlfn.XLOOKUP(F339,'Section D - Res Com.Care, MPHS '!T:T,'Section D - Res Com.Care, MPHS '!V:V),
IF(A339="E",_xlfn.XLOOKUP(F339,'Section E - Miscellaneous '!T:T,'Section E - Miscellaneous '!V:V))))))</f>
        <v>0</v>
      </c>
      <c r="R339" s="1202" t="str">
        <f t="shared" si="17"/>
        <v>NilFunding for Workers' Compensation Queensland patients with 'serious personal injury' should be managed per section 2.6.3.2 of this registerNil</v>
      </c>
    </row>
    <row r="340" spans="1:18" x14ac:dyDescent="0.2">
      <c r="A340" s="1078" t="str">
        <f t="shared" si="16"/>
        <v>A</v>
      </c>
      <c r="B340" s="1086" t="s">
        <v>787</v>
      </c>
      <c r="C340" s="1438" t="s">
        <v>6181</v>
      </c>
      <c r="D340" s="2106" t="s">
        <v>4215</v>
      </c>
      <c r="E340" s="1438">
        <v>90006438</v>
      </c>
      <c r="F340" s="1132" t="s">
        <v>4703</v>
      </c>
      <c r="G340" s="1132"/>
      <c r="H340" s="1132"/>
      <c r="I340" s="1132" t="str">
        <f t="shared" si="15"/>
        <v>----Jul---Oct</v>
      </c>
      <c r="J340" s="1132" t="str">
        <f>IF(ISNUMBER(MATCH(F340,Jan_Inputs_Calc!O:O,0)),"Jan","-")</f>
        <v>-</v>
      </c>
      <c r="K340" s="1132" t="str">
        <f>IF(ISNUMBER(MATCH(F340,Mar_Inputs_Calc_exHACC!O:O,0)),"Mar","-")</f>
        <v>-</v>
      </c>
      <c r="L340" s="1132" t="str">
        <f>IF(ISNUMBER(MATCH(F340,Jul_Inputs_Calc!P:P,0)),"Jul","-")</f>
        <v>Jul</v>
      </c>
      <c r="M340" s="1132" t="str">
        <f>IF(ISNUMBER(MATCH(F340,Sep_Inputs_Calc!O:O,0)),"Sep","-")</f>
        <v>-</v>
      </c>
      <c r="N340" s="1132" t="str">
        <f>IF(ISNUMBER(MATCH(F1137,Oct_Inputs_Calc!O:O,0)),"Oct","-")</f>
        <v>Oct</v>
      </c>
      <c r="O340" s="1132"/>
      <c r="P340" s="1138" t="str">
        <f>IF(A340=
"A",_xlfn.XLOOKUP(F340,'Section A - Public Patients'!T:T,'Section A - Public Patients'!S:S),
IF(A340="B",_xlfn.XLOOKUP(F340,'Section B - Private Patients'!T:T,'Section B - Private Patients'!S:S),
IF(A340="C",_xlfn.XLOOKUP(F340,'Section C - Psych &amp; Mental Hlth'!T:T,'Section C - Psych &amp; Mental Hlth'!S:S),
IF(A340="D",_xlfn.XLOOKUP(F340,'Section D - Res Com.Care, MPHS '!T:T,'Section D - Res Com.Care, MPHS '!S:S),
IF(A340="E",_xlfn.XLOOKUP(F340,'Section E - Miscellaneous '!T:T,'Section E - Miscellaneous '!S:S))))))</f>
        <v>LINKED</v>
      </c>
      <c r="Q340" s="1145" t="str">
        <f>IF(A340=
"A",_xlfn.XLOOKUP(F340,'Section A - Public Patients'!T:T,'Section A - Public Patients'!V:V),
IF(A340="B",_xlfn.XLOOKUP(F340,'Section B - Private Patients'!T:T,'Section B - Private Patients'!V:V),
IF(A340="C",_xlfn.XLOOKUP(F340,'Section C - Psych &amp; Mental Hlth'!T:T,'Section C - Psych &amp; Mental Hlth'!V:V),
IF(A340="D",_xlfn.XLOOKUP(F340,'Section D - Res Com.Care, MPHS '!T:T,'Section D - Res Com.Care, MPHS '!V:V),
IF(A340="E",_xlfn.XLOOKUP(F340,'Section E - Miscellaneous '!T:T,'Section E - Miscellaneous '!V:V))))))</f>
        <v>A-2.2-001</v>
      </c>
      <c r="R340" s="1202" t="str">
        <f t="shared" si="17"/>
        <v>NilFor each accident and emergency service as a triage Category 1 patient90006438</v>
      </c>
    </row>
    <row r="341" spans="1:18" x14ac:dyDescent="0.2">
      <c r="A341" s="1078" t="str">
        <f t="shared" si="16"/>
        <v>A</v>
      </c>
      <c r="B341" s="1086" t="s">
        <v>789</v>
      </c>
      <c r="C341" s="1438" t="s">
        <v>6181</v>
      </c>
      <c r="D341" s="1091" t="s">
        <v>4216</v>
      </c>
      <c r="E341" s="1438">
        <v>90007301</v>
      </c>
      <c r="F341" s="1132" t="s">
        <v>4704</v>
      </c>
      <c r="G341" s="1132"/>
      <c r="H341" s="1132"/>
      <c r="I341" s="1132" t="str">
        <f t="shared" si="15"/>
        <v>----Jul---Oct</v>
      </c>
      <c r="J341" s="1132" t="str">
        <f>IF(ISNUMBER(MATCH(F341,Jan_Inputs_Calc!O:O,0)),"Jan","-")</f>
        <v>-</v>
      </c>
      <c r="K341" s="1132" t="str">
        <f>IF(ISNUMBER(MATCH(F341,Mar_Inputs_Calc_exHACC!O:O,0)),"Mar","-")</f>
        <v>-</v>
      </c>
      <c r="L341" s="1132" t="str">
        <f>IF(ISNUMBER(MATCH(F341,Jul_Inputs_Calc!P:P,0)),"Jul","-")</f>
        <v>Jul</v>
      </c>
      <c r="M341" s="1132" t="str">
        <f>IF(ISNUMBER(MATCH(F341,Sep_Inputs_Calc!O:O,0)),"Sep","-")</f>
        <v>-</v>
      </c>
      <c r="N341" s="1132" t="str">
        <f>IF(ISNUMBER(MATCH(F1138,Oct_Inputs_Calc!O:O,0)),"Oct","-")</f>
        <v>Oct</v>
      </c>
      <c r="O341" s="1132"/>
      <c r="P341" s="1138" t="str">
        <f>IF(A341=
"A",_xlfn.XLOOKUP(F341,'Section A - Public Patients'!T:T,'Section A - Public Patients'!S:S),
IF(A341="B",_xlfn.XLOOKUP(F341,'Section B - Private Patients'!T:T,'Section B - Private Patients'!S:S),
IF(A341="C",_xlfn.XLOOKUP(F341,'Section C - Psych &amp; Mental Hlth'!T:T,'Section C - Psych &amp; Mental Hlth'!S:S),
IF(A341="D",_xlfn.XLOOKUP(F341,'Section D - Res Com.Care, MPHS '!T:T,'Section D - Res Com.Care, MPHS '!S:S),
IF(A341="E",_xlfn.XLOOKUP(F341,'Section E - Miscellaneous '!T:T,'Section E - Miscellaneous '!S:S))))))</f>
        <v>LINKED</v>
      </c>
      <c r="Q341" s="1145" t="str">
        <f>IF(A341=
"A",_xlfn.XLOOKUP(F341,'Section A - Public Patients'!T:T,'Section A - Public Patients'!V:V),
IF(A341="B",_xlfn.XLOOKUP(F341,'Section B - Private Patients'!T:T,'Section B - Private Patients'!V:V),
IF(A341="C",_xlfn.XLOOKUP(F341,'Section C - Psych &amp; Mental Hlth'!T:T,'Section C - Psych &amp; Mental Hlth'!V:V),
IF(A341="D",_xlfn.XLOOKUP(F341,'Section D - Res Com.Care, MPHS '!T:T,'Section D - Res Com.Care, MPHS '!V:V),
IF(A341="E",_xlfn.XLOOKUP(F341,'Section E - Miscellaneous '!T:T,'Section E - Miscellaneous '!V:V))))))</f>
        <v>A-2.2-002</v>
      </c>
      <c r="R341" s="1202" t="str">
        <f t="shared" si="17"/>
        <v>NilFor each accident and emergency service as a triage Category 2 patient90007301</v>
      </c>
    </row>
    <row r="342" spans="1:18" x14ac:dyDescent="0.2">
      <c r="A342" s="1078" t="str">
        <f t="shared" si="16"/>
        <v>A</v>
      </c>
      <c r="B342" s="1086" t="s">
        <v>790</v>
      </c>
      <c r="C342" s="1438" t="s">
        <v>6181</v>
      </c>
      <c r="D342" s="1091" t="s">
        <v>4217</v>
      </c>
      <c r="E342" s="1438">
        <v>90006007</v>
      </c>
      <c r="F342" s="1132" t="s">
        <v>4705</v>
      </c>
      <c r="G342" s="1132"/>
      <c r="H342" s="1132"/>
      <c r="I342" s="1132" t="str">
        <f t="shared" si="15"/>
        <v>----Jul---Oct</v>
      </c>
      <c r="J342" s="1132" t="str">
        <f>IF(ISNUMBER(MATCH(F342,Jan_Inputs_Calc!O:O,0)),"Jan","-")</f>
        <v>-</v>
      </c>
      <c r="K342" s="1132" t="str">
        <f>IF(ISNUMBER(MATCH(F342,Mar_Inputs_Calc_exHACC!O:O,0)),"Mar","-")</f>
        <v>-</v>
      </c>
      <c r="L342" s="1132" t="str">
        <f>IF(ISNUMBER(MATCH(F342,Jul_Inputs_Calc!P:P,0)),"Jul","-")</f>
        <v>Jul</v>
      </c>
      <c r="M342" s="1132" t="str">
        <f>IF(ISNUMBER(MATCH(F342,Sep_Inputs_Calc!O:O,0)),"Sep","-")</f>
        <v>-</v>
      </c>
      <c r="N342" s="1132" t="str">
        <f>IF(ISNUMBER(MATCH(F1139,Oct_Inputs_Calc!O:O,0)),"Oct","-")</f>
        <v>Oct</v>
      </c>
      <c r="O342" s="1132"/>
      <c r="P342" s="1138" t="str">
        <f>IF(A342=
"A",_xlfn.XLOOKUP(F342,'Section A - Public Patients'!T:T,'Section A - Public Patients'!S:S),
IF(A342="B",_xlfn.XLOOKUP(F342,'Section B - Private Patients'!T:T,'Section B - Private Patients'!S:S),
IF(A342="C",_xlfn.XLOOKUP(F342,'Section C - Psych &amp; Mental Hlth'!T:T,'Section C - Psych &amp; Mental Hlth'!S:S),
IF(A342="D",_xlfn.XLOOKUP(F342,'Section D - Res Com.Care, MPHS '!T:T,'Section D - Res Com.Care, MPHS '!S:S),
IF(A342="E",_xlfn.XLOOKUP(F342,'Section E - Miscellaneous '!T:T,'Section E - Miscellaneous '!S:S))))))</f>
        <v>LINKED</v>
      </c>
      <c r="Q342" s="1145" t="str">
        <f>IF(A342=
"A",_xlfn.XLOOKUP(F342,'Section A - Public Patients'!T:T,'Section A - Public Patients'!V:V),
IF(A342="B",_xlfn.XLOOKUP(F342,'Section B - Private Patients'!T:T,'Section B - Private Patients'!V:V),
IF(A342="C",_xlfn.XLOOKUP(F342,'Section C - Psych &amp; Mental Hlth'!T:T,'Section C - Psych &amp; Mental Hlth'!V:V),
IF(A342="D",_xlfn.XLOOKUP(F342,'Section D - Res Com.Care, MPHS '!T:T,'Section D - Res Com.Care, MPHS '!V:V),
IF(A342="E",_xlfn.XLOOKUP(F342,'Section E - Miscellaneous '!T:T,'Section E - Miscellaneous '!V:V))))))</f>
        <v>A-2.2-003</v>
      </c>
      <c r="R342" s="1202" t="str">
        <f t="shared" si="17"/>
        <v>NilFor each accident and emergency service as a triage Category 3 patient90006007</v>
      </c>
    </row>
    <row r="343" spans="1:18" x14ac:dyDescent="0.2">
      <c r="A343" s="1078" t="str">
        <f t="shared" si="16"/>
        <v>A</v>
      </c>
      <c r="B343" s="1086" t="s">
        <v>791</v>
      </c>
      <c r="C343" s="1438" t="s">
        <v>6181</v>
      </c>
      <c r="D343" s="1091" t="s">
        <v>4218</v>
      </c>
      <c r="E343" s="1438">
        <v>90007302</v>
      </c>
      <c r="F343" s="1132" t="s">
        <v>4706</v>
      </c>
      <c r="G343" s="1132"/>
      <c r="H343" s="1132"/>
      <c r="I343" s="1132" t="str">
        <f t="shared" si="15"/>
        <v>----Jul---Oct</v>
      </c>
      <c r="J343" s="1132" t="str">
        <f>IF(ISNUMBER(MATCH(F343,Jan_Inputs_Calc!O:O,0)),"Jan","-")</f>
        <v>-</v>
      </c>
      <c r="K343" s="1132" t="str">
        <f>IF(ISNUMBER(MATCH(F343,Mar_Inputs_Calc_exHACC!O:O,0)),"Mar","-")</f>
        <v>-</v>
      </c>
      <c r="L343" s="1132" t="str">
        <f>IF(ISNUMBER(MATCH(F343,Jul_Inputs_Calc!P:P,0)),"Jul","-")</f>
        <v>Jul</v>
      </c>
      <c r="M343" s="1132" t="str">
        <f>IF(ISNUMBER(MATCH(F343,Sep_Inputs_Calc!O:O,0)),"Sep","-")</f>
        <v>-</v>
      </c>
      <c r="N343" s="1132" t="str">
        <f>IF(ISNUMBER(MATCH(F1140,Oct_Inputs_Calc!O:O,0)),"Oct","-")</f>
        <v>Oct</v>
      </c>
      <c r="O343" s="1132"/>
      <c r="P343" s="1138" t="str">
        <f>IF(A343=
"A",_xlfn.XLOOKUP(F343,'Section A - Public Patients'!T:T,'Section A - Public Patients'!S:S),
IF(A343="B",_xlfn.XLOOKUP(F343,'Section B - Private Patients'!T:T,'Section B - Private Patients'!S:S),
IF(A343="C",_xlfn.XLOOKUP(F343,'Section C - Psych &amp; Mental Hlth'!T:T,'Section C - Psych &amp; Mental Hlth'!S:S),
IF(A343="D",_xlfn.XLOOKUP(F343,'Section D - Res Com.Care, MPHS '!T:T,'Section D - Res Com.Care, MPHS '!S:S),
IF(A343="E",_xlfn.XLOOKUP(F343,'Section E - Miscellaneous '!T:T,'Section E - Miscellaneous '!S:S))))))</f>
        <v>LINKED</v>
      </c>
      <c r="Q343" s="1145" t="str">
        <f>IF(A343=
"A",_xlfn.XLOOKUP(F343,'Section A - Public Patients'!T:T,'Section A - Public Patients'!V:V),
IF(A343="B",_xlfn.XLOOKUP(F343,'Section B - Private Patients'!T:T,'Section B - Private Patients'!V:V),
IF(A343="C",_xlfn.XLOOKUP(F343,'Section C - Psych &amp; Mental Hlth'!T:T,'Section C - Psych &amp; Mental Hlth'!V:V),
IF(A343="D",_xlfn.XLOOKUP(F343,'Section D - Res Com.Care, MPHS '!T:T,'Section D - Res Com.Care, MPHS '!V:V),
IF(A343="E",_xlfn.XLOOKUP(F343,'Section E - Miscellaneous '!T:T,'Section E - Miscellaneous '!V:V))))))</f>
        <v>A-2.2-004</v>
      </c>
      <c r="R343" s="1202" t="str">
        <f t="shared" si="17"/>
        <v>NilFor each accident and emergency service as a triage Category 4 patient90007302</v>
      </c>
    </row>
    <row r="344" spans="1:18" ht="47.25" customHeight="1" x14ac:dyDescent="0.2">
      <c r="A344" s="1078" t="str">
        <f t="shared" si="16"/>
        <v>A</v>
      </c>
      <c r="B344" s="1086" t="s">
        <v>792</v>
      </c>
      <c r="C344" s="1438" t="s">
        <v>6181</v>
      </c>
      <c r="D344" s="1091" t="s">
        <v>4219</v>
      </c>
      <c r="E344" s="1438">
        <v>90006439</v>
      </c>
      <c r="F344" s="1132" t="s">
        <v>4707</v>
      </c>
      <c r="G344" s="1132"/>
      <c r="H344" s="1132"/>
      <c r="I344" s="1132" t="str">
        <f t="shared" si="15"/>
        <v>----Jul---Oct</v>
      </c>
      <c r="J344" s="1132" t="str">
        <f>IF(ISNUMBER(MATCH(F344,Jan_Inputs_Calc!O:O,0)),"Jan","-")</f>
        <v>-</v>
      </c>
      <c r="K344" s="1132" t="str">
        <f>IF(ISNUMBER(MATCH(F344,Mar_Inputs_Calc_exHACC!O:O,0)),"Mar","-")</f>
        <v>-</v>
      </c>
      <c r="L344" s="1132" t="str">
        <f>IF(ISNUMBER(MATCH(F344,Jul_Inputs_Calc!P:P,0)),"Jul","-")</f>
        <v>Jul</v>
      </c>
      <c r="M344" s="1132" t="str">
        <f>IF(ISNUMBER(MATCH(F344,Sep_Inputs_Calc!O:O,0)),"Sep","-")</f>
        <v>-</v>
      </c>
      <c r="N344" s="1132" t="str">
        <f>IF(ISNUMBER(MATCH(F1141,Oct_Inputs_Calc!O:O,0)),"Oct","-")</f>
        <v>Oct</v>
      </c>
      <c r="O344" s="1132"/>
      <c r="P344" s="1138" t="str">
        <f>IF(A344=
"A",_xlfn.XLOOKUP(F344,'Section A - Public Patients'!T:T,'Section A - Public Patients'!S:S),
IF(A344="B",_xlfn.XLOOKUP(F344,'Section B - Private Patients'!T:T,'Section B - Private Patients'!S:S),
IF(A344="C",_xlfn.XLOOKUP(F344,'Section C - Psych &amp; Mental Hlth'!T:T,'Section C - Psych &amp; Mental Hlth'!S:S),
IF(A344="D",_xlfn.XLOOKUP(F344,'Section D - Res Com.Care, MPHS '!T:T,'Section D - Res Com.Care, MPHS '!S:S),
IF(A344="E",_xlfn.XLOOKUP(F344,'Section E - Miscellaneous '!T:T,'Section E - Miscellaneous '!S:S))))))</f>
        <v>LINKED</v>
      </c>
      <c r="Q344" s="1145" t="str">
        <f>IF(A344=
"A",_xlfn.XLOOKUP(F344,'Section A - Public Patients'!T:T,'Section A - Public Patients'!V:V),
IF(A344="B",_xlfn.XLOOKUP(F344,'Section B - Private Patients'!T:T,'Section B - Private Patients'!V:V),
IF(A344="C",_xlfn.XLOOKUP(F344,'Section C - Psych &amp; Mental Hlth'!T:T,'Section C - Psych &amp; Mental Hlth'!V:V),
IF(A344="D",_xlfn.XLOOKUP(F344,'Section D - Res Com.Care, MPHS '!T:T,'Section D - Res Com.Care, MPHS '!V:V),
IF(A344="E",_xlfn.XLOOKUP(F344,'Section E - Miscellaneous '!T:T,'Section E - Miscellaneous '!V:V))))))</f>
        <v>A-2.2-005</v>
      </c>
      <c r="R344" s="1202" t="str">
        <f t="shared" si="17"/>
        <v>NilFor each accident and emergency service as a triage Category 5 patient90006439</v>
      </c>
    </row>
    <row r="345" spans="1:18" ht="22.35" customHeight="1" x14ac:dyDescent="0.2">
      <c r="A345" s="1078" t="str">
        <f t="shared" si="16"/>
        <v>A</v>
      </c>
      <c r="B345" s="1086" t="s">
        <v>792</v>
      </c>
      <c r="C345" s="1438" t="s">
        <v>6181</v>
      </c>
      <c r="D345" s="1091" t="s">
        <v>793</v>
      </c>
      <c r="E345" s="1438" t="s">
        <v>6181</v>
      </c>
      <c r="F345" s="1132" t="s">
        <v>4708</v>
      </c>
      <c r="G345" s="1132"/>
      <c r="H345" s="1132"/>
      <c r="I345" s="1132" t="str">
        <f t="shared" si="15"/>
        <v>--------Oct</v>
      </c>
      <c r="J345" s="1132" t="str">
        <f>IF(ISNUMBER(MATCH(F345,Jan_Inputs_Calc!O:O,0)),"Jan","-")</f>
        <v>-</v>
      </c>
      <c r="K345" s="1132" t="str">
        <f>IF(ISNUMBER(MATCH(F345,Mar_Inputs_Calc_exHACC!O:O,0)),"Mar","-")</f>
        <v>-</v>
      </c>
      <c r="L345" s="1132" t="str">
        <f>IF(ISNUMBER(MATCH(F345,Jul_Inputs_Calc!P:P,0)),"Jul","-")</f>
        <v>-</v>
      </c>
      <c r="M345" s="1132" t="str">
        <f>IF(ISNUMBER(MATCH(F345,Sep_Inputs_Calc!O:O,0)),"Sep","-")</f>
        <v>-</v>
      </c>
      <c r="N345" s="1132" t="str">
        <f>IF(ISNUMBER(MATCH(F1142,Oct_Inputs_Calc!O:O,0)),"Oct","-")</f>
        <v>Oct</v>
      </c>
      <c r="O345" s="1132"/>
      <c r="P345" s="1138" t="str">
        <f>IF(A345=
"A",_xlfn.XLOOKUP(F345,'Section A - Public Patients'!T:T,'Section A - Public Patients'!S:S),
IF(A345="B",_xlfn.XLOOKUP(F345,'Section B - Private Patients'!T:T,'Section B - Private Patients'!S:S),
IF(A345="C",_xlfn.XLOOKUP(F345,'Section C - Psych &amp; Mental Hlth'!T:T,'Section C - Psych &amp; Mental Hlth'!S:S),
IF(A345="D",_xlfn.XLOOKUP(F345,'Section D - Res Com.Care, MPHS '!T:T,'Section D - Res Com.Care, MPHS '!S:S),
IF(A345="E",_xlfn.XLOOKUP(F345,'Section E - Miscellaneous '!T:T,'Section E - Miscellaneous '!S:S))))))</f>
        <v>SPECIAL</v>
      </c>
      <c r="Q345" s="1145">
        <f>IF(A345=
"A",_xlfn.XLOOKUP(F345,'Section A - Public Patients'!T:T,'Section A - Public Patients'!V:V),
IF(A345="B",_xlfn.XLOOKUP(F345,'Section B - Private Patients'!T:T,'Section B - Private Patients'!V:V),
IF(A345="C",_xlfn.XLOOKUP(F345,'Section C - Psych &amp; Mental Hlth'!T:T,'Section C - Psych &amp; Mental Hlth'!V:V),
IF(A345="D",_xlfn.XLOOKUP(F345,'Section D - Res Com.Care, MPHS '!T:T,'Section D - Res Com.Care, MPHS '!V:V),
IF(A345="E",_xlfn.XLOOKUP(F345,'Section E - Miscellaneous '!T:T,'Section E - Miscellaneous '!V:V))))))</f>
        <v>0</v>
      </c>
      <c r="R345" s="1202" t="str">
        <f t="shared" si="17"/>
        <v>NilFor each diagnostic imaging serviceNil</v>
      </c>
    </row>
    <row r="346" spans="1:18" ht="22.35" customHeight="1" x14ac:dyDescent="0.2">
      <c r="A346" s="1078" t="str">
        <f t="shared" si="16"/>
        <v>A</v>
      </c>
      <c r="B346" s="1086" t="s">
        <v>792</v>
      </c>
      <c r="C346" s="1438" t="s">
        <v>6181</v>
      </c>
      <c r="D346" s="1091" t="s">
        <v>3931</v>
      </c>
      <c r="E346" s="1438" t="s">
        <v>6181</v>
      </c>
      <c r="F346" s="1132" t="s">
        <v>4709</v>
      </c>
      <c r="G346" s="1132"/>
      <c r="H346" s="1132"/>
      <c r="I346" s="1132" t="str">
        <f t="shared" si="15"/>
        <v>--------Oct</v>
      </c>
      <c r="J346" s="1132" t="str">
        <f>IF(ISNUMBER(MATCH(F346,Jan_Inputs_Calc!O:O,0)),"Jan","-")</f>
        <v>-</v>
      </c>
      <c r="K346" s="1132" t="str">
        <f>IF(ISNUMBER(MATCH(F346,Mar_Inputs_Calc_exHACC!O:O,0)),"Mar","-")</f>
        <v>-</v>
      </c>
      <c r="L346" s="1132" t="str">
        <f>IF(ISNUMBER(MATCH(F346,Jul_Inputs_Calc!P:P,0)),"Jul","-")</f>
        <v>-</v>
      </c>
      <c r="M346" s="1132" t="str">
        <f>IF(ISNUMBER(MATCH(F346,Sep_Inputs_Calc!O:O,0)),"Sep","-")</f>
        <v>-</v>
      </c>
      <c r="N346" s="1132" t="str">
        <f>IF(ISNUMBER(MATCH(F1143,Oct_Inputs_Calc!O:O,0)),"Oct","-")</f>
        <v>Oct</v>
      </c>
      <c r="O346" s="1132"/>
      <c r="P346" s="1138" t="str">
        <f>IF(A346=
"A",_xlfn.XLOOKUP(F346,'Section A - Public Patients'!T:T,'Section A - Public Patients'!S:S),
IF(A346="B",_xlfn.XLOOKUP(F346,'Section B - Private Patients'!T:T,'Section B - Private Patients'!S:S),
IF(A346="C",_xlfn.XLOOKUP(F346,'Section C - Psych &amp; Mental Hlth'!T:T,'Section C - Psych &amp; Mental Hlth'!S:S),
IF(A346="D",_xlfn.XLOOKUP(F346,'Section D - Res Com.Care, MPHS '!T:T,'Section D - Res Com.Care, MPHS '!S:S),
IF(A346="E",_xlfn.XLOOKUP(F346,'Section E - Miscellaneous '!T:T,'Section E - Miscellaneous '!S:S))))))</f>
        <v>SPECIAL</v>
      </c>
      <c r="Q346" s="1145">
        <f>IF(A346=
"A",_xlfn.XLOOKUP(F346,'Section A - Public Patients'!T:T,'Section A - Public Patients'!V:V),
IF(A346="B",_xlfn.XLOOKUP(F346,'Section B - Private Patients'!T:T,'Section B - Private Patients'!V:V),
IF(A346="C",_xlfn.XLOOKUP(F346,'Section C - Psych &amp; Mental Hlth'!T:T,'Section C - Psych &amp; Mental Hlth'!V:V),
IF(A346="D",_xlfn.XLOOKUP(F346,'Section D - Res Com.Care, MPHS '!T:T,'Section D - Res Com.Care, MPHS '!V:V),
IF(A346="E",_xlfn.XLOOKUP(F346,'Section E - Miscellaneous '!T:T,'Section E - Miscellaneous '!V:V))))))</f>
        <v>0</v>
      </c>
      <c r="R346" s="1202" t="str">
        <f t="shared" si="17"/>
        <v>NilFor each pathology service (per pathology request slip)Nil</v>
      </c>
    </row>
    <row r="347" spans="1:18" ht="22.35" customHeight="1" x14ac:dyDescent="0.2">
      <c r="A347" s="1078" t="str">
        <f t="shared" si="16"/>
        <v>A</v>
      </c>
      <c r="B347" s="1086" t="s">
        <v>792</v>
      </c>
      <c r="C347" s="1438" t="s">
        <v>6181</v>
      </c>
      <c r="D347" s="1092" t="s">
        <v>797</v>
      </c>
      <c r="E347" s="1438" t="s">
        <v>6181</v>
      </c>
      <c r="F347" s="1132" t="s">
        <v>4710</v>
      </c>
      <c r="G347" s="1132"/>
      <c r="H347" s="1132"/>
      <c r="I347" s="1132" t="str">
        <f t="shared" si="15"/>
        <v>--------Oct</v>
      </c>
      <c r="J347" s="1132" t="str">
        <f>IF(ISNUMBER(MATCH(F347,Jan_Inputs_Calc!O:O,0)),"Jan","-")</f>
        <v>-</v>
      </c>
      <c r="K347" s="1132" t="str">
        <f>IF(ISNUMBER(MATCH(F347,Mar_Inputs_Calc_exHACC!O:O,0)),"Mar","-")</f>
        <v>-</v>
      </c>
      <c r="L347" s="1132" t="str">
        <f>IF(ISNUMBER(MATCH(F347,Jul_Inputs_Calc!P:P,0)),"Jul","-")</f>
        <v>-</v>
      </c>
      <c r="M347" s="1132" t="str">
        <f>IF(ISNUMBER(MATCH(F347,Sep_Inputs_Calc!O:O,0)),"Sep","-")</f>
        <v>-</v>
      </c>
      <c r="N347" s="1132" t="str">
        <f>IF(ISNUMBER(MATCH(F1144,Oct_Inputs_Calc!O:O,0)),"Oct","-")</f>
        <v>Oct</v>
      </c>
      <c r="O347" s="1132"/>
      <c r="P347" s="1138" t="str">
        <f>IF(A347=
"A",_xlfn.XLOOKUP(F347,'Section A - Public Patients'!T:T,'Section A - Public Patients'!S:S),
IF(A347="B",_xlfn.XLOOKUP(F347,'Section B - Private Patients'!T:T,'Section B - Private Patients'!S:S),
IF(A347="C",_xlfn.XLOOKUP(F347,'Section C - Psych &amp; Mental Hlth'!T:T,'Section C - Psych &amp; Mental Hlth'!S:S),
IF(A347="D",_xlfn.XLOOKUP(F347,'Section D - Res Com.Care, MPHS '!T:T,'Section D - Res Com.Care, MPHS '!S:S),
IF(A347="E",_xlfn.XLOOKUP(F347,'Section E - Miscellaneous '!T:T,'Section E - Miscellaneous '!S:S))))))</f>
        <v>SPECIAL</v>
      </c>
      <c r="Q347" s="1145">
        <f>IF(A347=
"A",_xlfn.XLOOKUP(F347,'Section A - Public Patients'!T:T,'Section A - Public Patients'!V:V),
IF(A347="B",_xlfn.XLOOKUP(F347,'Section B - Private Patients'!T:T,'Section B - Private Patients'!V:V),
IF(A347="C",_xlfn.XLOOKUP(F347,'Section C - Psych &amp; Mental Hlth'!T:T,'Section C - Psych &amp; Mental Hlth'!V:V),
IF(A347="D",_xlfn.XLOOKUP(F347,'Section D - Res Com.Care, MPHS '!T:T,'Section D - Res Com.Care, MPHS '!V:V),
IF(A347="E",_xlfn.XLOOKUP(F347,'Section E - Miscellaneous '!T:T,'Section E - Miscellaneous '!V:V))))))</f>
        <v>0</v>
      </c>
      <c r="R347" s="1202" t="str">
        <f t="shared" si="17"/>
        <v>NilPharmaceuticalsNil</v>
      </c>
    </row>
    <row r="348" spans="1:18" ht="22.35" customHeight="1" x14ac:dyDescent="0.2">
      <c r="A348" s="1078" t="str">
        <f t="shared" si="16"/>
        <v>A</v>
      </c>
      <c r="B348" s="1086" t="s">
        <v>786</v>
      </c>
      <c r="C348" s="1438" t="s">
        <v>6181</v>
      </c>
      <c r="D348" s="1092" t="s">
        <v>3942</v>
      </c>
      <c r="E348" s="1438">
        <v>90007303</v>
      </c>
      <c r="F348" s="1132" t="s">
        <v>4711</v>
      </c>
      <c r="G348" s="1132"/>
      <c r="H348" s="1132"/>
      <c r="I348" s="1132" t="str">
        <f t="shared" si="15"/>
        <v>----Jul---Oct</v>
      </c>
      <c r="J348" s="1132" t="str">
        <f>IF(ISNUMBER(MATCH(F348,Jan_Inputs_Calc!O:O,0)),"Jan","-")</f>
        <v>-</v>
      </c>
      <c r="K348" s="1132" t="str">
        <f>IF(ISNUMBER(MATCH(F348,Mar_Inputs_Calc_exHACC!O:O,0)),"Mar","-")</f>
        <v>-</v>
      </c>
      <c r="L348" s="1132" t="str">
        <f>IF(ISNUMBER(MATCH(F348,Jul_Inputs_Calc!P:P,0)),"Jul","-")</f>
        <v>Jul</v>
      </c>
      <c r="M348" s="1132" t="str">
        <f>IF(ISNUMBER(MATCH(F348,Sep_Inputs_Calc!O:O,0)),"Sep","-")</f>
        <v>-</v>
      </c>
      <c r="N348" s="1132" t="str">
        <f>IF(ISNUMBER(MATCH(F1145,Oct_Inputs_Calc!O:O,0)),"Oct","-")</f>
        <v>Oct</v>
      </c>
      <c r="O348" s="1132"/>
      <c r="P348" s="1138" t="str">
        <f>IF(A348=
"A",_xlfn.XLOOKUP(F348,'Section A - Public Patients'!T:T,'Section A - Public Patients'!S:S),
IF(A348="B",_xlfn.XLOOKUP(F348,'Section B - Private Patients'!T:T,'Section B - Private Patients'!S:S),
IF(A348="C",_xlfn.XLOOKUP(F348,'Section C - Psych &amp; Mental Hlth'!T:T,'Section C - Psych &amp; Mental Hlth'!S:S),
IF(A348="D",_xlfn.XLOOKUP(F348,'Section D - Res Com.Care, MPHS '!T:T,'Section D - Res Com.Care, MPHS '!S:S),
IF(A348="E",_xlfn.XLOOKUP(F348,'Section E - Miscellaneous '!T:T,'Section E - Miscellaneous '!S:S))))))</f>
        <v>LINKED</v>
      </c>
      <c r="Q348" s="1145" t="str">
        <f>IF(A348=
"A",_xlfn.XLOOKUP(F348,'Section A - Public Patients'!T:T,'Section A - Public Patients'!V:V),
IF(A348="B",_xlfn.XLOOKUP(F348,'Section B - Private Patients'!T:T,'Section B - Private Patients'!V:V),
IF(A348="C",_xlfn.XLOOKUP(F348,'Section C - Psych &amp; Mental Hlth'!T:T,'Section C - Psych &amp; Mental Hlth'!V:V),
IF(A348="D",_xlfn.XLOOKUP(F348,'Section D - Res Com.Care, MPHS '!T:T,'Section D - Res Com.Care, MPHS '!V:V),
IF(A348="E",_xlfn.XLOOKUP(F348,'Section E - Miscellaneous '!T:T,'Section E - Miscellaneous '!V:V))))))</f>
        <v>A-2.3-009</v>
      </c>
      <c r="R348" s="1202" t="str">
        <f t="shared" si="17"/>
        <v>NilNon-admitted consultation occasion of service  (inc. face to face and telehealth service provision)90007303</v>
      </c>
    </row>
    <row r="349" spans="1:18" ht="22.35" customHeight="1" x14ac:dyDescent="0.2">
      <c r="A349" s="1078" t="str">
        <f t="shared" si="16"/>
        <v>A</v>
      </c>
      <c r="B349" s="1086" t="s">
        <v>786</v>
      </c>
      <c r="C349" s="1438" t="s">
        <v>6181</v>
      </c>
      <c r="D349" s="1091" t="s">
        <v>793</v>
      </c>
      <c r="E349" s="1438" t="s">
        <v>6181</v>
      </c>
      <c r="F349" s="1132" t="s">
        <v>4712</v>
      </c>
      <c r="G349" s="1132"/>
      <c r="H349" s="1132"/>
      <c r="I349" s="1132" t="str">
        <f t="shared" si="15"/>
        <v>--------Oct</v>
      </c>
      <c r="J349" s="1132" t="str">
        <f>IF(ISNUMBER(MATCH(F349,Jan_Inputs_Calc!O:O,0)),"Jan","-")</f>
        <v>-</v>
      </c>
      <c r="K349" s="1132" t="str">
        <f>IF(ISNUMBER(MATCH(F349,Mar_Inputs_Calc_exHACC!O:O,0)),"Mar","-")</f>
        <v>-</v>
      </c>
      <c r="L349" s="1132" t="str">
        <f>IF(ISNUMBER(MATCH(F349,Jul_Inputs_Calc!P:P,0)),"Jul","-")</f>
        <v>-</v>
      </c>
      <c r="M349" s="1132" t="str">
        <f>IF(ISNUMBER(MATCH(F349,Sep_Inputs_Calc!O:O,0)),"Sep","-")</f>
        <v>-</v>
      </c>
      <c r="N349" s="1132" t="str">
        <f>IF(ISNUMBER(MATCH(F1146,Oct_Inputs_Calc!O:O,0)),"Oct","-")</f>
        <v>Oct</v>
      </c>
      <c r="O349" s="1132"/>
      <c r="P349" s="1138" t="str">
        <f>IF(A349=
"A",_xlfn.XLOOKUP(F349,'Section A - Public Patients'!T:T,'Section A - Public Patients'!S:S),
IF(A349="B",_xlfn.XLOOKUP(F349,'Section B - Private Patients'!T:T,'Section B - Private Patients'!S:S),
IF(A349="C",_xlfn.XLOOKUP(F349,'Section C - Psych &amp; Mental Hlth'!T:T,'Section C - Psych &amp; Mental Hlth'!S:S),
IF(A349="D",_xlfn.XLOOKUP(F349,'Section D - Res Com.Care, MPHS '!T:T,'Section D - Res Com.Care, MPHS '!S:S),
IF(A349="E",_xlfn.XLOOKUP(F349,'Section E - Miscellaneous '!T:T,'Section E - Miscellaneous '!S:S))))))</f>
        <v>SPECIAL</v>
      </c>
      <c r="Q349" s="1145">
        <f>IF(A349=
"A",_xlfn.XLOOKUP(F349,'Section A - Public Patients'!T:T,'Section A - Public Patients'!V:V),
IF(A349="B",_xlfn.XLOOKUP(F349,'Section B - Private Patients'!T:T,'Section B - Private Patients'!V:V),
IF(A349="C",_xlfn.XLOOKUP(F349,'Section C - Psych &amp; Mental Hlth'!T:T,'Section C - Psych &amp; Mental Hlth'!V:V),
IF(A349="D",_xlfn.XLOOKUP(F349,'Section D - Res Com.Care, MPHS '!T:T,'Section D - Res Com.Care, MPHS '!V:V),
IF(A349="E",_xlfn.XLOOKUP(F349,'Section E - Miscellaneous '!T:T,'Section E - Miscellaneous '!V:V))))))</f>
        <v>0</v>
      </c>
      <c r="R349" s="1202" t="str">
        <f t="shared" si="17"/>
        <v>NilFor each diagnostic imaging serviceNil</v>
      </c>
    </row>
    <row r="350" spans="1:18" ht="22.35" customHeight="1" x14ac:dyDescent="0.2">
      <c r="A350" s="1078" t="str">
        <f t="shared" si="16"/>
        <v>A</v>
      </c>
      <c r="B350" s="1086" t="s">
        <v>786</v>
      </c>
      <c r="C350" s="1438" t="s">
        <v>6181</v>
      </c>
      <c r="D350" s="1091" t="s">
        <v>3931</v>
      </c>
      <c r="E350" s="1438" t="s">
        <v>6181</v>
      </c>
      <c r="F350" s="1132" t="s">
        <v>4713</v>
      </c>
      <c r="G350" s="1132"/>
      <c r="H350" s="1132"/>
      <c r="I350" s="1132" t="str">
        <f t="shared" si="15"/>
        <v>--------Oct</v>
      </c>
      <c r="J350" s="1132" t="str">
        <f>IF(ISNUMBER(MATCH(F350,Jan_Inputs_Calc!O:O,0)),"Jan","-")</f>
        <v>-</v>
      </c>
      <c r="K350" s="1132" t="str">
        <f>IF(ISNUMBER(MATCH(F350,Mar_Inputs_Calc_exHACC!O:O,0)),"Mar","-")</f>
        <v>-</v>
      </c>
      <c r="L350" s="1132" t="str">
        <f>IF(ISNUMBER(MATCH(F350,Jul_Inputs_Calc!P:P,0)),"Jul","-")</f>
        <v>-</v>
      </c>
      <c r="M350" s="1132" t="str">
        <f>IF(ISNUMBER(MATCH(F350,Sep_Inputs_Calc!O:O,0)),"Sep","-")</f>
        <v>-</v>
      </c>
      <c r="N350" s="1132" t="str">
        <f>IF(ISNUMBER(MATCH(F1147,Oct_Inputs_Calc!O:O,0)),"Oct","-")</f>
        <v>Oct</v>
      </c>
      <c r="O350" s="1132"/>
      <c r="P350" s="1138" t="str">
        <f>IF(A350=
"A",_xlfn.XLOOKUP(F350,'Section A - Public Patients'!T:T,'Section A - Public Patients'!S:S),
IF(A350="B",_xlfn.XLOOKUP(F350,'Section B - Private Patients'!T:T,'Section B - Private Patients'!S:S),
IF(A350="C",_xlfn.XLOOKUP(F350,'Section C - Psych &amp; Mental Hlth'!T:T,'Section C - Psych &amp; Mental Hlth'!S:S),
IF(A350="D",_xlfn.XLOOKUP(F350,'Section D - Res Com.Care, MPHS '!T:T,'Section D - Res Com.Care, MPHS '!S:S),
IF(A350="E",_xlfn.XLOOKUP(F350,'Section E - Miscellaneous '!T:T,'Section E - Miscellaneous '!S:S))))))</f>
        <v>SPECIAL</v>
      </c>
      <c r="Q350" s="1145">
        <f>IF(A350=
"A",_xlfn.XLOOKUP(F350,'Section A - Public Patients'!T:T,'Section A - Public Patients'!V:V),
IF(A350="B",_xlfn.XLOOKUP(F350,'Section B - Private Patients'!T:T,'Section B - Private Patients'!V:V),
IF(A350="C",_xlfn.XLOOKUP(F350,'Section C - Psych &amp; Mental Hlth'!T:T,'Section C - Psych &amp; Mental Hlth'!V:V),
IF(A350="D",_xlfn.XLOOKUP(F350,'Section D - Res Com.Care, MPHS '!T:T,'Section D - Res Com.Care, MPHS '!V:V),
IF(A350="E",_xlfn.XLOOKUP(F350,'Section E - Miscellaneous '!T:T,'Section E - Miscellaneous '!V:V))))))</f>
        <v>0</v>
      </c>
      <c r="R350" s="1202" t="str">
        <f t="shared" si="17"/>
        <v>NilFor each pathology service (per pathology request slip)Nil</v>
      </c>
    </row>
    <row r="351" spans="1:18" ht="22.35" customHeight="1" x14ac:dyDescent="0.2">
      <c r="A351" s="1078" t="str">
        <f t="shared" si="16"/>
        <v>A</v>
      </c>
      <c r="B351" s="1086" t="s">
        <v>786</v>
      </c>
      <c r="C351" s="1438" t="s">
        <v>6181</v>
      </c>
      <c r="D351" s="1092" t="s">
        <v>797</v>
      </c>
      <c r="E351" s="1438" t="s">
        <v>6181</v>
      </c>
      <c r="F351" s="1132" t="s">
        <v>4714</v>
      </c>
      <c r="G351" s="1132"/>
      <c r="H351" s="1132"/>
      <c r="I351" s="1132" t="str">
        <f t="shared" si="15"/>
        <v>--------Oct</v>
      </c>
      <c r="J351" s="1132" t="str">
        <f>IF(ISNUMBER(MATCH(F351,Jan_Inputs_Calc!O:O,0)),"Jan","-")</f>
        <v>-</v>
      </c>
      <c r="K351" s="1132" t="str">
        <f>IF(ISNUMBER(MATCH(F351,Mar_Inputs_Calc_exHACC!O:O,0)),"Mar","-")</f>
        <v>-</v>
      </c>
      <c r="L351" s="1132" t="str">
        <f>IF(ISNUMBER(MATCH(F351,Jul_Inputs_Calc!P:P,0)),"Jul","-")</f>
        <v>-</v>
      </c>
      <c r="M351" s="1132" t="str">
        <f>IF(ISNUMBER(MATCH(F351,Sep_Inputs_Calc!O:O,0)),"Sep","-")</f>
        <v>-</v>
      </c>
      <c r="N351" s="1132" t="str">
        <f>IF(ISNUMBER(MATCH(F1148,Oct_Inputs_Calc!O:O,0)),"Oct","-")</f>
        <v>Oct</v>
      </c>
      <c r="O351" s="1132"/>
      <c r="P351" s="1138" t="str">
        <f>IF(A351=
"A",_xlfn.XLOOKUP(F351,'Section A - Public Patients'!T:T,'Section A - Public Patients'!S:S),
IF(A351="B",_xlfn.XLOOKUP(F351,'Section B - Private Patients'!T:T,'Section B - Private Patients'!S:S),
IF(A351="C",_xlfn.XLOOKUP(F351,'Section C - Psych &amp; Mental Hlth'!T:T,'Section C - Psych &amp; Mental Hlth'!S:S),
IF(A351="D",_xlfn.XLOOKUP(F351,'Section D - Res Com.Care, MPHS '!T:T,'Section D - Res Com.Care, MPHS '!S:S),
IF(A351="E",_xlfn.XLOOKUP(F351,'Section E - Miscellaneous '!T:T,'Section E - Miscellaneous '!S:S))))))</f>
        <v>SPECIAL</v>
      </c>
      <c r="Q351" s="1145">
        <f>IF(A351=
"A",_xlfn.XLOOKUP(F351,'Section A - Public Patients'!T:T,'Section A - Public Patients'!V:V),
IF(A351="B",_xlfn.XLOOKUP(F351,'Section B - Private Patients'!T:T,'Section B - Private Patients'!V:V),
IF(A351="C",_xlfn.XLOOKUP(F351,'Section C - Psych &amp; Mental Hlth'!T:T,'Section C - Psych &amp; Mental Hlth'!V:V),
IF(A351="D",_xlfn.XLOOKUP(F351,'Section D - Res Com.Care, MPHS '!T:T,'Section D - Res Com.Care, MPHS '!V:V),
IF(A351="E",_xlfn.XLOOKUP(F351,'Section E - Miscellaneous '!T:T,'Section E - Miscellaneous '!V:V))))))</f>
        <v>0</v>
      </c>
      <c r="R351" s="1202" t="str">
        <f t="shared" si="17"/>
        <v>NilPharmaceuticalsNil</v>
      </c>
    </row>
    <row r="352" spans="1:18" ht="22.35" customHeight="1" x14ac:dyDescent="0.2">
      <c r="A352" s="1078" t="str">
        <f t="shared" si="16"/>
        <v>A</v>
      </c>
      <c r="B352" s="1086" t="s">
        <v>1349</v>
      </c>
      <c r="C352" s="1438" t="s">
        <v>6181</v>
      </c>
      <c r="D352" s="2263" t="s">
        <v>1350</v>
      </c>
      <c r="E352" s="1438" t="s">
        <v>6181</v>
      </c>
      <c r="F352" s="1132" t="s">
        <v>4715</v>
      </c>
      <c r="G352" s="1132"/>
      <c r="H352" s="1132"/>
      <c r="I352" s="1132" t="str">
        <f t="shared" si="15"/>
        <v>--------Oct</v>
      </c>
      <c r="J352" s="1132" t="str">
        <f>IF(ISNUMBER(MATCH(F352,Jan_Inputs_Calc!O:O,0)),"Jan","-")</f>
        <v>-</v>
      </c>
      <c r="K352" s="1132" t="str">
        <f>IF(ISNUMBER(MATCH(F352,Mar_Inputs_Calc_exHACC!O:O,0)),"Mar","-")</f>
        <v>-</v>
      </c>
      <c r="L352" s="1132" t="str">
        <f>IF(ISNUMBER(MATCH(F352,Jul_Inputs_Calc!P:P,0)),"Jul","-")</f>
        <v>-</v>
      </c>
      <c r="M352" s="1132" t="str">
        <f>IF(ISNUMBER(MATCH(F352,Sep_Inputs_Calc!O:O,0)),"Sep","-")</f>
        <v>-</v>
      </c>
      <c r="N352" s="1132" t="str">
        <f>IF(ISNUMBER(MATCH(F1149,Oct_Inputs_Calc!O:O,0)),"Oct","-")</f>
        <v>Oct</v>
      </c>
      <c r="O352" s="1132"/>
      <c r="P352" s="1138" t="str">
        <f>IF(A352=
"A",_xlfn.XLOOKUP(F352,'Section A - Public Patients'!T:T,'Section A - Public Patients'!S:S),
IF(A352="B",_xlfn.XLOOKUP(F352,'Section B - Private Patients'!T:T,'Section B - Private Patients'!S:S),
IF(A352="C",_xlfn.XLOOKUP(F352,'Section C - Psych &amp; Mental Hlth'!T:T,'Section C - Psych &amp; Mental Hlth'!S:S),
IF(A352="D",_xlfn.XLOOKUP(F352,'Section D - Res Com.Care, MPHS '!T:T,'Section D - Res Com.Care, MPHS '!S:S),
IF(A352="E",_xlfn.XLOOKUP(F352,'Section E - Miscellaneous '!T:T,'Section E - Miscellaneous '!S:S))))))</f>
        <v>SPECIAL</v>
      </c>
      <c r="Q352" s="1145">
        <f>IF(A352=
"A",_xlfn.XLOOKUP(F352,'Section A - Public Patients'!T:T,'Section A - Public Patients'!V:V),
IF(A352="B",_xlfn.XLOOKUP(F352,'Section B - Private Patients'!T:T,'Section B - Private Patients'!V:V),
IF(A352="C",_xlfn.XLOOKUP(F352,'Section C - Psych &amp; Mental Hlth'!T:T,'Section C - Psych &amp; Mental Hlth'!V:V),
IF(A352="D",_xlfn.XLOOKUP(F352,'Section D - Res Com.Care, MPHS '!T:T,'Section D - Res Com.Care, MPHS '!V:V),
IF(A352="E",_xlfn.XLOOKUP(F352,'Section E - Miscellaneous '!T:T,'Section E - Miscellaneous '!V:V))))))</f>
        <v>0</v>
      </c>
      <c r="R352" s="1202" t="str">
        <f t="shared" si="17"/>
        <v>Nilwww.dva.gov.au/providers/fee-schedules/dental-and-allied-health-fee-schedulesNil</v>
      </c>
    </row>
    <row r="353" spans="1:18" ht="22.35" customHeight="1" x14ac:dyDescent="0.2">
      <c r="A353" s="1078" t="str">
        <f t="shared" si="16"/>
        <v>A</v>
      </c>
      <c r="B353" s="1086" t="s">
        <v>1352</v>
      </c>
      <c r="C353" s="1438" t="s">
        <v>6181</v>
      </c>
      <c r="D353" s="2264"/>
      <c r="E353" s="1438" t="s">
        <v>6181</v>
      </c>
      <c r="F353" s="1132" t="s">
        <v>4716</v>
      </c>
      <c r="G353" s="1132"/>
      <c r="H353" s="1132"/>
      <c r="I353" s="1132" t="str">
        <f t="shared" si="15"/>
        <v>--------Oct</v>
      </c>
      <c r="J353" s="1132" t="str">
        <f>IF(ISNUMBER(MATCH(F353,Jan_Inputs_Calc!O:O,0)),"Jan","-")</f>
        <v>-</v>
      </c>
      <c r="K353" s="1132" t="str">
        <f>IF(ISNUMBER(MATCH(F353,Mar_Inputs_Calc_exHACC!O:O,0)),"Mar","-")</f>
        <v>-</v>
      </c>
      <c r="L353" s="1132" t="str">
        <f>IF(ISNUMBER(MATCH(F353,Jul_Inputs_Calc!P:P,0)),"Jul","-")</f>
        <v>-</v>
      </c>
      <c r="M353" s="1132" t="str">
        <f>IF(ISNUMBER(MATCH(F353,Sep_Inputs_Calc!O:O,0)),"Sep","-")</f>
        <v>-</v>
      </c>
      <c r="N353" s="1132" t="str">
        <f>IF(ISNUMBER(MATCH(F1150,Oct_Inputs_Calc!O:O,0)),"Oct","-")</f>
        <v>Oct</v>
      </c>
      <c r="O353" s="1132"/>
      <c r="P353" s="1138" t="str">
        <f>IF(A353=
"A",_xlfn.XLOOKUP(F353,'Section A - Public Patients'!T:T,'Section A - Public Patients'!S:S),
IF(A353="B",_xlfn.XLOOKUP(F353,'Section B - Private Patients'!T:T,'Section B - Private Patients'!S:S),
IF(A353="C",_xlfn.XLOOKUP(F353,'Section C - Psych &amp; Mental Hlth'!T:T,'Section C - Psych &amp; Mental Hlth'!S:S),
IF(A353="D",_xlfn.XLOOKUP(F353,'Section D - Res Com.Care, MPHS '!T:T,'Section D - Res Com.Care, MPHS '!S:S),
IF(A353="E",_xlfn.XLOOKUP(F353,'Section E - Miscellaneous '!T:T,'Section E - Miscellaneous '!S:S))))))</f>
        <v>SPECIAL</v>
      </c>
      <c r="Q353" s="1145">
        <f>IF(A353=
"A",_xlfn.XLOOKUP(F353,'Section A - Public Patients'!T:T,'Section A - Public Patients'!V:V),
IF(A353="B",_xlfn.XLOOKUP(F353,'Section B - Private Patients'!T:T,'Section B - Private Patients'!V:V),
IF(A353="C",_xlfn.XLOOKUP(F353,'Section C - Psych &amp; Mental Hlth'!T:T,'Section C - Psych &amp; Mental Hlth'!V:V),
IF(A353="D",_xlfn.XLOOKUP(F353,'Section D - Res Com.Care, MPHS '!T:T,'Section D - Res Com.Care, MPHS '!V:V),
IF(A353="E",_xlfn.XLOOKUP(F353,'Section E - Miscellaneous '!T:T,'Section E - Miscellaneous '!V:V))))))</f>
        <v>0</v>
      </c>
      <c r="R353" s="1202" t="str">
        <f t="shared" si="17"/>
        <v>NilNil</v>
      </c>
    </row>
    <row r="354" spans="1:18" ht="22.35" customHeight="1" x14ac:dyDescent="0.2">
      <c r="A354" s="1078" t="str">
        <f t="shared" si="16"/>
        <v>A</v>
      </c>
      <c r="B354" s="1086" t="s">
        <v>1353</v>
      </c>
      <c r="C354" s="1438" t="s">
        <v>6181</v>
      </c>
      <c r="D354" s="1074" t="s">
        <v>2549</v>
      </c>
      <c r="E354" s="1438" t="s">
        <v>6181</v>
      </c>
      <c r="F354" s="1134" t="s">
        <v>4717</v>
      </c>
      <c r="G354" s="1446"/>
      <c r="H354" s="1446"/>
      <c r="I354" s="1132" t="str">
        <f t="shared" si="15"/>
        <v>--------Oct</v>
      </c>
      <c r="J354" s="1132" t="str">
        <f>IF(ISNUMBER(MATCH(F354,Jan_Inputs_Calc!O:O,0)),"Jan","-")</f>
        <v>-</v>
      </c>
      <c r="K354" s="1132" t="str">
        <f>IF(ISNUMBER(MATCH(F354,Mar_Inputs_Calc_exHACC!O:O,0)),"Mar","-")</f>
        <v>-</v>
      </c>
      <c r="L354" s="1132" t="str">
        <f>IF(ISNUMBER(MATCH(F354,Jul_Inputs_Calc!P:P,0)),"Jul","-")</f>
        <v>-</v>
      </c>
      <c r="M354" s="1132" t="str">
        <f>IF(ISNUMBER(MATCH(F354,Sep_Inputs_Calc!O:O,0)),"Sep","-")</f>
        <v>-</v>
      </c>
      <c r="N354" s="1132" t="str">
        <f>IF(ISNUMBER(MATCH(F1151,Oct_Inputs_Calc!O:O,0)),"Oct","-")</f>
        <v>Oct</v>
      </c>
      <c r="O354" s="1134"/>
      <c r="P354" s="1140" t="str">
        <f>IF(A354=
"A",_xlfn.XLOOKUP(F354,'Section A - Public Patients'!T:T,'Section A - Public Patients'!S:S),
IF(A354="B",_xlfn.XLOOKUP(F354,'Section B - Private Patients'!T:T,'Section B - Private Patients'!S:S),
IF(A354="C",_xlfn.XLOOKUP(F354,'Section C - Psych &amp; Mental Hlth'!T:T,'Section C - Psych &amp; Mental Hlth'!S:S),
IF(A354="D",_xlfn.XLOOKUP(F354,'Section D - Res Com.Care, MPHS '!T:T,'Section D - Res Com.Care, MPHS '!S:S),
IF(A354="E",_xlfn.XLOOKUP(F354,'Section E - Miscellaneous '!T:T,'Section E - Miscellaneous '!S:S))))))</f>
        <v>SPECIAL</v>
      </c>
      <c r="Q354" s="1147">
        <f>IF(A354=
"A",_xlfn.XLOOKUP(F354,'Section A - Public Patients'!T:T,'Section A - Public Patients'!V:V),
IF(A354="B",_xlfn.XLOOKUP(F354,'Section B - Private Patients'!T:T,'Section B - Private Patients'!V:V),
IF(A354="C",_xlfn.XLOOKUP(F354,'Section C - Psych &amp; Mental Hlth'!T:T,'Section C - Psych &amp; Mental Hlth'!V:V),
IF(A354="D",_xlfn.XLOOKUP(F354,'Section D - Res Com.Care, MPHS '!T:T,'Section D - Res Com.Care, MPHS '!V:V),
IF(A354="E",_xlfn.XLOOKUP(F354,'Section E - Miscellaneous '!T:T,'Section E - Miscellaneous '!V:V))))))</f>
        <v>0</v>
      </c>
      <c r="R354" s="1202" t="str">
        <f t="shared" si="17"/>
        <v>Nilhttp://www.health.gov.au/internet/main/publishing.nsf/Content/childdentalNil</v>
      </c>
    </row>
    <row r="355" spans="1:18" ht="22.35" customHeight="1" x14ac:dyDescent="0.2">
      <c r="A355" s="1078" t="str">
        <f t="shared" si="16"/>
        <v>B</v>
      </c>
      <c r="B355" s="1086" t="s">
        <v>67</v>
      </c>
      <c r="C355" s="1438" t="s">
        <v>68</v>
      </c>
      <c r="D355" s="1089" t="s">
        <v>4250</v>
      </c>
      <c r="E355" s="1438">
        <v>90007137</v>
      </c>
      <c r="F355" s="1132" t="s">
        <v>4718</v>
      </c>
      <c r="G355" s="1132"/>
      <c r="H355" s="1132"/>
      <c r="I355" s="1132" t="str">
        <f t="shared" si="15"/>
        <v>----Jul---Oct</v>
      </c>
      <c r="J355" s="1132" t="str">
        <f>IF(ISNUMBER(MATCH(F355,Jan_Inputs_Calc!O:O,0)),"Jan","-")</f>
        <v>-</v>
      </c>
      <c r="K355" s="1132" t="str">
        <f>IF(ISNUMBER(MATCH(F355,Mar_Inputs_Calc_exHACC!O:O,0)),"Mar","-")</f>
        <v>-</v>
      </c>
      <c r="L355" s="1132" t="str">
        <f>IF(ISNUMBER(MATCH(F355,Jul_Inputs_Calc!P:P,0)),"Jul","-")</f>
        <v>Jul</v>
      </c>
      <c r="M355" s="1132" t="str">
        <f>IF(ISNUMBER(MATCH(F355,Sep_Inputs_Calc!O:O,0)),"Sep","-")</f>
        <v>-</v>
      </c>
      <c r="N355" s="1132" t="str">
        <f>IF(ISNUMBER(MATCH(F1152,Oct_Inputs_Calc!O:O,0)),"Oct","-")</f>
        <v>Oct</v>
      </c>
      <c r="O355" s="1132"/>
      <c r="P355" s="1138" t="str">
        <f>IF(A355=
"A",_xlfn.XLOOKUP(F355,'Section A - Public Patients'!T:T,'Section A - Public Patients'!S:S),
IF(A355="B",_xlfn.XLOOKUP(F355,'Section B - Private Patients'!T:T,'Section B - Private Patients'!S:S),
IF(A355="C",_xlfn.XLOOKUP(F355,'Section C - Psych &amp; Mental Hlth'!T:T,'Section C - Psych &amp; Mental Hlth'!S:S),
IF(A355="D",_xlfn.XLOOKUP(F355,'Section D - Res Com.Care, MPHS '!T:T,'Section D - Res Com.Care, MPHS '!S:S),
IF(A355="E",_xlfn.XLOOKUP(F355,'Section E - Miscellaneous '!T:T,'Section E - Miscellaneous '!S:S))))))</f>
        <v>INPUT</v>
      </c>
      <c r="Q355" s="1145" t="str">
        <f>IF(A355=
"A",_xlfn.XLOOKUP(F355,'Section A - Public Patients'!T:T,'Section A - Public Patients'!V:V),
IF(A355="B",_xlfn.XLOOKUP(F355,'Section B - Private Patients'!T:T,'Section B - Private Patients'!V:V),
IF(A355="C",_xlfn.XLOOKUP(F355,'Section C - Psych &amp; Mental Hlth'!T:T,'Section C - Psych &amp; Mental Hlth'!V:V),
IF(A355="D",_xlfn.XLOOKUP(F355,'Section D - Res Com.Care, MPHS '!T:T,'Section D - Res Com.Care, MPHS '!V:V),
IF(A355="E",_xlfn.XLOOKUP(F355,'Section E - Miscellaneous '!T:T,'Section E - Miscellaneous '!V:V))))))</f>
        <v>B-1.1-001</v>
      </c>
      <c r="R355" s="1202" t="str">
        <f t="shared" si="17"/>
        <v>GREGen Private Eligible (200% of the Medicare eligible overnight shared-room rate)90007137</v>
      </c>
    </row>
    <row r="356" spans="1:18" ht="22.35" customHeight="1" x14ac:dyDescent="0.2">
      <c r="A356" s="1078" t="str">
        <f t="shared" si="16"/>
        <v>B</v>
      </c>
      <c r="B356" s="1086" t="s">
        <v>67</v>
      </c>
      <c r="C356" s="1438" t="s">
        <v>71</v>
      </c>
      <c r="D356" s="1089" t="s">
        <v>72</v>
      </c>
      <c r="E356" s="1438">
        <v>90005966</v>
      </c>
      <c r="F356" s="1132" t="s">
        <v>4719</v>
      </c>
      <c r="G356" s="1132"/>
      <c r="H356" s="1132"/>
      <c r="I356" s="1132" t="str">
        <f t="shared" si="15"/>
        <v>----Jul---Oct</v>
      </c>
      <c r="J356" s="1132" t="str">
        <f>IF(ISNUMBER(MATCH(F356,Jan_Inputs_Calc!O:O,0)),"Jan","-")</f>
        <v>-</v>
      </c>
      <c r="K356" s="1132" t="str">
        <f>IF(ISNUMBER(MATCH(F356,Mar_Inputs_Calc_exHACC!O:O,0)),"Mar","-")</f>
        <v>-</v>
      </c>
      <c r="L356" s="1132" t="str">
        <f>IF(ISNUMBER(MATCH(F356,Jul_Inputs_Calc!P:P,0)),"Jul","-")</f>
        <v>Jul</v>
      </c>
      <c r="M356" s="1132" t="str">
        <f>IF(ISNUMBER(MATCH(F356,Sep_Inputs_Calc!O:O,0)),"Sep","-")</f>
        <v>-</v>
      </c>
      <c r="N356" s="1132" t="str">
        <f>IF(ISNUMBER(MATCH(F1153,Oct_Inputs_Calc!O:O,0)),"Oct","-")</f>
        <v>Oct</v>
      </c>
      <c r="O356" s="1132"/>
      <c r="P356" s="1138" t="str">
        <f>IF(A356=
"A",_xlfn.XLOOKUP(F356,'Section A - Public Patients'!T:T,'Section A - Public Patients'!S:S),
IF(A356="B",_xlfn.XLOOKUP(F356,'Section B - Private Patients'!T:T,'Section B - Private Patients'!S:S),
IF(A356="C",_xlfn.XLOOKUP(F356,'Section C - Psych &amp; Mental Hlth'!T:T,'Section C - Psych &amp; Mental Hlth'!S:S),
IF(A356="D",_xlfn.XLOOKUP(F356,'Section D - Res Com.Care, MPHS '!T:T,'Section D - Res Com.Care, MPHS '!S:S),
IF(A356="E",_xlfn.XLOOKUP(F356,'Section E - Miscellaneous '!T:T,'Section E - Miscellaneous '!S:S))))))</f>
        <v>INPUT</v>
      </c>
      <c r="Q356" s="1145" t="str">
        <f>IF(A356=
"A",_xlfn.XLOOKUP(F356,'Section A - Public Patients'!T:T,'Section A - Public Patients'!V:V),
IF(A356="B",_xlfn.XLOOKUP(F356,'Section B - Private Patients'!T:T,'Section B - Private Patients'!V:V),
IF(A356="C",_xlfn.XLOOKUP(F356,'Section C - Psych &amp; Mental Hlth'!T:T,'Section C - Psych &amp; Mental Hlth'!V:V),
IF(A356="D",_xlfn.XLOOKUP(F356,'Section D - Res Com.Care, MPHS '!T:T,'Section D - Res Com.Care, MPHS '!V:V),
IF(A356="E",_xlfn.XLOOKUP(F356,'Section E - Miscellaneous '!T:T,'Section E - Miscellaneous '!V:V))))))</f>
        <v>B-1.1-002</v>
      </c>
      <c r="R356" s="1202" t="str">
        <f t="shared" si="17"/>
        <v>GRESDGen Private Eligible - SD90005966</v>
      </c>
    </row>
    <row r="357" spans="1:18" ht="22.35" customHeight="1" x14ac:dyDescent="0.2">
      <c r="A357" s="1078" t="str">
        <f t="shared" si="16"/>
        <v>B</v>
      </c>
      <c r="B357" s="1086" t="s">
        <v>67</v>
      </c>
      <c r="C357" s="1438" t="s">
        <v>75</v>
      </c>
      <c r="D357" s="1089" t="s">
        <v>76</v>
      </c>
      <c r="E357" s="1438">
        <v>90007138</v>
      </c>
      <c r="F357" s="1132" t="s">
        <v>4720</v>
      </c>
      <c r="G357" s="1132"/>
      <c r="H357" s="1132"/>
      <c r="I357" s="1132" t="str">
        <f t="shared" si="15"/>
        <v>----Jul---Oct</v>
      </c>
      <c r="J357" s="1132" t="str">
        <f>IF(ISNUMBER(MATCH(F357,Jan_Inputs_Calc!O:O,0)),"Jan","-")</f>
        <v>-</v>
      </c>
      <c r="K357" s="1132" t="str">
        <f>IF(ISNUMBER(MATCH(F357,Mar_Inputs_Calc_exHACC!O:O,0)),"Mar","-")</f>
        <v>-</v>
      </c>
      <c r="L357" s="1132" t="str">
        <f>IF(ISNUMBER(MATCH(F357,Jul_Inputs_Calc!P:P,0)),"Jul","-")</f>
        <v>Jul</v>
      </c>
      <c r="M357" s="1132" t="str">
        <f>IF(ISNUMBER(MATCH(F357,Sep_Inputs_Calc!O:O,0)),"Sep","-")</f>
        <v>-</v>
      </c>
      <c r="N357" s="1132" t="str">
        <f>IF(ISNUMBER(MATCH(F1154,Oct_Inputs_Calc!O:O,0)),"Oct","-")</f>
        <v>Oct</v>
      </c>
      <c r="O357" s="1132"/>
      <c r="P357" s="1138" t="str">
        <f>IF(A357=
"A",_xlfn.XLOOKUP(F357,'Section A - Public Patients'!T:T,'Section A - Public Patients'!S:S),
IF(A357="B",_xlfn.XLOOKUP(F357,'Section B - Private Patients'!T:T,'Section B - Private Patients'!S:S),
IF(A357="C",_xlfn.XLOOKUP(F357,'Section C - Psych &amp; Mental Hlth'!T:T,'Section C - Psych &amp; Mental Hlth'!S:S),
IF(A357="D",_xlfn.XLOOKUP(F357,'Section D - Res Com.Care, MPHS '!T:T,'Section D - Res Com.Care, MPHS '!S:S),
IF(A357="E",_xlfn.XLOOKUP(F357,'Section E - Miscellaneous '!T:T,'Section E - Miscellaneous '!S:S))))))</f>
        <v>LINKED</v>
      </c>
      <c r="Q357" s="1145" t="str">
        <f>IF(A357=
"A",_xlfn.XLOOKUP(F357,'Section A - Public Patients'!T:T,'Section A - Public Patients'!V:V),
IF(A357="B",_xlfn.XLOOKUP(F357,'Section B - Private Patients'!T:T,'Section B - Private Patients'!V:V),
IF(A357="C",_xlfn.XLOOKUP(F357,'Section C - Psych &amp; Mental Hlth'!T:T,'Section C - Psych &amp; Mental Hlth'!V:V),
IF(A357="D",_xlfn.XLOOKUP(F357,'Section D - Res Com.Care, MPHS '!T:T,'Section D - Res Com.Care, MPHS '!V:V),
IF(A357="E",_xlfn.XLOOKUP(F357,'Section E - Miscellaneous '!T:T,'Section E - Miscellaneous '!V:V))))))</f>
        <v>B-1.1-002</v>
      </c>
      <c r="R357" s="1202" t="str">
        <f t="shared" si="17"/>
        <v>GRDB1ASDGen Private Day Band 1A - SD90007138</v>
      </c>
    </row>
    <row r="358" spans="1:18" ht="22.35" customHeight="1" x14ac:dyDescent="0.2">
      <c r="A358" s="1078" t="str">
        <f t="shared" si="16"/>
        <v>B</v>
      </c>
      <c r="B358" s="1086" t="s">
        <v>67</v>
      </c>
      <c r="C358" s="1438" t="s">
        <v>77</v>
      </c>
      <c r="D358" s="1089" t="s">
        <v>78</v>
      </c>
      <c r="E358" s="1438">
        <v>90006357</v>
      </c>
      <c r="F358" s="1132" t="s">
        <v>4721</v>
      </c>
      <c r="G358" s="1132"/>
      <c r="H358" s="1132"/>
      <c r="I358" s="1132" t="str">
        <f t="shared" si="15"/>
        <v>----Jul---Oct</v>
      </c>
      <c r="J358" s="1132" t="str">
        <f>IF(ISNUMBER(MATCH(F358,Jan_Inputs_Calc!O:O,0)),"Jan","-")</f>
        <v>-</v>
      </c>
      <c r="K358" s="1132" t="str">
        <f>IF(ISNUMBER(MATCH(F358,Mar_Inputs_Calc_exHACC!O:O,0)),"Mar","-")</f>
        <v>-</v>
      </c>
      <c r="L358" s="1132" t="str">
        <f>IF(ISNUMBER(MATCH(F358,Jul_Inputs_Calc!P:P,0)),"Jul","-")</f>
        <v>Jul</v>
      </c>
      <c r="M358" s="1132" t="str">
        <f>IF(ISNUMBER(MATCH(F358,Sep_Inputs_Calc!O:O,0)),"Sep","-")</f>
        <v>-</v>
      </c>
      <c r="N358" s="1132" t="str">
        <f>IF(ISNUMBER(MATCH(F1155,Oct_Inputs_Calc!O:O,0)),"Oct","-")</f>
        <v>Oct</v>
      </c>
      <c r="O358" s="1132"/>
      <c r="P358" s="1138" t="str">
        <f>IF(A358=
"A",_xlfn.XLOOKUP(F358,'Section A - Public Patients'!T:T,'Section A - Public Patients'!S:S),
IF(A358="B",_xlfn.XLOOKUP(F358,'Section B - Private Patients'!T:T,'Section B - Private Patients'!S:S),
IF(A358="C",_xlfn.XLOOKUP(F358,'Section C - Psych &amp; Mental Hlth'!T:T,'Section C - Psych &amp; Mental Hlth'!S:S),
IF(A358="D",_xlfn.XLOOKUP(F358,'Section D - Res Com.Care, MPHS '!T:T,'Section D - Res Com.Care, MPHS '!S:S),
IF(A358="E",_xlfn.XLOOKUP(F358,'Section E - Miscellaneous '!T:T,'Section E - Miscellaneous '!S:S))))))</f>
        <v>LINKED</v>
      </c>
      <c r="Q358" s="1145" t="str">
        <f>IF(A358=
"A",_xlfn.XLOOKUP(F358,'Section A - Public Patients'!T:T,'Section A - Public Patients'!V:V),
IF(A358="B",_xlfn.XLOOKUP(F358,'Section B - Private Patients'!T:T,'Section B - Private Patients'!V:V),
IF(A358="C",_xlfn.XLOOKUP(F358,'Section C - Psych &amp; Mental Hlth'!T:T,'Section C - Psych &amp; Mental Hlth'!V:V),
IF(A358="D",_xlfn.XLOOKUP(F358,'Section D - Res Com.Care, MPHS '!T:T,'Section D - Res Com.Care, MPHS '!V:V),
IF(A358="E",_xlfn.XLOOKUP(F358,'Section E - Miscellaneous '!T:T,'Section E - Miscellaneous '!V:V))))))</f>
        <v>B-1.1-002</v>
      </c>
      <c r="R358" s="1202" t="str">
        <f t="shared" si="17"/>
        <v>GRDB1BGen Private Day Band 1B 90006357</v>
      </c>
    </row>
    <row r="359" spans="1:18" ht="22.35" customHeight="1" x14ac:dyDescent="0.2">
      <c r="A359" s="1078" t="str">
        <f t="shared" si="16"/>
        <v>B</v>
      </c>
      <c r="B359" s="1086" t="s">
        <v>67</v>
      </c>
      <c r="C359" s="1438" t="s">
        <v>79</v>
      </c>
      <c r="D359" s="1089" t="s">
        <v>80</v>
      </c>
      <c r="E359" s="1438">
        <v>90007139</v>
      </c>
      <c r="F359" s="1132" t="s">
        <v>4722</v>
      </c>
      <c r="G359" s="1132"/>
      <c r="H359" s="1132"/>
      <c r="I359" s="1132" t="str">
        <f t="shared" si="15"/>
        <v>----Jul---Oct</v>
      </c>
      <c r="J359" s="1132" t="str">
        <f>IF(ISNUMBER(MATCH(F359,Jan_Inputs_Calc!O:O,0)),"Jan","-")</f>
        <v>-</v>
      </c>
      <c r="K359" s="1132" t="str">
        <f>IF(ISNUMBER(MATCH(F359,Mar_Inputs_Calc_exHACC!O:O,0)),"Mar","-")</f>
        <v>-</v>
      </c>
      <c r="L359" s="1132" t="str">
        <f>IF(ISNUMBER(MATCH(F359,Jul_Inputs_Calc!P:P,0)),"Jul","-")</f>
        <v>Jul</v>
      </c>
      <c r="M359" s="1132" t="str">
        <f>IF(ISNUMBER(MATCH(F359,Sep_Inputs_Calc!O:O,0)),"Sep","-")</f>
        <v>-</v>
      </c>
      <c r="N359" s="1132" t="str">
        <f>IF(ISNUMBER(MATCH(F1156,Oct_Inputs_Calc!O:O,0)),"Oct","-")</f>
        <v>Oct</v>
      </c>
      <c r="O359" s="1132"/>
      <c r="P359" s="1138" t="str">
        <f>IF(A359=
"A",_xlfn.XLOOKUP(F359,'Section A - Public Patients'!T:T,'Section A - Public Patients'!S:S),
IF(A359="B",_xlfn.XLOOKUP(F359,'Section B - Private Patients'!T:T,'Section B - Private Patients'!S:S),
IF(A359="C",_xlfn.XLOOKUP(F359,'Section C - Psych &amp; Mental Hlth'!T:T,'Section C - Psych &amp; Mental Hlth'!S:S),
IF(A359="D",_xlfn.XLOOKUP(F359,'Section D - Res Com.Care, MPHS '!T:T,'Section D - Res Com.Care, MPHS '!S:S),
IF(A359="E",_xlfn.XLOOKUP(F359,'Section E - Miscellaneous '!T:T,'Section E - Miscellaneous '!S:S))))))</f>
        <v>LINKED</v>
      </c>
      <c r="Q359" s="1145" t="str">
        <f>IF(A359=
"A",_xlfn.XLOOKUP(F359,'Section A - Public Patients'!T:T,'Section A - Public Patients'!V:V),
IF(A359="B",_xlfn.XLOOKUP(F359,'Section B - Private Patients'!T:T,'Section B - Private Patients'!V:V),
IF(A359="C",_xlfn.XLOOKUP(F359,'Section C - Psych &amp; Mental Hlth'!T:T,'Section C - Psych &amp; Mental Hlth'!V:V),
IF(A359="D",_xlfn.XLOOKUP(F359,'Section D - Res Com.Care, MPHS '!T:T,'Section D - Res Com.Care, MPHS '!V:V),
IF(A359="E",_xlfn.XLOOKUP(F359,'Section E - Miscellaneous '!T:T,'Section E - Miscellaneous '!V:V))))))</f>
        <v>B-1.1-002</v>
      </c>
      <c r="R359" s="1202" t="str">
        <f t="shared" si="17"/>
        <v>GRDB1BSDGen Private Day Band 1B - SD90007139</v>
      </c>
    </row>
    <row r="360" spans="1:18" ht="22.35" customHeight="1" x14ac:dyDescent="0.2">
      <c r="A360" s="1078" t="str">
        <f t="shared" si="16"/>
        <v>B</v>
      </c>
      <c r="B360" s="1086" t="s">
        <v>67</v>
      </c>
      <c r="C360" s="1438" t="s">
        <v>81</v>
      </c>
      <c r="D360" s="1089" t="s">
        <v>82</v>
      </c>
      <c r="E360" s="1438">
        <v>90005771</v>
      </c>
      <c r="F360" s="1132" t="s">
        <v>4723</v>
      </c>
      <c r="G360" s="1132"/>
      <c r="H360" s="1132"/>
      <c r="I360" s="1132" t="str">
        <f t="shared" si="15"/>
        <v>----Jul---Oct</v>
      </c>
      <c r="J360" s="1132" t="str">
        <f>IF(ISNUMBER(MATCH(F360,Jan_Inputs_Calc!O:O,0)),"Jan","-")</f>
        <v>-</v>
      </c>
      <c r="K360" s="1132" t="str">
        <f>IF(ISNUMBER(MATCH(F360,Mar_Inputs_Calc_exHACC!O:O,0)),"Mar","-")</f>
        <v>-</v>
      </c>
      <c r="L360" s="1132" t="str">
        <f>IF(ISNUMBER(MATCH(F360,Jul_Inputs_Calc!P:P,0)),"Jul","-")</f>
        <v>Jul</v>
      </c>
      <c r="M360" s="1132" t="str">
        <f>IF(ISNUMBER(MATCH(F360,Sep_Inputs_Calc!O:O,0)),"Sep","-")</f>
        <v>-</v>
      </c>
      <c r="N360" s="1132" t="str">
        <f>IF(ISNUMBER(MATCH(F1157,Oct_Inputs_Calc!O:O,0)),"Oct","-")</f>
        <v>Oct</v>
      </c>
      <c r="O360" s="1132"/>
      <c r="P360" s="1138" t="str">
        <f>IF(A360=
"A",_xlfn.XLOOKUP(F360,'Section A - Public Patients'!T:T,'Section A - Public Patients'!S:S),
IF(A360="B",_xlfn.XLOOKUP(F360,'Section B - Private Patients'!T:T,'Section B - Private Patients'!S:S),
IF(A360="C",_xlfn.XLOOKUP(F360,'Section C - Psych &amp; Mental Hlth'!T:T,'Section C - Psych &amp; Mental Hlth'!S:S),
IF(A360="D",_xlfn.XLOOKUP(F360,'Section D - Res Com.Care, MPHS '!T:T,'Section D - Res Com.Care, MPHS '!S:S),
IF(A360="E",_xlfn.XLOOKUP(F360,'Section E - Miscellaneous '!T:T,'Section E - Miscellaneous '!S:S))))))</f>
        <v>INPUT</v>
      </c>
      <c r="Q360" s="1145" t="str">
        <f>IF(A360=
"A",_xlfn.XLOOKUP(F360,'Section A - Public Patients'!T:T,'Section A - Public Patients'!V:V),
IF(A360="B",_xlfn.XLOOKUP(F360,'Section B - Private Patients'!T:T,'Section B - Private Patients'!V:V),
IF(A360="C",_xlfn.XLOOKUP(F360,'Section C - Psych &amp; Mental Hlth'!T:T,'Section C - Psych &amp; Mental Hlth'!V:V),
IF(A360="D",_xlfn.XLOOKUP(F360,'Section D - Res Com.Care, MPHS '!T:T,'Section D - Res Com.Care, MPHS '!V:V),
IF(A360="E",_xlfn.XLOOKUP(F360,'Section E - Miscellaneous '!T:T,'Section E - Miscellaneous '!V:V))))))</f>
        <v>B-1.1-006</v>
      </c>
      <c r="R360" s="1202" t="str">
        <f t="shared" si="17"/>
        <v>GRDB2SDGen Private Day Band 2 - SD90005771</v>
      </c>
    </row>
    <row r="361" spans="1:18" ht="22.35" customHeight="1" x14ac:dyDescent="0.2">
      <c r="A361" s="1078" t="str">
        <f t="shared" si="16"/>
        <v>B</v>
      </c>
      <c r="B361" s="1086" t="s">
        <v>67</v>
      </c>
      <c r="C361" s="1438" t="s">
        <v>83</v>
      </c>
      <c r="D361" s="1089" t="s">
        <v>84</v>
      </c>
      <c r="E361" s="1438">
        <v>90007140</v>
      </c>
      <c r="F361" s="1132" t="s">
        <v>4724</v>
      </c>
      <c r="G361" s="1132"/>
      <c r="H361" s="1132"/>
      <c r="I361" s="1132" t="str">
        <f t="shared" si="15"/>
        <v>----Jul---Oct</v>
      </c>
      <c r="J361" s="1132" t="str">
        <f>IF(ISNUMBER(MATCH(F361,Jan_Inputs_Calc!O:O,0)),"Jan","-")</f>
        <v>-</v>
      </c>
      <c r="K361" s="1132" t="str">
        <f>IF(ISNUMBER(MATCH(F361,Mar_Inputs_Calc_exHACC!O:O,0)),"Mar","-")</f>
        <v>-</v>
      </c>
      <c r="L361" s="1132" t="str">
        <f>IF(ISNUMBER(MATCH(F361,Jul_Inputs_Calc!P:P,0)),"Jul","-")</f>
        <v>Jul</v>
      </c>
      <c r="M361" s="1132" t="str">
        <f>IF(ISNUMBER(MATCH(F361,Sep_Inputs_Calc!O:O,0)),"Sep","-")</f>
        <v>-</v>
      </c>
      <c r="N361" s="1132" t="str">
        <f>IF(ISNUMBER(MATCH(F1158,Oct_Inputs_Calc!O:O,0)),"Oct","-")</f>
        <v>Oct</v>
      </c>
      <c r="O361" s="1132"/>
      <c r="P361" s="1138" t="str">
        <f>IF(A361=
"A",_xlfn.XLOOKUP(F361,'Section A - Public Patients'!T:T,'Section A - Public Patients'!S:S),
IF(A361="B",_xlfn.XLOOKUP(F361,'Section B - Private Patients'!T:T,'Section B - Private Patients'!S:S),
IF(A361="C",_xlfn.XLOOKUP(F361,'Section C - Psych &amp; Mental Hlth'!T:T,'Section C - Psych &amp; Mental Hlth'!S:S),
IF(A361="D",_xlfn.XLOOKUP(F361,'Section D - Res Com.Care, MPHS '!T:T,'Section D - Res Com.Care, MPHS '!S:S),
IF(A361="E",_xlfn.XLOOKUP(F361,'Section E - Miscellaneous '!T:T,'Section E - Miscellaneous '!S:S))))))</f>
        <v>INPUT</v>
      </c>
      <c r="Q361" s="1145" t="str">
        <f>IF(A361=
"A",_xlfn.XLOOKUP(F361,'Section A - Public Patients'!T:T,'Section A - Public Patients'!V:V),
IF(A361="B",_xlfn.XLOOKUP(F361,'Section B - Private Patients'!T:T,'Section B - Private Patients'!V:V),
IF(A361="C",_xlfn.XLOOKUP(F361,'Section C - Psych &amp; Mental Hlth'!T:T,'Section C - Psych &amp; Mental Hlth'!V:V),
IF(A361="D",_xlfn.XLOOKUP(F361,'Section D - Res Com.Care, MPHS '!T:T,'Section D - Res Com.Care, MPHS '!V:V),
IF(A361="E",_xlfn.XLOOKUP(F361,'Section E - Miscellaneous '!T:T,'Section E - Miscellaneous '!V:V))))))</f>
        <v>B-1.1-007</v>
      </c>
      <c r="R361" s="1202" t="str">
        <f t="shared" si="17"/>
        <v>GRDB3SDGen Private Day Band 3 - SD90007140</v>
      </c>
    </row>
    <row r="362" spans="1:18" ht="22.35" customHeight="1" x14ac:dyDescent="0.2">
      <c r="A362" s="1078" t="str">
        <f t="shared" si="16"/>
        <v>B</v>
      </c>
      <c r="B362" s="1086" t="s">
        <v>67</v>
      </c>
      <c r="C362" s="1438" t="s">
        <v>85</v>
      </c>
      <c r="D362" s="1089" t="s">
        <v>86</v>
      </c>
      <c r="E362" s="1438">
        <v>90006358</v>
      </c>
      <c r="F362" s="1132" t="s">
        <v>4725</v>
      </c>
      <c r="G362" s="1132"/>
      <c r="H362" s="1132"/>
      <c r="I362" s="1132" t="str">
        <f t="shared" si="15"/>
        <v>----Jul---Oct</v>
      </c>
      <c r="J362" s="1132" t="str">
        <f>IF(ISNUMBER(MATCH(F362,Jan_Inputs_Calc!O:O,0)),"Jan","-")</f>
        <v>-</v>
      </c>
      <c r="K362" s="1132" t="str">
        <f>IF(ISNUMBER(MATCH(F362,Mar_Inputs_Calc_exHACC!O:O,0)),"Mar","-")</f>
        <v>-</v>
      </c>
      <c r="L362" s="1132" t="str">
        <f>IF(ISNUMBER(MATCH(F362,Jul_Inputs_Calc!P:P,0)),"Jul","-")</f>
        <v>Jul</v>
      </c>
      <c r="M362" s="1132" t="str">
        <f>IF(ISNUMBER(MATCH(F362,Sep_Inputs_Calc!O:O,0)),"Sep","-")</f>
        <v>-</v>
      </c>
      <c r="N362" s="1132" t="str">
        <f>IF(ISNUMBER(MATCH(F1159,Oct_Inputs_Calc!O:O,0)),"Oct","-")</f>
        <v>Oct</v>
      </c>
      <c r="O362" s="1132"/>
      <c r="P362" s="1138" t="str">
        <f>IF(A362=
"A",_xlfn.XLOOKUP(F362,'Section A - Public Patients'!T:T,'Section A - Public Patients'!S:S),
IF(A362="B",_xlfn.XLOOKUP(F362,'Section B - Private Patients'!T:T,'Section B - Private Patients'!S:S),
IF(A362="C",_xlfn.XLOOKUP(F362,'Section C - Psych &amp; Mental Hlth'!T:T,'Section C - Psych &amp; Mental Hlth'!S:S),
IF(A362="D",_xlfn.XLOOKUP(F362,'Section D - Res Com.Care, MPHS '!T:T,'Section D - Res Com.Care, MPHS '!S:S),
IF(A362="E",_xlfn.XLOOKUP(F362,'Section E - Miscellaneous '!T:T,'Section E - Miscellaneous '!S:S))))))</f>
        <v>INPUT</v>
      </c>
      <c r="Q362" s="1145" t="str">
        <f>IF(A362=
"A",_xlfn.XLOOKUP(F362,'Section A - Public Patients'!T:T,'Section A - Public Patients'!V:V),
IF(A362="B",_xlfn.XLOOKUP(F362,'Section B - Private Patients'!T:T,'Section B - Private Patients'!V:V),
IF(A362="C",_xlfn.XLOOKUP(F362,'Section C - Psych &amp; Mental Hlth'!T:T,'Section C - Psych &amp; Mental Hlth'!V:V),
IF(A362="D",_xlfn.XLOOKUP(F362,'Section D - Res Com.Care, MPHS '!T:T,'Section D - Res Com.Care, MPHS '!V:V),
IF(A362="E",_xlfn.XLOOKUP(F362,'Section E - Miscellaneous '!T:T,'Section E - Miscellaneous '!V:V))))))</f>
        <v>B-1.1-008</v>
      </c>
      <c r="R362" s="1202" t="str">
        <f t="shared" si="17"/>
        <v>GRDB4SDGen Private Day Band 4 - SD90006358</v>
      </c>
    </row>
    <row r="363" spans="1:18" ht="22.35" customHeight="1" x14ac:dyDescent="0.2">
      <c r="A363" s="1078" t="str">
        <f t="shared" si="16"/>
        <v>B</v>
      </c>
      <c r="B363" s="1086" t="s">
        <v>38</v>
      </c>
      <c r="C363" s="1438" t="s">
        <v>6181</v>
      </c>
      <c r="D363" s="1094" t="s">
        <v>87</v>
      </c>
      <c r="E363" s="1438" t="s">
        <v>6181</v>
      </c>
      <c r="F363" s="1132" t="s">
        <v>4726</v>
      </c>
      <c r="G363" s="1132"/>
      <c r="H363" s="1132"/>
      <c r="I363" s="1132" t="str">
        <f t="shared" si="15"/>
        <v>--------Oct</v>
      </c>
      <c r="J363" s="1132" t="str">
        <f>IF(ISNUMBER(MATCH(F363,Jan_Inputs_Calc!O:O,0)),"Jan","-")</f>
        <v>-</v>
      </c>
      <c r="K363" s="1132" t="str">
        <f>IF(ISNUMBER(MATCH(F363,Mar_Inputs_Calc_exHACC!O:O,0)),"Mar","-")</f>
        <v>-</v>
      </c>
      <c r="L363" s="1132" t="str">
        <f>IF(ISNUMBER(MATCH(F363,Jul_Inputs_Calc!P:P,0)),"Jul","-")</f>
        <v>-</v>
      </c>
      <c r="M363" s="1132" t="str">
        <f>IF(ISNUMBER(MATCH(F363,Sep_Inputs_Calc!O:O,0)),"Sep","-")</f>
        <v>-</v>
      </c>
      <c r="N363" s="1132" t="str">
        <f>IF(ISNUMBER(MATCH(F1160,Oct_Inputs_Calc!O:O,0)),"Oct","-")</f>
        <v>Oct</v>
      </c>
      <c r="O363" s="1132"/>
      <c r="P363" s="1138" t="str">
        <f>IF(A363=
"A",_xlfn.XLOOKUP(F363,'Section A - Public Patients'!T:T,'Section A - Public Patients'!S:S),
IF(A363="B",_xlfn.XLOOKUP(F363,'Section B - Private Patients'!T:T,'Section B - Private Patients'!S:S),
IF(A363="C",_xlfn.XLOOKUP(F363,'Section C - Psych &amp; Mental Hlth'!T:T,'Section C - Psych &amp; Mental Hlth'!S:S),
IF(A363="D",_xlfn.XLOOKUP(F363,'Section D - Res Com.Care, MPHS '!T:T,'Section D - Res Com.Care, MPHS '!S:S),
IF(A363="E",_xlfn.XLOOKUP(F363,'Section E - Miscellaneous '!T:T,'Section E - Miscellaneous '!S:S))))))</f>
        <v>SPECIAL</v>
      </c>
      <c r="Q363" s="1145">
        <f>IF(A363=
"A",_xlfn.XLOOKUP(F363,'Section A - Public Patients'!T:T,'Section A - Public Patients'!V:V),
IF(A363="B",_xlfn.XLOOKUP(F363,'Section B - Private Patients'!T:T,'Section B - Private Patients'!V:V),
IF(A363="C",_xlfn.XLOOKUP(F363,'Section C - Psych &amp; Mental Hlth'!T:T,'Section C - Psych &amp; Mental Hlth'!V:V),
IF(A363="D",_xlfn.XLOOKUP(F363,'Section D - Res Com.Care, MPHS '!T:T,'Section D - Res Com.Care, MPHS '!V:V),
IF(A363="E",_xlfn.XLOOKUP(F363,'Section E - Miscellaneous '!T:T,'Section E - Miscellaneous '!V:V))))))</f>
        <v>0</v>
      </c>
      <c r="R363" s="1202" t="str">
        <f t="shared" si="17"/>
        <v>NilREFER TO SHARED ROOM RESPITE RATESNil</v>
      </c>
    </row>
    <row r="364" spans="1:18" ht="22.35" customHeight="1" x14ac:dyDescent="0.2">
      <c r="A364" s="1078" t="str">
        <f t="shared" si="16"/>
        <v>B</v>
      </c>
      <c r="B364" s="1086" t="s">
        <v>89</v>
      </c>
      <c r="C364" s="1438" t="s">
        <v>6181</v>
      </c>
      <c r="D364" s="1094" t="s">
        <v>90</v>
      </c>
      <c r="E364" s="1438" t="s">
        <v>6181</v>
      </c>
      <c r="F364" s="1132" t="s">
        <v>4727</v>
      </c>
      <c r="G364" s="1132"/>
      <c r="H364" s="1132"/>
      <c r="I364" s="1132" t="str">
        <f t="shared" si="15"/>
        <v>--------Oct</v>
      </c>
      <c r="J364" s="1132" t="str">
        <f>IF(ISNUMBER(MATCH(F364,Jan_Inputs_Calc!O:O,0)),"Jan","-")</f>
        <v>-</v>
      </c>
      <c r="K364" s="1132" t="str">
        <f>IF(ISNUMBER(MATCH(F364,Mar_Inputs_Calc_exHACC!O:O,0)),"Mar","-")</f>
        <v>-</v>
      </c>
      <c r="L364" s="1132" t="str">
        <f>IF(ISNUMBER(MATCH(F364,Jul_Inputs_Calc!P:P,0)),"Jul","-")</f>
        <v>-</v>
      </c>
      <c r="M364" s="1132" t="str">
        <f>IF(ISNUMBER(MATCH(F364,Sep_Inputs_Calc!O:O,0)),"Sep","-")</f>
        <v>-</v>
      </c>
      <c r="N364" s="1132" t="str">
        <f>IF(ISNUMBER(MATCH(F1161,Oct_Inputs_Calc!O:O,0)),"Oct","-")</f>
        <v>Oct</v>
      </c>
      <c r="O364" s="1132"/>
      <c r="P364" s="1138" t="str">
        <f>IF(A364=
"A",_xlfn.XLOOKUP(F364,'Section A - Public Patients'!T:T,'Section A - Public Patients'!S:S),
IF(A364="B",_xlfn.XLOOKUP(F364,'Section B - Private Patients'!T:T,'Section B - Private Patients'!S:S),
IF(A364="C",_xlfn.XLOOKUP(F364,'Section C - Psych &amp; Mental Hlth'!T:T,'Section C - Psych &amp; Mental Hlth'!S:S),
IF(A364="D",_xlfn.XLOOKUP(F364,'Section D - Res Com.Care, MPHS '!T:T,'Section D - Res Com.Care, MPHS '!S:S),
IF(A364="E",_xlfn.XLOOKUP(F364,'Section E - Miscellaneous '!T:T,'Section E - Miscellaneous '!S:S))))))</f>
        <v>SPECIAL</v>
      </c>
      <c r="Q364" s="1145">
        <f>IF(A364=
"A",_xlfn.XLOOKUP(F364,'Section A - Public Patients'!T:T,'Section A - Public Patients'!V:V),
IF(A364="B",_xlfn.XLOOKUP(F364,'Section B - Private Patients'!T:T,'Section B - Private Patients'!V:V),
IF(A364="C",_xlfn.XLOOKUP(F364,'Section C - Psych &amp; Mental Hlth'!T:T,'Section C - Psych &amp; Mental Hlth'!V:V),
IF(A364="D",_xlfn.XLOOKUP(F364,'Section D - Res Com.Care, MPHS '!T:T,'Section D - Res Com.Care, MPHS '!V:V),
IF(A364="E",_xlfn.XLOOKUP(F364,'Section E - Miscellaneous '!T:T,'Section E - Miscellaneous '!V:V))))))</f>
        <v>0</v>
      </c>
      <c r="R364" s="1202" t="str">
        <f t="shared" si="17"/>
        <v>NilREFER TO SHARED ROOM LONG STAY RATESNil</v>
      </c>
    </row>
    <row r="365" spans="1:18" ht="22.35" customHeight="1" x14ac:dyDescent="0.2">
      <c r="A365" s="1078" t="str">
        <f t="shared" si="16"/>
        <v>B</v>
      </c>
      <c r="B365" s="1086" t="s">
        <v>67</v>
      </c>
      <c r="C365" s="1438" t="s">
        <v>95</v>
      </c>
      <c r="D365" s="1089" t="s">
        <v>96</v>
      </c>
      <c r="E365" s="1438">
        <v>90007141</v>
      </c>
      <c r="F365" s="1132" t="s">
        <v>4728</v>
      </c>
      <c r="G365" s="1132"/>
      <c r="H365" s="1132"/>
      <c r="I365" s="1132" t="str">
        <f t="shared" si="15"/>
        <v>----Jul---Oct</v>
      </c>
      <c r="J365" s="1132" t="str">
        <f>IF(ISNUMBER(MATCH(F365,Jan_Inputs_Calc!O:O,0)),"Jan","-")</f>
        <v>-</v>
      </c>
      <c r="K365" s="1132" t="str">
        <f>IF(ISNUMBER(MATCH(F365,Mar_Inputs_Calc_exHACC!O:O,0)),"Mar","-")</f>
        <v>-</v>
      </c>
      <c r="L365" s="1132" t="str">
        <f>IF(ISNUMBER(MATCH(F365,Jul_Inputs_Calc!P:P,0)),"Jul","-")</f>
        <v>Jul</v>
      </c>
      <c r="M365" s="1132" t="str">
        <f>IF(ISNUMBER(MATCH(F365,Sep_Inputs_Calc!O:O,0)),"Sep","-")</f>
        <v>-</v>
      </c>
      <c r="N365" s="1132" t="str">
        <f>IF(ISNUMBER(MATCH(F1162,Oct_Inputs_Calc!O:O,0)),"Oct","-")</f>
        <v>Oct</v>
      </c>
      <c r="O365" s="1132"/>
      <c r="P365" s="1138" t="str">
        <f>IF(A365=
"A",_xlfn.XLOOKUP(F365,'Section A - Public Patients'!T:T,'Section A - Public Patients'!S:S),
IF(A365="B",_xlfn.XLOOKUP(F365,'Section B - Private Patients'!T:T,'Section B - Private Patients'!S:S),
IF(A365="C",_xlfn.XLOOKUP(F365,'Section C - Psych &amp; Mental Hlth'!T:T,'Section C - Psych &amp; Mental Hlth'!S:S),
IF(A365="D",_xlfn.XLOOKUP(F365,'Section D - Res Com.Care, MPHS '!T:T,'Section D - Res Com.Care, MPHS '!S:S),
IF(A365="E",_xlfn.XLOOKUP(F365,'Section E - Miscellaneous '!T:T,'Section E - Miscellaneous '!S:S))))))</f>
        <v>INPUT</v>
      </c>
      <c r="Q365" s="1145" t="str">
        <f>IF(A365=
"A",_xlfn.XLOOKUP(F365,'Section A - Public Patients'!T:T,'Section A - Public Patients'!V:V),
IF(A365="B",_xlfn.XLOOKUP(F365,'Section B - Private Patients'!T:T,'Section B - Private Patients'!V:V),
IF(A365="C",_xlfn.XLOOKUP(F365,'Section C - Psych &amp; Mental Hlth'!T:T,'Section C - Psych &amp; Mental Hlth'!V:V),
IF(A365="D",_xlfn.XLOOKUP(F365,'Section D - Res Com.Care, MPHS '!T:T,'Section D - Res Com.Care, MPHS '!V:V),
IF(A365="E",_xlfn.XLOOKUP(F365,'Section E - Miscellaneous '!T:T,'Section E - Miscellaneous '!V:V))))))</f>
        <v>B-1.1-011</v>
      </c>
      <c r="R365" s="1202" t="str">
        <f t="shared" si="17"/>
        <v>GSEGen Shared Eligible 90007141</v>
      </c>
    </row>
    <row r="366" spans="1:18" ht="22.35" customHeight="1" x14ac:dyDescent="0.2">
      <c r="A366" s="1078" t="str">
        <f t="shared" si="16"/>
        <v>B</v>
      </c>
      <c r="B366" s="1086" t="s">
        <v>67</v>
      </c>
      <c r="C366" s="1438" t="s">
        <v>97</v>
      </c>
      <c r="D366" s="1089" t="s">
        <v>98</v>
      </c>
      <c r="E366" s="1438">
        <v>90005967</v>
      </c>
      <c r="F366" s="1132" t="s">
        <v>4729</v>
      </c>
      <c r="G366" s="1132"/>
      <c r="H366" s="1132"/>
      <c r="I366" s="1132" t="str">
        <f t="shared" si="15"/>
        <v>----Jul---Oct</v>
      </c>
      <c r="J366" s="1132" t="str">
        <f>IF(ISNUMBER(MATCH(F366,Jan_Inputs_Calc!O:O,0)),"Jan","-")</f>
        <v>-</v>
      </c>
      <c r="K366" s="1132" t="str">
        <f>IF(ISNUMBER(MATCH(F366,Mar_Inputs_Calc_exHACC!O:O,0)),"Mar","-")</f>
        <v>-</v>
      </c>
      <c r="L366" s="1132" t="str">
        <f>IF(ISNUMBER(MATCH(F366,Jul_Inputs_Calc!P:P,0)),"Jul","-")</f>
        <v>Jul</v>
      </c>
      <c r="M366" s="1132" t="str">
        <f>IF(ISNUMBER(MATCH(F366,Sep_Inputs_Calc!O:O,0)),"Sep","-")</f>
        <v>-</v>
      </c>
      <c r="N366" s="1132" t="str">
        <f>IF(ISNUMBER(MATCH(F1163,Oct_Inputs_Calc!O:O,0)),"Oct","-")</f>
        <v>Oct</v>
      </c>
      <c r="O366" s="1132"/>
      <c r="P366" s="1138" t="str">
        <f>IF(A366=
"A",_xlfn.XLOOKUP(F366,'Section A - Public Patients'!T:T,'Section A - Public Patients'!S:S),
IF(A366="B",_xlfn.XLOOKUP(F366,'Section B - Private Patients'!T:T,'Section B - Private Patients'!S:S),
IF(A366="C",_xlfn.XLOOKUP(F366,'Section C - Psych &amp; Mental Hlth'!T:T,'Section C - Psych &amp; Mental Hlth'!S:S),
IF(A366="D",_xlfn.XLOOKUP(F366,'Section D - Res Com.Care, MPHS '!T:T,'Section D - Res Com.Care, MPHS '!S:S),
IF(A366="E",_xlfn.XLOOKUP(F366,'Section E - Miscellaneous '!T:T,'Section E - Miscellaneous '!S:S))))))</f>
        <v>LINKED</v>
      </c>
      <c r="Q366" s="1145" t="str">
        <f>IF(A366=
"A",_xlfn.XLOOKUP(F366,'Section A - Public Patients'!T:T,'Section A - Public Patients'!V:V),
IF(A366="B",_xlfn.XLOOKUP(F366,'Section B - Private Patients'!T:T,'Section B - Private Patients'!V:V),
IF(A366="C",_xlfn.XLOOKUP(F366,'Section C - Psych &amp; Mental Hlth'!T:T,'Section C - Psych &amp; Mental Hlth'!V:V),
IF(A366="D",_xlfn.XLOOKUP(F366,'Section D - Res Com.Care, MPHS '!T:T,'Section D - Res Com.Care, MPHS '!V:V),
IF(A366="E",_xlfn.XLOOKUP(F366,'Section E - Miscellaneous '!T:T,'Section E - Miscellaneous '!V:V))))))</f>
        <v>B-1.1-002</v>
      </c>
      <c r="R366" s="1202" t="str">
        <f t="shared" si="17"/>
        <v>GSESDGen Shared Eligible - SD90005967</v>
      </c>
    </row>
    <row r="367" spans="1:18" ht="22.35" customHeight="1" x14ac:dyDescent="0.2">
      <c r="A367" s="1078" t="str">
        <f t="shared" si="16"/>
        <v>B</v>
      </c>
      <c r="B367" s="1086" t="s">
        <v>67</v>
      </c>
      <c r="C367" s="1438" t="s">
        <v>100</v>
      </c>
      <c r="D367" s="1089" t="s">
        <v>101</v>
      </c>
      <c r="E367" s="1438">
        <v>90007142</v>
      </c>
      <c r="F367" s="1132" t="s">
        <v>4730</v>
      </c>
      <c r="G367" s="1132"/>
      <c r="H367" s="1132"/>
      <c r="I367" s="1132" t="str">
        <f t="shared" si="15"/>
        <v>----Jul---Oct</v>
      </c>
      <c r="J367" s="1132" t="str">
        <f>IF(ISNUMBER(MATCH(F367,Jan_Inputs_Calc!O:O,0)),"Jan","-")</f>
        <v>-</v>
      </c>
      <c r="K367" s="1132" t="str">
        <f>IF(ISNUMBER(MATCH(F367,Mar_Inputs_Calc_exHACC!O:O,0)),"Mar","-")</f>
        <v>-</v>
      </c>
      <c r="L367" s="1132" t="str">
        <f>IF(ISNUMBER(MATCH(F367,Jul_Inputs_Calc!P:P,0)),"Jul","-")</f>
        <v>Jul</v>
      </c>
      <c r="M367" s="1132" t="str">
        <f>IF(ISNUMBER(MATCH(F367,Sep_Inputs_Calc!O:O,0)),"Sep","-")</f>
        <v>-</v>
      </c>
      <c r="N367" s="1132" t="str">
        <f>IF(ISNUMBER(MATCH(F1164,Oct_Inputs_Calc!O:O,0)),"Oct","-")</f>
        <v>Oct</v>
      </c>
      <c r="O367" s="1132"/>
      <c r="P367" s="1138" t="str">
        <f>IF(A367=
"A",_xlfn.XLOOKUP(F367,'Section A - Public Patients'!T:T,'Section A - Public Patients'!S:S),
IF(A367="B",_xlfn.XLOOKUP(F367,'Section B - Private Patients'!T:T,'Section B - Private Patients'!S:S),
IF(A367="C",_xlfn.XLOOKUP(F367,'Section C - Psych &amp; Mental Hlth'!T:T,'Section C - Psych &amp; Mental Hlth'!S:S),
IF(A367="D",_xlfn.XLOOKUP(F367,'Section D - Res Com.Care, MPHS '!T:T,'Section D - Res Com.Care, MPHS '!S:S),
IF(A367="E",_xlfn.XLOOKUP(F367,'Section E - Miscellaneous '!T:T,'Section E - Miscellaneous '!S:S))))))</f>
        <v>LINKED</v>
      </c>
      <c r="Q367" s="1145" t="str">
        <f>IF(A367=
"A",_xlfn.XLOOKUP(F367,'Section A - Public Patients'!T:T,'Section A - Public Patients'!V:V),
IF(A367="B",_xlfn.XLOOKUP(F367,'Section B - Private Patients'!T:T,'Section B - Private Patients'!V:V),
IF(A367="C",_xlfn.XLOOKUP(F367,'Section C - Psych &amp; Mental Hlth'!T:T,'Section C - Psych &amp; Mental Hlth'!V:V),
IF(A367="D",_xlfn.XLOOKUP(F367,'Section D - Res Com.Care, MPHS '!T:T,'Section D - Res Com.Care, MPHS '!V:V),
IF(A367="E",_xlfn.XLOOKUP(F367,'Section E - Miscellaneous '!T:T,'Section E - Miscellaneous '!V:V))))))</f>
        <v>B-1.1-002</v>
      </c>
      <c r="R367" s="1202" t="str">
        <f t="shared" si="17"/>
        <v>GSDB1AGen Shared Day Band 1A 90007142</v>
      </c>
    </row>
    <row r="368" spans="1:18" ht="22.35" customHeight="1" x14ac:dyDescent="0.2">
      <c r="A368" s="1078" t="str">
        <f t="shared" si="16"/>
        <v>B</v>
      </c>
      <c r="B368" s="1086" t="s">
        <v>67</v>
      </c>
      <c r="C368" s="1438" t="s">
        <v>102</v>
      </c>
      <c r="D368" s="1089" t="s">
        <v>103</v>
      </c>
      <c r="E368" s="1438">
        <v>90006359</v>
      </c>
      <c r="F368" s="1132" t="s">
        <v>4731</v>
      </c>
      <c r="G368" s="1132"/>
      <c r="H368" s="1132"/>
      <c r="I368" s="1132" t="str">
        <f t="shared" si="15"/>
        <v>----Jul----</v>
      </c>
      <c r="J368" s="1132" t="str">
        <f>IF(ISNUMBER(MATCH(F368,Jan_Inputs_Calc!O:O,0)),"Jan","-")</f>
        <v>-</v>
      </c>
      <c r="K368" s="1132" t="str">
        <f>IF(ISNUMBER(MATCH(F368,Mar_Inputs_Calc_exHACC!O:O,0)),"Mar","-")</f>
        <v>-</v>
      </c>
      <c r="L368" s="1132" t="str">
        <f>IF(ISNUMBER(MATCH(F368,Jul_Inputs_Calc!P:P,0)),"Jul","-")</f>
        <v>Jul</v>
      </c>
      <c r="M368" s="1132" t="str">
        <f>IF(ISNUMBER(MATCH(F368,Sep_Inputs_Calc!O:O,0)),"Sep","-")</f>
        <v>-</v>
      </c>
      <c r="N368" s="1132" t="str">
        <f>IF(ISNUMBER(MATCH(F1165,Oct_Inputs_Calc!O:O,0)),"Oct","-")</f>
        <v>-</v>
      </c>
      <c r="O368" s="1132"/>
      <c r="P368" s="1138" t="str">
        <f>IF(A368=
"A",_xlfn.XLOOKUP(F368,'Section A - Public Patients'!T:T,'Section A - Public Patients'!S:S),
IF(A368="B",_xlfn.XLOOKUP(F368,'Section B - Private Patients'!T:T,'Section B - Private Patients'!S:S),
IF(A368="C",_xlfn.XLOOKUP(F368,'Section C - Psych &amp; Mental Hlth'!T:T,'Section C - Psych &amp; Mental Hlth'!S:S),
IF(A368="D",_xlfn.XLOOKUP(F368,'Section D - Res Com.Care, MPHS '!T:T,'Section D - Res Com.Care, MPHS '!S:S),
IF(A368="E",_xlfn.XLOOKUP(F368,'Section E - Miscellaneous '!T:T,'Section E - Miscellaneous '!S:S))))))</f>
        <v>LINKED</v>
      </c>
      <c r="Q368" s="1145" t="str">
        <f>IF(A368=
"A",_xlfn.XLOOKUP(F368,'Section A - Public Patients'!T:T,'Section A - Public Patients'!V:V),
IF(A368="B",_xlfn.XLOOKUP(F368,'Section B - Private Patients'!T:T,'Section B - Private Patients'!V:V),
IF(A368="C",_xlfn.XLOOKUP(F368,'Section C - Psych &amp; Mental Hlth'!T:T,'Section C - Psych &amp; Mental Hlth'!V:V),
IF(A368="D",_xlfn.XLOOKUP(F368,'Section D - Res Com.Care, MPHS '!T:T,'Section D - Res Com.Care, MPHS '!V:V),
IF(A368="E",_xlfn.XLOOKUP(F368,'Section E - Miscellaneous '!T:T,'Section E - Miscellaneous '!V:V))))))</f>
        <v>B-1.1-002</v>
      </c>
      <c r="R368" s="1202" t="str">
        <f t="shared" si="17"/>
        <v>GSDB1ASDGen Shared Day Band 1A - SD90006359</v>
      </c>
    </row>
    <row r="369" spans="1:18" ht="22.35" customHeight="1" x14ac:dyDescent="0.2">
      <c r="A369" s="1078" t="str">
        <f t="shared" si="16"/>
        <v>B</v>
      </c>
      <c r="B369" s="1086" t="s">
        <v>67</v>
      </c>
      <c r="C369" s="1438" t="s">
        <v>104</v>
      </c>
      <c r="D369" s="1089" t="s">
        <v>105</v>
      </c>
      <c r="E369" s="1438">
        <v>90007143</v>
      </c>
      <c r="F369" s="1132" t="s">
        <v>4732</v>
      </c>
      <c r="G369" s="1132"/>
      <c r="H369" s="1132"/>
      <c r="I369" s="1132" t="str">
        <f t="shared" si="15"/>
        <v>----Jul----</v>
      </c>
      <c r="J369" s="1132" t="str">
        <f>IF(ISNUMBER(MATCH(F369,Jan_Inputs_Calc!O:O,0)),"Jan","-")</f>
        <v>-</v>
      </c>
      <c r="K369" s="1132" t="str">
        <f>IF(ISNUMBER(MATCH(F369,Mar_Inputs_Calc_exHACC!O:O,0)),"Mar","-")</f>
        <v>-</v>
      </c>
      <c r="L369" s="1132" t="str">
        <f>IF(ISNUMBER(MATCH(F369,Jul_Inputs_Calc!P:P,0)),"Jul","-")</f>
        <v>Jul</v>
      </c>
      <c r="M369" s="1132" t="str">
        <f>IF(ISNUMBER(MATCH(F369,Sep_Inputs_Calc!O:O,0)),"Sep","-")</f>
        <v>-</v>
      </c>
      <c r="N369" s="1132" t="str">
        <f>IF(ISNUMBER(MATCH(F1166,Oct_Inputs_Calc!O:O,0)),"Oct","-")</f>
        <v>-</v>
      </c>
      <c r="O369" s="1132"/>
      <c r="P369" s="1138" t="str">
        <f>IF(A369=
"A",_xlfn.XLOOKUP(F369,'Section A - Public Patients'!T:T,'Section A - Public Patients'!S:S),
IF(A369="B",_xlfn.XLOOKUP(F369,'Section B - Private Patients'!T:T,'Section B - Private Patients'!S:S),
IF(A369="C",_xlfn.XLOOKUP(F369,'Section C - Psych &amp; Mental Hlth'!T:T,'Section C - Psych &amp; Mental Hlth'!S:S),
IF(A369="D",_xlfn.XLOOKUP(F369,'Section D - Res Com.Care, MPHS '!T:T,'Section D - Res Com.Care, MPHS '!S:S),
IF(A369="E",_xlfn.XLOOKUP(F369,'Section E - Miscellaneous '!T:T,'Section E - Miscellaneous '!S:S))))))</f>
        <v>LINKED</v>
      </c>
      <c r="Q369" s="1145" t="str">
        <f>IF(A369=
"A",_xlfn.XLOOKUP(F369,'Section A - Public Patients'!T:T,'Section A - Public Patients'!V:V),
IF(A369="B",_xlfn.XLOOKUP(F369,'Section B - Private Patients'!T:T,'Section B - Private Patients'!V:V),
IF(A369="C",_xlfn.XLOOKUP(F369,'Section C - Psych &amp; Mental Hlth'!T:T,'Section C - Psych &amp; Mental Hlth'!V:V),
IF(A369="D",_xlfn.XLOOKUP(F369,'Section D - Res Com.Care, MPHS '!T:T,'Section D - Res Com.Care, MPHS '!V:V),
IF(A369="E",_xlfn.XLOOKUP(F369,'Section E - Miscellaneous '!T:T,'Section E - Miscellaneous '!V:V))))))</f>
        <v>B-1.1-002</v>
      </c>
      <c r="R369" s="1202" t="str">
        <f t="shared" si="17"/>
        <v>GSDB1BGen Shared Day Band 1B 90007143</v>
      </c>
    </row>
    <row r="370" spans="1:18" ht="22.35" customHeight="1" x14ac:dyDescent="0.2">
      <c r="A370" s="1078" t="str">
        <f t="shared" si="16"/>
        <v>B</v>
      </c>
      <c r="B370" s="1086" t="s">
        <v>67</v>
      </c>
      <c r="C370" s="1438" t="s">
        <v>106</v>
      </c>
      <c r="D370" s="1089" t="s">
        <v>107</v>
      </c>
      <c r="E370" s="1438">
        <v>90005600</v>
      </c>
      <c r="F370" s="1132" t="s">
        <v>4733</v>
      </c>
      <c r="G370" s="1132"/>
      <c r="H370" s="1132"/>
      <c r="I370" s="1132" t="str">
        <f t="shared" si="15"/>
        <v>----Jul----</v>
      </c>
      <c r="J370" s="1132" t="str">
        <f>IF(ISNUMBER(MATCH(F370,Jan_Inputs_Calc!O:O,0)),"Jan","-")</f>
        <v>-</v>
      </c>
      <c r="K370" s="1132" t="str">
        <f>IF(ISNUMBER(MATCH(F370,Mar_Inputs_Calc_exHACC!O:O,0)),"Mar","-")</f>
        <v>-</v>
      </c>
      <c r="L370" s="1132" t="str">
        <f>IF(ISNUMBER(MATCH(F370,Jul_Inputs_Calc!P:P,0)),"Jul","-")</f>
        <v>Jul</v>
      </c>
      <c r="M370" s="1132" t="str">
        <f>IF(ISNUMBER(MATCH(F370,Sep_Inputs_Calc!O:O,0)),"Sep","-")</f>
        <v>-</v>
      </c>
      <c r="N370" s="1132" t="str">
        <f>IF(ISNUMBER(MATCH(F1167,Oct_Inputs_Calc!O:O,0)),"Oct","-")</f>
        <v>-</v>
      </c>
      <c r="O370" s="1132"/>
      <c r="P370" s="1138" t="str">
        <f>IF(A370=
"A",_xlfn.XLOOKUP(F370,'Section A - Public Patients'!T:T,'Section A - Public Patients'!S:S),
IF(A370="B",_xlfn.XLOOKUP(F370,'Section B - Private Patients'!T:T,'Section B - Private Patients'!S:S),
IF(A370="C",_xlfn.XLOOKUP(F370,'Section C - Psych &amp; Mental Hlth'!T:T,'Section C - Psych &amp; Mental Hlth'!S:S),
IF(A370="D",_xlfn.XLOOKUP(F370,'Section D - Res Com.Care, MPHS '!T:T,'Section D - Res Com.Care, MPHS '!S:S),
IF(A370="E",_xlfn.XLOOKUP(F370,'Section E - Miscellaneous '!T:T,'Section E - Miscellaneous '!S:S))))))</f>
        <v>LINKED</v>
      </c>
      <c r="Q370" s="1145" t="str">
        <f>IF(A370=
"A",_xlfn.XLOOKUP(F370,'Section A - Public Patients'!T:T,'Section A - Public Patients'!V:V),
IF(A370="B",_xlfn.XLOOKUP(F370,'Section B - Private Patients'!T:T,'Section B - Private Patients'!V:V),
IF(A370="C",_xlfn.XLOOKUP(F370,'Section C - Psych &amp; Mental Hlth'!T:T,'Section C - Psych &amp; Mental Hlth'!V:V),
IF(A370="D",_xlfn.XLOOKUP(F370,'Section D - Res Com.Care, MPHS '!T:T,'Section D - Res Com.Care, MPHS '!V:V),
IF(A370="E",_xlfn.XLOOKUP(F370,'Section E - Miscellaneous '!T:T,'Section E - Miscellaneous '!V:V))))))</f>
        <v>B-1.1-002</v>
      </c>
      <c r="R370" s="1202" t="str">
        <f t="shared" si="17"/>
        <v>GSDB1BSDGen Shared Day Band 1B - SD90005600</v>
      </c>
    </row>
    <row r="371" spans="1:18" ht="22.35" customHeight="1" x14ac:dyDescent="0.2">
      <c r="A371" s="1078" t="str">
        <f t="shared" si="16"/>
        <v>B</v>
      </c>
      <c r="B371" s="1086" t="s">
        <v>67</v>
      </c>
      <c r="C371" s="1438" t="s">
        <v>108</v>
      </c>
      <c r="D371" s="1089" t="s">
        <v>109</v>
      </c>
      <c r="E371" s="1438">
        <v>90007640</v>
      </c>
      <c r="F371" s="1132" t="s">
        <v>4734</v>
      </c>
      <c r="G371" s="1132"/>
      <c r="H371" s="1132"/>
      <c r="I371" s="1132" t="str">
        <f t="shared" si="15"/>
        <v>----Jul----</v>
      </c>
      <c r="J371" s="1132" t="str">
        <f>IF(ISNUMBER(MATCH(F371,Jan_Inputs_Calc!O:O,0)),"Jan","-")</f>
        <v>-</v>
      </c>
      <c r="K371" s="1132" t="str">
        <f>IF(ISNUMBER(MATCH(F371,Mar_Inputs_Calc_exHACC!O:O,0)),"Mar","-")</f>
        <v>-</v>
      </c>
      <c r="L371" s="1132" t="str">
        <f>IF(ISNUMBER(MATCH(F371,Jul_Inputs_Calc!P:P,0)),"Jul","-")</f>
        <v>Jul</v>
      </c>
      <c r="M371" s="1132" t="str">
        <f>IF(ISNUMBER(MATCH(F371,Sep_Inputs_Calc!O:O,0)),"Sep","-")</f>
        <v>-</v>
      </c>
      <c r="N371" s="1132" t="str">
        <f>IF(ISNUMBER(MATCH(F1168,Oct_Inputs_Calc!O:O,0)),"Oct","-")</f>
        <v>-</v>
      </c>
      <c r="O371" s="1132"/>
      <c r="P371" s="1138" t="str">
        <f>IF(A371=
"A",_xlfn.XLOOKUP(F371,'Section A - Public Patients'!T:T,'Section A - Public Patients'!S:S),
IF(A371="B",_xlfn.XLOOKUP(F371,'Section B - Private Patients'!T:T,'Section B - Private Patients'!S:S),
IF(A371="C",_xlfn.XLOOKUP(F371,'Section C - Psych &amp; Mental Hlth'!T:T,'Section C - Psych &amp; Mental Hlth'!S:S),
IF(A371="D",_xlfn.XLOOKUP(F371,'Section D - Res Com.Care, MPHS '!T:T,'Section D - Res Com.Care, MPHS '!S:S),
IF(A371="E",_xlfn.XLOOKUP(F371,'Section E - Miscellaneous '!T:T,'Section E - Miscellaneous '!S:S))))))</f>
        <v>LINKED</v>
      </c>
      <c r="Q371" s="1145" t="str">
        <f>IF(A371=
"A",_xlfn.XLOOKUP(F371,'Section A - Public Patients'!T:T,'Section A - Public Patients'!V:V),
IF(A371="B",_xlfn.XLOOKUP(F371,'Section B - Private Patients'!T:T,'Section B - Private Patients'!V:V),
IF(A371="C",_xlfn.XLOOKUP(F371,'Section C - Psych &amp; Mental Hlth'!T:T,'Section C - Psych &amp; Mental Hlth'!V:V),
IF(A371="D",_xlfn.XLOOKUP(F371,'Section D - Res Com.Care, MPHS '!T:T,'Section D - Res Com.Care, MPHS '!V:V),
IF(A371="E",_xlfn.XLOOKUP(F371,'Section E - Miscellaneous '!T:T,'Section E - Miscellaneous '!V:V))))))</f>
        <v>B-1.1-006</v>
      </c>
      <c r="R371" s="1202" t="str">
        <f t="shared" si="17"/>
        <v>GSDB2Gen Shared Day Band 2 90007640</v>
      </c>
    </row>
    <row r="372" spans="1:18" ht="22.35" customHeight="1" x14ac:dyDescent="0.2">
      <c r="A372" s="1078" t="str">
        <f t="shared" si="16"/>
        <v>B</v>
      </c>
      <c r="B372" s="1086" t="s">
        <v>67</v>
      </c>
      <c r="C372" s="1438" t="s">
        <v>111</v>
      </c>
      <c r="D372" s="1089" t="s">
        <v>112</v>
      </c>
      <c r="E372" s="1438">
        <v>90007144</v>
      </c>
      <c r="F372" s="1132" t="s">
        <v>4735</v>
      </c>
      <c r="G372" s="1132"/>
      <c r="H372" s="1132"/>
      <c r="I372" s="1132" t="str">
        <f t="shared" si="15"/>
        <v>----Jul----</v>
      </c>
      <c r="J372" s="1132" t="str">
        <f>IF(ISNUMBER(MATCH(F372,Jan_Inputs_Calc!O:O,0)),"Jan","-")</f>
        <v>-</v>
      </c>
      <c r="K372" s="1132" t="str">
        <f>IF(ISNUMBER(MATCH(F372,Mar_Inputs_Calc_exHACC!O:O,0)),"Mar","-")</f>
        <v>-</v>
      </c>
      <c r="L372" s="1132" t="str">
        <f>IF(ISNUMBER(MATCH(F372,Jul_Inputs_Calc!P:P,0)),"Jul","-")</f>
        <v>Jul</v>
      </c>
      <c r="M372" s="1132" t="str">
        <f>IF(ISNUMBER(MATCH(F372,Sep_Inputs_Calc!O:O,0)),"Sep","-")</f>
        <v>-</v>
      </c>
      <c r="N372" s="1132" t="str">
        <f>IF(ISNUMBER(MATCH(F1169,Oct_Inputs_Calc!O:O,0)),"Oct","-")</f>
        <v>-</v>
      </c>
      <c r="O372" s="1132"/>
      <c r="P372" s="1138" t="str">
        <f>IF(A372=
"A",_xlfn.XLOOKUP(F372,'Section A - Public Patients'!T:T,'Section A - Public Patients'!S:S),
IF(A372="B",_xlfn.XLOOKUP(F372,'Section B - Private Patients'!T:T,'Section B - Private Patients'!S:S),
IF(A372="C",_xlfn.XLOOKUP(F372,'Section C - Psych &amp; Mental Hlth'!T:T,'Section C - Psych &amp; Mental Hlth'!S:S),
IF(A372="D",_xlfn.XLOOKUP(F372,'Section D - Res Com.Care, MPHS '!T:T,'Section D - Res Com.Care, MPHS '!S:S),
IF(A372="E",_xlfn.XLOOKUP(F372,'Section E - Miscellaneous '!T:T,'Section E - Miscellaneous '!S:S))))))</f>
        <v>LINKED</v>
      </c>
      <c r="Q372" s="1145" t="str">
        <f>IF(A372=
"A",_xlfn.XLOOKUP(F372,'Section A - Public Patients'!T:T,'Section A - Public Patients'!V:V),
IF(A372="B",_xlfn.XLOOKUP(F372,'Section B - Private Patients'!T:T,'Section B - Private Patients'!V:V),
IF(A372="C",_xlfn.XLOOKUP(F372,'Section C - Psych &amp; Mental Hlth'!T:T,'Section C - Psych &amp; Mental Hlth'!V:V),
IF(A372="D",_xlfn.XLOOKUP(F372,'Section D - Res Com.Care, MPHS '!T:T,'Section D - Res Com.Care, MPHS '!V:V),
IF(A372="E",_xlfn.XLOOKUP(F372,'Section E - Miscellaneous '!T:T,'Section E - Miscellaneous '!V:V))))))</f>
        <v>B-1.1-006</v>
      </c>
      <c r="R372" s="1202" t="str">
        <f t="shared" si="17"/>
        <v>GSDB2SDGen Shared Day Band 2 - SD90007144</v>
      </c>
    </row>
    <row r="373" spans="1:18" ht="22.35" customHeight="1" x14ac:dyDescent="0.2">
      <c r="A373" s="1078" t="str">
        <f t="shared" si="16"/>
        <v>B</v>
      </c>
      <c r="B373" s="1086" t="s">
        <v>67</v>
      </c>
      <c r="C373" s="1438" t="s">
        <v>113</v>
      </c>
      <c r="D373" s="1089" t="s">
        <v>114</v>
      </c>
      <c r="E373" s="1438">
        <v>90006360</v>
      </c>
      <c r="F373" s="1132" t="s">
        <v>4736</v>
      </c>
      <c r="G373" s="1132"/>
      <c r="H373" s="1132"/>
      <c r="I373" s="1132" t="str">
        <f t="shared" si="15"/>
        <v>----Jul----</v>
      </c>
      <c r="J373" s="1132" t="str">
        <f>IF(ISNUMBER(MATCH(F373,Jan_Inputs_Calc!O:O,0)),"Jan","-")</f>
        <v>-</v>
      </c>
      <c r="K373" s="1132" t="str">
        <f>IF(ISNUMBER(MATCH(F373,Mar_Inputs_Calc_exHACC!O:O,0)),"Mar","-")</f>
        <v>-</v>
      </c>
      <c r="L373" s="1132" t="str">
        <f>IF(ISNUMBER(MATCH(F373,Jul_Inputs_Calc!P:P,0)),"Jul","-")</f>
        <v>Jul</v>
      </c>
      <c r="M373" s="1132" t="str">
        <f>IF(ISNUMBER(MATCH(F373,Sep_Inputs_Calc!O:O,0)),"Sep","-")</f>
        <v>-</v>
      </c>
      <c r="N373" s="1132" t="str">
        <f>IF(ISNUMBER(MATCH(F1170,Oct_Inputs_Calc!O:O,0)),"Oct","-")</f>
        <v>-</v>
      </c>
      <c r="O373" s="1132"/>
      <c r="P373" s="1138" t="str">
        <f>IF(A373=
"A",_xlfn.XLOOKUP(F373,'Section A - Public Patients'!T:T,'Section A - Public Patients'!S:S),
IF(A373="B",_xlfn.XLOOKUP(F373,'Section B - Private Patients'!T:T,'Section B - Private Patients'!S:S),
IF(A373="C",_xlfn.XLOOKUP(F373,'Section C - Psych &amp; Mental Hlth'!T:T,'Section C - Psych &amp; Mental Hlth'!S:S),
IF(A373="D",_xlfn.XLOOKUP(F373,'Section D - Res Com.Care, MPHS '!T:T,'Section D - Res Com.Care, MPHS '!S:S),
IF(A373="E",_xlfn.XLOOKUP(F373,'Section E - Miscellaneous '!T:T,'Section E - Miscellaneous '!S:S))))))</f>
        <v>LINKED</v>
      </c>
      <c r="Q373" s="1145" t="str">
        <f>IF(A373=
"A",_xlfn.XLOOKUP(F373,'Section A - Public Patients'!T:T,'Section A - Public Patients'!V:V),
IF(A373="B",_xlfn.XLOOKUP(F373,'Section B - Private Patients'!T:T,'Section B - Private Patients'!V:V),
IF(A373="C",_xlfn.XLOOKUP(F373,'Section C - Psych &amp; Mental Hlth'!T:T,'Section C - Psych &amp; Mental Hlth'!V:V),
IF(A373="D",_xlfn.XLOOKUP(F373,'Section D - Res Com.Care, MPHS '!T:T,'Section D - Res Com.Care, MPHS '!V:V),
IF(A373="E",_xlfn.XLOOKUP(F373,'Section E - Miscellaneous '!T:T,'Section E - Miscellaneous '!V:V))))))</f>
        <v>B-1.1-007</v>
      </c>
      <c r="R373" s="1202" t="str">
        <f t="shared" si="17"/>
        <v>GSDB3Gen Shared Day Band 3 90006360</v>
      </c>
    </row>
    <row r="374" spans="1:18" ht="22.35" customHeight="1" x14ac:dyDescent="0.2">
      <c r="A374" s="1078" t="str">
        <f t="shared" si="16"/>
        <v>B</v>
      </c>
      <c r="B374" s="1086" t="s">
        <v>67</v>
      </c>
      <c r="C374" s="1438" t="s">
        <v>116</v>
      </c>
      <c r="D374" s="1089" t="s">
        <v>117</v>
      </c>
      <c r="E374" s="1438">
        <v>90007145</v>
      </c>
      <c r="F374" s="1132" t="s">
        <v>4737</v>
      </c>
      <c r="G374" s="1132"/>
      <c r="H374" s="1132"/>
      <c r="I374" s="1132" t="str">
        <f t="shared" si="15"/>
        <v>----Jul----</v>
      </c>
      <c r="J374" s="1132" t="str">
        <f>IF(ISNUMBER(MATCH(F374,Jan_Inputs_Calc!O:O,0)),"Jan","-")</f>
        <v>-</v>
      </c>
      <c r="K374" s="1132" t="str">
        <f>IF(ISNUMBER(MATCH(F374,Mar_Inputs_Calc_exHACC!O:O,0)),"Mar","-")</f>
        <v>-</v>
      </c>
      <c r="L374" s="1132" t="str">
        <f>IF(ISNUMBER(MATCH(F374,Jul_Inputs_Calc!P:P,0)),"Jul","-")</f>
        <v>Jul</v>
      </c>
      <c r="M374" s="1132" t="str">
        <f>IF(ISNUMBER(MATCH(F374,Sep_Inputs_Calc!O:O,0)),"Sep","-")</f>
        <v>-</v>
      </c>
      <c r="N374" s="1132" t="str">
        <f>IF(ISNUMBER(MATCH(F1171,Oct_Inputs_Calc!O:O,0)),"Oct","-")</f>
        <v>-</v>
      </c>
      <c r="O374" s="1132"/>
      <c r="P374" s="1138" t="str">
        <f>IF(A374=
"A",_xlfn.XLOOKUP(F374,'Section A - Public Patients'!T:T,'Section A - Public Patients'!S:S),
IF(A374="B",_xlfn.XLOOKUP(F374,'Section B - Private Patients'!T:T,'Section B - Private Patients'!S:S),
IF(A374="C",_xlfn.XLOOKUP(F374,'Section C - Psych &amp; Mental Hlth'!T:T,'Section C - Psych &amp; Mental Hlth'!S:S),
IF(A374="D",_xlfn.XLOOKUP(F374,'Section D - Res Com.Care, MPHS '!T:T,'Section D - Res Com.Care, MPHS '!S:S),
IF(A374="E",_xlfn.XLOOKUP(F374,'Section E - Miscellaneous '!T:T,'Section E - Miscellaneous '!S:S))))))</f>
        <v>LINKED</v>
      </c>
      <c r="Q374" s="1145" t="str">
        <f>IF(A374=
"A",_xlfn.XLOOKUP(F374,'Section A - Public Patients'!T:T,'Section A - Public Patients'!V:V),
IF(A374="B",_xlfn.XLOOKUP(F374,'Section B - Private Patients'!T:T,'Section B - Private Patients'!V:V),
IF(A374="C",_xlfn.XLOOKUP(F374,'Section C - Psych &amp; Mental Hlth'!T:T,'Section C - Psych &amp; Mental Hlth'!V:V),
IF(A374="D",_xlfn.XLOOKUP(F374,'Section D - Res Com.Care, MPHS '!T:T,'Section D - Res Com.Care, MPHS '!V:V),
IF(A374="E",_xlfn.XLOOKUP(F374,'Section E - Miscellaneous '!T:T,'Section E - Miscellaneous '!V:V))))))</f>
        <v>B-1.1-007</v>
      </c>
      <c r="R374" s="1202" t="str">
        <f t="shared" si="17"/>
        <v>GSDB3SDGen Shared Day Band 3 - SD90007145</v>
      </c>
    </row>
    <row r="375" spans="1:18" x14ac:dyDescent="0.2">
      <c r="A375" s="1078" t="str">
        <f t="shared" si="16"/>
        <v>B</v>
      </c>
      <c r="B375" s="1086" t="s">
        <v>67</v>
      </c>
      <c r="C375" s="1438" t="s">
        <v>118</v>
      </c>
      <c r="D375" s="1089" t="s">
        <v>119</v>
      </c>
      <c r="E375" s="1438">
        <v>90005968</v>
      </c>
      <c r="F375" s="1132" t="s">
        <v>4738</v>
      </c>
      <c r="G375" s="1132"/>
      <c r="H375" s="1132"/>
      <c r="I375" s="1132" t="str">
        <f t="shared" si="15"/>
        <v>----Jul----</v>
      </c>
      <c r="J375" s="1132" t="str">
        <f>IF(ISNUMBER(MATCH(F375,Jan_Inputs_Calc!O:O,0)),"Jan","-")</f>
        <v>-</v>
      </c>
      <c r="K375" s="1132" t="str">
        <f>IF(ISNUMBER(MATCH(F375,Mar_Inputs_Calc_exHACC!O:O,0)),"Mar","-")</f>
        <v>-</v>
      </c>
      <c r="L375" s="1132" t="str">
        <f>IF(ISNUMBER(MATCH(F375,Jul_Inputs_Calc!P:P,0)),"Jul","-")</f>
        <v>Jul</v>
      </c>
      <c r="M375" s="1132" t="str">
        <f>IF(ISNUMBER(MATCH(F375,Sep_Inputs_Calc!O:O,0)),"Sep","-")</f>
        <v>-</v>
      </c>
      <c r="N375" s="1132" t="str">
        <f>IF(ISNUMBER(MATCH(F1172,Oct_Inputs_Calc!O:O,0)),"Oct","-")</f>
        <v>-</v>
      </c>
      <c r="O375" s="1132"/>
      <c r="P375" s="1138" t="str">
        <f>IF(A375=
"A",_xlfn.XLOOKUP(F375,'Section A - Public Patients'!T:T,'Section A - Public Patients'!S:S),
IF(A375="B",_xlfn.XLOOKUP(F375,'Section B - Private Patients'!T:T,'Section B - Private Patients'!S:S),
IF(A375="C",_xlfn.XLOOKUP(F375,'Section C - Psych &amp; Mental Hlth'!T:T,'Section C - Psych &amp; Mental Hlth'!S:S),
IF(A375="D",_xlfn.XLOOKUP(F375,'Section D - Res Com.Care, MPHS '!T:T,'Section D - Res Com.Care, MPHS '!S:S),
IF(A375="E",_xlfn.XLOOKUP(F375,'Section E - Miscellaneous '!T:T,'Section E - Miscellaneous '!S:S))))))</f>
        <v>LINKED</v>
      </c>
      <c r="Q375" s="1145" t="str">
        <f>IF(A375=
"A",_xlfn.XLOOKUP(F375,'Section A - Public Patients'!T:T,'Section A - Public Patients'!V:V),
IF(A375="B",_xlfn.XLOOKUP(F375,'Section B - Private Patients'!T:T,'Section B - Private Patients'!V:V),
IF(A375="C",_xlfn.XLOOKUP(F375,'Section C - Psych &amp; Mental Hlth'!T:T,'Section C - Psych &amp; Mental Hlth'!V:V),
IF(A375="D",_xlfn.XLOOKUP(F375,'Section D - Res Com.Care, MPHS '!T:T,'Section D - Res Com.Care, MPHS '!V:V),
IF(A375="E",_xlfn.XLOOKUP(F375,'Section E - Miscellaneous '!T:T,'Section E - Miscellaneous '!V:V))))))</f>
        <v>B-1.1-008</v>
      </c>
      <c r="R375" s="1202" t="str">
        <f t="shared" si="17"/>
        <v>GSDB4Gen Shared Day Band 490005968</v>
      </c>
    </row>
    <row r="376" spans="1:18" x14ac:dyDescent="0.2">
      <c r="A376" s="1078" t="str">
        <f t="shared" si="16"/>
        <v>B</v>
      </c>
      <c r="B376" s="1086" t="s">
        <v>67</v>
      </c>
      <c r="C376" s="1438" t="s">
        <v>121</v>
      </c>
      <c r="D376" s="1089" t="s">
        <v>122</v>
      </c>
      <c r="E376" s="1438">
        <v>90007146</v>
      </c>
      <c r="F376" s="1132" t="s">
        <v>4739</v>
      </c>
      <c r="G376" s="1132"/>
      <c r="H376" s="1132"/>
      <c r="I376" s="1132" t="str">
        <f t="shared" si="15"/>
        <v>----Jul----</v>
      </c>
      <c r="J376" s="1132" t="str">
        <f>IF(ISNUMBER(MATCH(F376,Jan_Inputs_Calc!O:O,0)),"Jan","-")</f>
        <v>-</v>
      </c>
      <c r="K376" s="1132" t="str">
        <f>IF(ISNUMBER(MATCH(F376,Mar_Inputs_Calc_exHACC!O:O,0)),"Mar","-")</f>
        <v>-</v>
      </c>
      <c r="L376" s="1132" t="str">
        <f>IF(ISNUMBER(MATCH(F376,Jul_Inputs_Calc!P:P,0)),"Jul","-")</f>
        <v>Jul</v>
      </c>
      <c r="M376" s="1132" t="str">
        <f>IF(ISNUMBER(MATCH(F376,Sep_Inputs_Calc!O:O,0)),"Sep","-")</f>
        <v>-</v>
      </c>
      <c r="N376" s="1132" t="str">
        <f>IF(ISNUMBER(MATCH(F1173,Oct_Inputs_Calc!O:O,0)),"Oct","-")</f>
        <v>-</v>
      </c>
      <c r="O376" s="1132"/>
      <c r="P376" s="1138" t="str">
        <f>IF(A376=
"A",_xlfn.XLOOKUP(F376,'Section A - Public Patients'!T:T,'Section A - Public Patients'!S:S),
IF(A376="B",_xlfn.XLOOKUP(F376,'Section B - Private Patients'!T:T,'Section B - Private Patients'!S:S),
IF(A376="C",_xlfn.XLOOKUP(F376,'Section C - Psych &amp; Mental Hlth'!T:T,'Section C - Psych &amp; Mental Hlth'!S:S),
IF(A376="D",_xlfn.XLOOKUP(F376,'Section D - Res Com.Care, MPHS '!T:T,'Section D - Res Com.Care, MPHS '!S:S),
IF(A376="E",_xlfn.XLOOKUP(F376,'Section E - Miscellaneous '!T:T,'Section E - Miscellaneous '!S:S))))))</f>
        <v>LINKED</v>
      </c>
      <c r="Q376" s="1145" t="str">
        <f>IF(A376=
"A",_xlfn.XLOOKUP(F376,'Section A - Public Patients'!T:T,'Section A - Public Patients'!V:V),
IF(A376="B",_xlfn.XLOOKUP(F376,'Section B - Private Patients'!T:T,'Section B - Private Patients'!V:V),
IF(A376="C",_xlfn.XLOOKUP(F376,'Section C - Psych &amp; Mental Hlth'!T:T,'Section C - Psych &amp; Mental Hlth'!V:V),
IF(A376="D",_xlfn.XLOOKUP(F376,'Section D - Res Com.Care, MPHS '!T:T,'Section D - Res Com.Care, MPHS '!V:V),
IF(A376="E",_xlfn.XLOOKUP(F376,'Section E - Miscellaneous '!T:T,'Section E - Miscellaneous '!V:V))))))</f>
        <v>B-1.1-008</v>
      </c>
      <c r="R376" s="1202" t="str">
        <f t="shared" si="17"/>
        <v>GSDB4SDGen Shared Day Band 4 - SD90007146</v>
      </c>
    </row>
    <row r="377" spans="1:18" x14ac:dyDescent="0.2">
      <c r="A377" s="1078" t="str">
        <f t="shared" si="16"/>
        <v>B</v>
      </c>
      <c r="B377" s="1086" t="s">
        <v>38</v>
      </c>
      <c r="C377" s="1438" t="s">
        <v>125</v>
      </c>
      <c r="D377" s="1089" t="s">
        <v>126</v>
      </c>
      <c r="E377" s="1438">
        <v>90006361</v>
      </c>
      <c r="F377" s="1132" t="s">
        <v>4740</v>
      </c>
      <c r="G377" s="1132"/>
      <c r="H377" s="1132"/>
      <c r="I377" s="1132" t="str">
        <f t="shared" si="15"/>
        <v>----Jul----</v>
      </c>
      <c r="J377" s="1132" t="str">
        <f>IF(ISNUMBER(MATCH(F377,Jan_Inputs_Calc!O:O,0)),"Jan","-")</f>
        <v>-</v>
      </c>
      <c r="K377" s="1132" t="str">
        <f>IF(ISNUMBER(MATCH(F377,Mar_Inputs_Calc_exHACC!O:O,0)),"Mar","-")</f>
        <v>-</v>
      </c>
      <c r="L377" s="1132" t="str">
        <f>IF(ISNUMBER(MATCH(F377,Jul_Inputs_Calc!P:P,0)),"Jul","-")</f>
        <v>Jul</v>
      </c>
      <c r="M377" s="1132" t="str">
        <f>IF(ISNUMBER(MATCH(F377,Sep_Inputs_Calc!O:O,0)),"Sep","-")</f>
        <v>-</v>
      </c>
      <c r="N377" s="1132" t="str">
        <f>IF(ISNUMBER(MATCH(F1174,Oct_Inputs_Calc!O:O,0)),"Oct","-")</f>
        <v>-</v>
      </c>
      <c r="O377" s="1132"/>
      <c r="P377" s="1138" t="str">
        <f>IF(A377=
"A",_xlfn.XLOOKUP(F377,'Section A - Public Patients'!T:T,'Section A - Public Patients'!S:S),
IF(A377="B",_xlfn.XLOOKUP(F377,'Section B - Private Patients'!T:T,'Section B - Private Patients'!S:S),
IF(A377="C",_xlfn.XLOOKUP(F377,'Section C - Psych &amp; Mental Hlth'!T:T,'Section C - Psych &amp; Mental Hlth'!S:S),
IF(A377="D",_xlfn.XLOOKUP(F377,'Section D - Res Com.Care, MPHS '!T:T,'Section D - Res Com.Care, MPHS '!S:S),
IF(A377="E",_xlfn.XLOOKUP(F377,'Section E - Miscellaneous '!T:T,'Section E - Miscellaneous '!S:S))))))</f>
        <v>LINKED</v>
      </c>
      <c r="Q377" s="1145" t="str">
        <f>IF(A377=
"A",_xlfn.XLOOKUP(F377,'Section A - Public Patients'!T:T,'Section A - Public Patients'!V:V),
IF(A377="B",_xlfn.XLOOKUP(F377,'Section B - Private Patients'!T:T,'Section B - Private Patients'!V:V),
IF(A377="C",_xlfn.XLOOKUP(F377,'Section C - Psych &amp; Mental Hlth'!T:T,'Section C - Psych &amp; Mental Hlth'!V:V),
IF(A377="D",_xlfn.XLOOKUP(F377,'Section D - Res Com.Care, MPHS '!T:T,'Section D - Res Com.Care, MPHS '!V:V),
IF(A377="E",_xlfn.XLOOKUP(F377,'Section E - Miscellaneous '!T:T,'Section E - Miscellaneous '!V:V))))))</f>
        <v>B-1.1-008</v>
      </c>
      <c r="R377" s="1202" t="str">
        <f t="shared" si="17"/>
        <v>GSRCGen Shared Respite Care (Hospital Only)90006361</v>
      </c>
    </row>
    <row r="378" spans="1:18" x14ac:dyDescent="0.2">
      <c r="A378" s="1078" t="str">
        <f t="shared" si="16"/>
        <v>B</v>
      </c>
      <c r="B378" s="1086" t="s">
        <v>38</v>
      </c>
      <c r="C378" s="1438" t="s">
        <v>123</v>
      </c>
      <c r="D378" s="1089" t="s">
        <v>124</v>
      </c>
      <c r="E378" s="1438">
        <v>90007147</v>
      </c>
      <c r="F378" s="1132" t="s">
        <v>4741</v>
      </c>
      <c r="G378" s="1132"/>
      <c r="H378" s="1132"/>
      <c r="I378" s="1132" t="str">
        <f t="shared" si="15"/>
        <v>----Jul----</v>
      </c>
      <c r="J378" s="1132" t="str">
        <f>IF(ISNUMBER(MATCH(F378,Jan_Inputs_Calc!O:O,0)),"Jan","-")</f>
        <v>-</v>
      </c>
      <c r="K378" s="1132" t="str">
        <f>IF(ISNUMBER(MATCH(F378,Mar_Inputs_Calc_exHACC!O:O,0)),"Mar","-")</f>
        <v>-</v>
      </c>
      <c r="L378" s="1132" t="str">
        <f>IF(ISNUMBER(MATCH(F378,Jul_Inputs_Calc!P:P,0)),"Jul","-")</f>
        <v>Jul</v>
      </c>
      <c r="M378" s="1132" t="str">
        <f>IF(ISNUMBER(MATCH(F378,Sep_Inputs_Calc!O:O,0)),"Sep","-")</f>
        <v>-</v>
      </c>
      <c r="N378" s="1132" t="str">
        <f>IF(ISNUMBER(MATCH(F1175,Oct_Inputs_Calc!O:O,0)),"Oct","-")</f>
        <v>-</v>
      </c>
      <c r="O378" s="1132"/>
      <c r="P378" s="1138" t="str">
        <f>IF(A378=
"A",_xlfn.XLOOKUP(F378,'Section A - Public Patients'!T:T,'Section A - Public Patients'!S:S),
IF(A378="B",_xlfn.XLOOKUP(F378,'Section B - Private Patients'!T:T,'Section B - Private Patients'!S:S),
IF(A378="C",_xlfn.XLOOKUP(F378,'Section C - Psych &amp; Mental Hlth'!T:T,'Section C - Psych &amp; Mental Hlth'!S:S),
IF(A378="D",_xlfn.XLOOKUP(F378,'Section D - Res Com.Care, MPHS '!T:T,'Section D - Res Com.Care, MPHS '!S:S),
IF(A378="E",_xlfn.XLOOKUP(F378,'Section E - Miscellaneous '!T:T,'Section E - Miscellaneous '!S:S))))))</f>
        <v>LINKED</v>
      </c>
      <c r="Q378" s="1145" t="str">
        <f>IF(A378=
"A",_xlfn.XLOOKUP(F378,'Section A - Public Patients'!T:T,'Section A - Public Patients'!V:V),
IF(A378="B",_xlfn.XLOOKUP(F378,'Section B - Private Patients'!T:T,'Section B - Private Patients'!V:V),
IF(A378="C",_xlfn.XLOOKUP(F378,'Section C - Psych &amp; Mental Hlth'!T:T,'Section C - Psych &amp; Mental Hlth'!V:V),
IF(A378="D",_xlfn.XLOOKUP(F378,'Section D - Res Com.Care, MPHS '!T:T,'Section D - Res Com.Care, MPHS '!V:V),
IF(A378="E",_xlfn.XLOOKUP(F378,'Section E - Miscellaneous '!T:T,'Section E - Miscellaneous '!V:V))))))</f>
        <v>B-1.1-002</v>
      </c>
      <c r="R378" s="1202" t="str">
        <f t="shared" si="17"/>
        <v>GSRCSDGen Shared Respite Care - SD (Hospital Only)90007147</v>
      </c>
    </row>
    <row r="379" spans="1:18" x14ac:dyDescent="0.2">
      <c r="A379" s="1078" t="str">
        <f t="shared" si="16"/>
        <v>B</v>
      </c>
      <c r="B379" s="1086" t="s">
        <v>44</v>
      </c>
      <c r="C379" s="1438" t="s">
        <v>127</v>
      </c>
      <c r="D379" s="1089" t="s">
        <v>128</v>
      </c>
      <c r="E379" s="1438">
        <v>90005772</v>
      </c>
      <c r="F379" s="1132" t="s">
        <v>4742</v>
      </c>
      <c r="G379" s="1132"/>
      <c r="H379" s="1132"/>
      <c r="I379" s="1132" t="str">
        <f t="shared" si="15"/>
        <v>----Jul----</v>
      </c>
      <c r="J379" s="1132" t="str">
        <f>IF(ISNUMBER(MATCH(F379,Jan_Inputs_Calc!O:O,0)),"Jan","-")</f>
        <v>-</v>
      </c>
      <c r="K379" s="1132" t="str">
        <f>IF(ISNUMBER(MATCH(F379,Mar_Inputs_Calc_exHACC!O:O,0)),"Mar","-")</f>
        <v>-</v>
      </c>
      <c r="L379" s="1132" t="str">
        <f>IF(ISNUMBER(MATCH(F379,Jul_Inputs_Calc!P:P,0)),"Jul","-")</f>
        <v>Jul</v>
      </c>
      <c r="M379" s="1132" t="str">
        <f>IF(ISNUMBER(MATCH(F379,Sep_Inputs_Calc!O:O,0)),"Sep","-")</f>
        <v>-</v>
      </c>
      <c r="N379" s="1132" t="str">
        <f>IF(ISNUMBER(MATCH(F1176,Oct_Inputs_Calc!O:O,0)),"Oct","-")</f>
        <v>-</v>
      </c>
      <c r="O379" s="1132"/>
      <c r="P379" s="1138" t="str">
        <f>IF(A379=
"A",_xlfn.XLOOKUP(F379,'Section A - Public Patients'!T:T,'Section A - Public Patients'!S:S),
IF(A379="B",_xlfn.XLOOKUP(F379,'Section B - Private Patients'!T:T,'Section B - Private Patients'!S:S),
IF(A379="C",_xlfn.XLOOKUP(F379,'Section C - Psych &amp; Mental Hlth'!T:T,'Section C - Psych &amp; Mental Hlth'!S:S),
IF(A379="D",_xlfn.XLOOKUP(F379,'Section D - Res Com.Care, MPHS '!T:T,'Section D - Res Com.Care, MPHS '!S:S),
IF(A379="E",_xlfn.XLOOKUP(F379,'Section E - Miscellaneous '!T:T,'Section E - Miscellaneous '!S:S))))))</f>
        <v>LINKED</v>
      </c>
      <c r="Q379" s="1145" t="str">
        <f>IF(A379=
"A",_xlfn.XLOOKUP(F379,'Section A - Public Patients'!T:T,'Section A - Public Patients'!V:V),
IF(A379="B",_xlfn.XLOOKUP(F379,'Section B - Private Patients'!T:T,'Section B - Private Patients'!V:V),
IF(A379="C",_xlfn.XLOOKUP(F379,'Section C - Psych &amp; Mental Hlth'!T:T,'Section C - Psych &amp; Mental Hlth'!V:V),
IF(A379="D",_xlfn.XLOOKUP(F379,'Section D - Res Com.Care, MPHS '!T:T,'Section D - Res Com.Care, MPHS '!V:V),
IF(A379="E",_xlfn.XLOOKUP(F379,'Section E - Miscellaneous '!T:T,'Section E - Miscellaneous '!V:V))))))</f>
        <v>B-1.1-008</v>
      </c>
      <c r="R379" s="1202" t="str">
        <f t="shared" si="17"/>
        <v>GSQGen Shared Qualified90005772</v>
      </c>
    </row>
    <row r="380" spans="1:18" x14ac:dyDescent="0.2">
      <c r="A380" s="1078" t="str">
        <f t="shared" si="16"/>
        <v>B</v>
      </c>
      <c r="B380" s="1086" t="s">
        <v>44</v>
      </c>
      <c r="C380" s="1438" t="s">
        <v>129</v>
      </c>
      <c r="D380" s="1089" t="s">
        <v>130</v>
      </c>
      <c r="E380" s="1438">
        <v>90007148</v>
      </c>
      <c r="F380" s="1132" t="s">
        <v>4743</v>
      </c>
      <c r="G380" s="1132"/>
      <c r="H380" s="1132"/>
      <c r="I380" s="1132" t="str">
        <f t="shared" si="15"/>
        <v>----Jul----</v>
      </c>
      <c r="J380" s="1132" t="str">
        <f>IF(ISNUMBER(MATCH(F380,Jan_Inputs_Calc!O:O,0)),"Jan","-")</f>
        <v>-</v>
      </c>
      <c r="K380" s="1132" t="str">
        <f>IF(ISNUMBER(MATCH(F380,Mar_Inputs_Calc_exHACC!O:O,0)),"Mar","-")</f>
        <v>-</v>
      </c>
      <c r="L380" s="1132" t="str">
        <f>IF(ISNUMBER(MATCH(F380,Jul_Inputs_Calc!P:P,0)),"Jul","-")</f>
        <v>Jul</v>
      </c>
      <c r="M380" s="1132" t="str">
        <f>IF(ISNUMBER(MATCH(F380,Sep_Inputs_Calc!O:O,0)),"Sep","-")</f>
        <v>-</v>
      </c>
      <c r="N380" s="1132" t="str">
        <f>IF(ISNUMBER(MATCH(F1177,Oct_Inputs_Calc!O:O,0)),"Oct","-")</f>
        <v>-</v>
      </c>
      <c r="O380" s="1132"/>
      <c r="P380" s="1138" t="str">
        <f>IF(A380=
"A",_xlfn.XLOOKUP(F380,'Section A - Public Patients'!T:T,'Section A - Public Patients'!S:S),
IF(A380="B",_xlfn.XLOOKUP(F380,'Section B - Private Patients'!T:T,'Section B - Private Patients'!S:S),
IF(A380="C",_xlfn.XLOOKUP(F380,'Section C - Psych &amp; Mental Hlth'!T:T,'Section C - Psych &amp; Mental Hlth'!S:S),
IF(A380="D",_xlfn.XLOOKUP(F380,'Section D - Res Com.Care, MPHS '!T:T,'Section D - Res Com.Care, MPHS '!S:S),
IF(A380="E",_xlfn.XLOOKUP(F380,'Section E - Miscellaneous '!T:T,'Section E - Miscellaneous '!S:S))))))</f>
        <v>LINKED</v>
      </c>
      <c r="Q380" s="1145" t="str">
        <f>IF(A380=
"A",_xlfn.XLOOKUP(F380,'Section A - Public Patients'!T:T,'Section A - Public Patients'!V:V),
IF(A380="B",_xlfn.XLOOKUP(F380,'Section B - Private Patients'!T:T,'Section B - Private Patients'!V:V),
IF(A380="C",_xlfn.XLOOKUP(F380,'Section C - Psych &amp; Mental Hlth'!T:T,'Section C - Psych &amp; Mental Hlth'!V:V),
IF(A380="D",_xlfn.XLOOKUP(F380,'Section D - Res Com.Care, MPHS '!T:T,'Section D - Res Com.Care, MPHS '!V:V),
IF(A380="E",_xlfn.XLOOKUP(F380,'Section E - Miscellaneous '!T:T,'Section E - Miscellaneous '!V:V))))))</f>
        <v>B-1.1-002</v>
      </c>
      <c r="R380" s="1202" t="str">
        <f t="shared" si="17"/>
        <v>GSQSDGen Shared Qualified - SD90007148</v>
      </c>
    </row>
    <row r="381" spans="1:18" x14ac:dyDescent="0.2">
      <c r="A381" s="1078" t="str">
        <f t="shared" si="16"/>
        <v>B</v>
      </c>
      <c r="B381" s="1086" t="s">
        <v>44</v>
      </c>
      <c r="C381" s="1438" t="s">
        <v>131</v>
      </c>
      <c r="D381" s="1089" t="s">
        <v>132</v>
      </c>
      <c r="E381" s="1438" t="s">
        <v>6181</v>
      </c>
      <c r="F381" s="1132" t="s">
        <v>4744</v>
      </c>
      <c r="G381" s="1132"/>
      <c r="H381" s="1132"/>
      <c r="I381" s="1132" t="str">
        <f t="shared" si="15"/>
        <v>---------</v>
      </c>
      <c r="J381" s="1132" t="str">
        <f>IF(ISNUMBER(MATCH(F381,Jan_Inputs_Calc!O:O,0)),"Jan","-")</f>
        <v>-</v>
      </c>
      <c r="K381" s="1132" t="str">
        <f>IF(ISNUMBER(MATCH(F381,Mar_Inputs_Calc_exHACC!O:O,0)),"Mar","-")</f>
        <v>-</v>
      </c>
      <c r="L381" s="1132" t="str">
        <f>IF(ISNUMBER(MATCH(F381,Jul_Inputs_Calc!P:P,0)),"Jul","-")</f>
        <v>-</v>
      </c>
      <c r="M381" s="1132" t="str">
        <f>IF(ISNUMBER(MATCH(F381,Sep_Inputs_Calc!O:O,0)),"Sep","-")</f>
        <v>-</v>
      </c>
      <c r="N381" s="1132" t="str">
        <f>IF(ISNUMBER(MATCH(F1178,Oct_Inputs_Calc!O:O,0)),"Oct","-")</f>
        <v>-</v>
      </c>
      <c r="O381" s="1132"/>
      <c r="P381" s="1138" t="str">
        <f>IF(A381=
"A",_xlfn.XLOOKUP(F381,'Section A - Public Patients'!T:T,'Section A - Public Patients'!S:S),
IF(A381="B",_xlfn.XLOOKUP(F381,'Section B - Private Patients'!T:T,'Section B - Private Patients'!S:S),
IF(A381="C",_xlfn.XLOOKUP(F381,'Section C - Psych &amp; Mental Hlth'!T:T,'Section C - Psych &amp; Mental Hlth'!S:S),
IF(A381="D",_xlfn.XLOOKUP(F381,'Section D - Res Com.Care, MPHS '!T:T,'Section D - Res Com.Care, MPHS '!S:S),
IF(A381="E",_xlfn.XLOOKUP(F381,'Section E - Miscellaneous '!T:T,'Section E - Miscellaneous '!S:S))))))</f>
        <v>NIL</v>
      </c>
      <c r="Q381" s="1145">
        <f>IF(A381=
"A",_xlfn.XLOOKUP(F381,'Section A - Public Patients'!T:T,'Section A - Public Patients'!V:V),
IF(A381="B",_xlfn.XLOOKUP(F381,'Section B - Private Patients'!T:T,'Section B - Private Patients'!V:V),
IF(A381="C",_xlfn.XLOOKUP(F381,'Section C - Psych &amp; Mental Hlth'!T:T,'Section C - Psych &amp; Mental Hlth'!V:V),
IF(A381="D",_xlfn.XLOOKUP(F381,'Section D - Res Com.Care, MPHS '!T:T,'Section D - Res Com.Care, MPHS '!V:V),
IF(A381="E",_xlfn.XLOOKUP(F381,'Section E - Miscellaneous '!T:T,'Section E - Miscellaneous '!V:V))))))</f>
        <v>0</v>
      </c>
      <c r="R381" s="1202" t="str">
        <f t="shared" si="17"/>
        <v>GSUQGen Shared Unqualified Nil</v>
      </c>
    </row>
    <row r="382" spans="1:18" x14ac:dyDescent="0.2">
      <c r="A382" s="1078" t="str">
        <f t="shared" si="16"/>
        <v>B</v>
      </c>
      <c r="B382" s="1086" t="s">
        <v>44</v>
      </c>
      <c r="C382" s="1438" t="s">
        <v>133</v>
      </c>
      <c r="D382" s="1089" t="s">
        <v>134</v>
      </c>
      <c r="E382" s="1438" t="s">
        <v>6181</v>
      </c>
      <c r="F382" s="1132" t="s">
        <v>4745</v>
      </c>
      <c r="G382" s="1132"/>
      <c r="H382" s="1132"/>
      <c r="I382" s="1132" t="str">
        <f t="shared" si="15"/>
        <v>---------</v>
      </c>
      <c r="J382" s="1132" t="str">
        <f>IF(ISNUMBER(MATCH(F382,Jan_Inputs_Calc!O:O,0)),"Jan","-")</f>
        <v>-</v>
      </c>
      <c r="K382" s="1132" t="str">
        <f>IF(ISNUMBER(MATCH(F382,Mar_Inputs_Calc_exHACC!O:O,0)),"Mar","-")</f>
        <v>-</v>
      </c>
      <c r="L382" s="1132" t="str">
        <f>IF(ISNUMBER(MATCH(F382,Jul_Inputs_Calc!P:P,0)),"Jul","-")</f>
        <v>-</v>
      </c>
      <c r="M382" s="1132" t="str">
        <f>IF(ISNUMBER(MATCH(F382,Sep_Inputs_Calc!O:O,0)),"Sep","-")</f>
        <v>-</v>
      </c>
      <c r="N382" s="1132" t="str">
        <f>IF(ISNUMBER(MATCH(F1179,Oct_Inputs_Calc!O:O,0)),"Oct","-")</f>
        <v>-</v>
      </c>
      <c r="O382" s="1132"/>
      <c r="P382" s="1138" t="str">
        <f>IF(A382=
"A",_xlfn.XLOOKUP(F382,'Section A - Public Patients'!T:T,'Section A - Public Patients'!S:S),
IF(A382="B",_xlfn.XLOOKUP(F382,'Section B - Private Patients'!T:T,'Section B - Private Patients'!S:S),
IF(A382="C",_xlfn.XLOOKUP(F382,'Section C - Psych &amp; Mental Hlth'!T:T,'Section C - Psych &amp; Mental Hlth'!S:S),
IF(A382="D",_xlfn.XLOOKUP(F382,'Section D - Res Com.Care, MPHS '!T:T,'Section D - Res Com.Care, MPHS '!S:S),
IF(A382="E",_xlfn.XLOOKUP(F382,'Section E - Miscellaneous '!T:T,'Section E - Miscellaneous '!S:S))))))</f>
        <v>NIL</v>
      </c>
      <c r="Q382" s="1145">
        <f>IF(A382=
"A",_xlfn.XLOOKUP(F382,'Section A - Public Patients'!T:T,'Section A - Public Patients'!V:V),
IF(A382="B",_xlfn.XLOOKUP(F382,'Section B - Private Patients'!T:T,'Section B - Private Patients'!V:V),
IF(A382="C",_xlfn.XLOOKUP(F382,'Section C - Psych &amp; Mental Hlth'!T:T,'Section C - Psych &amp; Mental Hlth'!V:V),
IF(A382="D",_xlfn.XLOOKUP(F382,'Section D - Res Com.Care, MPHS '!T:T,'Section D - Res Com.Care, MPHS '!V:V),
IF(A382="E",_xlfn.XLOOKUP(F382,'Section E - Miscellaneous '!T:T,'Section E - Miscellaneous '!V:V))))))</f>
        <v>0</v>
      </c>
      <c r="R382" s="1202" t="str">
        <f t="shared" si="17"/>
        <v>GSUQSDGen Shared Unqualified - SDNil</v>
      </c>
    </row>
    <row r="383" spans="1:18" x14ac:dyDescent="0.2">
      <c r="A383" s="1078" t="str">
        <f t="shared" si="16"/>
        <v>B</v>
      </c>
      <c r="B383" s="1086" t="s">
        <v>89</v>
      </c>
      <c r="C383" s="1438" t="s">
        <v>135</v>
      </c>
      <c r="D383" s="1089" t="s">
        <v>136</v>
      </c>
      <c r="E383" s="1438">
        <v>90006362</v>
      </c>
      <c r="F383" s="1132" t="s">
        <v>4746</v>
      </c>
      <c r="G383" s="1132"/>
      <c r="H383" s="1132"/>
      <c r="I383" s="1132" t="str">
        <f t="shared" si="15"/>
        <v>--Mar---Sep--</v>
      </c>
      <c r="J383" s="1132" t="str">
        <f>IF(ISNUMBER(MATCH(F383,Jan_Inputs_Calc!O:O,0)),"Jan","-")</f>
        <v>-</v>
      </c>
      <c r="K383" s="1132" t="str">
        <f>IF(ISNUMBER(MATCH(F383,Mar_Inputs_Calc_exHACC!O:O,0)),"Mar","-")</f>
        <v>Mar</v>
      </c>
      <c r="L383" s="1132" t="str">
        <f>IF(ISNUMBER(MATCH(F383,Jul_Inputs_Calc!P:P,0)),"Jul","-")</f>
        <v>-</v>
      </c>
      <c r="M383" s="1132" t="str">
        <f>IF(ISNUMBER(MATCH(F383,Sep_Inputs_Calc!O:O,0)),"Sep","-")</f>
        <v>Sep</v>
      </c>
      <c r="N383" s="1132" t="str">
        <f>IF(ISNUMBER(MATCH(F1180,Oct_Inputs_Calc!O:O,0)),"Oct","-")</f>
        <v>-</v>
      </c>
      <c r="O383" s="1132"/>
      <c r="P383" s="1138" t="str">
        <f>IF(A383=
"A",_xlfn.XLOOKUP(F383,'Section A - Public Patients'!T:T,'Section A - Public Patients'!S:S),
IF(A383="B",_xlfn.XLOOKUP(F383,'Section B - Private Patients'!T:T,'Section B - Private Patients'!S:S),
IF(A383="C",_xlfn.XLOOKUP(F383,'Section C - Psych &amp; Mental Hlth'!T:T,'Section C - Psych &amp; Mental Hlth'!S:S),
IF(A383="D",_xlfn.XLOOKUP(F383,'Section D - Res Com.Care, MPHS '!T:T,'Section D - Res Com.Care, MPHS '!S:S),
IF(A383="E",_xlfn.XLOOKUP(F383,'Section E - Miscellaneous '!T:T,'Section E - Miscellaneous '!S:S))))))</f>
        <v>INPUT</v>
      </c>
      <c r="Q383" s="1145" t="str">
        <f>IF(A383=
"A",_xlfn.XLOOKUP(F383,'Section A - Public Patients'!T:T,'Section A - Public Patients'!V:V),
IF(A383="B",_xlfn.XLOOKUP(F383,'Section B - Private Patients'!T:T,'Section B - Private Patients'!V:V),
IF(A383="C",_xlfn.XLOOKUP(F383,'Section C - Psych &amp; Mental Hlth'!T:T,'Section C - Psych &amp; Mental Hlth'!V:V),
IF(A383="D",_xlfn.XLOOKUP(F383,'Section D - Res Com.Care, MPHS '!T:T,'Section D - Res Com.Care, MPHS '!V:V),
IF(A383="E",_xlfn.XLOOKUP(F383,'Section E - Miscellaneous '!T:T,'Section E - Miscellaneous '!V:V))))))</f>
        <v>B-1.1-029</v>
      </c>
      <c r="R383" s="1202" t="str">
        <f t="shared" si="17"/>
        <v>GSLSGen Shared Long Stay (with patient &amp; insurer contribution)90006362</v>
      </c>
    </row>
    <row r="384" spans="1:18" x14ac:dyDescent="0.2">
      <c r="A384" s="1078" t="str">
        <f t="shared" si="16"/>
        <v>B</v>
      </c>
      <c r="B384" s="1086" t="s">
        <v>89</v>
      </c>
      <c r="C384" s="1438" t="s">
        <v>138</v>
      </c>
      <c r="D384" s="1089" t="s">
        <v>139</v>
      </c>
      <c r="E384" s="1438">
        <v>90007149</v>
      </c>
      <c r="F384" s="1132" t="s">
        <v>4747</v>
      </c>
      <c r="G384" s="1132"/>
      <c r="H384" s="1132"/>
      <c r="I384" s="1132" t="str">
        <f t="shared" si="15"/>
        <v>--Mar---Sep--</v>
      </c>
      <c r="J384" s="1132" t="str">
        <f>IF(ISNUMBER(MATCH(F384,Jan_Inputs_Calc!O:O,0)),"Jan","-")</f>
        <v>-</v>
      </c>
      <c r="K384" s="1132" t="str">
        <f>IF(ISNUMBER(MATCH(F384,Mar_Inputs_Calc_exHACC!O:O,0)),"Mar","-")</f>
        <v>Mar</v>
      </c>
      <c r="L384" s="1132" t="str">
        <f>IF(ISNUMBER(MATCH(F384,Jul_Inputs_Calc!P:P,0)),"Jul","-")</f>
        <v>-</v>
      </c>
      <c r="M384" s="1132" t="str">
        <f>IF(ISNUMBER(MATCH(F384,Sep_Inputs_Calc!O:O,0)),"Sep","-")</f>
        <v>Sep</v>
      </c>
      <c r="N384" s="1132" t="str">
        <f>IF(ISNUMBER(MATCH(F1181,Oct_Inputs_Calc!O:O,0)),"Oct","-")</f>
        <v>-</v>
      </c>
      <c r="O384" s="1132"/>
      <c r="P384" s="1138" t="str">
        <f>IF(A384=
"A",_xlfn.XLOOKUP(F384,'Section A - Public Patients'!T:T,'Section A - Public Patients'!S:S),
IF(A384="B",_xlfn.XLOOKUP(F384,'Section B - Private Patients'!T:T,'Section B - Private Patients'!S:S),
IF(A384="C",_xlfn.XLOOKUP(F384,'Section C - Psych &amp; Mental Hlth'!T:T,'Section C - Psych &amp; Mental Hlth'!S:S),
IF(A384="D",_xlfn.XLOOKUP(F384,'Section D - Res Com.Care, MPHS '!T:T,'Section D - Res Com.Care, MPHS '!S:S),
IF(A384="E",_xlfn.XLOOKUP(F384,'Section E - Miscellaneous '!T:T,'Section E - Miscellaneous '!S:S))))))</f>
        <v>LINKED</v>
      </c>
      <c r="Q384" s="1145" t="str">
        <f>IF(A384=
"A",_xlfn.XLOOKUP(F384,'Section A - Public Patients'!T:T,'Section A - Public Patients'!V:V),
IF(A384="B",_xlfn.XLOOKUP(F384,'Section B - Private Patients'!T:T,'Section B - Private Patients'!V:V),
IF(A384="C",_xlfn.XLOOKUP(F384,'Section C - Psych &amp; Mental Hlth'!T:T,'Section C - Psych &amp; Mental Hlth'!V:V),
IF(A384="D",_xlfn.XLOOKUP(F384,'Section D - Res Com.Care, MPHS '!T:T,'Section D - Res Com.Care, MPHS '!V:V),
IF(A384="E",_xlfn.XLOOKUP(F384,'Section E - Miscellaneous '!T:T,'Section E - Miscellaneous '!V:V))))))</f>
        <v>B-1.1-029</v>
      </c>
      <c r="R384" s="1202" t="str">
        <f t="shared" si="17"/>
        <v>GSLSSDGen Shared Long Stay Same Day (with  patient &amp; insurer contribution)90007149</v>
      </c>
    </row>
    <row r="385" spans="1:18" ht="25.5" x14ac:dyDescent="0.2">
      <c r="A385" s="1078" t="str">
        <f t="shared" si="16"/>
        <v>B</v>
      </c>
      <c r="B385" s="1086" t="s">
        <v>2521</v>
      </c>
      <c r="C385" s="1438" t="s">
        <v>6181</v>
      </c>
      <c r="D385" s="1087" t="s">
        <v>141</v>
      </c>
      <c r="E385" s="1438" t="s">
        <v>6181</v>
      </c>
      <c r="F385" s="1132" t="s">
        <v>4748</v>
      </c>
      <c r="G385" s="1132"/>
      <c r="H385" s="1132"/>
      <c r="I385" s="1132" t="str">
        <f t="shared" si="15"/>
        <v>---------</v>
      </c>
      <c r="J385" s="1132" t="str">
        <f>IF(ISNUMBER(MATCH(F385,Jan_Inputs_Calc!O:O,0)),"Jan","-")</f>
        <v>-</v>
      </c>
      <c r="K385" s="1132" t="str">
        <f>IF(ISNUMBER(MATCH(F385,Mar_Inputs_Calc_exHACC!O:O,0)),"Mar","-")</f>
        <v>-</v>
      </c>
      <c r="L385" s="1132" t="str">
        <f>IF(ISNUMBER(MATCH(F385,Jul_Inputs_Calc!P:P,0)),"Jul","-")</f>
        <v>-</v>
      </c>
      <c r="M385" s="1132" t="str">
        <f>IF(ISNUMBER(MATCH(F385,Sep_Inputs_Calc!O:O,0)),"Sep","-")</f>
        <v>-</v>
      </c>
      <c r="N385" s="1132" t="str">
        <f>IF(ISNUMBER(MATCH(F1182,Oct_Inputs_Calc!O:O,0)),"Oct","-")</f>
        <v>-</v>
      </c>
      <c r="O385" s="1132"/>
      <c r="P385" s="1138" t="str">
        <f>IF(A385=
"A",_xlfn.XLOOKUP(F385,'Section A - Public Patients'!T:T,'Section A - Public Patients'!S:S),
IF(A385="B",_xlfn.XLOOKUP(F385,'Section B - Private Patients'!T:T,'Section B - Private Patients'!S:S),
IF(A385="C",_xlfn.XLOOKUP(F385,'Section C - Psych &amp; Mental Hlth'!T:T,'Section C - Psych &amp; Mental Hlth'!S:S),
IF(A385="D",_xlfn.XLOOKUP(F385,'Section D - Res Com.Care, MPHS '!T:T,'Section D - Res Com.Care, MPHS '!S:S),
IF(A385="E",_xlfn.XLOOKUP(F385,'Section E - Miscellaneous '!T:T,'Section E - Miscellaneous '!S:S))))))</f>
        <v>SPECIAL</v>
      </c>
      <c r="Q385" s="1145">
        <f>IF(A385=
"A",_xlfn.XLOOKUP(F385,'Section A - Public Patients'!T:T,'Section A - Public Patients'!V:V),
IF(A385="B",_xlfn.XLOOKUP(F385,'Section B - Private Patients'!T:T,'Section B - Private Patients'!V:V),
IF(A385="C",_xlfn.XLOOKUP(F385,'Section C - Psych &amp; Mental Hlth'!T:T,'Section C - Psych &amp; Mental Hlth'!V:V),
IF(A385="D",_xlfn.XLOOKUP(F385,'Section D - Res Com.Care, MPHS '!T:T,'Section D - Res Com.Care, MPHS '!V:V),
IF(A385="E",_xlfn.XLOOKUP(F385,'Section E - Miscellaneous '!T:T,'Section E - Miscellaneous '!V:V))))))</f>
        <v>0</v>
      </c>
      <c r="R385" s="1202" t="str">
        <f t="shared" si="17"/>
        <v>NilPlease ensure the correct postcode of the permanent residential address, ie state of residence and postcode, are entered on HBCIS.Nil</v>
      </c>
    </row>
    <row r="386" spans="1:18" x14ac:dyDescent="0.2">
      <c r="A386" s="1078" t="str">
        <f t="shared" si="16"/>
        <v>B</v>
      </c>
      <c r="B386" s="1086" t="s">
        <v>8</v>
      </c>
      <c r="C386" s="1438" t="s">
        <v>213</v>
      </c>
      <c r="D386" s="1089" t="s">
        <v>214</v>
      </c>
      <c r="E386" s="1438" t="s">
        <v>6181</v>
      </c>
      <c r="F386" s="1132" t="s">
        <v>4749</v>
      </c>
      <c r="G386" s="1132"/>
      <c r="H386" s="1132"/>
      <c r="I386" s="1132" t="str">
        <f t="shared" si="15"/>
        <v>---------</v>
      </c>
      <c r="J386" s="1132" t="str">
        <f>IF(ISNUMBER(MATCH(F386,Jan_Inputs_Calc!O:O,0)),"Jan","-")</f>
        <v>-</v>
      </c>
      <c r="K386" s="1132" t="str">
        <f>IF(ISNUMBER(MATCH(F386,Mar_Inputs_Calc_exHACC!O:O,0)),"Mar","-")</f>
        <v>-</v>
      </c>
      <c r="L386" s="1132" t="str">
        <f>IF(ISNUMBER(MATCH(F386,Jul_Inputs_Calc!P:P,0)),"Jul","-")</f>
        <v>-</v>
      </c>
      <c r="M386" s="1132" t="str">
        <f>IF(ISNUMBER(MATCH(F386,Sep_Inputs_Calc!O:O,0)),"Sep","-")</f>
        <v>-</v>
      </c>
      <c r="N386" s="1132" t="str">
        <f>IF(ISNUMBER(MATCH(F1183,Oct_Inputs_Calc!O:O,0)),"Oct","-")</f>
        <v>-</v>
      </c>
      <c r="O386" s="1132"/>
      <c r="P386" s="1138" t="str">
        <f>IF(A386=
"A",_xlfn.XLOOKUP(F386,'Section A - Public Patients'!T:T,'Section A - Public Patients'!S:S),
IF(A386="B",_xlfn.XLOOKUP(F386,'Section B - Private Patients'!T:T,'Section B - Private Patients'!S:S),
IF(A386="C",_xlfn.XLOOKUP(F386,'Section C - Psych &amp; Mental Hlth'!T:T,'Section C - Psych &amp; Mental Hlth'!S:S),
IF(A386="D",_xlfn.XLOOKUP(F386,'Section D - Res Com.Care, MPHS '!T:T,'Section D - Res Com.Care, MPHS '!S:S),
IF(A386="E",_xlfn.XLOOKUP(F386,'Section E - Miscellaneous '!T:T,'Section E - Miscellaneous '!S:S))))))</f>
        <v>SPECIAL</v>
      </c>
      <c r="Q386" s="1145">
        <f>IF(A386=
"A",_xlfn.XLOOKUP(F386,'Section A - Public Patients'!T:T,'Section A - Public Patients'!V:V),
IF(A386="B",_xlfn.XLOOKUP(F386,'Section B - Private Patients'!T:T,'Section B - Private Patients'!V:V),
IF(A386="C",_xlfn.XLOOKUP(F386,'Section C - Psych &amp; Mental Hlth'!T:T,'Section C - Psych &amp; Mental Hlth'!V:V),
IF(A386="D",_xlfn.XLOOKUP(F386,'Section D - Res Com.Care, MPHS '!T:T,'Section D - Res Com.Care, MPHS '!V:V),
IF(A386="E",_xlfn.XLOOKUP(F386,'Section E - Miscellaneous '!T:T,'Section E - Miscellaneous '!V:V))))))</f>
        <v>0</v>
      </c>
      <c r="R386" s="1202" t="str">
        <f t="shared" si="17"/>
        <v>GSEDVAGen Shared Eligible DVANil</v>
      </c>
    </row>
    <row r="387" spans="1:18" x14ac:dyDescent="0.2">
      <c r="A387" s="1078" t="str">
        <f t="shared" si="16"/>
        <v>B</v>
      </c>
      <c r="B387" s="1086" t="s">
        <v>8</v>
      </c>
      <c r="C387" s="1438" t="s">
        <v>215</v>
      </c>
      <c r="D387" s="1089" t="s">
        <v>216</v>
      </c>
      <c r="E387" s="1438" t="s">
        <v>6181</v>
      </c>
      <c r="F387" s="1132" t="s">
        <v>4750</v>
      </c>
      <c r="G387" s="1132"/>
      <c r="H387" s="1132"/>
      <c r="I387" s="1132" t="str">
        <f t="shared" si="15"/>
        <v>---------</v>
      </c>
      <c r="J387" s="1132" t="str">
        <f>IF(ISNUMBER(MATCH(F387,Jan_Inputs_Calc!O:O,0)),"Jan","-")</f>
        <v>-</v>
      </c>
      <c r="K387" s="1132" t="str">
        <f>IF(ISNUMBER(MATCH(F387,Mar_Inputs_Calc_exHACC!O:O,0)),"Mar","-")</f>
        <v>-</v>
      </c>
      <c r="L387" s="1132" t="str">
        <f>IF(ISNUMBER(MATCH(F387,Jul_Inputs_Calc!P:P,0)),"Jul","-")</f>
        <v>-</v>
      </c>
      <c r="M387" s="1132" t="str">
        <f>IF(ISNUMBER(MATCH(F387,Sep_Inputs_Calc!O:O,0)),"Sep","-")</f>
        <v>-</v>
      </c>
      <c r="N387" s="1132" t="str">
        <f>IF(ISNUMBER(MATCH(F1184,Oct_Inputs_Calc!O:O,0)),"Oct","-")</f>
        <v>-</v>
      </c>
      <c r="O387" s="1132"/>
      <c r="P387" s="1138" t="str">
        <f>IF(A387=
"A",_xlfn.XLOOKUP(F387,'Section A - Public Patients'!T:T,'Section A - Public Patients'!S:S),
IF(A387="B",_xlfn.XLOOKUP(F387,'Section B - Private Patients'!T:T,'Section B - Private Patients'!S:S),
IF(A387="C",_xlfn.XLOOKUP(F387,'Section C - Psych &amp; Mental Hlth'!T:T,'Section C - Psych &amp; Mental Hlth'!S:S),
IF(A387="D",_xlfn.XLOOKUP(F387,'Section D - Res Com.Care, MPHS '!T:T,'Section D - Res Com.Care, MPHS '!S:S),
IF(A387="E",_xlfn.XLOOKUP(F387,'Section E - Miscellaneous '!T:T,'Section E - Miscellaneous '!S:S))))))</f>
        <v>SPECIAL</v>
      </c>
      <c r="Q387" s="1145">
        <f>IF(A387=
"A",_xlfn.XLOOKUP(F387,'Section A - Public Patients'!T:T,'Section A - Public Patients'!V:V),
IF(A387="B",_xlfn.XLOOKUP(F387,'Section B - Private Patients'!T:T,'Section B - Private Patients'!V:V),
IF(A387="C",_xlfn.XLOOKUP(F387,'Section C - Psych &amp; Mental Hlth'!T:T,'Section C - Psych &amp; Mental Hlth'!V:V),
IF(A387="D",_xlfn.XLOOKUP(F387,'Section D - Res Com.Care, MPHS '!T:T,'Section D - Res Com.Care, MPHS '!V:V),
IF(A387="E",_xlfn.XLOOKUP(F387,'Section E - Miscellaneous '!T:T,'Section E - Miscellaneous '!V:V))))))</f>
        <v>0</v>
      </c>
      <c r="R387" s="1202" t="str">
        <f t="shared" si="17"/>
        <v>GSEDVASDGen Shared Eligible DVA - SDNil</v>
      </c>
    </row>
    <row r="388" spans="1:18" x14ac:dyDescent="0.2">
      <c r="A388" s="1078" t="str">
        <f t="shared" si="16"/>
        <v>B</v>
      </c>
      <c r="B388" s="1086" t="s">
        <v>8</v>
      </c>
      <c r="C388" s="1438" t="s">
        <v>217</v>
      </c>
      <c r="D388" s="1089" t="s">
        <v>218</v>
      </c>
      <c r="E388" s="1438" t="s">
        <v>6181</v>
      </c>
      <c r="F388" s="1132" t="s">
        <v>4751</v>
      </c>
      <c r="G388" s="1132"/>
      <c r="H388" s="1132"/>
      <c r="I388" s="1132" t="str">
        <f t="shared" si="15"/>
        <v>---------</v>
      </c>
      <c r="J388" s="1132" t="str">
        <f>IF(ISNUMBER(MATCH(F388,Jan_Inputs_Calc!O:O,0)),"Jan","-")</f>
        <v>-</v>
      </c>
      <c r="K388" s="1132" t="str">
        <f>IF(ISNUMBER(MATCH(F388,Mar_Inputs_Calc_exHACC!O:O,0)),"Mar","-")</f>
        <v>-</v>
      </c>
      <c r="L388" s="1132" t="str">
        <f>IF(ISNUMBER(MATCH(F388,Jul_Inputs_Calc!P:P,0)),"Jul","-")</f>
        <v>-</v>
      </c>
      <c r="M388" s="1132" t="str">
        <f>IF(ISNUMBER(MATCH(F388,Sep_Inputs_Calc!O:O,0)),"Sep","-")</f>
        <v>-</v>
      </c>
      <c r="N388" s="1132" t="str">
        <f>IF(ISNUMBER(MATCH(F1185,Oct_Inputs_Calc!O:O,0)),"Oct","-")</f>
        <v>-</v>
      </c>
      <c r="O388" s="1132"/>
      <c r="P388" s="1138" t="str">
        <f>IF(A388=
"A",_xlfn.XLOOKUP(F388,'Section A - Public Patients'!T:T,'Section A - Public Patients'!S:S),
IF(A388="B",_xlfn.XLOOKUP(F388,'Section B - Private Patients'!T:T,'Section B - Private Patients'!S:S),
IF(A388="C",_xlfn.XLOOKUP(F388,'Section C - Psych &amp; Mental Hlth'!T:T,'Section C - Psych &amp; Mental Hlth'!S:S),
IF(A388="D",_xlfn.XLOOKUP(F388,'Section D - Res Com.Care, MPHS '!T:T,'Section D - Res Com.Care, MPHS '!S:S),
IF(A388="E",_xlfn.XLOOKUP(F388,'Section E - Miscellaneous '!T:T,'Section E - Miscellaneous '!S:S))))))</f>
        <v>SPECIAL</v>
      </c>
      <c r="Q388" s="1145">
        <f>IF(A388=
"A",_xlfn.XLOOKUP(F388,'Section A - Public Patients'!T:T,'Section A - Public Patients'!V:V),
IF(A388="B",_xlfn.XLOOKUP(F388,'Section B - Private Patients'!T:T,'Section B - Private Patients'!V:V),
IF(A388="C",_xlfn.XLOOKUP(F388,'Section C - Psych &amp; Mental Hlth'!T:T,'Section C - Psych &amp; Mental Hlth'!V:V),
IF(A388="D",_xlfn.XLOOKUP(F388,'Section D - Res Com.Care, MPHS '!T:T,'Section D - Res Com.Care, MPHS '!V:V),
IF(A388="E",_xlfn.XLOOKUP(F388,'Section E - Miscellaneous '!T:T,'Section E - Miscellaneous '!V:V))))))</f>
        <v>0</v>
      </c>
      <c r="R388" s="1202" t="str">
        <f t="shared" si="17"/>
        <v>GSEDVAHHGen Shared DVA Hospital in the HomeNil</v>
      </c>
    </row>
    <row r="389" spans="1:18" x14ac:dyDescent="0.2">
      <c r="A389" s="1078" t="str">
        <f t="shared" si="16"/>
        <v>B</v>
      </c>
      <c r="B389" s="1086" t="s">
        <v>8</v>
      </c>
      <c r="C389" s="1438" t="s">
        <v>219</v>
      </c>
      <c r="D389" s="1089" t="s">
        <v>220</v>
      </c>
      <c r="E389" s="1438" t="s">
        <v>6181</v>
      </c>
      <c r="F389" s="1132" t="s">
        <v>4752</v>
      </c>
      <c r="G389" s="1132"/>
      <c r="H389" s="1132"/>
      <c r="I389" s="1132" t="str">
        <f t="shared" si="15"/>
        <v>---------</v>
      </c>
      <c r="J389" s="1132" t="str">
        <f>IF(ISNUMBER(MATCH(F389,Jan_Inputs_Calc!O:O,0)),"Jan","-")</f>
        <v>-</v>
      </c>
      <c r="K389" s="1132" t="str">
        <f>IF(ISNUMBER(MATCH(F389,Mar_Inputs_Calc_exHACC!O:O,0)),"Mar","-")</f>
        <v>-</v>
      </c>
      <c r="L389" s="1132" t="str">
        <f>IF(ISNUMBER(MATCH(F389,Jul_Inputs_Calc!P:P,0)),"Jul","-")</f>
        <v>-</v>
      </c>
      <c r="M389" s="1132" t="str">
        <f>IF(ISNUMBER(MATCH(F389,Sep_Inputs_Calc!O:O,0)),"Sep","-")</f>
        <v>-</v>
      </c>
      <c r="N389" s="1132" t="str">
        <f>IF(ISNUMBER(MATCH(F1186,Oct_Inputs_Calc!O:O,0)),"Oct","-")</f>
        <v>-</v>
      </c>
      <c r="O389" s="1132"/>
      <c r="P389" s="1138" t="str">
        <f>IF(A389=
"A",_xlfn.XLOOKUP(F389,'Section A - Public Patients'!T:T,'Section A - Public Patients'!S:S),
IF(A389="B",_xlfn.XLOOKUP(F389,'Section B - Private Patients'!T:T,'Section B - Private Patients'!S:S),
IF(A389="C",_xlfn.XLOOKUP(F389,'Section C - Psych &amp; Mental Hlth'!T:T,'Section C - Psych &amp; Mental Hlth'!S:S),
IF(A389="D",_xlfn.XLOOKUP(F389,'Section D - Res Com.Care, MPHS '!T:T,'Section D - Res Com.Care, MPHS '!S:S),
IF(A389="E",_xlfn.XLOOKUP(F389,'Section E - Miscellaneous '!T:T,'Section E - Miscellaneous '!S:S))))))</f>
        <v>SPECIAL</v>
      </c>
      <c r="Q389" s="1145">
        <f>IF(A389=
"A",_xlfn.XLOOKUP(F389,'Section A - Public Patients'!T:T,'Section A - Public Patients'!V:V),
IF(A389="B",_xlfn.XLOOKUP(F389,'Section B - Private Patients'!T:T,'Section B - Private Patients'!V:V),
IF(A389="C",_xlfn.XLOOKUP(F389,'Section C - Psych &amp; Mental Hlth'!T:T,'Section C - Psych &amp; Mental Hlth'!V:V),
IF(A389="D",_xlfn.XLOOKUP(F389,'Section D - Res Com.Care, MPHS '!T:T,'Section D - Res Com.Care, MPHS '!V:V),
IF(A389="E",_xlfn.XLOOKUP(F389,'Section E - Miscellaneous '!T:T,'Section E - Miscellaneous '!V:V))))))</f>
        <v>0</v>
      </c>
      <c r="R389" s="1202" t="str">
        <f t="shared" si="17"/>
        <v>GSRCDVAGen Shared Respite Care DVA (Hospital Only)Nil</v>
      </c>
    </row>
    <row r="390" spans="1:18" x14ac:dyDescent="0.2">
      <c r="A390" s="1078" t="str">
        <f t="shared" si="16"/>
        <v>B</v>
      </c>
      <c r="B390" s="1086" t="s">
        <v>8</v>
      </c>
      <c r="C390" s="1438" t="s">
        <v>221</v>
      </c>
      <c r="D390" s="1089" t="s">
        <v>222</v>
      </c>
      <c r="E390" s="1438" t="s">
        <v>6181</v>
      </c>
      <c r="F390" s="1132" t="s">
        <v>4753</v>
      </c>
      <c r="G390" s="1132"/>
      <c r="H390" s="1132"/>
      <c r="I390" s="1132" t="str">
        <f t="shared" si="15"/>
        <v>---------</v>
      </c>
      <c r="J390" s="1132" t="str">
        <f>IF(ISNUMBER(MATCH(F390,Jan_Inputs_Calc!O:O,0)),"Jan","-")</f>
        <v>-</v>
      </c>
      <c r="K390" s="1132" t="str">
        <f>IF(ISNUMBER(MATCH(F390,Mar_Inputs_Calc_exHACC!O:O,0)),"Mar","-")</f>
        <v>-</v>
      </c>
      <c r="L390" s="1132" t="str">
        <f>IF(ISNUMBER(MATCH(F390,Jul_Inputs_Calc!P:P,0)),"Jul","-")</f>
        <v>-</v>
      </c>
      <c r="M390" s="1132" t="str">
        <f>IF(ISNUMBER(MATCH(F390,Sep_Inputs_Calc!O:O,0)),"Sep","-")</f>
        <v>-</v>
      </c>
      <c r="N390" s="1132" t="str">
        <f>IF(ISNUMBER(MATCH(F1187,Oct_Inputs_Calc!O:O,0)),"Oct","-")</f>
        <v>-</v>
      </c>
      <c r="O390" s="1132"/>
      <c r="P390" s="1138" t="str">
        <f>IF(A390=
"A",_xlfn.XLOOKUP(F390,'Section A - Public Patients'!T:T,'Section A - Public Patients'!S:S),
IF(A390="B",_xlfn.XLOOKUP(F390,'Section B - Private Patients'!T:T,'Section B - Private Patients'!S:S),
IF(A390="C",_xlfn.XLOOKUP(F390,'Section C - Psych &amp; Mental Hlth'!T:T,'Section C - Psych &amp; Mental Hlth'!S:S),
IF(A390="D",_xlfn.XLOOKUP(F390,'Section D - Res Com.Care, MPHS '!T:T,'Section D - Res Com.Care, MPHS '!S:S),
IF(A390="E",_xlfn.XLOOKUP(F390,'Section E - Miscellaneous '!T:T,'Section E - Miscellaneous '!S:S))))))</f>
        <v>SPECIAL</v>
      </c>
      <c r="Q390" s="1145">
        <f>IF(A390=
"A",_xlfn.XLOOKUP(F390,'Section A - Public Patients'!T:T,'Section A - Public Patients'!V:V),
IF(A390="B",_xlfn.XLOOKUP(F390,'Section B - Private Patients'!T:T,'Section B - Private Patients'!V:V),
IF(A390="C",_xlfn.XLOOKUP(F390,'Section C - Psych &amp; Mental Hlth'!T:T,'Section C - Psych &amp; Mental Hlth'!V:V),
IF(A390="D",_xlfn.XLOOKUP(F390,'Section D - Res Com.Care, MPHS '!T:T,'Section D - Res Com.Care, MPHS '!V:V),
IF(A390="E",_xlfn.XLOOKUP(F390,'Section E - Miscellaneous '!T:T,'Section E - Miscellaneous '!V:V))))))</f>
        <v>0</v>
      </c>
      <c r="R390" s="1202" t="str">
        <f t="shared" si="17"/>
        <v>GSRCDVASDGen Shared Respite Care DVA - SD (Hospital Only)Nil</v>
      </c>
    </row>
    <row r="391" spans="1:18" x14ac:dyDescent="0.2">
      <c r="A391" s="1078" t="str">
        <f t="shared" si="16"/>
        <v>B</v>
      </c>
      <c r="B391" s="1086" t="s">
        <v>89</v>
      </c>
      <c r="C391" s="1438" t="s">
        <v>223</v>
      </c>
      <c r="D391" s="1089" t="s">
        <v>224</v>
      </c>
      <c r="E391" s="1438">
        <v>90005969</v>
      </c>
      <c r="F391" s="1132" t="s">
        <v>4754</v>
      </c>
      <c r="G391" s="1132"/>
      <c r="H391" s="1132"/>
      <c r="I391" s="1132" t="str">
        <f t="shared" si="15"/>
        <v>--Mar---Sep--</v>
      </c>
      <c r="J391" s="1132" t="str">
        <f>IF(ISNUMBER(MATCH(F391,Jan_Inputs_Calc!O:O,0)),"Jan","-")</f>
        <v>-</v>
      </c>
      <c r="K391" s="1132" t="str">
        <f>IF(ISNUMBER(MATCH(F391,Mar_Inputs_Calc_exHACC!O:O,0)),"Mar","-")</f>
        <v>Mar</v>
      </c>
      <c r="L391" s="1132" t="str">
        <f>IF(ISNUMBER(MATCH(F391,Jul_Inputs_Calc!P:P,0)),"Jul","-")</f>
        <v>-</v>
      </c>
      <c r="M391" s="1132" t="str">
        <f>IF(ISNUMBER(MATCH(F391,Sep_Inputs_Calc!O:O,0)),"Sep","-")</f>
        <v>Sep</v>
      </c>
      <c r="N391" s="1132" t="str">
        <f>IF(ISNUMBER(MATCH(F1188,Oct_Inputs_Calc!O:O,0)),"Oct","-")</f>
        <v>-</v>
      </c>
      <c r="O391" s="1132"/>
      <c r="P391" s="1138" t="str">
        <f>IF(A391=
"A",_xlfn.XLOOKUP(F391,'Section A - Public Patients'!T:T,'Section A - Public Patients'!S:S),
IF(A391="B",_xlfn.XLOOKUP(F391,'Section B - Private Patients'!T:T,'Section B - Private Patients'!S:S),
IF(A391="C",_xlfn.XLOOKUP(F391,'Section C - Psych &amp; Mental Hlth'!T:T,'Section C - Psych &amp; Mental Hlth'!S:S),
IF(A391="D",_xlfn.XLOOKUP(F391,'Section D - Res Com.Care, MPHS '!T:T,'Section D - Res Com.Care, MPHS '!S:S),
IF(A391="E",_xlfn.XLOOKUP(F391,'Section E - Miscellaneous '!T:T,'Section E - Miscellaneous '!S:S))))))</f>
        <v>LINKED-X</v>
      </c>
      <c r="Q391" s="1145" t="str">
        <f>IF(A391=
"A",_xlfn.XLOOKUP(F391,'Section A - Public Patients'!T:T,'Section A - Public Patients'!V:V),
IF(A391="B",_xlfn.XLOOKUP(F391,'Section B - Private Patients'!T:T,'Section B - Private Patients'!V:V),
IF(A391="C",_xlfn.XLOOKUP(F391,'Section C - Psych &amp; Mental Hlth'!T:T,'Section C - Psych &amp; Mental Hlth'!V:V),
IF(A391="D",_xlfn.XLOOKUP(F391,'Section D - Res Com.Care, MPHS '!T:T,'Section D - Res Com.Care, MPHS '!V:V),
IF(A391="E",_xlfn.XLOOKUP(F391,'Section E - Miscellaneous '!T:T,'Section E - Miscellaneous '!V:V))))))</f>
        <v>A-1.1-011</v>
      </c>
      <c r="R391" s="1202" t="str">
        <f t="shared" si="17"/>
        <v>GSLSDVAGen Shared Long Stay DVA90005969</v>
      </c>
    </row>
    <row r="392" spans="1:18" x14ac:dyDescent="0.2">
      <c r="A392" s="1078" t="str">
        <f t="shared" si="16"/>
        <v>B</v>
      </c>
      <c r="B392" s="1086" t="s">
        <v>275</v>
      </c>
      <c r="C392" s="1438" t="s">
        <v>276</v>
      </c>
      <c r="D392" s="1089" t="s">
        <v>277</v>
      </c>
      <c r="E392" s="1438">
        <v>90007150</v>
      </c>
      <c r="F392" s="1132" t="s">
        <v>4755</v>
      </c>
      <c r="G392" s="1132"/>
      <c r="H392" s="1132"/>
      <c r="I392" s="1132" t="str">
        <f t="shared" ref="I392:I455" si="18">_xlfn.CONCAT(J392,"-",K392,"-",L392,"-",M392,"-",N392)</f>
        <v>----Jul----</v>
      </c>
      <c r="J392" s="1132" t="str">
        <f>IF(ISNUMBER(MATCH(F392,Jan_Inputs_Calc!O:O,0)),"Jan","-")</f>
        <v>-</v>
      </c>
      <c r="K392" s="1132" t="str">
        <f>IF(ISNUMBER(MATCH(F392,Mar_Inputs_Calc_exHACC!O:O,0)),"Mar","-")</f>
        <v>-</v>
      </c>
      <c r="L392" s="1132" t="str">
        <f>IF(ISNUMBER(MATCH(F392,Jul_Inputs_Calc!P:P,0)),"Jul","-")</f>
        <v>Jul</v>
      </c>
      <c r="M392" s="1132" t="str">
        <f>IF(ISNUMBER(MATCH(F392,Sep_Inputs_Calc!O:O,0)),"Sep","-")</f>
        <v>-</v>
      </c>
      <c r="N392" s="1132" t="str">
        <f>IF(ISNUMBER(MATCH(F1189,Oct_Inputs_Calc!O:O,0)),"Oct","-")</f>
        <v>-</v>
      </c>
      <c r="O392" s="1132"/>
      <c r="P392" s="1138" t="str">
        <f>IF(A392=
"A",_xlfn.XLOOKUP(F392,'Section A - Public Patients'!T:T,'Section A - Public Patients'!S:S),
IF(A392="B",_xlfn.XLOOKUP(F392,'Section B - Private Patients'!T:T,'Section B - Private Patients'!S:S),
IF(A392="C",_xlfn.XLOOKUP(F392,'Section C - Psych &amp; Mental Hlth'!T:T,'Section C - Psych &amp; Mental Hlth'!S:S),
IF(A392="D",_xlfn.XLOOKUP(F392,'Section D - Res Com.Care, MPHS '!T:T,'Section D - Res Com.Care, MPHS '!S:S),
IF(A392="E",_xlfn.XLOOKUP(F392,'Section E - Miscellaneous '!T:T,'Section E - Miscellaneous '!S:S))))))</f>
        <v>LINKED-X</v>
      </c>
      <c r="Q392" s="1145" t="str">
        <f>IF(A392=
"A",_xlfn.XLOOKUP(F392,'Section A - Public Patients'!T:T,'Section A - Public Patients'!V:V),
IF(A392="B",_xlfn.XLOOKUP(F392,'Section B - Private Patients'!T:T,'Section B - Private Patients'!V:V),
IF(A392="C",_xlfn.XLOOKUP(F392,'Section C - Psych &amp; Mental Hlth'!T:T,'Section C - Psych &amp; Mental Hlth'!V:V),
IF(A392="D",_xlfn.XLOOKUP(F392,'Section D - Res Com.Care, MPHS '!T:T,'Section D - Res Com.Care, MPHS '!V:V),
IF(A392="E",_xlfn.XLOOKUP(F392,'Section E - Miscellaneous '!T:T,'Section E - Miscellaneous '!V:V))))))</f>
        <v>A-1.5-001</v>
      </c>
      <c r="R392" s="1202" t="str">
        <f t="shared" si="17"/>
        <v>GRIGen Private Ineligible 90007150</v>
      </c>
    </row>
    <row r="393" spans="1:18" x14ac:dyDescent="0.2">
      <c r="A393" s="1078" t="str">
        <f t="shared" ref="A393:A456" si="19">LEFT(F393,1)</f>
        <v>B</v>
      </c>
      <c r="B393" s="1086" t="s">
        <v>275</v>
      </c>
      <c r="C393" s="1438" t="s">
        <v>278</v>
      </c>
      <c r="D393" s="1089" t="s">
        <v>279</v>
      </c>
      <c r="E393" s="1438">
        <v>90006363</v>
      </c>
      <c r="F393" s="1132" t="s">
        <v>4756</v>
      </c>
      <c r="G393" s="1132"/>
      <c r="H393" s="1132"/>
      <c r="I393" s="1132" t="str">
        <f t="shared" si="18"/>
        <v>----Jul----</v>
      </c>
      <c r="J393" s="1132" t="str">
        <f>IF(ISNUMBER(MATCH(F393,Jan_Inputs_Calc!O:O,0)),"Jan","-")</f>
        <v>-</v>
      </c>
      <c r="K393" s="1132" t="str">
        <f>IF(ISNUMBER(MATCH(F393,Mar_Inputs_Calc_exHACC!O:O,0)),"Mar","-")</f>
        <v>-</v>
      </c>
      <c r="L393" s="1132" t="str">
        <f>IF(ISNUMBER(MATCH(F393,Jul_Inputs_Calc!P:P,0)),"Jul","-")</f>
        <v>Jul</v>
      </c>
      <c r="M393" s="1132" t="str">
        <f>IF(ISNUMBER(MATCH(F393,Sep_Inputs_Calc!O:O,0)),"Sep","-")</f>
        <v>-</v>
      </c>
      <c r="N393" s="1132" t="str">
        <f>IF(ISNUMBER(MATCH(F1190,Oct_Inputs_Calc!O:O,0)),"Oct","-")</f>
        <v>-</v>
      </c>
      <c r="O393" s="1132"/>
      <c r="P393" s="1138" t="str">
        <f>IF(A393=
"A",_xlfn.XLOOKUP(F393,'Section A - Public Patients'!T:T,'Section A - Public Patients'!S:S),
IF(A393="B",_xlfn.XLOOKUP(F393,'Section B - Private Patients'!T:T,'Section B - Private Patients'!S:S),
IF(A393="C",_xlfn.XLOOKUP(F393,'Section C - Psych &amp; Mental Hlth'!T:T,'Section C - Psych &amp; Mental Hlth'!S:S),
IF(A393="D",_xlfn.XLOOKUP(F393,'Section D - Res Com.Care, MPHS '!T:T,'Section D - Res Com.Care, MPHS '!S:S),
IF(A393="E",_xlfn.XLOOKUP(F393,'Section E - Miscellaneous '!T:T,'Section E - Miscellaneous '!S:S))))))</f>
        <v>LINKED-X</v>
      </c>
      <c r="Q393" s="1145" t="str">
        <f>IF(A393=
"A",_xlfn.XLOOKUP(F393,'Section A - Public Patients'!T:T,'Section A - Public Patients'!V:V),
IF(A393="B",_xlfn.XLOOKUP(F393,'Section B - Private Patients'!T:T,'Section B - Private Patients'!V:V),
IF(A393="C",_xlfn.XLOOKUP(F393,'Section C - Psych &amp; Mental Hlth'!T:T,'Section C - Psych &amp; Mental Hlth'!V:V),
IF(A393="D",_xlfn.XLOOKUP(F393,'Section D - Res Com.Care, MPHS '!T:T,'Section D - Res Com.Care, MPHS '!V:V),
IF(A393="E",_xlfn.XLOOKUP(F393,'Section E - Miscellaneous '!T:T,'Section E - Miscellaneous '!V:V))))))</f>
        <v>A-1.5-002</v>
      </c>
      <c r="R393" s="1202" t="str">
        <f t="shared" ref="R393:R456" si="20">_xlfn.CONCAT(C393,D393,E393)</f>
        <v>GRISDGen Private Ineligible - SD90006363</v>
      </c>
    </row>
    <row r="394" spans="1:18" x14ac:dyDescent="0.2">
      <c r="A394" s="1078" t="str">
        <f t="shared" si="19"/>
        <v>B</v>
      </c>
      <c r="B394" s="1086" t="s">
        <v>275</v>
      </c>
      <c r="C394" s="1438" t="s">
        <v>280</v>
      </c>
      <c r="D394" s="1089" t="s">
        <v>281</v>
      </c>
      <c r="E394" s="1438">
        <v>90007151</v>
      </c>
      <c r="F394" s="1132" t="s">
        <v>4757</v>
      </c>
      <c r="G394" s="1132"/>
      <c r="H394" s="1132"/>
      <c r="I394" s="1132" t="str">
        <f t="shared" si="18"/>
        <v>----Jul----</v>
      </c>
      <c r="J394" s="1132" t="str">
        <f>IF(ISNUMBER(MATCH(F394,Jan_Inputs_Calc!O:O,0)),"Jan","-")</f>
        <v>-</v>
      </c>
      <c r="K394" s="1132" t="str">
        <f>IF(ISNUMBER(MATCH(F394,Mar_Inputs_Calc_exHACC!O:O,0)),"Mar","-")</f>
        <v>-</v>
      </c>
      <c r="L394" s="1132" t="str">
        <f>IF(ISNUMBER(MATCH(F394,Jul_Inputs_Calc!P:P,0)),"Jul","-")</f>
        <v>Jul</v>
      </c>
      <c r="M394" s="1132" t="str">
        <f>IF(ISNUMBER(MATCH(F394,Sep_Inputs_Calc!O:O,0)),"Sep","-")</f>
        <v>-</v>
      </c>
      <c r="N394" s="1132" t="str">
        <f>IF(ISNUMBER(MATCH(F1191,Oct_Inputs_Calc!O:O,0)),"Oct","-")</f>
        <v>-</v>
      </c>
      <c r="O394" s="1132"/>
      <c r="P394" s="1138" t="str">
        <f>IF(A394=
"A",_xlfn.XLOOKUP(F394,'Section A - Public Patients'!T:T,'Section A - Public Patients'!S:S),
IF(A394="B",_xlfn.XLOOKUP(F394,'Section B - Private Patients'!T:T,'Section B - Private Patients'!S:S),
IF(A394="C",_xlfn.XLOOKUP(F394,'Section C - Psych &amp; Mental Hlth'!T:T,'Section C - Psych &amp; Mental Hlth'!S:S),
IF(A394="D",_xlfn.XLOOKUP(F394,'Section D - Res Com.Care, MPHS '!T:T,'Section D - Res Com.Care, MPHS '!S:S),
IF(A394="E",_xlfn.XLOOKUP(F394,'Section E - Miscellaneous '!T:T,'Section E - Miscellaneous '!S:S))))))</f>
        <v>LINKED-X</v>
      </c>
      <c r="Q394" s="1145" t="str">
        <f>IF(A394=
"A",_xlfn.XLOOKUP(F394,'Section A - Public Patients'!T:T,'Section A - Public Patients'!V:V),
IF(A394="B",_xlfn.XLOOKUP(F394,'Section B - Private Patients'!T:T,'Section B - Private Patients'!V:V),
IF(A394="C",_xlfn.XLOOKUP(F394,'Section C - Psych &amp; Mental Hlth'!T:T,'Section C - Psych &amp; Mental Hlth'!V:V),
IF(A394="D",_xlfn.XLOOKUP(F394,'Section D - Res Com.Care, MPHS '!T:T,'Section D - Res Com.Care, MPHS '!V:V),
IF(A394="E",_xlfn.XLOOKUP(F394,'Section E - Miscellaneous '!T:T,'Section E - Miscellaneous '!V:V))))))</f>
        <v>A-1.5-009</v>
      </c>
      <c r="R394" s="1202" t="str">
        <f t="shared" si="20"/>
        <v>GRIBGen Private Ineligible Burns90007151</v>
      </c>
    </row>
    <row r="395" spans="1:18" x14ac:dyDescent="0.2">
      <c r="A395" s="1078" t="str">
        <f t="shared" si="19"/>
        <v>B</v>
      </c>
      <c r="B395" s="1086" t="s">
        <v>275</v>
      </c>
      <c r="C395" s="1438" t="s">
        <v>282</v>
      </c>
      <c r="D395" s="1089" t="s">
        <v>283</v>
      </c>
      <c r="E395" s="1438">
        <v>90005674</v>
      </c>
      <c r="F395" s="1132" t="s">
        <v>4758</v>
      </c>
      <c r="G395" s="1132"/>
      <c r="H395" s="1132"/>
      <c r="I395" s="1132" t="str">
        <f t="shared" si="18"/>
        <v>----Jul----</v>
      </c>
      <c r="J395" s="1132" t="str">
        <f>IF(ISNUMBER(MATCH(F395,Jan_Inputs_Calc!O:O,0)),"Jan","-")</f>
        <v>-</v>
      </c>
      <c r="K395" s="1132" t="str">
        <f>IF(ISNUMBER(MATCH(F395,Mar_Inputs_Calc_exHACC!O:O,0)),"Mar","-")</f>
        <v>-</v>
      </c>
      <c r="L395" s="1132" t="str">
        <f>IF(ISNUMBER(MATCH(F395,Jul_Inputs_Calc!P:P,0)),"Jul","-")</f>
        <v>Jul</v>
      </c>
      <c r="M395" s="1132" t="str">
        <f>IF(ISNUMBER(MATCH(F395,Sep_Inputs_Calc!O:O,0)),"Sep","-")</f>
        <v>-</v>
      </c>
      <c r="N395" s="1132" t="str">
        <f>IF(ISNUMBER(MATCH(F1192,Oct_Inputs_Calc!O:O,0)),"Oct","-")</f>
        <v>-</v>
      </c>
      <c r="O395" s="1132"/>
      <c r="P395" s="1138" t="str">
        <f>IF(A395=
"A",_xlfn.XLOOKUP(F395,'Section A - Public Patients'!T:T,'Section A - Public Patients'!S:S),
IF(A395="B",_xlfn.XLOOKUP(F395,'Section B - Private Patients'!T:T,'Section B - Private Patients'!S:S),
IF(A395="C",_xlfn.XLOOKUP(F395,'Section C - Psych &amp; Mental Hlth'!T:T,'Section C - Psych &amp; Mental Hlth'!S:S),
IF(A395="D",_xlfn.XLOOKUP(F395,'Section D - Res Com.Care, MPHS '!T:T,'Section D - Res Com.Care, MPHS '!S:S),
IF(A395="E",_xlfn.XLOOKUP(F395,'Section E - Miscellaneous '!T:T,'Section E - Miscellaneous '!S:S))))))</f>
        <v>LINKED-X</v>
      </c>
      <c r="Q395" s="1145" t="str">
        <f>IF(A395=
"A",_xlfn.XLOOKUP(F395,'Section A - Public Patients'!T:T,'Section A - Public Patients'!V:V),
IF(A395="B",_xlfn.XLOOKUP(F395,'Section B - Private Patients'!T:T,'Section B - Private Patients'!V:V),
IF(A395="C",_xlfn.XLOOKUP(F395,'Section C - Psych &amp; Mental Hlth'!T:T,'Section C - Psych &amp; Mental Hlth'!V:V),
IF(A395="D",_xlfn.XLOOKUP(F395,'Section D - Res Com.Care, MPHS '!T:T,'Section D - Res Com.Care, MPHS '!V:V),
IF(A395="E",_xlfn.XLOOKUP(F395,'Section E - Miscellaneous '!T:T,'Section E - Miscellaneous '!V:V))))))</f>
        <v>A-1.5-004</v>
      </c>
      <c r="R395" s="1202" t="str">
        <f t="shared" si="20"/>
        <v>GRIBSDGen Private Ineligible Burns SD90005674</v>
      </c>
    </row>
    <row r="396" spans="1:18" x14ac:dyDescent="0.2">
      <c r="A396" s="1078" t="str">
        <f t="shared" si="19"/>
        <v>B</v>
      </c>
      <c r="B396" s="1086" t="s">
        <v>275</v>
      </c>
      <c r="C396" s="1438" t="s">
        <v>284</v>
      </c>
      <c r="D396" s="1089" t="s">
        <v>285</v>
      </c>
      <c r="E396" s="1438">
        <v>90007152</v>
      </c>
      <c r="F396" s="1132" t="s">
        <v>4759</v>
      </c>
      <c r="G396" s="1132"/>
      <c r="H396" s="1132"/>
      <c r="I396" s="1132" t="str">
        <f t="shared" si="18"/>
        <v>----Jul----</v>
      </c>
      <c r="J396" s="1132" t="str">
        <f>IF(ISNUMBER(MATCH(F396,Jan_Inputs_Calc!O:O,0)),"Jan","-")</f>
        <v>-</v>
      </c>
      <c r="K396" s="1132" t="str">
        <f>IF(ISNUMBER(MATCH(F396,Mar_Inputs_Calc_exHACC!O:O,0)),"Mar","-")</f>
        <v>-</v>
      </c>
      <c r="L396" s="1132" t="str">
        <f>IF(ISNUMBER(MATCH(F396,Jul_Inputs_Calc!P:P,0)),"Jul","-")</f>
        <v>Jul</v>
      </c>
      <c r="M396" s="1132" t="str">
        <f>IF(ISNUMBER(MATCH(F396,Sep_Inputs_Calc!O:O,0)),"Sep","-")</f>
        <v>-</v>
      </c>
      <c r="N396" s="1132" t="str">
        <f>IF(ISNUMBER(MATCH(F1193,Oct_Inputs_Calc!O:O,0)),"Oct","-")</f>
        <v>-</v>
      </c>
      <c r="O396" s="1132"/>
      <c r="P396" s="1138" t="str">
        <f>IF(A396=
"A",_xlfn.XLOOKUP(F396,'Section A - Public Patients'!T:T,'Section A - Public Patients'!S:S),
IF(A396="B",_xlfn.XLOOKUP(F396,'Section B - Private Patients'!T:T,'Section B - Private Patients'!S:S),
IF(A396="C",_xlfn.XLOOKUP(F396,'Section C - Psych &amp; Mental Hlth'!T:T,'Section C - Psych &amp; Mental Hlth'!S:S),
IF(A396="D",_xlfn.XLOOKUP(F396,'Section D - Res Com.Care, MPHS '!T:T,'Section D - Res Com.Care, MPHS '!S:S),
IF(A396="E",_xlfn.XLOOKUP(F396,'Section E - Miscellaneous '!T:T,'Section E - Miscellaneous '!S:S))))))</f>
        <v>LINKED-X</v>
      </c>
      <c r="Q396" s="1145" t="str">
        <f>IF(A396=
"A",_xlfn.XLOOKUP(F396,'Section A - Public Patients'!T:T,'Section A - Public Patients'!V:V),
IF(A396="B",_xlfn.XLOOKUP(F396,'Section B - Private Patients'!T:T,'Section B - Private Patients'!V:V),
IF(A396="C",_xlfn.XLOOKUP(F396,'Section C - Psych &amp; Mental Hlth'!T:T,'Section C - Psych &amp; Mental Hlth'!V:V),
IF(A396="D",_xlfn.XLOOKUP(F396,'Section D - Res Com.Care, MPHS '!T:T,'Section D - Res Com.Care, MPHS '!V:V),
IF(A396="E",_xlfn.XLOOKUP(F396,'Section E - Miscellaneous '!T:T,'Section E - Miscellaneous '!V:V))))))</f>
        <v>A-1.5-011</v>
      </c>
      <c r="R396" s="1202" t="str">
        <f t="shared" si="20"/>
        <v>GRIRDGen Private Ineligible Renal Dialysis90007152</v>
      </c>
    </row>
    <row r="397" spans="1:18" x14ac:dyDescent="0.2">
      <c r="A397" s="1078" t="str">
        <f t="shared" si="19"/>
        <v>B</v>
      </c>
      <c r="B397" s="1086" t="s">
        <v>275</v>
      </c>
      <c r="C397" s="1438" t="s">
        <v>286</v>
      </c>
      <c r="D397" s="1089" t="s">
        <v>287</v>
      </c>
      <c r="E397" s="1438">
        <v>90006364</v>
      </c>
      <c r="F397" s="1132" t="s">
        <v>4760</v>
      </c>
      <c r="G397" s="1132"/>
      <c r="H397" s="1132"/>
      <c r="I397" s="1132" t="str">
        <f t="shared" si="18"/>
        <v>----Jul----</v>
      </c>
      <c r="J397" s="1132" t="str">
        <f>IF(ISNUMBER(MATCH(F397,Jan_Inputs_Calc!O:O,0)),"Jan","-")</f>
        <v>-</v>
      </c>
      <c r="K397" s="1132" t="str">
        <f>IF(ISNUMBER(MATCH(F397,Mar_Inputs_Calc_exHACC!O:O,0)),"Mar","-")</f>
        <v>-</v>
      </c>
      <c r="L397" s="1132" t="str">
        <f>IF(ISNUMBER(MATCH(F397,Jul_Inputs_Calc!P:P,0)),"Jul","-")</f>
        <v>Jul</v>
      </c>
      <c r="M397" s="1132" t="str">
        <f>IF(ISNUMBER(MATCH(F397,Sep_Inputs_Calc!O:O,0)),"Sep","-")</f>
        <v>-</v>
      </c>
      <c r="N397" s="1132" t="str">
        <f>IF(ISNUMBER(MATCH(F1194,Oct_Inputs_Calc!O:O,0)),"Oct","-")</f>
        <v>-</v>
      </c>
      <c r="O397" s="1132"/>
      <c r="P397" s="1138" t="str">
        <f>IF(A397=
"A",_xlfn.XLOOKUP(F397,'Section A - Public Patients'!T:T,'Section A - Public Patients'!S:S),
IF(A397="B",_xlfn.XLOOKUP(F397,'Section B - Private Patients'!T:T,'Section B - Private Patients'!S:S),
IF(A397="C",_xlfn.XLOOKUP(F397,'Section C - Psych &amp; Mental Hlth'!T:T,'Section C - Psych &amp; Mental Hlth'!S:S),
IF(A397="D",_xlfn.XLOOKUP(F397,'Section D - Res Com.Care, MPHS '!T:T,'Section D - Res Com.Care, MPHS '!S:S),
IF(A397="E",_xlfn.XLOOKUP(F397,'Section E - Miscellaneous '!T:T,'Section E - Miscellaneous '!S:S))))))</f>
        <v>LINKED-X</v>
      </c>
      <c r="Q397" s="1145" t="str">
        <f>IF(A397=
"A",_xlfn.XLOOKUP(F397,'Section A - Public Patients'!T:T,'Section A - Public Patients'!V:V),
IF(A397="B",_xlfn.XLOOKUP(F397,'Section B - Private Patients'!T:T,'Section B - Private Patients'!V:V),
IF(A397="C",_xlfn.XLOOKUP(F397,'Section C - Psych &amp; Mental Hlth'!T:T,'Section C - Psych &amp; Mental Hlth'!V:V),
IF(A397="D",_xlfn.XLOOKUP(F397,'Section D - Res Com.Care, MPHS '!T:T,'Section D - Res Com.Care, MPHS '!V:V),
IF(A397="E",_xlfn.XLOOKUP(F397,'Section E - Miscellaneous '!T:T,'Section E - Miscellaneous '!V:V))))))</f>
        <v>A-1.5-011</v>
      </c>
      <c r="R397" s="1202" t="str">
        <f t="shared" si="20"/>
        <v>GRIRDSDGen Private Ineligible Renal Dialysis SD90006364</v>
      </c>
    </row>
    <row r="398" spans="1:18" x14ac:dyDescent="0.2">
      <c r="A398" s="1078" t="str">
        <f t="shared" si="19"/>
        <v>B</v>
      </c>
      <c r="B398" s="1086" t="s">
        <v>44</v>
      </c>
      <c r="C398" s="1438" t="s">
        <v>288</v>
      </c>
      <c r="D398" s="1089" t="s">
        <v>289</v>
      </c>
      <c r="E398" s="1438">
        <v>90007153</v>
      </c>
      <c r="F398" s="1132" t="s">
        <v>4761</v>
      </c>
      <c r="G398" s="1132"/>
      <c r="H398" s="1132"/>
      <c r="I398" s="1132" t="str">
        <f t="shared" si="18"/>
        <v>----Jul----</v>
      </c>
      <c r="J398" s="1132" t="str">
        <f>IF(ISNUMBER(MATCH(F398,Jan_Inputs_Calc!O:O,0)),"Jan","-")</f>
        <v>-</v>
      </c>
      <c r="K398" s="1132" t="str">
        <f>IF(ISNUMBER(MATCH(F398,Mar_Inputs_Calc_exHACC!O:O,0)),"Mar","-")</f>
        <v>-</v>
      </c>
      <c r="L398" s="1132" t="str">
        <f>IF(ISNUMBER(MATCH(F398,Jul_Inputs_Calc!P:P,0)),"Jul","-")</f>
        <v>Jul</v>
      </c>
      <c r="M398" s="1132" t="str">
        <f>IF(ISNUMBER(MATCH(F398,Sep_Inputs_Calc!O:O,0)),"Sep","-")</f>
        <v>-</v>
      </c>
      <c r="N398" s="1132" t="str">
        <f>IF(ISNUMBER(MATCH(F1195,Oct_Inputs_Calc!O:O,0)),"Oct","-")</f>
        <v>-</v>
      </c>
      <c r="O398" s="1132"/>
      <c r="P398" s="1138" t="str">
        <f>IF(A398=
"A",_xlfn.XLOOKUP(F398,'Section A - Public Patients'!T:T,'Section A - Public Patients'!S:S),
IF(A398="B",_xlfn.XLOOKUP(F398,'Section B - Private Patients'!T:T,'Section B - Private Patients'!S:S),
IF(A398="C",_xlfn.XLOOKUP(F398,'Section C - Psych &amp; Mental Hlth'!T:T,'Section C - Psych &amp; Mental Hlth'!S:S),
IF(A398="D",_xlfn.XLOOKUP(F398,'Section D - Res Com.Care, MPHS '!T:T,'Section D - Res Com.Care, MPHS '!S:S),
IF(A398="E",_xlfn.XLOOKUP(F398,'Section E - Miscellaneous '!T:T,'Section E - Miscellaneous '!S:S))))))</f>
        <v>LINKED-X</v>
      </c>
      <c r="Q398" s="1145" t="str">
        <f>IF(A398=
"A",_xlfn.XLOOKUP(F398,'Section A - Public Patients'!T:T,'Section A - Public Patients'!V:V),
IF(A398="B",_xlfn.XLOOKUP(F398,'Section B - Private Patients'!T:T,'Section B - Private Patients'!V:V),
IF(A398="C",_xlfn.XLOOKUP(F398,'Section C - Psych &amp; Mental Hlth'!T:T,'Section C - Psych &amp; Mental Hlth'!V:V),
IF(A398="D",_xlfn.XLOOKUP(F398,'Section D - Res Com.Care, MPHS '!T:T,'Section D - Res Com.Care, MPHS '!V:V),
IF(A398="E",_xlfn.XLOOKUP(F398,'Section E - Miscellaneous '!T:T,'Section E - Miscellaneous '!V:V))))))</f>
        <v>A-1.5-019</v>
      </c>
      <c r="R398" s="1202" t="str">
        <f t="shared" si="20"/>
        <v>GRINGen Private Ineligible Special Care Nursery90007153</v>
      </c>
    </row>
    <row r="399" spans="1:18" x14ac:dyDescent="0.2">
      <c r="A399" s="1078" t="str">
        <f t="shared" si="19"/>
        <v>B</v>
      </c>
      <c r="B399" s="1086" t="s">
        <v>44</v>
      </c>
      <c r="C399" s="1438" t="s">
        <v>290</v>
      </c>
      <c r="D399" s="1089" t="s">
        <v>291</v>
      </c>
      <c r="E399" s="1438">
        <v>90005970</v>
      </c>
      <c r="F399" s="1132" t="s">
        <v>4762</v>
      </c>
      <c r="G399" s="1132"/>
      <c r="H399" s="1132"/>
      <c r="I399" s="1132" t="str">
        <f t="shared" si="18"/>
        <v>----Jul----</v>
      </c>
      <c r="J399" s="1132" t="str">
        <f>IF(ISNUMBER(MATCH(F399,Jan_Inputs_Calc!O:O,0)),"Jan","-")</f>
        <v>-</v>
      </c>
      <c r="K399" s="1132" t="str">
        <f>IF(ISNUMBER(MATCH(F399,Mar_Inputs_Calc_exHACC!O:O,0)),"Mar","-")</f>
        <v>-</v>
      </c>
      <c r="L399" s="1132" t="str">
        <f>IF(ISNUMBER(MATCH(F399,Jul_Inputs_Calc!P:P,0)),"Jul","-")</f>
        <v>Jul</v>
      </c>
      <c r="M399" s="1132" t="str">
        <f>IF(ISNUMBER(MATCH(F399,Sep_Inputs_Calc!O:O,0)),"Sep","-")</f>
        <v>-</v>
      </c>
      <c r="N399" s="1132" t="str">
        <f>IF(ISNUMBER(MATCH(F1196,Oct_Inputs_Calc!O:O,0)),"Oct","-")</f>
        <v>-</v>
      </c>
      <c r="O399" s="1132"/>
      <c r="P399" s="1138" t="str">
        <f>IF(A399=
"A",_xlfn.XLOOKUP(F399,'Section A - Public Patients'!T:T,'Section A - Public Patients'!S:S),
IF(A399="B",_xlfn.XLOOKUP(F399,'Section B - Private Patients'!T:T,'Section B - Private Patients'!S:S),
IF(A399="C",_xlfn.XLOOKUP(F399,'Section C - Psych &amp; Mental Hlth'!T:T,'Section C - Psych &amp; Mental Hlth'!S:S),
IF(A399="D",_xlfn.XLOOKUP(F399,'Section D - Res Com.Care, MPHS '!T:T,'Section D - Res Com.Care, MPHS '!S:S),
IF(A399="E",_xlfn.XLOOKUP(F399,'Section E - Miscellaneous '!T:T,'Section E - Miscellaneous '!S:S))))))</f>
        <v>LINKED-X</v>
      </c>
      <c r="Q399" s="1145" t="str">
        <f>IF(A399=
"A",_xlfn.XLOOKUP(F399,'Section A - Public Patients'!T:T,'Section A - Public Patients'!V:V),
IF(A399="B",_xlfn.XLOOKUP(F399,'Section B - Private Patients'!T:T,'Section B - Private Patients'!V:V),
IF(A399="C",_xlfn.XLOOKUP(F399,'Section C - Psych &amp; Mental Hlth'!T:T,'Section C - Psych &amp; Mental Hlth'!V:V),
IF(A399="D",_xlfn.XLOOKUP(F399,'Section D - Res Com.Care, MPHS '!T:T,'Section D - Res Com.Care, MPHS '!V:V),
IF(A399="E",_xlfn.XLOOKUP(F399,'Section E - Miscellaneous '!T:T,'Section E - Miscellaneous '!V:V))))))</f>
        <v>A-1.5-020</v>
      </c>
      <c r="R399" s="1202" t="str">
        <f t="shared" si="20"/>
        <v>GRINSDGen Private Ineligible Special Care Nursery SD90005970</v>
      </c>
    </row>
    <row r="400" spans="1:18" x14ac:dyDescent="0.2">
      <c r="A400" s="1078" t="str">
        <f t="shared" si="19"/>
        <v>B</v>
      </c>
      <c r="B400" s="1086" t="s">
        <v>44</v>
      </c>
      <c r="C400" s="1438" t="s">
        <v>292</v>
      </c>
      <c r="D400" s="1089" t="s">
        <v>293</v>
      </c>
      <c r="E400" s="1438">
        <v>90007154</v>
      </c>
      <c r="F400" s="1132" t="s">
        <v>4763</v>
      </c>
      <c r="G400" s="1132"/>
      <c r="H400" s="1132"/>
      <c r="I400" s="1132" t="str">
        <f t="shared" si="18"/>
        <v>----Jul----</v>
      </c>
      <c r="J400" s="1132" t="str">
        <f>IF(ISNUMBER(MATCH(F400,Jan_Inputs_Calc!O:O,0)),"Jan","-")</f>
        <v>-</v>
      </c>
      <c r="K400" s="1132" t="str">
        <f>IF(ISNUMBER(MATCH(F400,Mar_Inputs_Calc_exHACC!O:O,0)),"Mar","-")</f>
        <v>-</v>
      </c>
      <c r="L400" s="1132" t="str">
        <f>IF(ISNUMBER(MATCH(F400,Jul_Inputs_Calc!P:P,0)),"Jul","-")</f>
        <v>Jul</v>
      </c>
      <c r="M400" s="1132" t="str">
        <f>IF(ISNUMBER(MATCH(F400,Sep_Inputs_Calc!O:O,0)),"Sep","-")</f>
        <v>-</v>
      </c>
      <c r="N400" s="1132" t="str">
        <f>IF(ISNUMBER(MATCH(F1197,Oct_Inputs_Calc!O:O,0)),"Oct","-")</f>
        <v>-</v>
      </c>
      <c r="O400" s="1132"/>
      <c r="P400" s="1138" t="str">
        <f>IF(A400=
"A",_xlfn.XLOOKUP(F400,'Section A - Public Patients'!T:T,'Section A - Public Patients'!S:S),
IF(A400="B",_xlfn.XLOOKUP(F400,'Section B - Private Patients'!T:T,'Section B - Private Patients'!S:S),
IF(A400="C",_xlfn.XLOOKUP(F400,'Section C - Psych &amp; Mental Hlth'!T:T,'Section C - Psych &amp; Mental Hlth'!S:S),
IF(A400="D",_xlfn.XLOOKUP(F400,'Section D - Res Com.Care, MPHS '!T:T,'Section D - Res Com.Care, MPHS '!S:S),
IF(A400="E",_xlfn.XLOOKUP(F400,'Section E - Miscellaneous '!T:T,'Section E - Miscellaneous '!S:S))))))</f>
        <v>LINKED-X</v>
      </c>
      <c r="Q400" s="1145" t="str">
        <f>IF(A400=
"A",_xlfn.XLOOKUP(F400,'Section A - Public Patients'!T:T,'Section A - Public Patients'!V:V),
IF(A400="B",_xlfn.XLOOKUP(F400,'Section B - Private Patients'!T:T,'Section B - Private Patients'!V:V),
IF(A400="C",_xlfn.XLOOKUP(F400,'Section C - Psych &amp; Mental Hlth'!T:T,'Section C - Psych &amp; Mental Hlth'!V:V),
IF(A400="D",_xlfn.XLOOKUP(F400,'Section D - Res Com.Care, MPHS '!T:T,'Section D - Res Com.Care, MPHS '!V:V),
IF(A400="E",_xlfn.XLOOKUP(F400,'Section E - Miscellaneous '!T:T,'Section E - Miscellaneous '!V:V))))))</f>
        <v>A-1.5-019</v>
      </c>
      <c r="R400" s="1202" t="str">
        <f t="shared" si="20"/>
        <v>GRIQNGen Private Ineligible Qualified Special Care Nursery90007154</v>
      </c>
    </row>
    <row r="401" spans="1:18" x14ac:dyDescent="0.2">
      <c r="A401" s="1078" t="str">
        <f t="shared" si="19"/>
        <v>B</v>
      </c>
      <c r="B401" s="1086" t="s">
        <v>44</v>
      </c>
      <c r="C401" s="1438" t="s">
        <v>294</v>
      </c>
      <c r="D401" s="1089" t="s">
        <v>295</v>
      </c>
      <c r="E401" s="1438">
        <v>90006365</v>
      </c>
      <c r="F401" s="1132" t="s">
        <v>4764</v>
      </c>
      <c r="G401" s="1132"/>
      <c r="H401" s="1132"/>
      <c r="I401" s="1132" t="str">
        <f t="shared" si="18"/>
        <v>----Jul----</v>
      </c>
      <c r="J401" s="1132" t="str">
        <f>IF(ISNUMBER(MATCH(F401,Jan_Inputs_Calc!O:O,0)),"Jan","-")</f>
        <v>-</v>
      </c>
      <c r="K401" s="1132" t="str">
        <f>IF(ISNUMBER(MATCH(F401,Mar_Inputs_Calc_exHACC!O:O,0)),"Mar","-")</f>
        <v>-</v>
      </c>
      <c r="L401" s="1132" t="str">
        <f>IF(ISNUMBER(MATCH(F401,Jul_Inputs_Calc!P:P,0)),"Jul","-")</f>
        <v>Jul</v>
      </c>
      <c r="M401" s="1132" t="str">
        <f>IF(ISNUMBER(MATCH(F401,Sep_Inputs_Calc!O:O,0)),"Sep","-")</f>
        <v>-</v>
      </c>
      <c r="N401" s="1132" t="str">
        <f>IF(ISNUMBER(MATCH(F1198,Oct_Inputs_Calc!O:O,0)),"Oct","-")</f>
        <v>-</v>
      </c>
      <c r="O401" s="1132"/>
      <c r="P401" s="1138" t="str">
        <f>IF(A401=
"A",_xlfn.XLOOKUP(F401,'Section A - Public Patients'!T:T,'Section A - Public Patients'!S:S),
IF(A401="B",_xlfn.XLOOKUP(F401,'Section B - Private Patients'!T:T,'Section B - Private Patients'!S:S),
IF(A401="C",_xlfn.XLOOKUP(F401,'Section C - Psych &amp; Mental Hlth'!T:T,'Section C - Psych &amp; Mental Hlth'!S:S),
IF(A401="D",_xlfn.XLOOKUP(F401,'Section D - Res Com.Care, MPHS '!T:T,'Section D - Res Com.Care, MPHS '!S:S),
IF(A401="E",_xlfn.XLOOKUP(F401,'Section E - Miscellaneous '!T:T,'Section E - Miscellaneous '!S:S))))))</f>
        <v>LINKED-X</v>
      </c>
      <c r="Q401" s="1145" t="str">
        <f>IF(A401=
"A",_xlfn.XLOOKUP(F401,'Section A - Public Patients'!T:T,'Section A - Public Patients'!V:V),
IF(A401="B",_xlfn.XLOOKUP(F401,'Section B - Private Patients'!T:T,'Section B - Private Patients'!V:V),
IF(A401="C",_xlfn.XLOOKUP(F401,'Section C - Psych &amp; Mental Hlth'!T:T,'Section C - Psych &amp; Mental Hlth'!V:V),
IF(A401="D",_xlfn.XLOOKUP(F401,'Section D - Res Com.Care, MPHS '!T:T,'Section D - Res Com.Care, MPHS '!V:V),
IF(A401="E",_xlfn.XLOOKUP(F401,'Section E - Miscellaneous '!T:T,'Section E - Miscellaneous '!V:V))))))</f>
        <v>A-1.5-020</v>
      </c>
      <c r="R401" s="1202" t="str">
        <f t="shared" si="20"/>
        <v>GRIQNSDGen Private Ineligible Qualified Special Care Nursery SD90006365</v>
      </c>
    </row>
    <row r="402" spans="1:18" x14ac:dyDescent="0.2">
      <c r="A402" s="1078" t="str">
        <f t="shared" si="19"/>
        <v>B</v>
      </c>
      <c r="B402" s="1086" t="s">
        <v>296</v>
      </c>
      <c r="C402" s="1438" t="s">
        <v>6181</v>
      </c>
      <c r="D402" s="1094" t="s">
        <v>90</v>
      </c>
      <c r="E402" s="1438" t="s">
        <v>6181</v>
      </c>
      <c r="F402" s="1132" t="s">
        <v>4765</v>
      </c>
      <c r="G402" s="1132"/>
      <c r="H402" s="1132"/>
      <c r="I402" s="1132" t="str">
        <f t="shared" si="18"/>
        <v>---------</v>
      </c>
      <c r="J402" s="1132" t="str">
        <f>IF(ISNUMBER(MATCH(F402,Jan_Inputs_Calc!O:O,0)),"Jan","-")</f>
        <v>-</v>
      </c>
      <c r="K402" s="1132" t="str">
        <f>IF(ISNUMBER(MATCH(F402,Mar_Inputs_Calc_exHACC!O:O,0)),"Mar","-")</f>
        <v>-</v>
      </c>
      <c r="L402" s="1132" t="str">
        <f>IF(ISNUMBER(MATCH(F402,Jul_Inputs_Calc!P:P,0)),"Jul","-")</f>
        <v>-</v>
      </c>
      <c r="M402" s="1132" t="str">
        <f>IF(ISNUMBER(MATCH(F402,Sep_Inputs_Calc!O:O,0)),"Sep","-")</f>
        <v>-</v>
      </c>
      <c r="N402" s="1132" t="str">
        <f>IF(ISNUMBER(MATCH(F1199,Oct_Inputs_Calc!O:O,0)),"Oct","-")</f>
        <v>-</v>
      </c>
      <c r="O402" s="1132"/>
      <c r="P402" s="1138" t="str">
        <f>IF(A402=
"A",_xlfn.XLOOKUP(F402,'Section A - Public Patients'!T:T,'Section A - Public Patients'!S:S),
IF(A402="B",_xlfn.XLOOKUP(F402,'Section B - Private Patients'!T:T,'Section B - Private Patients'!S:S),
IF(A402="C",_xlfn.XLOOKUP(F402,'Section C - Psych &amp; Mental Hlth'!T:T,'Section C - Psych &amp; Mental Hlth'!S:S),
IF(A402="D",_xlfn.XLOOKUP(F402,'Section D - Res Com.Care, MPHS '!T:T,'Section D - Res Com.Care, MPHS '!S:S),
IF(A402="E",_xlfn.XLOOKUP(F402,'Section E - Miscellaneous '!T:T,'Section E - Miscellaneous '!S:S))))))</f>
        <v>SPECIAL</v>
      </c>
      <c r="Q402" s="1145">
        <f>IF(A402=
"A",_xlfn.XLOOKUP(F402,'Section A - Public Patients'!T:T,'Section A - Public Patients'!V:V),
IF(A402="B",_xlfn.XLOOKUP(F402,'Section B - Private Patients'!T:T,'Section B - Private Patients'!V:V),
IF(A402="C",_xlfn.XLOOKUP(F402,'Section C - Psych &amp; Mental Hlth'!T:T,'Section C - Psych &amp; Mental Hlth'!V:V),
IF(A402="D",_xlfn.XLOOKUP(F402,'Section D - Res Com.Care, MPHS '!T:T,'Section D - Res Com.Care, MPHS '!V:V),
IF(A402="E",_xlfn.XLOOKUP(F402,'Section E - Miscellaneous '!T:T,'Section E - Miscellaneous '!V:V))))))</f>
        <v>0</v>
      </c>
      <c r="R402" s="1202" t="str">
        <f t="shared" si="20"/>
        <v>NilREFER TO SHARED ROOM LONG STAY RATESNil</v>
      </c>
    </row>
    <row r="403" spans="1:18" x14ac:dyDescent="0.2">
      <c r="A403" s="1078" t="str">
        <f t="shared" si="19"/>
        <v>B</v>
      </c>
      <c r="B403" s="1086" t="s">
        <v>298</v>
      </c>
      <c r="C403" s="1438" t="s">
        <v>299</v>
      </c>
      <c r="D403" s="1089" t="s">
        <v>300</v>
      </c>
      <c r="E403" s="1438">
        <v>90007155</v>
      </c>
      <c r="F403" s="1132" t="s">
        <v>4766</v>
      </c>
      <c r="G403" s="1132"/>
      <c r="H403" s="1132"/>
      <c r="I403" s="1132" t="str">
        <f t="shared" si="18"/>
        <v>----Jul----</v>
      </c>
      <c r="J403" s="1132" t="str">
        <f>IF(ISNUMBER(MATCH(F403,Jan_Inputs_Calc!O:O,0)),"Jan","-")</f>
        <v>-</v>
      </c>
      <c r="K403" s="1132" t="str">
        <f>IF(ISNUMBER(MATCH(F403,Mar_Inputs_Calc_exHACC!O:O,0)),"Mar","-")</f>
        <v>-</v>
      </c>
      <c r="L403" s="1132" t="str">
        <f>IF(ISNUMBER(MATCH(F403,Jul_Inputs_Calc!P:P,0)),"Jul","-")</f>
        <v>Jul</v>
      </c>
      <c r="M403" s="1132" t="str">
        <f>IF(ISNUMBER(MATCH(F403,Sep_Inputs_Calc!O:O,0)),"Sep","-")</f>
        <v>-</v>
      </c>
      <c r="N403" s="1132" t="str">
        <f>IF(ISNUMBER(MATCH(F1200,Oct_Inputs_Calc!O:O,0)),"Oct","-")</f>
        <v>-</v>
      </c>
      <c r="O403" s="1132"/>
      <c r="P403" s="1138" t="str">
        <f>IF(A403=
"A",_xlfn.XLOOKUP(F403,'Section A - Public Patients'!T:T,'Section A - Public Patients'!S:S),
IF(A403="B",_xlfn.XLOOKUP(F403,'Section B - Private Patients'!T:T,'Section B - Private Patients'!S:S),
IF(A403="C",_xlfn.XLOOKUP(F403,'Section C - Psych &amp; Mental Hlth'!T:T,'Section C - Psych &amp; Mental Hlth'!S:S),
IF(A403="D",_xlfn.XLOOKUP(F403,'Section D - Res Com.Care, MPHS '!T:T,'Section D - Res Com.Care, MPHS '!S:S),
IF(A403="E",_xlfn.XLOOKUP(F403,'Section E - Miscellaneous '!T:T,'Section E - Miscellaneous '!S:S))))))</f>
        <v>LINKED-X</v>
      </c>
      <c r="Q403" s="1145" t="str">
        <f>IF(A403=
"A",_xlfn.XLOOKUP(F403,'Section A - Public Patients'!T:T,'Section A - Public Patients'!V:V),
IF(A403="B",_xlfn.XLOOKUP(F403,'Section B - Private Patients'!T:T,'Section B - Private Patients'!V:V),
IF(A403="C",_xlfn.XLOOKUP(F403,'Section C - Psych &amp; Mental Hlth'!T:T,'Section C - Psych &amp; Mental Hlth'!V:V),
IF(A403="D",_xlfn.XLOOKUP(F403,'Section D - Res Com.Care, MPHS '!T:T,'Section D - Res Com.Care, MPHS '!V:V),
IF(A403="E",_xlfn.XLOOKUP(F403,'Section E - Miscellaneous '!T:T,'Section E - Miscellaneous '!V:V))))))</f>
        <v>A-1.5-001</v>
      </c>
      <c r="R403" s="1202" t="str">
        <f t="shared" si="20"/>
        <v>GSIGen Shared Ineligible90007155</v>
      </c>
    </row>
    <row r="404" spans="1:18" x14ac:dyDescent="0.2">
      <c r="A404" s="1078" t="str">
        <f t="shared" si="19"/>
        <v>B</v>
      </c>
      <c r="B404" s="1086" t="s">
        <v>298</v>
      </c>
      <c r="C404" s="1438" t="s">
        <v>301</v>
      </c>
      <c r="D404" s="1089" t="s">
        <v>302</v>
      </c>
      <c r="E404" s="1438">
        <v>90005773</v>
      </c>
      <c r="F404" s="1132" t="s">
        <v>4767</v>
      </c>
      <c r="G404" s="1132"/>
      <c r="H404" s="1132"/>
      <c r="I404" s="1132" t="str">
        <f t="shared" si="18"/>
        <v>----Jul----</v>
      </c>
      <c r="J404" s="1132" t="str">
        <f>IF(ISNUMBER(MATCH(F404,Jan_Inputs_Calc!O:O,0)),"Jan","-")</f>
        <v>-</v>
      </c>
      <c r="K404" s="1132" t="str">
        <f>IF(ISNUMBER(MATCH(F404,Mar_Inputs_Calc_exHACC!O:O,0)),"Mar","-")</f>
        <v>-</v>
      </c>
      <c r="L404" s="1132" t="str">
        <f>IF(ISNUMBER(MATCH(F404,Jul_Inputs_Calc!P:P,0)),"Jul","-")</f>
        <v>Jul</v>
      </c>
      <c r="M404" s="1132" t="str">
        <f>IF(ISNUMBER(MATCH(F404,Sep_Inputs_Calc!O:O,0)),"Sep","-")</f>
        <v>-</v>
      </c>
      <c r="N404" s="1132" t="str">
        <f>IF(ISNUMBER(MATCH(F1201,Oct_Inputs_Calc!O:O,0)),"Oct","-")</f>
        <v>-</v>
      </c>
      <c r="O404" s="1132"/>
      <c r="P404" s="1138" t="str">
        <f>IF(A404=
"A",_xlfn.XLOOKUP(F404,'Section A - Public Patients'!T:T,'Section A - Public Patients'!S:S),
IF(A404="B",_xlfn.XLOOKUP(F404,'Section B - Private Patients'!T:T,'Section B - Private Patients'!S:S),
IF(A404="C",_xlfn.XLOOKUP(F404,'Section C - Psych &amp; Mental Hlth'!T:T,'Section C - Psych &amp; Mental Hlth'!S:S),
IF(A404="D",_xlfn.XLOOKUP(F404,'Section D - Res Com.Care, MPHS '!T:T,'Section D - Res Com.Care, MPHS '!S:S),
IF(A404="E",_xlfn.XLOOKUP(F404,'Section E - Miscellaneous '!T:T,'Section E - Miscellaneous '!S:S))))))</f>
        <v>LINKED-X</v>
      </c>
      <c r="Q404" s="1145" t="str">
        <f>IF(A404=
"A",_xlfn.XLOOKUP(F404,'Section A - Public Patients'!T:T,'Section A - Public Patients'!V:V),
IF(A404="B",_xlfn.XLOOKUP(F404,'Section B - Private Patients'!T:T,'Section B - Private Patients'!V:V),
IF(A404="C",_xlfn.XLOOKUP(F404,'Section C - Psych &amp; Mental Hlth'!T:T,'Section C - Psych &amp; Mental Hlth'!V:V),
IF(A404="D",_xlfn.XLOOKUP(F404,'Section D - Res Com.Care, MPHS '!T:T,'Section D - Res Com.Care, MPHS '!V:V),
IF(A404="E",_xlfn.XLOOKUP(F404,'Section E - Miscellaneous '!T:T,'Section E - Miscellaneous '!V:V))))))</f>
        <v>A-1.5-002</v>
      </c>
      <c r="R404" s="1202" t="str">
        <f t="shared" si="20"/>
        <v>GSISDGen Shared Ineligible - SD90005773</v>
      </c>
    </row>
    <row r="405" spans="1:18" x14ac:dyDescent="0.2">
      <c r="A405" s="1078" t="str">
        <f t="shared" si="19"/>
        <v>B</v>
      </c>
      <c r="B405" s="1086" t="s">
        <v>298</v>
      </c>
      <c r="C405" s="1438" t="s">
        <v>303</v>
      </c>
      <c r="D405" s="1089" t="s">
        <v>304</v>
      </c>
      <c r="E405" s="1438">
        <v>90007156</v>
      </c>
      <c r="F405" s="1132" t="s">
        <v>4768</v>
      </c>
      <c r="G405" s="1132"/>
      <c r="H405" s="1132"/>
      <c r="I405" s="1132" t="str">
        <f t="shared" si="18"/>
        <v>----Jul----</v>
      </c>
      <c r="J405" s="1132" t="str">
        <f>IF(ISNUMBER(MATCH(F405,Jan_Inputs_Calc!O:O,0)),"Jan","-")</f>
        <v>-</v>
      </c>
      <c r="K405" s="1132" t="str">
        <f>IF(ISNUMBER(MATCH(F405,Mar_Inputs_Calc_exHACC!O:O,0)),"Mar","-")</f>
        <v>-</v>
      </c>
      <c r="L405" s="1132" t="str">
        <f>IF(ISNUMBER(MATCH(F405,Jul_Inputs_Calc!P:P,0)),"Jul","-")</f>
        <v>Jul</v>
      </c>
      <c r="M405" s="1132" t="str">
        <f>IF(ISNUMBER(MATCH(F405,Sep_Inputs_Calc!O:O,0)),"Sep","-")</f>
        <v>-</v>
      </c>
      <c r="N405" s="1132" t="str">
        <f>IF(ISNUMBER(MATCH(F1202,Oct_Inputs_Calc!O:O,0)),"Oct","-")</f>
        <v>-</v>
      </c>
      <c r="O405" s="1132"/>
      <c r="P405" s="1138" t="str">
        <f>IF(A405=
"A",_xlfn.XLOOKUP(F405,'Section A - Public Patients'!T:T,'Section A - Public Patients'!S:S),
IF(A405="B",_xlfn.XLOOKUP(F405,'Section B - Private Patients'!T:T,'Section B - Private Patients'!S:S),
IF(A405="C",_xlfn.XLOOKUP(F405,'Section C - Psych &amp; Mental Hlth'!T:T,'Section C - Psych &amp; Mental Hlth'!S:S),
IF(A405="D",_xlfn.XLOOKUP(F405,'Section D - Res Com.Care, MPHS '!T:T,'Section D - Res Com.Care, MPHS '!S:S),
IF(A405="E",_xlfn.XLOOKUP(F405,'Section E - Miscellaneous '!T:T,'Section E - Miscellaneous '!S:S))))))</f>
        <v>LINKED-X</v>
      </c>
      <c r="Q405" s="1145" t="str">
        <f>IF(A405=
"A",_xlfn.XLOOKUP(F405,'Section A - Public Patients'!T:T,'Section A - Public Patients'!V:V),
IF(A405="B",_xlfn.XLOOKUP(F405,'Section B - Private Patients'!T:T,'Section B - Private Patients'!V:V),
IF(A405="C",_xlfn.XLOOKUP(F405,'Section C - Psych &amp; Mental Hlth'!T:T,'Section C - Psych &amp; Mental Hlth'!V:V),
IF(A405="D",_xlfn.XLOOKUP(F405,'Section D - Res Com.Care, MPHS '!T:T,'Section D - Res Com.Care, MPHS '!V:V),
IF(A405="E",_xlfn.XLOOKUP(F405,'Section E - Miscellaneous '!T:T,'Section E - Miscellaneous '!V:V))))))</f>
        <v>A-1.5-009</v>
      </c>
      <c r="R405" s="1202" t="str">
        <f t="shared" si="20"/>
        <v>GSIBGen Shared Ineligible Burns90007156</v>
      </c>
    </row>
    <row r="406" spans="1:18" x14ac:dyDescent="0.2">
      <c r="A406" s="1078" t="str">
        <f t="shared" si="19"/>
        <v>B</v>
      </c>
      <c r="B406" s="1086" t="s">
        <v>298</v>
      </c>
      <c r="C406" s="1438" t="s">
        <v>305</v>
      </c>
      <c r="D406" s="1089" t="s">
        <v>306</v>
      </c>
      <c r="E406" s="1438">
        <v>90006366</v>
      </c>
      <c r="F406" s="1132" t="s">
        <v>4769</v>
      </c>
      <c r="G406" s="1132"/>
      <c r="H406" s="1132"/>
      <c r="I406" s="1132" t="str">
        <f t="shared" si="18"/>
        <v>----Jul----</v>
      </c>
      <c r="J406" s="1132" t="str">
        <f>IF(ISNUMBER(MATCH(F406,Jan_Inputs_Calc!O:O,0)),"Jan","-")</f>
        <v>-</v>
      </c>
      <c r="K406" s="1132" t="str">
        <f>IF(ISNUMBER(MATCH(F406,Mar_Inputs_Calc_exHACC!O:O,0)),"Mar","-")</f>
        <v>-</v>
      </c>
      <c r="L406" s="1132" t="str">
        <f>IF(ISNUMBER(MATCH(F406,Jul_Inputs_Calc!P:P,0)),"Jul","-")</f>
        <v>Jul</v>
      </c>
      <c r="M406" s="1132" t="str">
        <f>IF(ISNUMBER(MATCH(F406,Sep_Inputs_Calc!O:O,0)),"Sep","-")</f>
        <v>-</v>
      </c>
      <c r="N406" s="1132" t="str">
        <f>IF(ISNUMBER(MATCH(F1203,Oct_Inputs_Calc!O:O,0)),"Oct","-")</f>
        <v>-</v>
      </c>
      <c r="O406" s="1132"/>
      <c r="P406" s="1138" t="str">
        <f>IF(A406=
"A",_xlfn.XLOOKUP(F406,'Section A - Public Patients'!T:T,'Section A - Public Patients'!S:S),
IF(A406="B",_xlfn.XLOOKUP(F406,'Section B - Private Patients'!T:T,'Section B - Private Patients'!S:S),
IF(A406="C",_xlfn.XLOOKUP(F406,'Section C - Psych &amp; Mental Hlth'!T:T,'Section C - Psych &amp; Mental Hlth'!S:S),
IF(A406="D",_xlfn.XLOOKUP(F406,'Section D - Res Com.Care, MPHS '!T:T,'Section D - Res Com.Care, MPHS '!S:S),
IF(A406="E",_xlfn.XLOOKUP(F406,'Section E - Miscellaneous '!T:T,'Section E - Miscellaneous '!S:S))))))</f>
        <v>LINKED-X</v>
      </c>
      <c r="Q406" s="1145" t="str">
        <f>IF(A406=
"A",_xlfn.XLOOKUP(F406,'Section A - Public Patients'!T:T,'Section A - Public Patients'!V:V),
IF(A406="B",_xlfn.XLOOKUP(F406,'Section B - Private Patients'!T:T,'Section B - Private Patients'!V:V),
IF(A406="C",_xlfn.XLOOKUP(F406,'Section C - Psych &amp; Mental Hlth'!T:T,'Section C - Psych &amp; Mental Hlth'!V:V),
IF(A406="D",_xlfn.XLOOKUP(F406,'Section D - Res Com.Care, MPHS '!T:T,'Section D - Res Com.Care, MPHS '!V:V),
IF(A406="E",_xlfn.XLOOKUP(F406,'Section E - Miscellaneous '!T:T,'Section E - Miscellaneous '!V:V))))))</f>
        <v>A-1.5-004</v>
      </c>
      <c r="R406" s="1202" t="str">
        <f t="shared" si="20"/>
        <v>GSIBSDGen Shared Ineligible Burns SD90006366</v>
      </c>
    </row>
    <row r="407" spans="1:18" x14ac:dyDescent="0.2">
      <c r="A407" s="1078" t="str">
        <f t="shared" si="19"/>
        <v>B</v>
      </c>
      <c r="B407" s="1086" t="s">
        <v>298</v>
      </c>
      <c r="C407" s="1438" t="s">
        <v>307</v>
      </c>
      <c r="D407" s="1089" t="s">
        <v>308</v>
      </c>
      <c r="E407" s="1438">
        <v>90007157</v>
      </c>
      <c r="F407" s="1132" t="s">
        <v>4770</v>
      </c>
      <c r="G407" s="1132"/>
      <c r="H407" s="1132"/>
      <c r="I407" s="1132" t="str">
        <f t="shared" si="18"/>
        <v>----Jul----</v>
      </c>
      <c r="J407" s="1132" t="str">
        <f>IF(ISNUMBER(MATCH(F407,Jan_Inputs_Calc!O:O,0)),"Jan","-")</f>
        <v>-</v>
      </c>
      <c r="K407" s="1132" t="str">
        <f>IF(ISNUMBER(MATCH(F407,Mar_Inputs_Calc_exHACC!O:O,0)),"Mar","-")</f>
        <v>-</v>
      </c>
      <c r="L407" s="1132" t="str">
        <f>IF(ISNUMBER(MATCH(F407,Jul_Inputs_Calc!P:P,0)),"Jul","-")</f>
        <v>Jul</v>
      </c>
      <c r="M407" s="1132" t="str">
        <f>IF(ISNUMBER(MATCH(F407,Sep_Inputs_Calc!O:O,0)),"Sep","-")</f>
        <v>-</v>
      </c>
      <c r="N407" s="1132" t="str">
        <f>IF(ISNUMBER(MATCH(F1204,Oct_Inputs_Calc!O:O,0)),"Oct","-")</f>
        <v>-</v>
      </c>
      <c r="O407" s="1132"/>
      <c r="P407" s="1138" t="str">
        <f>IF(A407=
"A",_xlfn.XLOOKUP(F407,'Section A - Public Patients'!T:T,'Section A - Public Patients'!S:S),
IF(A407="B",_xlfn.XLOOKUP(F407,'Section B - Private Patients'!T:T,'Section B - Private Patients'!S:S),
IF(A407="C",_xlfn.XLOOKUP(F407,'Section C - Psych &amp; Mental Hlth'!T:T,'Section C - Psych &amp; Mental Hlth'!S:S),
IF(A407="D",_xlfn.XLOOKUP(F407,'Section D - Res Com.Care, MPHS '!T:T,'Section D - Res Com.Care, MPHS '!S:S),
IF(A407="E",_xlfn.XLOOKUP(F407,'Section E - Miscellaneous '!T:T,'Section E - Miscellaneous '!S:S))))))</f>
        <v>LINKED-X</v>
      </c>
      <c r="Q407" s="1145" t="str">
        <f>IF(A407=
"A",_xlfn.XLOOKUP(F407,'Section A - Public Patients'!T:T,'Section A - Public Patients'!V:V),
IF(A407="B",_xlfn.XLOOKUP(F407,'Section B - Private Patients'!T:T,'Section B - Private Patients'!V:V),
IF(A407="C",_xlfn.XLOOKUP(F407,'Section C - Psych &amp; Mental Hlth'!T:T,'Section C - Psych &amp; Mental Hlth'!V:V),
IF(A407="D",_xlfn.XLOOKUP(F407,'Section D - Res Com.Care, MPHS '!T:T,'Section D - Res Com.Care, MPHS '!V:V),
IF(A407="E",_xlfn.XLOOKUP(F407,'Section E - Miscellaneous '!T:T,'Section E - Miscellaneous '!V:V))))))</f>
        <v>A-1.5-011</v>
      </c>
      <c r="R407" s="1202" t="str">
        <f t="shared" si="20"/>
        <v>GSIRDGen Shared Ineligible Renal Dialysis90007157</v>
      </c>
    </row>
    <row r="408" spans="1:18" x14ac:dyDescent="0.2">
      <c r="A408" s="1078" t="str">
        <f t="shared" si="19"/>
        <v>B</v>
      </c>
      <c r="B408" s="1086" t="s">
        <v>298</v>
      </c>
      <c r="C408" s="1438" t="s">
        <v>309</v>
      </c>
      <c r="D408" s="1089" t="s">
        <v>310</v>
      </c>
      <c r="E408" s="1438">
        <v>90005971</v>
      </c>
      <c r="F408" s="1132" t="s">
        <v>4771</v>
      </c>
      <c r="G408" s="1132"/>
      <c r="H408" s="1132"/>
      <c r="I408" s="1132" t="str">
        <f t="shared" si="18"/>
        <v>----Jul----</v>
      </c>
      <c r="J408" s="1132" t="str">
        <f>IF(ISNUMBER(MATCH(F408,Jan_Inputs_Calc!O:O,0)),"Jan","-")</f>
        <v>-</v>
      </c>
      <c r="K408" s="1132" t="str">
        <f>IF(ISNUMBER(MATCH(F408,Mar_Inputs_Calc_exHACC!O:O,0)),"Mar","-")</f>
        <v>-</v>
      </c>
      <c r="L408" s="1132" t="str">
        <f>IF(ISNUMBER(MATCH(F408,Jul_Inputs_Calc!P:P,0)),"Jul","-")</f>
        <v>Jul</v>
      </c>
      <c r="M408" s="1132" t="str">
        <f>IF(ISNUMBER(MATCH(F408,Sep_Inputs_Calc!O:O,0)),"Sep","-")</f>
        <v>-</v>
      </c>
      <c r="N408" s="1132" t="str">
        <f>IF(ISNUMBER(MATCH(F1205,Oct_Inputs_Calc!O:O,0)),"Oct","-")</f>
        <v>-</v>
      </c>
      <c r="O408" s="1132"/>
      <c r="P408" s="1138" t="str">
        <f>IF(A408=
"A",_xlfn.XLOOKUP(F408,'Section A - Public Patients'!T:T,'Section A - Public Patients'!S:S),
IF(A408="B",_xlfn.XLOOKUP(F408,'Section B - Private Patients'!T:T,'Section B - Private Patients'!S:S),
IF(A408="C",_xlfn.XLOOKUP(F408,'Section C - Psych &amp; Mental Hlth'!T:T,'Section C - Psych &amp; Mental Hlth'!S:S),
IF(A408="D",_xlfn.XLOOKUP(F408,'Section D - Res Com.Care, MPHS '!T:T,'Section D - Res Com.Care, MPHS '!S:S),
IF(A408="E",_xlfn.XLOOKUP(F408,'Section E - Miscellaneous '!T:T,'Section E - Miscellaneous '!S:S))))))</f>
        <v>LINKED-X</v>
      </c>
      <c r="Q408" s="1145" t="str">
        <f>IF(A408=
"A",_xlfn.XLOOKUP(F408,'Section A - Public Patients'!T:T,'Section A - Public Patients'!V:V),
IF(A408="B",_xlfn.XLOOKUP(F408,'Section B - Private Patients'!T:T,'Section B - Private Patients'!V:V),
IF(A408="C",_xlfn.XLOOKUP(F408,'Section C - Psych &amp; Mental Hlth'!T:T,'Section C - Psych &amp; Mental Hlth'!V:V),
IF(A408="D",_xlfn.XLOOKUP(F408,'Section D - Res Com.Care, MPHS '!T:T,'Section D - Res Com.Care, MPHS '!V:V),
IF(A408="E",_xlfn.XLOOKUP(F408,'Section E - Miscellaneous '!T:T,'Section E - Miscellaneous '!V:V))))))</f>
        <v>A-1.5-011</v>
      </c>
      <c r="R408" s="1202" t="str">
        <f t="shared" si="20"/>
        <v>GSIRDSDGen Shared Ineligible Renal Dialysis SD90005971</v>
      </c>
    </row>
    <row r="409" spans="1:18" x14ac:dyDescent="0.2">
      <c r="A409" s="1078" t="str">
        <f t="shared" si="19"/>
        <v>B</v>
      </c>
      <c r="B409" s="1086" t="s">
        <v>298</v>
      </c>
      <c r="C409" s="1438" t="s">
        <v>311</v>
      </c>
      <c r="D409" s="1089" t="s">
        <v>312</v>
      </c>
      <c r="E409" s="1438">
        <v>90007158</v>
      </c>
      <c r="F409" s="1132" t="s">
        <v>4772</v>
      </c>
      <c r="G409" s="1132"/>
      <c r="H409" s="1132"/>
      <c r="I409" s="1132" t="str">
        <f t="shared" si="18"/>
        <v>----Jul----</v>
      </c>
      <c r="J409" s="1132" t="str">
        <f>IF(ISNUMBER(MATCH(F409,Jan_Inputs_Calc!O:O,0)),"Jan","-")</f>
        <v>-</v>
      </c>
      <c r="K409" s="1132" t="str">
        <f>IF(ISNUMBER(MATCH(F409,Mar_Inputs_Calc_exHACC!O:O,0)),"Mar","-")</f>
        <v>-</v>
      </c>
      <c r="L409" s="1132" t="str">
        <f>IF(ISNUMBER(MATCH(F409,Jul_Inputs_Calc!P:P,0)),"Jul","-")</f>
        <v>Jul</v>
      </c>
      <c r="M409" s="1132" t="str">
        <f>IF(ISNUMBER(MATCH(F409,Sep_Inputs_Calc!O:O,0)),"Sep","-")</f>
        <v>-</v>
      </c>
      <c r="N409" s="1132" t="str">
        <f>IF(ISNUMBER(MATCH(F1206,Oct_Inputs_Calc!O:O,0)),"Oct","-")</f>
        <v>-</v>
      </c>
      <c r="O409" s="1132"/>
      <c r="P409" s="1138" t="str">
        <f>IF(A409=
"A",_xlfn.XLOOKUP(F409,'Section A - Public Patients'!T:T,'Section A - Public Patients'!S:S),
IF(A409="B",_xlfn.XLOOKUP(F409,'Section B - Private Patients'!T:T,'Section B - Private Patients'!S:S),
IF(A409="C",_xlfn.XLOOKUP(F409,'Section C - Psych &amp; Mental Hlth'!T:T,'Section C - Psych &amp; Mental Hlth'!S:S),
IF(A409="D",_xlfn.XLOOKUP(F409,'Section D - Res Com.Care, MPHS '!T:T,'Section D - Res Com.Care, MPHS '!S:S),
IF(A409="E",_xlfn.XLOOKUP(F409,'Section E - Miscellaneous '!T:T,'Section E - Miscellaneous '!S:S))))))</f>
        <v>LINKED-X</v>
      </c>
      <c r="Q409" s="1145" t="str">
        <f>IF(A409=
"A",_xlfn.XLOOKUP(F409,'Section A - Public Patients'!T:T,'Section A - Public Patients'!V:V),
IF(A409="B",_xlfn.XLOOKUP(F409,'Section B - Private Patients'!T:T,'Section B - Private Patients'!V:V),
IF(A409="C",_xlfn.XLOOKUP(F409,'Section C - Psych &amp; Mental Hlth'!T:T,'Section C - Psych &amp; Mental Hlth'!V:V),
IF(A409="D",_xlfn.XLOOKUP(F409,'Section D - Res Com.Care, MPHS '!T:T,'Section D - Res Com.Care, MPHS '!V:V),
IF(A409="E",_xlfn.XLOOKUP(F409,'Section E - Miscellaneous '!T:T,'Section E - Miscellaneous '!V:V))))))</f>
        <v>A-1.5-003</v>
      </c>
      <c r="R409" s="1202" t="str">
        <f t="shared" si="20"/>
        <v>GSICCUGen Shared Ineligible Coronary Care Unit90007158</v>
      </c>
    </row>
    <row r="410" spans="1:18" x14ac:dyDescent="0.2">
      <c r="A410" s="1078" t="str">
        <f t="shared" si="19"/>
        <v>B</v>
      </c>
      <c r="B410" s="1086" t="s">
        <v>298</v>
      </c>
      <c r="C410" s="1438" t="s">
        <v>313</v>
      </c>
      <c r="D410" s="1089" t="s">
        <v>314</v>
      </c>
      <c r="E410" s="1438">
        <v>90006367</v>
      </c>
      <c r="F410" s="1132" t="s">
        <v>4773</v>
      </c>
      <c r="G410" s="1132"/>
      <c r="H410" s="1132"/>
      <c r="I410" s="1132" t="str">
        <f t="shared" si="18"/>
        <v>----Jul----</v>
      </c>
      <c r="J410" s="1132" t="str">
        <f>IF(ISNUMBER(MATCH(F410,Jan_Inputs_Calc!O:O,0)),"Jan","-")</f>
        <v>-</v>
      </c>
      <c r="K410" s="1132" t="str">
        <f>IF(ISNUMBER(MATCH(F410,Mar_Inputs_Calc_exHACC!O:O,0)),"Mar","-")</f>
        <v>-</v>
      </c>
      <c r="L410" s="1132" t="str">
        <f>IF(ISNUMBER(MATCH(F410,Jul_Inputs_Calc!P:P,0)),"Jul","-")</f>
        <v>Jul</v>
      </c>
      <c r="M410" s="1132" t="str">
        <f>IF(ISNUMBER(MATCH(F410,Sep_Inputs_Calc!O:O,0)),"Sep","-")</f>
        <v>-</v>
      </c>
      <c r="N410" s="1132" t="str">
        <f>IF(ISNUMBER(MATCH(F1207,Oct_Inputs_Calc!O:O,0)),"Oct","-")</f>
        <v>-</v>
      </c>
      <c r="O410" s="1132"/>
      <c r="P410" s="1138" t="str">
        <f>IF(A410=
"A",_xlfn.XLOOKUP(F410,'Section A - Public Patients'!T:T,'Section A - Public Patients'!S:S),
IF(A410="B",_xlfn.XLOOKUP(F410,'Section B - Private Patients'!T:T,'Section B - Private Patients'!S:S),
IF(A410="C",_xlfn.XLOOKUP(F410,'Section C - Psych &amp; Mental Hlth'!T:T,'Section C - Psych &amp; Mental Hlth'!S:S),
IF(A410="D",_xlfn.XLOOKUP(F410,'Section D - Res Com.Care, MPHS '!T:T,'Section D - Res Com.Care, MPHS '!S:S),
IF(A410="E",_xlfn.XLOOKUP(F410,'Section E - Miscellaneous '!T:T,'Section E - Miscellaneous '!S:S))))))</f>
        <v>LINKED-X</v>
      </c>
      <c r="Q410" s="1145" t="str">
        <f>IF(A410=
"A",_xlfn.XLOOKUP(F410,'Section A - Public Patients'!T:T,'Section A - Public Patients'!V:V),
IF(A410="B",_xlfn.XLOOKUP(F410,'Section B - Private Patients'!T:T,'Section B - Private Patients'!V:V),
IF(A410="C",_xlfn.XLOOKUP(F410,'Section C - Psych &amp; Mental Hlth'!T:T,'Section C - Psych &amp; Mental Hlth'!V:V),
IF(A410="D",_xlfn.XLOOKUP(F410,'Section D - Res Com.Care, MPHS '!T:T,'Section D - Res Com.Care, MPHS '!V:V),
IF(A410="E",_xlfn.XLOOKUP(F410,'Section E - Miscellaneous '!T:T,'Section E - Miscellaneous '!V:V))))))</f>
        <v>A-1.5-004</v>
      </c>
      <c r="R410" s="1202" t="str">
        <f t="shared" si="20"/>
        <v>GSICCUSDGen Shared Ineligible Coronary Care Unit - SD90006367</v>
      </c>
    </row>
    <row r="411" spans="1:18" x14ac:dyDescent="0.2">
      <c r="A411" s="1078" t="str">
        <f t="shared" si="19"/>
        <v>B</v>
      </c>
      <c r="B411" s="1086" t="s">
        <v>298</v>
      </c>
      <c r="C411" s="1438" t="s">
        <v>315</v>
      </c>
      <c r="D411" s="1089" t="s">
        <v>316</v>
      </c>
      <c r="E411" s="1438">
        <v>90007159</v>
      </c>
      <c r="F411" s="1132" t="s">
        <v>4774</v>
      </c>
      <c r="G411" s="1132"/>
      <c r="H411" s="1132"/>
      <c r="I411" s="1132" t="str">
        <f t="shared" si="18"/>
        <v>----Jul----</v>
      </c>
      <c r="J411" s="1132" t="str">
        <f>IF(ISNUMBER(MATCH(F411,Jan_Inputs_Calc!O:O,0)),"Jan","-")</f>
        <v>-</v>
      </c>
      <c r="K411" s="1132" t="str">
        <f>IF(ISNUMBER(MATCH(F411,Mar_Inputs_Calc_exHACC!O:O,0)),"Mar","-")</f>
        <v>-</v>
      </c>
      <c r="L411" s="1132" t="str">
        <f>IF(ISNUMBER(MATCH(F411,Jul_Inputs_Calc!P:P,0)),"Jul","-")</f>
        <v>Jul</v>
      </c>
      <c r="M411" s="1132" t="str">
        <f>IF(ISNUMBER(MATCH(F411,Sep_Inputs_Calc!O:O,0)),"Sep","-")</f>
        <v>-</v>
      </c>
      <c r="N411" s="1132" t="str">
        <f>IF(ISNUMBER(MATCH(F1208,Oct_Inputs_Calc!O:O,0)),"Oct","-")</f>
        <v>-</v>
      </c>
      <c r="O411" s="1132"/>
      <c r="P411" s="1138" t="str">
        <f>IF(A411=
"A",_xlfn.XLOOKUP(F411,'Section A - Public Patients'!T:T,'Section A - Public Patients'!S:S),
IF(A411="B",_xlfn.XLOOKUP(F411,'Section B - Private Patients'!T:T,'Section B - Private Patients'!S:S),
IF(A411="C",_xlfn.XLOOKUP(F411,'Section C - Psych &amp; Mental Hlth'!T:T,'Section C - Psych &amp; Mental Hlth'!S:S),
IF(A411="D",_xlfn.XLOOKUP(F411,'Section D - Res Com.Care, MPHS '!T:T,'Section D - Res Com.Care, MPHS '!S:S),
IF(A411="E",_xlfn.XLOOKUP(F411,'Section E - Miscellaneous '!T:T,'Section E - Miscellaneous '!S:S))))))</f>
        <v>LINKED-X</v>
      </c>
      <c r="Q411" s="1145" t="str">
        <f>IF(A411=
"A",_xlfn.XLOOKUP(F411,'Section A - Public Patients'!T:T,'Section A - Public Patients'!V:V),
IF(A411="B",_xlfn.XLOOKUP(F411,'Section B - Private Patients'!T:T,'Section B - Private Patients'!V:V),
IF(A411="C",_xlfn.XLOOKUP(F411,'Section C - Psych &amp; Mental Hlth'!T:T,'Section C - Psych &amp; Mental Hlth'!V:V),
IF(A411="D",_xlfn.XLOOKUP(F411,'Section D - Res Com.Care, MPHS '!T:T,'Section D - Res Com.Care, MPHS '!V:V),
IF(A411="E",_xlfn.XLOOKUP(F411,'Section E - Miscellaneous '!T:T,'Section E - Miscellaneous '!V:V))))))</f>
        <v>A-1.5-005</v>
      </c>
      <c r="R411" s="1202" t="str">
        <f t="shared" si="20"/>
        <v>GSIICUGen Shared Ineligible Intensive Care Unit90007159</v>
      </c>
    </row>
    <row r="412" spans="1:18" x14ac:dyDescent="0.2">
      <c r="A412" s="1078" t="str">
        <f t="shared" si="19"/>
        <v>B</v>
      </c>
      <c r="B412" s="1086" t="s">
        <v>298</v>
      </c>
      <c r="C412" s="1438" t="s">
        <v>317</v>
      </c>
      <c r="D412" s="1089" t="s">
        <v>318</v>
      </c>
      <c r="E412" s="1438">
        <v>90005625</v>
      </c>
      <c r="F412" s="1132" t="s">
        <v>4775</v>
      </c>
      <c r="G412" s="1132"/>
      <c r="H412" s="1132"/>
      <c r="I412" s="1132" t="str">
        <f t="shared" si="18"/>
        <v>----Jul----</v>
      </c>
      <c r="J412" s="1132" t="str">
        <f>IF(ISNUMBER(MATCH(F412,Jan_Inputs_Calc!O:O,0)),"Jan","-")</f>
        <v>-</v>
      </c>
      <c r="K412" s="1132" t="str">
        <f>IF(ISNUMBER(MATCH(F412,Mar_Inputs_Calc_exHACC!O:O,0)),"Mar","-")</f>
        <v>-</v>
      </c>
      <c r="L412" s="1132" t="str">
        <f>IF(ISNUMBER(MATCH(F412,Jul_Inputs_Calc!P:P,0)),"Jul","-")</f>
        <v>Jul</v>
      </c>
      <c r="M412" s="1132" t="str">
        <f>IF(ISNUMBER(MATCH(F412,Sep_Inputs_Calc!O:O,0)),"Sep","-")</f>
        <v>-</v>
      </c>
      <c r="N412" s="1132" t="str">
        <f>IF(ISNUMBER(MATCH(F1209,Oct_Inputs_Calc!O:O,0)),"Oct","-")</f>
        <v>-</v>
      </c>
      <c r="O412" s="1132"/>
      <c r="P412" s="1138" t="str">
        <f>IF(A412=
"A",_xlfn.XLOOKUP(F412,'Section A - Public Patients'!T:T,'Section A - Public Patients'!S:S),
IF(A412="B",_xlfn.XLOOKUP(F412,'Section B - Private Patients'!T:T,'Section B - Private Patients'!S:S),
IF(A412="C",_xlfn.XLOOKUP(F412,'Section C - Psych &amp; Mental Hlth'!T:T,'Section C - Psych &amp; Mental Hlth'!S:S),
IF(A412="D",_xlfn.XLOOKUP(F412,'Section D - Res Com.Care, MPHS '!T:T,'Section D - Res Com.Care, MPHS '!S:S),
IF(A412="E",_xlfn.XLOOKUP(F412,'Section E - Miscellaneous '!T:T,'Section E - Miscellaneous '!S:S))))))</f>
        <v>LINKED-X</v>
      </c>
      <c r="Q412" s="1145" t="str">
        <f>IF(A412=
"A",_xlfn.XLOOKUP(F412,'Section A - Public Patients'!T:T,'Section A - Public Patients'!V:V),
IF(A412="B",_xlfn.XLOOKUP(F412,'Section B - Private Patients'!T:T,'Section B - Private Patients'!V:V),
IF(A412="C",_xlfn.XLOOKUP(F412,'Section C - Psych &amp; Mental Hlth'!T:T,'Section C - Psych &amp; Mental Hlth'!V:V),
IF(A412="D",_xlfn.XLOOKUP(F412,'Section D - Res Com.Care, MPHS '!T:T,'Section D - Res Com.Care, MPHS '!V:V),
IF(A412="E",_xlfn.XLOOKUP(F412,'Section E - Miscellaneous '!T:T,'Section E - Miscellaneous '!V:V))))))</f>
        <v>A-1.5-006</v>
      </c>
      <c r="R412" s="1202" t="str">
        <f t="shared" si="20"/>
        <v>GSIICUSDGen Shared Ineligible Intensive Care Unit - SD90005625</v>
      </c>
    </row>
    <row r="413" spans="1:18" x14ac:dyDescent="0.2">
      <c r="A413" s="1078" t="str">
        <f t="shared" si="19"/>
        <v>B</v>
      </c>
      <c r="B413" s="1086" t="s">
        <v>298</v>
      </c>
      <c r="C413" s="1438" t="s">
        <v>319</v>
      </c>
      <c r="D413" s="1089" t="s">
        <v>320</v>
      </c>
      <c r="E413" s="1438">
        <v>90007160</v>
      </c>
      <c r="F413" s="1132" t="s">
        <v>4776</v>
      </c>
      <c r="G413" s="1132"/>
      <c r="H413" s="1132"/>
      <c r="I413" s="1132" t="str">
        <f t="shared" si="18"/>
        <v>----Jul----</v>
      </c>
      <c r="J413" s="1132" t="str">
        <f>IF(ISNUMBER(MATCH(F413,Jan_Inputs_Calc!O:O,0)),"Jan","-")</f>
        <v>-</v>
      </c>
      <c r="K413" s="1132" t="str">
        <f>IF(ISNUMBER(MATCH(F413,Mar_Inputs_Calc_exHACC!O:O,0)),"Mar","-")</f>
        <v>-</v>
      </c>
      <c r="L413" s="1132" t="str">
        <f>IF(ISNUMBER(MATCH(F413,Jul_Inputs_Calc!P:P,0)),"Jul","-")</f>
        <v>Jul</v>
      </c>
      <c r="M413" s="1132" t="str">
        <f>IF(ISNUMBER(MATCH(F413,Sep_Inputs_Calc!O:O,0)),"Sep","-")</f>
        <v>-</v>
      </c>
      <c r="N413" s="1132" t="str">
        <f>IF(ISNUMBER(MATCH(F1210,Oct_Inputs_Calc!O:O,0)),"Oct","-")</f>
        <v>-</v>
      </c>
      <c r="O413" s="1132"/>
      <c r="P413" s="1138" t="str">
        <f>IF(A413=
"A",_xlfn.XLOOKUP(F413,'Section A - Public Patients'!T:T,'Section A - Public Patients'!S:S),
IF(A413="B",_xlfn.XLOOKUP(F413,'Section B - Private Patients'!T:T,'Section B - Private Patients'!S:S),
IF(A413="C",_xlfn.XLOOKUP(F413,'Section C - Psych &amp; Mental Hlth'!T:T,'Section C - Psych &amp; Mental Hlth'!S:S),
IF(A413="D",_xlfn.XLOOKUP(F413,'Section D - Res Com.Care, MPHS '!T:T,'Section D - Res Com.Care, MPHS '!S:S),
IF(A413="E",_xlfn.XLOOKUP(F413,'Section E - Miscellaneous '!T:T,'Section E - Miscellaneous '!S:S))))))</f>
        <v>LINKED-X</v>
      </c>
      <c r="Q413" s="1145" t="str">
        <f>IF(A413=
"A",_xlfn.XLOOKUP(F413,'Section A - Public Patients'!T:T,'Section A - Public Patients'!V:V),
IF(A413="B",_xlfn.XLOOKUP(F413,'Section B - Private Patients'!T:T,'Section B - Private Patients'!V:V),
IF(A413="C",_xlfn.XLOOKUP(F413,'Section C - Psych &amp; Mental Hlth'!T:T,'Section C - Psych &amp; Mental Hlth'!V:V),
IF(A413="D",_xlfn.XLOOKUP(F413,'Section D - Res Com.Care, MPHS '!T:T,'Section D - Res Com.Care, MPHS '!V:V),
IF(A413="E",_xlfn.XLOOKUP(F413,'Section E - Miscellaneous '!T:T,'Section E - Miscellaneous '!V:V))))))</f>
        <v>A-1.5-007</v>
      </c>
      <c r="R413" s="1202" t="str">
        <f t="shared" si="20"/>
        <v>GSIRGen Shared Ineligible Rehabilitation90007160</v>
      </c>
    </row>
    <row r="414" spans="1:18" x14ac:dyDescent="0.2">
      <c r="A414" s="1078" t="str">
        <f t="shared" si="19"/>
        <v>B</v>
      </c>
      <c r="B414" s="1086" t="s">
        <v>298</v>
      </c>
      <c r="C414" s="1438" t="s">
        <v>321</v>
      </c>
      <c r="D414" s="1089" t="s">
        <v>322</v>
      </c>
      <c r="E414" s="1438">
        <v>90006368</v>
      </c>
      <c r="F414" s="1132" t="s">
        <v>4777</v>
      </c>
      <c r="G414" s="1132"/>
      <c r="H414" s="1132"/>
      <c r="I414" s="1132" t="str">
        <f t="shared" si="18"/>
        <v>----Jul----</v>
      </c>
      <c r="J414" s="1132" t="str">
        <f>IF(ISNUMBER(MATCH(F414,Jan_Inputs_Calc!O:O,0)),"Jan","-")</f>
        <v>-</v>
      </c>
      <c r="K414" s="1132" t="str">
        <f>IF(ISNUMBER(MATCH(F414,Mar_Inputs_Calc_exHACC!O:O,0)),"Mar","-")</f>
        <v>-</v>
      </c>
      <c r="L414" s="1132" t="str">
        <f>IF(ISNUMBER(MATCH(F414,Jul_Inputs_Calc!P:P,0)),"Jul","-")</f>
        <v>Jul</v>
      </c>
      <c r="M414" s="1132" t="str">
        <f>IF(ISNUMBER(MATCH(F414,Sep_Inputs_Calc!O:O,0)),"Sep","-")</f>
        <v>-</v>
      </c>
      <c r="N414" s="1132" t="str">
        <f>IF(ISNUMBER(MATCH(F1211,Oct_Inputs_Calc!O:O,0)),"Oct","-")</f>
        <v>-</v>
      </c>
      <c r="O414" s="1132"/>
      <c r="P414" s="1138" t="str">
        <f>IF(A414=
"A",_xlfn.XLOOKUP(F414,'Section A - Public Patients'!T:T,'Section A - Public Patients'!S:S),
IF(A414="B",_xlfn.XLOOKUP(F414,'Section B - Private Patients'!T:T,'Section B - Private Patients'!S:S),
IF(A414="C",_xlfn.XLOOKUP(F414,'Section C - Psych &amp; Mental Hlth'!T:T,'Section C - Psych &amp; Mental Hlth'!S:S),
IF(A414="D",_xlfn.XLOOKUP(F414,'Section D - Res Com.Care, MPHS '!T:T,'Section D - Res Com.Care, MPHS '!S:S),
IF(A414="E",_xlfn.XLOOKUP(F414,'Section E - Miscellaneous '!T:T,'Section E - Miscellaneous '!S:S))))))</f>
        <v>LINKED-X</v>
      </c>
      <c r="Q414" s="1145" t="str">
        <f>IF(A414=
"A",_xlfn.XLOOKUP(F414,'Section A - Public Patients'!T:T,'Section A - Public Patients'!V:V),
IF(A414="B",_xlfn.XLOOKUP(F414,'Section B - Private Patients'!T:T,'Section B - Private Patients'!V:V),
IF(A414="C",_xlfn.XLOOKUP(F414,'Section C - Psych &amp; Mental Hlth'!T:T,'Section C - Psych &amp; Mental Hlth'!V:V),
IF(A414="D",_xlfn.XLOOKUP(F414,'Section D - Res Com.Care, MPHS '!T:T,'Section D - Res Com.Care, MPHS '!V:V),
IF(A414="E",_xlfn.XLOOKUP(F414,'Section E - Miscellaneous '!T:T,'Section E - Miscellaneous '!V:V))))))</f>
        <v>A-1.5-008</v>
      </c>
      <c r="R414" s="1202" t="str">
        <f t="shared" si="20"/>
        <v>GSIRSDGen Shared Ineligible Rehabilitation - SD90006368</v>
      </c>
    </row>
    <row r="415" spans="1:18" x14ac:dyDescent="0.2">
      <c r="A415" s="1078" t="str">
        <f t="shared" si="19"/>
        <v>B</v>
      </c>
      <c r="B415" s="1086" t="s">
        <v>298</v>
      </c>
      <c r="C415" s="1438" t="s">
        <v>327</v>
      </c>
      <c r="D415" s="1089" t="s">
        <v>328</v>
      </c>
      <c r="E415" s="1438">
        <v>90007161</v>
      </c>
      <c r="F415" s="1132" t="s">
        <v>4778</v>
      </c>
      <c r="G415" s="1132"/>
      <c r="H415" s="1132"/>
      <c r="I415" s="1132" t="str">
        <f t="shared" si="18"/>
        <v>----Jul----</v>
      </c>
      <c r="J415" s="1132" t="str">
        <f>IF(ISNUMBER(MATCH(F415,Jan_Inputs_Calc!O:O,0)),"Jan","-")</f>
        <v>-</v>
      </c>
      <c r="K415" s="1132" t="str">
        <f>IF(ISNUMBER(MATCH(F415,Mar_Inputs_Calc_exHACC!O:O,0)),"Mar","-")</f>
        <v>-</v>
      </c>
      <c r="L415" s="1132" t="str">
        <f>IF(ISNUMBER(MATCH(F415,Jul_Inputs_Calc!P:P,0)),"Jul","-")</f>
        <v>Jul</v>
      </c>
      <c r="M415" s="1132" t="str">
        <f>IF(ISNUMBER(MATCH(F415,Sep_Inputs_Calc!O:O,0)),"Sep","-")</f>
        <v>-</v>
      </c>
      <c r="N415" s="1132" t="str">
        <f>IF(ISNUMBER(MATCH(F1212,Oct_Inputs_Calc!O:O,0)),"Oct","-")</f>
        <v>-</v>
      </c>
      <c r="O415" s="1132"/>
      <c r="P415" s="1138" t="str">
        <f>IF(A415=
"A",_xlfn.XLOOKUP(F415,'Section A - Public Patients'!T:T,'Section A - Public Patients'!S:S),
IF(A415="B",_xlfn.XLOOKUP(F415,'Section B - Private Patients'!T:T,'Section B - Private Patients'!S:S),
IF(A415="C",_xlfn.XLOOKUP(F415,'Section C - Psych &amp; Mental Hlth'!T:T,'Section C - Psych &amp; Mental Hlth'!S:S),
IF(A415="D",_xlfn.XLOOKUP(F415,'Section D - Res Com.Care, MPHS '!T:T,'Section D - Res Com.Care, MPHS '!S:S),
IF(A415="E",_xlfn.XLOOKUP(F415,'Section E - Miscellaneous '!T:T,'Section E - Miscellaneous '!S:S))))))</f>
        <v>LINKED-X</v>
      </c>
      <c r="Q415" s="1145" t="str">
        <f>IF(A415=
"A",_xlfn.XLOOKUP(F415,'Section A - Public Patients'!T:T,'Section A - Public Patients'!V:V),
IF(A415="B",_xlfn.XLOOKUP(F415,'Section B - Private Patients'!T:T,'Section B - Private Patients'!V:V),
IF(A415="C",_xlfn.XLOOKUP(F415,'Section C - Psych &amp; Mental Hlth'!T:T,'Section C - Psych &amp; Mental Hlth'!V:V),
IF(A415="D",_xlfn.XLOOKUP(F415,'Section D - Res Com.Care, MPHS '!T:T,'Section D - Res Com.Care, MPHS '!V:V),
IF(A415="E",_xlfn.XLOOKUP(F415,'Section E - Miscellaneous '!T:T,'Section E - Miscellaneous '!V:V))))))</f>
        <v>A-1.5-013</v>
      </c>
      <c r="R415" s="1202" t="str">
        <f t="shared" si="20"/>
        <v>GSIHHGen Shared Ineligible Hospital in the Home90007161</v>
      </c>
    </row>
    <row r="416" spans="1:18" x14ac:dyDescent="0.2">
      <c r="A416" s="1078" t="str">
        <f t="shared" si="19"/>
        <v>B</v>
      </c>
      <c r="B416" s="1086" t="s">
        <v>298</v>
      </c>
      <c r="C416" s="1438" t="s">
        <v>329</v>
      </c>
      <c r="D416" s="1089" t="s">
        <v>330</v>
      </c>
      <c r="E416" s="1438">
        <v>90005972</v>
      </c>
      <c r="F416" s="1132" t="s">
        <v>4779</v>
      </c>
      <c r="G416" s="1132"/>
      <c r="H416" s="1132"/>
      <c r="I416" s="1132" t="str">
        <f t="shared" si="18"/>
        <v>----Jul----</v>
      </c>
      <c r="J416" s="1132" t="str">
        <f>IF(ISNUMBER(MATCH(F416,Jan_Inputs_Calc!O:O,0)),"Jan","-")</f>
        <v>-</v>
      </c>
      <c r="K416" s="1132" t="str">
        <f>IF(ISNUMBER(MATCH(F416,Mar_Inputs_Calc_exHACC!O:O,0)),"Mar","-")</f>
        <v>-</v>
      </c>
      <c r="L416" s="1132" t="str">
        <f>IF(ISNUMBER(MATCH(F416,Jul_Inputs_Calc!P:P,0)),"Jul","-")</f>
        <v>Jul</v>
      </c>
      <c r="M416" s="1132" t="str">
        <f>IF(ISNUMBER(MATCH(F416,Sep_Inputs_Calc!O:O,0)),"Sep","-")</f>
        <v>-</v>
      </c>
      <c r="N416" s="1132" t="str">
        <f>IF(ISNUMBER(MATCH(F1213,Oct_Inputs_Calc!O:O,0)),"Oct","-")</f>
        <v>-</v>
      </c>
      <c r="O416" s="1132"/>
      <c r="P416" s="1138" t="str">
        <f>IF(A416=
"A",_xlfn.XLOOKUP(F416,'Section A - Public Patients'!T:T,'Section A - Public Patients'!S:S),
IF(A416="B",_xlfn.XLOOKUP(F416,'Section B - Private Patients'!T:T,'Section B - Private Patients'!S:S),
IF(A416="C",_xlfn.XLOOKUP(F416,'Section C - Psych &amp; Mental Hlth'!T:T,'Section C - Psych &amp; Mental Hlth'!S:S),
IF(A416="D",_xlfn.XLOOKUP(F416,'Section D - Res Com.Care, MPHS '!T:T,'Section D - Res Com.Care, MPHS '!S:S),
IF(A416="E",_xlfn.XLOOKUP(F416,'Section E - Miscellaneous '!T:T,'Section E - Miscellaneous '!S:S))))))</f>
        <v>LINKED-X</v>
      </c>
      <c r="Q416" s="1145" t="str">
        <f>IF(A416=
"A",_xlfn.XLOOKUP(F416,'Section A - Public Patients'!T:T,'Section A - Public Patients'!V:V),
IF(A416="B",_xlfn.XLOOKUP(F416,'Section B - Private Patients'!T:T,'Section B - Private Patients'!V:V),
IF(A416="C",_xlfn.XLOOKUP(F416,'Section C - Psych &amp; Mental Hlth'!T:T,'Section C - Psych &amp; Mental Hlth'!V:V),
IF(A416="D",_xlfn.XLOOKUP(F416,'Section D - Res Com.Care, MPHS '!T:T,'Section D - Res Com.Care, MPHS '!V:V),
IF(A416="E",_xlfn.XLOOKUP(F416,'Section E - Miscellaneous '!T:T,'Section E - Miscellaneous '!V:V))))))</f>
        <v>A-1.5-013</v>
      </c>
      <c r="R416" s="1202" t="str">
        <f t="shared" si="20"/>
        <v>GSIHHSDGen Shared Ineligible Hospital in the Home SD90005972</v>
      </c>
    </row>
    <row r="417" spans="1:18" x14ac:dyDescent="0.2">
      <c r="A417" s="1078" t="str">
        <f t="shared" si="19"/>
        <v>B</v>
      </c>
      <c r="B417" s="1086" t="s">
        <v>44</v>
      </c>
      <c r="C417" s="1438" t="s">
        <v>323</v>
      </c>
      <c r="D417" s="1089" t="s">
        <v>324</v>
      </c>
      <c r="E417" s="1438">
        <v>90007162</v>
      </c>
      <c r="F417" s="1132" t="s">
        <v>4780</v>
      </c>
      <c r="G417" s="1132"/>
      <c r="H417" s="1132"/>
      <c r="I417" s="1132" t="str">
        <f t="shared" si="18"/>
        <v>----Jul----</v>
      </c>
      <c r="J417" s="1132" t="str">
        <f>IF(ISNUMBER(MATCH(F417,Jan_Inputs_Calc!O:O,0)),"Jan","-")</f>
        <v>-</v>
      </c>
      <c r="K417" s="1132" t="str">
        <f>IF(ISNUMBER(MATCH(F417,Mar_Inputs_Calc_exHACC!O:O,0)),"Mar","-")</f>
        <v>-</v>
      </c>
      <c r="L417" s="1132" t="str">
        <f>IF(ISNUMBER(MATCH(F417,Jul_Inputs_Calc!P:P,0)),"Jul","-")</f>
        <v>Jul</v>
      </c>
      <c r="M417" s="1132" t="str">
        <f>IF(ISNUMBER(MATCH(F417,Sep_Inputs_Calc!O:O,0)),"Sep","-")</f>
        <v>-</v>
      </c>
      <c r="N417" s="1132" t="str">
        <f>IF(ISNUMBER(MATCH(F1214,Oct_Inputs_Calc!O:O,0)),"Oct","-")</f>
        <v>-</v>
      </c>
      <c r="O417" s="1132"/>
      <c r="P417" s="1138" t="str">
        <f>IF(A417=
"A",_xlfn.XLOOKUP(F417,'Section A - Public Patients'!T:T,'Section A - Public Patients'!S:S),
IF(A417="B",_xlfn.XLOOKUP(F417,'Section B - Private Patients'!T:T,'Section B - Private Patients'!S:S),
IF(A417="C",_xlfn.XLOOKUP(F417,'Section C - Psych &amp; Mental Hlth'!T:T,'Section C - Psych &amp; Mental Hlth'!S:S),
IF(A417="D",_xlfn.XLOOKUP(F417,'Section D - Res Com.Care, MPHS '!T:T,'Section D - Res Com.Care, MPHS '!S:S),
IF(A417="E",_xlfn.XLOOKUP(F417,'Section E - Miscellaneous '!T:T,'Section E - Miscellaneous '!S:S))))))</f>
        <v>LINKED-X</v>
      </c>
      <c r="Q417" s="1145" t="str">
        <f>IF(A417=
"A",_xlfn.XLOOKUP(F417,'Section A - Public Patients'!T:T,'Section A - Public Patients'!V:V),
IF(A417="B",_xlfn.XLOOKUP(F417,'Section B - Private Patients'!T:T,'Section B - Private Patients'!V:V),
IF(A417="C",_xlfn.XLOOKUP(F417,'Section C - Psych &amp; Mental Hlth'!T:T,'Section C - Psych &amp; Mental Hlth'!V:V),
IF(A417="D",_xlfn.XLOOKUP(F417,'Section D - Res Com.Care, MPHS '!T:T,'Section D - Res Com.Care, MPHS '!V:V),
IF(A417="E",_xlfn.XLOOKUP(F417,'Section E - Miscellaneous '!T:T,'Section E - Miscellaneous '!V:V))))))</f>
        <v>A-1.5-019</v>
      </c>
      <c r="R417" s="1202" t="str">
        <f t="shared" si="20"/>
        <v>GSINGen Shared Ineligible Special Care Nursery90007162</v>
      </c>
    </row>
    <row r="418" spans="1:18" x14ac:dyDescent="0.2">
      <c r="A418" s="1078" t="str">
        <f t="shared" si="19"/>
        <v>B</v>
      </c>
      <c r="B418" s="1086" t="s">
        <v>44</v>
      </c>
      <c r="C418" s="1438" t="s">
        <v>325</v>
      </c>
      <c r="D418" s="1089" t="s">
        <v>326</v>
      </c>
      <c r="E418" s="1438">
        <v>90006369</v>
      </c>
      <c r="F418" s="1132" t="s">
        <v>4781</v>
      </c>
      <c r="G418" s="1132"/>
      <c r="H418" s="1132"/>
      <c r="I418" s="1132" t="str">
        <f t="shared" si="18"/>
        <v>----Jul----</v>
      </c>
      <c r="J418" s="1132" t="str">
        <f>IF(ISNUMBER(MATCH(F418,Jan_Inputs_Calc!O:O,0)),"Jan","-")</f>
        <v>-</v>
      </c>
      <c r="K418" s="1132" t="str">
        <f>IF(ISNUMBER(MATCH(F418,Mar_Inputs_Calc_exHACC!O:O,0)),"Mar","-")</f>
        <v>-</v>
      </c>
      <c r="L418" s="1132" t="str">
        <f>IF(ISNUMBER(MATCH(F418,Jul_Inputs_Calc!P:P,0)),"Jul","-")</f>
        <v>Jul</v>
      </c>
      <c r="M418" s="1132" t="str">
        <f>IF(ISNUMBER(MATCH(F418,Sep_Inputs_Calc!O:O,0)),"Sep","-")</f>
        <v>-</v>
      </c>
      <c r="N418" s="1132" t="str">
        <f>IF(ISNUMBER(MATCH(F1215,Oct_Inputs_Calc!O:O,0)),"Oct","-")</f>
        <v>-</v>
      </c>
      <c r="O418" s="1132"/>
      <c r="P418" s="1138" t="str">
        <f>IF(A418=
"A",_xlfn.XLOOKUP(F418,'Section A - Public Patients'!T:T,'Section A - Public Patients'!S:S),
IF(A418="B",_xlfn.XLOOKUP(F418,'Section B - Private Patients'!T:T,'Section B - Private Patients'!S:S),
IF(A418="C",_xlfn.XLOOKUP(F418,'Section C - Psych &amp; Mental Hlth'!T:T,'Section C - Psych &amp; Mental Hlth'!S:S),
IF(A418="D",_xlfn.XLOOKUP(F418,'Section D - Res Com.Care, MPHS '!T:T,'Section D - Res Com.Care, MPHS '!S:S),
IF(A418="E",_xlfn.XLOOKUP(F418,'Section E - Miscellaneous '!T:T,'Section E - Miscellaneous '!S:S))))))</f>
        <v>LINKED-X</v>
      </c>
      <c r="Q418" s="1145" t="str">
        <f>IF(A418=
"A",_xlfn.XLOOKUP(F418,'Section A - Public Patients'!T:T,'Section A - Public Patients'!V:V),
IF(A418="B",_xlfn.XLOOKUP(F418,'Section B - Private Patients'!T:T,'Section B - Private Patients'!V:V),
IF(A418="C",_xlfn.XLOOKUP(F418,'Section C - Psych &amp; Mental Hlth'!T:T,'Section C - Psych &amp; Mental Hlth'!V:V),
IF(A418="D",_xlfn.XLOOKUP(F418,'Section D - Res Com.Care, MPHS '!T:T,'Section D - Res Com.Care, MPHS '!V:V),
IF(A418="E",_xlfn.XLOOKUP(F418,'Section E - Miscellaneous '!T:T,'Section E - Miscellaneous '!V:V))))))</f>
        <v>A-1.5-020</v>
      </c>
      <c r="R418" s="1202" t="str">
        <f t="shared" si="20"/>
        <v>GSINSDGen Shared Ineligible Special Care Nursery SD90006369</v>
      </c>
    </row>
    <row r="419" spans="1:18" x14ac:dyDescent="0.2">
      <c r="A419" s="1078" t="str">
        <f t="shared" si="19"/>
        <v>B</v>
      </c>
      <c r="B419" s="1086" t="s">
        <v>44</v>
      </c>
      <c r="C419" s="1438" t="s">
        <v>331</v>
      </c>
      <c r="D419" s="1089" t="s">
        <v>332</v>
      </c>
      <c r="E419" s="1438" t="s">
        <v>6181</v>
      </c>
      <c r="F419" s="1132" t="s">
        <v>4782</v>
      </c>
      <c r="G419" s="1132"/>
      <c r="H419" s="1132"/>
      <c r="I419" s="1132" t="str">
        <f t="shared" si="18"/>
        <v>---------</v>
      </c>
      <c r="J419" s="1132" t="str">
        <f>IF(ISNUMBER(MATCH(F419,Jan_Inputs_Calc!O:O,0)),"Jan","-")</f>
        <v>-</v>
      </c>
      <c r="K419" s="1132" t="str">
        <f>IF(ISNUMBER(MATCH(F419,Mar_Inputs_Calc_exHACC!O:O,0)),"Mar","-")</f>
        <v>-</v>
      </c>
      <c r="L419" s="1132" t="str">
        <f>IF(ISNUMBER(MATCH(F419,Jul_Inputs_Calc!P:P,0)),"Jul","-")</f>
        <v>-</v>
      </c>
      <c r="M419" s="1132" t="str">
        <f>IF(ISNUMBER(MATCH(F419,Sep_Inputs_Calc!O:O,0)),"Sep","-")</f>
        <v>-</v>
      </c>
      <c r="N419" s="1132" t="str">
        <f>IF(ISNUMBER(MATCH(F1216,Oct_Inputs_Calc!O:O,0)),"Oct","-")</f>
        <v>-</v>
      </c>
      <c r="O419" s="1132"/>
      <c r="P419" s="1138" t="str">
        <f>IF(A419=
"A",_xlfn.XLOOKUP(F419,'Section A - Public Patients'!T:T,'Section A - Public Patients'!S:S),
IF(A419="B",_xlfn.XLOOKUP(F419,'Section B - Private Patients'!T:T,'Section B - Private Patients'!S:S),
IF(A419="C",_xlfn.XLOOKUP(F419,'Section C - Psych &amp; Mental Hlth'!T:T,'Section C - Psych &amp; Mental Hlth'!S:S),
IF(A419="D",_xlfn.XLOOKUP(F419,'Section D - Res Com.Care, MPHS '!T:T,'Section D - Res Com.Care, MPHS '!S:S),
IF(A419="E",_xlfn.XLOOKUP(F419,'Section E - Miscellaneous '!T:T,'Section E - Miscellaneous '!S:S))))))</f>
        <v>NIL</v>
      </c>
      <c r="Q419" s="1145">
        <f>IF(A419=
"A",_xlfn.XLOOKUP(F419,'Section A - Public Patients'!T:T,'Section A - Public Patients'!V:V),
IF(A419="B",_xlfn.XLOOKUP(F419,'Section B - Private Patients'!T:T,'Section B - Private Patients'!V:V),
IF(A419="C",_xlfn.XLOOKUP(F419,'Section C - Psych &amp; Mental Hlth'!T:T,'Section C - Psych &amp; Mental Hlth'!V:V),
IF(A419="D",_xlfn.XLOOKUP(F419,'Section D - Res Com.Care, MPHS '!T:T,'Section D - Res Com.Care, MPHS '!V:V),
IF(A419="E",_xlfn.XLOOKUP(F419,'Section E - Miscellaneous '!T:T,'Section E - Miscellaneous '!V:V))))))</f>
        <v>0</v>
      </c>
      <c r="R419" s="1202" t="str">
        <f t="shared" si="20"/>
        <v>GSIUQGen Shared Ineligible UnqualifiedNil</v>
      </c>
    </row>
    <row r="420" spans="1:18" x14ac:dyDescent="0.2">
      <c r="A420" s="1078" t="str">
        <f t="shared" si="19"/>
        <v>B</v>
      </c>
      <c r="B420" s="1086" t="s">
        <v>44</v>
      </c>
      <c r="C420" s="1438" t="s">
        <v>333</v>
      </c>
      <c r="D420" s="1089" t="s">
        <v>334</v>
      </c>
      <c r="E420" s="1438" t="s">
        <v>6181</v>
      </c>
      <c r="F420" s="1132" t="s">
        <v>4783</v>
      </c>
      <c r="G420" s="1132"/>
      <c r="H420" s="1132"/>
      <c r="I420" s="1132" t="str">
        <f t="shared" si="18"/>
        <v>---------</v>
      </c>
      <c r="J420" s="1132" t="str">
        <f>IF(ISNUMBER(MATCH(F420,Jan_Inputs_Calc!O:O,0)),"Jan","-")</f>
        <v>-</v>
      </c>
      <c r="K420" s="1132" t="str">
        <f>IF(ISNUMBER(MATCH(F420,Mar_Inputs_Calc_exHACC!O:O,0)),"Mar","-")</f>
        <v>-</v>
      </c>
      <c r="L420" s="1132" t="str">
        <f>IF(ISNUMBER(MATCH(F420,Jul_Inputs_Calc!P:P,0)),"Jul","-")</f>
        <v>-</v>
      </c>
      <c r="M420" s="1132" t="str">
        <f>IF(ISNUMBER(MATCH(F420,Sep_Inputs_Calc!O:O,0)),"Sep","-")</f>
        <v>-</v>
      </c>
      <c r="N420" s="1132" t="str">
        <f>IF(ISNUMBER(MATCH(F1217,Oct_Inputs_Calc!O:O,0)),"Oct","-")</f>
        <v>-</v>
      </c>
      <c r="O420" s="1132"/>
      <c r="P420" s="1138" t="str">
        <f>IF(A420=
"A",_xlfn.XLOOKUP(F420,'Section A - Public Patients'!T:T,'Section A - Public Patients'!S:S),
IF(A420="B",_xlfn.XLOOKUP(F420,'Section B - Private Patients'!T:T,'Section B - Private Patients'!S:S),
IF(A420="C",_xlfn.XLOOKUP(F420,'Section C - Psych &amp; Mental Hlth'!T:T,'Section C - Psych &amp; Mental Hlth'!S:S),
IF(A420="D",_xlfn.XLOOKUP(F420,'Section D - Res Com.Care, MPHS '!T:T,'Section D - Res Com.Care, MPHS '!S:S),
IF(A420="E",_xlfn.XLOOKUP(F420,'Section E - Miscellaneous '!T:T,'Section E - Miscellaneous '!S:S))))))</f>
        <v>NIL</v>
      </c>
      <c r="Q420" s="1145">
        <f>IF(A420=
"A",_xlfn.XLOOKUP(F420,'Section A - Public Patients'!T:T,'Section A - Public Patients'!V:V),
IF(A420="B",_xlfn.XLOOKUP(F420,'Section B - Private Patients'!T:T,'Section B - Private Patients'!V:V),
IF(A420="C",_xlfn.XLOOKUP(F420,'Section C - Psych &amp; Mental Hlth'!T:T,'Section C - Psych &amp; Mental Hlth'!V:V),
IF(A420="D",_xlfn.XLOOKUP(F420,'Section D - Res Com.Care, MPHS '!T:T,'Section D - Res Com.Care, MPHS '!V:V),
IF(A420="E",_xlfn.XLOOKUP(F420,'Section E - Miscellaneous '!T:T,'Section E - Miscellaneous '!V:V))))))</f>
        <v>0</v>
      </c>
      <c r="R420" s="1202" t="str">
        <f t="shared" si="20"/>
        <v>GSIUQSDGen Shared Ineligible Unqualified - SDNil</v>
      </c>
    </row>
    <row r="421" spans="1:18" x14ac:dyDescent="0.2">
      <c r="A421" s="1078" t="str">
        <f t="shared" si="19"/>
        <v>B</v>
      </c>
      <c r="B421" s="1086" t="s">
        <v>44</v>
      </c>
      <c r="C421" s="1438" t="s">
        <v>335</v>
      </c>
      <c r="D421" s="1089" t="s">
        <v>336</v>
      </c>
      <c r="E421" s="1438">
        <v>90007163</v>
      </c>
      <c r="F421" s="1132" t="s">
        <v>4784</v>
      </c>
      <c r="G421" s="1132"/>
      <c r="H421" s="1132"/>
      <c r="I421" s="1132" t="str">
        <f t="shared" si="18"/>
        <v>----Jul----</v>
      </c>
      <c r="J421" s="1132" t="str">
        <f>IF(ISNUMBER(MATCH(F421,Jan_Inputs_Calc!O:O,0)),"Jan","-")</f>
        <v>-</v>
      </c>
      <c r="K421" s="1132" t="str">
        <f>IF(ISNUMBER(MATCH(F421,Mar_Inputs_Calc_exHACC!O:O,0)),"Mar","-")</f>
        <v>-</v>
      </c>
      <c r="L421" s="1132" t="str">
        <f>IF(ISNUMBER(MATCH(F421,Jul_Inputs_Calc!P:P,0)),"Jul","-")</f>
        <v>Jul</v>
      </c>
      <c r="M421" s="1132" t="str">
        <f>IF(ISNUMBER(MATCH(F421,Sep_Inputs_Calc!O:O,0)),"Sep","-")</f>
        <v>-</v>
      </c>
      <c r="N421" s="1132" t="str">
        <f>IF(ISNUMBER(MATCH(F1218,Oct_Inputs_Calc!O:O,0)),"Oct","-")</f>
        <v>-</v>
      </c>
      <c r="O421" s="1132"/>
      <c r="P421" s="1138" t="str">
        <f>IF(A421=
"A",_xlfn.XLOOKUP(F421,'Section A - Public Patients'!T:T,'Section A - Public Patients'!S:S),
IF(A421="B",_xlfn.XLOOKUP(F421,'Section B - Private Patients'!T:T,'Section B - Private Patients'!S:S),
IF(A421="C",_xlfn.XLOOKUP(F421,'Section C - Psych &amp; Mental Hlth'!T:T,'Section C - Psych &amp; Mental Hlth'!S:S),
IF(A421="D",_xlfn.XLOOKUP(F421,'Section D - Res Com.Care, MPHS '!T:T,'Section D - Res Com.Care, MPHS '!S:S),
IF(A421="E",_xlfn.XLOOKUP(F421,'Section E - Miscellaneous '!T:T,'Section E - Miscellaneous '!S:S))))))</f>
        <v>LINKED-X</v>
      </c>
      <c r="Q421" s="1145" t="str">
        <f>IF(A421=
"A",_xlfn.XLOOKUP(F421,'Section A - Public Patients'!T:T,'Section A - Public Patients'!V:V),
IF(A421="B",_xlfn.XLOOKUP(F421,'Section B - Private Patients'!T:T,'Section B - Private Patients'!V:V),
IF(A421="C",_xlfn.XLOOKUP(F421,'Section C - Psych &amp; Mental Hlth'!T:T,'Section C - Psych &amp; Mental Hlth'!V:V),
IF(A421="D",_xlfn.XLOOKUP(F421,'Section D - Res Com.Care, MPHS '!T:T,'Section D - Res Com.Care, MPHS '!V:V),
IF(A421="E",_xlfn.XLOOKUP(F421,'Section E - Miscellaneous '!T:T,'Section E - Miscellaneous '!V:V))))))</f>
        <v>A-1.5-019</v>
      </c>
      <c r="R421" s="1202" t="str">
        <f t="shared" si="20"/>
        <v>GSIQNGen Shared Ineligible Qualified Special Care Nursery90007163</v>
      </c>
    </row>
    <row r="422" spans="1:18" x14ac:dyDescent="0.2">
      <c r="A422" s="1078" t="str">
        <f t="shared" si="19"/>
        <v>B</v>
      </c>
      <c r="B422" s="1086" t="s">
        <v>44</v>
      </c>
      <c r="C422" s="1438" t="s">
        <v>337</v>
      </c>
      <c r="D422" s="1089" t="s">
        <v>338</v>
      </c>
      <c r="E422" s="1438">
        <v>90005774</v>
      </c>
      <c r="F422" s="1132" t="s">
        <v>4785</v>
      </c>
      <c r="G422" s="1132"/>
      <c r="H422" s="1132"/>
      <c r="I422" s="1132" t="str">
        <f t="shared" si="18"/>
        <v>----Jul----</v>
      </c>
      <c r="J422" s="1132" t="str">
        <f>IF(ISNUMBER(MATCH(F422,Jan_Inputs_Calc!O:O,0)),"Jan","-")</f>
        <v>-</v>
      </c>
      <c r="K422" s="1132" t="str">
        <f>IF(ISNUMBER(MATCH(F422,Mar_Inputs_Calc_exHACC!O:O,0)),"Mar","-")</f>
        <v>-</v>
      </c>
      <c r="L422" s="1132" t="str">
        <f>IF(ISNUMBER(MATCH(F422,Jul_Inputs_Calc!P:P,0)),"Jul","-")</f>
        <v>Jul</v>
      </c>
      <c r="M422" s="1132" t="str">
        <f>IF(ISNUMBER(MATCH(F422,Sep_Inputs_Calc!O:O,0)),"Sep","-")</f>
        <v>-</v>
      </c>
      <c r="N422" s="1132" t="str">
        <f>IF(ISNUMBER(MATCH(F1219,Oct_Inputs_Calc!O:O,0)),"Oct","-")</f>
        <v>-</v>
      </c>
      <c r="O422" s="1132"/>
      <c r="P422" s="1138" t="str">
        <f>IF(A422=
"A",_xlfn.XLOOKUP(F422,'Section A - Public Patients'!T:T,'Section A - Public Patients'!S:S),
IF(A422="B",_xlfn.XLOOKUP(F422,'Section B - Private Patients'!T:T,'Section B - Private Patients'!S:S),
IF(A422="C",_xlfn.XLOOKUP(F422,'Section C - Psych &amp; Mental Hlth'!T:T,'Section C - Psych &amp; Mental Hlth'!S:S),
IF(A422="D",_xlfn.XLOOKUP(F422,'Section D - Res Com.Care, MPHS '!T:T,'Section D - Res Com.Care, MPHS '!S:S),
IF(A422="E",_xlfn.XLOOKUP(F422,'Section E - Miscellaneous '!T:T,'Section E - Miscellaneous '!S:S))))))</f>
        <v>LINKED-X</v>
      </c>
      <c r="Q422" s="1145" t="str">
        <f>IF(A422=
"A",_xlfn.XLOOKUP(F422,'Section A - Public Patients'!T:T,'Section A - Public Patients'!V:V),
IF(A422="B",_xlfn.XLOOKUP(F422,'Section B - Private Patients'!T:T,'Section B - Private Patients'!V:V),
IF(A422="C",_xlfn.XLOOKUP(F422,'Section C - Psych &amp; Mental Hlth'!T:T,'Section C - Psych &amp; Mental Hlth'!V:V),
IF(A422="D",_xlfn.XLOOKUP(F422,'Section D - Res Com.Care, MPHS '!T:T,'Section D - Res Com.Care, MPHS '!V:V),
IF(A422="E",_xlfn.XLOOKUP(F422,'Section E - Miscellaneous '!T:T,'Section E - Miscellaneous '!V:V))))))</f>
        <v>A-1.5-020</v>
      </c>
      <c r="R422" s="1202" t="str">
        <f t="shared" si="20"/>
        <v>GSIQNSDGen Shared Ineligible Qualified Special Care Nursery SD90005774</v>
      </c>
    </row>
    <row r="423" spans="1:18" x14ac:dyDescent="0.2">
      <c r="A423" s="1078" t="str">
        <f t="shared" si="19"/>
        <v>B</v>
      </c>
      <c r="B423" s="1086" t="s">
        <v>44</v>
      </c>
      <c r="C423" s="1438" t="s">
        <v>339</v>
      </c>
      <c r="D423" s="1089" t="s">
        <v>340</v>
      </c>
      <c r="E423" s="1438">
        <v>90007164</v>
      </c>
      <c r="F423" s="1132" t="s">
        <v>4786</v>
      </c>
      <c r="G423" s="1132"/>
      <c r="H423" s="1132"/>
      <c r="I423" s="1132" t="str">
        <f t="shared" si="18"/>
        <v>----Jul----</v>
      </c>
      <c r="J423" s="1132" t="str">
        <f>IF(ISNUMBER(MATCH(F423,Jan_Inputs_Calc!O:O,0)),"Jan","-")</f>
        <v>-</v>
      </c>
      <c r="K423" s="1132" t="str">
        <f>IF(ISNUMBER(MATCH(F423,Mar_Inputs_Calc_exHACC!O:O,0)),"Mar","-")</f>
        <v>-</v>
      </c>
      <c r="L423" s="1132" t="str">
        <f>IF(ISNUMBER(MATCH(F423,Jul_Inputs_Calc!P:P,0)),"Jul","-")</f>
        <v>Jul</v>
      </c>
      <c r="M423" s="1132" t="str">
        <f>IF(ISNUMBER(MATCH(F423,Sep_Inputs_Calc!O:O,0)),"Sep","-")</f>
        <v>-</v>
      </c>
      <c r="N423" s="1132" t="str">
        <f>IF(ISNUMBER(MATCH(F1220,Oct_Inputs_Calc!O:O,0)),"Oct","-")</f>
        <v>-</v>
      </c>
      <c r="O423" s="1132"/>
      <c r="P423" s="1138" t="str">
        <f>IF(A423=
"A",_xlfn.XLOOKUP(F423,'Section A - Public Patients'!T:T,'Section A - Public Patients'!S:S),
IF(A423="B",_xlfn.XLOOKUP(F423,'Section B - Private Patients'!T:T,'Section B - Private Patients'!S:S),
IF(A423="C",_xlfn.XLOOKUP(F423,'Section C - Psych &amp; Mental Hlth'!T:T,'Section C - Psych &amp; Mental Hlth'!S:S),
IF(A423="D",_xlfn.XLOOKUP(F423,'Section D - Res Com.Care, MPHS '!T:T,'Section D - Res Com.Care, MPHS '!S:S),
IF(A423="E",_xlfn.XLOOKUP(F423,'Section E - Miscellaneous '!T:T,'Section E - Miscellaneous '!S:S))))))</f>
        <v>LINKED-X</v>
      </c>
      <c r="Q423" s="1145" t="str">
        <f>IF(A423=
"A",_xlfn.XLOOKUP(F423,'Section A - Public Patients'!T:T,'Section A - Public Patients'!V:V),
IF(A423="B",_xlfn.XLOOKUP(F423,'Section B - Private Patients'!T:T,'Section B - Private Patients'!V:V),
IF(A423="C",_xlfn.XLOOKUP(F423,'Section C - Psych &amp; Mental Hlth'!T:T,'Section C - Psych &amp; Mental Hlth'!V:V),
IF(A423="D",_xlfn.XLOOKUP(F423,'Section D - Res Com.Care, MPHS '!T:T,'Section D - Res Com.Care, MPHS '!V:V),
IF(A423="E",_xlfn.XLOOKUP(F423,'Section E - Miscellaneous '!T:T,'Section E - Miscellaneous '!V:V))))))</f>
        <v>A-1.5-001</v>
      </c>
      <c r="R423" s="1202" t="str">
        <f t="shared" si="20"/>
        <v>GSIQGen Shared Ineligible Qualified90007164</v>
      </c>
    </row>
    <row r="424" spans="1:18" x14ac:dyDescent="0.2">
      <c r="A424" s="1078" t="str">
        <f t="shared" si="19"/>
        <v>B</v>
      </c>
      <c r="B424" s="1086" t="s">
        <v>44</v>
      </c>
      <c r="C424" s="1438" t="s">
        <v>341</v>
      </c>
      <c r="D424" s="1089" t="s">
        <v>342</v>
      </c>
      <c r="E424" s="1438">
        <v>90006370</v>
      </c>
      <c r="F424" s="1132" t="s">
        <v>4787</v>
      </c>
      <c r="G424" s="1132"/>
      <c r="H424" s="1132"/>
      <c r="I424" s="1132" t="str">
        <f t="shared" si="18"/>
        <v>----Jul----</v>
      </c>
      <c r="J424" s="1132" t="str">
        <f>IF(ISNUMBER(MATCH(F424,Jan_Inputs_Calc!O:O,0)),"Jan","-")</f>
        <v>-</v>
      </c>
      <c r="K424" s="1132" t="str">
        <f>IF(ISNUMBER(MATCH(F424,Mar_Inputs_Calc_exHACC!O:O,0)),"Mar","-")</f>
        <v>-</v>
      </c>
      <c r="L424" s="1132" t="str">
        <f>IF(ISNUMBER(MATCH(F424,Jul_Inputs_Calc!P:P,0)),"Jul","-")</f>
        <v>Jul</v>
      </c>
      <c r="M424" s="1132" t="str">
        <f>IF(ISNUMBER(MATCH(F424,Sep_Inputs_Calc!O:O,0)),"Sep","-")</f>
        <v>-</v>
      </c>
      <c r="N424" s="1132" t="str">
        <f>IF(ISNUMBER(MATCH(F1221,Oct_Inputs_Calc!O:O,0)),"Oct","-")</f>
        <v>-</v>
      </c>
      <c r="O424" s="1132"/>
      <c r="P424" s="1138" t="str">
        <f>IF(A424=
"A",_xlfn.XLOOKUP(F424,'Section A - Public Patients'!T:T,'Section A - Public Patients'!S:S),
IF(A424="B",_xlfn.XLOOKUP(F424,'Section B - Private Patients'!T:T,'Section B - Private Patients'!S:S),
IF(A424="C",_xlfn.XLOOKUP(F424,'Section C - Psych &amp; Mental Hlth'!T:T,'Section C - Psych &amp; Mental Hlth'!S:S),
IF(A424="D",_xlfn.XLOOKUP(F424,'Section D - Res Com.Care, MPHS '!T:T,'Section D - Res Com.Care, MPHS '!S:S),
IF(A424="E",_xlfn.XLOOKUP(F424,'Section E - Miscellaneous '!T:T,'Section E - Miscellaneous '!S:S))))))</f>
        <v>LINKED-X</v>
      </c>
      <c r="Q424" s="1145" t="str">
        <f>IF(A424=
"A",_xlfn.XLOOKUP(F424,'Section A - Public Patients'!T:T,'Section A - Public Patients'!V:V),
IF(A424="B",_xlfn.XLOOKUP(F424,'Section B - Private Patients'!T:T,'Section B - Private Patients'!V:V),
IF(A424="C",_xlfn.XLOOKUP(F424,'Section C - Psych &amp; Mental Hlth'!T:T,'Section C - Psych &amp; Mental Hlth'!V:V),
IF(A424="D",_xlfn.XLOOKUP(F424,'Section D - Res Com.Care, MPHS '!T:T,'Section D - Res Com.Care, MPHS '!V:V),
IF(A424="E",_xlfn.XLOOKUP(F424,'Section E - Miscellaneous '!T:T,'Section E - Miscellaneous '!V:V))))))</f>
        <v>A-1.5-002</v>
      </c>
      <c r="R424" s="1202" t="str">
        <f t="shared" si="20"/>
        <v>GSIQSDGen Shared Ineligible Qualified - SD90006370</v>
      </c>
    </row>
    <row r="425" spans="1:18" x14ac:dyDescent="0.2">
      <c r="A425" s="1078" t="str">
        <f t="shared" si="19"/>
        <v>B</v>
      </c>
      <c r="B425" s="1086" t="s">
        <v>296</v>
      </c>
      <c r="C425" s="1438" t="s">
        <v>343</v>
      </c>
      <c r="D425" s="1089" t="s">
        <v>344</v>
      </c>
      <c r="E425" s="1438">
        <v>90007165</v>
      </c>
      <c r="F425" s="1132" t="s">
        <v>4788</v>
      </c>
      <c r="G425" s="1132"/>
      <c r="H425" s="1132"/>
      <c r="I425" s="1132" t="str">
        <f t="shared" si="18"/>
        <v>----Jul----</v>
      </c>
      <c r="J425" s="1132" t="str">
        <f>IF(ISNUMBER(MATCH(F425,Jan_Inputs_Calc!O:O,0)),"Jan","-")</f>
        <v>-</v>
      </c>
      <c r="K425" s="1132" t="str">
        <f>IF(ISNUMBER(MATCH(F425,Mar_Inputs_Calc_exHACC!O:O,0)),"Mar","-")</f>
        <v>-</v>
      </c>
      <c r="L425" s="1132" t="str">
        <f>IF(ISNUMBER(MATCH(F425,Jul_Inputs_Calc!P:P,0)),"Jul","-")</f>
        <v>Jul</v>
      </c>
      <c r="M425" s="1132" t="str">
        <f>IF(ISNUMBER(MATCH(F425,Sep_Inputs_Calc!O:O,0)),"Sep","-")</f>
        <v>-</v>
      </c>
      <c r="N425" s="1132" t="str">
        <f>IF(ISNUMBER(MATCH(F1222,Oct_Inputs_Calc!O:O,0)),"Oct","-")</f>
        <v>-</v>
      </c>
      <c r="O425" s="1132"/>
      <c r="P425" s="1138" t="str">
        <f>IF(A425=
"A",_xlfn.XLOOKUP(F425,'Section A - Public Patients'!T:T,'Section A - Public Patients'!S:S),
IF(A425="B",_xlfn.XLOOKUP(F425,'Section B - Private Patients'!T:T,'Section B - Private Patients'!S:S),
IF(A425="C",_xlfn.XLOOKUP(F425,'Section C - Psych &amp; Mental Hlth'!T:T,'Section C - Psych &amp; Mental Hlth'!S:S),
IF(A425="D",_xlfn.XLOOKUP(F425,'Section D - Res Com.Care, MPHS '!T:T,'Section D - Res Com.Care, MPHS '!S:S),
IF(A425="E",_xlfn.XLOOKUP(F425,'Section E - Miscellaneous '!T:T,'Section E - Miscellaneous '!S:S))))))</f>
        <v>LINKED-X</v>
      </c>
      <c r="Q425" s="1145" t="str">
        <f>IF(A425=
"A",_xlfn.XLOOKUP(F425,'Section A - Public Patients'!T:T,'Section A - Public Patients'!V:V),
IF(A425="B",_xlfn.XLOOKUP(F425,'Section B - Private Patients'!T:T,'Section B - Private Patients'!V:V),
IF(A425="C",_xlfn.XLOOKUP(F425,'Section C - Psych &amp; Mental Hlth'!T:T,'Section C - Psych &amp; Mental Hlth'!V:V),
IF(A425="D",_xlfn.XLOOKUP(F425,'Section D - Res Com.Care, MPHS '!T:T,'Section D - Res Com.Care, MPHS '!V:V),
IF(A425="E",_xlfn.XLOOKUP(F425,'Section E - Miscellaneous '!T:T,'Section E - Miscellaneous '!V:V))))))</f>
        <v>A-1.5-027</v>
      </c>
      <c r="R425" s="1202" t="str">
        <f t="shared" si="20"/>
        <v>GSILSGen Shared Ineligible Long Stay90007165</v>
      </c>
    </row>
    <row r="426" spans="1:18" x14ac:dyDescent="0.2">
      <c r="A426" s="1078" t="str">
        <f t="shared" si="19"/>
        <v>B</v>
      </c>
      <c r="B426" s="1086" t="s">
        <v>296</v>
      </c>
      <c r="C426" s="1438" t="s">
        <v>345</v>
      </c>
      <c r="D426" s="1089" t="s">
        <v>346</v>
      </c>
      <c r="E426" s="1438">
        <v>90005973</v>
      </c>
      <c r="F426" s="1132" t="s">
        <v>4789</v>
      </c>
      <c r="G426" s="1132"/>
      <c r="H426" s="1132"/>
      <c r="I426" s="1132" t="str">
        <f t="shared" si="18"/>
        <v>----Jul----</v>
      </c>
      <c r="J426" s="1132" t="str">
        <f>IF(ISNUMBER(MATCH(F426,Jan_Inputs_Calc!O:O,0)),"Jan","-")</f>
        <v>-</v>
      </c>
      <c r="K426" s="1132" t="str">
        <f>IF(ISNUMBER(MATCH(F426,Mar_Inputs_Calc_exHACC!O:O,0)),"Mar","-")</f>
        <v>-</v>
      </c>
      <c r="L426" s="1132" t="str">
        <f>IF(ISNUMBER(MATCH(F426,Jul_Inputs_Calc!P:P,0)),"Jul","-")</f>
        <v>Jul</v>
      </c>
      <c r="M426" s="1132" t="str">
        <f>IF(ISNUMBER(MATCH(F426,Sep_Inputs_Calc!O:O,0)),"Sep","-")</f>
        <v>-</v>
      </c>
      <c r="N426" s="1132" t="str">
        <f>IF(ISNUMBER(MATCH(F1223,Oct_Inputs_Calc!O:O,0)),"Oct","-")</f>
        <v>-</v>
      </c>
      <c r="O426" s="1132"/>
      <c r="P426" s="1138" t="str">
        <f>IF(A426=
"A",_xlfn.XLOOKUP(F426,'Section A - Public Patients'!T:T,'Section A - Public Patients'!S:S),
IF(A426="B",_xlfn.XLOOKUP(F426,'Section B - Private Patients'!T:T,'Section B - Private Patients'!S:S),
IF(A426="C",_xlfn.XLOOKUP(F426,'Section C - Psych &amp; Mental Hlth'!T:T,'Section C - Psych &amp; Mental Hlth'!S:S),
IF(A426="D",_xlfn.XLOOKUP(F426,'Section D - Res Com.Care, MPHS '!T:T,'Section D - Res Com.Care, MPHS '!S:S),
IF(A426="E",_xlfn.XLOOKUP(F426,'Section E - Miscellaneous '!T:T,'Section E - Miscellaneous '!S:S))))))</f>
        <v>LINKED-X</v>
      </c>
      <c r="Q426" s="1145" t="str">
        <f>IF(A426=
"A",_xlfn.XLOOKUP(F426,'Section A - Public Patients'!T:T,'Section A - Public Patients'!V:V),
IF(A426="B",_xlfn.XLOOKUP(F426,'Section B - Private Patients'!T:T,'Section B - Private Patients'!V:V),
IF(A426="C",_xlfn.XLOOKUP(F426,'Section C - Psych &amp; Mental Hlth'!T:T,'Section C - Psych &amp; Mental Hlth'!V:V),
IF(A426="D",_xlfn.XLOOKUP(F426,'Section D - Res Com.Care, MPHS '!T:T,'Section D - Res Com.Care, MPHS '!V:V),
IF(A426="E",_xlfn.XLOOKUP(F426,'Section E - Miscellaneous '!T:T,'Section E - Miscellaneous '!V:V))))))</f>
        <v>A-1.5-028</v>
      </c>
      <c r="R426" s="1202" t="str">
        <f t="shared" si="20"/>
        <v>GSILSSDGen Shared Ineligible Long Stay - SD90005973</v>
      </c>
    </row>
    <row r="427" spans="1:18" ht="25.5" x14ac:dyDescent="0.2">
      <c r="A427" s="1078" t="str">
        <f t="shared" si="19"/>
        <v>B</v>
      </c>
      <c r="B427" s="1086" t="s">
        <v>347</v>
      </c>
      <c r="C427" s="1438" t="s">
        <v>6181</v>
      </c>
      <c r="D427" s="1089" t="s">
        <v>348</v>
      </c>
      <c r="E427" s="1438">
        <v>90006354</v>
      </c>
      <c r="F427" s="1132" t="s">
        <v>4790</v>
      </c>
      <c r="G427" s="1132"/>
      <c r="H427" s="1132"/>
      <c r="I427" s="1132" t="str">
        <f t="shared" si="18"/>
        <v>----Jul----</v>
      </c>
      <c r="J427" s="1132" t="str">
        <f>IF(ISNUMBER(MATCH(F427,Jan_Inputs_Calc!O:O,0)),"Jan","-")</f>
        <v>-</v>
      </c>
      <c r="K427" s="1132" t="str">
        <f>IF(ISNUMBER(MATCH(F427,Mar_Inputs_Calc_exHACC!O:O,0)),"Mar","-")</f>
        <v>-</v>
      </c>
      <c r="L427" s="1132" t="str">
        <f>IF(ISNUMBER(MATCH(F427,Jul_Inputs_Calc!P:P,0)),"Jul","-")</f>
        <v>Jul</v>
      </c>
      <c r="M427" s="1132" t="str">
        <f>IF(ISNUMBER(MATCH(F427,Sep_Inputs_Calc!O:O,0)),"Sep","-")</f>
        <v>-</v>
      </c>
      <c r="N427" s="1132" t="str">
        <f>IF(ISNUMBER(MATCH(F1224,Oct_Inputs_Calc!O:O,0)),"Oct","-")</f>
        <v>-</v>
      </c>
      <c r="O427" s="1132"/>
      <c r="P427" s="1138" t="str">
        <f>IF(A427=
"A",_xlfn.XLOOKUP(F427,'Section A - Public Patients'!T:T,'Section A - Public Patients'!S:S),
IF(A427="B",_xlfn.XLOOKUP(F427,'Section B - Private Patients'!T:T,'Section B - Private Patients'!S:S),
IF(A427="C",_xlfn.XLOOKUP(F427,'Section C - Psych &amp; Mental Hlth'!T:T,'Section C - Psych &amp; Mental Hlth'!S:S),
IF(A427="D",_xlfn.XLOOKUP(F427,'Section D - Res Com.Care, MPHS '!T:T,'Section D - Res Com.Care, MPHS '!S:S),
IF(A427="E",_xlfn.XLOOKUP(F427,'Section E - Miscellaneous '!T:T,'Section E - Miscellaneous '!S:S))))))</f>
        <v>LINKED-X</v>
      </c>
      <c r="Q427" s="1145" t="str">
        <f>IF(A427=
"A",_xlfn.XLOOKUP(F427,'Section A - Public Patients'!T:T,'Section A - Public Patients'!V:V),
IF(A427="B",_xlfn.XLOOKUP(F427,'Section B - Private Patients'!T:T,'Section B - Private Patients'!V:V),
IF(A427="C",_xlfn.XLOOKUP(F427,'Section C - Psych &amp; Mental Hlth'!T:T,'Section C - Psych &amp; Mental Hlth'!V:V),
IF(A427="D",_xlfn.XLOOKUP(F427,'Section D - Res Com.Care, MPHS '!T:T,'Section D - Res Com.Care, MPHS '!V:V),
IF(A427="E",_xlfn.XLOOKUP(F427,'Section E - Miscellaneous '!T:T,'Section E - Miscellaneous '!V:V))))))</f>
        <v>A-1.5-029</v>
      </c>
      <c r="R427" s="1202" t="str">
        <f t="shared" si="20"/>
        <v>NilAdmitted Ineligible public or private operating room =&lt; 1 hour 
(Fee excludes Bed Fee and Surgically Implanted Prostheses)90006354</v>
      </c>
    </row>
    <row r="428" spans="1:18" ht="25.5" x14ac:dyDescent="0.2">
      <c r="A428" s="1078" t="str">
        <f t="shared" si="19"/>
        <v>B</v>
      </c>
      <c r="B428" s="1086" t="s">
        <v>347</v>
      </c>
      <c r="C428" s="1438" t="s">
        <v>6181</v>
      </c>
      <c r="D428" s="1089" t="s">
        <v>349</v>
      </c>
      <c r="E428" s="1438">
        <v>90007133</v>
      </c>
      <c r="F428" s="1132" t="s">
        <v>4791</v>
      </c>
      <c r="G428" s="1132"/>
      <c r="H428" s="1132"/>
      <c r="I428" s="1132" t="str">
        <f t="shared" si="18"/>
        <v>----Jul----</v>
      </c>
      <c r="J428" s="1132" t="str">
        <f>IF(ISNUMBER(MATCH(F428,Jan_Inputs_Calc!O:O,0)),"Jan","-")</f>
        <v>-</v>
      </c>
      <c r="K428" s="1132" t="str">
        <f>IF(ISNUMBER(MATCH(F428,Mar_Inputs_Calc_exHACC!O:O,0)),"Mar","-")</f>
        <v>-</v>
      </c>
      <c r="L428" s="1132" t="str">
        <f>IF(ISNUMBER(MATCH(F428,Jul_Inputs_Calc!P:P,0)),"Jul","-")</f>
        <v>Jul</v>
      </c>
      <c r="M428" s="1132" t="str">
        <f>IF(ISNUMBER(MATCH(F428,Sep_Inputs_Calc!O:O,0)),"Sep","-")</f>
        <v>-</v>
      </c>
      <c r="N428" s="1132" t="str">
        <f>IF(ISNUMBER(MATCH(F1225,Oct_Inputs_Calc!O:O,0)),"Oct","-")</f>
        <v>-</v>
      </c>
      <c r="O428" s="1132"/>
      <c r="P428" s="1138" t="str">
        <f>IF(A428=
"A",_xlfn.XLOOKUP(F428,'Section A - Public Patients'!T:T,'Section A - Public Patients'!S:S),
IF(A428="B",_xlfn.XLOOKUP(F428,'Section B - Private Patients'!T:T,'Section B - Private Patients'!S:S),
IF(A428="C",_xlfn.XLOOKUP(F428,'Section C - Psych &amp; Mental Hlth'!T:T,'Section C - Psych &amp; Mental Hlth'!S:S),
IF(A428="D",_xlfn.XLOOKUP(F428,'Section D - Res Com.Care, MPHS '!T:T,'Section D - Res Com.Care, MPHS '!S:S),
IF(A428="E",_xlfn.XLOOKUP(F428,'Section E - Miscellaneous '!T:T,'Section E - Miscellaneous '!S:S))))))</f>
        <v>LINKED-X</v>
      </c>
      <c r="Q428" s="1145" t="str">
        <f>IF(A428=
"A",_xlfn.XLOOKUP(F428,'Section A - Public Patients'!T:T,'Section A - Public Patients'!V:V),
IF(A428="B",_xlfn.XLOOKUP(F428,'Section B - Private Patients'!T:T,'Section B - Private Patients'!V:V),
IF(A428="C",_xlfn.XLOOKUP(F428,'Section C - Psych &amp; Mental Hlth'!T:T,'Section C - Psych &amp; Mental Hlth'!V:V),
IF(A428="D",_xlfn.XLOOKUP(F428,'Section D - Res Com.Care, MPHS '!T:T,'Section D - Res Com.Care, MPHS '!V:V),
IF(A428="E",_xlfn.XLOOKUP(F428,'Section E - Miscellaneous '!T:T,'Section E - Miscellaneous '!V:V))))))</f>
        <v>A-1.5-030</v>
      </c>
      <c r="R428" s="1202" t="str">
        <f t="shared" si="20"/>
        <v>NilAdmitted Ineligible public or private operating room  &gt; 1 hour 
(Fee excludes Bed Fee and Surgically Implanted Prostheses)90007133</v>
      </c>
    </row>
    <row r="429" spans="1:18" x14ac:dyDescent="0.2">
      <c r="A429" s="1078" t="str">
        <f t="shared" si="19"/>
        <v>B</v>
      </c>
      <c r="B429" s="1086" t="s">
        <v>64</v>
      </c>
      <c r="C429" s="1438" t="s">
        <v>425</v>
      </c>
      <c r="D429" s="1089" t="s">
        <v>426</v>
      </c>
      <c r="E429" s="1438">
        <v>90005589</v>
      </c>
      <c r="F429" s="1132" t="s">
        <v>4792</v>
      </c>
      <c r="G429" s="1132"/>
      <c r="H429" s="1132"/>
      <c r="I429" s="1132" t="str">
        <f t="shared" si="18"/>
        <v>----Jul----</v>
      </c>
      <c r="J429" s="1132" t="str">
        <f>IF(ISNUMBER(MATCH(F429,Jan_Inputs_Calc!O:O,0)),"Jan","-")</f>
        <v>-</v>
      </c>
      <c r="K429" s="1132" t="str">
        <f>IF(ISNUMBER(MATCH(F429,Mar_Inputs_Calc_exHACC!O:O,0)),"Mar","-")</f>
        <v>-</v>
      </c>
      <c r="L429" s="1132" t="str">
        <f>IF(ISNUMBER(MATCH(F429,Jul_Inputs_Calc!P:P,0)),"Jul","-")</f>
        <v>Jul</v>
      </c>
      <c r="M429" s="1132" t="str">
        <f>IF(ISNUMBER(MATCH(F429,Sep_Inputs_Calc!O:O,0)),"Sep","-")</f>
        <v>-</v>
      </c>
      <c r="N429" s="1132" t="str">
        <f>IF(ISNUMBER(MATCH(F1226,Oct_Inputs_Calc!O:O,0)),"Oct","-")</f>
        <v>-</v>
      </c>
      <c r="O429" s="1132"/>
      <c r="P429" s="1138" t="str">
        <f>IF(A429=
"A",_xlfn.XLOOKUP(F429,'Section A - Public Patients'!T:T,'Section A - Public Patients'!S:S),
IF(A429="B",_xlfn.XLOOKUP(F429,'Section B - Private Patients'!T:T,'Section B - Private Patients'!S:S),
IF(A429="C",_xlfn.XLOOKUP(F429,'Section C - Psych &amp; Mental Hlth'!T:T,'Section C - Psych &amp; Mental Hlth'!S:S),
IF(A429="D",_xlfn.XLOOKUP(F429,'Section D - Res Com.Care, MPHS '!T:T,'Section D - Res Com.Care, MPHS '!S:S),
IF(A429="E",_xlfn.XLOOKUP(F429,'Section E - Miscellaneous '!T:T,'Section E - Miscellaneous '!S:S))))))</f>
        <v>LINKED-X</v>
      </c>
      <c r="Q429" s="1145" t="str">
        <f>IF(A429=
"A",_xlfn.XLOOKUP(F429,'Section A - Public Patients'!T:T,'Section A - Public Patients'!V:V),
IF(A429="B",_xlfn.XLOOKUP(F429,'Section B - Private Patients'!T:T,'Section B - Private Patients'!V:V),
IF(A429="C",_xlfn.XLOOKUP(F429,'Section C - Psych &amp; Mental Hlth'!T:T,'Section C - Psych &amp; Mental Hlth'!V:V),
IF(A429="D",_xlfn.XLOOKUP(F429,'Section D - Res Com.Care, MPHS '!T:T,'Section D - Res Com.Care, MPHS '!V:V),
IF(A429="E",_xlfn.XLOOKUP(F429,'Section E - Miscellaneous '!T:T,'Section E - Miscellaneous '!V:V))))))</f>
        <v>A-1.5-001</v>
      </c>
      <c r="R429" s="1202" t="str">
        <f t="shared" si="20"/>
        <v>GRMVOGen Private Motor Vehicle Other90005589</v>
      </c>
    </row>
    <row r="430" spans="1:18" x14ac:dyDescent="0.2">
      <c r="A430" s="1078" t="str">
        <f t="shared" si="19"/>
        <v>B</v>
      </c>
      <c r="B430" s="1086" t="s">
        <v>64</v>
      </c>
      <c r="C430" s="1438" t="s">
        <v>428</v>
      </c>
      <c r="D430" s="1089" t="s">
        <v>429</v>
      </c>
      <c r="E430" s="1438">
        <v>90007645</v>
      </c>
      <c r="F430" s="1132" t="s">
        <v>4793</v>
      </c>
      <c r="G430" s="1132"/>
      <c r="H430" s="1132"/>
      <c r="I430" s="1132" t="str">
        <f t="shared" si="18"/>
        <v>----Jul----</v>
      </c>
      <c r="J430" s="1132" t="str">
        <f>IF(ISNUMBER(MATCH(F430,Jan_Inputs_Calc!O:O,0)),"Jan","-")</f>
        <v>-</v>
      </c>
      <c r="K430" s="1132" t="str">
        <f>IF(ISNUMBER(MATCH(F430,Mar_Inputs_Calc_exHACC!O:O,0)),"Mar","-")</f>
        <v>-</v>
      </c>
      <c r="L430" s="1132" t="str">
        <f>IF(ISNUMBER(MATCH(F430,Jul_Inputs_Calc!P:P,0)),"Jul","-")</f>
        <v>Jul</v>
      </c>
      <c r="M430" s="1132" t="str">
        <f>IF(ISNUMBER(MATCH(F430,Sep_Inputs_Calc!O:O,0)),"Sep","-")</f>
        <v>-</v>
      </c>
      <c r="N430" s="1132" t="str">
        <f>IF(ISNUMBER(MATCH(F1227,Oct_Inputs_Calc!O:O,0)),"Oct","-")</f>
        <v>-</v>
      </c>
      <c r="O430" s="1132"/>
      <c r="P430" s="1138" t="str">
        <f>IF(A430=
"A",_xlfn.XLOOKUP(F430,'Section A - Public Patients'!T:T,'Section A - Public Patients'!S:S),
IF(A430="B",_xlfn.XLOOKUP(F430,'Section B - Private Patients'!T:T,'Section B - Private Patients'!S:S),
IF(A430="C",_xlfn.XLOOKUP(F430,'Section C - Psych &amp; Mental Hlth'!T:T,'Section C - Psych &amp; Mental Hlth'!S:S),
IF(A430="D",_xlfn.XLOOKUP(F430,'Section D - Res Com.Care, MPHS '!T:T,'Section D - Res Com.Care, MPHS '!S:S),
IF(A430="E",_xlfn.XLOOKUP(F430,'Section E - Miscellaneous '!T:T,'Section E - Miscellaneous '!S:S))))))</f>
        <v>LINKED-X</v>
      </c>
      <c r="Q430" s="1145" t="str">
        <f>IF(A430=
"A",_xlfn.XLOOKUP(F430,'Section A - Public Patients'!T:T,'Section A - Public Patients'!V:V),
IF(A430="B",_xlfn.XLOOKUP(F430,'Section B - Private Patients'!T:T,'Section B - Private Patients'!V:V),
IF(A430="C",_xlfn.XLOOKUP(F430,'Section C - Psych &amp; Mental Hlth'!T:T,'Section C - Psych &amp; Mental Hlth'!V:V),
IF(A430="D",_xlfn.XLOOKUP(F430,'Section D - Res Com.Care, MPHS '!T:T,'Section D - Res Com.Care, MPHS '!V:V),
IF(A430="E",_xlfn.XLOOKUP(F430,'Section E - Miscellaneous '!T:T,'Section E - Miscellaneous '!V:V))))))</f>
        <v>A-1.5-002</v>
      </c>
      <c r="R430" s="1202" t="str">
        <f t="shared" si="20"/>
        <v>GRMVOSDGen Private Motor Vehicle Other - SD90007645</v>
      </c>
    </row>
    <row r="431" spans="1:18" x14ac:dyDescent="0.2">
      <c r="A431" s="1078" t="str">
        <f t="shared" si="19"/>
        <v>B</v>
      </c>
      <c r="B431" s="1086" t="s">
        <v>64</v>
      </c>
      <c r="C431" s="1438" t="s">
        <v>430</v>
      </c>
      <c r="D431" s="1089" t="s">
        <v>431</v>
      </c>
      <c r="E431" s="1438">
        <v>90007304</v>
      </c>
      <c r="F431" s="1132" t="s">
        <v>4794</v>
      </c>
      <c r="G431" s="1132"/>
      <c r="H431" s="1132"/>
      <c r="I431" s="1132" t="str">
        <f t="shared" si="18"/>
        <v>----Jul----</v>
      </c>
      <c r="J431" s="1132" t="str">
        <f>IF(ISNUMBER(MATCH(F431,Jan_Inputs_Calc!O:O,0)),"Jan","-")</f>
        <v>-</v>
      </c>
      <c r="K431" s="1132" t="str">
        <f>IF(ISNUMBER(MATCH(F431,Mar_Inputs_Calc_exHACC!O:O,0)),"Mar","-")</f>
        <v>-</v>
      </c>
      <c r="L431" s="1132" t="str">
        <f>IF(ISNUMBER(MATCH(F431,Jul_Inputs_Calc!P:P,0)),"Jul","-")</f>
        <v>Jul</v>
      </c>
      <c r="M431" s="1132" t="str">
        <f>IF(ISNUMBER(MATCH(F431,Sep_Inputs_Calc!O:O,0)),"Sep","-")</f>
        <v>-</v>
      </c>
      <c r="N431" s="1132" t="str">
        <f>IF(ISNUMBER(MATCH(F1228,Oct_Inputs_Calc!O:O,0)),"Oct","-")</f>
        <v>-</v>
      </c>
      <c r="O431" s="1132"/>
      <c r="P431" s="1138" t="str">
        <f>IF(A431=
"A",_xlfn.XLOOKUP(F431,'Section A - Public Patients'!T:T,'Section A - Public Patients'!S:S),
IF(A431="B",_xlfn.XLOOKUP(F431,'Section B - Private Patients'!T:T,'Section B - Private Patients'!S:S),
IF(A431="C",_xlfn.XLOOKUP(F431,'Section C - Psych &amp; Mental Hlth'!T:T,'Section C - Psych &amp; Mental Hlth'!S:S),
IF(A431="D",_xlfn.XLOOKUP(F431,'Section D - Res Com.Care, MPHS '!T:T,'Section D - Res Com.Care, MPHS '!S:S),
IF(A431="E",_xlfn.XLOOKUP(F431,'Section E - Miscellaneous '!T:T,'Section E - Miscellaneous '!S:S))))))</f>
        <v>LINKED-X</v>
      </c>
      <c r="Q431" s="1145" t="str">
        <f>IF(A431=
"A",_xlfn.XLOOKUP(F431,'Section A - Public Patients'!T:T,'Section A - Public Patients'!V:V),
IF(A431="B",_xlfn.XLOOKUP(F431,'Section B - Private Patients'!T:T,'Section B - Private Patients'!V:V),
IF(A431="C",_xlfn.XLOOKUP(F431,'Section C - Psych &amp; Mental Hlth'!T:T,'Section C - Psych &amp; Mental Hlth'!V:V),
IF(A431="D",_xlfn.XLOOKUP(F431,'Section D - Res Com.Care, MPHS '!T:T,'Section D - Res Com.Care, MPHS '!V:V),
IF(A431="E",_xlfn.XLOOKUP(F431,'Section E - Miscellaneous '!T:T,'Section E - Miscellaneous '!V:V))))))</f>
        <v>A-1.5-009</v>
      </c>
      <c r="R431" s="1202" t="str">
        <f t="shared" si="20"/>
        <v>GRMVOBGen Private Motor Vehicle Other Burns90007304</v>
      </c>
    </row>
    <row r="432" spans="1:18" x14ac:dyDescent="0.2">
      <c r="A432" s="1078" t="str">
        <f t="shared" si="19"/>
        <v>B</v>
      </c>
      <c r="B432" s="1086" t="s">
        <v>64</v>
      </c>
      <c r="C432" s="1438" t="s">
        <v>432</v>
      </c>
      <c r="D432" s="1089" t="s">
        <v>433</v>
      </c>
      <c r="E432" s="1438">
        <v>90006440</v>
      </c>
      <c r="F432" s="1132" t="s">
        <v>4795</v>
      </c>
      <c r="G432" s="1132"/>
      <c r="H432" s="1132"/>
      <c r="I432" s="1132" t="str">
        <f t="shared" si="18"/>
        <v>----Jul----</v>
      </c>
      <c r="J432" s="1132" t="str">
        <f>IF(ISNUMBER(MATCH(F432,Jan_Inputs_Calc!O:O,0)),"Jan","-")</f>
        <v>-</v>
      </c>
      <c r="K432" s="1132" t="str">
        <f>IF(ISNUMBER(MATCH(F432,Mar_Inputs_Calc_exHACC!O:O,0)),"Mar","-")</f>
        <v>-</v>
      </c>
      <c r="L432" s="1132" t="str">
        <f>IF(ISNUMBER(MATCH(F432,Jul_Inputs_Calc!P:P,0)),"Jul","-")</f>
        <v>Jul</v>
      </c>
      <c r="M432" s="1132" t="str">
        <f>IF(ISNUMBER(MATCH(F432,Sep_Inputs_Calc!O:O,0)),"Sep","-")</f>
        <v>-</v>
      </c>
      <c r="N432" s="1132" t="str">
        <f>IF(ISNUMBER(MATCH(F1229,Oct_Inputs_Calc!O:O,0)),"Oct","-")</f>
        <v>-</v>
      </c>
      <c r="O432" s="1132"/>
      <c r="P432" s="1138" t="str">
        <f>IF(A432=
"A",_xlfn.XLOOKUP(F432,'Section A - Public Patients'!T:T,'Section A - Public Patients'!S:S),
IF(A432="B",_xlfn.XLOOKUP(F432,'Section B - Private Patients'!T:T,'Section B - Private Patients'!S:S),
IF(A432="C",_xlfn.XLOOKUP(F432,'Section C - Psych &amp; Mental Hlth'!T:T,'Section C - Psych &amp; Mental Hlth'!S:S),
IF(A432="D",_xlfn.XLOOKUP(F432,'Section D - Res Com.Care, MPHS '!T:T,'Section D - Res Com.Care, MPHS '!S:S),
IF(A432="E",_xlfn.XLOOKUP(F432,'Section E - Miscellaneous '!T:T,'Section E - Miscellaneous '!S:S))))))</f>
        <v>LINKED-X</v>
      </c>
      <c r="Q432" s="1145" t="str">
        <f>IF(A432=
"A",_xlfn.XLOOKUP(F432,'Section A - Public Patients'!T:T,'Section A - Public Patients'!V:V),
IF(A432="B",_xlfn.XLOOKUP(F432,'Section B - Private Patients'!T:T,'Section B - Private Patients'!V:V),
IF(A432="C",_xlfn.XLOOKUP(F432,'Section C - Psych &amp; Mental Hlth'!T:T,'Section C - Psych &amp; Mental Hlth'!V:V),
IF(A432="D",_xlfn.XLOOKUP(F432,'Section D - Res Com.Care, MPHS '!T:T,'Section D - Res Com.Care, MPHS '!V:V),
IF(A432="E",_xlfn.XLOOKUP(F432,'Section E - Miscellaneous '!T:T,'Section E - Miscellaneous '!V:V))))))</f>
        <v>A-1.5-004</v>
      </c>
      <c r="R432" s="1202" t="str">
        <f t="shared" si="20"/>
        <v>GRMVOBSDGen Private Motor Vehicle Other Burns SD90006440</v>
      </c>
    </row>
    <row r="433" spans="1:18" x14ac:dyDescent="0.2">
      <c r="A433" s="1078" t="str">
        <f t="shared" si="19"/>
        <v>B</v>
      </c>
      <c r="B433" s="1086" t="s">
        <v>64</v>
      </c>
      <c r="C433" s="1438" t="s">
        <v>434</v>
      </c>
      <c r="D433" s="1089" t="s">
        <v>435</v>
      </c>
      <c r="E433" s="1438">
        <v>90007305</v>
      </c>
      <c r="F433" s="1132" t="s">
        <v>4796</v>
      </c>
      <c r="G433" s="1132"/>
      <c r="H433" s="1132"/>
      <c r="I433" s="1132" t="str">
        <f t="shared" si="18"/>
        <v>----Jul----</v>
      </c>
      <c r="J433" s="1132" t="str">
        <f>IF(ISNUMBER(MATCH(F433,Jan_Inputs_Calc!O:O,0)),"Jan","-")</f>
        <v>-</v>
      </c>
      <c r="K433" s="1132" t="str">
        <f>IF(ISNUMBER(MATCH(F433,Mar_Inputs_Calc_exHACC!O:O,0)),"Mar","-")</f>
        <v>-</v>
      </c>
      <c r="L433" s="1132" t="str">
        <f>IF(ISNUMBER(MATCH(F433,Jul_Inputs_Calc!P:P,0)),"Jul","-")</f>
        <v>Jul</v>
      </c>
      <c r="M433" s="1132" t="str">
        <f>IF(ISNUMBER(MATCH(F433,Sep_Inputs_Calc!O:O,0)),"Sep","-")</f>
        <v>-</v>
      </c>
      <c r="N433" s="1132" t="str">
        <f>IF(ISNUMBER(MATCH(F1230,Oct_Inputs_Calc!O:O,0)),"Oct","-")</f>
        <v>-</v>
      </c>
      <c r="O433" s="1132"/>
      <c r="P433" s="1138" t="str">
        <f>IF(A433=
"A",_xlfn.XLOOKUP(F433,'Section A - Public Patients'!T:T,'Section A - Public Patients'!S:S),
IF(A433="B",_xlfn.XLOOKUP(F433,'Section B - Private Patients'!T:T,'Section B - Private Patients'!S:S),
IF(A433="C",_xlfn.XLOOKUP(F433,'Section C - Psych &amp; Mental Hlth'!T:T,'Section C - Psych &amp; Mental Hlth'!S:S),
IF(A433="D",_xlfn.XLOOKUP(F433,'Section D - Res Com.Care, MPHS '!T:T,'Section D - Res Com.Care, MPHS '!S:S),
IF(A433="E",_xlfn.XLOOKUP(F433,'Section E - Miscellaneous '!T:T,'Section E - Miscellaneous '!S:S))))))</f>
        <v>LINKED-X</v>
      </c>
      <c r="Q433" s="1145" t="str">
        <f>IF(A433=
"A",_xlfn.XLOOKUP(F433,'Section A - Public Patients'!T:T,'Section A - Public Patients'!V:V),
IF(A433="B",_xlfn.XLOOKUP(F433,'Section B - Private Patients'!T:T,'Section B - Private Patients'!V:V),
IF(A433="C",_xlfn.XLOOKUP(F433,'Section C - Psych &amp; Mental Hlth'!T:T,'Section C - Psych &amp; Mental Hlth'!V:V),
IF(A433="D",_xlfn.XLOOKUP(F433,'Section D - Res Com.Care, MPHS '!T:T,'Section D - Res Com.Care, MPHS '!V:V),
IF(A433="E",_xlfn.XLOOKUP(F433,'Section E - Miscellaneous '!T:T,'Section E - Miscellaneous '!V:V))))))</f>
        <v>A-1.5-011</v>
      </c>
      <c r="R433" s="1202" t="str">
        <f t="shared" si="20"/>
        <v>GRMVORDGen Private Motor Vehicle Other Renal Dialysis90007305</v>
      </c>
    </row>
    <row r="434" spans="1:18" x14ac:dyDescent="0.2">
      <c r="A434" s="1078" t="str">
        <f t="shared" si="19"/>
        <v>B</v>
      </c>
      <c r="B434" s="1086" t="s">
        <v>64</v>
      </c>
      <c r="C434" s="1438" t="s">
        <v>436</v>
      </c>
      <c r="D434" s="1089" t="s">
        <v>437</v>
      </c>
      <c r="E434" s="1438">
        <v>90006008</v>
      </c>
      <c r="F434" s="1132" t="s">
        <v>4797</v>
      </c>
      <c r="G434" s="1132"/>
      <c r="H434" s="1132"/>
      <c r="I434" s="1132" t="str">
        <f t="shared" si="18"/>
        <v>----Jul----</v>
      </c>
      <c r="J434" s="1132" t="str">
        <f>IF(ISNUMBER(MATCH(F434,Jan_Inputs_Calc!O:O,0)),"Jan","-")</f>
        <v>-</v>
      </c>
      <c r="K434" s="1132" t="str">
        <f>IF(ISNUMBER(MATCH(F434,Mar_Inputs_Calc_exHACC!O:O,0)),"Mar","-")</f>
        <v>-</v>
      </c>
      <c r="L434" s="1132" t="str">
        <f>IF(ISNUMBER(MATCH(F434,Jul_Inputs_Calc!P:P,0)),"Jul","-")</f>
        <v>Jul</v>
      </c>
      <c r="M434" s="1132" t="str">
        <f>IF(ISNUMBER(MATCH(F434,Sep_Inputs_Calc!O:O,0)),"Sep","-")</f>
        <v>-</v>
      </c>
      <c r="N434" s="1132" t="str">
        <f>IF(ISNUMBER(MATCH(F1231,Oct_Inputs_Calc!O:O,0)),"Oct","-")</f>
        <v>-</v>
      </c>
      <c r="O434" s="1132"/>
      <c r="P434" s="1138" t="str">
        <f>IF(A434=
"A",_xlfn.XLOOKUP(F434,'Section A - Public Patients'!T:T,'Section A - Public Patients'!S:S),
IF(A434="B",_xlfn.XLOOKUP(F434,'Section B - Private Patients'!T:T,'Section B - Private Patients'!S:S),
IF(A434="C",_xlfn.XLOOKUP(F434,'Section C - Psych &amp; Mental Hlth'!T:T,'Section C - Psych &amp; Mental Hlth'!S:S),
IF(A434="D",_xlfn.XLOOKUP(F434,'Section D - Res Com.Care, MPHS '!T:T,'Section D - Res Com.Care, MPHS '!S:S),
IF(A434="E",_xlfn.XLOOKUP(F434,'Section E - Miscellaneous '!T:T,'Section E - Miscellaneous '!S:S))))))</f>
        <v>LINKED-X</v>
      </c>
      <c r="Q434" s="1145" t="str">
        <f>IF(A434=
"A",_xlfn.XLOOKUP(F434,'Section A - Public Patients'!T:T,'Section A - Public Patients'!V:V),
IF(A434="B",_xlfn.XLOOKUP(F434,'Section B - Private Patients'!T:T,'Section B - Private Patients'!V:V),
IF(A434="C",_xlfn.XLOOKUP(F434,'Section C - Psych &amp; Mental Hlth'!T:T,'Section C - Psych &amp; Mental Hlth'!V:V),
IF(A434="D",_xlfn.XLOOKUP(F434,'Section D - Res Com.Care, MPHS '!T:T,'Section D - Res Com.Care, MPHS '!V:V),
IF(A434="E",_xlfn.XLOOKUP(F434,'Section E - Miscellaneous '!T:T,'Section E - Miscellaneous '!V:V))))))</f>
        <v>A-1.5-011</v>
      </c>
      <c r="R434" s="1202" t="str">
        <f t="shared" si="20"/>
        <v>GRMVORDSDGen Private Motor Vehicle Other Renal Dialysis SD90006008</v>
      </c>
    </row>
    <row r="435" spans="1:18" x14ac:dyDescent="0.2">
      <c r="A435" s="1078" t="str">
        <f t="shared" si="19"/>
        <v>B</v>
      </c>
      <c r="B435" s="1086" t="s">
        <v>44</v>
      </c>
      <c r="C435" s="1438" t="s">
        <v>438</v>
      </c>
      <c r="D435" s="1089" t="s">
        <v>439</v>
      </c>
      <c r="E435" s="1438">
        <v>90007306</v>
      </c>
      <c r="F435" s="1132" t="s">
        <v>4798</v>
      </c>
      <c r="G435" s="1132"/>
      <c r="H435" s="1132"/>
      <c r="I435" s="1132" t="str">
        <f t="shared" si="18"/>
        <v>----Jul----</v>
      </c>
      <c r="J435" s="1132" t="str">
        <f>IF(ISNUMBER(MATCH(F435,Jan_Inputs_Calc!O:O,0)),"Jan","-")</f>
        <v>-</v>
      </c>
      <c r="K435" s="1132" t="str">
        <f>IF(ISNUMBER(MATCH(F435,Mar_Inputs_Calc_exHACC!O:O,0)),"Mar","-")</f>
        <v>-</v>
      </c>
      <c r="L435" s="1132" t="str">
        <f>IF(ISNUMBER(MATCH(F435,Jul_Inputs_Calc!P:P,0)),"Jul","-")</f>
        <v>Jul</v>
      </c>
      <c r="M435" s="1132" t="str">
        <f>IF(ISNUMBER(MATCH(F435,Sep_Inputs_Calc!O:O,0)),"Sep","-")</f>
        <v>-</v>
      </c>
      <c r="N435" s="1132" t="str">
        <f>IF(ISNUMBER(MATCH(F1232,Oct_Inputs_Calc!O:O,0)),"Oct","-")</f>
        <v>-</v>
      </c>
      <c r="O435" s="1132"/>
      <c r="P435" s="1138" t="str">
        <f>IF(A435=
"A",_xlfn.XLOOKUP(F435,'Section A - Public Patients'!T:T,'Section A - Public Patients'!S:S),
IF(A435="B",_xlfn.XLOOKUP(F435,'Section B - Private Patients'!T:T,'Section B - Private Patients'!S:S),
IF(A435="C",_xlfn.XLOOKUP(F435,'Section C - Psych &amp; Mental Hlth'!T:T,'Section C - Psych &amp; Mental Hlth'!S:S),
IF(A435="D",_xlfn.XLOOKUP(F435,'Section D - Res Com.Care, MPHS '!T:T,'Section D - Res Com.Care, MPHS '!S:S),
IF(A435="E",_xlfn.XLOOKUP(F435,'Section E - Miscellaneous '!T:T,'Section E - Miscellaneous '!S:S))))))</f>
        <v>LINKED-X</v>
      </c>
      <c r="Q435" s="1145" t="str">
        <f>IF(A435=
"A",_xlfn.XLOOKUP(F435,'Section A - Public Patients'!T:T,'Section A - Public Patients'!V:V),
IF(A435="B",_xlfn.XLOOKUP(F435,'Section B - Private Patients'!T:T,'Section B - Private Patients'!V:V),
IF(A435="C",_xlfn.XLOOKUP(F435,'Section C - Psych &amp; Mental Hlth'!T:T,'Section C - Psych &amp; Mental Hlth'!V:V),
IF(A435="D",_xlfn.XLOOKUP(F435,'Section D - Res Com.Care, MPHS '!T:T,'Section D - Res Com.Care, MPHS '!V:V),
IF(A435="E",_xlfn.XLOOKUP(F435,'Section E - Miscellaneous '!T:T,'Section E - Miscellaneous '!V:V))))))</f>
        <v>A-1.5-019</v>
      </c>
      <c r="R435" s="1202" t="str">
        <f t="shared" si="20"/>
        <v>GRMVONGen Private Motor Vehicle Other Special Care Nursery90007306</v>
      </c>
    </row>
    <row r="436" spans="1:18" x14ac:dyDescent="0.2">
      <c r="A436" s="1078" t="str">
        <f t="shared" si="19"/>
        <v>B</v>
      </c>
      <c r="B436" s="1086" t="s">
        <v>44</v>
      </c>
      <c r="C436" s="1438" t="s">
        <v>440</v>
      </c>
      <c r="D436" s="1089" t="s">
        <v>441</v>
      </c>
      <c r="E436" s="1438">
        <v>90006441</v>
      </c>
      <c r="F436" s="1132" t="s">
        <v>4799</v>
      </c>
      <c r="G436" s="1132"/>
      <c r="H436" s="1132"/>
      <c r="I436" s="1132" t="str">
        <f t="shared" si="18"/>
        <v>----Jul----</v>
      </c>
      <c r="J436" s="1132" t="str">
        <f>IF(ISNUMBER(MATCH(F436,Jan_Inputs_Calc!O:O,0)),"Jan","-")</f>
        <v>-</v>
      </c>
      <c r="K436" s="1132" t="str">
        <f>IF(ISNUMBER(MATCH(F436,Mar_Inputs_Calc_exHACC!O:O,0)),"Mar","-")</f>
        <v>-</v>
      </c>
      <c r="L436" s="1132" t="str">
        <f>IF(ISNUMBER(MATCH(F436,Jul_Inputs_Calc!P:P,0)),"Jul","-")</f>
        <v>Jul</v>
      </c>
      <c r="M436" s="1132" t="str">
        <f>IF(ISNUMBER(MATCH(F436,Sep_Inputs_Calc!O:O,0)),"Sep","-")</f>
        <v>-</v>
      </c>
      <c r="N436" s="1132" t="str">
        <f>IF(ISNUMBER(MATCH(F1233,Oct_Inputs_Calc!O:O,0)),"Oct","-")</f>
        <v>-</v>
      </c>
      <c r="O436" s="1132"/>
      <c r="P436" s="1138" t="str">
        <f>IF(A436=
"A",_xlfn.XLOOKUP(F436,'Section A - Public Patients'!T:T,'Section A - Public Patients'!S:S),
IF(A436="B",_xlfn.XLOOKUP(F436,'Section B - Private Patients'!T:T,'Section B - Private Patients'!S:S),
IF(A436="C",_xlfn.XLOOKUP(F436,'Section C - Psych &amp; Mental Hlth'!T:T,'Section C - Psych &amp; Mental Hlth'!S:S),
IF(A436="D",_xlfn.XLOOKUP(F436,'Section D - Res Com.Care, MPHS '!T:T,'Section D - Res Com.Care, MPHS '!S:S),
IF(A436="E",_xlfn.XLOOKUP(F436,'Section E - Miscellaneous '!T:T,'Section E - Miscellaneous '!S:S))))))</f>
        <v>LINKED-X</v>
      </c>
      <c r="Q436" s="1145" t="str">
        <f>IF(A436=
"A",_xlfn.XLOOKUP(F436,'Section A - Public Patients'!T:T,'Section A - Public Patients'!V:V),
IF(A436="B",_xlfn.XLOOKUP(F436,'Section B - Private Patients'!T:T,'Section B - Private Patients'!V:V),
IF(A436="C",_xlfn.XLOOKUP(F436,'Section C - Psych &amp; Mental Hlth'!T:T,'Section C - Psych &amp; Mental Hlth'!V:V),
IF(A436="D",_xlfn.XLOOKUP(F436,'Section D - Res Com.Care, MPHS '!T:T,'Section D - Res Com.Care, MPHS '!V:V),
IF(A436="E",_xlfn.XLOOKUP(F436,'Section E - Miscellaneous '!T:T,'Section E - Miscellaneous '!V:V))))))</f>
        <v>A-1.5-020</v>
      </c>
      <c r="R436" s="1202" t="str">
        <f t="shared" si="20"/>
        <v>GRMVONSDGen Private Motor Vehicle Other Special Care Nursery SD90006441</v>
      </c>
    </row>
    <row r="437" spans="1:18" x14ac:dyDescent="0.2">
      <c r="A437" s="1078" t="str">
        <f t="shared" si="19"/>
        <v>B</v>
      </c>
      <c r="B437" s="1086" t="s">
        <v>44</v>
      </c>
      <c r="C437" s="1438" t="s">
        <v>442</v>
      </c>
      <c r="D437" s="1089" t="s">
        <v>443</v>
      </c>
      <c r="E437" s="1438">
        <v>90007307</v>
      </c>
      <c r="F437" s="1132" t="s">
        <v>4800</v>
      </c>
      <c r="G437" s="1132"/>
      <c r="H437" s="1132"/>
      <c r="I437" s="1132" t="str">
        <f t="shared" si="18"/>
        <v>----Jul----</v>
      </c>
      <c r="J437" s="1132" t="str">
        <f>IF(ISNUMBER(MATCH(F437,Jan_Inputs_Calc!O:O,0)),"Jan","-")</f>
        <v>-</v>
      </c>
      <c r="K437" s="1132" t="str">
        <f>IF(ISNUMBER(MATCH(F437,Mar_Inputs_Calc_exHACC!O:O,0)),"Mar","-")</f>
        <v>-</v>
      </c>
      <c r="L437" s="1132" t="str">
        <f>IF(ISNUMBER(MATCH(F437,Jul_Inputs_Calc!P:P,0)),"Jul","-")</f>
        <v>Jul</v>
      </c>
      <c r="M437" s="1132" t="str">
        <f>IF(ISNUMBER(MATCH(F437,Sep_Inputs_Calc!O:O,0)),"Sep","-")</f>
        <v>-</v>
      </c>
      <c r="N437" s="1132" t="str">
        <f>IF(ISNUMBER(MATCH(F1234,Oct_Inputs_Calc!O:O,0)),"Oct","-")</f>
        <v>-</v>
      </c>
      <c r="O437" s="1132"/>
      <c r="P437" s="1138" t="str">
        <f>IF(A437=
"A",_xlfn.XLOOKUP(F437,'Section A - Public Patients'!T:T,'Section A - Public Patients'!S:S),
IF(A437="B",_xlfn.XLOOKUP(F437,'Section B - Private Patients'!T:T,'Section B - Private Patients'!S:S),
IF(A437="C",_xlfn.XLOOKUP(F437,'Section C - Psych &amp; Mental Hlth'!T:T,'Section C - Psych &amp; Mental Hlth'!S:S),
IF(A437="D",_xlfn.XLOOKUP(F437,'Section D - Res Com.Care, MPHS '!T:T,'Section D - Res Com.Care, MPHS '!S:S),
IF(A437="E",_xlfn.XLOOKUP(F437,'Section E - Miscellaneous '!T:T,'Section E - Miscellaneous '!S:S))))))</f>
        <v>LINKED-X</v>
      </c>
      <c r="Q437" s="1145" t="str">
        <f>IF(A437=
"A",_xlfn.XLOOKUP(F437,'Section A - Public Patients'!T:T,'Section A - Public Patients'!V:V),
IF(A437="B",_xlfn.XLOOKUP(F437,'Section B - Private Patients'!T:T,'Section B - Private Patients'!V:V),
IF(A437="C",_xlfn.XLOOKUP(F437,'Section C - Psych &amp; Mental Hlth'!T:T,'Section C - Psych &amp; Mental Hlth'!V:V),
IF(A437="D",_xlfn.XLOOKUP(F437,'Section D - Res Com.Care, MPHS '!T:T,'Section D - Res Com.Care, MPHS '!V:V),
IF(A437="E",_xlfn.XLOOKUP(F437,'Section E - Miscellaneous '!T:T,'Section E - Miscellaneous '!V:V))))))</f>
        <v>A-1.5-019</v>
      </c>
      <c r="R437" s="1202" t="str">
        <f t="shared" si="20"/>
        <v>GRMVOQNGen Private Motor Vehicle Other Qualified Special Care Nursery90007307</v>
      </c>
    </row>
    <row r="438" spans="1:18" x14ac:dyDescent="0.2">
      <c r="A438" s="1078" t="str">
        <f t="shared" si="19"/>
        <v>B</v>
      </c>
      <c r="B438" s="1086" t="s">
        <v>44</v>
      </c>
      <c r="C438" s="1438" t="s">
        <v>444</v>
      </c>
      <c r="D438" s="1089" t="s">
        <v>445</v>
      </c>
      <c r="E438" s="1438">
        <v>90005792</v>
      </c>
      <c r="F438" s="1132" t="s">
        <v>4801</v>
      </c>
      <c r="G438" s="1132"/>
      <c r="H438" s="1132"/>
      <c r="I438" s="1132" t="str">
        <f t="shared" si="18"/>
        <v>----Jul----</v>
      </c>
      <c r="J438" s="1132" t="str">
        <f>IF(ISNUMBER(MATCH(F438,Jan_Inputs_Calc!O:O,0)),"Jan","-")</f>
        <v>-</v>
      </c>
      <c r="K438" s="1132" t="str">
        <f>IF(ISNUMBER(MATCH(F438,Mar_Inputs_Calc_exHACC!O:O,0)),"Mar","-")</f>
        <v>-</v>
      </c>
      <c r="L438" s="1132" t="str">
        <f>IF(ISNUMBER(MATCH(F438,Jul_Inputs_Calc!P:P,0)),"Jul","-")</f>
        <v>Jul</v>
      </c>
      <c r="M438" s="1132" t="str">
        <f>IF(ISNUMBER(MATCH(F438,Sep_Inputs_Calc!O:O,0)),"Sep","-")</f>
        <v>-</v>
      </c>
      <c r="N438" s="1132" t="str">
        <f>IF(ISNUMBER(MATCH(F1235,Oct_Inputs_Calc!O:O,0)),"Oct","-")</f>
        <v>-</v>
      </c>
      <c r="O438" s="1132"/>
      <c r="P438" s="1138" t="str">
        <f>IF(A438=
"A",_xlfn.XLOOKUP(F438,'Section A - Public Patients'!T:T,'Section A - Public Patients'!S:S),
IF(A438="B",_xlfn.XLOOKUP(F438,'Section B - Private Patients'!T:T,'Section B - Private Patients'!S:S),
IF(A438="C",_xlfn.XLOOKUP(F438,'Section C - Psych &amp; Mental Hlth'!T:T,'Section C - Psych &amp; Mental Hlth'!S:S),
IF(A438="D",_xlfn.XLOOKUP(F438,'Section D - Res Com.Care, MPHS '!T:T,'Section D - Res Com.Care, MPHS '!S:S),
IF(A438="E",_xlfn.XLOOKUP(F438,'Section E - Miscellaneous '!T:T,'Section E - Miscellaneous '!S:S))))))</f>
        <v>LINKED-X</v>
      </c>
      <c r="Q438" s="1145" t="str">
        <f>IF(A438=
"A",_xlfn.XLOOKUP(F438,'Section A - Public Patients'!T:T,'Section A - Public Patients'!V:V),
IF(A438="B",_xlfn.XLOOKUP(F438,'Section B - Private Patients'!T:T,'Section B - Private Patients'!V:V),
IF(A438="C",_xlfn.XLOOKUP(F438,'Section C - Psych &amp; Mental Hlth'!T:T,'Section C - Psych &amp; Mental Hlth'!V:V),
IF(A438="D",_xlfn.XLOOKUP(F438,'Section D - Res Com.Care, MPHS '!T:T,'Section D - Res Com.Care, MPHS '!V:V),
IF(A438="E",_xlfn.XLOOKUP(F438,'Section E - Miscellaneous '!T:T,'Section E - Miscellaneous '!V:V))))))</f>
        <v>A-1.5-020</v>
      </c>
      <c r="R438" s="1202" t="str">
        <f t="shared" si="20"/>
        <v>GRMVOQNSDGen Private Motor Vehicle Other Qualified Special Care Nursery SD90005792</v>
      </c>
    </row>
    <row r="439" spans="1:18" x14ac:dyDescent="0.2">
      <c r="A439" s="1078" t="str">
        <f t="shared" si="19"/>
        <v>B</v>
      </c>
      <c r="B439" s="1086" t="s">
        <v>89</v>
      </c>
      <c r="C439" s="1438" t="s">
        <v>6181</v>
      </c>
      <c r="D439" s="1094" t="s">
        <v>90</v>
      </c>
      <c r="E439" s="1438" t="s">
        <v>6181</v>
      </c>
      <c r="F439" s="1132" t="s">
        <v>4802</v>
      </c>
      <c r="G439" s="1132"/>
      <c r="H439" s="1132"/>
      <c r="I439" s="1132" t="str">
        <f t="shared" si="18"/>
        <v>---------</v>
      </c>
      <c r="J439" s="1132" t="str">
        <f>IF(ISNUMBER(MATCH(F439,Jan_Inputs_Calc!O:O,0)),"Jan","-")</f>
        <v>-</v>
      </c>
      <c r="K439" s="1132" t="str">
        <f>IF(ISNUMBER(MATCH(F439,Mar_Inputs_Calc_exHACC!O:O,0)),"Mar","-")</f>
        <v>-</v>
      </c>
      <c r="L439" s="1132" t="str">
        <f>IF(ISNUMBER(MATCH(F439,Jul_Inputs_Calc!P:P,0)),"Jul","-")</f>
        <v>-</v>
      </c>
      <c r="M439" s="1132" t="str">
        <f>IF(ISNUMBER(MATCH(F439,Sep_Inputs_Calc!O:O,0)),"Sep","-")</f>
        <v>-</v>
      </c>
      <c r="N439" s="1132" t="str">
        <f>IF(ISNUMBER(MATCH(F1236,Oct_Inputs_Calc!O:O,0)),"Oct","-")</f>
        <v>-</v>
      </c>
      <c r="O439" s="1132"/>
      <c r="P439" s="1138" t="str">
        <f>IF(A439=
"A",_xlfn.XLOOKUP(F439,'Section A - Public Patients'!T:T,'Section A - Public Patients'!S:S),
IF(A439="B",_xlfn.XLOOKUP(F439,'Section B - Private Patients'!T:T,'Section B - Private Patients'!S:S),
IF(A439="C",_xlfn.XLOOKUP(F439,'Section C - Psych &amp; Mental Hlth'!T:T,'Section C - Psych &amp; Mental Hlth'!S:S),
IF(A439="D",_xlfn.XLOOKUP(F439,'Section D - Res Com.Care, MPHS '!T:T,'Section D - Res Com.Care, MPHS '!S:S),
IF(A439="E",_xlfn.XLOOKUP(F439,'Section E - Miscellaneous '!T:T,'Section E - Miscellaneous '!S:S))))))</f>
        <v>SPECIAL</v>
      </c>
      <c r="Q439" s="1145">
        <f>IF(A439=
"A",_xlfn.XLOOKUP(F439,'Section A - Public Patients'!T:T,'Section A - Public Patients'!V:V),
IF(A439="B",_xlfn.XLOOKUP(F439,'Section B - Private Patients'!T:T,'Section B - Private Patients'!V:V),
IF(A439="C",_xlfn.XLOOKUP(F439,'Section C - Psych &amp; Mental Hlth'!T:T,'Section C - Psych &amp; Mental Hlth'!V:V),
IF(A439="D",_xlfn.XLOOKUP(F439,'Section D - Res Com.Care, MPHS '!T:T,'Section D - Res Com.Care, MPHS '!V:V),
IF(A439="E",_xlfn.XLOOKUP(F439,'Section E - Miscellaneous '!T:T,'Section E - Miscellaneous '!V:V))))))</f>
        <v>0</v>
      </c>
      <c r="R439" s="1202" t="str">
        <f t="shared" si="20"/>
        <v>NilREFER TO SHARED ROOM LONG STAY RATESNil</v>
      </c>
    </row>
    <row r="440" spans="1:18" x14ac:dyDescent="0.2">
      <c r="A440" s="1078" t="str">
        <f t="shared" si="19"/>
        <v>B</v>
      </c>
      <c r="B440" s="1086" t="s">
        <v>92</v>
      </c>
      <c r="C440" s="1438" t="s">
        <v>447</v>
      </c>
      <c r="D440" s="1089" t="s">
        <v>448</v>
      </c>
      <c r="E440" s="1438">
        <v>90007308</v>
      </c>
      <c r="F440" s="1132" t="s">
        <v>4803</v>
      </c>
      <c r="G440" s="1132"/>
      <c r="H440" s="1132"/>
      <c r="I440" s="1132" t="str">
        <f t="shared" si="18"/>
        <v>----Jul----</v>
      </c>
      <c r="J440" s="1132" t="str">
        <f>IF(ISNUMBER(MATCH(F440,Jan_Inputs_Calc!O:O,0)),"Jan","-")</f>
        <v>-</v>
      </c>
      <c r="K440" s="1132" t="str">
        <f>IF(ISNUMBER(MATCH(F440,Mar_Inputs_Calc_exHACC!O:O,0)),"Mar","-")</f>
        <v>-</v>
      </c>
      <c r="L440" s="1132" t="str">
        <f>IF(ISNUMBER(MATCH(F440,Jul_Inputs_Calc!P:P,0)),"Jul","-")</f>
        <v>Jul</v>
      </c>
      <c r="M440" s="1132" t="str">
        <f>IF(ISNUMBER(MATCH(F440,Sep_Inputs_Calc!O:O,0)),"Sep","-")</f>
        <v>-</v>
      </c>
      <c r="N440" s="1132" t="str">
        <f>IF(ISNUMBER(MATCH(F1237,Oct_Inputs_Calc!O:O,0)),"Oct","-")</f>
        <v>-</v>
      </c>
      <c r="O440" s="1132"/>
      <c r="P440" s="1138" t="str">
        <f>IF(A440=
"A",_xlfn.XLOOKUP(F440,'Section A - Public Patients'!T:T,'Section A - Public Patients'!S:S),
IF(A440="B",_xlfn.XLOOKUP(F440,'Section B - Private Patients'!T:T,'Section B - Private Patients'!S:S),
IF(A440="C",_xlfn.XLOOKUP(F440,'Section C - Psych &amp; Mental Hlth'!T:T,'Section C - Psych &amp; Mental Hlth'!S:S),
IF(A440="D",_xlfn.XLOOKUP(F440,'Section D - Res Com.Care, MPHS '!T:T,'Section D - Res Com.Care, MPHS '!S:S),
IF(A440="E",_xlfn.XLOOKUP(F440,'Section E - Miscellaneous '!T:T,'Section E - Miscellaneous '!S:S))))))</f>
        <v>LINKED-X</v>
      </c>
      <c r="Q440" s="1145" t="str">
        <f>IF(A440=
"A",_xlfn.XLOOKUP(F440,'Section A - Public Patients'!T:T,'Section A - Public Patients'!V:V),
IF(A440="B",_xlfn.XLOOKUP(F440,'Section B - Private Patients'!T:T,'Section B - Private Patients'!V:V),
IF(A440="C",_xlfn.XLOOKUP(F440,'Section C - Psych &amp; Mental Hlth'!T:T,'Section C - Psych &amp; Mental Hlth'!V:V),
IF(A440="D",_xlfn.XLOOKUP(F440,'Section D - Res Com.Care, MPHS '!T:T,'Section D - Res Com.Care, MPHS '!V:V),
IF(A440="E",_xlfn.XLOOKUP(F440,'Section E - Miscellaneous '!T:T,'Section E - Miscellaneous '!V:V))))))</f>
        <v>A-1.5-001</v>
      </c>
      <c r="R440" s="1202" t="str">
        <f t="shared" si="20"/>
        <v>GSMVOGen Shared Motor Vehicle Other90007308</v>
      </c>
    </row>
    <row r="441" spans="1:18" x14ac:dyDescent="0.2">
      <c r="A441" s="1078" t="str">
        <f t="shared" si="19"/>
        <v>B</v>
      </c>
      <c r="B441" s="1086" t="s">
        <v>92</v>
      </c>
      <c r="C441" s="1438" t="s">
        <v>450</v>
      </c>
      <c r="D441" s="1089" t="s">
        <v>451</v>
      </c>
      <c r="E441" s="1438">
        <v>90006442</v>
      </c>
      <c r="F441" s="1132" t="s">
        <v>4804</v>
      </c>
      <c r="G441" s="1132"/>
      <c r="H441" s="1132"/>
      <c r="I441" s="1132" t="str">
        <f t="shared" si="18"/>
        <v>----Jul----</v>
      </c>
      <c r="J441" s="1132" t="str">
        <f>IF(ISNUMBER(MATCH(F441,Jan_Inputs_Calc!O:O,0)),"Jan","-")</f>
        <v>-</v>
      </c>
      <c r="K441" s="1132" t="str">
        <f>IF(ISNUMBER(MATCH(F441,Mar_Inputs_Calc_exHACC!O:O,0)),"Mar","-")</f>
        <v>-</v>
      </c>
      <c r="L441" s="1132" t="str">
        <f>IF(ISNUMBER(MATCH(F441,Jul_Inputs_Calc!P:P,0)),"Jul","-")</f>
        <v>Jul</v>
      </c>
      <c r="M441" s="1132" t="str">
        <f>IF(ISNUMBER(MATCH(F441,Sep_Inputs_Calc!O:O,0)),"Sep","-")</f>
        <v>-</v>
      </c>
      <c r="N441" s="1132" t="str">
        <f>IF(ISNUMBER(MATCH(F1238,Oct_Inputs_Calc!O:O,0)),"Oct","-")</f>
        <v>-</v>
      </c>
      <c r="O441" s="1132"/>
      <c r="P441" s="1138" t="str">
        <f>IF(A441=
"A",_xlfn.XLOOKUP(F441,'Section A - Public Patients'!T:T,'Section A - Public Patients'!S:S),
IF(A441="B",_xlfn.XLOOKUP(F441,'Section B - Private Patients'!T:T,'Section B - Private Patients'!S:S),
IF(A441="C",_xlfn.XLOOKUP(F441,'Section C - Psych &amp; Mental Hlth'!T:T,'Section C - Psych &amp; Mental Hlth'!S:S),
IF(A441="D",_xlfn.XLOOKUP(F441,'Section D - Res Com.Care, MPHS '!T:T,'Section D - Res Com.Care, MPHS '!S:S),
IF(A441="E",_xlfn.XLOOKUP(F441,'Section E - Miscellaneous '!T:T,'Section E - Miscellaneous '!S:S))))))</f>
        <v>LINKED-X</v>
      </c>
      <c r="Q441" s="1145" t="str">
        <f>IF(A441=
"A",_xlfn.XLOOKUP(F441,'Section A - Public Patients'!T:T,'Section A - Public Patients'!V:V),
IF(A441="B",_xlfn.XLOOKUP(F441,'Section B - Private Patients'!T:T,'Section B - Private Patients'!V:V),
IF(A441="C",_xlfn.XLOOKUP(F441,'Section C - Psych &amp; Mental Hlth'!T:T,'Section C - Psych &amp; Mental Hlth'!V:V),
IF(A441="D",_xlfn.XLOOKUP(F441,'Section D - Res Com.Care, MPHS '!T:T,'Section D - Res Com.Care, MPHS '!V:V),
IF(A441="E",_xlfn.XLOOKUP(F441,'Section E - Miscellaneous '!T:T,'Section E - Miscellaneous '!V:V))))))</f>
        <v>A-1.5-002</v>
      </c>
      <c r="R441" s="1202" t="str">
        <f t="shared" si="20"/>
        <v>GSMVOSDGen Shared Motor Vehicle Other - SD90006442</v>
      </c>
    </row>
    <row r="442" spans="1:18" x14ac:dyDescent="0.2">
      <c r="A442" s="1078" t="str">
        <f t="shared" si="19"/>
        <v>B</v>
      </c>
      <c r="B442" s="1086" t="s">
        <v>92</v>
      </c>
      <c r="C442" s="1438" t="s">
        <v>452</v>
      </c>
      <c r="D442" s="1089" t="s">
        <v>453</v>
      </c>
      <c r="E442" s="1438">
        <v>90007309</v>
      </c>
      <c r="F442" s="1132" t="s">
        <v>4805</v>
      </c>
      <c r="G442" s="1132"/>
      <c r="H442" s="1132"/>
      <c r="I442" s="1132" t="str">
        <f t="shared" si="18"/>
        <v>----Jul----</v>
      </c>
      <c r="J442" s="1132" t="str">
        <f>IF(ISNUMBER(MATCH(F442,Jan_Inputs_Calc!O:O,0)),"Jan","-")</f>
        <v>-</v>
      </c>
      <c r="K442" s="1132" t="str">
        <f>IF(ISNUMBER(MATCH(F442,Mar_Inputs_Calc_exHACC!O:O,0)),"Mar","-")</f>
        <v>-</v>
      </c>
      <c r="L442" s="1132" t="str">
        <f>IF(ISNUMBER(MATCH(F442,Jul_Inputs_Calc!P:P,0)),"Jul","-")</f>
        <v>Jul</v>
      </c>
      <c r="M442" s="1132" t="str">
        <f>IF(ISNUMBER(MATCH(F442,Sep_Inputs_Calc!O:O,0)),"Sep","-")</f>
        <v>-</v>
      </c>
      <c r="N442" s="1132" t="str">
        <f>IF(ISNUMBER(MATCH(F1239,Oct_Inputs_Calc!O:O,0)),"Oct","-")</f>
        <v>-</v>
      </c>
      <c r="O442" s="1132"/>
      <c r="P442" s="1138" t="str">
        <f>IF(A442=
"A",_xlfn.XLOOKUP(F442,'Section A - Public Patients'!T:T,'Section A - Public Patients'!S:S),
IF(A442="B",_xlfn.XLOOKUP(F442,'Section B - Private Patients'!T:T,'Section B - Private Patients'!S:S),
IF(A442="C",_xlfn.XLOOKUP(F442,'Section C - Psych &amp; Mental Hlth'!T:T,'Section C - Psych &amp; Mental Hlth'!S:S),
IF(A442="D",_xlfn.XLOOKUP(F442,'Section D - Res Com.Care, MPHS '!T:T,'Section D - Res Com.Care, MPHS '!S:S),
IF(A442="E",_xlfn.XLOOKUP(F442,'Section E - Miscellaneous '!T:T,'Section E - Miscellaneous '!S:S))))))</f>
        <v>LINKED-X</v>
      </c>
      <c r="Q442" s="1145" t="str">
        <f>IF(A442=
"A",_xlfn.XLOOKUP(F442,'Section A - Public Patients'!T:T,'Section A - Public Patients'!V:V),
IF(A442="B",_xlfn.XLOOKUP(F442,'Section B - Private Patients'!T:T,'Section B - Private Patients'!V:V),
IF(A442="C",_xlfn.XLOOKUP(F442,'Section C - Psych &amp; Mental Hlth'!T:T,'Section C - Psych &amp; Mental Hlth'!V:V),
IF(A442="D",_xlfn.XLOOKUP(F442,'Section D - Res Com.Care, MPHS '!T:T,'Section D - Res Com.Care, MPHS '!V:V),
IF(A442="E",_xlfn.XLOOKUP(F442,'Section E - Miscellaneous '!T:T,'Section E - Miscellaneous '!V:V))))))</f>
        <v>A-1.5-003</v>
      </c>
      <c r="R442" s="1202" t="str">
        <f t="shared" si="20"/>
        <v>GSMVOCCGen Shared Motor Vehicle Other Coronary Care90007309</v>
      </c>
    </row>
    <row r="443" spans="1:18" x14ac:dyDescent="0.2">
      <c r="A443" s="1078" t="str">
        <f t="shared" si="19"/>
        <v>B</v>
      </c>
      <c r="B443" s="1086" t="s">
        <v>92</v>
      </c>
      <c r="C443" s="1438" t="s">
        <v>454</v>
      </c>
      <c r="D443" s="1089" t="s">
        <v>455</v>
      </c>
      <c r="E443" s="1438">
        <v>90006009</v>
      </c>
      <c r="F443" s="1132" t="s">
        <v>4806</v>
      </c>
      <c r="G443" s="1132"/>
      <c r="H443" s="1132"/>
      <c r="I443" s="1132" t="str">
        <f t="shared" si="18"/>
        <v>----Jul----</v>
      </c>
      <c r="J443" s="1132" t="str">
        <f>IF(ISNUMBER(MATCH(F443,Jan_Inputs_Calc!O:O,0)),"Jan","-")</f>
        <v>-</v>
      </c>
      <c r="K443" s="1132" t="str">
        <f>IF(ISNUMBER(MATCH(F443,Mar_Inputs_Calc_exHACC!O:O,0)),"Mar","-")</f>
        <v>-</v>
      </c>
      <c r="L443" s="1132" t="str">
        <f>IF(ISNUMBER(MATCH(F443,Jul_Inputs_Calc!P:P,0)),"Jul","-")</f>
        <v>Jul</v>
      </c>
      <c r="M443" s="1132" t="str">
        <f>IF(ISNUMBER(MATCH(F443,Sep_Inputs_Calc!O:O,0)),"Sep","-")</f>
        <v>-</v>
      </c>
      <c r="N443" s="1132" t="str">
        <f>IF(ISNUMBER(MATCH(F1240,Oct_Inputs_Calc!O:O,0)),"Oct","-")</f>
        <v>-</v>
      </c>
      <c r="O443" s="1132"/>
      <c r="P443" s="1138" t="str">
        <f>IF(A443=
"A",_xlfn.XLOOKUP(F443,'Section A - Public Patients'!T:T,'Section A - Public Patients'!S:S),
IF(A443="B",_xlfn.XLOOKUP(F443,'Section B - Private Patients'!T:T,'Section B - Private Patients'!S:S),
IF(A443="C",_xlfn.XLOOKUP(F443,'Section C - Psych &amp; Mental Hlth'!T:T,'Section C - Psych &amp; Mental Hlth'!S:S),
IF(A443="D",_xlfn.XLOOKUP(F443,'Section D - Res Com.Care, MPHS '!T:T,'Section D - Res Com.Care, MPHS '!S:S),
IF(A443="E",_xlfn.XLOOKUP(F443,'Section E - Miscellaneous '!T:T,'Section E - Miscellaneous '!S:S))))))</f>
        <v>LINKED-X</v>
      </c>
      <c r="Q443" s="1145" t="str">
        <f>IF(A443=
"A",_xlfn.XLOOKUP(F443,'Section A - Public Patients'!T:T,'Section A - Public Patients'!V:V),
IF(A443="B",_xlfn.XLOOKUP(F443,'Section B - Private Patients'!T:T,'Section B - Private Patients'!V:V),
IF(A443="C",_xlfn.XLOOKUP(F443,'Section C - Psych &amp; Mental Hlth'!T:T,'Section C - Psych &amp; Mental Hlth'!V:V),
IF(A443="D",_xlfn.XLOOKUP(F443,'Section D - Res Com.Care, MPHS '!T:T,'Section D - Res Com.Care, MPHS '!V:V),
IF(A443="E",_xlfn.XLOOKUP(F443,'Section E - Miscellaneous '!T:T,'Section E - Miscellaneous '!V:V))))))</f>
        <v>A-1.5-004</v>
      </c>
      <c r="R443" s="1202" t="str">
        <f t="shared" si="20"/>
        <v>GSMVOCCSDGen Shared Motor Vehicle Other Coronary Care SD90006009</v>
      </c>
    </row>
    <row r="444" spans="1:18" x14ac:dyDescent="0.2">
      <c r="A444" s="1078" t="str">
        <f t="shared" si="19"/>
        <v>B</v>
      </c>
      <c r="B444" s="1086" t="s">
        <v>92</v>
      </c>
      <c r="C444" s="1438" t="s">
        <v>456</v>
      </c>
      <c r="D444" s="1089" t="s">
        <v>457</v>
      </c>
      <c r="E444" s="1438">
        <v>90007310</v>
      </c>
      <c r="F444" s="1132" t="s">
        <v>4807</v>
      </c>
      <c r="G444" s="1132"/>
      <c r="H444" s="1132"/>
      <c r="I444" s="1132" t="str">
        <f t="shared" si="18"/>
        <v>----Jul----</v>
      </c>
      <c r="J444" s="1132" t="str">
        <f>IF(ISNUMBER(MATCH(F444,Jan_Inputs_Calc!O:O,0)),"Jan","-")</f>
        <v>-</v>
      </c>
      <c r="K444" s="1132" t="str">
        <f>IF(ISNUMBER(MATCH(F444,Mar_Inputs_Calc_exHACC!O:O,0)),"Mar","-")</f>
        <v>-</v>
      </c>
      <c r="L444" s="1132" t="str">
        <f>IF(ISNUMBER(MATCH(F444,Jul_Inputs_Calc!P:P,0)),"Jul","-")</f>
        <v>Jul</v>
      </c>
      <c r="M444" s="1132" t="str">
        <f>IF(ISNUMBER(MATCH(F444,Sep_Inputs_Calc!O:O,0)),"Sep","-")</f>
        <v>-</v>
      </c>
      <c r="N444" s="1132" t="str">
        <f>IF(ISNUMBER(MATCH(F1241,Oct_Inputs_Calc!O:O,0)),"Oct","-")</f>
        <v>-</v>
      </c>
      <c r="O444" s="1132"/>
      <c r="P444" s="1138" t="str">
        <f>IF(A444=
"A",_xlfn.XLOOKUP(F444,'Section A - Public Patients'!T:T,'Section A - Public Patients'!S:S),
IF(A444="B",_xlfn.XLOOKUP(F444,'Section B - Private Patients'!T:T,'Section B - Private Patients'!S:S),
IF(A444="C",_xlfn.XLOOKUP(F444,'Section C - Psych &amp; Mental Hlth'!T:T,'Section C - Psych &amp; Mental Hlth'!S:S),
IF(A444="D",_xlfn.XLOOKUP(F444,'Section D - Res Com.Care, MPHS '!T:T,'Section D - Res Com.Care, MPHS '!S:S),
IF(A444="E",_xlfn.XLOOKUP(F444,'Section E - Miscellaneous '!T:T,'Section E - Miscellaneous '!S:S))))))</f>
        <v>LINKED-X</v>
      </c>
      <c r="Q444" s="1145" t="str">
        <f>IF(A444=
"A",_xlfn.XLOOKUP(F444,'Section A - Public Patients'!T:T,'Section A - Public Patients'!V:V),
IF(A444="B",_xlfn.XLOOKUP(F444,'Section B - Private Patients'!T:T,'Section B - Private Patients'!V:V),
IF(A444="C",_xlfn.XLOOKUP(F444,'Section C - Psych &amp; Mental Hlth'!T:T,'Section C - Psych &amp; Mental Hlth'!V:V),
IF(A444="D",_xlfn.XLOOKUP(F444,'Section D - Res Com.Care, MPHS '!T:T,'Section D - Res Com.Care, MPHS '!V:V),
IF(A444="E",_xlfn.XLOOKUP(F444,'Section E - Miscellaneous '!T:T,'Section E - Miscellaneous '!V:V))))))</f>
        <v>A-1.5-005</v>
      </c>
      <c r="R444" s="1202" t="str">
        <f t="shared" si="20"/>
        <v>GSMVOICUGen Shared Motor Vehicle Other Intensive Care90007310</v>
      </c>
    </row>
    <row r="445" spans="1:18" x14ac:dyDescent="0.2">
      <c r="A445" s="1078" t="str">
        <f t="shared" si="19"/>
        <v>B</v>
      </c>
      <c r="B445" s="1086" t="s">
        <v>92</v>
      </c>
      <c r="C445" s="1438" t="s">
        <v>458</v>
      </c>
      <c r="D445" s="1089" t="s">
        <v>459</v>
      </c>
      <c r="E445" s="1438">
        <v>90006443</v>
      </c>
      <c r="F445" s="1132" t="s">
        <v>4808</v>
      </c>
      <c r="G445" s="1132"/>
      <c r="H445" s="1132"/>
      <c r="I445" s="1132" t="str">
        <f t="shared" si="18"/>
        <v>----Jul----</v>
      </c>
      <c r="J445" s="1132" t="str">
        <f>IF(ISNUMBER(MATCH(F445,Jan_Inputs_Calc!O:O,0)),"Jan","-")</f>
        <v>-</v>
      </c>
      <c r="K445" s="1132" t="str">
        <f>IF(ISNUMBER(MATCH(F445,Mar_Inputs_Calc_exHACC!O:O,0)),"Mar","-")</f>
        <v>-</v>
      </c>
      <c r="L445" s="1132" t="str">
        <f>IF(ISNUMBER(MATCH(F445,Jul_Inputs_Calc!P:P,0)),"Jul","-")</f>
        <v>Jul</v>
      </c>
      <c r="M445" s="1132" t="str">
        <f>IF(ISNUMBER(MATCH(F445,Sep_Inputs_Calc!O:O,0)),"Sep","-")</f>
        <v>-</v>
      </c>
      <c r="N445" s="1132" t="str">
        <f>IF(ISNUMBER(MATCH(F1242,Oct_Inputs_Calc!O:O,0)),"Oct","-")</f>
        <v>-</v>
      </c>
      <c r="O445" s="1132"/>
      <c r="P445" s="1138" t="str">
        <f>IF(A445=
"A",_xlfn.XLOOKUP(F445,'Section A - Public Patients'!T:T,'Section A - Public Patients'!S:S),
IF(A445="B",_xlfn.XLOOKUP(F445,'Section B - Private Patients'!T:T,'Section B - Private Patients'!S:S),
IF(A445="C",_xlfn.XLOOKUP(F445,'Section C - Psych &amp; Mental Hlth'!T:T,'Section C - Psych &amp; Mental Hlth'!S:S),
IF(A445="D",_xlfn.XLOOKUP(F445,'Section D - Res Com.Care, MPHS '!T:T,'Section D - Res Com.Care, MPHS '!S:S),
IF(A445="E",_xlfn.XLOOKUP(F445,'Section E - Miscellaneous '!T:T,'Section E - Miscellaneous '!S:S))))))</f>
        <v>LINKED-X</v>
      </c>
      <c r="Q445" s="1145" t="str">
        <f>IF(A445=
"A",_xlfn.XLOOKUP(F445,'Section A - Public Patients'!T:T,'Section A - Public Patients'!V:V),
IF(A445="B",_xlfn.XLOOKUP(F445,'Section B - Private Patients'!T:T,'Section B - Private Patients'!V:V),
IF(A445="C",_xlfn.XLOOKUP(F445,'Section C - Psych &amp; Mental Hlth'!T:T,'Section C - Psych &amp; Mental Hlth'!V:V),
IF(A445="D",_xlfn.XLOOKUP(F445,'Section D - Res Com.Care, MPHS '!T:T,'Section D - Res Com.Care, MPHS '!V:V),
IF(A445="E",_xlfn.XLOOKUP(F445,'Section E - Miscellaneous '!T:T,'Section E - Miscellaneous '!V:V))))))</f>
        <v>A-1.5-006</v>
      </c>
      <c r="R445" s="1202" t="str">
        <f t="shared" si="20"/>
        <v>GSMVOICSDGen Shared Motor Vehicle Other Intensive Care - SD90006443</v>
      </c>
    </row>
    <row r="446" spans="1:18" x14ac:dyDescent="0.2">
      <c r="A446" s="1078" t="str">
        <f t="shared" si="19"/>
        <v>B</v>
      </c>
      <c r="B446" s="1086" t="s">
        <v>92</v>
      </c>
      <c r="C446" s="1438" t="s">
        <v>460</v>
      </c>
      <c r="D446" s="1089" t="s">
        <v>461</v>
      </c>
      <c r="E446" s="1438">
        <v>90007311</v>
      </c>
      <c r="F446" s="1132" t="s">
        <v>4809</v>
      </c>
      <c r="G446" s="1132"/>
      <c r="H446" s="1132"/>
      <c r="I446" s="1132" t="str">
        <f t="shared" si="18"/>
        <v>----Jul----</v>
      </c>
      <c r="J446" s="1132" t="str">
        <f>IF(ISNUMBER(MATCH(F446,Jan_Inputs_Calc!O:O,0)),"Jan","-")</f>
        <v>-</v>
      </c>
      <c r="K446" s="1132" t="str">
        <f>IF(ISNUMBER(MATCH(F446,Mar_Inputs_Calc_exHACC!O:O,0)),"Mar","-")</f>
        <v>-</v>
      </c>
      <c r="L446" s="1132" t="str">
        <f>IF(ISNUMBER(MATCH(F446,Jul_Inputs_Calc!P:P,0)),"Jul","-")</f>
        <v>Jul</v>
      </c>
      <c r="M446" s="1132" t="str">
        <f>IF(ISNUMBER(MATCH(F446,Sep_Inputs_Calc!O:O,0)),"Sep","-")</f>
        <v>-</v>
      </c>
      <c r="N446" s="1132" t="str">
        <f>IF(ISNUMBER(MATCH(F1243,Oct_Inputs_Calc!O:O,0)),"Oct","-")</f>
        <v>-</v>
      </c>
      <c r="O446" s="1132"/>
      <c r="P446" s="1138" t="str">
        <f>IF(A446=
"A",_xlfn.XLOOKUP(F446,'Section A - Public Patients'!T:T,'Section A - Public Patients'!S:S),
IF(A446="B",_xlfn.XLOOKUP(F446,'Section B - Private Patients'!T:T,'Section B - Private Patients'!S:S),
IF(A446="C",_xlfn.XLOOKUP(F446,'Section C - Psych &amp; Mental Hlth'!T:T,'Section C - Psych &amp; Mental Hlth'!S:S),
IF(A446="D",_xlfn.XLOOKUP(F446,'Section D - Res Com.Care, MPHS '!T:T,'Section D - Res Com.Care, MPHS '!S:S),
IF(A446="E",_xlfn.XLOOKUP(F446,'Section E - Miscellaneous '!T:T,'Section E - Miscellaneous '!S:S))))))</f>
        <v>LINKED-X</v>
      </c>
      <c r="Q446" s="1145" t="str">
        <f>IF(A446=
"A",_xlfn.XLOOKUP(F446,'Section A - Public Patients'!T:T,'Section A - Public Patients'!V:V),
IF(A446="B",_xlfn.XLOOKUP(F446,'Section B - Private Patients'!T:T,'Section B - Private Patients'!V:V),
IF(A446="C",_xlfn.XLOOKUP(F446,'Section C - Psych &amp; Mental Hlth'!T:T,'Section C - Psych &amp; Mental Hlth'!V:V),
IF(A446="D",_xlfn.XLOOKUP(F446,'Section D - Res Com.Care, MPHS '!T:T,'Section D - Res Com.Care, MPHS '!V:V),
IF(A446="E",_xlfn.XLOOKUP(F446,'Section E - Miscellaneous '!T:T,'Section E - Miscellaneous '!V:V))))))</f>
        <v>A-1.5-007</v>
      </c>
      <c r="R446" s="1202" t="str">
        <f t="shared" si="20"/>
        <v>GSMVORGen Shared Motor Vehicle Other Rehabilitation90007311</v>
      </c>
    </row>
    <row r="447" spans="1:18" x14ac:dyDescent="0.2">
      <c r="A447" s="1078" t="str">
        <f t="shared" si="19"/>
        <v>B</v>
      </c>
      <c r="B447" s="1086" t="s">
        <v>92</v>
      </c>
      <c r="C447" s="1438" t="s">
        <v>462</v>
      </c>
      <c r="D447" s="1089" t="s">
        <v>463</v>
      </c>
      <c r="E447" s="1438">
        <v>90005684</v>
      </c>
      <c r="F447" s="1132" t="s">
        <v>4810</v>
      </c>
      <c r="G447" s="1132"/>
      <c r="H447" s="1132"/>
      <c r="I447" s="1132" t="str">
        <f t="shared" si="18"/>
        <v>----Jul----</v>
      </c>
      <c r="J447" s="1132" t="str">
        <f>IF(ISNUMBER(MATCH(F447,Jan_Inputs_Calc!O:O,0)),"Jan","-")</f>
        <v>-</v>
      </c>
      <c r="K447" s="1132" t="str">
        <f>IF(ISNUMBER(MATCH(F447,Mar_Inputs_Calc_exHACC!O:O,0)),"Mar","-")</f>
        <v>-</v>
      </c>
      <c r="L447" s="1132" t="str">
        <f>IF(ISNUMBER(MATCH(F447,Jul_Inputs_Calc!P:P,0)),"Jul","-")</f>
        <v>Jul</v>
      </c>
      <c r="M447" s="1132" t="str">
        <f>IF(ISNUMBER(MATCH(F447,Sep_Inputs_Calc!O:O,0)),"Sep","-")</f>
        <v>-</v>
      </c>
      <c r="N447" s="1132" t="str">
        <f>IF(ISNUMBER(MATCH(F1244,Oct_Inputs_Calc!O:O,0)),"Oct","-")</f>
        <v>-</v>
      </c>
      <c r="O447" s="1132"/>
      <c r="P447" s="1138" t="str">
        <f>IF(A447=
"A",_xlfn.XLOOKUP(F447,'Section A - Public Patients'!T:T,'Section A - Public Patients'!S:S),
IF(A447="B",_xlfn.XLOOKUP(F447,'Section B - Private Patients'!T:T,'Section B - Private Patients'!S:S),
IF(A447="C",_xlfn.XLOOKUP(F447,'Section C - Psych &amp; Mental Hlth'!T:T,'Section C - Psych &amp; Mental Hlth'!S:S),
IF(A447="D",_xlfn.XLOOKUP(F447,'Section D - Res Com.Care, MPHS '!T:T,'Section D - Res Com.Care, MPHS '!S:S),
IF(A447="E",_xlfn.XLOOKUP(F447,'Section E - Miscellaneous '!T:T,'Section E - Miscellaneous '!S:S))))))</f>
        <v>LINKED-X</v>
      </c>
      <c r="Q447" s="1145" t="str">
        <f>IF(A447=
"A",_xlfn.XLOOKUP(F447,'Section A - Public Patients'!T:T,'Section A - Public Patients'!V:V),
IF(A447="B",_xlfn.XLOOKUP(F447,'Section B - Private Patients'!T:T,'Section B - Private Patients'!V:V),
IF(A447="C",_xlfn.XLOOKUP(F447,'Section C - Psych &amp; Mental Hlth'!T:T,'Section C - Psych &amp; Mental Hlth'!V:V),
IF(A447="D",_xlfn.XLOOKUP(F447,'Section D - Res Com.Care, MPHS '!T:T,'Section D - Res Com.Care, MPHS '!V:V),
IF(A447="E",_xlfn.XLOOKUP(F447,'Section E - Miscellaneous '!T:T,'Section E - Miscellaneous '!V:V))))))</f>
        <v>A-1.5-008</v>
      </c>
      <c r="R447" s="1202" t="str">
        <f t="shared" si="20"/>
        <v>GSMVORSDGen Shared Motor Vehicle Other Rehabilitation - SD90005684</v>
      </c>
    </row>
    <row r="448" spans="1:18" x14ac:dyDescent="0.2">
      <c r="A448" s="1078" t="str">
        <f t="shared" si="19"/>
        <v>B</v>
      </c>
      <c r="B448" s="1086" t="s">
        <v>92</v>
      </c>
      <c r="C448" s="1438" t="s">
        <v>464</v>
      </c>
      <c r="D448" s="1089" t="s">
        <v>465</v>
      </c>
      <c r="E448" s="1438">
        <v>90007312</v>
      </c>
      <c r="F448" s="1132" t="s">
        <v>4811</v>
      </c>
      <c r="G448" s="1132"/>
      <c r="H448" s="1132"/>
      <c r="I448" s="1132" t="str">
        <f t="shared" si="18"/>
        <v>----Jul----</v>
      </c>
      <c r="J448" s="1132" t="str">
        <f>IF(ISNUMBER(MATCH(F448,Jan_Inputs_Calc!O:O,0)),"Jan","-")</f>
        <v>-</v>
      </c>
      <c r="K448" s="1132" t="str">
        <f>IF(ISNUMBER(MATCH(F448,Mar_Inputs_Calc_exHACC!O:O,0)),"Mar","-")</f>
        <v>-</v>
      </c>
      <c r="L448" s="1132" t="str">
        <f>IF(ISNUMBER(MATCH(F448,Jul_Inputs_Calc!P:P,0)),"Jul","-")</f>
        <v>Jul</v>
      </c>
      <c r="M448" s="1132" t="str">
        <f>IF(ISNUMBER(MATCH(F448,Sep_Inputs_Calc!O:O,0)),"Sep","-")</f>
        <v>-</v>
      </c>
      <c r="N448" s="1132" t="str">
        <f>IF(ISNUMBER(MATCH(F1245,Oct_Inputs_Calc!O:O,0)),"Oct","-")</f>
        <v>-</v>
      </c>
      <c r="O448" s="1132"/>
      <c r="P448" s="1138" t="str">
        <f>IF(A448=
"A",_xlfn.XLOOKUP(F448,'Section A - Public Patients'!T:T,'Section A - Public Patients'!S:S),
IF(A448="B",_xlfn.XLOOKUP(F448,'Section B - Private Patients'!T:T,'Section B - Private Patients'!S:S),
IF(A448="C",_xlfn.XLOOKUP(F448,'Section C - Psych &amp; Mental Hlth'!T:T,'Section C - Psych &amp; Mental Hlth'!S:S),
IF(A448="D",_xlfn.XLOOKUP(F448,'Section D - Res Com.Care, MPHS '!T:T,'Section D - Res Com.Care, MPHS '!S:S),
IF(A448="E",_xlfn.XLOOKUP(F448,'Section E - Miscellaneous '!T:T,'Section E - Miscellaneous '!S:S))))))</f>
        <v>LINKED-X</v>
      </c>
      <c r="Q448" s="1145" t="str">
        <f>IF(A448=
"A",_xlfn.XLOOKUP(F448,'Section A - Public Patients'!T:T,'Section A - Public Patients'!V:V),
IF(A448="B",_xlfn.XLOOKUP(F448,'Section B - Private Patients'!T:T,'Section B - Private Patients'!V:V),
IF(A448="C",_xlfn.XLOOKUP(F448,'Section C - Psych &amp; Mental Hlth'!T:T,'Section C - Psych &amp; Mental Hlth'!V:V),
IF(A448="D",_xlfn.XLOOKUP(F448,'Section D - Res Com.Care, MPHS '!T:T,'Section D - Res Com.Care, MPHS '!V:V),
IF(A448="E",_xlfn.XLOOKUP(F448,'Section E - Miscellaneous '!T:T,'Section E - Miscellaneous '!V:V))))))</f>
        <v>A-1.5-009</v>
      </c>
      <c r="R448" s="1202" t="str">
        <f t="shared" si="20"/>
        <v>GSMVOBGen Shared Motor Vehicle Other Burns90007312</v>
      </c>
    </row>
    <row r="449" spans="1:18" x14ac:dyDescent="0.2">
      <c r="A449" s="1078" t="str">
        <f t="shared" si="19"/>
        <v>B</v>
      </c>
      <c r="B449" s="1086" t="s">
        <v>92</v>
      </c>
      <c r="C449" s="1438" t="s">
        <v>466</v>
      </c>
      <c r="D449" s="1089" t="s">
        <v>467</v>
      </c>
      <c r="E449" s="1438">
        <v>90006444</v>
      </c>
      <c r="F449" s="1132" t="s">
        <v>4812</v>
      </c>
      <c r="G449" s="1132"/>
      <c r="H449" s="1132"/>
      <c r="I449" s="1132" t="str">
        <f t="shared" si="18"/>
        <v>----Jul----</v>
      </c>
      <c r="J449" s="1132" t="str">
        <f>IF(ISNUMBER(MATCH(F449,Jan_Inputs_Calc!O:O,0)),"Jan","-")</f>
        <v>-</v>
      </c>
      <c r="K449" s="1132" t="str">
        <f>IF(ISNUMBER(MATCH(F449,Mar_Inputs_Calc_exHACC!O:O,0)),"Mar","-")</f>
        <v>-</v>
      </c>
      <c r="L449" s="1132" t="str">
        <f>IF(ISNUMBER(MATCH(F449,Jul_Inputs_Calc!P:P,0)),"Jul","-")</f>
        <v>Jul</v>
      </c>
      <c r="M449" s="1132" t="str">
        <f>IF(ISNUMBER(MATCH(F449,Sep_Inputs_Calc!O:O,0)),"Sep","-")</f>
        <v>-</v>
      </c>
      <c r="N449" s="1132" t="str">
        <f>IF(ISNUMBER(MATCH(F1246,Oct_Inputs_Calc!O:O,0)),"Oct","-")</f>
        <v>-</v>
      </c>
      <c r="O449" s="1132"/>
      <c r="P449" s="1138" t="str">
        <f>IF(A449=
"A",_xlfn.XLOOKUP(F449,'Section A - Public Patients'!T:T,'Section A - Public Patients'!S:S),
IF(A449="B",_xlfn.XLOOKUP(F449,'Section B - Private Patients'!T:T,'Section B - Private Patients'!S:S),
IF(A449="C",_xlfn.XLOOKUP(F449,'Section C - Psych &amp; Mental Hlth'!T:T,'Section C - Psych &amp; Mental Hlth'!S:S),
IF(A449="D",_xlfn.XLOOKUP(F449,'Section D - Res Com.Care, MPHS '!T:T,'Section D - Res Com.Care, MPHS '!S:S),
IF(A449="E",_xlfn.XLOOKUP(F449,'Section E - Miscellaneous '!T:T,'Section E - Miscellaneous '!S:S))))))</f>
        <v>LINKED-X</v>
      </c>
      <c r="Q449" s="1145" t="str">
        <f>IF(A449=
"A",_xlfn.XLOOKUP(F449,'Section A - Public Patients'!T:T,'Section A - Public Patients'!V:V),
IF(A449="B",_xlfn.XLOOKUP(F449,'Section B - Private Patients'!T:T,'Section B - Private Patients'!V:V),
IF(A449="C",_xlfn.XLOOKUP(F449,'Section C - Psych &amp; Mental Hlth'!T:T,'Section C - Psych &amp; Mental Hlth'!V:V),
IF(A449="D",_xlfn.XLOOKUP(F449,'Section D - Res Com.Care, MPHS '!T:T,'Section D - Res Com.Care, MPHS '!V:V),
IF(A449="E",_xlfn.XLOOKUP(F449,'Section E - Miscellaneous '!T:T,'Section E - Miscellaneous '!V:V))))))</f>
        <v>A-1.5-004</v>
      </c>
      <c r="R449" s="1202" t="str">
        <f t="shared" si="20"/>
        <v>GSMVOBSDGen Shared Motor Vehicle Other Burns SD90006444</v>
      </c>
    </row>
    <row r="450" spans="1:18" x14ac:dyDescent="0.2">
      <c r="A450" s="1078" t="str">
        <f t="shared" si="19"/>
        <v>B</v>
      </c>
      <c r="B450" s="1086" t="s">
        <v>92</v>
      </c>
      <c r="C450" s="1438" t="s">
        <v>468</v>
      </c>
      <c r="D450" s="1089" t="s">
        <v>469</v>
      </c>
      <c r="E450" s="1438">
        <v>90007313</v>
      </c>
      <c r="F450" s="1132" t="s">
        <v>4813</v>
      </c>
      <c r="G450" s="1132"/>
      <c r="H450" s="1132"/>
      <c r="I450" s="1132" t="str">
        <f t="shared" si="18"/>
        <v>----Jul----</v>
      </c>
      <c r="J450" s="1132" t="str">
        <f>IF(ISNUMBER(MATCH(F450,Jan_Inputs_Calc!O:O,0)),"Jan","-")</f>
        <v>-</v>
      </c>
      <c r="K450" s="1132" t="str">
        <f>IF(ISNUMBER(MATCH(F450,Mar_Inputs_Calc_exHACC!O:O,0)),"Mar","-")</f>
        <v>-</v>
      </c>
      <c r="L450" s="1132" t="str">
        <f>IF(ISNUMBER(MATCH(F450,Jul_Inputs_Calc!P:P,0)),"Jul","-")</f>
        <v>Jul</v>
      </c>
      <c r="M450" s="1132" t="str">
        <f>IF(ISNUMBER(MATCH(F450,Sep_Inputs_Calc!O:O,0)),"Sep","-")</f>
        <v>-</v>
      </c>
      <c r="N450" s="1132" t="str">
        <f>IF(ISNUMBER(MATCH(F1247,Oct_Inputs_Calc!O:O,0)),"Oct","-")</f>
        <v>-</v>
      </c>
      <c r="O450" s="1132"/>
      <c r="P450" s="1138" t="str">
        <f>IF(A450=
"A",_xlfn.XLOOKUP(F450,'Section A - Public Patients'!T:T,'Section A - Public Patients'!S:S),
IF(A450="B",_xlfn.XLOOKUP(F450,'Section B - Private Patients'!T:T,'Section B - Private Patients'!S:S),
IF(A450="C",_xlfn.XLOOKUP(F450,'Section C - Psych &amp; Mental Hlth'!T:T,'Section C - Psych &amp; Mental Hlth'!S:S),
IF(A450="D",_xlfn.XLOOKUP(F450,'Section D - Res Com.Care, MPHS '!T:T,'Section D - Res Com.Care, MPHS '!S:S),
IF(A450="E",_xlfn.XLOOKUP(F450,'Section E - Miscellaneous '!T:T,'Section E - Miscellaneous '!S:S))))))</f>
        <v>LINKED-X</v>
      </c>
      <c r="Q450" s="1145" t="str">
        <f>IF(A450=
"A",_xlfn.XLOOKUP(F450,'Section A - Public Patients'!T:T,'Section A - Public Patients'!V:V),
IF(A450="B",_xlfn.XLOOKUP(F450,'Section B - Private Patients'!T:T,'Section B - Private Patients'!V:V),
IF(A450="C",_xlfn.XLOOKUP(F450,'Section C - Psych &amp; Mental Hlth'!T:T,'Section C - Psych &amp; Mental Hlth'!V:V),
IF(A450="D",_xlfn.XLOOKUP(F450,'Section D - Res Com.Care, MPHS '!T:T,'Section D - Res Com.Care, MPHS '!V:V),
IF(A450="E",_xlfn.XLOOKUP(F450,'Section E - Miscellaneous '!T:T,'Section E - Miscellaneous '!V:V))))))</f>
        <v>A-1.5-011</v>
      </c>
      <c r="R450" s="1202" t="str">
        <f t="shared" si="20"/>
        <v>GSMVORDGen Shared Motor Vehicle Other Renal Dialysis90007313</v>
      </c>
    </row>
    <row r="451" spans="1:18" x14ac:dyDescent="0.2">
      <c r="A451" s="1078" t="str">
        <f t="shared" si="19"/>
        <v>B</v>
      </c>
      <c r="B451" s="1086" t="s">
        <v>92</v>
      </c>
      <c r="C451" s="1438" t="s">
        <v>470</v>
      </c>
      <c r="D451" s="1089" t="s">
        <v>471</v>
      </c>
      <c r="E451" s="1438">
        <v>90006010</v>
      </c>
      <c r="F451" s="1132" t="s">
        <v>4814</v>
      </c>
      <c r="G451" s="1132"/>
      <c r="H451" s="1132"/>
      <c r="I451" s="1132" t="str">
        <f t="shared" si="18"/>
        <v>----Jul----</v>
      </c>
      <c r="J451" s="1132" t="str">
        <f>IF(ISNUMBER(MATCH(F451,Jan_Inputs_Calc!O:O,0)),"Jan","-")</f>
        <v>-</v>
      </c>
      <c r="K451" s="1132" t="str">
        <f>IF(ISNUMBER(MATCH(F451,Mar_Inputs_Calc_exHACC!O:O,0)),"Mar","-")</f>
        <v>-</v>
      </c>
      <c r="L451" s="1132" t="str">
        <f>IF(ISNUMBER(MATCH(F451,Jul_Inputs_Calc!P:P,0)),"Jul","-")</f>
        <v>Jul</v>
      </c>
      <c r="M451" s="1132" t="str">
        <f>IF(ISNUMBER(MATCH(F451,Sep_Inputs_Calc!O:O,0)),"Sep","-")</f>
        <v>-</v>
      </c>
      <c r="N451" s="1132" t="str">
        <f>IF(ISNUMBER(MATCH(F1248,Oct_Inputs_Calc!O:O,0)),"Oct","-")</f>
        <v>-</v>
      </c>
      <c r="O451" s="1132"/>
      <c r="P451" s="1138" t="str">
        <f>IF(A451=
"A",_xlfn.XLOOKUP(F451,'Section A - Public Patients'!T:T,'Section A - Public Patients'!S:S),
IF(A451="B",_xlfn.XLOOKUP(F451,'Section B - Private Patients'!T:T,'Section B - Private Patients'!S:S),
IF(A451="C",_xlfn.XLOOKUP(F451,'Section C - Psych &amp; Mental Hlth'!T:T,'Section C - Psych &amp; Mental Hlth'!S:S),
IF(A451="D",_xlfn.XLOOKUP(F451,'Section D - Res Com.Care, MPHS '!T:T,'Section D - Res Com.Care, MPHS '!S:S),
IF(A451="E",_xlfn.XLOOKUP(F451,'Section E - Miscellaneous '!T:T,'Section E - Miscellaneous '!S:S))))))</f>
        <v>LINKED-X</v>
      </c>
      <c r="Q451" s="1145" t="str">
        <f>IF(A451=
"A",_xlfn.XLOOKUP(F451,'Section A - Public Patients'!T:T,'Section A - Public Patients'!V:V),
IF(A451="B",_xlfn.XLOOKUP(F451,'Section B - Private Patients'!T:T,'Section B - Private Patients'!V:V),
IF(A451="C",_xlfn.XLOOKUP(F451,'Section C - Psych &amp; Mental Hlth'!T:T,'Section C - Psych &amp; Mental Hlth'!V:V),
IF(A451="D",_xlfn.XLOOKUP(F451,'Section D - Res Com.Care, MPHS '!T:T,'Section D - Res Com.Care, MPHS '!V:V),
IF(A451="E",_xlfn.XLOOKUP(F451,'Section E - Miscellaneous '!T:T,'Section E - Miscellaneous '!V:V))))))</f>
        <v>A-1.5-011</v>
      </c>
      <c r="R451" s="1202" t="str">
        <f t="shared" si="20"/>
        <v>GSMVORDSDGen Shared Motor Vehicle Other Renal Dialysis SD90006010</v>
      </c>
    </row>
    <row r="452" spans="1:18" x14ac:dyDescent="0.2">
      <c r="A452" s="1078" t="str">
        <f t="shared" si="19"/>
        <v>B</v>
      </c>
      <c r="B452" s="1086" t="s">
        <v>92</v>
      </c>
      <c r="C452" s="1438" t="s">
        <v>476</v>
      </c>
      <c r="D452" s="1089" t="s">
        <v>477</v>
      </c>
      <c r="E452" s="1438">
        <v>90007314</v>
      </c>
      <c r="F452" s="1132" t="s">
        <v>4815</v>
      </c>
      <c r="G452" s="1132"/>
      <c r="H452" s="1132"/>
      <c r="I452" s="1132" t="str">
        <f t="shared" si="18"/>
        <v>----Jul----</v>
      </c>
      <c r="J452" s="1132" t="str">
        <f>IF(ISNUMBER(MATCH(F452,Jan_Inputs_Calc!O:O,0)),"Jan","-")</f>
        <v>-</v>
      </c>
      <c r="K452" s="1132" t="str">
        <f>IF(ISNUMBER(MATCH(F452,Mar_Inputs_Calc_exHACC!O:O,0)),"Mar","-")</f>
        <v>-</v>
      </c>
      <c r="L452" s="1132" t="str">
        <f>IF(ISNUMBER(MATCH(F452,Jul_Inputs_Calc!P:P,0)),"Jul","-")</f>
        <v>Jul</v>
      </c>
      <c r="M452" s="1132" t="str">
        <f>IF(ISNUMBER(MATCH(F452,Sep_Inputs_Calc!O:O,0)),"Sep","-")</f>
        <v>-</v>
      </c>
      <c r="N452" s="1132" t="str">
        <f>IF(ISNUMBER(MATCH(F1249,Oct_Inputs_Calc!O:O,0)),"Oct","-")</f>
        <v>-</v>
      </c>
      <c r="O452" s="1132"/>
      <c r="P452" s="1138" t="str">
        <f>IF(A452=
"A",_xlfn.XLOOKUP(F452,'Section A - Public Patients'!T:T,'Section A - Public Patients'!S:S),
IF(A452="B",_xlfn.XLOOKUP(F452,'Section B - Private Patients'!T:T,'Section B - Private Patients'!S:S),
IF(A452="C",_xlfn.XLOOKUP(F452,'Section C - Psych &amp; Mental Hlth'!T:T,'Section C - Psych &amp; Mental Hlth'!S:S),
IF(A452="D",_xlfn.XLOOKUP(F452,'Section D - Res Com.Care, MPHS '!T:T,'Section D - Res Com.Care, MPHS '!S:S),
IF(A452="E",_xlfn.XLOOKUP(F452,'Section E - Miscellaneous '!T:T,'Section E - Miscellaneous '!S:S))))))</f>
        <v>LINKED-X</v>
      </c>
      <c r="Q452" s="1145" t="str">
        <f>IF(A452=
"A",_xlfn.XLOOKUP(F452,'Section A - Public Patients'!T:T,'Section A - Public Patients'!V:V),
IF(A452="B",_xlfn.XLOOKUP(F452,'Section B - Private Patients'!T:T,'Section B - Private Patients'!V:V),
IF(A452="C",_xlfn.XLOOKUP(F452,'Section C - Psych &amp; Mental Hlth'!T:T,'Section C - Psych &amp; Mental Hlth'!V:V),
IF(A452="D",_xlfn.XLOOKUP(F452,'Section D - Res Com.Care, MPHS '!T:T,'Section D - Res Com.Care, MPHS '!V:V),
IF(A452="E",_xlfn.XLOOKUP(F452,'Section E - Miscellaneous '!T:T,'Section E - Miscellaneous '!V:V))))))</f>
        <v>A-1.5-013</v>
      </c>
      <c r="R452" s="1202" t="str">
        <f t="shared" si="20"/>
        <v>GSMVOHHGen Shared Motor Vehicle Other Hospital in the Home90007314</v>
      </c>
    </row>
    <row r="453" spans="1:18" x14ac:dyDescent="0.2">
      <c r="A453" s="1078" t="str">
        <f t="shared" si="19"/>
        <v>B</v>
      </c>
      <c r="B453" s="1086" t="s">
        <v>92</v>
      </c>
      <c r="C453" s="1438" t="s">
        <v>478</v>
      </c>
      <c r="D453" s="1089" t="s">
        <v>479</v>
      </c>
      <c r="E453" s="1438">
        <v>90006445</v>
      </c>
      <c r="F453" s="1132" t="s">
        <v>4816</v>
      </c>
      <c r="G453" s="1132"/>
      <c r="H453" s="1132"/>
      <c r="I453" s="1132" t="str">
        <f t="shared" si="18"/>
        <v>----Jul----</v>
      </c>
      <c r="J453" s="1132" t="str">
        <f>IF(ISNUMBER(MATCH(F453,Jan_Inputs_Calc!O:O,0)),"Jan","-")</f>
        <v>-</v>
      </c>
      <c r="K453" s="1132" t="str">
        <f>IF(ISNUMBER(MATCH(F453,Mar_Inputs_Calc_exHACC!O:O,0)),"Mar","-")</f>
        <v>-</v>
      </c>
      <c r="L453" s="1132" t="str">
        <f>IF(ISNUMBER(MATCH(F453,Jul_Inputs_Calc!P:P,0)),"Jul","-")</f>
        <v>Jul</v>
      </c>
      <c r="M453" s="1132" t="str">
        <f>IF(ISNUMBER(MATCH(F453,Sep_Inputs_Calc!O:O,0)),"Sep","-")</f>
        <v>-</v>
      </c>
      <c r="N453" s="1132" t="str">
        <f>IF(ISNUMBER(MATCH(F1250,Oct_Inputs_Calc!O:O,0)),"Oct","-")</f>
        <v>-</v>
      </c>
      <c r="O453" s="1132"/>
      <c r="P453" s="1138" t="str">
        <f>IF(A453=
"A",_xlfn.XLOOKUP(F453,'Section A - Public Patients'!T:T,'Section A - Public Patients'!S:S),
IF(A453="B",_xlfn.XLOOKUP(F453,'Section B - Private Patients'!T:T,'Section B - Private Patients'!S:S),
IF(A453="C",_xlfn.XLOOKUP(F453,'Section C - Psych &amp; Mental Hlth'!T:T,'Section C - Psych &amp; Mental Hlth'!S:S),
IF(A453="D",_xlfn.XLOOKUP(F453,'Section D - Res Com.Care, MPHS '!T:T,'Section D - Res Com.Care, MPHS '!S:S),
IF(A453="E",_xlfn.XLOOKUP(F453,'Section E - Miscellaneous '!T:T,'Section E - Miscellaneous '!S:S))))))</f>
        <v>LINKED-X</v>
      </c>
      <c r="Q453" s="1145" t="str">
        <f>IF(A453=
"A",_xlfn.XLOOKUP(F453,'Section A - Public Patients'!T:T,'Section A - Public Patients'!V:V),
IF(A453="B",_xlfn.XLOOKUP(F453,'Section B - Private Patients'!T:T,'Section B - Private Patients'!V:V),
IF(A453="C",_xlfn.XLOOKUP(F453,'Section C - Psych &amp; Mental Hlth'!T:T,'Section C - Psych &amp; Mental Hlth'!V:V),
IF(A453="D",_xlfn.XLOOKUP(F453,'Section D - Res Com.Care, MPHS '!T:T,'Section D - Res Com.Care, MPHS '!V:V),
IF(A453="E",_xlfn.XLOOKUP(F453,'Section E - Miscellaneous '!T:T,'Section E - Miscellaneous '!V:V))))))</f>
        <v>A-1.5-013</v>
      </c>
      <c r="R453" s="1202" t="str">
        <f t="shared" si="20"/>
        <v>GSMVOHHSDGen Shared Motor Vehicle Other Hospital in the Home SD90006445</v>
      </c>
    </row>
    <row r="454" spans="1:18" x14ac:dyDescent="0.2">
      <c r="A454" s="1078" t="str">
        <f t="shared" si="19"/>
        <v>B</v>
      </c>
      <c r="B454" s="1086" t="s">
        <v>44</v>
      </c>
      <c r="C454" s="1438" t="s">
        <v>472</v>
      </c>
      <c r="D454" s="1089" t="s">
        <v>473</v>
      </c>
      <c r="E454" s="1438">
        <v>90007315</v>
      </c>
      <c r="F454" s="1132" t="s">
        <v>4817</v>
      </c>
      <c r="G454" s="1132"/>
      <c r="H454" s="1132"/>
      <c r="I454" s="1132" t="str">
        <f t="shared" si="18"/>
        <v>----Jul----</v>
      </c>
      <c r="J454" s="1132" t="str">
        <f>IF(ISNUMBER(MATCH(F454,Jan_Inputs_Calc!O:O,0)),"Jan","-")</f>
        <v>-</v>
      </c>
      <c r="K454" s="1132" t="str">
        <f>IF(ISNUMBER(MATCH(F454,Mar_Inputs_Calc_exHACC!O:O,0)),"Mar","-")</f>
        <v>-</v>
      </c>
      <c r="L454" s="1132" t="str">
        <f>IF(ISNUMBER(MATCH(F454,Jul_Inputs_Calc!P:P,0)),"Jul","-")</f>
        <v>Jul</v>
      </c>
      <c r="M454" s="1132" t="str">
        <f>IF(ISNUMBER(MATCH(F454,Sep_Inputs_Calc!O:O,0)),"Sep","-")</f>
        <v>-</v>
      </c>
      <c r="N454" s="1132" t="str">
        <f>IF(ISNUMBER(MATCH(F1251,Oct_Inputs_Calc!O:O,0)),"Oct","-")</f>
        <v>-</v>
      </c>
      <c r="O454" s="1132"/>
      <c r="P454" s="1138" t="str">
        <f>IF(A454=
"A",_xlfn.XLOOKUP(F454,'Section A - Public Patients'!T:T,'Section A - Public Patients'!S:S),
IF(A454="B",_xlfn.XLOOKUP(F454,'Section B - Private Patients'!T:T,'Section B - Private Patients'!S:S),
IF(A454="C",_xlfn.XLOOKUP(F454,'Section C - Psych &amp; Mental Hlth'!T:T,'Section C - Psych &amp; Mental Hlth'!S:S),
IF(A454="D",_xlfn.XLOOKUP(F454,'Section D - Res Com.Care, MPHS '!T:T,'Section D - Res Com.Care, MPHS '!S:S),
IF(A454="E",_xlfn.XLOOKUP(F454,'Section E - Miscellaneous '!T:T,'Section E - Miscellaneous '!S:S))))))</f>
        <v>LINKED-X</v>
      </c>
      <c r="Q454" s="1145" t="str">
        <f>IF(A454=
"A",_xlfn.XLOOKUP(F454,'Section A - Public Patients'!T:T,'Section A - Public Patients'!V:V),
IF(A454="B",_xlfn.XLOOKUP(F454,'Section B - Private Patients'!T:T,'Section B - Private Patients'!V:V),
IF(A454="C",_xlfn.XLOOKUP(F454,'Section C - Psych &amp; Mental Hlth'!T:T,'Section C - Psych &amp; Mental Hlth'!V:V),
IF(A454="D",_xlfn.XLOOKUP(F454,'Section D - Res Com.Care, MPHS '!T:T,'Section D - Res Com.Care, MPHS '!V:V),
IF(A454="E",_xlfn.XLOOKUP(F454,'Section E - Miscellaneous '!T:T,'Section E - Miscellaneous '!V:V))))))</f>
        <v>A-1.5-019</v>
      </c>
      <c r="R454" s="1202" t="str">
        <f t="shared" si="20"/>
        <v>GSMVONGen Shared Motor Vehicle Other Special Care Nursery90007315</v>
      </c>
    </row>
    <row r="455" spans="1:18" x14ac:dyDescent="0.2">
      <c r="A455" s="1078" t="str">
        <f t="shared" si="19"/>
        <v>B</v>
      </c>
      <c r="B455" s="1086" t="s">
        <v>44</v>
      </c>
      <c r="C455" s="1438" t="s">
        <v>474</v>
      </c>
      <c r="D455" s="1089" t="s">
        <v>475</v>
      </c>
      <c r="E455" s="1438">
        <v>90005793</v>
      </c>
      <c r="F455" s="1132" t="s">
        <v>4818</v>
      </c>
      <c r="G455" s="1132"/>
      <c r="H455" s="1132"/>
      <c r="I455" s="1132" t="str">
        <f t="shared" si="18"/>
        <v>----Jul----</v>
      </c>
      <c r="J455" s="1132" t="str">
        <f>IF(ISNUMBER(MATCH(F455,Jan_Inputs_Calc!O:O,0)),"Jan","-")</f>
        <v>-</v>
      </c>
      <c r="K455" s="1132" t="str">
        <f>IF(ISNUMBER(MATCH(F455,Mar_Inputs_Calc_exHACC!O:O,0)),"Mar","-")</f>
        <v>-</v>
      </c>
      <c r="L455" s="1132" t="str">
        <f>IF(ISNUMBER(MATCH(F455,Jul_Inputs_Calc!P:P,0)),"Jul","-")</f>
        <v>Jul</v>
      </c>
      <c r="M455" s="1132" t="str">
        <f>IF(ISNUMBER(MATCH(F455,Sep_Inputs_Calc!O:O,0)),"Sep","-")</f>
        <v>-</v>
      </c>
      <c r="N455" s="1132" t="str">
        <f>IF(ISNUMBER(MATCH(F1252,Oct_Inputs_Calc!O:O,0)),"Oct","-")</f>
        <v>-</v>
      </c>
      <c r="O455" s="1132"/>
      <c r="P455" s="1138" t="str">
        <f>IF(A455=
"A",_xlfn.XLOOKUP(F455,'Section A - Public Patients'!T:T,'Section A - Public Patients'!S:S),
IF(A455="B",_xlfn.XLOOKUP(F455,'Section B - Private Patients'!T:T,'Section B - Private Patients'!S:S),
IF(A455="C",_xlfn.XLOOKUP(F455,'Section C - Psych &amp; Mental Hlth'!T:T,'Section C - Psych &amp; Mental Hlth'!S:S),
IF(A455="D",_xlfn.XLOOKUP(F455,'Section D - Res Com.Care, MPHS '!T:T,'Section D - Res Com.Care, MPHS '!S:S),
IF(A455="E",_xlfn.XLOOKUP(F455,'Section E - Miscellaneous '!T:T,'Section E - Miscellaneous '!S:S))))))</f>
        <v>LINKED-X</v>
      </c>
      <c r="Q455" s="1145" t="str">
        <f>IF(A455=
"A",_xlfn.XLOOKUP(F455,'Section A - Public Patients'!T:T,'Section A - Public Patients'!V:V),
IF(A455="B",_xlfn.XLOOKUP(F455,'Section B - Private Patients'!T:T,'Section B - Private Patients'!V:V),
IF(A455="C",_xlfn.XLOOKUP(F455,'Section C - Psych &amp; Mental Hlth'!T:T,'Section C - Psych &amp; Mental Hlth'!V:V),
IF(A455="D",_xlfn.XLOOKUP(F455,'Section D - Res Com.Care, MPHS '!T:T,'Section D - Res Com.Care, MPHS '!V:V),
IF(A455="E",_xlfn.XLOOKUP(F455,'Section E - Miscellaneous '!T:T,'Section E - Miscellaneous '!V:V))))))</f>
        <v>A-1.5-020</v>
      </c>
      <c r="R455" s="1202" t="str">
        <f t="shared" si="20"/>
        <v>GSMVONSDGen Shared Motor Vehicle Other Special Care Nursery SD90005793</v>
      </c>
    </row>
    <row r="456" spans="1:18" x14ac:dyDescent="0.2">
      <c r="A456" s="1078" t="str">
        <f t="shared" si="19"/>
        <v>B</v>
      </c>
      <c r="B456" s="1086" t="s">
        <v>44</v>
      </c>
      <c r="C456" s="1438" t="s">
        <v>480</v>
      </c>
      <c r="D456" s="1089" t="s">
        <v>481</v>
      </c>
      <c r="E456" s="1438">
        <v>90007316</v>
      </c>
      <c r="F456" s="1132" t="s">
        <v>4819</v>
      </c>
      <c r="G456" s="1132"/>
      <c r="H456" s="1132"/>
      <c r="I456" s="1132" t="str">
        <f t="shared" ref="I456:I519" si="21">_xlfn.CONCAT(J456,"-",K456,"-",L456,"-",M456,"-",N456)</f>
        <v>----Jul----</v>
      </c>
      <c r="J456" s="1132" t="str">
        <f>IF(ISNUMBER(MATCH(F456,Jan_Inputs_Calc!O:O,0)),"Jan","-")</f>
        <v>-</v>
      </c>
      <c r="K456" s="1132" t="str">
        <f>IF(ISNUMBER(MATCH(F456,Mar_Inputs_Calc_exHACC!O:O,0)),"Mar","-")</f>
        <v>-</v>
      </c>
      <c r="L456" s="1132" t="str">
        <f>IF(ISNUMBER(MATCH(F456,Jul_Inputs_Calc!P:P,0)),"Jul","-")</f>
        <v>Jul</v>
      </c>
      <c r="M456" s="1132" t="str">
        <f>IF(ISNUMBER(MATCH(F456,Sep_Inputs_Calc!O:O,0)),"Sep","-")</f>
        <v>-</v>
      </c>
      <c r="N456" s="1132" t="str">
        <f>IF(ISNUMBER(MATCH(F1253,Oct_Inputs_Calc!O:O,0)),"Oct","-")</f>
        <v>-</v>
      </c>
      <c r="O456" s="1132"/>
      <c r="P456" s="1138" t="str">
        <f>IF(A456=
"A",_xlfn.XLOOKUP(F456,'Section A - Public Patients'!T:T,'Section A - Public Patients'!S:S),
IF(A456="B",_xlfn.XLOOKUP(F456,'Section B - Private Patients'!T:T,'Section B - Private Patients'!S:S),
IF(A456="C",_xlfn.XLOOKUP(F456,'Section C - Psych &amp; Mental Hlth'!T:T,'Section C - Psych &amp; Mental Hlth'!S:S),
IF(A456="D",_xlfn.XLOOKUP(F456,'Section D - Res Com.Care, MPHS '!T:T,'Section D - Res Com.Care, MPHS '!S:S),
IF(A456="E",_xlfn.XLOOKUP(F456,'Section E - Miscellaneous '!T:T,'Section E - Miscellaneous '!S:S))))))</f>
        <v>LINKED-X</v>
      </c>
      <c r="Q456" s="1145" t="str">
        <f>IF(A456=
"A",_xlfn.XLOOKUP(F456,'Section A - Public Patients'!T:T,'Section A - Public Patients'!V:V),
IF(A456="B",_xlfn.XLOOKUP(F456,'Section B - Private Patients'!T:T,'Section B - Private Patients'!V:V),
IF(A456="C",_xlfn.XLOOKUP(F456,'Section C - Psych &amp; Mental Hlth'!T:T,'Section C - Psych &amp; Mental Hlth'!V:V),
IF(A456="D",_xlfn.XLOOKUP(F456,'Section D - Res Com.Care, MPHS '!T:T,'Section D - Res Com.Care, MPHS '!V:V),
IF(A456="E",_xlfn.XLOOKUP(F456,'Section E - Miscellaneous '!T:T,'Section E - Miscellaneous '!V:V))))))</f>
        <v>A-1.5-019</v>
      </c>
      <c r="R456" s="1202" t="str">
        <f t="shared" si="20"/>
        <v>GSMVOQNGen Shared Motor Vehicle Other Qualified Special Care Nursery90007316</v>
      </c>
    </row>
    <row r="457" spans="1:18" x14ac:dyDescent="0.2">
      <c r="A457" s="1078" t="str">
        <f t="shared" ref="A457:A520" si="22">LEFT(F457,1)</f>
        <v>B</v>
      </c>
      <c r="B457" s="1086" t="s">
        <v>44</v>
      </c>
      <c r="C457" s="1438" t="s">
        <v>482</v>
      </c>
      <c r="D457" s="1089" t="s">
        <v>483</v>
      </c>
      <c r="E457" s="1438">
        <v>90006446</v>
      </c>
      <c r="F457" s="1132" t="s">
        <v>4820</v>
      </c>
      <c r="G457" s="1132"/>
      <c r="H457" s="1132"/>
      <c r="I457" s="1132" t="str">
        <f t="shared" si="21"/>
        <v>----Jul----</v>
      </c>
      <c r="J457" s="1132" t="str">
        <f>IF(ISNUMBER(MATCH(F457,Jan_Inputs_Calc!O:O,0)),"Jan","-")</f>
        <v>-</v>
      </c>
      <c r="K457" s="1132" t="str">
        <f>IF(ISNUMBER(MATCH(F457,Mar_Inputs_Calc_exHACC!O:O,0)),"Mar","-")</f>
        <v>-</v>
      </c>
      <c r="L457" s="1132" t="str">
        <f>IF(ISNUMBER(MATCH(F457,Jul_Inputs_Calc!P:P,0)),"Jul","-")</f>
        <v>Jul</v>
      </c>
      <c r="M457" s="1132" t="str">
        <f>IF(ISNUMBER(MATCH(F457,Sep_Inputs_Calc!O:O,0)),"Sep","-")</f>
        <v>-</v>
      </c>
      <c r="N457" s="1132" t="str">
        <f>IF(ISNUMBER(MATCH(F1254,Oct_Inputs_Calc!O:O,0)),"Oct","-")</f>
        <v>-</v>
      </c>
      <c r="O457" s="1132"/>
      <c r="P457" s="1138" t="str">
        <f>IF(A457=
"A",_xlfn.XLOOKUP(F457,'Section A - Public Patients'!T:T,'Section A - Public Patients'!S:S),
IF(A457="B",_xlfn.XLOOKUP(F457,'Section B - Private Patients'!T:T,'Section B - Private Patients'!S:S),
IF(A457="C",_xlfn.XLOOKUP(F457,'Section C - Psych &amp; Mental Hlth'!T:T,'Section C - Psych &amp; Mental Hlth'!S:S),
IF(A457="D",_xlfn.XLOOKUP(F457,'Section D - Res Com.Care, MPHS '!T:T,'Section D - Res Com.Care, MPHS '!S:S),
IF(A457="E",_xlfn.XLOOKUP(F457,'Section E - Miscellaneous '!T:T,'Section E - Miscellaneous '!S:S))))))</f>
        <v>LINKED-X</v>
      </c>
      <c r="Q457" s="1145" t="str">
        <f>IF(A457=
"A",_xlfn.XLOOKUP(F457,'Section A - Public Patients'!T:T,'Section A - Public Patients'!V:V),
IF(A457="B",_xlfn.XLOOKUP(F457,'Section B - Private Patients'!T:T,'Section B - Private Patients'!V:V),
IF(A457="C",_xlfn.XLOOKUP(F457,'Section C - Psych &amp; Mental Hlth'!T:T,'Section C - Psych &amp; Mental Hlth'!V:V),
IF(A457="D",_xlfn.XLOOKUP(F457,'Section D - Res Com.Care, MPHS '!T:T,'Section D - Res Com.Care, MPHS '!V:V),
IF(A457="E",_xlfn.XLOOKUP(F457,'Section E - Miscellaneous '!T:T,'Section E - Miscellaneous '!V:V))))))</f>
        <v>A-1.5-020</v>
      </c>
      <c r="R457" s="1202" t="str">
        <f t="shared" ref="R457:R520" si="23">_xlfn.CONCAT(C457,D457,E457)</f>
        <v>GSMVOQNSDGen Shared Motor Vehicle Other Qualified Special Care Nursery SD90006446</v>
      </c>
    </row>
    <row r="458" spans="1:18" x14ac:dyDescent="0.2">
      <c r="A458" s="1078" t="str">
        <f t="shared" si="22"/>
        <v>B</v>
      </c>
      <c r="B458" s="1086" t="s">
        <v>89</v>
      </c>
      <c r="C458" s="1438" t="s">
        <v>484</v>
      </c>
      <c r="D458" s="1089" t="s">
        <v>485</v>
      </c>
      <c r="E458" s="1438">
        <v>90007317</v>
      </c>
      <c r="F458" s="1132" t="s">
        <v>4821</v>
      </c>
      <c r="G458" s="1132"/>
      <c r="H458" s="1132"/>
      <c r="I458" s="1132" t="str">
        <f t="shared" si="21"/>
        <v>----Jul----</v>
      </c>
      <c r="J458" s="1132" t="str">
        <f>IF(ISNUMBER(MATCH(F458,Jan_Inputs_Calc!O:O,0)),"Jan","-")</f>
        <v>-</v>
      </c>
      <c r="K458" s="1132" t="str">
        <f>IF(ISNUMBER(MATCH(F458,Mar_Inputs_Calc_exHACC!O:O,0)),"Mar","-")</f>
        <v>-</v>
      </c>
      <c r="L458" s="1132" t="str">
        <f>IF(ISNUMBER(MATCH(F458,Jul_Inputs_Calc!P:P,0)),"Jul","-")</f>
        <v>Jul</v>
      </c>
      <c r="M458" s="1132" t="str">
        <f>IF(ISNUMBER(MATCH(F458,Sep_Inputs_Calc!O:O,0)),"Sep","-")</f>
        <v>-</v>
      </c>
      <c r="N458" s="1132" t="str">
        <f>IF(ISNUMBER(MATCH(F1255,Oct_Inputs_Calc!O:O,0)),"Oct","-")</f>
        <v>-</v>
      </c>
      <c r="O458" s="1132"/>
      <c r="P458" s="1138" t="str">
        <f>IF(A458=
"A",_xlfn.XLOOKUP(F458,'Section A - Public Patients'!T:T,'Section A - Public Patients'!S:S),
IF(A458="B",_xlfn.XLOOKUP(F458,'Section B - Private Patients'!T:T,'Section B - Private Patients'!S:S),
IF(A458="C",_xlfn.XLOOKUP(F458,'Section C - Psych &amp; Mental Hlth'!T:T,'Section C - Psych &amp; Mental Hlth'!S:S),
IF(A458="D",_xlfn.XLOOKUP(F458,'Section D - Res Com.Care, MPHS '!T:T,'Section D - Res Com.Care, MPHS '!S:S),
IF(A458="E",_xlfn.XLOOKUP(F458,'Section E - Miscellaneous '!T:T,'Section E - Miscellaneous '!S:S))))))</f>
        <v>LINKED-X</v>
      </c>
      <c r="Q458" s="1145" t="str">
        <f>IF(A458=
"A",_xlfn.XLOOKUP(F458,'Section A - Public Patients'!T:T,'Section A - Public Patients'!V:V),
IF(A458="B",_xlfn.XLOOKUP(F458,'Section B - Private Patients'!T:T,'Section B - Private Patients'!V:V),
IF(A458="C",_xlfn.XLOOKUP(F458,'Section C - Psych &amp; Mental Hlth'!T:T,'Section C - Psych &amp; Mental Hlth'!V:V),
IF(A458="D",_xlfn.XLOOKUP(F458,'Section D - Res Com.Care, MPHS '!T:T,'Section D - Res Com.Care, MPHS '!V:V),
IF(A458="E",_xlfn.XLOOKUP(F458,'Section E - Miscellaneous '!T:T,'Section E - Miscellaneous '!V:V))))))</f>
        <v>A-1.5-027</v>
      </c>
      <c r="R458" s="1202" t="str">
        <f t="shared" si="23"/>
        <v>GSMVOLSGen Shared Motor Vehicle Other Long Stay90007317</v>
      </c>
    </row>
    <row r="459" spans="1:18" x14ac:dyDescent="0.2">
      <c r="A459" s="1078" t="str">
        <f t="shared" si="22"/>
        <v>B</v>
      </c>
      <c r="B459" s="1086" t="s">
        <v>89</v>
      </c>
      <c r="C459" s="1438" t="s">
        <v>486</v>
      </c>
      <c r="D459" s="1089" t="s">
        <v>487</v>
      </c>
      <c r="E459" s="1438">
        <v>90006011</v>
      </c>
      <c r="F459" s="1132" t="s">
        <v>4822</v>
      </c>
      <c r="G459" s="1132"/>
      <c r="H459" s="1132"/>
      <c r="I459" s="1132" t="str">
        <f t="shared" si="21"/>
        <v>----Jul----</v>
      </c>
      <c r="J459" s="1132" t="str">
        <f>IF(ISNUMBER(MATCH(F459,Jan_Inputs_Calc!O:O,0)),"Jan","-")</f>
        <v>-</v>
      </c>
      <c r="K459" s="1132" t="str">
        <f>IF(ISNUMBER(MATCH(F459,Mar_Inputs_Calc_exHACC!O:O,0)),"Mar","-")</f>
        <v>-</v>
      </c>
      <c r="L459" s="1132" t="str">
        <f>IF(ISNUMBER(MATCH(F459,Jul_Inputs_Calc!P:P,0)),"Jul","-")</f>
        <v>Jul</v>
      </c>
      <c r="M459" s="1132" t="str">
        <f>IF(ISNUMBER(MATCH(F459,Sep_Inputs_Calc!O:O,0)),"Sep","-")</f>
        <v>-</v>
      </c>
      <c r="N459" s="1132" t="str">
        <f>IF(ISNUMBER(MATCH(F1256,Oct_Inputs_Calc!O:O,0)),"Oct","-")</f>
        <v>-</v>
      </c>
      <c r="O459" s="1132"/>
      <c r="P459" s="1138" t="str">
        <f>IF(A459=
"A",_xlfn.XLOOKUP(F459,'Section A - Public Patients'!T:T,'Section A - Public Patients'!S:S),
IF(A459="B",_xlfn.XLOOKUP(F459,'Section B - Private Patients'!T:T,'Section B - Private Patients'!S:S),
IF(A459="C",_xlfn.XLOOKUP(F459,'Section C - Psych &amp; Mental Hlth'!T:T,'Section C - Psych &amp; Mental Hlth'!S:S),
IF(A459="D",_xlfn.XLOOKUP(F459,'Section D - Res Com.Care, MPHS '!T:T,'Section D - Res Com.Care, MPHS '!S:S),
IF(A459="E",_xlfn.XLOOKUP(F459,'Section E - Miscellaneous '!T:T,'Section E - Miscellaneous '!S:S))))))</f>
        <v>LINKED-X</v>
      </c>
      <c r="Q459" s="1145" t="str">
        <f>IF(A459=
"A",_xlfn.XLOOKUP(F459,'Section A - Public Patients'!T:T,'Section A - Public Patients'!V:V),
IF(A459="B",_xlfn.XLOOKUP(F459,'Section B - Private Patients'!T:T,'Section B - Private Patients'!V:V),
IF(A459="C",_xlfn.XLOOKUP(F459,'Section C - Psych &amp; Mental Hlth'!T:T,'Section C - Psych &amp; Mental Hlth'!V:V),
IF(A459="D",_xlfn.XLOOKUP(F459,'Section D - Res Com.Care, MPHS '!T:T,'Section D - Res Com.Care, MPHS '!V:V),
IF(A459="E",_xlfn.XLOOKUP(F459,'Section E - Miscellaneous '!T:T,'Section E - Miscellaneous '!V:V))))))</f>
        <v>A-1.5-028</v>
      </c>
      <c r="R459" s="1202" t="str">
        <f t="shared" si="23"/>
        <v>GSMVOLSSDGen Shared Motor Vehicle Other Long Stay - SD90006011</v>
      </c>
    </row>
    <row r="460" spans="1:18" ht="25.5" x14ac:dyDescent="0.2">
      <c r="A460" s="1078" t="str">
        <f t="shared" si="22"/>
        <v>B</v>
      </c>
      <c r="B460" s="1086" t="s">
        <v>347</v>
      </c>
      <c r="C460" s="1438" t="s">
        <v>6181</v>
      </c>
      <c r="D460" s="1095" t="s">
        <v>4232</v>
      </c>
      <c r="E460" s="1438">
        <v>90007318</v>
      </c>
      <c r="F460" s="1132" t="s">
        <v>4823</v>
      </c>
      <c r="G460" s="1132"/>
      <c r="H460" s="1132"/>
      <c r="I460" s="1132" t="str">
        <f t="shared" si="21"/>
        <v>----Jul----</v>
      </c>
      <c r="J460" s="1132" t="str">
        <f>IF(ISNUMBER(MATCH(F460,Jan_Inputs_Calc!O:O,0)),"Jan","-")</f>
        <v>-</v>
      </c>
      <c r="K460" s="1132" t="str">
        <f>IF(ISNUMBER(MATCH(F460,Mar_Inputs_Calc_exHACC!O:O,0)),"Mar","-")</f>
        <v>-</v>
      </c>
      <c r="L460" s="1132" t="str">
        <f>IF(ISNUMBER(MATCH(F460,Jul_Inputs_Calc!P:P,0)),"Jul","-")</f>
        <v>Jul</v>
      </c>
      <c r="M460" s="1132" t="str">
        <f>IF(ISNUMBER(MATCH(F460,Sep_Inputs_Calc!O:O,0)),"Sep","-")</f>
        <v>-</v>
      </c>
      <c r="N460" s="1132" t="str">
        <f>IF(ISNUMBER(MATCH(F1257,Oct_Inputs_Calc!O:O,0)),"Oct","-")</f>
        <v>-</v>
      </c>
      <c r="O460" s="1132"/>
      <c r="P460" s="1138" t="str">
        <f>IF(A460=
"A",_xlfn.XLOOKUP(F460,'Section A - Public Patients'!T:T,'Section A - Public Patients'!S:S),
IF(A460="B",_xlfn.XLOOKUP(F460,'Section B - Private Patients'!T:T,'Section B - Private Patients'!S:S),
IF(A460="C",_xlfn.XLOOKUP(F460,'Section C - Psych &amp; Mental Hlth'!T:T,'Section C - Psych &amp; Mental Hlth'!S:S),
IF(A460="D",_xlfn.XLOOKUP(F460,'Section D - Res Com.Care, MPHS '!T:T,'Section D - Res Com.Care, MPHS '!S:S),
IF(A460="E",_xlfn.XLOOKUP(F460,'Section E - Miscellaneous '!T:T,'Section E - Miscellaneous '!S:S))))))</f>
        <v>LINKED-X</v>
      </c>
      <c r="Q460" s="1145" t="str">
        <f>IF(A460=
"A",_xlfn.XLOOKUP(F460,'Section A - Public Patients'!T:T,'Section A - Public Patients'!V:V),
IF(A460="B",_xlfn.XLOOKUP(F460,'Section B - Private Patients'!T:T,'Section B - Private Patients'!V:V),
IF(A460="C",_xlfn.XLOOKUP(F460,'Section C - Psych &amp; Mental Hlth'!T:T,'Section C - Psych &amp; Mental Hlth'!V:V),
IF(A460="D",_xlfn.XLOOKUP(F460,'Section D - Res Com.Care, MPHS '!T:T,'Section D - Res Com.Care, MPHS '!V:V),
IF(A460="E",_xlfn.XLOOKUP(F460,'Section E - Miscellaneous '!T:T,'Section E - Miscellaneous '!V:V))))))</f>
        <v>A-1.5-029</v>
      </c>
      <c r="R460" s="1202" t="str">
        <f t="shared" si="23"/>
        <v>NilAdmitted compensable private patient operating room =&lt; 1 hour (Fee excludes Bed Fee and Surgically Implanted Prostheses)90007318</v>
      </c>
    </row>
    <row r="461" spans="1:18" ht="25.5" x14ac:dyDescent="0.2">
      <c r="A461" s="1078" t="str">
        <f t="shared" si="22"/>
        <v>B</v>
      </c>
      <c r="B461" s="1086" t="s">
        <v>347</v>
      </c>
      <c r="C461" s="1438" t="s">
        <v>6181</v>
      </c>
      <c r="D461" s="1095" t="s">
        <v>4233</v>
      </c>
      <c r="E461" s="1438">
        <v>90006447</v>
      </c>
      <c r="F461" s="1132" t="s">
        <v>4824</v>
      </c>
      <c r="G461" s="1132"/>
      <c r="H461" s="1132"/>
      <c r="I461" s="1132" t="str">
        <f t="shared" si="21"/>
        <v>----Jul----</v>
      </c>
      <c r="J461" s="1132" t="str">
        <f>IF(ISNUMBER(MATCH(F461,Jan_Inputs_Calc!O:O,0)),"Jan","-")</f>
        <v>-</v>
      </c>
      <c r="K461" s="1132" t="str">
        <f>IF(ISNUMBER(MATCH(F461,Mar_Inputs_Calc_exHACC!O:O,0)),"Mar","-")</f>
        <v>-</v>
      </c>
      <c r="L461" s="1132" t="str">
        <f>IF(ISNUMBER(MATCH(F461,Jul_Inputs_Calc!P:P,0)),"Jul","-")</f>
        <v>Jul</v>
      </c>
      <c r="M461" s="1132" t="str">
        <f>IF(ISNUMBER(MATCH(F461,Sep_Inputs_Calc!O:O,0)),"Sep","-")</f>
        <v>-</v>
      </c>
      <c r="N461" s="1132" t="str">
        <f>IF(ISNUMBER(MATCH(F1258,Oct_Inputs_Calc!O:O,0)),"Oct","-")</f>
        <v>-</v>
      </c>
      <c r="O461" s="1132"/>
      <c r="P461" s="1138" t="str">
        <f>IF(A461=
"A",_xlfn.XLOOKUP(F461,'Section A - Public Patients'!T:T,'Section A - Public Patients'!S:S),
IF(A461="B",_xlfn.XLOOKUP(F461,'Section B - Private Patients'!T:T,'Section B - Private Patients'!S:S),
IF(A461="C",_xlfn.XLOOKUP(F461,'Section C - Psych &amp; Mental Hlth'!T:T,'Section C - Psych &amp; Mental Hlth'!S:S),
IF(A461="D",_xlfn.XLOOKUP(F461,'Section D - Res Com.Care, MPHS '!T:T,'Section D - Res Com.Care, MPHS '!S:S),
IF(A461="E",_xlfn.XLOOKUP(F461,'Section E - Miscellaneous '!T:T,'Section E - Miscellaneous '!S:S))))))</f>
        <v>LINKED-X</v>
      </c>
      <c r="Q461" s="1145" t="str">
        <f>IF(A461=
"A",_xlfn.XLOOKUP(F461,'Section A - Public Patients'!T:T,'Section A - Public Patients'!V:V),
IF(A461="B",_xlfn.XLOOKUP(F461,'Section B - Private Patients'!T:T,'Section B - Private Patients'!V:V),
IF(A461="C",_xlfn.XLOOKUP(F461,'Section C - Psych &amp; Mental Hlth'!T:T,'Section C - Psych &amp; Mental Hlth'!V:V),
IF(A461="D",_xlfn.XLOOKUP(F461,'Section D - Res Com.Care, MPHS '!T:T,'Section D - Res Com.Care, MPHS '!V:V),
IF(A461="E",_xlfn.XLOOKUP(F461,'Section E - Miscellaneous '!T:T,'Section E - Miscellaneous '!V:V))))))</f>
        <v>A-1.5-030</v>
      </c>
      <c r="R461" s="1202" t="str">
        <f t="shared" si="23"/>
        <v>NilAdmitted compensable private patient operating room  &gt; 1 hour (Fee excludes Bed Fee and Surgically Implanted Prostheses)90006447</v>
      </c>
    </row>
    <row r="462" spans="1:18" x14ac:dyDescent="0.2">
      <c r="A462" s="1078" t="str">
        <f t="shared" si="22"/>
        <v>B</v>
      </c>
      <c r="B462" s="1086" t="s">
        <v>64</v>
      </c>
      <c r="C462" s="1438" t="s">
        <v>514</v>
      </c>
      <c r="D462" s="1089" t="s">
        <v>515</v>
      </c>
      <c r="E462" s="1438">
        <v>90007319</v>
      </c>
      <c r="F462" s="1132" t="s">
        <v>4825</v>
      </c>
      <c r="G462" s="1132"/>
      <c r="H462" s="1132"/>
      <c r="I462" s="1132" t="str">
        <f t="shared" si="21"/>
        <v>----Jul----</v>
      </c>
      <c r="J462" s="1132" t="str">
        <f>IF(ISNUMBER(MATCH(F462,Jan_Inputs_Calc!O:O,0)),"Jan","-")</f>
        <v>-</v>
      </c>
      <c r="K462" s="1132" t="str">
        <f>IF(ISNUMBER(MATCH(F462,Mar_Inputs_Calc_exHACC!O:O,0)),"Mar","-")</f>
        <v>-</v>
      </c>
      <c r="L462" s="1132" t="str">
        <f>IF(ISNUMBER(MATCH(F462,Jul_Inputs_Calc!P:P,0)),"Jul","-")</f>
        <v>Jul</v>
      </c>
      <c r="M462" s="1132" t="str">
        <f>IF(ISNUMBER(MATCH(F462,Sep_Inputs_Calc!O:O,0)),"Sep","-")</f>
        <v>-</v>
      </c>
      <c r="N462" s="1132" t="str">
        <f>IF(ISNUMBER(MATCH(F1259,Oct_Inputs_Calc!O:O,0)),"Oct","-")</f>
        <v>-</v>
      </c>
      <c r="O462" s="1132"/>
      <c r="P462" s="1138" t="str">
        <f>IF(A462=
"A",_xlfn.XLOOKUP(F462,'Section A - Public Patients'!T:T,'Section A - Public Patients'!S:S),
IF(A462="B",_xlfn.XLOOKUP(F462,'Section B - Private Patients'!T:T,'Section B - Private Patients'!S:S),
IF(A462="C",_xlfn.XLOOKUP(F462,'Section C - Psych &amp; Mental Hlth'!T:T,'Section C - Psych &amp; Mental Hlth'!S:S),
IF(A462="D",_xlfn.XLOOKUP(F462,'Section D - Res Com.Care, MPHS '!T:T,'Section D - Res Com.Care, MPHS '!S:S),
IF(A462="E",_xlfn.XLOOKUP(F462,'Section E - Miscellaneous '!T:T,'Section E - Miscellaneous '!S:S))))))</f>
        <v>INPUT</v>
      </c>
      <c r="Q462" s="1145" t="str">
        <f>IF(A462=
"A",_xlfn.XLOOKUP(F462,'Section A - Public Patients'!T:T,'Section A - Public Patients'!V:V),
IF(A462="B",_xlfn.XLOOKUP(F462,'Section B - Private Patients'!T:T,'Section B - Private Patients'!V:V),
IF(A462="C",_xlfn.XLOOKUP(F462,'Section C - Psych &amp; Mental Hlth'!T:T,'Section C - Psych &amp; Mental Hlth'!V:V),
IF(A462="D",_xlfn.XLOOKUP(F462,'Section D - Res Com.Care, MPHS '!T:T,'Section D - Res Com.Care, MPHS '!V:V),
IF(A462="E",_xlfn.XLOOKUP(F462,'Section E - Miscellaneous '!T:T,'Section E - Miscellaneous '!V:V))))))</f>
        <v>B-1.6-034</v>
      </c>
      <c r="R462" s="1202" t="str">
        <f t="shared" si="23"/>
        <v>GRWCGen Private Workers' Comp Qld90007319</v>
      </c>
    </row>
    <row r="463" spans="1:18" x14ac:dyDescent="0.2">
      <c r="A463" s="1078" t="str">
        <f t="shared" si="22"/>
        <v>B</v>
      </c>
      <c r="B463" s="1086" t="s">
        <v>64</v>
      </c>
      <c r="C463" s="1438" t="s">
        <v>517</v>
      </c>
      <c r="D463" s="1089" t="s">
        <v>518</v>
      </c>
      <c r="E463" s="1438">
        <v>90005630</v>
      </c>
      <c r="F463" s="1132" t="s">
        <v>4826</v>
      </c>
      <c r="G463" s="1132"/>
      <c r="H463" s="1132"/>
      <c r="I463" s="1132" t="str">
        <f t="shared" si="21"/>
        <v>----Jul----</v>
      </c>
      <c r="J463" s="1132" t="str">
        <f>IF(ISNUMBER(MATCH(F463,Jan_Inputs_Calc!O:O,0)),"Jan","-")</f>
        <v>-</v>
      </c>
      <c r="K463" s="1132" t="str">
        <f>IF(ISNUMBER(MATCH(F463,Mar_Inputs_Calc_exHACC!O:O,0)),"Mar","-")</f>
        <v>-</v>
      </c>
      <c r="L463" s="1132" t="str">
        <f>IF(ISNUMBER(MATCH(F463,Jul_Inputs_Calc!P:P,0)),"Jul","-")</f>
        <v>Jul</v>
      </c>
      <c r="M463" s="1132" t="str">
        <f>IF(ISNUMBER(MATCH(F463,Sep_Inputs_Calc!O:O,0)),"Sep","-")</f>
        <v>-</v>
      </c>
      <c r="N463" s="1132" t="str">
        <f>IF(ISNUMBER(MATCH(F1260,Oct_Inputs_Calc!O:O,0)),"Oct","-")</f>
        <v>-</v>
      </c>
      <c r="O463" s="1132"/>
      <c r="P463" s="1138" t="str">
        <f>IF(A463=
"A",_xlfn.XLOOKUP(F463,'Section A - Public Patients'!T:T,'Section A - Public Patients'!S:S),
IF(A463="B",_xlfn.XLOOKUP(F463,'Section B - Private Patients'!T:T,'Section B - Private Patients'!S:S),
IF(A463="C",_xlfn.XLOOKUP(F463,'Section C - Psych &amp; Mental Hlth'!T:T,'Section C - Psych &amp; Mental Hlth'!S:S),
IF(A463="D",_xlfn.XLOOKUP(F463,'Section D - Res Com.Care, MPHS '!T:T,'Section D - Res Com.Care, MPHS '!S:S),
IF(A463="E",_xlfn.XLOOKUP(F463,'Section E - Miscellaneous '!T:T,'Section E - Miscellaneous '!S:S))))))</f>
        <v>INPUT</v>
      </c>
      <c r="Q463" s="1145" t="str">
        <f>IF(A463=
"A",_xlfn.XLOOKUP(F463,'Section A - Public Patients'!T:T,'Section A - Public Patients'!V:V),
IF(A463="B",_xlfn.XLOOKUP(F463,'Section B - Private Patients'!T:T,'Section B - Private Patients'!V:V),
IF(A463="C",_xlfn.XLOOKUP(F463,'Section C - Psych &amp; Mental Hlth'!T:T,'Section C - Psych &amp; Mental Hlth'!V:V),
IF(A463="D",_xlfn.XLOOKUP(F463,'Section D - Res Com.Care, MPHS '!T:T,'Section D - Res Com.Care, MPHS '!V:V),
IF(A463="E",_xlfn.XLOOKUP(F463,'Section E - Miscellaneous '!T:T,'Section E - Miscellaneous '!V:V))))))</f>
        <v>B-1.6-035</v>
      </c>
      <c r="R463" s="1202" t="str">
        <f t="shared" si="23"/>
        <v>GRWCSDGen Private Workers' Comp Qld - SD90005630</v>
      </c>
    </row>
    <row r="464" spans="1:18" x14ac:dyDescent="0.2">
      <c r="A464" s="1078" t="str">
        <f t="shared" si="22"/>
        <v>B</v>
      </c>
      <c r="B464" s="1086" t="s">
        <v>64</v>
      </c>
      <c r="C464" s="1438" t="s">
        <v>519</v>
      </c>
      <c r="D464" s="1089" t="s">
        <v>520</v>
      </c>
      <c r="E464" s="1438">
        <v>90007320</v>
      </c>
      <c r="F464" s="1132" t="s">
        <v>4827</v>
      </c>
      <c r="G464" s="1132"/>
      <c r="H464" s="1132"/>
      <c r="I464" s="1132" t="str">
        <f t="shared" si="21"/>
        <v>----Jul----</v>
      </c>
      <c r="J464" s="1132" t="str">
        <f>IF(ISNUMBER(MATCH(F464,Jan_Inputs_Calc!O:O,0)),"Jan","-")</f>
        <v>-</v>
      </c>
      <c r="K464" s="1132" t="str">
        <f>IF(ISNUMBER(MATCH(F464,Mar_Inputs_Calc_exHACC!O:O,0)),"Mar","-")</f>
        <v>-</v>
      </c>
      <c r="L464" s="1132" t="str">
        <f>IF(ISNUMBER(MATCH(F464,Jul_Inputs_Calc!P:P,0)),"Jul","-")</f>
        <v>Jul</v>
      </c>
      <c r="M464" s="1132" t="str">
        <f>IF(ISNUMBER(MATCH(F464,Sep_Inputs_Calc!O:O,0)),"Sep","-")</f>
        <v>-</v>
      </c>
      <c r="N464" s="1132" t="str">
        <f>IF(ISNUMBER(MATCH(F1261,Oct_Inputs_Calc!O:O,0)),"Oct","-")</f>
        <v>-</v>
      </c>
      <c r="O464" s="1132"/>
      <c r="P464" s="1138" t="str">
        <f>IF(A464=
"A",_xlfn.XLOOKUP(F464,'Section A - Public Patients'!T:T,'Section A - Public Patients'!S:S),
IF(A464="B",_xlfn.XLOOKUP(F464,'Section B - Private Patients'!T:T,'Section B - Private Patients'!S:S),
IF(A464="C",_xlfn.XLOOKUP(F464,'Section C - Psych &amp; Mental Hlth'!T:T,'Section C - Psych &amp; Mental Hlth'!S:S),
IF(A464="D",_xlfn.XLOOKUP(F464,'Section D - Res Com.Care, MPHS '!T:T,'Section D - Res Com.Care, MPHS '!S:S),
IF(A464="E",_xlfn.XLOOKUP(F464,'Section E - Miscellaneous '!T:T,'Section E - Miscellaneous '!S:S))))))</f>
        <v>INPUT</v>
      </c>
      <c r="Q464" s="1145" t="str">
        <f>IF(A464=
"A",_xlfn.XLOOKUP(F464,'Section A - Public Patients'!T:T,'Section A - Public Patients'!V:V),
IF(A464="B",_xlfn.XLOOKUP(F464,'Section B - Private Patients'!T:T,'Section B - Private Patients'!V:V),
IF(A464="C",_xlfn.XLOOKUP(F464,'Section C - Psych &amp; Mental Hlth'!T:T,'Section C - Psych &amp; Mental Hlth'!V:V),
IF(A464="D",_xlfn.XLOOKUP(F464,'Section D - Res Com.Care, MPHS '!T:T,'Section D - Res Com.Care, MPHS '!V:V),
IF(A464="E",_xlfn.XLOOKUP(F464,'Section E - Miscellaneous '!T:T,'Section E - Miscellaneous '!V:V))))))</f>
        <v>B-1.6-036</v>
      </c>
      <c r="R464" s="1202" t="str">
        <f t="shared" si="23"/>
        <v>GRWCHHGen Private Workers' Comp Qld - Hospital in the Home90007320</v>
      </c>
    </row>
    <row r="465" spans="1:18" x14ac:dyDescent="0.2">
      <c r="A465" s="1078" t="str">
        <f t="shared" si="22"/>
        <v>B</v>
      </c>
      <c r="B465" s="1086" t="s">
        <v>89</v>
      </c>
      <c r="C465" s="1438" t="s">
        <v>6181</v>
      </c>
      <c r="D465" s="1094" t="s">
        <v>90</v>
      </c>
      <c r="E465" s="1438" t="s">
        <v>6181</v>
      </c>
      <c r="F465" s="1132" t="s">
        <v>4828</v>
      </c>
      <c r="G465" s="1132"/>
      <c r="H465" s="1132"/>
      <c r="I465" s="1132" t="str">
        <f t="shared" si="21"/>
        <v>---------</v>
      </c>
      <c r="J465" s="1132" t="str">
        <f>IF(ISNUMBER(MATCH(F465,Jan_Inputs_Calc!O:O,0)),"Jan","-")</f>
        <v>-</v>
      </c>
      <c r="K465" s="1132" t="str">
        <f>IF(ISNUMBER(MATCH(F465,Mar_Inputs_Calc_exHACC!O:O,0)),"Mar","-")</f>
        <v>-</v>
      </c>
      <c r="L465" s="1132" t="str">
        <f>IF(ISNUMBER(MATCH(F465,Jul_Inputs_Calc!P:P,0)),"Jul","-")</f>
        <v>-</v>
      </c>
      <c r="M465" s="1132" t="str">
        <f>IF(ISNUMBER(MATCH(F465,Sep_Inputs_Calc!O:O,0)),"Sep","-")</f>
        <v>-</v>
      </c>
      <c r="N465" s="1132" t="str">
        <f>IF(ISNUMBER(MATCH(F1262,Oct_Inputs_Calc!O:O,0)),"Oct","-")</f>
        <v>-</v>
      </c>
      <c r="O465" s="1132"/>
      <c r="P465" s="1138" t="str">
        <f>IF(A465=
"A",_xlfn.XLOOKUP(F465,'Section A - Public Patients'!T:T,'Section A - Public Patients'!S:S),
IF(A465="B",_xlfn.XLOOKUP(F465,'Section B - Private Patients'!T:T,'Section B - Private Patients'!S:S),
IF(A465="C",_xlfn.XLOOKUP(F465,'Section C - Psych &amp; Mental Hlth'!T:T,'Section C - Psych &amp; Mental Hlth'!S:S),
IF(A465="D",_xlfn.XLOOKUP(F465,'Section D - Res Com.Care, MPHS '!T:T,'Section D - Res Com.Care, MPHS '!S:S),
IF(A465="E",_xlfn.XLOOKUP(F465,'Section E - Miscellaneous '!T:T,'Section E - Miscellaneous '!S:S))))))</f>
        <v>SPECIAL</v>
      </c>
      <c r="Q465" s="1145">
        <f>IF(A465=
"A",_xlfn.XLOOKUP(F465,'Section A - Public Patients'!T:T,'Section A - Public Patients'!V:V),
IF(A465="B",_xlfn.XLOOKUP(F465,'Section B - Private Patients'!T:T,'Section B - Private Patients'!V:V),
IF(A465="C",_xlfn.XLOOKUP(F465,'Section C - Psych &amp; Mental Hlth'!T:T,'Section C - Psych &amp; Mental Hlth'!V:V),
IF(A465="D",_xlfn.XLOOKUP(F465,'Section D - Res Com.Care, MPHS '!T:T,'Section D - Res Com.Care, MPHS '!V:V),
IF(A465="E",_xlfn.XLOOKUP(F465,'Section E - Miscellaneous '!T:T,'Section E - Miscellaneous '!V:V))))))</f>
        <v>0</v>
      </c>
      <c r="R465" s="1202" t="str">
        <f t="shared" si="23"/>
        <v>NilREFER TO SHARED ROOM LONG STAY RATESNil</v>
      </c>
    </row>
    <row r="466" spans="1:18" x14ac:dyDescent="0.2">
      <c r="A466" s="1078" t="str">
        <f t="shared" si="22"/>
        <v>B</v>
      </c>
      <c r="B466" s="1086" t="s">
        <v>92</v>
      </c>
      <c r="C466" s="1438" t="s">
        <v>522</v>
      </c>
      <c r="D466" s="1089" t="s">
        <v>523</v>
      </c>
      <c r="E466" s="1438">
        <v>90006448</v>
      </c>
      <c r="F466" s="1132" t="s">
        <v>4829</v>
      </c>
      <c r="G466" s="1132"/>
      <c r="H466" s="1132"/>
      <c r="I466" s="1132" t="str">
        <f t="shared" si="21"/>
        <v>----Jul----</v>
      </c>
      <c r="J466" s="1132" t="str">
        <f>IF(ISNUMBER(MATCH(F466,Jan_Inputs_Calc!O:O,0)),"Jan","-")</f>
        <v>-</v>
      </c>
      <c r="K466" s="1132" t="str">
        <f>IF(ISNUMBER(MATCH(F466,Mar_Inputs_Calc_exHACC!O:O,0)),"Mar","-")</f>
        <v>-</v>
      </c>
      <c r="L466" s="1132" t="str">
        <f>IF(ISNUMBER(MATCH(F466,Jul_Inputs_Calc!P:P,0)),"Jul","-")</f>
        <v>Jul</v>
      </c>
      <c r="M466" s="1132" t="str">
        <f>IF(ISNUMBER(MATCH(F466,Sep_Inputs_Calc!O:O,0)),"Sep","-")</f>
        <v>-</v>
      </c>
      <c r="N466" s="1132" t="str">
        <f>IF(ISNUMBER(MATCH(F1263,Oct_Inputs_Calc!O:O,0)),"Oct","-")</f>
        <v>-</v>
      </c>
      <c r="O466" s="1132"/>
      <c r="P466" s="1138" t="str">
        <f>IF(A466=
"A",_xlfn.XLOOKUP(F466,'Section A - Public Patients'!T:T,'Section A - Public Patients'!S:S),
IF(A466="B",_xlfn.XLOOKUP(F466,'Section B - Private Patients'!T:T,'Section B - Private Patients'!S:S),
IF(A466="C",_xlfn.XLOOKUP(F466,'Section C - Psych &amp; Mental Hlth'!T:T,'Section C - Psych &amp; Mental Hlth'!S:S),
IF(A466="D",_xlfn.XLOOKUP(F466,'Section D - Res Com.Care, MPHS '!T:T,'Section D - Res Com.Care, MPHS '!S:S),
IF(A466="E",_xlfn.XLOOKUP(F466,'Section E - Miscellaneous '!T:T,'Section E - Miscellaneous '!S:S))))))</f>
        <v>LINKED</v>
      </c>
      <c r="Q466" s="1145" t="str">
        <f>IF(A466=
"A",_xlfn.XLOOKUP(F466,'Section A - Public Patients'!T:T,'Section A - Public Patients'!V:V),
IF(A466="B",_xlfn.XLOOKUP(F466,'Section B - Private Patients'!T:T,'Section B - Private Patients'!V:V),
IF(A466="C",_xlfn.XLOOKUP(F466,'Section C - Psych &amp; Mental Hlth'!T:T,'Section C - Psych &amp; Mental Hlth'!V:V),
IF(A466="D",_xlfn.XLOOKUP(F466,'Section D - Res Com.Care, MPHS '!T:T,'Section D - Res Com.Care, MPHS '!V:V),
IF(A466="E",_xlfn.XLOOKUP(F466,'Section E - Miscellaneous '!T:T,'Section E - Miscellaneous '!V:V))))))</f>
        <v>B-1.6-034</v>
      </c>
      <c r="R466" s="1202" t="str">
        <f t="shared" si="23"/>
        <v>GSWCGen Shared Workers' Comp Qld90006448</v>
      </c>
    </row>
    <row r="467" spans="1:18" x14ac:dyDescent="0.2">
      <c r="A467" s="1078" t="str">
        <f t="shared" si="22"/>
        <v>B</v>
      </c>
      <c r="B467" s="1086" t="s">
        <v>92</v>
      </c>
      <c r="C467" s="1438" t="s">
        <v>525</v>
      </c>
      <c r="D467" s="1089" t="s">
        <v>526</v>
      </c>
      <c r="E467" s="1438">
        <v>90007321</v>
      </c>
      <c r="F467" s="1132" t="s">
        <v>4830</v>
      </c>
      <c r="G467" s="1132"/>
      <c r="H467" s="1132"/>
      <c r="I467" s="1132" t="str">
        <f t="shared" si="21"/>
        <v>----Jul----</v>
      </c>
      <c r="J467" s="1132" t="str">
        <f>IF(ISNUMBER(MATCH(F467,Jan_Inputs_Calc!O:O,0)),"Jan","-")</f>
        <v>-</v>
      </c>
      <c r="K467" s="1132" t="str">
        <f>IF(ISNUMBER(MATCH(F467,Mar_Inputs_Calc_exHACC!O:O,0)),"Mar","-")</f>
        <v>-</v>
      </c>
      <c r="L467" s="1132" t="str">
        <f>IF(ISNUMBER(MATCH(F467,Jul_Inputs_Calc!P:P,0)),"Jul","-")</f>
        <v>Jul</v>
      </c>
      <c r="M467" s="1132" t="str">
        <f>IF(ISNUMBER(MATCH(F467,Sep_Inputs_Calc!O:O,0)),"Sep","-")</f>
        <v>-</v>
      </c>
      <c r="N467" s="1132" t="str">
        <f>IF(ISNUMBER(MATCH(F1264,Oct_Inputs_Calc!O:O,0)),"Oct","-")</f>
        <v>-</v>
      </c>
      <c r="O467" s="1132"/>
      <c r="P467" s="1138" t="str">
        <f>IF(A467=
"A",_xlfn.XLOOKUP(F467,'Section A - Public Patients'!T:T,'Section A - Public Patients'!S:S),
IF(A467="B",_xlfn.XLOOKUP(F467,'Section B - Private Patients'!T:T,'Section B - Private Patients'!S:S),
IF(A467="C",_xlfn.XLOOKUP(F467,'Section C - Psych &amp; Mental Hlth'!T:T,'Section C - Psych &amp; Mental Hlth'!S:S),
IF(A467="D",_xlfn.XLOOKUP(F467,'Section D - Res Com.Care, MPHS '!T:T,'Section D - Res Com.Care, MPHS '!S:S),
IF(A467="E",_xlfn.XLOOKUP(F467,'Section E - Miscellaneous '!T:T,'Section E - Miscellaneous '!S:S))))))</f>
        <v>LINKED</v>
      </c>
      <c r="Q467" s="1145" t="str">
        <f>IF(A467=
"A",_xlfn.XLOOKUP(F467,'Section A - Public Patients'!T:T,'Section A - Public Patients'!V:V),
IF(A467="B",_xlfn.XLOOKUP(F467,'Section B - Private Patients'!T:T,'Section B - Private Patients'!V:V),
IF(A467="C",_xlfn.XLOOKUP(F467,'Section C - Psych &amp; Mental Hlth'!T:T,'Section C - Psych &amp; Mental Hlth'!V:V),
IF(A467="D",_xlfn.XLOOKUP(F467,'Section D - Res Com.Care, MPHS '!T:T,'Section D - Res Com.Care, MPHS '!V:V),
IF(A467="E",_xlfn.XLOOKUP(F467,'Section E - Miscellaneous '!T:T,'Section E - Miscellaneous '!V:V))))))</f>
        <v>B-1.6-035</v>
      </c>
      <c r="R467" s="1202" t="str">
        <f t="shared" si="23"/>
        <v>GSWCSDGen Shared Workers' Comp Qld - SD90007321</v>
      </c>
    </row>
    <row r="468" spans="1:18" x14ac:dyDescent="0.2">
      <c r="A468" s="1078" t="str">
        <f t="shared" si="22"/>
        <v>B</v>
      </c>
      <c r="B468" s="1086" t="s">
        <v>92</v>
      </c>
      <c r="C468" s="1438" t="s">
        <v>527</v>
      </c>
      <c r="D468" s="1089" t="s">
        <v>528</v>
      </c>
      <c r="E468" s="1438">
        <v>90006012</v>
      </c>
      <c r="F468" s="1132" t="s">
        <v>4831</v>
      </c>
      <c r="G468" s="1132"/>
      <c r="H468" s="1132"/>
      <c r="I468" s="1132" t="str">
        <f t="shared" si="21"/>
        <v>----Jul----</v>
      </c>
      <c r="J468" s="1132" t="str">
        <f>IF(ISNUMBER(MATCH(F468,Jan_Inputs_Calc!O:O,0)),"Jan","-")</f>
        <v>-</v>
      </c>
      <c r="K468" s="1132" t="str">
        <f>IF(ISNUMBER(MATCH(F468,Mar_Inputs_Calc_exHACC!O:O,0)),"Mar","-")</f>
        <v>-</v>
      </c>
      <c r="L468" s="1132" t="str">
        <f>IF(ISNUMBER(MATCH(F468,Jul_Inputs_Calc!P:P,0)),"Jul","-")</f>
        <v>Jul</v>
      </c>
      <c r="M468" s="1132" t="str">
        <f>IF(ISNUMBER(MATCH(F468,Sep_Inputs_Calc!O:O,0)),"Sep","-")</f>
        <v>-</v>
      </c>
      <c r="N468" s="1132" t="str">
        <f>IF(ISNUMBER(MATCH(F1265,Oct_Inputs_Calc!O:O,0)),"Oct","-")</f>
        <v>-</v>
      </c>
      <c r="O468" s="1132"/>
      <c r="P468" s="1138" t="str">
        <f>IF(A468=
"A",_xlfn.XLOOKUP(F468,'Section A - Public Patients'!T:T,'Section A - Public Patients'!S:S),
IF(A468="B",_xlfn.XLOOKUP(F468,'Section B - Private Patients'!T:T,'Section B - Private Patients'!S:S),
IF(A468="C",_xlfn.XLOOKUP(F468,'Section C - Psych &amp; Mental Hlth'!T:T,'Section C - Psych &amp; Mental Hlth'!S:S),
IF(A468="D",_xlfn.XLOOKUP(F468,'Section D - Res Com.Care, MPHS '!T:T,'Section D - Res Com.Care, MPHS '!S:S),
IF(A468="E",_xlfn.XLOOKUP(F468,'Section E - Miscellaneous '!T:T,'Section E - Miscellaneous '!S:S))))))</f>
        <v>INPUT</v>
      </c>
      <c r="Q468" s="1145" t="str">
        <f>IF(A468=
"A",_xlfn.XLOOKUP(F468,'Section A - Public Patients'!T:T,'Section A - Public Patients'!V:V),
IF(A468="B",_xlfn.XLOOKUP(F468,'Section B - Private Patients'!T:T,'Section B - Private Patients'!V:V),
IF(A468="C",_xlfn.XLOOKUP(F468,'Section C - Psych &amp; Mental Hlth'!T:T,'Section C - Psych &amp; Mental Hlth'!V:V),
IF(A468="D",_xlfn.XLOOKUP(F468,'Section D - Res Com.Care, MPHS '!T:T,'Section D - Res Com.Care, MPHS '!V:V),
IF(A468="E",_xlfn.XLOOKUP(F468,'Section E - Miscellaneous '!T:T,'Section E - Miscellaneous '!V:V))))))</f>
        <v>B-1.6-040</v>
      </c>
      <c r="R468" s="1202" t="str">
        <f t="shared" si="23"/>
        <v>GSWCCCGen Shared Workers' Compensation  Coronary Care Unit90006012</v>
      </c>
    </row>
    <row r="469" spans="1:18" x14ac:dyDescent="0.2">
      <c r="A469" s="1078" t="str">
        <f t="shared" si="22"/>
        <v>B</v>
      </c>
      <c r="B469" s="1086" t="s">
        <v>92</v>
      </c>
      <c r="C469" s="1438" t="s">
        <v>530</v>
      </c>
      <c r="D469" s="1089" t="s">
        <v>531</v>
      </c>
      <c r="E469" s="1438">
        <v>90007322</v>
      </c>
      <c r="F469" s="1132" t="s">
        <v>4832</v>
      </c>
      <c r="G469" s="1132"/>
      <c r="H469" s="1132"/>
      <c r="I469" s="1132" t="str">
        <f t="shared" si="21"/>
        <v>----Jul----</v>
      </c>
      <c r="J469" s="1132" t="str">
        <f>IF(ISNUMBER(MATCH(F469,Jan_Inputs_Calc!O:O,0)),"Jan","-")</f>
        <v>-</v>
      </c>
      <c r="K469" s="1132" t="str">
        <f>IF(ISNUMBER(MATCH(F469,Mar_Inputs_Calc_exHACC!O:O,0)),"Mar","-")</f>
        <v>-</v>
      </c>
      <c r="L469" s="1132" t="str">
        <f>IF(ISNUMBER(MATCH(F469,Jul_Inputs_Calc!P:P,0)),"Jul","-")</f>
        <v>Jul</v>
      </c>
      <c r="M469" s="1132" t="str">
        <f>IF(ISNUMBER(MATCH(F469,Sep_Inputs_Calc!O:O,0)),"Sep","-")</f>
        <v>-</v>
      </c>
      <c r="N469" s="1132" t="str">
        <f>IF(ISNUMBER(MATCH(F1266,Oct_Inputs_Calc!O:O,0)),"Oct","-")</f>
        <v>-</v>
      </c>
      <c r="O469" s="1132"/>
      <c r="P469" s="1138" t="str">
        <f>IF(A469=
"A",_xlfn.XLOOKUP(F469,'Section A - Public Patients'!T:T,'Section A - Public Patients'!S:S),
IF(A469="B",_xlfn.XLOOKUP(F469,'Section B - Private Patients'!T:T,'Section B - Private Patients'!S:S),
IF(A469="C",_xlfn.XLOOKUP(F469,'Section C - Psych &amp; Mental Hlth'!T:T,'Section C - Psych &amp; Mental Hlth'!S:S),
IF(A469="D",_xlfn.XLOOKUP(F469,'Section D - Res Com.Care, MPHS '!T:T,'Section D - Res Com.Care, MPHS '!S:S),
IF(A469="E",_xlfn.XLOOKUP(F469,'Section E - Miscellaneous '!T:T,'Section E - Miscellaneous '!S:S))))))</f>
        <v>INPUT</v>
      </c>
      <c r="Q469" s="1145" t="str">
        <f>IF(A469=
"A",_xlfn.XLOOKUP(F469,'Section A - Public Patients'!T:T,'Section A - Public Patients'!V:V),
IF(A469="B",_xlfn.XLOOKUP(F469,'Section B - Private Patients'!T:T,'Section B - Private Patients'!V:V),
IF(A469="C",_xlfn.XLOOKUP(F469,'Section C - Psych &amp; Mental Hlth'!T:T,'Section C - Psych &amp; Mental Hlth'!V:V),
IF(A469="D",_xlfn.XLOOKUP(F469,'Section D - Res Com.Care, MPHS '!T:T,'Section D - Res Com.Care, MPHS '!V:V),
IF(A469="E",_xlfn.XLOOKUP(F469,'Section E - Miscellaneous '!T:T,'Section E - Miscellaneous '!V:V))))))</f>
        <v>B-1.6-041</v>
      </c>
      <c r="R469" s="1202" t="str">
        <f t="shared" si="23"/>
        <v>GSWCCCSDGen Shared Workers' Compensation Coronary Care Unit - SD90007322</v>
      </c>
    </row>
    <row r="470" spans="1:18" x14ac:dyDescent="0.2">
      <c r="A470" s="1078" t="str">
        <f t="shared" si="22"/>
        <v>B</v>
      </c>
      <c r="B470" s="1086" t="s">
        <v>92</v>
      </c>
      <c r="C470" s="1438" t="s">
        <v>532</v>
      </c>
      <c r="D470" s="1089" t="s">
        <v>533</v>
      </c>
      <c r="E470" s="1438">
        <v>90006449</v>
      </c>
      <c r="F470" s="1132" t="s">
        <v>4833</v>
      </c>
      <c r="G470" s="1132"/>
      <c r="H470" s="1132"/>
      <c r="I470" s="1132" t="str">
        <f t="shared" si="21"/>
        <v>----Jul----</v>
      </c>
      <c r="J470" s="1132" t="str">
        <f>IF(ISNUMBER(MATCH(F470,Jan_Inputs_Calc!O:O,0)),"Jan","-")</f>
        <v>-</v>
      </c>
      <c r="K470" s="1132" t="str">
        <f>IF(ISNUMBER(MATCH(F470,Mar_Inputs_Calc_exHACC!O:O,0)),"Mar","-")</f>
        <v>-</v>
      </c>
      <c r="L470" s="1132" t="str">
        <f>IF(ISNUMBER(MATCH(F470,Jul_Inputs_Calc!P:P,0)),"Jul","-")</f>
        <v>Jul</v>
      </c>
      <c r="M470" s="1132" t="str">
        <f>IF(ISNUMBER(MATCH(F470,Sep_Inputs_Calc!O:O,0)),"Sep","-")</f>
        <v>-</v>
      </c>
      <c r="N470" s="1132" t="str">
        <f>IF(ISNUMBER(MATCH(F1267,Oct_Inputs_Calc!O:O,0)),"Oct","-")</f>
        <v>-</v>
      </c>
      <c r="O470" s="1132"/>
      <c r="P470" s="1138" t="str">
        <f>IF(A470=
"A",_xlfn.XLOOKUP(F470,'Section A - Public Patients'!T:T,'Section A - Public Patients'!S:S),
IF(A470="B",_xlfn.XLOOKUP(F470,'Section B - Private Patients'!T:T,'Section B - Private Patients'!S:S),
IF(A470="C",_xlfn.XLOOKUP(F470,'Section C - Psych &amp; Mental Hlth'!T:T,'Section C - Psych &amp; Mental Hlth'!S:S),
IF(A470="D",_xlfn.XLOOKUP(F470,'Section D - Res Com.Care, MPHS '!T:T,'Section D - Res Com.Care, MPHS '!S:S),
IF(A470="E",_xlfn.XLOOKUP(F470,'Section E - Miscellaneous '!T:T,'Section E - Miscellaneous '!S:S))))))</f>
        <v>INPUT</v>
      </c>
      <c r="Q470" s="1145" t="str">
        <f>IF(A470=
"A",_xlfn.XLOOKUP(F470,'Section A - Public Patients'!T:T,'Section A - Public Patients'!V:V),
IF(A470="B",_xlfn.XLOOKUP(F470,'Section B - Private Patients'!T:T,'Section B - Private Patients'!V:V),
IF(A470="C",_xlfn.XLOOKUP(F470,'Section C - Psych &amp; Mental Hlth'!T:T,'Section C - Psych &amp; Mental Hlth'!V:V),
IF(A470="D",_xlfn.XLOOKUP(F470,'Section D - Res Com.Care, MPHS '!T:T,'Section D - Res Com.Care, MPHS '!V:V),
IF(A470="E",_xlfn.XLOOKUP(F470,'Section E - Miscellaneous '!T:T,'Section E - Miscellaneous '!V:V))))))</f>
        <v>B-1.6-042</v>
      </c>
      <c r="R470" s="1202" t="str">
        <f t="shared" si="23"/>
        <v>GSWCICUGen Shared Workers' Compensation Intensive Care Unit90006449</v>
      </c>
    </row>
    <row r="471" spans="1:18" x14ac:dyDescent="0.2">
      <c r="A471" s="1078" t="str">
        <f t="shared" si="22"/>
        <v>B</v>
      </c>
      <c r="B471" s="1086" t="s">
        <v>92</v>
      </c>
      <c r="C471" s="1438" t="s">
        <v>534</v>
      </c>
      <c r="D471" s="1089" t="s">
        <v>535</v>
      </c>
      <c r="E471" s="1438">
        <v>90007323</v>
      </c>
      <c r="F471" s="1132" t="s">
        <v>4834</v>
      </c>
      <c r="G471" s="1132"/>
      <c r="H471" s="1132"/>
      <c r="I471" s="1132" t="str">
        <f t="shared" si="21"/>
        <v>----Jul----</v>
      </c>
      <c r="J471" s="1132" t="str">
        <f>IF(ISNUMBER(MATCH(F471,Jan_Inputs_Calc!O:O,0)),"Jan","-")</f>
        <v>-</v>
      </c>
      <c r="K471" s="1132" t="str">
        <f>IF(ISNUMBER(MATCH(F471,Mar_Inputs_Calc_exHACC!O:O,0)),"Mar","-")</f>
        <v>-</v>
      </c>
      <c r="L471" s="1132" t="str">
        <f>IF(ISNUMBER(MATCH(F471,Jul_Inputs_Calc!P:P,0)),"Jul","-")</f>
        <v>Jul</v>
      </c>
      <c r="M471" s="1132" t="str">
        <f>IF(ISNUMBER(MATCH(F471,Sep_Inputs_Calc!O:O,0)),"Sep","-")</f>
        <v>-</v>
      </c>
      <c r="N471" s="1132" t="str">
        <f>IF(ISNUMBER(MATCH(F1268,Oct_Inputs_Calc!O:O,0)),"Oct","-")</f>
        <v>-</v>
      </c>
      <c r="O471" s="1132"/>
      <c r="P471" s="1138" t="str">
        <f>IF(A471=
"A",_xlfn.XLOOKUP(F471,'Section A - Public Patients'!T:T,'Section A - Public Patients'!S:S),
IF(A471="B",_xlfn.XLOOKUP(F471,'Section B - Private Patients'!T:T,'Section B - Private Patients'!S:S),
IF(A471="C",_xlfn.XLOOKUP(F471,'Section C - Psych &amp; Mental Hlth'!T:T,'Section C - Psych &amp; Mental Hlth'!S:S),
IF(A471="D",_xlfn.XLOOKUP(F471,'Section D - Res Com.Care, MPHS '!T:T,'Section D - Res Com.Care, MPHS '!S:S),
IF(A471="E",_xlfn.XLOOKUP(F471,'Section E - Miscellaneous '!T:T,'Section E - Miscellaneous '!S:S))))))</f>
        <v>INPUT</v>
      </c>
      <c r="Q471" s="1145" t="str">
        <f>IF(A471=
"A",_xlfn.XLOOKUP(F471,'Section A - Public Patients'!T:T,'Section A - Public Patients'!V:V),
IF(A471="B",_xlfn.XLOOKUP(F471,'Section B - Private Patients'!T:T,'Section B - Private Patients'!V:V),
IF(A471="C",_xlfn.XLOOKUP(F471,'Section C - Psych &amp; Mental Hlth'!T:T,'Section C - Psych &amp; Mental Hlth'!V:V),
IF(A471="D",_xlfn.XLOOKUP(F471,'Section D - Res Com.Care, MPHS '!T:T,'Section D - Res Com.Care, MPHS '!V:V),
IF(A471="E",_xlfn.XLOOKUP(F471,'Section E - Miscellaneous '!T:T,'Section E - Miscellaneous '!V:V))))))</f>
        <v>B-1.6-043</v>
      </c>
      <c r="R471" s="1202" t="str">
        <f t="shared" si="23"/>
        <v>GSWCICUSDGen Shared Workers' Compensation  Intensive Care Unit- SD90007323</v>
      </c>
    </row>
    <row r="472" spans="1:18" x14ac:dyDescent="0.2">
      <c r="A472" s="1078" t="str">
        <f t="shared" si="22"/>
        <v>B</v>
      </c>
      <c r="B472" s="1086" t="s">
        <v>92</v>
      </c>
      <c r="C472" s="1438" t="s">
        <v>536</v>
      </c>
      <c r="D472" s="1089" t="s">
        <v>537</v>
      </c>
      <c r="E472" s="1438">
        <v>90005794</v>
      </c>
      <c r="F472" s="1132" t="s">
        <v>4835</v>
      </c>
      <c r="G472" s="1132"/>
      <c r="H472" s="1132"/>
      <c r="I472" s="1132" t="str">
        <f t="shared" si="21"/>
        <v>----Jul----</v>
      </c>
      <c r="J472" s="1132" t="str">
        <f>IF(ISNUMBER(MATCH(F472,Jan_Inputs_Calc!O:O,0)),"Jan","-")</f>
        <v>-</v>
      </c>
      <c r="K472" s="1132" t="str">
        <f>IF(ISNUMBER(MATCH(F472,Mar_Inputs_Calc_exHACC!O:O,0)),"Mar","-")</f>
        <v>-</v>
      </c>
      <c r="L472" s="1132" t="str">
        <f>IF(ISNUMBER(MATCH(F472,Jul_Inputs_Calc!P:P,0)),"Jul","-")</f>
        <v>Jul</v>
      </c>
      <c r="M472" s="1132" t="str">
        <f>IF(ISNUMBER(MATCH(F472,Sep_Inputs_Calc!O:O,0)),"Sep","-")</f>
        <v>-</v>
      </c>
      <c r="N472" s="1132" t="str">
        <f>IF(ISNUMBER(MATCH(F1269,Oct_Inputs_Calc!O:O,0)),"Oct","-")</f>
        <v>-</v>
      </c>
      <c r="O472" s="1132"/>
      <c r="P472" s="1138" t="str">
        <f>IF(A472=
"A",_xlfn.XLOOKUP(F472,'Section A - Public Patients'!T:T,'Section A - Public Patients'!S:S),
IF(A472="B",_xlfn.XLOOKUP(F472,'Section B - Private Patients'!T:T,'Section B - Private Patients'!S:S),
IF(A472="C",_xlfn.XLOOKUP(F472,'Section C - Psych &amp; Mental Hlth'!T:T,'Section C - Psych &amp; Mental Hlth'!S:S),
IF(A472="D",_xlfn.XLOOKUP(F472,'Section D - Res Com.Care, MPHS '!T:T,'Section D - Res Com.Care, MPHS '!S:S),
IF(A472="E",_xlfn.XLOOKUP(F472,'Section E - Miscellaneous '!T:T,'Section E - Miscellaneous '!S:S))))))</f>
        <v>INPUT</v>
      </c>
      <c r="Q472" s="1145" t="str">
        <f>IF(A472=
"A",_xlfn.XLOOKUP(F472,'Section A - Public Patients'!T:T,'Section A - Public Patients'!V:V),
IF(A472="B",_xlfn.XLOOKUP(F472,'Section B - Private Patients'!T:T,'Section B - Private Patients'!V:V),
IF(A472="C",_xlfn.XLOOKUP(F472,'Section C - Psych &amp; Mental Hlth'!T:T,'Section C - Psych &amp; Mental Hlth'!V:V),
IF(A472="D",_xlfn.XLOOKUP(F472,'Section D - Res Com.Care, MPHS '!T:T,'Section D - Res Com.Care, MPHS '!V:V),
IF(A472="E",_xlfn.XLOOKUP(F472,'Section E - Miscellaneous '!T:T,'Section E - Miscellaneous '!V:V))))))</f>
        <v>B-1.6-044</v>
      </c>
      <c r="R472" s="1202" t="str">
        <f t="shared" si="23"/>
        <v>GSWCRGen Shared Workers' Compensation  Rehabilitation90005794</v>
      </c>
    </row>
    <row r="473" spans="1:18" x14ac:dyDescent="0.2">
      <c r="A473" s="1078" t="str">
        <f t="shared" si="22"/>
        <v>B</v>
      </c>
      <c r="B473" s="1086" t="s">
        <v>92</v>
      </c>
      <c r="C473" s="1438" t="s">
        <v>538</v>
      </c>
      <c r="D473" s="1089" t="s">
        <v>539</v>
      </c>
      <c r="E473" s="1438">
        <v>90007324</v>
      </c>
      <c r="F473" s="1132" t="s">
        <v>4836</v>
      </c>
      <c r="G473" s="1132"/>
      <c r="H473" s="1132"/>
      <c r="I473" s="1132" t="str">
        <f t="shared" si="21"/>
        <v>----Jul----</v>
      </c>
      <c r="J473" s="1132" t="str">
        <f>IF(ISNUMBER(MATCH(F473,Jan_Inputs_Calc!O:O,0)),"Jan","-")</f>
        <v>-</v>
      </c>
      <c r="K473" s="1132" t="str">
        <f>IF(ISNUMBER(MATCH(F473,Mar_Inputs_Calc_exHACC!O:O,0)),"Mar","-")</f>
        <v>-</v>
      </c>
      <c r="L473" s="1132" t="str">
        <f>IF(ISNUMBER(MATCH(F473,Jul_Inputs_Calc!P:P,0)),"Jul","-")</f>
        <v>Jul</v>
      </c>
      <c r="M473" s="1132" t="str">
        <f>IF(ISNUMBER(MATCH(F473,Sep_Inputs_Calc!O:O,0)),"Sep","-")</f>
        <v>-</v>
      </c>
      <c r="N473" s="1132" t="str">
        <f>IF(ISNUMBER(MATCH(F1270,Oct_Inputs_Calc!O:O,0)),"Oct","-")</f>
        <v>-</v>
      </c>
      <c r="O473" s="1132"/>
      <c r="P473" s="1138" t="str">
        <f>IF(A473=
"A",_xlfn.XLOOKUP(F473,'Section A - Public Patients'!T:T,'Section A - Public Patients'!S:S),
IF(A473="B",_xlfn.XLOOKUP(F473,'Section B - Private Patients'!T:T,'Section B - Private Patients'!S:S),
IF(A473="C",_xlfn.XLOOKUP(F473,'Section C - Psych &amp; Mental Hlth'!T:T,'Section C - Psych &amp; Mental Hlth'!S:S),
IF(A473="D",_xlfn.XLOOKUP(F473,'Section D - Res Com.Care, MPHS '!T:T,'Section D - Res Com.Care, MPHS '!S:S),
IF(A473="E",_xlfn.XLOOKUP(F473,'Section E - Miscellaneous '!T:T,'Section E - Miscellaneous '!S:S))))))</f>
        <v>INPUT</v>
      </c>
      <c r="Q473" s="1145" t="str">
        <f>IF(A473=
"A",_xlfn.XLOOKUP(F473,'Section A - Public Patients'!T:T,'Section A - Public Patients'!V:V),
IF(A473="B",_xlfn.XLOOKUP(F473,'Section B - Private Patients'!T:T,'Section B - Private Patients'!V:V),
IF(A473="C",_xlfn.XLOOKUP(F473,'Section C - Psych &amp; Mental Hlth'!T:T,'Section C - Psych &amp; Mental Hlth'!V:V),
IF(A473="D",_xlfn.XLOOKUP(F473,'Section D - Res Com.Care, MPHS '!T:T,'Section D - Res Com.Care, MPHS '!V:V),
IF(A473="E",_xlfn.XLOOKUP(F473,'Section E - Miscellaneous '!T:T,'Section E - Miscellaneous '!V:V))))))</f>
        <v>B-1.6-045</v>
      </c>
      <c r="R473" s="1202" t="str">
        <f t="shared" si="23"/>
        <v>GSWCRSDGen Shared Workers' Compensation  Rehabilitation - SD90007324</v>
      </c>
    </row>
    <row r="474" spans="1:18" x14ac:dyDescent="0.2">
      <c r="A474" s="1078" t="str">
        <f t="shared" si="22"/>
        <v>B</v>
      </c>
      <c r="B474" s="1086" t="s">
        <v>92</v>
      </c>
      <c r="C474" s="1438" t="s">
        <v>540</v>
      </c>
      <c r="D474" s="1089" t="s">
        <v>541</v>
      </c>
      <c r="E474" s="1438">
        <v>90006450</v>
      </c>
      <c r="F474" s="1132" t="s">
        <v>4837</v>
      </c>
      <c r="G474" s="1132"/>
      <c r="H474" s="1132"/>
      <c r="I474" s="1132" t="str">
        <f t="shared" si="21"/>
        <v>----Jul----</v>
      </c>
      <c r="J474" s="1132" t="str">
        <f>IF(ISNUMBER(MATCH(F474,Jan_Inputs_Calc!O:O,0)),"Jan","-")</f>
        <v>-</v>
      </c>
      <c r="K474" s="1132" t="str">
        <f>IF(ISNUMBER(MATCH(F474,Mar_Inputs_Calc_exHACC!O:O,0)),"Mar","-")</f>
        <v>-</v>
      </c>
      <c r="L474" s="1132" t="str">
        <f>IF(ISNUMBER(MATCH(F474,Jul_Inputs_Calc!P:P,0)),"Jul","-")</f>
        <v>Jul</v>
      </c>
      <c r="M474" s="1132" t="str">
        <f>IF(ISNUMBER(MATCH(F474,Sep_Inputs_Calc!O:O,0)),"Sep","-")</f>
        <v>-</v>
      </c>
      <c r="N474" s="1132" t="str">
        <f>IF(ISNUMBER(MATCH(F1271,Oct_Inputs_Calc!O:O,0)),"Oct","-")</f>
        <v>-</v>
      </c>
      <c r="O474" s="1132"/>
      <c r="P474" s="1138" t="str">
        <f>IF(A474=
"A",_xlfn.XLOOKUP(F474,'Section A - Public Patients'!T:T,'Section A - Public Patients'!S:S),
IF(A474="B",_xlfn.XLOOKUP(F474,'Section B - Private Patients'!T:T,'Section B - Private Patients'!S:S),
IF(A474="C",_xlfn.XLOOKUP(F474,'Section C - Psych &amp; Mental Hlth'!T:T,'Section C - Psych &amp; Mental Hlth'!S:S),
IF(A474="D",_xlfn.XLOOKUP(F474,'Section D - Res Com.Care, MPHS '!T:T,'Section D - Res Com.Care, MPHS '!S:S),
IF(A474="E",_xlfn.XLOOKUP(F474,'Section E - Miscellaneous '!T:T,'Section E - Miscellaneous '!S:S))))))</f>
        <v>INPUT</v>
      </c>
      <c r="Q474" s="1145" t="str">
        <f>IF(A474=
"A",_xlfn.XLOOKUP(F474,'Section A - Public Patients'!T:T,'Section A - Public Patients'!V:V),
IF(A474="B",_xlfn.XLOOKUP(F474,'Section B - Private Patients'!T:T,'Section B - Private Patients'!V:V),
IF(A474="C",_xlfn.XLOOKUP(F474,'Section C - Psych &amp; Mental Hlth'!T:T,'Section C - Psych &amp; Mental Hlth'!V:V),
IF(A474="D",_xlfn.XLOOKUP(F474,'Section D - Res Com.Care, MPHS '!T:T,'Section D - Res Com.Care, MPHS '!V:V),
IF(A474="E",_xlfn.XLOOKUP(F474,'Section E - Miscellaneous '!T:T,'Section E - Miscellaneous '!V:V))))))</f>
        <v>B-1.6-046</v>
      </c>
      <c r="R474" s="1202" t="str">
        <f t="shared" si="23"/>
        <v>GSWCHHGen Shared Workers' Comp Qld - Hospital in the Home90006450</v>
      </c>
    </row>
    <row r="475" spans="1:18" x14ac:dyDescent="0.2">
      <c r="A475" s="1078" t="str">
        <f t="shared" si="22"/>
        <v>B</v>
      </c>
      <c r="B475" s="1086" t="s">
        <v>89</v>
      </c>
      <c r="C475" s="1438" t="s">
        <v>542</v>
      </c>
      <c r="D475" s="1089" t="s">
        <v>543</v>
      </c>
      <c r="E475" s="1438">
        <v>90007325</v>
      </c>
      <c r="F475" s="1132" t="s">
        <v>4838</v>
      </c>
      <c r="G475" s="1132"/>
      <c r="H475" s="1132"/>
      <c r="I475" s="1132" t="str">
        <f t="shared" si="21"/>
        <v>----Jul----</v>
      </c>
      <c r="J475" s="1132" t="str">
        <f>IF(ISNUMBER(MATCH(F475,Jan_Inputs_Calc!O:O,0)),"Jan","-")</f>
        <v>-</v>
      </c>
      <c r="K475" s="1132" t="str">
        <f>IF(ISNUMBER(MATCH(F475,Mar_Inputs_Calc_exHACC!O:O,0)),"Mar","-")</f>
        <v>-</v>
      </c>
      <c r="L475" s="1132" t="str">
        <f>IF(ISNUMBER(MATCH(F475,Jul_Inputs_Calc!P:P,0)),"Jul","-")</f>
        <v>Jul</v>
      </c>
      <c r="M475" s="1132" t="str">
        <f>IF(ISNUMBER(MATCH(F475,Sep_Inputs_Calc!O:O,0)),"Sep","-")</f>
        <v>-</v>
      </c>
      <c r="N475" s="1132" t="str">
        <f>IF(ISNUMBER(MATCH(F1272,Oct_Inputs_Calc!O:O,0)),"Oct","-")</f>
        <v>-</v>
      </c>
      <c r="O475" s="1132"/>
      <c r="P475" s="1138" t="str">
        <f>IF(A475=
"A",_xlfn.XLOOKUP(F475,'Section A - Public Patients'!T:T,'Section A - Public Patients'!S:S),
IF(A475="B",_xlfn.XLOOKUP(F475,'Section B - Private Patients'!T:T,'Section B - Private Patients'!S:S),
IF(A475="C",_xlfn.XLOOKUP(F475,'Section C - Psych &amp; Mental Hlth'!T:T,'Section C - Psych &amp; Mental Hlth'!S:S),
IF(A475="D",_xlfn.XLOOKUP(F475,'Section D - Res Com.Care, MPHS '!T:T,'Section D - Res Com.Care, MPHS '!S:S),
IF(A475="E",_xlfn.XLOOKUP(F475,'Section E - Miscellaneous '!T:T,'Section E - Miscellaneous '!S:S))))))</f>
        <v>INPUT</v>
      </c>
      <c r="Q475" s="1145" t="str">
        <f>IF(A475=
"A",_xlfn.XLOOKUP(F475,'Section A - Public Patients'!T:T,'Section A - Public Patients'!V:V),
IF(A475="B",_xlfn.XLOOKUP(F475,'Section B - Private Patients'!T:T,'Section B - Private Patients'!V:V),
IF(A475="C",_xlfn.XLOOKUP(F475,'Section C - Psych &amp; Mental Hlth'!T:T,'Section C - Psych &amp; Mental Hlth'!V:V),
IF(A475="D",_xlfn.XLOOKUP(F475,'Section D - Res Com.Care, MPHS '!T:T,'Section D - Res Com.Care, MPHS '!V:V),
IF(A475="E",_xlfn.XLOOKUP(F475,'Section E - Miscellaneous '!T:T,'Section E - Miscellaneous '!V:V))))))</f>
        <v>B-1.6-047</v>
      </c>
      <c r="R475" s="1202" t="str">
        <f t="shared" si="23"/>
        <v>GSWCLSGen Shared Workers' Compensation  Long Stay90007325</v>
      </c>
    </row>
    <row r="476" spans="1:18" x14ac:dyDescent="0.2">
      <c r="A476" s="1078" t="str">
        <f t="shared" si="22"/>
        <v>B</v>
      </c>
      <c r="B476" s="1086" t="s">
        <v>89</v>
      </c>
      <c r="C476" s="1438" t="s">
        <v>544</v>
      </c>
      <c r="D476" s="1089" t="s">
        <v>545</v>
      </c>
      <c r="E476" s="1438">
        <v>90006013</v>
      </c>
      <c r="F476" s="1132" t="s">
        <v>4839</v>
      </c>
      <c r="G476" s="1132"/>
      <c r="H476" s="1132"/>
      <c r="I476" s="1132" t="str">
        <f t="shared" si="21"/>
        <v>----Jul----</v>
      </c>
      <c r="J476" s="1132" t="str">
        <f>IF(ISNUMBER(MATCH(F476,Jan_Inputs_Calc!O:O,0)),"Jan","-")</f>
        <v>-</v>
      </c>
      <c r="K476" s="1132" t="str">
        <f>IF(ISNUMBER(MATCH(F476,Mar_Inputs_Calc_exHACC!O:O,0)),"Mar","-")</f>
        <v>-</v>
      </c>
      <c r="L476" s="1132" t="str">
        <f>IF(ISNUMBER(MATCH(F476,Jul_Inputs_Calc!P:P,0)),"Jul","-")</f>
        <v>Jul</v>
      </c>
      <c r="M476" s="1132" t="str">
        <f>IF(ISNUMBER(MATCH(F476,Sep_Inputs_Calc!O:O,0)),"Sep","-")</f>
        <v>-</v>
      </c>
      <c r="N476" s="1132" t="str">
        <f>IF(ISNUMBER(MATCH(F1273,Oct_Inputs_Calc!O:O,0)),"Oct","-")</f>
        <v>-</v>
      </c>
      <c r="O476" s="1132"/>
      <c r="P476" s="1138" t="str">
        <f>IF(A476=
"A",_xlfn.XLOOKUP(F476,'Section A - Public Patients'!T:T,'Section A - Public Patients'!S:S),
IF(A476="B",_xlfn.XLOOKUP(F476,'Section B - Private Patients'!T:T,'Section B - Private Patients'!S:S),
IF(A476="C",_xlfn.XLOOKUP(F476,'Section C - Psych &amp; Mental Hlth'!T:T,'Section C - Psych &amp; Mental Hlth'!S:S),
IF(A476="D",_xlfn.XLOOKUP(F476,'Section D - Res Com.Care, MPHS '!T:T,'Section D - Res Com.Care, MPHS '!S:S),
IF(A476="E",_xlfn.XLOOKUP(F476,'Section E - Miscellaneous '!T:T,'Section E - Miscellaneous '!S:S))))))</f>
        <v>INPUT</v>
      </c>
      <c r="Q476" s="1145" t="str">
        <f>IF(A476=
"A",_xlfn.XLOOKUP(F476,'Section A - Public Patients'!T:T,'Section A - Public Patients'!V:V),
IF(A476="B",_xlfn.XLOOKUP(F476,'Section B - Private Patients'!T:T,'Section B - Private Patients'!V:V),
IF(A476="C",_xlfn.XLOOKUP(F476,'Section C - Psych &amp; Mental Hlth'!T:T,'Section C - Psych &amp; Mental Hlth'!V:V),
IF(A476="D",_xlfn.XLOOKUP(F476,'Section D - Res Com.Care, MPHS '!T:T,'Section D - Res Com.Care, MPHS '!V:V),
IF(A476="E",_xlfn.XLOOKUP(F476,'Section E - Miscellaneous '!T:T,'Section E - Miscellaneous '!V:V))))))</f>
        <v>B-1.6-048</v>
      </c>
      <c r="R476" s="1202" t="str">
        <f t="shared" si="23"/>
        <v>GSWCLSSDGen Shared Workers' Compensation  Long Stay - SD90006013</v>
      </c>
    </row>
    <row r="477" spans="1:18" ht="25.5" x14ac:dyDescent="0.2">
      <c r="A477" s="1078" t="str">
        <f t="shared" si="22"/>
        <v>B</v>
      </c>
      <c r="B477" s="1086" t="s">
        <v>347</v>
      </c>
      <c r="C477" s="1438" t="s">
        <v>6181</v>
      </c>
      <c r="D477" s="1095" t="s">
        <v>4232</v>
      </c>
      <c r="E477" s="1438">
        <v>90007326</v>
      </c>
      <c r="F477" s="1132" t="s">
        <v>4840</v>
      </c>
      <c r="G477" s="1132"/>
      <c r="H477" s="1132"/>
      <c r="I477" s="1132" t="str">
        <f t="shared" si="21"/>
        <v>----Jul----</v>
      </c>
      <c r="J477" s="1132" t="str">
        <f>IF(ISNUMBER(MATCH(F477,Jan_Inputs_Calc!O:O,0)),"Jan","-")</f>
        <v>-</v>
      </c>
      <c r="K477" s="1132" t="str">
        <f>IF(ISNUMBER(MATCH(F477,Mar_Inputs_Calc_exHACC!O:O,0)),"Mar","-")</f>
        <v>-</v>
      </c>
      <c r="L477" s="1132" t="str">
        <f>IF(ISNUMBER(MATCH(F477,Jul_Inputs_Calc!P:P,0)),"Jul","-")</f>
        <v>Jul</v>
      </c>
      <c r="M477" s="1132" t="str">
        <f>IF(ISNUMBER(MATCH(F477,Sep_Inputs_Calc!O:O,0)),"Sep","-")</f>
        <v>-</v>
      </c>
      <c r="N477" s="1132" t="str">
        <f>IF(ISNUMBER(MATCH(F1274,Oct_Inputs_Calc!O:O,0)),"Oct","-")</f>
        <v>-</v>
      </c>
      <c r="O477" s="1132"/>
      <c r="P477" s="1138" t="str">
        <f>IF(A477=
"A",_xlfn.XLOOKUP(F477,'Section A - Public Patients'!T:T,'Section A - Public Patients'!S:S),
IF(A477="B",_xlfn.XLOOKUP(F477,'Section B - Private Patients'!T:T,'Section B - Private Patients'!S:S),
IF(A477="C",_xlfn.XLOOKUP(F477,'Section C - Psych &amp; Mental Hlth'!T:T,'Section C - Psych &amp; Mental Hlth'!S:S),
IF(A477="D",_xlfn.XLOOKUP(F477,'Section D - Res Com.Care, MPHS '!T:T,'Section D - Res Com.Care, MPHS '!S:S),
IF(A477="E",_xlfn.XLOOKUP(F477,'Section E - Miscellaneous '!T:T,'Section E - Miscellaneous '!S:S))))))</f>
        <v>INPUT-ND</v>
      </c>
      <c r="Q477" s="1145" t="str">
        <f>IF(A477=
"A",_xlfn.XLOOKUP(F477,'Section A - Public Patients'!T:T,'Section A - Public Patients'!V:V),
IF(A477="B",_xlfn.XLOOKUP(F477,'Section B - Private Patients'!T:T,'Section B - Private Patients'!V:V),
IF(A477="C",_xlfn.XLOOKUP(F477,'Section C - Psych &amp; Mental Hlth'!T:T,'Section C - Psych &amp; Mental Hlth'!V:V),
IF(A477="D",_xlfn.XLOOKUP(F477,'Section D - Res Com.Care, MPHS '!T:T,'Section D - Res Com.Care, MPHS '!V:V),
IF(A477="E",_xlfn.XLOOKUP(F477,'Section E - Miscellaneous '!T:T,'Section E - Miscellaneous '!V:V))))))</f>
        <v>B-1.6-049</v>
      </c>
      <c r="R477" s="1202" t="str">
        <f t="shared" si="23"/>
        <v>NilAdmitted compensable private patient operating room =&lt; 1 hour (Fee excludes Bed Fee and Surgically Implanted Prostheses)90007326</v>
      </c>
    </row>
    <row r="478" spans="1:18" ht="25.5" x14ac:dyDescent="0.2">
      <c r="A478" s="1078" t="str">
        <f t="shared" si="22"/>
        <v>B</v>
      </c>
      <c r="B478" s="1086" t="s">
        <v>347</v>
      </c>
      <c r="C478" s="1438" t="s">
        <v>6181</v>
      </c>
      <c r="D478" s="1095" t="s">
        <v>4233</v>
      </c>
      <c r="E478" s="1438">
        <v>90006451</v>
      </c>
      <c r="F478" s="1132" t="s">
        <v>4841</v>
      </c>
      <c r="G478" s="1132"/>
      <c r="H478" s="1132"/>
      <c r="I478" s="1132" t="str">
        <f t="shared" si="21"/>
        <v>----Jul----</v>
      </c>
      <c r="J478" s="1132" t="str">
        <f>IF(ISNUMBER(MATCH(F478,Jan_Inputs_Calc!O:O,0)),"Jan","-")</f>
        <v>-</v>
      </c>
      <c r="K478" s="1132" t="str">
        <f>IF(ISNUMBER(MATCH(F478,Mar_Inputs_Calc_exHACC!O:O,0)),"Mar","-")</f>
        <v>-</v>
      </c>
      <c r="L478" s="1132" t="str">
        <f>IF(ISNUMBER(MATCH(F478,Jul_Inputs_Calc!P:P,0)),"Jul","-")</f>
        <v>Jul</v>
      </c>
      <c r="M478" s="1132" t="str">
        <f>IF(ISNUMBER(MATCH(F478,Sep_Inputs_Calc!O:O,0)),"Sep","-")</f>
        <v>-</v>
      </c>
      <c r="N478" s="1132" t="str">
        <f>IF(ISNUMBER(MATCH(F1275,Oct_Inputs_Calc!O:O,0)),"Oct","-")</f>
        <v>-</v>
      </c>
      <c r="O478" s="1132"/>
      <c r="P478" s="1138" t="str">
        <f>IF(A478=
"A",_xlfn.XLOOKUP(F478,'Section A - Public Patients'!T:T,'Section A - Public Patients'!S:S),
IF(A478="B",_xlfn.XLOOKUP(F478,'Section B - Private Patients'!T:T,'Section B - Private Patients'!S:S),
IF(A478="C",_xlfn.XLOOKUP(F478,'Section C - Psych &amp; Mental Hlth'!T:T,'Section C - Psych &amp; Mental Hlth'!S:S),
IF(A478="D",_xlfn.XLOOKUP(F478,'Section D - Res Com.Care, MPHS '!T:T,'Section D - Res Com.Care, MPHS '!S:S),
IF(A478="E",_xlfn.XLOOKUP(F478,'Section E - Miscellaneous '!T:T,'Section E - Miscellaneous '!S:S))))))</f>
        <v>INPUT-ND</v>
      </c>
      <c r="Q478" s="1145" t="str">
        <f>IF(A478=
"A",_xlfn.XLOOKUP(F478,'Section A - Public Patients'!T:T,'Section A - Public Patients'!V:V),
IF(A478="B",_xlfn.XLOOKUP(F478,'Section B - Private Patients'!T:T,'Section B - Private Patients'!V:V),
IF(A478="C",_xlfn.XLOOKUP(F478,'Section C - Psych &amp; Mental Hlth'!T:T,'Section C - Psych &amp; Mental Hlth'!V:V),
IF(A478="D",_xlfn.XLOOKUP(F478,'Section D - Res Com.Care, MPHS '!T:T,'Section D - Res Com.Care, MPHS '!V:V),
IF(A478="E",_xlfn.XLOOKUP(F478,'Section E - Miscellaneous '!T:T,'Section E - Miscellaneous '!V:V))))))</f>
        <v>B-1.6-050</v>
      </c>
      <c r="R478" s="1202" t="str">
        <f t="shared" si="23"/>
        <v>NilAdmitted compensable private patient operating room  &gt; 1 hour (Fee excludes Bed Fee and Surgically Implanted Prostheses)90006451</v>
      </c>
    </row>
    <row r="479" spans="1:18" x14ac:dyDescent="0.2">
      <c r="A479" s="1078" t="str">
        <f t="shared" si="22"/>
        <v>B</v>
      </c>
      <c r="B479" s="1086" t="s">
        <v>64</v>
      </c>
      <c r="C479" s="1438" t="s">
        <v>590</v>
      </c>
      <c r="D479" s="1089" t="s">
        <v>591</v>
      </c>
      <c r="E479" s="1438">
        <v>90007327</v>
      </c>
      <c r="F479" s="1132" t="s">
        <v>4842</v>
      </c>
      <c r="G479" s="1132"/>
      <c r="H479" s="1132"/>
      <c r="I479" s="1132" t="str">
        <f t="shared" si="21"/>
        <v>----Jul----</v>
      </c>
      <c r="J479" s="1132" t="str">
        <f>IF(ISNUMBER(MATCH(F479,Jan_Inputs_Calc!O:O,0)),"Jan","-")</f>
        <v>-</v>
      </c>
      <c r="K479" s="1132" t="str">
        <f>IF(ISNUMBER(MATCH(F479,Mar_Inputs_Calc_exHACC!O:O,0)),"Mar","-")</f>
        <v>-</v>
      </c>
      <c r="L479" s="1132" t="str">
        <f>IF(ISNUMBER(MATCH(F479,Jul_Inputs_Calc!P:P,0)),"Jul","-")</f>
        <v>Jul</v>
      </c>
      <c r="M479" s="1132" t="str">
        <f>IF(ISNUMBER(MATCH(F479,Sep_Inputs_Calc!O:O,0)),"Sep","-")</f>
        <v>-</v>
      </c>
      <c r="N479" s="1132" t="str">
        <f>IF(ISNUMBER(MATCH(F1276,Oct_Inputs_Calc!O:O,0)),"Oct","-")</f>
        <v>-</v>
      </c>
      <c r="O479" s="1132"/>
      <c r="P479" s="1138" t="str">
        <f>IF(A479=
"A",_xlfn.XLOOKUP(F479,'Section A - Public Patients'!T:T,'Section A - Public Patients'!S:S),
IF(A479="B",_xlfn.XLOOKUP(F479,'Section B - Private Patients'!T:T,'Section B - Private Patients'!S:S),
IF(A479="C",_xlfn.XLOOKUP(F479,'Section C - Psych &amp; Mental Hlth'!T:T,'Section C - Psych &amp; Mental Hlth'!S:S),
IF(A479="D",_xlfn.XLOOKUP(F479,'Section D - Res Com.Care, MPHS '!T:T,'Section D - Res Com.Care, MPHS '!S:S),
IF(A479="E",_xlfn.XLOOKUP(F479,'Section E - Miscellaneous '!T:T,'Section E - Miscellaneous '!S:S))))))</f>
        <v>LINKED-X</v>
      </c>
      <c r="Q479" s="1145" t="str">
        <f>IF(A479=
"A",_xlfn.XLOOKUP(F479,'Section A - Public Patients'!T:T,'Section A - Public Patients'!V:V),
IF(A479="B",_xlfn.XLOOKUP(F479,'Section B - Private Patients'!T:T,'Section B - Private Patients'!V:V),
IF(A479="C",_xlfn.XLOOKUP(F479,'Section C - Psych &amp; Mental Hlth'!T:T,'Section C - Psych &amp; Mental Hlth'!V:V),
IF(A479="D",_xlfn.XLOOKUP(F479,'Section D - Res Com.Care, MPHS '!T:T,'Section D - Res Com.Care, MPHS '!V:V),
IF(A479="E",_xlfn.XLOOKUP(F479,'Section E - Miscellaneous '!T:T,'Section E - Miscellaneous '!V:V))))))</f>
        <v>A-1.5-001</v>
      </c>
      <c r="R479" s="1202" t="str">
        <f t="shared" si="23"/>
        <v>GRWCOGen Private Workers' Comp Other90007327</v>
      </c>
    </row>
    <row r="480" spans="1:18" x14ac:dyDescent="0.2">
      <c r="A480" s="1078" t="str">
        <f t="shared" si="22"/>
        <v>B</v>
      </c>
      <c r="B480" s="1086" t="s">
        <v>64</v>
      </c>
      <c r="C480" s="1438" t="s">
        <v>593</v>
      </c>
      <c r="D480" s="1089" t="s">
        <v>594</v>
      </c>
      <c r="E480" s="1438">
        <v>90005685</v>
      </c>
      <c r="F480" s="1132" t="s">
        <v>4843</v>
      </c>
      <c r="G480" s="1132"/>
      <c r="H480" s="1132"/>
      <c r="I480" s="1132" t="str">
        <f t="shared" si="21"/>
        <v>----Jul----</v>
      </c>
      <c r="J480" s="1132" t="str">
        <f>IF(ISNUMBER(MATCH(F480,Jan_Inputs_Calc!O:O,0)),"Jan","-")</f>
        <v>-</v>
      </c>
      <c r="K480" s="1132" t="str">
        <f>IF(ISNUMBER(MATCH(F480,Mar_Inputs_Calc_exHACC!O:O,0)),"Mar","-")</f>
        <v>-</v>
      </c>
      <c r="L480" s="1132" t="str">
        <f>IF(ISNUMBER(MATCH(F480,Jul_Inputs_Calc!P:P,0)),"Jul","-")</f>
        <v>Jul</v>
      </c>
      <c r="M480" s="1132" t="str">
        <f>IF(ISNUMBER(MATCH(F480,Sep_Inputs_Calc!O:O,0)),"Sep","-")</f>
        <v>-</v>
      </c>
      <c r="N480" s="1132" t="str">
        <f>IF(ISNUMBER(MATCH(F1277,Oct_Inputs_Calc!O:O,0)),"Oct","-")</f>
        <v>-</v>
      </c>
      <c r="O480" s="1132"/>
      <c r="P480" s="1138" t="str">
        <f>IF(A480=
"A",_xlfn.XLOOKUP(F480,'Section A - Public Patients'!T:T,'Section A - Public Patients'!S:S),
IF(A480="B",_xlfn.XLOOKUP(F480,'Section B - Private Patients'!T:T,'Section B - Private Patients'!S:S),
IF(A480="C",_xlfn.XLOOKUP(F480,'Section C - Psych &amp; Mental Hlth'!T:T,'Section C - Psych &amp; Mental Hlth'!S:S),
IF(A480="D",_xlfn.XLOOKUP(F480,'Section D - Res Com.Care, MPHS '!T:T,'Section D - Res Com.Care, MPHS '!S:S),
IF(A480="E",_xlfn.XLOOKUP(F480,'Section E - Miscellaneous '!T:T,'Section E - Miscellaneous '!S:S))))))</f>
        <v>LINKED-X</v>
      </c>
      <c r="Q480" s="1145" t="str">
        <f>IF(A480=
"A",_xlfn.XLOOKUP(F480,'Section A - Public Patients'!T:T,'Section A - Public Patients'!V:V),
IF(A480="B",_xlfn.XLOOKUP(F480,'Section B - Private Patients'!T:T,'Section B - Private Patients'!V:V),
IF(A480="C",_xlfn.XLOOKUP(F480,'Section C - Psych &amp; Mental Hlth'!T:T,'Section C - Psych &amp; Mental Hlth'!V:V),
IF(A480="D",_xlfn.XLOOKUP(F480,'Section D - Res Com.Care, MPHS '!T:T,'Section D - Res Com.Care, MPHS '!V:V),
IF(A480="E",_xlfn.XLOOKUP(F480,'Section E - Miscellaneous '!T:T,'Section E - Miscellaneous '!V:V))))))</f>
        <v>A-1.5-002</v>
      </c>
      <c r="R480" s="1202" t="str">
        <f t="shared" si="23"/>
        <v>GRWCOSDGen Private Workers' Comp Other - SD90005685</v>
      </c>
    </row>
    <row r="481" spans="1:18" x14ac:dyDescent="0.2">
      <c r="A481" s="1078" t="str">
        <f t="shared" si="22"/>
        <v>B</v>
      </c>
      <c r="B481" s="1086" t="s">
        <v>64</v>
      </c>
      <c r="C481" s="1438" t="s">
        <v>595</v>
      </c>
      <c r="D481" s="1089" t="s">
        <v>596</v>
      </c>
      <c r="E481" s="1438">
        <v>90007328</v>
      </c>
      <c r="F481" s="1132" t="s">
        <v>4844</v>
      </c>
      <c r="G481" s="1132"/>
      <c r="H481" s="1132"/>
      <c r="I481" s="1132" t="str">
        <f t="shared" si="21"/>
        <v>----Jul----</v>
      </c>
      <c r="J481" s="1132" t="str">
        <f>IF(ISNUMBER(MATCH(F481,Jan_Inputs_Calc!O:O,0)),"Jan","-")</f>
        <v>-</v>
      </c>
      <c r="K481" s="1132" t="str">
        <f>IF(ISNUMBER(MATCH(F481,Mar_Inputs_Calc_exHACC!O:O,0)),"Mar","-")</f>
        <v>-</v>
      </c>
      <c r="L481" s="1132" t="str">
        <f>IF(ISNUMBER(MATCH(F481,Jul_Inputs_Calc!P:P,0)),"Jul","-")</f>
        <v>Jul</v>
      </c>
      <c r="M481" s="1132" t="str">
        <f>IF(ISNUMBER(MATCH(F481,Sep_Inputs_Calc!O:O,0)),"Sep","-")</f>
        <v>-</v>
      </c>
      <c r="N481" s="1132" t="str">
        <f>IF(ISNUMBER(MATCH(F1278,Oct_Inputs_Calc!O:O,0)),"Oct","-")</f>
        <v>-</v>
      </c>
      <c r="O481" s="1132"/>
      <c r="P481" s="1138" t="str">
        <f>IF(A481=
"A",_xlfn.XLOOKUP(F481,'Section A - Public Patients'!T:T,'Section A - Public Patients'!S:S),
IF(A481="B",_xlfn.XLOOKUP(F481,'Section B - Private Patients'!T:T,'Section B - Private Patients'!S:S),
IF(A481="C",_xlfn.XLOOKUP(F481,'Section C - Psych &amp; Mental Hlth'!T:T,'Section C - Psych &amp; Mental Hlth'!S:S),
IF(A481="D",_xlfn.XLOOKUP(F481,'Section D - Res Com.Care, MPHS '!T:T,'Section D - Res Com.Care, MPHS '!S:S),
IF(A481="E",_xlfn.XLOOKUP(F481,'Section E - Miscellaneous '!T:T,'Section E - Miscellaneous '!S:S))))))</f>
        <v>LINKED-X</v>
      </c>
      <c r="Q481" s="1145" t="str">
        <f>IF(A481=
"A",_xlfn.XLOOKUP(F481,'Section A - Public Patients'!T:T,'Section A - Public Patients'!V:V),
IF(A481="B",_xlfn.XLOOKUP(F481,'Section B - Private Patients'!T:T,'Section B - Private Patients'!V:V),
IF(A481="C",_xlfn.XLOOKUP(F481,'Section C - Psych &amp; Mental Hlth'!T:T,'Section C - Psych &amp; Mental Hlth'!V:V),
IF(A481="D",_xlfn.XLOOKUP(F481,'Section D - Res Com.Care, MPHS '!T:T,'Section D - Res Com.Care, MPHS '!V:V),
IF(A481="E",_xlfn.XLOOKUP(F481,'Section E - Miscellaneous '!T:T,'Section E - Miscellaneous '!V:V))))))</f>
        <v>A-1.5-009</v>
      </c>
      <c r="R481" s="1202" t="str">
        <f t="shared" si="23"/>
        <v>GRWCOBGen Private Workers' Comp Other Burns 90007328</v>
      </c>
    </row>
    <row r="482" spans="1:18" x14ac:dyDescent="0.2">
      <c r="A482" s="1078" t="str">
        <f t="shared" si="22"/>
        <v>B</v>
      </c>
      <c r="B482" s="1086" t="s">
        <v>64</v>
      </c>
      <c r="C482" s="1438" t="s">
        <v>597</v>
      </c>
      <c r="D482" s="1089" t="s">
        <v>598</v>
      </c>
      <c r="E482" s="1438">
        <v>90006452</v>
      </c>
      <c r="F482" s="1132" t="s">
        <v>4845</v>
      </c>
      <c r="G482" s="1132"/>
      <c r="H482" s="1132"/>
      <c r="I482" s="1132" t="str">
        <f t="shared" si="21"/>
        <v>----Jul----</v>
      </c>
      <c r="J482" s="1132" t="str">
        <f>IF(ISNUMBER(MATCH(F482,Jan_Inputs_Calc!O:O,0)),"Jan","-")</f>
        <v>-</v>
      </c>
      <c r="K482" s="1132" t="str">
        <f>IF(ISNUMBER(MATCH(F482,Mar_Inputs_Calc_exHACC!O:O,0)),"Mar","-")</f>
        <v>-</v>
      </c>
      <c r="L482" s="1132" t="str">
        <f>IF(ISNUMBER(MATCH(F482,Jul_Inputs_Calc!P:P,0)),"Jul","-")</f>
        <v>Jul</v>
      </c>
      <c r="M482" s="1132" t="str">
        <f>IF(ISNUMBER(MATCH(F482,Sep_Inputs_Calc!O:O,0)),"Sep","-")</f>
        <v>-</v>
      </c>
      <c r="N482" s="1132" t="str">
        <f>IF(ISNUMBER(MATCH(F1279,Oct_Inputs_Calc!O:O,0)),"Oct","-")</f>
        <v>-</v>
      </c>
      <c r="O482" s="1132"/>
      <c r="P482" s="1138" t="str">
        <f>IF(A482=
"A",_xlfn.XLOOKUP(F482,'Section A - Public Patients'!T:T,'Section A - Public Patients'!S:S),
IF(A482="B",_xlfn.XLOOKUP(F482,'Section B - Private Patients'!T:T,'Section B - Private Patients'!S:S),
IF(A482="C",_xlfn.XLOOKUP(F482,'Section C - Psych &amp; Mental Hlth'!T:T,'Section C - Psych &amp; Mental Hlth'!S:S),
IF(A482="D",_xlfn.XLOOKUP(F482,'Section D - Res Com.Care, MPHS '!T:T,'Section D - Res Com.Care, MPHS '!S:S),
IF(A482="E",_xlfn.XLOOKUP(F482,'Section E - Miscellaneous '!T:T,'Section E - Miscellaneous '!S:S))))))</f>
        <v>LINKED-X</v>
      </c>
      <c r="Q482" s="1145" t="str">
        <f>IF(A482=
"A",_xlfn.XLOOKUP(F482,'Section A - Public Patients'!T:T,'Section A - Public Patients'!V:V),
IF(A482="B",_xlfn.XLOOKUP(F482,'Section B - Private Patients'!T:T,'Section B - Private Patients'!V:V),
IF(A482="C",_xlfn.XLOOKUP(F482,'Section C - Psych &amp; Mental Hlth'!T:T,'Section C - Psych &amp; Mental Hlth'!V:V),
IF(A482="D",_xlfn.XLOOKUP(F482,'Section D - Res Com.Care, MPHS '!T:T,'Section D - Res Com.Care, MPHS '!V:V),
IF(A482="E",_xlfn.XLOOKUP(F482,'Section E - Miscellaneous '!T:T,'Section E - Miscellaneous '!V:V))))))</f>
        <v>A-1.5-004</v>
      </c>
      <c r="R482" s="1202" t="str">
        <f t="shared" si="23"/>
        <v>GRWCOBSDGen Private Workers' Comp Other Burns SD90006452</v>
      </c>
    </row>
    <row r="483" spans="1:18" x14ac:dyDescent="0.2">
      <c r="A483" s="1078" t="str">
        <f t="shared" si="22"/>
        <v>B</v>
      </c>
      <c r="B483" s="1086" t="s">
        <v>64</v>
      </c>
      <c r="C483" s="1438" t="s">
        <v>599</v>
      </c>
      <c r="D483" s="1089" t="s">
        <v>600</v>
      </c>
      <c r="E483" s="1438">
        <v>90007329</v>
      </c>
      <c r="F483" s="1132" t="s">
        <v>4846</v>
      </c>
      <c r="G483" s="1132"/>
      <c r="H483" s="1132"/>
      <c r="I483" s="1132" t="str">
        <f t="shared" si="21"/>
        <v>----Jul----</v>
      </c>
      <c r="J483" s="1132" t="str">
        <f>IF(ISNUMBER(MATCH(F483,Jan_Inputs_Calc!O:O,0)),"Jan","-")</f>
        <v>-</v>
      </c>
      <c r="K483" s="1132" t="str">
        <f>IF(ISNUMBER(MATCH(F483,Mar_Inputs_Calc_exHACC!O:O,0)),"Mar","-")</f>
        <v>-</v>
      </c>
      <c r="L483" s="1132" t="str">
        <f>IF(ISNUMBER(MATCH(F483,Jul_Inputs_Calc!P:P,0)),"Jul","-")</f>
        <v>Jul</v>
      </c>
      <c r="M483" s="1132" t="str">
        <f>IF(ISNUMBER(MATCH(F483,Sep_Inputs_Calc!O:O,0)),"Sep","-")</f>
        <v>-</v>
      </c>
      <c r="N483" s="1132" t="str">
        <f>IF(ISNUMBER(MATCH(F1280,Oct_Inputs_Calc!O:O,0)),"Oct","-")</f>
        <v>-</v>
      </c>
      <c r="O483" s="1132"/>
      <c r="P483" s="1138" t="str">
        <f>IF(A483=
"A",_xlfn.XLOOKUP(F483,'Section A - Public Patients'!T:T,'Section A - Public Patients'!S:S),
IF(A483="B",_xlfn.XLOOKUP(F483,'Section B - Private Patients'!T:T,'Section B - Private Patients'!S:S),
IF(A483="C",_xlfn.XLOOKUP(F483,'Section C - Psych &amp; Mental Hlth'!T:T,'Section C - Psych &amp; Mental Hlth'!S:S),
IF(A483="D",_xlfn.XLOOKUP(F483,'Section D - Res Com.Care, MPHS '!T:T,'Section D - Res Com.Care, MPHS '!S:S),
IF(A483="E",_xlfn.XLOOKUP(F483,'Section E - Miscellaneous '!T:T,'Section E - Miscellaneous '!S:S))))))</f>
        <v>LINKED-X</v>
      </c>
      <c r="Q483" s="1145" t="str">
        <f>IF(A483=
"A",_xlfn.XLOOKUP(F483,'Section A - Public Patients'!T:T,'Section A - Public Patients'!V:V),
IF(A483="B",_xlfn.XLOOKUP(F483,'Section B - Private Patients'!T:T,'Section B - Private Patients'!V:V),
IF(A483="C",_xlfn.XLOOKUP(F483,'Section C - Psych &amp; Mental Hlth'!T:T,'Section C - Psych &amp; Mental Hlth'!V:V),
IF(A483="D",_xlfn.XLOOKUP(F483,'Section D - Res Com.Care, MPHS '!T:T,'Section D - Res Com.Care, MPHS '!V:V),
IF(A483="E",_xlfn.XLOOKUP(F483,'Section E - Miscellaneous '!T:T,'Section E - Miscellaneous '!V:V))))))</f>
        <v>A-1.5-011</v>
      </c>
      <c r="R483" s="1202" t="str">
        <f t="shared" si="23"/>
        <v>GRWCORDGen Private Workers' Comp Other Renal Dialysis90007329</v>
      </c>
    </row>
    <row r="484" spans="1:18" x14ac:dyDescent="0.2">
      <c r="A484" s="1078" t="str">
        <f t="shared" si="22"/>
        <v>B</v>
      </c>
      <c r="B484" s="1086" t="s">
        <v>64</v>
      </c>
      <c r="C484" s="1438" t="s">
        <v>601</v>
      </c>
      <c r="D484" s="1089" t="s">
        <v>602</v>
      </c>
      <c r="E484" s="1438">
        <v>90006014</v>
      </c>
      <c r="F484" s="1132" t="s">
        <v>4847</v>
      </c>
      <c r="G484" s="1132"/>
      <c r="H484" s="1132"/>
      <c r="I484" s="1132" t="str">
        <f t="shared" si="21"/>
        <v>----Jul----</v>
      </c>
      <c r="J484" s="1132" t="str">
        <f>IF(ISNUMBER(MATCH(F484,Jan_Inputs_Calc!O:O,0)),"Jan","-")</f>
        <v>-</v>
      </c>
      <c r="K484" s="1132" t="str">
        <f>IF(ISNUMBER(MATCH(F484,Mar_Inputs_Calc_exHACC!O:O,0)),"Mar","-")</f>
        <v>-</v>
      </c>
      <c r="L484" s="1132" t="str">
        <f>IF(ISNUMBER(MATCH(F484,Jul_Inputs_Calc!P:P,0)),"Jul","-")</f>
        <v>Jul</v>
      </c>
      <c r="M484" s="1132" t="str">
        <f>IF(ISNUMBER(MATCH(F484,Sep_Inputs_Calc!O:O,0)),"Sep","-")</f>
        <v>-</v>
      </c>
      <c r="N484" s="1132" t="str">
        <f>IF(ISNUMBER(MATCH(F1281,Oct_Inputs_Calc!O:O,0)),"Oct","-")</f>
        <v>-</v>
      </c>
      <c r="O484" s="1132"/>
      <c r="P484" s="1138" t="str">
        <f>IF(A484=
"A",_xlfn.XLOOKUP(F484,'Section A - Public Patients'!T:T,'Section A - Public Patients'!S:S),
IF(A484="B",_xlfn.XLOOKUP(F484,'Section B - Private Patients'!T:T,'Section B - Private Patients'!S:S),
IF(A484="C",_xlfn.XLOOKUP(F484,'Section C - Psych &amp; Mental Hlth'!T:T,'Section C - Psych &amp; Mental Hlth'!S:S),
IF(A484="D",_xlfn.XLOOKUP(F484,'Section D - Res Com.Care, MPHS '!T:T,'Section D - Res Com.Care, MPHS '!S:S),
IF(A484="E",_xlfn.XLOOKUP(F484,'Section E - Miscellaneous '!T:T,'Section E - Miscellaneous '!S:S))))))</f>
        <v>LINKED-X</v>
      </c>
      <c r="Q484" s="1145" t="str">
        <f>IF(A484=
"A",_xlfn.XLOOKUP(F484,'Section A - Public Patients'!T:T,'Section A - Public Patients'!V:V),
IF(A484="B",_xlfn.XLOOKUP(F484,'Section B - Private Patients'!T:T,'Section B - Private Patients'!V:V),
IF(A484="C",_xlfn.XLOOKUP(F484,'Section C - Psych &amp; Mental Hlth'!T:T,'Section C - Psych &amp; Mental Hlth'!V:V),
IF(A484="D",_xlfn.XLOOKUP(F484,'Section D - Res Com.Care, MPHS '!T:T,'Section D - Res Com.Care, MPHS '!V:V),
IF(A484="E",_xlfn.XLOOKUP(F484,'Section E - Miscellaneous '!T:T,'Section E - Miscellaneous '!V:V))))))</f>
        <v>A-1.5-011</v>
      </c>
      <c r="R484" s="1202" t="str">
        <f t="shared" si="23"/>
        <v>GRWCORDSDGen Private Workers' Comp Other Renal Dialysis SD90006014</v>
      </c>
    </row>
    <row r="485" spans="1:18" x14ac:dyDescent="0.2">
      <c r="A485" s="1078" t="str">
        <f t="shared" si="22"/>
        <v>B</v>
      </c>
      <c r="B485" s="1086" t="s">
        <v>44</v>
      </c>
      <c r="C485" s="1438" t="s">
        <v>603</v>
      </c>
      <c r="D485" s="1089" t="s">
        <v>604</v>
      </c>
      <c r="E485" s="1438">
        <v>90007330</v>
      </c>
      <c r="F485" s="1132" t="s">
        <v>4848</v>
      </c>
      <c r="G485" s="1132"/>
      <c r="H485" s="1132"/>
      <c r="I485" s="1132" t="str">
        <f t="shared" si="21"/>
        <v>----Jul----</v>
      </c>
      <c r="J485" s="1132" t="str">
        <f>IF(ISNUMBER(MATCH(F485,Jan_Inputs_Calc!O:O,0)),"Jan","-")</f>
        <v>-</v>
      </c>
      <c r="K485" s="1132" t="str">
        <f>IF(ISNUMBER(MATCH(F485,Mar_Inputs_Calc_exHACC!O:O,0)),"Mar","-")</f>
        <v>-</v>
      </c>
      <c r="L485" s="1132" t="str">
        <f>IF(ISNUMBER(MATCH(F485,Jul_Inputs_Calc!P:P,0)),"Jul","-")</f>
        <v>Jul</v>
      </c>
      <c r="M485" s="1132" t="str">
        <f>IF(ISNUMBER(MATCH(F485,Sep_Inputs_Calc!O:O,0)),"Sep","-")</f>
        <v>-</v>
      </c>
      <c r="N485" s="1132" t="str">
        <f>IF(ISNUMBER(MATCH(F1282,Oct_Inputs_Calc!O:O,0)),"Oct","-")</f>
        <v>-</v>
      </c>
      <c r="O485" s="1132"/>
      <c r="P485" s="1138" t="str">
        <f>IF(A485=
"A",_xlfn.XLOOKUP(F485,'Section A - Public Patients'!T:T,'Section A - Public Patients'!S:S),
IF(A485="B",_xlfn.XLOOKUP(F485,'Section B - Private Patients'!T:T,'Section B - Private Patients'!S:S),
IF(A485="C",_xlfn.XLOOKUP(F485,'Section C - Psych &amp; Mental Hlth'!T:T,'Section C - Psych &amp; Mental Hlth'!S:S),
IF(A485="D",_xlfn.XLOOKUP(F485,'Section D - Res Com.Care, MPHS '!T:T,'Section D - Res Com.Care, MPHS '!S:S),
IF(A485="E",_xlfn.XLOOKUP(F485,'Section E - Miscellaneous '!T:T,'Section E - Miscellaneous '!S:S))))))</f>
        <v>LINKED-X</v>
      </c>
      <c r="Q485" s="1145" t="str">
        <f>IF(A485=
"A",_xlfn.XLOOKUP(F485,'Section A - Public Patients'!T:T,'Section A - Public Patients'!V:V),
IF(A485="B",_xlfn.XLOOKUP(F485,'Section B - Private Patients'!T:T,'Section B - Private Patients'!V:V),
IF(A485="C",_xlfn.XLOOKUP(F485,'Section C - Psych &amp; Mental Hlth'!T:T,'Section C - Psych &amp; Mental Hlth'!V:V),
IF(A485="D",_xlfn.XLOOKUP(F485,'Section D - Res Com.Care, MPHS '!T:T,'Section D - Res Com.Care, MPHS '!V:V),
IF(A485="E",_xlfn.XLOOKUP(F485,'Section E - Miscellaneous '!T:T,'Section E - Miscellaneous '!V:V))))))</f>
        <v>A-1.5-019</v>
      </c>
      <c r="R485" s="1202" t="str">
        <f t="shared" si="23"/>
        <v>GRWCONGen Private Workers' Comp Other Special Care Nursery90007330</v>
      </c>
    </row>
    <row r="486" spans="1:18" x14ac:dyDescent="0.2">
      <c r="A486" s="1078" t="str">
        <f t="shared" si="22"/>
        <v>B</v>
      </c>
      <c r="B486" s="1086" t="s">
        <v>44</v>
      </c>
      <c r="C486" s="1438" t="s">
        <v>605</v>
      </c>
      <c r="D486" s="1089" t="s">
        <v>606</v>
      </c>
      <c r="E486" s="1438">
        <v>90006453</v>
      </c>
      <c r="F486" s="1132" t="s">
        <v>4849</v>
      </c>
      <c r="G486" s="1132"/>
      <c r="H486" s="1132"/>
      <c r="I486" s="1132" t="str">
        <f t="shared" si="21"/>
        <v>----Jul----</v>
      </c>
      <c r="J486" s="1132" t="str">
        <f>IF(ISNUMBER(MATCH(F486,Jan_Inputs_Calc!O:O,0)),"Jan","-")</f>
        <v>-</v>
      </c>
      <c r="K486" s="1132" t="str">
        <f>IF(ISNUMBER(MATCH(F486,Mar_Inputs_Calc_exHACC!O:O,0)),"Mar","-")</f>
        <v>-</v>
      </c>
      <c r="L486" s="1132" t="str">
        <f>IF(ISNUMBER(MATCH(F486,Jul_Inputs_Calc!P:P,0)),"Jul","-")</f>
        <v>Jul</v>
      </c>
      <c r="M486" s="1132" t="str">
        <f>IF(ISNUMBER(MATCH(F486,Sep_Inputs_Calc!O:O,0)),"Sep","-")</f>
        <v>-</v>
      </c>
      <c r="N486" s="1132" t="str">
        <f>IF(ISNUMBER(MATCH(F1283,Oct_Inputs_Calc!O:O,0)),"Oct","-")</f>
        <v>-</v>
      </c>
      <c r="O486" s="1132"/>
      <c r="P486" s="1138" t="str">
        <f>IF(A486=
"A",_xlfn.XLOOKUP(F486,'Section A - Public Patients'!T:T,'Section A - Public Patients'!S:S),
IF(A486="B",_xlfn.XLOOKUP(F486,'Section B - Private Patients'!T:T,'Section B - Private Patients'!S:S),
IF(A486="C",_xlfn.XLOOKUP(F486,'Section C - Psych &amp; Mental Hlth'!T:T,'Section C - Psych &amp; Mental Hlth'!S:S),
IF(A486="D",_xlfn.XLOOKUP(F486,'Section D - Res Com.Care, MPHS '!T:T,'Section D - Res Com.Care, MPHS '!S:S),
IF(A486="E",_xlfn.XLOOKUP(F486,'Section E - Miscellaneous '!T:T,'Section E - Miscellaneous '!S:S))))))</f>
        <v>LINKED-X</v>
      </c>
      <c r="Q486" s="1145" t="str">
        <f>IF(A486=
"A",_xlfn.XLOOKUP(F486,'Section A - Public Patients'!T:T,'Section A - Public Patients'!V:V),
IF(A486="B",_xlfn.XLOOKUP(F486,'Section B - Private Patients'!T:T,'Section B - Private Patients'!V:V),
IF(A486="C",_xlfn.XLOOKUP(F486,'Section C - Psych &amp; Mental Hlth'!T:T,'Section C - Psych &amp; Mental Hlth'!V:V),
IF(A486="D",_xlfn.XLOOKUP(F486,'Section D - Res Com.Care, MPHS '!T:T,'Section D - Res Com.Care, MPHS '!V:V),
IF(A486="E",_xlfn.XLOOKUP(F486,'Section E - Miscellaneous '!T:T,'Section E - Miscellaneous '!V:V))))))</f>
        <v>A-1.5-020</v>
      </c>
      <c r="R486" s="1202" t="str">
        <f t="shared" si="23"/>
        <v>GRWCONSDGen Private Workers' Comp Other Special Care Nursery SD90006453</v>
      </c>
    </row>
    <row r="487" spans="1:18" x14ac:dyDescent="0.2">
      <c r="A487" s="1078" t="str">
        <f t="shared" si="22"/>
        <v>B</v>
      </c>
      <c r="B487" s="1086" t="s">
        <v>44</v>
      </c>
      <c r="C487" s="1438" t="s">
        <v>607</v>
      </c>
      <c r="D487" s="1089" t="s">
        <v>608</v>
      </c>
      <c r="E487" s="1438">
        <v>90007331</v>
      </c>
      <c r="F487" s="1132" t="s">
        <v>4850</v>
      </c>
      <c r="G487" s="1132"/>
      <c r="H487" s="1132"/>
      <c r="I487" s="1132" t="str">
        <f t="shared" si="21"/>
        <v>----Jul----</v>
      </c>
      <c r="J487" s="1132" t="str">
        <f>IF(ISNUMBER(MATCH(F487,Jan_Inputs_Calc!O:O,0)),"Jan","-")</f>
        <v>-</v>
      </c>
      <c r="K487" s="1132" t="str">
        <f>IF(ISNUMBER(MATCH(F487,Mar_Inputs_Calc_exHACC!O:O,0)),"Mar","-")</f>
        <v>-</v>
      </c>
      <c r="L487" s="1132" t="str">
        <f>IF(ISNUMBER(MATCH(F487,Jul_Inputs_Calc!P:P,0)),"Jul","-")</f>
        <v>Jul</v>
      </c>
      <c r="M487" s="1132" t="str">
        <f>IF(ISNUMBER(MATCH(F487,Sep_Inputs_Calc!O:O,0)),"Sep","-")</f>
        <v>-</v>
      </c>
      <c r="N487" s="1132" t="str">
        <f>IF(ISNUMBER(MATCH(F1284,Oct_Inputs_Calc!O:O,0)),"Oct","-")</f>
        <v>-</v>
      </c>
      <c r="O487" s="1132"/>
      <c r="P487" s="1138" t="str">
        <f>IF(A487=
"A",_xlfn.XLOOKUP(F487,'Section A - Public Patients'!T:T,'Section A - Public Patients'!S:S),
IF(A487="B",_xlfn.XLOOKUP(F487,'Section B - Private Patients'!T:T,'Section B - Private Patients'!S:S),
IF(A487="C",_xlfn.XLOOKUP(F487,'Section C - Psych &amp; Mental Hlth'!T:T,'Section C - Psych &amp; Mental Hlth'!S:S),
IF(A487="D",_xlfn.XLOOKUP(F487,'Section D - Res Com.Care, MPHS '!T:T,'Section D - Res Com.Care, MPHS '!S:S),
IF(A487="E",_xlfn.XLOOKUP(F487,'Section E - Miscellaneous '!T:T,'Section E - Miscellaneous '!S:S))))))</f>
        <v>LINKED-X</v>
      </c>
      <c r="Q487" s="1145" t="str">
        <f>IF(A487=
"A",_xlfn.XLOOKUP(F487,'Section A - Public Patients'!T:T,'Section A - Public Patients'!V:V),
IF(A487="B",_xlfn.XLOOKUP(F487,'Section B - Private Patients'!T:T,'Section B - Private Patients'!V:V),
IF(A487="C",_xlfn.XLOOKUP(F487,'Section C - Psych &amp; Mental Hlth'!T:T,'Section C - Psych &amp; Mental Hlth'!V:V),
IF(A487="D",_xlfn.XLOOKUP(F487,'Section D - Res Com.Care, MPHS '!T:T,'Section D - Res Com.Care, MPHS '!V:V),
IF(A487="E",_xlfn.XLOOKUP(F487,'Section E - Miscellaneous '!T:T,'Section E - Miscellaneous '!V:V))))))</f>
        <v>A-1.5-019</v>
      </c>
      <c r="R487" s="1202" t="str">
        <f t="shared" si="23"/>
        <v>GRWCOQNGen Private Workers' Comp Other Qualified Special Care Nursery90007331</v>
      </c>
    </row>
    <row r="488" spans="1:18" x14ac:dyDescent="0.2">
      <c r="A488" s="1078" t="str">
        <f t="shared" si="22"/>
        <v>B</v>
      </c>
      <c r="B488" s="1086" t="s">
        <v>44</v>
      </c>
      <c r="C488" s="1438" t="s">
        <v>609</v>
      </c>
      <c r="D488" s="1089" t="s">
        <v>610</v>
      </c>
      <c r="E488" s="1438">
        <v>90005795</v>
      </c>
      <c r="F488" s="1132" t="s">
        <v>4851</v>
      </c>
      <c r="G488" s="1132"/>
      <c r="H488" s="1132"/>
      <c r="I488" s="1132" t="str">
        <f t="shared" si="21"/>
        <v>----Jul----</v>
      </c>
      <c r="J488" s="1132" t="str">
        <f>IF(ISNUMBER(MATCH(F488,Jan_Inputs_Calc!O:O,0)),"Jan","-")</f>
        <v>-</v>
      </c>
      <c r="K488" s="1132" t="str">
        <f>IF(ISNUMBER(MATCH(F488,Mar_Inputs_Calc_exHACC!O:O,0)),"Mar","-")</f>
        <v>-</v>
      </c>
      <c r="L488" s="1132" t="str">
        <f>IF(ISNUMBER(MATCH(F488,Jul_Inputs_Calc!P:P,0)),"Jul","-")</f>
        <v>Jul</v>
      </c>
      <c r="M488" s="1132" t="str">
        <f>IF(ISNUMBER(MATCH(F488,Sep_Inputs_Calc!O:O,0)),"Sep","-")</f>
        <v>-</v>
      </c>
      <c r="N488" s="1132" t="str">
        <f>IF(ISNUMBER(MATCH(F1285,Oct_Inputs_Calc!O:O,0)),"Oct","-")</f>
        <v>-</v>
      </c>
      <c r="O488" s="1132"/>
      <c r="P488" s="1138" t="str">
        <f>IF(A488=
"A",_xlfn.XLOOKUP(F488,'Section A - Public Patients'!T:T,'Section A - Public Patients'!S:S),
IF(A488="B",_xlfn.XLOOKUP(F488,'Section B - Private Patients'!T:T,'Section B - Private Patients'!S:S),
IF(A488="C",_xlfn.XLOOKUP(F488,'Section C - Psych &amp; Mental Hlth'!T:T,'Section C - Psych &amp; Mental Hlth'!S:S),
IF(A488="D",_xlfn.XLOOKUP(F488,'Section D - Res Com.Care, MPHS '!T:T,'Section D - Res Com.Care, MPHS '!S:S),
IF(A488="E",_xlfn.XLOOKUP(F488,'Section E - Miscellaneous '!T:T,'Section E - Miscellaneous '!S:S))))))</f>
        <v>LINKED-X</v>
      </c>
      <c r="Q488" s="1145" t="str">
        <f>IF(A488=
"A",_xlfn.XLOOKUP(F488,'Section A - Public Patients'!T:T,'Section A - Public Patients'!V:V),
IF(A488="B",_xlfn.XLOOKUP(F488,'Section B - Private Patients'!T:T,'Section B - Private Patients'!V:V),
IF(A488="C",_xlfn.XLOOKUP(F488,'Section C - Psych &amp; Mental Hlth'!T:T,'Section C - Psych &amp; Mental Hlth'!V:V),
IF(A488="D",_xlfn.XLOOKUP(F488,'Section D - Res Com.Care, MPHS '!T:T,'Section D - Res Com.Care, MPHS '!V:V),
IF(A488="E",_xlfn.XLOOKUP(F488,'Section E - Miscellaneous '!T:T,'Section E - Miscellaneous '!V:V))))))</f>
        <v>A-1.5-020</v>
      </c>
      <c r="R488" s="1202" t="str">
        <f t="shared" si="23"/>
        <v>GRWCOQNSDGen Private Workers' Comp Other Qualified Special Care Nursery SD90005795</v>
      </c>
    </row>
    <row r="489" spans="1:18" x14ac:dyDescent="0.2">
      <c r="A489" s="1078" t="str">
        <f t="shared" si="22"/>
        <v>B</v>
      </c>
      <c r="B489" s="1086" t="s">
        <v>89</v>
      </c>
      <c r="C489" s="1438" t="s">
        <v>6181</v>
      </c>
      <c r="D489" s="1094" t="s">
        <v>90</v>
      </c>
      <c r="E489" s="1438" t="s">
        <v>6181</v>
      </c>
      <c r="F489" s="1132" t="s">
        <v>4852</v>
      </c>
      <c r="G489" s="1132"/>
      <c r="H489" s="1132"/>
      <c r="I489" s="1132" t="str">
        <f t="shared" si="21"/>
        <v>---------</v>
      </c>
      <c r="J489" s="1132" t="str">
        <f>IF(ISNUMBER(MATCH(F489,Jan_Inputs_Calc!O:O,0)),"Jan","-")</f>
        <v>-</v>
      </c>
      <c r="K489" s="1132" t="str">
        <f>IF(ISNUMBER(MATCH(F489,Mar_Inputs_Calc_exHACC!O:O,0)),"Mar","-")</f>
        <v>-</v>
      </c>
      <c r="L489" s="1132" t="str">
        <f>IF(ISNUMBER(MATCH(F489,Jul_Inputs_Calc!P:P,0)),"Jul","-")</f>
        <v>-</v>
      </c>
      <c r="M489" s="1132" t="str">
        <f>IF(ISNUMBER(MATCH(F489,Sep_Inputs_Calc!O:O,0)),"Sep","-")</f>
        <v>-</v>
      </c>
      <c r="N489" s="1132" t="str">
        <f>IF(ISNUMBER(MATCH(F1286,Oct_Inputs_Calc!O:O,0)),"Oct","-")</f>
        <v>-</v>
      </c>
      <c r="O489" s="1132"/>
      <c r="P489" s="1138" t="str">
        <f>IF(A489=
"A",_xlfn.XLOOKUP(F489,'Section A - Public Patients'!T:T,'Section A - Public Patients'!S:S),
IF(A489="B",_xlfn.XLOOKUP(F489,'Section B - Private Patients'!T:T,'Section B - Private Patients'!S:S),
IF(A489="C",_xlfn.XLOOKUP(F489,'Section C - Psych &amp; Mental Hlth'!T:T,'Section C - Psych &amp; Mental Hlth'!S:S),
IF(A489="D",_xlfn.XLOOKUP(F489,'Section D - Res Com.Care, MPHS '!T:T,'Section D - Res Com.Care, MPHS '!S:S),
IF(A489="E",_xlfn.XLOOKUP(F489,'Section E - Miscellaneous '!T:T,'Section E - Miscellaneous '!S:S))))))</f>
        <v>SPECIAL</v>
      </c>
      <c r="Q489" s="1145">
        <f>IF(A489=
"A",_xlfn.XLOOKUP(F489,'Section A - Public Patients'!T:T,'Section A - Public Patients'!V:V),
IF(A489="B",_xlfn.XLOOKUP(F489,'Section B - Private Patients'!T:T,'Section B - Private Patients'!V:V),
IF(A489="C",_xlfn.XLOOKUP(F489,'Section C - Psych &amp; Mental Hlth'!T:T,'Section C - Psych &amp; Mental Hlth'!V:V),
IF(A489="D",_xlfn.XLOOKUP(F489,'Section D - Res Com.Care, MPHS '!T:T,'Section D - Res Com.Care, MPHS '!V:V),
IF(A489="E",_xlfn.XLOOKUP(F489,'Section E - Miscellaneous '!T:T,'Section E - Miscellaneous '!V:V))))))</f>
        <v>0</v>
      </c>
      <c r="R489" s="1202" t="str">
        <f t="shared" si="23"/>
        <v>NilREFER TO SHARED ROOM LONG STAY RATESNil</v>
      </c>
    </row>
    <row r="490" spans="1:18" x14ac:dyDescent="0.2">
      <c r="A490" s="1078" t="str">
        <f t="shared" si="22"/>
        <v>B</v>
      </c>
      <c r="B490" s="1086" t="s">
        <v>92</v>
      </c>
      <c r="C490" s="1438" t="s">
        <v>612</v>
      </c>
      <c r="D490" s="1089" t="s">
        <v>613</v>
      </c>
      <c r="E490" s="1438">
        <v>90007332</v>
      </c>
      <c r="F490" s="1132" t="s">
        <v>4853</v>
      </c>
      <c r="G490" s="1132"/>
      <c r="H490" s="1132"/>
      <c r="I490" s="1132" t="str">
        <f t="shared" si="21"/>
        <v>----Jul----</v>
      </c>
      <c r="J490" s="1132" t="str">
        <f>IF(ISNUMBER(MATCH(F490,Jan_Inputs_Calc!O:O,0)),"Jan","-")</f>
        <v>-</v>
      </c>
      <c r="K490" s="1132" t="str">
        <f>IF(ISNUMBER(MATCH(F490,Mar_Inputs_Calc_exHACC!O:O,0)),"Mar","-")</f>
        <v>-</v>
      </c>
      <c r="L490" s="1132" t="str">
        <f>IF(ISNUMBER(MATCH(F490,Jul_Inputs_Calc!P:P,0)),"Jul","-")</f>
        <v>Jul</v>
      </c>
      <c r="M490" s="1132" t="str">
        <f>IF(ISNUMBER(MATCH(F490,Sep_Inputs_Calc!O:O,0)),"Sep","-")</f>
        <v>-</v>
      </c>
      <c r="N490" s="1132" t="str">
        <f>IF(ISNUMBER(MATCH(F1287,Oct_Inputs_Calc!O:O,0)),"Oct","-")</f>
        <v>-</v>
      </c>
      <c r="O490" s="1132"/>
      <c r="P490" s="1138" t="str">
        <f>IF(A490=
"A",_xlfn.XLOOKUP(F490,'Section A - Public Patients'!T:T,'Section A - Public Patients'!S:S),
IF(A490="B",_xlfn.XLOOKUP(F490,'Section B - Private Patients'!T:T,'Section B - Private Patients'!S:S),
IF(A490="C",_xlfn.XLOOKUP(F490,'Section C - Psych &amp; Mental Hlth'!T:T,'Section C - Psych &amp; Mental Hlth'!S:S),
IF(A490="D",_xlfn.XLOOKUP(F490,'Section D - Res Com.Care, MPHS '!T:T,'Section D - Res Com.Care, MPHS '!S:S),
IF(A490="E",_xlfn.XLOOKUP(F490,'Section E - Miscellaneous '!T:T,'Section E - Miscellaneous '!S:S))))))</f>
        <v>LINKED-X</v>
      </c>
      <c r="Q490" s="1145" t="str">
        <f>IF(A490=
"A",_xlfn.XLOOKUP(F490,'Section A - Public Patients'!T:T,'Section A - Public Patients'!V:V),
IF(A490="B",_xlfn.XLOOKUP(F490,'Section B - Private Patients'!T:T,'Section B - Private Patients'!V:V),
IF(A490="C",_xlfn.XLOOKUP(F490,'Section C - Psych &amp; Mental Hlth'!T:T,'Section C - Psych &amp; Mental Hlth'!V:V),
IF(A490="D",_xlfn.XLOOKUP(F490,'Section D - Res Com.Care, MPHS '!T:T,'Section D - Res Com.Care, MPHS '!V:V),
IF(A490="E",_xlfn.XLOOKUP(F490,'Section E - Miscellaneous '!T:T,'Section E - Miscellaneous '!V:V))))))</f>
        <v>A-1.5-001</v>
      </c>
      <c r="R490" s="1202" t="str">
        <f t="shared" si="23"/>
        <v>GSWCOGen Shared Workers' Comp Other90007332</v>
      </c>
    </row>
    <row r="491" spans="1:18" x14ac:dyDescent="0.2">
      <c r="A491" s="1078" t="str">
        <f t="shared" si="22"/>
        <v>B</v>
      </c>
      <c r="B491" s="1086" t="s">
        <v>92</v>
      </c>
      <c r="C491" s="1438" t="s">
        <v>614</v>
      </c>
      <c r="D491" s="1089" t="s">
        <v>615</v>
      </c>
      <c r="E491" s="1438">
        <v>90006454</v>
      </c>
      <c r="F491" s="1132" t="s">
        <v>4854</v>
      </c>
      <c r="G491" s="1132"/>
      <c r="H491" s="1132"/>
      <c r="I491" s="1132" t="str">
        <f t="shared" si="21"/>
        <v>----Jul----</v>
      </c>
      <c r="J491" s="1132" t="str">
        <f>IF(ISNUMBER(MATCH(F491,Jan_Inputs_Calc!O:O,0)),"Jan","-")</f>
        <v>-</v>
      </c>
      <c r="K491" s="1132" t="str">
        <f>IF(ISNUMBER(MATCH(F491,Mar_Inputs_Calc_exHACC!O:O,0)),"Mar","-")</f>
        <v>-</v>
      </c>
      <c r="L491" s="1132" t="str">
        <f>IF(ISNUMBER(MATCH(F491,Jul_Inputs_Calc!P:P,0)),"Jul","-")</f>
        <v>Jul</v>
      </c>
      <c r="M491" s="1132" t="str">
        <f>IF(ISNUMBER(MATCH(F491,Sep_Inputs_Calc!O:O,0)),"Sep","-")</f>
        <v>-</v>
      </c>
      <c r="N491" s="1132" t="str">
        <f>IF(ISNUMBER(MATCH(F1288,Oct_Inputs_Calc!O:O,0)),"Oct","-")</f>
        <v>-</v>
      </c>
      <c r="O491" s="1132"/>
      <c r="P491" s="1138" t="str">
        <f>IF(A491=
"A",_xlfn.XLOOKUP(F491,'Section A - Public Patients'!T:T,'Section A - Public Patients'!S:S),
IF(A491="B",_xlfn.XLOOKUP(F491,'Section B - Private Patients'!T:T,'Section B - Private Patients'!S:S),
IF(A491="C",_xlfn.XLOOKUP(F491,'Section C - Psych &amp; Mental Hlth'!T:T,'Section C - Psych &amp; Mental Hlth'!S:S),
IF(A491="D",_xlfn.XLOOKUP(F491,'Section D - Res Com.Care, MPHS '!T:T,'Section D - Res Com.Care, MPHS '!S:S),
IF(A491="E",_xlfn.XLOOKUP(F491,'Section E - Miscellaneous '!T:T,'Section E - Miscellaneous '!S:S))))))</f>
        <v>LINKED-X</v>
      </c>
      <c r="Q491" s="1145" t="str">
        <f>IF(A491=
"A",_xlfn.XLOOKUP(F491,'Section A - Public Patients'!T:T,'Section A - Public Patients'!V:V),
IF(A491="B",_xlfn.XLOOKUP(F491,'Section B - Private Patients'!T:T,'Section B - Private Patients'!V:V),
IF(A491="C",_xlfn.XLOOKUP(F491,'Section C - Psych &amp; Mental Hlth'!T:T,'Section C - Psych &amp; Mental Hlth'!V:V),
IF(A491="D",_xlfn.XLOOKUP(F491,'Section D - Res Com.Care, MPHS '!T:T,'Section D - Res Com.Care, MPHS '!V:V),
IF(A491="E",_xlfn.XLOOKUP(F491,'Section E - Miscellaneous '!T:T,'Section E - Miscellaneous '!V:V))))))</f>
        <v>A-1.5-002</v>
      </c>
      <c r="R491" s="1202" t="str">
        <f t="shared" si="23"/>
        <v>GSWCOSDGen Shared Workers' Comp Other - SD90006454</v>
      </c>
    </row>
    <row r="492" spans="1:18" x14ac:dyDescent="0.2">
      <c r="A492" s="1078" t="str">
        <f t="shared" si="22"/>
        <v>B</v>
      </c>
      <c r="B492" s="1086" t="s">
        <v>92</v>
      </c>
      <c r="C492" s="1438" t="s">
        <v>616</v>
      </c>
      <c r="D492" s="1089" t="s">
        <v>617</v>
      </c>
      <c r="E492" s="1438">
        <v>90007333</v>
      </c>
      <c r="F492" s="1132" t="s">
        <v>4855</v>
      </c>
      <c r="G492" s="1132"/>
      <c r="H492" s="1132"/>
      <c r="I492" s="1132" t="str">
        <f t="shared" si="21"/>
        <v>----Jul----</v>
      </c>
      <c r="J492" s="1132" t="str">
        <f>IF(ISNUMBER(MATCH(F492,Jan_Inputs_Calc!O:O,0)),"Jan","-")</f>
        <v>-</v>
      </c>
      <c r="K492" s="1132" t="str">
        <f>IF(ISNUMBER(MATCH(F492,Mar_Inputs_Calc_exHACC!O:O,0)),"Mar","-")</f>
        <v>-</v>
      </c>
      <c r="L492" s="1132" t="str">
        <f>IF(ISNUMBER(MATCH(F492,Jul_Inputs_Calc!P:P,0)),"Jul","-")</f>
        <v>Jul</v>
      </c>
      <c r="M492" s="1132" t="str">
        <f>IF(ISNUMBER(MATCH(F492,Sep_Inputs_Calc!O:O,0)),"Sep","-")</f>
        <v>-</v>
      </c>
      <c r="N492" s="1132" t="str">
        <f>IF(ISNUMBER(MATCH(F1289,Oct_Inputs_Calc!O:O,0)),"Oct","-")</f>
        <v>-</v>
      </c>
      <c r="O492" s="1132"/>
      <c r="P492" s="1138" t="str">
        <f>IF(A492=
"A",_xlfn.XLOOKUP(F492,'Section A - Public Patients'!T:T,'Section A - Public Patients'!S:S),
IF(A492="B",_xlfn.XLOOKUP(F492,'Section B - Private Patients'!T:T,'Section B - Private Patients'!S:S),
IF(A492="C",_xlfn.XLOOKUP(F492,'Section C - Psych &amp; Mental Hlth'!T:T,'Section C - Psych &amp; Mental Hlth'!S:S),
IF(A492="D",_xlfn.XLOOKUP(F492,'Section D - Res Com.Care, MPHS '!T:T,'Section D - Res Com.Care, MPHS '!S:S),
IF(A492="E",_xlfn.XLOOKUP(F492,'Section E - Miscellaneous '!T:T,'Section E - Miscellaneous '!S:S))))))</f>
        <v>LINKED-X</v>
      </c>
      <c r="Q492" s="1145" t="str">
        <f>IF(A492=
"A",_xlfn.XLOOKUP(F492,'Section A - Public Patients'!T:T,'Section A - Public Patients'!V:V),
IF(A492="B",_xlfn.XLOOKUP(F492,'Section B - Private Patients'!T:T,'Section B - Private Patients'!V:V),
IF(A492="C",_xlfn.XLOOKUP(F492,'Section C - Psych &amp; Mental Hlth'!T:T,'Section C - Psych &amp; Mental Hlth'!V:V),
IF(A492="D",_xlfn.XLOOKUP(F492,'Section D - Res Com.Care, MPHS '!T:T,'Section D - Res Com.Care, MPHS '!V:V),
IF(A492="E",_xlfn.XLOOKUP(F492,'Section E - Miscellaneous '!T:T,'Section E - Miscellaneous '!V:V))))))</f>
        <v>A-1.5-009</v>
      </c>
      <c r="R492" s="1202" t="str">
        <f t="shared" si="23"/>
        <v>GSWCOBGen Shared Workers' Comp Other Burns 90007333</v>
      </c>
    </row>
    <row r="493" spans="1:18" x14ac:dyDescent="0.2">
      <c r="A493" s="1078" t="str">
        <f t="shared" si="22"/>
        <v>B</v>
      </c>
      <c r="B493" s="1086" t="s">
        <v>92</v>
      </c>
      <c r="C493" s="1438" t="s">
        <v>618</v>
      </c>
      <c r="D493" s="1089" t="s">
        <v>619</v>
      </c>
      <c r="E493" s="1438">
        <v>90006015</v>
      </c>
      <c r="F493" s="1132" t="s">
        <v>4856</v>
      </c>
      <c r="G493" s="1132"/>
      <c r="H493" s="1132"/>
      <c r="I493" s="1132" t="str">
        <f t="shared" si="21"/>
        <v>----Jul----</v>
      </c>
      <c r="J493" s="1132" t="str">
        <f>IF(ISNUMBER(MATCH(F493,Jan_Inputs_Calc!O:O,0)),"Jan","-")</f>
        <v>-</v>
      </c>
      <c r="K493" s="1132" t="str">
        <f>IF(ISNUMBER(MATCH(F493,Mar_Inputs_Calc_exHACC!O:O,0)),"Mar","-")</f>
        <v>-</v>
      </c>
      <c r="L493" s="1132" t="str">
        <f>IF(ISNUMBER(MATCH(F493,Jul_Inputs_Calc!P:P,0)),"Jul","-")</f>
        <v>Jul</v>
      </c>
      <c r="M493" s="1132" t="str">
        <f>IF(ISNUMBER(MATCH(F493,Sep_Inputs_Calc!O:O,0)),"Sep","-")</f>
        <v>-</v>
      </c>
      <c r="N493" s="1132" t="str">
        <f>IF(ISNUMBER(MATCH(F1290,Oct_Inputs_Calc!O:O,0)),"Oct","-")</f>
        <v>-</v>
      </c>
      <c r="O493" s="1132"/>
      <c r="P493" s="1138" t="str">
        <f>IF(A493=
"A",_xlfn.XLOOKUP(F493,'Section A - Public Patients'!T:T,'Section A - Public Patients'!S:S),
IF(A493="B",_xlfn.XLOOKUP(F493,'Section B - Private Patients'!T:T,'Section B - Private Patients'!S:S),
IF(A493="C",_xlfn.XLOOKUP(F493,'Section C - Psych &amp; Mental Hlth'!T:T,'Section C - Psych &amp; Mental Hlth'!S:S),
IF(A493="D",_xlfn.XLOOKUP(F493,'Section D - Res Com.Care, MPHS '!T:T,'Section D - Res Com.Care, MPHS '!S:S),
IF(A493="E",_xlfn.XLOOKUP(F493,'Section E - Miscellaneous '!T:T,'Section E - Miscellaneous '!S:S))))))</f>
        <v>LINKED-X</v>
      </c>
      <c r="Q493" s="1145" t="str">
        <f>IF(A493=
"A",_xlfn.XLOOKUP(F493,'Section A - Public Patients'!T:T,'Section A - Public Patients'!V:V),
IF(A493="B",_xlfn.XLOOKUP(F493,'Section B - Private Patients'!T:T,'Section B - Private Patients'!V:V),
IF(A493="C",_xlfn.XLOOKUP(F493,'Section C - Psych &amp; Mental Hlth'!T:T,'Section C - Psych &amp; Mental Hlth'!V:V),
IF(A493="D",_xlfn.XLOOKUP(F493,'Section D - Res Com.Care, MPHS '!T:T,'Section D - Res Com.Care, MPHS '!V:V),
IF(A493="E",_xlfn.XLOOKUP(F493,'Section E - Miscellaneous '!T:T,'Section E - Miscellaneous '!V:V))))))</f>
        <v>A-1.5-004</v>
      </c>
      <c r="R493" s="1202" t="str">
        <f t="shared" si="23"/>
        <v>GSWCOBSDGen Shared Workers' Comp Other Burns SD90006015</v>
      </c>
    </row>
    <row r="494" spans="1:18" x14ac:dyDescent="0.2">
      <c r="A494" s="1078" t="str">
        <f t="shared" si="22"/>
        <v>B</v>
      </c>
      <c r="B494" s="1086" t="s">
        <v>92</v>
      </c>
      <c r="C494" s="1438" t="s">
        <v>620</v>
      </c>
      <c r="D494" s="1089" t="s">
        <v>621</v>
      </c>
      <c r="E494" s="1438">
        <v>90007334</v>
      </c>
      <c r="F494" s="1132" t="s">
        <v>4857</v>
      </c>
      <c r="G494" s="1132"/>
      <c r="H494" s="1132"/>
      <c r="I494" s="1132" t="str">
        <f t="shared" si="21"/>
        <v>----Jul----</v>
      </c>
      <c r="J494" s="1132" t="str">
        <f>IF(ISNUMBER(MATCH(F494,Jan_Inputs_Calc!O:O,0)),"Jan","-")</f>
        <v>-</v>
      </c>
      <c r="K494" s="1132" t="str">
        <f>IF(ISNUMBER(MATCH(F494,Mar_Inputs_Calc_exHACC!O:O,0)),"Mar","-")</f>
        <v>-</v>
      </c>
      <c r="L494" s="1132" t="str">
        <f>IF(ISNUMBER(MATCH(F494,Jul_Inputs_Calc!P:P,0)),"Jul","-")</f>
        <v>Jul</v>
      </c>
      <c r="M494" s="1132" t="str">
        <f>IF(ISNUMBER(MATCH(F494,Sep_Inputs_Calc!O:O,0)),"Sep","-")</f>
        <v>-</v>
      </c>
      <c r="N494" s="1132" t="str">
        <f>IF(ISNUMBER(MATCH(F1291,Oct_Inputs_Calc!O:O,0)),"Oct","-")</f>
        <v>-</v>
      </c>
      <c r="O494" s="1132"/>
      <c r="P494" s="1138" t="str">
        <f>IF(A494=
"A",_xlfn.XLOOKUP(F494,'Section A - Public Patients'!T:T,'Section A - Public Patients'!S:S),
IF(A494="B",_xlfn.XLOOKUP(F494,'Section B - Private Patients'!T:T,'Section B - Private Patients'!S:S),
IF(A494="C",_xlfn.XLOOKUP(F494,'Section C - Psych &amp; Mental Hlth'!T:T,'Section C - Psych &amp; Mental Hlth'!S:S),
IF(A494="D",_xlfn.XLOOKUP(F494,'Section D - Res Com.Care, MPHS '!T:T,'Section D - Res Com.Care, MPHS '!S:S),
IF(A494="E",_xlfn.XLOOKUP(F494,'Section E - Miscellaneous '!T:T,'Section E - Miscellaneous '!S:S))))))</f>
        <v>LINKED-X</v>
      </c>
      <c r="Q494" s="1145" t="str">
        <f>IF(A494=
"A",_xlfn.XLOOKUP(F494,'Section A - Public Patients'!T:T,'Section A - Public Patients'!V:V),
IF(A494="B",_xlfn.XLOOKUP(F494,'Section B - Private Patients'!T:T,'Section B - Private Patients'!V:V),
IF(A494="C",_xlfn.XLOOKUP(F494,'Section C - Psych &amp; Mental Hlth'!T:T,'Section C - Psych &amp; Mental Hlth'!V:V),
IF(A494="D",_xlfn.XLOOKUP(F494,'Section D - Res Com.Care, MPHS '!T:T,'Section D - Res Com.Care, MPHS '!V:V),
IF(A494="E",_xlfn.XLOOKUP(F494,'Section E - Miscellaneous '!T:T,'Section E - Miscellaneous '!V:V))))))</f>
        <v>A-1.5-011</v>
      </c>
      <c r="R494" s="1202" t="str">
        <f t="shared" si="23"/>
        <v>GSWCORDGen Shared Workers' Comp Other Renal Dialysis90007334</v>
      </c>
    </row>
    <row r="495" spans="1:18" x14ac:dyDescent="0.2">
      <c r="A495" s="1078" t="str">
        <f t="shared" si="22"/>
        <v>B</v>
      </c>
      <c r="B495" s="1086" t="s">
        <v>92</v>
      </c>
      <c r="C495" s="1438" t="s">
        <v>622</v>
      </c>
      <c r="D495" s="1089" t="s">
        <v>623</v>
      </c>
      <c r="E495" s="1438">
        <v>90006455</v>
      </c>
      <c r="F495" s="1132" t="s">
        <v>4858</v>
      </c>
      <c r="G495" s="1132"/>
      <c r="H495" s="1132"/>
      <c r="I495" s="1132" t="str">
        <f t="shared" si="21"/>
        <v>----Jul----</v>
      </c>
      <c r="J495" s="1132" t="str">
        <f>IF(ISNUMBER(MATCH(F495,Jan_Inputs_Calc!O:O,0)),"Jan","-")</f>
        <v>-</v>
      </c>
      <c r="K495" s="1132" t="str">
        <f>IF(ISNUMBER(MATCH(F495,Mar_Inputs_Calc_exHACC!O:O,0)),"Mar","-")</f>
        <v>-</v>
      </c>
      <c r="L495" s="1132" t="str">
        <f>IF(ISNUMBER(MATCH(F495,Jul_Inputs_Calc!P:P,0)),"Jul","-")</f>
        <v>Jul</v>
      </c>
      <c r="M495" s="1132" t="str">
        <f>IF(ISNUMBER(MATCH(F495,Sep_Inputs_Calc!O:O,0)),"Sep","-")</f>
        <v>-</v>
      </c>
      <c r="N495" s="1132" t="str">
        <f>IF(ISNUMBER(MATCH(F1292,Oct_Inputs_Calc!O:O,0)),"Oct","-")</f>
        <v>-</v>
      </c>
      <c r="O495" s="1132"/>
      <c r="P495" s="1138" t="str">
        <f>IF(A495=
"A",_xlfn.XLOOKUP(F495,'Section A - Public Patients'!T:T,'Section A - Public Patients'!S:S),
IF(A495="B",_xlfn.XLOOKUP(F495,'Section B - Private Patients'!T:T,'Section B - Private Patients'!S:S),
IF(A495="C",_xlfn.XLOOKUP(F495,'Section C - Psych &amp; Mental Hlth'!T:T,'Section C - Psych &amp; Mental Hlth'!S:S),
IF(A495="D",_xlfn.XLOOKUP(F495,'Section D - Res Com.Care, MPHS '!T:T,'Section D - Res Com.Care, MPHS '!S:S),
IF(A495="E",_xlfn.XLOOKUP(F495,'Section E - Miscellaneous '!T:T,'Section E - Miscellaneous '!S:S))))))</f>
        <v>LINKED-X</v>
      </c>
      <c r="Q495" s="1145" t="str">
        <f>IF(A495=
"A",_xlfn.XLOOKUP(F495,'Section A - Public Patients'!T:T,'Section A - Public Patients'!V:V),
IF(A495="B",_xlfn.XLOOKUP(F495,'Section B - Private Patients'!T:T,'Section B - Private Patients'!V:V),
IF(A495="C",_xlfn.XLOOKUP(F495,'Section C - Psych &amp; Mental Hlth'!T:T,'Section C - Psych &amp; Mental Hlth'!V:V),
IF(A495="D",_xlfn.XLOOKUP(F495,'Section D - Res Com.Care, MPHS '!T:T,'Section D - Res Com.Care, MPHS '!V:V),
IF(A495="E",_xlfn.XLOOKUP(F495,'Section E - Miscellaneous '!T:T,'Section E - Miscellaneous '!V:V))))))</f>
        <v>A-1.5-011</v>
      </c>
      <c r="R495" s="1202" t="str">
        <f t="shared" si="23"/>
        <v>GSWCORDSDGen Shared Workers' Comp Other Renal Dialysis SD90006455</v>
      </c>
    </row>
    <row r="496" spans="1:18" x14ac:dyDescent="0.2">
      <c r="A496" s="1078" t="str">
        <f t="shared" si="22"/>
        <v>B</v>
      </c>
      <c r="B496" s="1086" t="s">
        <v>92</v>
      </c>
      <c r="C496" s="1438" t="s">
        <v>624</v>
      </c>
      <c r="D496" s="1089" t="s">
        <v>625</v>
      </c>
      <c r="E496" s="1438">
        <v>90007335</v>
      </c>
      <c r="F496" s="1132" t="s">
        <v>4859</v>
      </c>
      <c r="G496" s="1132"/>
      <c r="H496" s="1132"/>
      <c r="I496" s="1132" t="str">
        <f t="shared" si="21"/>
        <v>----Jul----</v>
      </c>
      <c r="J496" s="1132" t="str">
        <f>IF(ISNUMBER(MATCH(F496,Jan_Inputs_Calc!O:O,0)),"Jan","-")</f>
        <v>-</v>
      </c>
      <c r="K496" s="1132" t="str">
        <f>IF(ISNUMBER(MATCH(F496,Mar_Inputs_Calc_exHACC!O:O,0)),"Mar","-")</f>
        <v>-</v>
      </c>
      <c r="L496" s="1132" t="str">
        <f>IF(ISNUMBER(MATCH(F496,Jul_Inputs_Calc!P:P,0)),"Jul","-")</f>
        <v>Jul</v>
      </c>
      <c r="M496" s="1132" t="str">
        <f>IF(ISNUMBER(MATCH(F496,Sep_Inputs_Calc!O:O,0)),"Sep","-")</f>
        <v>-</v>
      </c>
      <c r="N496" s="1132" t="str">
        <f>IF(ISNUMBER(MATCH(F1293,Oct_Inputs_Calc!O:O,0)),"Oct","-")</f>
        <v>-</v>
      </c>
      <c r="O496" s="1132"/>
      <c r="P496" s="1138" t="str">
        <f>IF(A496=
"A",_xlfn.XLOOKUP(F496,'Section A - Public Patients'!T:T,'Section A - Public Patients'!S:S),
IF(A496="B",_xlfn.XLOOKUP(F496,'Section B - Private Patients'!T:T,'Section B - Private Patients'!S:S),
IF(A496="C",_xlfn.XLOOKUP(F496,'Section C - Psych &amp; Mental Hlth'!T:T,'Section C - Psych &amp; Mental Hlth'!S:S),
IF(A496="D",_xlfn.XLOOKUP(F496,'Section D - Res Com.Care, MPHS '!T:T,'Section D - Res Com.Care, MPHS '!S:S),
IF(A496="E",_xlfn.XLOOKUP(F496,'Section E - Miscellaneous '!T:T,'Section E - Miscellaneous '!S:S))))))</f>
        <v>LINKED-X</v>
      </c>
      <c r="Q496" s="1145" t="str">
        <f>IF(A496=
"A",_xlfn.XLOOKUP(F496,'Section A - Public Patients'!T:T,'Section A - Public Patients'!V:V),
IF(A496="B",_xlfn.XLOOKUP(F496,'Section B - Private Patients'!T:T,'Section B - Private Patients'!V:V),
IF(A496="C",_xlfn.XLOOKUP(F496,'Section C - Psych &amp; Mental Hlth'!T:T,'Section C - Psych &amp; Mental Hlth'!V:V),
IF(A496="D",_xlfn.XLOOKUP(F496,'Section D - Res Com.Care, MPHS '!T:T,'Section D - Res Com.Care, MPHS '!V:V),
IF(A496="E",_xlfn.XLOOKUP(F496,'Section E - Miscellaneous '!T:T,'Section E - Miscellaneous '!V:V))))))</f>
        <v>A-1.5-003</v>
      </c>
      <c r="R496" s="1202" t="str">
        <f t="shared" si="23"/>
        <v>GSWCOCCGen Shared Workers' Compensation Other Coronary Care Unit90007335</v>
      </c>
    </row>
    <row r="497" spans="1:18" x14ac:dyDescent="0.2">
      <c r="A497" s="1078" t="str">
        <f t="shared" si="22"/>
        <v>B</v>
      </c>
      <c r="B497" s="1086" t="s">
        <v>92</v>
      </c>
      <c r="C497" s="1438" t="s">
        <v>626</v>
      </c>
      <c r="D497" s="1089" t="s">
        <v>627</v>
      </c>
      <c r="E497" s="1438">
        <v>90005603</v>
      </c>
      <c r="F497" s="1132" t="s">
        <v>4860</v>
      </c>
      <c r="G497" s="1132"/>
      <c r="H497" s="1132"/>
      <c r="I497" s="1132" t="str">
        <f t="shared" si="21"/>
        <v>----Jul----</v>
      </c>
      <c r="J497" s="1132" t="str">
        <f>IF(ISNUMBER(MATCH(F497,Jan_Inputs_Calc!O:O,0)),"Jan","-")</f>
        <v>-</v>
      </c>
      <c r="K497" s="1132" t="str">
        <f>IF(ISNUMBER(MATCH(F497,Mar_Inputs_Calc_exHACC!O:O,0)),"Mar","-")</f>
        <v>-</v>
      </c>
      <c r="L497" s="1132" t="str">
        <f>IF(ISNUMBER(MATCH(F497,Jul_Inputs_Calc!P:P,0)),"Jul","-")</f>
        <v>Jul</v>
      </c>
      <c r="M497" s="1132" t="str">
        <f>IF(ISNUMBER(MATCH(F497,Sep_Inputs_Calc!O:O,0)),"Sep","-")</f>
        <v>-</v>
      </c>
      <c r="N497" s="1132" t="str">
        <f>IF(ISNUMBER(MATCH(F1294,Oct_Inputs_Calc!O:O,0)),"Oct","-")</f>
        <v>-</v>
      </c>
      <c r="O497" s="1132"/>
      <c r="P497" s="1138" t="str">
        <f>IF(A497=
"A",_xlfn.XLOOKUP(F497,'Section A - Public Patients'!T:T,'Section A - Public Patients'!S:S),
IF(A497="B",_xlfn.XLOOKUP(F497,'Section B - Private Patients'!T:T,'Section B - Private Patients'!S:S),
IF(A497="C",_xlfn.XLOOKUP(F497,'Section C - Psych &amp; Mental Hlth'!T:T,'Section C - Psych &amp; Mental Hlth'!S:S),
IF(A497="D",_xlfn.XLOOKUP(F497,'Section D - Res Com.Care, MPHS '!T:T,'Section D - Res Com.Care, MPHS '!S:S),
IF(A497="E",_xlfn.XLOOKUP(F497,'Section E - Miscellaneous '!T:T,'Section E - Miscellaneous '!S:S))))))</f>
        <v>LINKED-X</v>
      </c>
      <c r="Q497" s="1145" t="str">
        <f>IF(A497=
"A",_xlfn.XLOOKUP(F497,'Section A - Public Patients'!T:T,'Section A - Public Patients'!V:V),
IF(A497="B",_xlfn.XLOOKUP(F497,'Section B - Private Patients'!T:T,'Section B - Private Patients'!V:V),
IF(A497="C",_xlfn.XLOOKUP(F497,'Section C - Psych &amp; Mental Hlth'!T:T,'Section C - Psych &amp; Mental Hlth'!V:V),
IF(A497="D",_xlfn.XLOOKUP(F497,'Section D - Res Com.Care, MPHS '!T:T,'Section D - Res Com.Care, MPHS '!V:V),
IF(A497="E",_xlfn.XLOOKUP(F497,'Section E - Miscellaneous '!T:T,'Section E - Miscellaneous '!V:V))))))</f>
        <v>A-1.5-004</v>
      </c>
      <c r="R497" s="1202" t="str">
        <f t="shared" si="23"/>
        <v>GSWCOCCSDGen Shared Workers' Compensation Other Coronary Care Unit - SD90005603</v>
      </c>
    </row>
    <row r="498" spans="1:18" x14ac:dyDescent="0.2">
      <c r="A498" s="1078" t="str">
        <f t="shared" si="22"/>
        <v>B</v>
      </c>
      <c r="B498" s="1086" t="s">
        <v>92</v>
      </c>
      <c r="C498" s="1438" t="s">
        <v>628</v>
      </c>
      <c r="D498" s="1089" t="s">
        <v>629</v>
      </c>
      <c r="E498" s="1438">
        <v>90007336</v>
      </c>
      <c r="F498" s="1132" t="s">
        <v>4861</v>
      </c>
      <c r="G498" s="1132"/>
      <c r="H498" s="1132"/>
      <c r="I498" s="1132" t="str">
        <f t="shared" si="21"/>
        <v>----Jul----</v>
      </c>
      <c r="J498" s="1132" t="str">
        <f>IF(ISNUMBER(MATCH(F498,Jan_Inputs_Calc!O:O,0)),"Jan","-")</f>
        <v>-</v>
      </c>
      <c r="K498" s="1132" t="str">
        <f>IF(ISNUMBER(MATCH(F498,Mar_Inputs_Calc_exHACC!O:O,0)),"Mar","-")</f>
        <v>-</v>
      </c>
      <c r="L498" s="1132" t="str">
        <f>IF(ISNUMBER(MATCH(F498,Jul_Inputs_Calc!P:P,0)),"Jul","-")</f>
        <v>Jul</v>
      </c>
      <c r="M498" s="1132" t="str">
        <f>IF(ISNUMBER(MATCH(F498,Sep_Inputs_Calc!O:O,0)),"Sep","-")</f>
        <v>-</v>
      </c>
      <c r="N498" s="1132" t="str">
        <f>IF(ISNUMBER(MATCH(F1295,Oct_Inputs_Calc!O:O,0)),"Oct","-")</f>
        <v>-</v>
      </c>
      <c r="O498" s="1132"/>
      <c r="P498" s="1138" t="str">
        <f>IF(A498=
"A",_xlfn.XLOOKUP(F498,'Section A - Public Patients'!T:T,'Section A - Public Patients'!S:S),
IF(A498="B",_xlfn.XLOOKUP(F498,'Section B - Private Patients'!T:T,'Section B - Private Patients'!S:S),
IF(A498="C",_xlfn.XLOOKUP(F498,'Section C - Psych &amp; Mental Hlth'!T:T,'Section C - Psych &amp; Mental Hlth'!S:S),
IF(A498="D",_xlfn.XLOOKUP(F498,'Section D - Res Com.Care, MPHS '!T:T,'Section D - Res Com.Care, MPHS '!S:S),
IF(A498="E",_xlfn.XLOOKUP(F498,'Section E - Miscellaneous '!T:T,'Section E - Miscellaneous '!S:S))))))</f>
        <v>LINKED-X</v>
      </c>
      <c r="Q498" s="1145" t="str">
        <f>IF(A498=
"A",_xlfn.XLOOKUP(F498,'Section A - Public Patients'!T:T,'Section A - Public Patients'!V:V),
IF(A498="B",_xlfn.XLOOKUP(F498,'Section B - Private Patients'!T:T,'Section B - Private Patients'!V:V),
IF(A498="C",_xlfn.XLOOKUP(F498,'Section C - Psych &amp; Mental Hlth'!T:T,'Section C - Psych &amp; Mental Hlth'!V:V),
IF(A498="D",_xlfn.XLOOKUP(F498,'Section D - Res Com.Care, MPHS '!T:T,'Section D - Res Com.Care, MPHS '!V:V),
IF(A498="E",_xlfn.XLOOKUP(F498,'Section E - Miscellaneous '!T:T,'Section E - Miscellaneous '!V:V))))))</f>
        <v>A-1.5-005</v>
      </c>
      <c r="R498" s="1202" t="str">
        <f t="shared" si="23"/>
        <v>GSWCOICUGen Shared Workers' Compensation Other Intensive Care Unit90007336</v>
      </c>
    </row>
    <row r="499" spans="1:18" x14ac:dyDescent="0.2">
      <c r="A499" s="1078" t="str">
        <f t="shared" si="22"/>
        <v>B</v>
      </c>
      <c r="B499" s="1086" t="s">
        <v>92</v>
      </c>
      <c r="C499" s="1438" t="s">
        <v>630</v>
      </c>
      <c r="D499" s="1089" t="s">
        <v>631</v>
      </c>
      <c r="E499" s="1438">
        <v>90006456</v>
      </c>
      <c r="F499" s="1132" t="s">
        <v>4862</v>
      </c>
      <c r="G499" s="1132"/>
      <c r="H499" s="1132"/>
      <c r="I499" s="1132" t="str">
        <f t="shared" si="21"/>
        <v>----Jul----</v>
      </c>
      <c r="J499" s="1132" t="str">
        <f>IF(ISNUMBER(MATCH(F499,Jan_Inputs_Calc!O:O,0)),"Jan","-")</f>
        <v>-</v>
      </c>
      <c r="K499" s="1132" t="str">
        <f>IF(ISNUMBER(MATCH(F499,Mar_Inputs_Calc_exHACC!O:O,0)),"Mar","-")</f>
        <v>-</v>
      </c>
      <c r="L499" s="1132" t="str">
        <f>IF(ISNUMBER(MATCH(F499,Jul_Inputs_Calc!P:P,0)),"Jul","-")</f>
        <v>Jul</v>
      </c>
      <c r="M499" s="1132" t="str">
        <f>IF(ISNUMBER(MATCH(F499,Sep_Inputs_Calc!O:O,0)),"Sep","-")</f>
        <v>-</v>
      </c>
      <c r="N499" s="1132" t="str">
        <f>IF(ISNUMBER(MATCH(F1296,Oct_Inputs_Calc!O:O,0)),"Oct","-")</f>
        <v>-</v>
      </c>
      <c r="O499" s="1132"/>
      <c r="P499" s="1138" t="str">
        <f>IF(A499=
"A",_xlfn.XLOOKUP(F499,'Section A - Public Patients'!T:T,'Section A - Public Patients'!S:S),
IF(A499="B",_xlfn.XLOOKUP(F499,'Section B - Private Patients'!T:T,'Section B - Private Patients'!S:S),
IF(A499="C",_xlfn.XLOOKUP(F499,'Section C - Psych &amp; Mental Hlth'!T:T,'Section C - Psych &amp; Mental Hlth'!S:S),
IF(A499="D",_xlfn.XLOOKUP(F499,'Section D - Res Com.Care, MPHS '!T:T,'Section D - Res Com.Care, MPHS '!S:S),
IF(A499="E",_xlfn.XLOOKUP(F499,'Section E - Miscellaneous '!T:T,'Section E - Miscellaneous '!S:S))))))</f>
        <v>LINKED-X</v>
      </c>
      <c r="Q499" s="1145" t="str">
        <f>IF(A499=
"A",_xlfn.XLOOKUP(F499,'Section A - Public Patients'!T:T,'Section A - Public Patients'!V:V),
IF(A499="B",_xlfn.XLOOKUP(F499,'Section B - Private Patients'!T:T,'Section B - Private Patients'!V:V),
IF(A499="C",_xlfn.XLOOKUP(F499,'Section C - Psych &amp; Mental Hlth'!T:T,'Section C - Psych &amp; Mental Hlth'!V:V),
IF(A499="D",_xlfn.XLOOKUP(F499,'Section D - Res Com.Care, MPHS '!T:T,'Section D - Res Com.Care, MPHS '!V:V),
IF(A499="E",_xlfn.XLOOKUP(F499,'Section E - Miscellaneous '!T:T,'Section E - Miscellaneous '!V:V))))))</f>
        <v>A-1.5-006</v>
      </c>
      <c r="R499" s="1202" t="str">
        <f t="shared" si="23"/>
        <v>GSWCOICSDGen Shared Workers' Compensation Other Intensive Care Unit- SD90006456</v>
      </c>
    </row>
    <row r="500" spans="1:18" x14ac:dyDescent="0.2">
      <c r="A500" s="1078" t="str">
        <f t="shared" si="22"/>
        <v>B</v>
      </c>
      <c r="B500" s="1086" t="s">
        <v>92</v>
      </c>
      <c r="C500" s="1438" t="s">
        <v>632</v>
      </c>
      <c r="D500" s="1089" t="s">
        <v>633</v>
      </c>
      <c r="E500" s="1438">
        <v>90007337</v>
      </c>
      <c r="F500" s="1132" t="s">
        <v>4863</v>
      </c>
      <c r="G500" s="1132"/>
      <c r="H500" s="1132"/>
      <c r="I500" s="1132" t="str">
        <f t="shared" si="21"/>
        <v>----Jul----</v>
      </c>
      <c r="J500" s="1132" t="str">
        <f>IF(ISNUMBER(MATCH(F500,Jan_Inputs_Calc!O:O,0)),"Jan","-")</f>
        <v>-</v>
      </c>
      <c r="K500" s="1132" t="str">
        <f>IF(ISNUMBER(MATCH(F500,Mar_Inputs_Calc_exHACC!O:O,0)),"Mar","-")</f>
        <v>-</v>
      </c>
      <c r="L500" s="1132" t="str">
        <f>IF(ISNUMBER(MATCH(F500,Jul_Inputs_Calc!P:P,0)),"Jul","-")</f>
        <v>Jul</v>
      </c>
      <c r="M500" s="1132" t="str">
        <f>IF(ISNUMBER(MATCH(F500,Sep_Inputs_Calc!O:O,0)),"Sep","-")</f>
        <v>-</v>
      </c>
      <c r="N500" s="1132" t="str">
        <f>IF(ISNUMBER(MATCH(F1297,Oct_Inputs_Calc!O:O,0)),"Oct","-")</f>
        <v>-</v>
      </c>
      <c r="O500" s="1132"/>
      <c r="P500" s="1138" t="str">
        <f>IF(A500=
"A",_xlfn.XLOOKUP(F500,'Section A - Public Patients'!T:T,'Section A - Public Patients'!S:S),
IF(A500="B",_xlfn.XLOOKUP(F500,'Section B - Private Patients'!T:T,'Section B - Private Patients'!S:S),
IF(A500="C",_xlfn.XLOOKUP(F500,'Section C - Psych &amp; Mental Hlth'!T:T,'Section C - Psych &amp; Mental Hlth'!S:S),
IF(A500="D",_xlfn.XLOOKUP(F500,'Section D - Res Com.Care, MPHS '!T:T,'Section D - Res Com.Care, MPHS '!S:S),
IF(A500="E",_xlfn.XLOOKUP(F500,'Section E - Miscellaneous '!T:T,'Section E - Miscellaneous '!S:S))))))</f>
        <v>LINKED-X</v>
      </c>
      <c r="Q500" s="1145" t="str">
        <f>IF(A500=
"A",_xlfn.XLOOKUP(F500,'Section A - Public Patients'!T:T,'Section A - Public Patients'!V:V),
IF(A500="B",_xlfn.XLOOKUP(F500,'Section B - Private Patients'!T:T,'Section B - Private Patients'!V:V),
IF(A500="C",_xlfn.XLOOKUP(F500,'Section C - Psych &amp; Mental Hlth'!T:T,'Section C - Psych &amp; Mental Hlth'!V:V),
IF(A500="D",_xlfn.XLOOKUP(F500,'Section D - Res Com.Care, MPHS '!T:T,'Section D - Res Com.Care, MPHS '!V:V),
IF(A500="E",_xlfn.XLOOKUP(F500,'Section E - Miscellaneous '!T:T,'Section E - Miscellaneous '!V:V))))))</f>
        <v>A-1.5-007</v>
      </c>
      <c r="R500" s="1202" t="str">
        <f t="shared" si="23"/>
        <v>GSWCORGen Shared Workers' Compensation Other Rehabilitation90007337</v>
      </c>
    </row>
    <row r="501" spans="1:18" x14ac:dyDescent="0.2">
      <c r="A501" s="1078" t="str">
        <f t="shared" si="22"/>
        <v>B</v>
      </c>
      <c r="B501" s="1086" t="s">
        <v>92</v>
      </c>
      <c r="C501" s="1438" t="s">
        <v>634</v>
      </c>
      <c r="D501" s="1089" t="s">
        <v>635</v>
      </c>
      <c r="E501" s="1438">
        <v>90006016</v>
      </c>
      <c r="F501" s="1132" t="s">
        <v>4864</v>
      </c>
      <c r="G501" s="1132"/>
      <c r="H501" s="1132"/>
      <c r="I501" s="1132" t="str">
        <f t="shared" si="21"/>
        <v>----Jul----</v>
      </c>
      <c r="J501" s="1132" t="str">
        <f>IF(ISNUMBER(MATCH(F501,Jan_Inputs_Calc!O:O,0)),"Jan","-")</f>
        <v>-</v>
      </c>
      <c r="K501" s="1132" t="str">
        <f>IF(ISNUMBER(MATCH(F501,Mar_Inputs_Calc_exHACC!O:O,0)),"Mar","-")</f>
        <v>-</v>
      </c>
      <c r="L501" s="1132" t="str">
        <f>IF(ISNUMBER(MATCH(F501,Jul_Inputs_Calc!P:P,0)),"Jul","-")</f>
        <v>Jul</v>
      </c>
      <c r="M501" s="1132" t="str">
        <f>IF(ISNUMBER(MATCH(F501,Sep_Inputs_Calc!O:O,0)),"Sep","-")</f>
        <v>-</v>
      </c>
      <c r="N501" s="1132" t="str">
        <f>IF(ISNUMBER(MATCH(F1298,Oct_Inputs_Calc!O:O,0)),"Oct","-")</f>
        <v>-</v>
      </c>
      <c r="O501" s="1132"/>
      <c r="P501" s="1138" t="str">
        <f>IF(A501=
"A",_xlfn.XLOOKUP(F501,'Section A - Public Patients'!T:T,'Section A - Public Patients'!S:S),
IF(A501="B",_xlfn.XLOOKUP(F501,'Section B - Private Patients'!T:T,'Section B - Private Patients'!S:S),
IF(A501="C",_xlfn.XLOOKUP(F501,'Section C - Psych &amp; Mental Hlth'!T:T,'Section C - Psych &amp; Mental Hlth'!S:S),
IF(A501="D",_xlfn.XLOOKUP(F501,'Section D - Res Com.Care, MPHS '!T:T,'Section D - Res Com.Care, MPHS '!S:S),
IF(A501="E",_xlfn.XLOOKUP(F501,'Section E - Miscellaneous '!T:T,'Section E - Miscellaneous '!S:S))))))</f>
        <v>LINKED-X</v>
      </c>
      <c r="Q501" s="1145" t="str">
        <f>IF(A501=
"A",_xlfn.XLOOKUP(F501,'Section A - Public Patients'!T:T,'Section A - Public Patients'!V:V),
IF(A501="B",_xlfn.XLOOKUP(F501,'Section B - Private Patients'!T:T,'Section B - Private Patients'!V:V),
IF(A501="C",_xlfn.XLOOKUP(F501,'Section C - Psych &amp; Mental Hlth'!T:T,'Section C - Psych &amp; Mental Hlth'!V:V),
IF(A501="D",_xlfn.XLOOKUP(F501,'Section D - Res Com.Care, MPHS '!T:T,'Section D - Res Com.Care, MPHS '!V:V),
IF(A501="E",_xlfn.XLOOKUP(F501,'Section E - Miscellaneous '!T:T,'Section E - Miscellaneous '!V:V))))))</f>
        <v>A-1.5-008</v>
      </c>
      <c r="R501" s="1202" t="str">
        <f t="shared" si="23"/>
        <v>GSWCORSDGen Shared Workers' Compensation Other Rehabilitation - SD90006016</v>
      </c>
    </row>
    <row r="502" spans="1:18" x14ac:dyDescent="0.2">
      <c r="A502" s="1078" t="str">
        <f t="shared" si="22"/>
        <v>B</v>
      </c>
      <c r="B502" s="1086" t="s">
        <v>92</v>
      </c>
      <c r="C502" s="1438" t="s">
        <v>640</v>
      </c>
      <c r="D502" s="1089" t="s">
        <v>641</v>
      </c>
      <c r="E502" s="1438">
        <v>90007338</v>
      </c>
      <c r="F502" s="1132" t="s">
        <v>4865</v>
      </c>
      <c r="G502" s="1132"/>
      <c r="H502" s="1132"/>
      <c r="I502" s="1132" t="str">
        <f t="shared" si="21"/>
        <v>----Jul----</v>
      </c>
      <c r="J502" s="1132" t="str">
        <f>IF(ISNUMBER(MATCH(F502,Jan_Inputs_Calc!O:O,0)),"Jan","-")</f>
        <v>-</v>
      </c>
      <c r="K502" s="1132" t="str">
        <f>IF(ISNUMBER(MATCH(F502,Mar_Inputs_Calc_exHACC!O:O,0)),"Mar","-")</f>
        <v>-</v>
      </c>
      <c r="L502" s="1132" t="str">
        <f>IF(ISNUMBER(MATCH(F502,Jul_Inputs_Calc!P:P,0)),"Jul","-")</f>
        <v>Jul</v>
      </c>
      <c r="M502" s="1132" t="str">
        <f>IF(ISNUMBER(MATCH(F502,Sep_Inputs_Calc!O:O,0)),"Sep","-")</f>
        <v>-</v>
      </c>
      <c r="N502" s="1132" t="str">
        <f>IF(ISNUMBER(MATCH(F1299,Oct_Inputs_Calc!O:O,0)),"Oct","-")</f>
        <v>-</v>
      </c>
      <c r="O502" s="1132"/>
      <c r="P502" s="1138" t="str">
        <f>IF(A502=
"A",_xlfn.XLOOKUP(F502,'Section A - Public Patients'!T:T,'Section A - Public Patients'!S:S),
IF(A502="B",_xlfn.XLOOKUP(F502,'Section B - Private Patients'!T:T,'Section B - Private Patients'!S:S),
IF(A502="C",_xlfn.XLOOKUP(F502,'Section C - Psych &amp; Mental Hlth'!T:T,'Section C - Psych &amp; Mental Hlth'!S:S),
IF(A502="D",_xlfn.XLOOKUP(F502,'Section D - Res Com.Care, MPHS '!T:T,'Section D - Res Com.Care, MPHS '!S:S),
IF(A502="E",_xlfn.XLOOKUP(F502,'Section E - Miscellaneous '!T:T,'Section E - Miscellaneous '!S:S))))))</f>
        <v>LINKED-X</v>
      </c>
      <c r="Q502" s="1145" t="str">
        <f>IF(A502=
"A",_xlfn.XLOOKUP(F502,'Section A - Public Patients'!T:T,'Section A - Public Patients'!V:V),
IF(A502="B",_xlfn.XLOOKUP(F502,'Section B - Private Patients'!T:T,'Section B - Private Patients'!V:V),
IF(A502="C",_xlfn.XLOOKUP(F502,'Section C - Psych &amp; Mental Hlth'!T:T,'Section C - Psych &amp; Mental Hlth'!V:V),
IF(A502="D",_xlfn.XLOOKUP(F502,'Section D - Res Com.Care, MPHS '!T:T,'Section D - Res Com.Care, MPHS '!V:V),
IF(A502="E",_xlfn.XLOOKUP(F502,'Section E - Miscellaneous '!T:T,'Section E - Miscellaneous '!V:V))))))</f>
        <v>A-1.5-013</v>
      </c>
      <c r="R502" s="1202" t="str">
        <f t="shared" si="23"/>
        <v>GSWCOHHGen Shared Worker's Comp Other Hospital in the Home90007338</v>
      </c>
    </row>
    <row r="503" spans="1:18" x14ac:dyDescent="0.2">
      <c r="A503" s="1078" t="str">
        <f t="shared" si="22"/>
        <v>B</v>
      </c>
      <c r="B503" s="1086" t="s">
        <v>92</v>
      </c>
      <c r="C503" s="1438" t="s">
        <v>642</v>
      </c>
      <c r="D503" s="1089" t="s">
        <v>643</v>
      </c>
      <c r="E503" s="1438">
        <v>90006457</v>
      </c>
      <c r="F503" s="1132" t="s">
        <v>4866</v>
      </c>
      <c r="G503" s="1132"/>
      <c r="H503" s="1132"/>
      <c r="I503" s="1132" t="str">
        <f t="shared" si="21"/>
        <v>----Jul----</v>
      </c>
      <c r="J503" s="1132" t="str">
        <f>IF(ISNUMBER(MATCH(F503,Jan_Inputs_Calc!O:O,0)),"Jan","-")</f>
        <v>-</v>
      </c>
      <c r="K503" s="1132" t="str">
        <f>IF(ISNUMBER(MATCH(F503,Mar_Inputs_Calc_exHACC!O:O,0)),"Mar","-")</f>
        <v>-</v>
      </c>
      <c r="L503" s="1132" t="str">
        <f>IF(ISNUMBER(MATCH(F503,Jul_Inputs_Calc!P:P,0)),"Jul","-")</f>
        <v>Jul</v>
      </c>
      <c r="M503" s="1132" t="str">
        <f>IF(ISNUMBER(MATCH(F503,Sep_Inputs_Calc!O:O,0)),"Sep","-")</f>
        <v>-</v>
      </c>
      <c r="N503" s="1132" t="str">
        <f>IF(ISNUMBER(MATCH(F1300,Oct_Inputs_Calc!O:O,0)),"Oct","-")</f>
        <v>-</v>
      </c>
      <c r="O503" s="1132"/>
      <c r="P503" s="1138" t="str">
        <f>IF(A503=
"A",_xlfn.XLOOKUP(F503,'Section A - Public Patients'!T:T,'Section A - Public Patients'!S:S),
IF(A503="B",_xlfn.XLOOKUP(F503,'Section B - Private Patients'!T:T,'Section B - Private Patients'!S:S),
IF(A503="C",_xlfn.XLOOKUP(F503,'Section C - Psych &amp; Mental Hlth'!T:T,'Section C - Psych &amp; Mental Hlth'!S:S),
IF(A503="D",_xlfn.XLOOKUP(F503,'Section D - Res Com.Care, MPHS '!T:T,'Section D - Res Com.Care, MPHS '!S:S),
IF(A503="E",_xlfn.XLOOKUP(F503,'Section E - Miscellaneous '!T:T,'Section E - Miscellaneous '!S:S))))))</f>
        <v>LINKED-X</v>
      </c>
      <c r="Q503" s="1145" t="str">
        <f>IF(A503=
"A",_xlfn.XLOOKUP(F503,'Section A - Public Patients'!T:T,'Section A - Public Patients'!V:V),
IF(A503="B",_xlfn.XLOOKUP(F503,'Section B - Private Patients'!T:T,'Section B - Private Patients'!V:V),
IF(A503="C",_xlfn.XLOOKUP(F503,'Section C - Psych &amp; Mental Hlth'!T:T,'Section C - Psych &amp; Mental Hlth'!V:V),
IF(A503="D",_xlfn.XLOOKUP(F503,'Section D - Res Com.Care, MPHS '!T:T,'Section D - Res Com.Care, MPHS '!V:V),
IF(A503="E",_xlfn.XLOOKUP(F503,'Section E - Miscellaneous '!T:T,'Section E - Miscellaneous '!V:V))))))</f>
        <v>A-1.5-013</v>
      </c>
      <c r="R503" s="1202" t="str">
        <f t="shared" si="23"/>
        <v>GSWCOHHSDGen Shared Worker's Comp Other Hospital in the Home SD90006457</v>
      </c>
    </row>
    <row r="504" spans="1:18" x14ac:dyDescent="0.2">
      <c r="A504" s="1078" t="str">
        <f t="shared" si="22"/>
        <v>B</v>
      </c>
      <c r="B504" s="1086" t="s">
        <v>44</v>
      </c>
      <c r="C504" s="1438" t="s">
        <v>636</v>
      </c>
      <c r="D504" s="1089" t="s">
        <v>637</v>
      </c>
      <c r="E504" s="1438">
        <v>90007339</v>
      </c>
      <c r="F504" s="1132" t="s">
        <v>4867</v>
      </c>
      <c r="G504" s="1132"/>
      <c r="H504" s="1132"/>
      <c r="I504" s="1132" t="str">
        <f t="shared" si="21"/>
        <v>----Jul----</v>
      </c>
      <c r="J504" s="1132" t="str">
        <f>IF(ISNUMBER(MATCH(F504,Jan_Inputs_Calc!O:O,0)),"Jan","-")</f>
        <v>-</v>
      </c>
      <c r="K504" s="1132" t="str">
        <f>IF(ISNUMBER(MATCH(F504,Mar_Inputs_Calc_exHACC!O:O,0)),"Mar","-")</f>
        <v>-</v>
      </c>
      <c r="L504" s="1132" t="str">
        <f>IF(ISNUMBER(MATCH(F504,Jul_Inputs_Calc!P:P,0)),"Jul","-")</f>
        <v>Jul</v>
      </c>
      <c r="M504" s="1132" t="str">
        <f>IF(ISNUMBER(MATCH(F504,Sep_Inputs_Calc!O:O,0)),"Sep","-")</f>
        <v>-</v>
      </c>
      <c r="N504" s="1132" t="str">
        <f>IF(ISNUMBER(MATCH(F1301,Oct_Inputs_Calc!O:O,0)),"Oct","-")</f>
        <v>-</v>
      </c>
      <c r="O504" s="1132"/>
      <c r="P504" s="1138" t="str">
        <f>IF(A504=
"A",_xlfn.XLOOKUP(F504,'Section A - Public Patients'!T:T,'Section A - Public Patients'!S:S),
IF(A504="B",_xlfn.XLOOKUP(F504,'Section B - Private Patients'!T:T,'Section B - Private Patients'!S:S),
IF(A504="C",_xlfn.XLOOKUP(F504,'Section C - Psych &amp; Mental Hlth'!T:T,'Section C - Psych &amp; Mental Hlth'!S:S),
IF(A504="D",_xlfn.XLOOKUP(F504,'Section D - Res Com.Care, MPHS '!T:T,'Section D - Res Com.Care, MPHS '!S:S),
IF(A504="E",_xlfn.XLOOKUP(F504,'Section E - Miscellaneous '!T:T,'Section E - Miscellaneous '!S:S))))))</f>
        <v>LINKED-X</v>
      </c>
      <c r="Q504" s="1145" t="str">
        <f>IF(A504=
"A",_xlfn.XLOOKUP(F504,'Section A - Public Patients'!T:T,'Section A - Public Patients'!V:V),
IF(A504="B",_xlfn.XLOOKUP(F504,'Section B - Private Patients'!T:T,'Section B - Private Patients'!V:V),
IF(A504="C",_xlfn.XLOOKUP(F504,'Section C - Psych &amp; Mental Hlth'!T:T,'Section C - Psych &amp; Mental Hlth'!V:V),
IF(A504="D",_xlfn.XLOOKUP(F504,'Section D - Res Com.Care, MPHS '!T:T,'Section D - Res Com.Care, MPHS '!V:V),
IF(A504="E",_xlfn.XLOOKUP(F504,'Section E - Miscellaneous '!T:T,'Section E - Miscellaneous '!V:V))))))</f>
        <v>A-1.5-019</v>
      </c>
      <c r="R504" s="1202" t="str">
        <f t="shared" si="23"/>
        <v>GSWCONGen Shared Workers' Comp Other Special Care Nursery90007339</v>
      </c>
    </row>
    <row r="505" spans="1:18" x14ac:dyDescent="0.2">
      <c r="A505" s="1078" t="str">
        <f t="shared" si="22"/>
        <v>B</v>
      </c>
      <c r="B505" s="1086" t="s">
        <v>44</v>
      </c>
      <c r="C505" s="1438" t="s">
        <v>638</v>
      </c>
      <c r="D505" s="1089" t="s">
        <v>639</v>
      </c>
      <c r="E505" s="1438">
        <v>90005796</v>
      </c>
      <c r="F505" s="1132" t="s">
        <v>4868</v>
      </c>
      <c r="G505" s="1132"/>
      <c r="H505" s="1132"/>
      <c r="I505" s="1132" t="str">
        <f t="shared" si="21"/>
        <v>----Jul----</v>
      </c>
      <c r="J505" s="1132" t="str">
        <f>IF(ISNUMBER(MATCH(F505,Jan_Inputs_Calc!O:O,0)),"Jan","-")</f>
        <v>-</v>
      </c>
      <c r="K505" s="1132" t="str">
        <f>IF(ISNUMBER(MATCH(F505,Mar_Inputs_Calc_exHACC!O:O,0)),"Mar","-")</f>
        <v>-</v>
      </c>
      <c r="L505" s="1132" t="str">
        <f>IF(ISNUMBER(MATCH(F505,Jul_Inputs_Calc!P:P,0)),"Jul","-")</f>
        <v>Jul</v>
      </c>
      <c r="M505" s="1132" t="str">
        <f>IF(ISNUMBER(MATCH(F505,Sep_Inputs_Calc!O:O,0)),"Sep","-")</f>
        <v>-</v>
      </c>
      <c r="N505" s="1132" t="str">
        <f>IF(ISNUMBER(MATCH(F1302,Oct_Inputs_Calc!O:O,0)),"Oct","-")</f>
        <v>-</v>
      </c>
      <c r="O505" s="1132"/>
      <c r="P505" s="1138" t="str">
        <f>IF(A505=
"A",_xlfn.XLOOKUP(F505,'Section A - Public Patients'!T:T,'Section A - Public Patients'!S:S),
IF(A505="B",_xlfn.XLOOKUP(F505,'Section B - Private Patients'!T:T,'Section B - Private Patients'!S:S),
IF(A505="C",_xlfn.XLOOKUP(F505,'Section C - Psych &amp; Mental Hlth'!T:T,'Section C - Psych &amp; Mental Hlth'!S:S),
IF(A505="D",_xlfn.XLOOKUP(F505,'Section D - Res Com.Care, MPHS '!T:T,'Section D - Res Com.Care, MPHS '!S:S),
IF(A505="E",_xlfn.XLOOKUP(F505,'Section E - Miscellaneous '!T:T,'Section E - Miscellaneous '!S:S))))))</f>
        <v>LINKED-X</v>
      </c>
      <c r="Q505" s="1145" t="str">
        <f>IF(A505=
"A",_xlfn.XLOOKUP(F505,'Section A - Public Patients'!T:T,'Section A - Public Patients'!V:V),
IF(A505="B",_xlfn.XLOOKUP(F505,'Section B - Private Patients'!T:T,'Section B - Private Patients'!V:V),
IF(A505="C",_xlfn.XLOOKUP(F505,'Section C - Psych &amp; Mental Hlth'!T:T,'Section C - Psych &amp; Mental Hlth'!V:V),
IF(A505="D",_xlfn.XLOOKUP(F505,'Section D - Res Com.Care, MPHS '!T:T,'Section D - Res Com.Care, MPHS '!V:V),
IF(A505="E",_xlfn.XLOOKUP(F505,'Section E - Miscellaneous '!T:T,'Section E - Miscellaneous '!V:V))))))</f>
        <v>A-1.5-020</v>
      </c>
      <c r="R505" s="1202" t="str">
        <f t="shared" si="23"/>
        <v>GSWCONSDGen Shared Workers' Comp Other Special Care Nursery SD90005796</v>
      </c>
    </row>
    <row r="506" spans="1:18" x14ac:dyDescent="0.2">
      <c r="A506" s="1078" t="str">
        <f t="shared" si="22"/>
        <v>B</v>
      </c>
      <c r="B506" s="1086" t="s">
        <v>44</v>
      </c>
      <c r="C506" s="1438" t="s">
        <v>644</v>
      </c>
      <c r="D506" s="1089" t="s">
        <v>645</v>
      </c>
      <c r="E506" s="1438">
        <v>90007340</v>
      </c>
      <c r="F506" s="1132" t="s">
        <v>4869</v>
      </c>
      <c r="G506" s="1132"/>
      <c r="H506" s="1132"/>
      <c r="I506" s="1132" t="str">
        <f t="shared" si="21"/>
        <v>----Jul----</v>
      </c>
      <c r="J506" s="1132" t="str">
        <f>IF(ISNUMBER(MATCH(F506,Jan_Inputs_Calc!O:O,0)),"Jan","-")</f>
        <v>-</v>
      </c>
      <c r="K506" s="1132" t="str">
        <f>IF(ISNUMBER(MATCH(F506,Mar_Inputs_Calc_exHACC!O:O,0)),"Mar","-")</f>
        <v>-</v>
      </c>
      <c r="L506" s="1132" t="str">
        <f>IF(ISNUMBER(MATCH(F506,Jul_Inputs_Calc!P:P,0)),"Jul","-")</f>
        <v>Jul</v>
      </c>
      <c r="M506" s="1132" t="str">
        <f>IF(ISNUMBER(MATCH(F506,Sep_Inputs_Calc!O:O,0)),"Sep","-")</f>
        <v>-</v>
      </c>
      <c r="N506" s="1132" t="str">
        <f>IF(ISNUMBER(MATCH(F1303,Oct_Inputs_Calc!O:O,0)),"Oct","-")</f>
        <v>-</v>
      </c>
      <c r="O506" s="1132"/>
      <c r="P506" s="1138" t="str">
        <f>IF(A506=
"A",_xlfn.XLOOKUP(F506,'Section A - Public Patients'!T:T,'Section A - Public Patients'!S:S),
IF(A506="B",_xlfn.XLOOKUP(F506,'Section B - Private Patients'!T:T,'Section B - Private Patients'!S:S),
IF(A506="C",_xlfn.XLOOKUP(F506,'Section C - Psych &amp; Mental Hlth'!T:T,'Section C - Psych &amp; Mental Hlth'!S:S),
IF(A506="D",_xlfn.XLOOKUP(F506,'Section D - Res Com.Care, MPHS '!T:T,'Section D - Res Com.Care, MPHS '!S:S),
IF(A506="E",_xlfn.XLOOKUP(F506,'Section E - Miscellaneous '!T:T,'Section E - Miscellaneous '!S:S))))))</f>
        <v>LINKED-X</v>
      </c>
      <c r="Q506" s="1145" t="str">
        <f>IF(A506=
"A",_xlfn.XLOOKUP(F506,'Section A - Public Patients'!T:T,'Section A - Public Patients'!V:V),
IF(A506="B",_xlfn.XLOOKUP(F506,'Section B - Private Patients'!T:T,'Section B - Private Patients'!V:V),
IF(A506="C",_xlfn.XLOOKUP(F506,'Section C - Psych &amp; Mental Hlth'!T:T,'Section C - Psych &amp; Mental Hlth'!V:V),
IF(A506="D",_xlfn.XLOOKUP(F506,'Section D - Res Com.Care, MPHS '!T:T,'Section D - Res Com.Care, MPHS '!V:V),
IF(A506="E",_xlfn.XLOOKUP(F506,'Section E - Miscellaneous '!T:T,'Section E - Miscellaneous '!V:V))))))</f>
        <v>A-1.5-019</v>
      </c>
      <c r="R506" s="1202" t="str">
        <f t="shared" si="23"/>
        <v>GSWCOQNGen Shared Workers' Comp Other Qualified Special Care Nursery90007340</v>
      </c>
    </row>
    <row r="507" spans="1:18" x14ac:dyDescent="0.2">
      <c r="A507" s="1078" t="str">
        <f t="shared" si="22"/>
        <v>B</v>
      </c>
      <c r="B507" s="1086" t="s">
        <v>44</v>
      </c>
      <c r="C507" s="1438" t="s">
        <v>646</v>
      </c>
      <c r="D507" s="1089" t="s">
        <v>647</v>
      </c>
      <c r="E507" s="1438">
        <v>90006458</v>
      </c>
      <c r="F507" s="1132" t="s">
        <v>4870</v>
      </c>
      <c r="G507" s="1132"/>
      <c r="H507" s="1132"/>
      <c r="I507" s="1132" t="str">
        <f t="shared" si="21"/>
        <v>----Jul----</v>
      </c>
      <c r="J507" s="1132" t="str">
        <f>IF(ISNUMBER(MATCH(F507,Jan_Inputs_Calc!O:O,0)),"Jan","-")</f>
        <v>-</v>
      </c>
      <c r="K507" s="1132" t="str">
        <f>IF(ISNUMBER(MATCH(F507,Mar_Inputs_Calc_exHACC!O:O,0)),"Mar","-")</f>
        <v>-</v>
      </c>
      <c r="L507" s="1132" t="str">
        <f>IF(ISNUMBER(MATCH(F507,Jul_Inputs_Calc!P:P,0)),"Jul","-")</f>
        <v>Jul</v>
      </c>
      <c r="M507" s="1132" t="str">
        <f>IF(ISNUMBER(MATCH(F507,Sep_Inputs_Calc!O:O,0)),"Sep","-")</f>
        <v>-</v>
      </c>
      <c r="N507" s="1132" t="str">
        <f>IF(ISNUMBER(MATCH(F1304,Oct_Inputs_Calc!O:O,0)),"Oct","-")</f>
        <v>-</v>
      </c>
      <c r="O507" s="1132"/>
      <c r="P507" s="1138" t="str">
        <f>IF(A507=
"A",_xlfn.XLOOKUP(F507,'Section A - Public Patients'!T:T,'Section A - Public Patients'!S:S),
IF(A507="B",_xlfn.XLOOKUP(F507,'Section B - Private Patients'!T:T,'Section B - Private Patients'!S:S),
IF(A507="C",_xlfn.XLOOKUP(F507,'Section C - Psych &amp; Mental Hlth'!T:T,'Section C - Psych &amp; Mental Hlth'!S:S),
IF(A507="D",_xlfn.XLOOKUP(F507,'Section D - Res Com.Care, MPHS '!T:T,'Section D - Res Com.Care, MPHS '!S:S),
IF(A507="E",_xlfn.XLOOKUP(F507,'Section E - Miscellaneous '!T:T,'Section E - Miscellaneous '!S:S))))))</f>
        <v>LINKED-X</v>
      </c>
      <c r="Q507" s="1145" t="str">
        <f>IF(A507=
"A",_xlfn.XLOOKUP(F507,'Section A - Public Patients'!T:T,'Section A - Public Patients'!V:V),
IF(A507="B",_xlfn.XLOOKUP(F507,'Section B - Private Patients'!T:T,'Section B - Private Patients'!V:V),
IF(A507="C",_xlfn.XLOOKUP(F507,'Section C - Psych &amp; Mental Hlth'!T:T,'Section C - Psych &amp; Mental Hlth'!V:V),
IF(A507="D",_xlfn.XLOOKUP(F507,'Section D - Res Com.Care, MPHS '!T:T,'Section D - Res Com.Care, MPHS '!V:V),
IF(A507="E",_xlfn.XLOOKUP(F507,'Section E - Miscellaneous '!T:T,'Section E - Miscellaneous '!V:V))))))</f>
        <v>A-1.5-020</v>
      </c>
      <c r="R507" s="1202" t="str">
        <f t="shared" si="23"/>
        <v>GSWCOQNSDGen Shared Workers' Comp Other Qualified Special Care Nursery SD90006458</v>
      </c>
    </row>
    <row r="508" spans="1:18" x14ac:dyDescent="0.2">
      <c r="A508" s="1078" t="str">
        <f t="shared" si="22"/>
        <v>B</v>
      </c>
      <c r="B508" s="1086" t="s">
        <v>89</v>
      </c>
      <c r="C508" s="1438" t="s">
        <v>648</v>
      </c>
      <c r="D508" s="1089" t="s">
        <v>649</v>
      </c>
      <c r="E508" s="1438">
        <v>90007341</v>
      </c>
      <c r="F508" s="1132" t="s">
        <v>4871</v>
      </c>
      <c r="G508" s="1132"/>
      <c r="H508" s="1132"/>
      <c r="I508" s="1132" t="str">
        <f t="shared" si="21"/>
        <v>----Jul----</v>
      </c>
      <c r="J508" s="1132" t="str">
        <f>IF(ISNUMBER(MATCH(F508,Jan_Inputs_Calc!O:O,0)),"Jan","-")</f>
        <v>-</v>
      </c>
      <c r="K508" s="1132" t="str">
        <f>IF(ISNUMBER(MATCH(F508,Mar_Inputs_Calc_exHACC!O:O,0)),"Mar","-")</f>
        <v>-</v>
      </c>
      <c r="L508" s="1132" t="str">
        <f>IF(ISNUMBER(MATCH(F508,Jul_Inputs_Calc!P:P,0)),"Jul","-")</f>
        <v>Jul</v>
      </c>
      <c r="M508" s="1132" t="str">
        <f>IF(ISNUMBER(MATCH(F508,Sep_Inputs_Calc!O:O,0)),"Sep","-")</f>
        <v>-</v>
      </c>
      <c r="N508" s="1132" t="str">
        <f>IF(ISNUMBER(MATCH(F1305,Oct_Inputs_Calc!O:O,0)),"Oct","-")</f>
        <v>-</v>
      </c>
      <c r="O508" s="1132"/>
      <c r="P508" s="1138" t="str">
        <f>IF(A508=
"A",_xlfn.XLOOKUP(F508,'Section A - Public Patients'!T:T,'Section A - Public Patients'!S:S),
IF(A508="B",_xlfn.XLOOKUP(F508,'Section B - Private Patients'!T:T,'Section B - Private Patients'!S:S),
IF(A508="C",_xlfn.XLOOKUP(F508,'Section C - Psych &amp; Mental Hlth'!T:T,'Section C - Psych &amp; Mental Hlth'!S:S),
IF(A508="D",_xlfn.XLOOKUP(F508,'Section D - Res Com.Care, MPHS '!T:T,'Section D - Res Com.Care, MPHS '!S:S),
IF(A508="E",_xlfn.XLOOKUP(F508,'Section E - Miscellaneous '!T:T,'Section E - Miscellaneous '!S:S))))))</f>
        <v>LINKED-X</v>
      </c>
      <c r="Q508" s="1145" t="str">
        <f>IF(A508=
"A",_xlfn.XLOOKUP(F508,'Section A - Public Patients'!T:T,'Section A - Public Patients'!V:V),
IF(A508="B",_xlfn.XLOOKUP(F508,'Section B - Private Patients'!T:T,'Section B - Private Patients'!V:V),
IF(A508="C",_xlfn.XLOOKUP(F508,'Section C - Psych &amp; Mental Hlth'!T:T,'Section C - Psych &amp; Mental Hlth'!V:V),
IF(A508="D",_xlfn.XLOOKUP(F508,'Section D - Res Com.Care, MPHS '!T:T,'Section D - Res Com.Care, MPHS '!V:V),
IF(A508="E",_xlfn.XLOOKUP(F508,'Section E - Miscellaneous '!T:T,'Section E - Miscellaneous '!V:V))))))</f>
        <v>A-1.5-027</v>
      </c>
      <c r="R508" s="1202" t="str">
        <f t="shared" si="23"/>
        <v>GSWCOLSGen Shared Workers' Compensation Other Long Stay90007341</v>
      </c>
    </row>
    <row r="509" spans="1:18" x14ac:dyDescent="0.2">
      <c r="A509" s="1078" t="str">
        <f t="shared" si="22"/>
        <v>B</v>
      </c>
      <c r="B509" s="1086" t="s">
        <v>89</v>
      </c>
      <c r="C509" s="1438" t="s">
        <v>650</v>
      </c>
      <c r="D509" s="1089" t="s">
        <v>651</v>
      </c>
      <c r="E509" s="1438">
        <v>90006017</v>
      </c>
      <c r="F509" s="1132" t="s">
        <v>4872</v>
      </c>
      <c r="G509" s="1132"/>
      <c r="H509" s="1132"/>
      <c r="I509" s="1132" t="str">
        <f t="shared" si="21"/>
        <v>----Jul----</v>
      </c>
      <c r="J509" s="1132" t="str">
        <f>IF(ISNUMBER(MATCH(F509,Jan_Inputs_Calc!O:O,0)),"Jan","-")</f>
        <v>-</v>
      </c>
      <c r="K509" s="1132" t="str">
        <f>IF(ISNUMBER(MATCH(F509,Mar_Inputs_Calc_exHACC!O:O,0)),"Mar","-")</f>
        <v>-</v>
      </c>
      <c r="L509" s="1132" t="str">
        <f>IF(ISNUMBER(MATCH(F509,Jul_Inputs_Calc!P:P,0)),"Jul","-")</f>
        <v>Jul</v>
      </c>
      <c r="M509" s="1132" t="str">
        <f>IF(ISNUMBER(MATCH(F509,Sep_Inputs_Calc!O:O,0)),"Sep","-")</f>
        <v>-</v>
      </c>
      <c r="N509" s="1132" t="str">
        <f>IF(ISNUMBER(MATCH(F1306,Oct_Inputs_Calc!O:O,0)),"Oct","-")</f>
        <v>-</v>
      </c>
      <c r="O509" s="1132"/>
      <c r="P509" s="1138" t="str">
        <f>IF(A509=
"A",_xlfn.XLOOKUP(F509,'Section A - Public Patients'!T:T,'Section A - Public Patients'!S:S),
IF(A509="B",_xlfn.XLOOKUP(F509,'Section B - Private Patients'!T:T,'Section B - Private Patients'!S:S),
IF(A509="C",_xlfn.XLOOKUP(F509,'Section C - Psych &amp; Mental Hlth'!T:T,'Section C - Psych &amp; Mental Hlth'!S:S),
IF(A509="D",_xlfn.XLOOKUP(F509,'Section D - Res Com.Care, MPHS '!T:T,'Section D - Res Com.Care, MPHS '!S:S),
IF(A509="E",_xlfn.XLOOKUP(F509,'Section E - Miscellaneous '!T:T,'Section E - Miscellaneous '!S:S))))))</f>
        <v>LINKED-X</v>
      </c>
      <c r="Q509" s="1145" t="str">
        <f>IF(A509=
"A",_xlfn.XLOOKUP(F509,'Section A - Public Patients'!T:T,'Section A - Public Patients'!V:V),
IF(A509="B",_xlfn.XLOOKUP(F509,'Section B - Private Patients'!T:T,'Section B - Private Patients'!V:V),
IF(A509="C",_xlfn.XLOOKUP(F509,'Section C - Psych &amp; Mental Hlth'!T:T,'Section C - Psych &amp; Mental Hlth'!V:V),
IF(A509="D",_xlfn.XLOOKUP(F509,'Section D - Res Com.Care, MPHS '!T:T,'Section D - Res Com.Care, MPHS '!V:V),
IF(A509="E",_xlfn.XLOOKUP(F509,'Section E - Miscellaneous '!T:T,'Section E - Miscellaneous '!V:V))))))</f>
        <v>A-1.5-028</v>
      </c>
      <c r="R509" s="1202" t="str">
        <f t="shared" si="23"/>
        <v>GSWCOLSSDGen Shared Workers' Compensation Other Long Stay - SD90006017</v>
      </c>
    </row>
    <row r="510" spans="1:18" ht="25.5" x14ac:dyDescent="0.2">
      <c r="A510" s="1078" t="str">
        <f t="shared" si="22"/>
        <v>B</v>
      </c>
      <c r="B510" s="1086" t="s">
        <v>347</v>
      </c>
      <c r="C510" s="1438" t="s">
        <v>6181</v>
      </c>
      <c r="D510" s="1089" t="s">
        <v>652</v>
      </c>
      <c r="E510" s="1438">
        <v>90007342</v>
      </c>
      <c r="F510" s="1132" t="s">
        <v>4873</v>
      </c>
      <c r="G510" s="1132"/>
      <c r="H510" s="1132"/>
      <c r="I510" s="1132" t="str">
        <f t="shared" si="21"/>
        <v>----Jul----</v>
      </c>
      <c r="J510" s="1132" t="str">
        <f>IF(ISNUMBER(MATCH(F510,Jan_Inputs_Calc!O:O,0)),"Jan","-")</f>
        <v>-</v>
      </c>
      <c r="K510" s="1132" t="str">
        <f>IF(ISNUMBER(MATCH(F510,Mar_Inputs_Calc_exHACC!O:O,0)),"Mar","-")</f>
        <v>-</v>
      </c>
      <c r="L510" s="1132" t="str">
        <f>IF(ISNUMBER(MATCH(F510,Jul_Inputs_Calc!P:P,0)),"Jul","-")</f>
        <v>Jul</v>
      </c>
      <c r="M510" s="1132" t="str">
        <f>IF(ISNUMBER(MATCH(F510,Sep_Inputs_Calc!O:O,0)),"Sep","-")</f>
        <v>-</v>
      </c>
      <c r="N510" s="1132" t="str">
        <f>IF(ISNUMBER(MATCH(F1307,Oct_Inputs_Calc!O:O,0)),"Oct","-")</f>
        <v>-</v>
      </c>
      <c r="O510" s="1132"/>
      <c r="P510" s="1138" t="str">
        <f>IF(A510=
"A",_xlfn.XLOOKUP(F510,'Section A - Public Patients'!T:T,'Section A - Public Patients'!S:S),
IF(A510="B",_xlfn.XLOOKUP(F510,'Section B - Private Patients'!T:T,'Section B - Private Patients'!S:S),
IF(A510="C",_xlfn.XLOOKUP(F510,'Section C - Psych &amp; Mental Hlth'!T:T,'Section C - Psych &amp; Mental Hlth'!S:S),
IF(A510="D",_xlfn.XLOOKUP(F510,'Section D - Res Com.Care, MPHS '!T:T,'Section D - Res Com.Care, MPHS '!S:S),
IF(A510="E",_xlfn.XLOOKUP(F510,'Section E - Miscellaneous '!T:T,'Section E - Miscellaneous '!S:S))))))</f>
        <v>LINKED-X</v>
      </c>
      <c r="Q510" s="1145" t="str">
        <f>IF(A510=
"A",_xlfn.XLOOKUP(F510,'Section A - Public Patients'!T:T,'Section A - Public Patients'!V:V),
IF(A510="B",_xlfn.XLOOKUP(F510,'Section B - Private Patients'!T:T,'Section B - Private Patients'!V:V),
IF(A510="C",_xlfn.XLOOKUP(F510,'Section C - Psych &amp; Mental Hlth'!T:T,'Section C - Psych &amp; Mental Hlth'!V:V),
IF(A510="D",_xlfn.XLOOKUP(F510,'Section D - Res Com.Care, MPHS '!T:T,'Section D - Res Com.Care, MPHS '!V:V),
IF(A510="E",_xlfn.XLOOKUP(F510,'Section E - Miscellaneous '!T:T,'Section E - Miscellaneous '!V:V))))))</f>
        <v>A-1.5-029</v>
      </c>
      <c r="R510" s="1202" t="str">
        <f t="shared" si="23"/>
        <v>NilAdmitted compensable private patient operating room =&lt; 1 hour  (Fee excludes Bed fee and Surgically Implanted Prostheses)90007342</v>
      </c>
    </row>
    <row r="511" spans="1:18" ht="25.5" x14ac:dyDescent="0.2">
      <c r="A511" s="1078" t="str">
        <f t="shared" si="22"/>
        <v>B</v>
      </c>
      <c r="B511" s="1086" t="s">
        <v>347</v>
      </c>
      <c r="C511" s="1438" t="s">
        <v>6181</v>
      </c>
      <c r="D511" s="1089" t="s">
        <v>653</v>
      </c>
      <c r="E511" s="1438">
        <v>90006459</v>
      </c>
      <c r="F511" s="1132" t="s">
        <v>4874</v>
      </c>
      <c r="G511" s="1132"/>
      <c r="H511" s="1132"/>
      <c r="I511" s="1132" t="str">
        <f t="shared" si="21"/>
        <v>----Jul----</v>
      </c>
      <c r="J511" s="1132" t="str">
        <f>IF(ISNUMBER(MATCH(F511,Jan_Inputs_Calc!O:O,0)),"Jan","-")</f>
        <v>-</v>
      </c>
      <c r="K511" s="1132" t="str">
        <f>IF(ISNUMBER(MATCH(F511,Mar_Inputs_Calc_exHACC!O:O,0)),"Mar","-")</f>
        <v>-</v>
      </c>
      <c r="L511" s="1132" t="str">
        <f>IF(ISNUMBER(MATCH(F511,Jul_Inputs_Calc!P:P,0)),"Jul","-")</f>
        <v>Jul</v>
      </c>
      <c r="M511" s="1132" t="str">
        <f>IF(ISNUMBER(MATCH(F511,Sep_Inputs_Calc!O:O,0)),"Sep","-")</f>
        <v>-</v>
      </c>
      <c r="N511" s="1132" t="str">
        <f>IF(ISNUMBER(MATCH(F1308,Oct_Inputs_Calc!O:O,0)),"Oct","-")</f>
        <v>-</v>
      </c>
      <c r="O511" s="1132"/>
      <c r="P511" s="1138" t="str">
        <f>IF(A511=
"A",_xlfn.XLOOKUP(F511,'Section A - Public Patients'!T:T,'Section A - Public Patients'!S:S),
IF(A511="B",_xlfn.XLOOKUP(F511,'Section B - Private Patients'!T:T,'Section B - Private Patients'!S:S),
IF(A511="C",_xlfn.XLOOKUP(F511,'Section C - Psych &amp; Mental Hlth'!T:T,'Section C - Psych &amp; Mental Hlth'!S:S),
IF(A511="D",_xlfn.XLOOKUP(F511,'Section D - Res Com.Care, MPHS '!T:T,'Section D - Res Com.Care, MPHS '!S:S),
IF(A511="E",_xlfn.XLOOKUP(F511,'Section E - Miscellaneous '!T:T,'Section E - Miscellaneous '!S:S))))))</f>
        <v>LINKED-X</v>
      </c>
      <c r="Q511" s="1145" t="str">
        <f>IF(A511=
"A",_xlfn.XLOOKUP(F511,'Section A - Public Patients'!T:T,'Section A - Public Patients'!V:V),
IF(A511="B",_xlfn.XLOOKUP(F511,'Section B - Private Patients'!T:T,'Section B - Private Patients'!V:V),
IF(A511="C",_xlfn.XLOOKUP(F511,'Section C - Psych &amp; Mental Hlth'!T:T,'Section C - Psych &amp; Mental Hlth'!V:V),
IF(A511="D",_xlfn.XLOOKUP(F511,'Section D - Res Com.Care, MPHS '!T:T,'Section D - Res Com.Care, MPHS '!V:V),
IF(A511="E",_xlfn.XLOOKUP(F511,'Section E - Miscellaneous '!T:T,'Section E - Miscellaneous '!V:V))))))</f>
        <v>A-1.5-030</v>
      </c>
      <c r="R511" s="1202" t="str">
        <f t="shared" si="23"/>
        <v>NilAdmitted compensable private patient operating room  &gt; 1 hour (Fee excludes Bed Fee and Surgically Implanted Prostheses)90006459</v>
      </c>
    </row>
    <row r="512" spans="1:18" x14ac:dyDescent="0.2">
      <c r="A512" s="1078" t="str">
        <f t="shared" si="22"/>
        <v>B</v>
      </c>
      <c r="B512" s="1086" t="s">
        <v>64</v>
      </c>
      <c r="C512" s="1438" t="s">
        <v>707</v>
      </c>
      <c r="D512" s="1089" t="s">
        <v>708</v>
      </c>
      <c r="E512" s="1438">
        <v>90007343</v>
      </c>
      <c r="F512" s="1132" t="s">
        <v>4875</v>
      </c>
      <c r="G512" s="1132"/>
      <c r="H512" s="1132"/>
      <c r="I512" s="1132" t="str">
        <f t="shared" si="21"/>
        <v>----Jul----</v>
      </c>
      <c r="J512" s="1132" t="str">
        <f>IF(ISNUMBER(MATCH(F512,Jan_Inputs_Calc!O:O,0)),"Jan","-")</f>
        <v>-</v>
      </c>
      <c r="K512" s="1132" t="str">
        <f>IF(ISNUMBER(MATCH(F512,Mar_Inputs_Calc_exHACC!O:O,0)),"Mar","-")</f>
        <v>-</v>
      </c>
      <c r="L512" s="1132" t="str">
        <f>IF(ISNUMBER(MATCH(F512,Jul_Inputs_Calc!P:P,0)),"Jul","-")</f>
        <v>Jul</v>
      </c>
      <c r="M512" s="1132" t="str">
        <f>IF(ISNUMBER(MATCH(F512,Sep_Inputs_Calc!O:O,0)),"Sep","-")</f>
        <v>-</v>
      </c>
      <c r="N512" s="1132" t="str">
        <f>IF(ISNUMBER(MATCH(F1309,Oct_Inputs_Calc!O:O,0)),"Oct","-")</f>
        <v>-</v>
      </c>
      <c r="O512" s="1132"/>
      <c r="P512" s="1138" t="str">
        <f>IF(A512=
"A",_xlfn.XLOOKUP(F512,'Section A - Public Patients'!T:T,'Section A - Public Patients'!S:S),
IF(A512="B",_xlfn.XLOOKUP(F512,'Section B - Private Patients'!T:T,'Section B - Private Patients'!S:S),
IF(A512="C",_xlfn.XLOOKUP(F512,'Section C - Psych &amp; Mental Hlth'!T:T,'Section C - Psych &amp; Mental Hlth'!S:S),
IF(A512="D",_xlfn.XLOOKUP(F512,'Section D - Res Com.Care, MPHS '!T:T,'Section D - Res Com.Care, MPHS '!S:S),
IF(A512="E",_xlfn.XLOOKUP(F512,'Section E - Miscellaneous '!T:T,'Section E - Miscellaneous '!S:S))))))</f>
        <v>LINKED-X</v>
      </c>
      <c r="Q512" s="1145" t="str">
        <f>IF(A512=
"A",_xlfn.XLOOKUP(F512,'Section A - Public Patients'!T:T,'Section A - Public Patients'!V:V),
IF(A512="B",_xlfn.XLOOKUP(F512,'Section B - Private Patients'!T:T,'Section B - Private Patients'!V:V),
IF(A512="C",_xlfn.XLOOKUP(F512,'Section C - Psych &amp; Mental Hlth'!T:T,'Section C - Psych &amp; Mental Hlth'!V:V),
IF(A512="D",_xlfn.XLOOKUP(F512,'Section D - Res Com.Care, MPHS '!T:T,'Section D - Res Com.Care, MPHS '!V:V),
IF(A512="E",_xlfn.XLOOKUP(F512,'Section E - Miscellaneous '!T:T,'Section E - Miscellaneous '!V:V))))))</f>
        <v>A-1.5-001</v>
      </c>
      <c r="R512" s="1202" t="str">
        <f t="shared" si="23"/>
        <v>GRTPGen Private Third Party90007343</v>
      </c>
    </row>
    <row r="513" spans="1:18" x14ac:dyDescent="0.2">
      <c r="A513" s="1078" t="str">
        <f t="shared" si="22"/>
        <v>B</v>
      </c>
      <c r="B513" s="1086" t="s">
        <v>64</v>
      </c>
      <c r="C513" s="1438" t="s">
        <v>709</v>
      </c>
      <c r="D513" s="1089" t="s">
        <v>710</v>
      </c>
      <c r="E513" s="1438">
        <v>90005686</v>
      </c>
      <c r="F513" s="1132" t="s">
        <v>4876</v>
      </c>
      <c r="G513" s="1132"/>
      <c r="H513" s="1132"/>
      <c r="I513" s="1132" t="str">
        <f t="shared" si="21"/>
        <v>----Jul----</v>
      </c>
      <c r="J513" s="1132" t="str">
        <f>IF(ISNUMBER(MATCH(F513,Jan_Inputs_Calc!O:O,0)),"Jan","-")</f>
        <v>-</v>
      </c>
      <c r="K513" s="1132" t="str">
        <f>IF(ISNUMBER(MATCH(F513,Mar_Inputs_Calc_exHACC!O:O,0)),"Mar","-")</f>
        <v>-</v>
      </c>
      <c r="L513" s="1132" t="str">
        <f>IF(ISNUMBER(MATCH(F513,Jul_Inputs_Calc!P:P,0)),"Jul","-")</f>
        <v>Jul</v>
      </c>
      <c r="M513" s="1132" t="str">
        <f>IF(ISNUMBER(MATCH(F513,Sep_Inputs_Calc!O:O,0)),"Sep","-")</f>
        <v>-</v>
      </c>
      <c r="N513" s="1132" t="str">
        <f>IF(ISNUMBER(MATCH(F1310,Oct_Inputs_Calc!O:O,0)),"Oct","-")</f>
        <v>-</v>
      </c>
      <c r="O513" s="1132"/>
      <c r="P513" s="1138" t="str">
        <f>IF(A513=
"A",_xlfn.XLOOKUP(F513,'Section A - Public Patients'!T:T,'Section A - Public Patients'!S:S),
IF(A513="B",_xlfn.XLOOKUP(F513,'Section B - Private Patients'!T:T,'Section B - Private Patients'!S:S),
IF(A513="C",_xlfn.XLOOKUP(F513,'Section C - Psych &amp; Mental Hlth'!T:T,'Section C - Psych &amp; Mental Hlth'!S:S),
IF(A513="D",_xlfn.XLOOKUP(F513,'Section D - Res Com.Care, MPHS '!T:T,'Section D - Res Com.Care, MPHS '!S:S),
IF(A513="E",_xlfn.XLOOKUP(F513,'Section E - Miscellaneous '!T:T,'Section E - Miscellaneous '!S:S))))))</f>
        <v>LINKED-X</v>
      </c>
      <c r="Q513" s="1145" t="str">
        <f>IF(A513=
"A",_xlfn.XLOOKUP(F513,'Section A - Public Patients'!T:T,'Section A - Public Patients'!V:V),
IF(A513="B",_xlfn.XLOOKUP(F513,'Section B - Private Patients'!T:T,'Section B - Private Patients'!V:V),
IF(A513="C",_xlfn.XLOOKUP(F513,'Section C - Psych &amp; Mental Hlth'!T:T,'Section C - Psych &amp; Mental Hlth'!V:V),
IF(A513="D",_xlfn.XLOOKUP(F513,'Section D - Res Com.Care, MPHS '!T:T,'Section D - Res Com.Care, MPHS '!V:V),
IF(A513="E",_xlfn.XLOOKUP(F513,'Section E - Miscellaneous '!T:T,'Section E - Miscellaneous '!V:V))))))</f>
        <v>A-1.5-001</v>
      </c>
      <c r="R513" s="1202" t="str">
        <f t="shared" si="23"/>
        <v>GRTP*Gen Private Third Party (Settled)90005686</v>
      </c>
    </row>
    <row r="514" spans="1:18" x14ac:dyDescent="0.2">
      <c r="A514" s="1078" t="str">
        <f t="shared" si="22"/>
        <v>B</v>
      </c>
      <c r="B514" s="1086" t="s">
        <v>64</v>
      </c>
      <c r="C514" s="1438" t="s">
        <v>711</v>
      </c>
      <c r="D514" s="1089" t="s">
        <v>712</v>
      </c>
      <c r="E514" s="1438">
        <v>90007344</v>
      </c>
      <c r="F514" s="1132" t="s">
        <v>4877</v>
      </c>
      <c r="G514" s="1132"/>
      <c r="H514" s="1132"/>
      <c r="I514" s="1132" t="str">
        <f t="shared" si="21"/>
        <v>----Jul----</v>
      </c>
      <c r="J514" s="1132" t="str">
        <f>IF(ISNUMBER(MATCH(F514,Jan_Inputs_Calc!O:O,0)),"Jan","-")</f>
        <v>-</v>
      </c>
      <c r="K514" s="1132" t="str">
        <f>IF(ISNUMBER(MATCH(F514,Mar_Inputs_Calc_exHACC!O:O,0)),"Mar","-")</f>
        <v>-</v>
      </c>
      <c r="L514" s="1132" t="str">
        <f>IF(ISNUMBER(MATCH(F514,Jul_Inputs_Calc!P:P,0)),"Jul","-")</f>
        <v>Jul</v>
      </c>
      <c r="M514" s="1132" t="str">
        <f>IF(ISNUMBER(MATCH(F514,Sep_Inputs_Calc!O:O,0)),"Sep","-")</f>
        <v>-</v>
      </c>
      <c r="N514" s="1132" t="str">
        <f>IF(ISNUMBER(MATCH(F1311,Oct_Inputs_Calc!O:O,0)),"Oct","-")</f>
        <v>-</v>
      </c>
      <c r="O514" s="1132"/>
      <c r="P514" s="1138" t="str">
        <f>IF(A514=
"A",_xlfn.XLOOKUP(F514,'Section A - Public Patients'!T:T,'Section A - Public Patients'!S:S),
IF(A514="B",_xlfn.XLOOKUP(F514,'Section B - Private Patients'!T:T,'Section B - Private Patients'!S:S),
IF(A514="C",_xlfn.XLOOKUP(F514,'Section C - Psych &amp; Mental Hlth'!T:T,'Section C - Psych &amp; Mental Hlth'!S:S),
IF(A514="D",_xlfn.XLOOKUP(F514,'Section D - Res Com.Care, MPHS '!T:T,'Section D - Res Com.Care, MPHS '!S:S),
IF(A514="E",_xlfn.XLOOKUP(F514,'Section E - Miscellaneous '!T:T,'Section E - Miscellaneous '!S:S))))))</f>
        <v>LINKED-X</v>
      </c>
      <c r="Q514" s="1145" t="str">
        <f>IF(A514=
"A",_xlfn.XLOOKUP(F514,'Section A - Public Patients'!T:T,'Section A - Public Patients'!V:V),
IF(A514="B",_xlfn.XLOOKUP(F514,'Section B - Private Patients'!T:T,'Section B - Private Patients'!V:V),
IF(A514="C",_xlfn.XLOOKUP(F514,'Section C - Psych &amp; Mental Hlth'!T:T,'Section C - Psych &amp; Mental Hlth'!V:V),
IF(A514="D",_xlfn.XLOOKUP(F514,'Section D - Res Com.Care, MPHS '!T:T,'Section D - Res Com.Care, MPHS '!V:V),
IF(A514="E",_xlfn.XLOOKUP(F514,'Section E - Miscellaneous '!T:T,'Section E - Miscellaneous '!V:V))))))</f>
        <v>A-1.5-002</v>
      </c>
      <c r="R514" s="1202" t="str">
        <f t="shared" si="23"/>
        <v>GRTPSDGen Private Third Party - SD90007344</v>
      </c>
    </row>
    <row r="515" spans="1:18" x14ac:dyDescent="0.2">
      <c r="A515" s="1078" t="str">
        <f t="shared" si="22"/>
        <v>B</v>
      </c>
      <c r="B515" s="1086" t="s">
        <v>64</v>
      </c>
      <c r="C515" s="1438" t="s">
        <v>713</v>
      </c>
      <c r="D515" s="1089" t="s">
        <v>714</v>
      </c>
      <c r="E515" s="1438">
        <v>90006460</v>
      </c>
      <c r="F515" s="1132" t="s">
        <v>4878</v>
      </c>
      <c r="G515" s="1132"/>
      <c r="H515" s="1132"/>
      <c r="I515" s="1132" t="str">
        <f t="shared" si="21"/>
        <v>----Jul----</v>
      </c>
      <c r="J515" s="1132" t="str">
        <f>IF(ISNUMBER(MATCH(F515,Jan_Inputs_Calc!O:O,0)),"Jan","-")</f>
        <v>-</v>
      </c>
      <c r="K515" s="1132" t="str">
        <f>IF(ISNUMBER(MATCH(F515,Mar_Inputs_Calc_exHACC!O:O,0)),"Mar","-")</f>
        <v>-</v>
      </c>
      <c r="L515" s="1132" t="str">
        <f>IF(ISNUMBER(MATCH(F515,Jul_Inputs_Calc!P:P,0)),"Jul","-")</f>
        <v>Jul</v>
      </c>
      <c r="M515" s="1132" t="str">
        <f>IF(ISNUMBER(MATCH(F515,Sep_Inputs_Calc!O:O,0)),"Sep","-")</f>
        <v>-</v>
      </c>
      <c r="N515" s="1132" t="str">
        <f>IF(ISNUMBER(MATCH(F1312,Oct_Inputs_Calc!O:O,0)),"Oct","-")</f>
        <v>-</v>
      </c>
      <c r="O515" s="1132"/>
      <c r="P515" s="1138" t="str">
        <f>IF(A515=
"A",_xlfn.XLOOKUP(F515,'Section A - Public Patients'!T:T,'Section A - Public Patients'!S:S),
IF(A515="B",_xlfn.XLOOKUP(F515,'Section B - Private Patients'!T:T,'Section B - Private Patients'!S:S),
IF(A515="C",_xlfn.XLOOKUP(F515,'Section C - Psych &amp; Mental Hlth'!T:T,'Section C - Psych &amp; Mental Hlth'!S:S),
IF(A515="D",_xlfn.XLOOKUP(F515,'Section D - Res Com.Care, MPHS '!T:T,'Section D - Res Com.Care, MPHS '!S:S),
IF(A515="E",_xlfn.XLOOKUP(F515,'Section E - Miscellaneous '!T:T,'Section E - Miscellaneous '!S:S))))))</f>
        <v>LINKED-X</v>
      </c>
      <c r="Q515" s="1145" t="str">
        <f>IF(A515=
"A",_xlfn.XLOOKUP(F515,'Section A - Public Patients'!T:T,'Section A - Public Patients'!V:V),
IF(A515="B",_xlfn.XLOOKUP(F515,'Section B - Private Patients'!T:T,'Section B - Private Patients'!V:V),
IF(A515="C",_xlfn.XLOOKUP(F515,'Section C - Psych &amp; Mental Hlth'!T:T,'Section C - Psych &amp; Mental Hlth'!V:V),
IF(A515="D",_xlfn.XLOOKUP(F515,'Section D - Res Com.Care, MPHS '!T:T,'Section D - Res Com.Care, MPHS '!V:V),
IF(A515="E",_xlfn.XLOOKUP(F515,'Section E - Miscellaneous '!T:T,'Section E - Miscellaneous '!V:V))))))</f>
        <v>A-1.5-009</v>
      </c>
      <c r="R515" s="1202" t="str">
        <f t="shared" si="23"/>
        <v>GRTPBGen Private Third Party Burns90006460</v>
      </c>
    </row>
    <row r="516" spans="1:18" x14ac:dyDescent="0.2">
      <c r="A516" s="1078" t="str">
        <f t="shared" si="22"/>
        <v>B</v>
      </c>
      <c r="B516" s="1086" t="s">
        <v>64</v>
      </c>
      <c r="C516" s="1438" t="s">
        <v>715</v>
      </c>
      <c r="D516" s="1089" t="s">
        <v>716</v>
      </c>
      <c r="E516" s="1438">
        <v>90007345</v>
      </c>
      <c r="F516" s="1132" t="s">
        <v>4879</v>
      </c>
      <c r="G516" s="1132"/>
      <c r="H516" s="1132"/>
      <c r="I516" s="1132" t="str">
        <f t="shared" si="21"/>
        <v>----Jul----</v>
      </c>
      <c r="J516" s="1132" t="str">
        <f>IF(ISNUMBER(MATCH(F516,Jan_Inputs_Calc!O:O,0)),"Jan","-")</f>
        <v>-</v>
      </c>
      <c r="K516" s="1132" t="str">
        <f>IF(ISNUMBER(MATCH(F516,Mar_Inputs_Calc_exHACC!O:O,0)),"Mar","-")</f>
        <v>-</v>
      </c>
      <c r="L516" s="1132" t="str">
        <f>IF(ISNUMBER(MATCH(F516,Jul_Inputs_Calc!P:P,0)),"Jul","-")</f>
        <v>Jul</v>
      </c>
      <c r="M516" s="1132" t="str">
        <f>IF(ISNUMBER(MATCH(F516,Sep_Inputs_Calc!O:O,0)),"Sep","-")</f>
        <v>-</v>
      </c>
      <c r="N516" s="1132" t="str">
        <f>IF(ISNUMBER(MATCH(F1313,Oct_Inputs_Calc!O:O,0)),"Oct","-")</f>
        <v>-</v>
      </c>
      <c r="O516" s="1132"/>
      <c r="P516" s="1138" t="str">
        <f>IF(A516=
"A",_xlfn.XLOOKUP(F516,'Section A - Public Patients'!T:T,'Section A - Public Patients'!S:S),
IF(A516="B",_xlfn.XLOOKUP(F516,'Section B - Private Patients'!T:T,'Section B - Private Patients'!S:S),
IF(A516="C",_xlfn.XLOOKUP(F516,'Section C - Psych &amp; Mental Hlth'!T:T,'Section C - Psych &amp; Mental Hlth'!S:S),
IF(A516="D",_xlfn.XLOOKUP(F516,'Section D - Res Com.Care, MPHS '!T:T,'Section D - Res Com.Care, MPHS '!S:S),
IF(A516="E",_xlfn.XLOOKUP(F516,'Section E - Miscellaneous '!T:T,'Section E - Miscellaneous '!S:S))))))</f>
        <v>LINKED-X</v>
      </c>
      <c r="Q516" s="1145" t="str">
        <f>IF(A516=
"A",_xlfn.XLOOKUP(F516,'Section A - Public Patients'!T:T,'Section A - Public Patients'!V:V),
IF(A516="B",_xlfn.XLOOKUP(F516,'Section B - Private Patients'!T:T,'Section B - Private Patients'!V:V),
IF(A516="C",_xlfn.XLOOKUP(F516,'Section C - Psych &amp; Mental Hlth'!T:T,'Section C - Psych &amp; Mental Hlth'!V:V),
IF(A516="D",_xlfn.XLOOKUP(F516,'Section D - Res Com.Care, MPHS '!T:T,'Section D - Res Com.Care, MPHS '!V:V),
IF(A516="E",_xlfn.XLOOKUP(F516,'Section E - Miscellaneous '!T:T,'Section E - Miscellaneous '!V:V))))))</f>
        <v>A-1.5-004</v>
      </c>
      <c r="R516" s="1202" t="str">
        <f t="shared" si="23"/>
        <v>GRTPBSDGen Private Third Party Burns - SD90007345</v>
      </c>
    </row>
    <row r="517" spans="1:18" x14ac:dyDescent="0.2">
      <c r="A517" s="1078" t="str">
        <f t="shared" si="22"/>
        <v>B</v>
      </c>
      <c r="B517" s="1086" t="s">
        <v>64</v>
      </c>
      <c r="C517" s="1438" t="s">
        <v>717</v>
      </c>
      <c r="D517" s="1089" t="s">
        <v>718</v>
      </c>
      <c r="E517" s="1438">
        <v>90006018</v>
      </c>
      <c r="F517" s="1132" t="s">
        <v>4880</v>
      </c>
      <c r="G517" s="1132"/>
      <c r="H517" s="1132"/>
      <c r="I517" s="1132" t="str">
        <f t="shared" si="21"/>
        <v>----Jul----</v>
      </c>
      <c r="J517" s="1132" t="str">
        <f>IF(ISNUMBER(MATCH(F517,Jan_Inputs_Calc!O:O,0)),"Jan","-")</f>
        <v>-</v>
      </c>
      <c r="K517" s="1132" t="str">
        <f>IF(ISNUMBER(MATCH(F517,Mar_Inputs_Calc_exHACC!O:O,0)),"Mar","-")</f>
        <v>-</v>
      </c>
      <c r="L517" s="1132" t="str">
        <f>IF(ISNUMBER(MATCH(F517,Jul_Inputs_Calc!P:P,0)),"Jul","-")</f>
        <v>Jul</v>
      </c>
      <c r="M517" s="1132" t="str">
        <f>IF(ISNUMBER(MATCH(F517,Sep_Inputs_Calc!O:O,0)),"Sep","-")</f>
        <v>-</v>
      </c>
      <c r="N517" s="1132" t="str">
        <f>IF(ISNUMBER(MATCH(F1314,Oct_Inputs_Calc!O:O,0)),"Oct","-")</f>
        <v>-</v>
      </c>
      <c r="O517" s="1132"/>
      <c r="P517" s="1138" t="str">
        <f>IF(A517=
"A",_xlfn.XLOOKUP(F517,'Section A - Public Patients'!T:T,'Section A - Public Patients'!S:S),
IF(A517="B",_xlfn.XLOOKUP(F517,'Section B - Private Patients'!T:T,'Section B - Private Patients'!S:S),
IF(A517="C",_xlfn.XLOOKUP(F517,'Section C - Psych &amp; Mental Hlth'!T:T,'Section C - Psych &amp; Mental Hlth'!S:S),
IF(A517="D",_xlfn.XLOOKUP(F517,'Section D - Res Com.Care, MPHS '!T:T,'Section D - Res Com.Care, MPHS '!S:S),
IF(A517="E",_xlfn.XLOOKUP(F517,'Section E - Miscellaneous '!T:T,'Section E - Miscellaneous '!S:S))))))</f>
        <v>LINKED-X</v>
      </c>
      <c r="Q517" s="1145" t="str">
        <f>IF(A517=
"A",_xlfn.XLOOKUP(F517,'Section A - Public Patients'!T:T,'Section A - Public Patients'!V:V),
IF(A517="B",_xlfn.XLOOKUP(F517,'Section B - Private Patients'!T:T,'Section B - Private Patients'!V:V),
IF(A517="C",_xlfn.XLOOKUP(F517,'Section C - Psych &amp; Mental Hlth'!T:T,'Section C - Psych &amp; Mental Hlth'!V:V),
IF(A517="D",_xlfn.XLOOKUP(F517,'Section D - Res Com.Care, MPHS '!T:T,'Section D - Res Com.Care, MPHS '!V:V),
IF(A517="E",_xlfn.XLOOKUP(F517,'Section E - Miscellaneous '!T:T,'Section E - Miscellaneous '!V:V))))))</f>
        <v>A-1.5-011</v>
      </c>
      <c r="R517" s="1202" t="str">
        <f t="shared" si="23"/>
        <v>GRTPRDGen Private Third Party Renal Dialysis90006018</v>
      </c>
    </row>
    <row r="518" spans="1:18" x14ac:dyDescent="0.2">
      <c r="A518" s="1078" t="str">
        <f t="shared" si="22"/>
        <v>B</v>
      </c>
      <c r="B518" s="1086" t="s">
        <v>64</v>
      </c>
      <c r="C518" s="1438" t="s">
        <v>719</v>
      </c>
      <c r="D518" s="1089" t="s">
        <v>720</v>
      </c>
      <c r="E518" s="1438">
        <v>90007346</v>
      </c>
      <c r="F518" s="1132" t="s">
        <v>4881</v>
      </c>
      <c r="G518" s="1132"/>
      <c r="H518" s="1132"/>
      <c r="I518" s="1132" t="str">
        <f t="shared" si="21"/>
        <v>----Jul----</v>
      </c>
      <c r="J518" s="1132" t="str">
        <f>IF(ISNUMBER(MATCH(F518,Jan_Inputs_Calc!O:O,0)),"Jan","-")</f>
        <v>-</v>
      </c>
      <c r="K518" s="1132" t="str">
        <f>IF(ISNUMBER(MATCH(F518,Mar_Inputs_Calc_exHACC!O:O,0)),"Mar","-")</f>
        <v>-</v>
      </c>
      <c r="L518" s="1132" t="str">
        <f>IF(ISNUMBER(MATCH(F518,Jul_Inputs_Calc!P:P,0)),"Jul","-")</f>
        <v>Jul</v>
      </c>
      <c r="M518" s="1132" t="str">
        <f>IF(ISNUMBER(MATCH(F518,Sep_Inputs_Calc!O:O,0)),"Sep","-")</f>
        <v>-</v>
      </c>
      <c r="N518" s="1132" t="str">
        <f>IF(ISNUMBER(MATCH(F1315,Oct_Inputs_Calc!O:O,0)),"Oct","-")</f>
        <v>-</v>
      </c>
      <c r="O518" s="1132"/>
      <c r="P518" s="1138" t="str">
        <f>IF(A518=
"A",_xlfn.XLOOKUP(F518,'Section A - Public Patients'!T:T,'Section A - Public Patients'!S:S),
IF(A518="B",_xlfn.XLOOKUP(F518,'Section B - Private Patients'!T:T,'Section B - Private Patients'!S:S),
IF(A518="C",_xlfn.XLOOKUP(F518,'Section C - Psych &amp; Mental Hlth'!T:T,'Section C - Psych &amp; Mental Hlth'!S:S),
IF(A518="D",_xlfn.XLOOKUP(F518,'Section D - Res Com.Care, MPHS '!T:T,'Section D - Res Com.Care, MPHS '!S:S),
IF(A518="E",_xlfn.XLOOKUP(F518,'Section E - Miscellaneous '!T:T,'Section E - Miscellaneous '!S:S))))))</f>
        <v>LINKED-X</v>
      </c>
      <c r="Q518" s="1145" t="str">
        <f>IF(A518=
"A",_xlfn.XLOOKUP(F518,'Section A - Public Patients'!T:T,'Section A - Public Patients'!V:V),
IF(A518="B",_xlfn.XLOOKUP(F518,'Section B - Private Patients'!T:T,'Section B - Private Patients'!V:V),
IF(A518="C",_xlfn.XLOOKUP(F518,'Section C - Psych &amp; Mental Hlth'!T:T,'Section C - Psych &amp; Mental Hlth'!V:V),
IF(A518="D",_xlfn.XLOOKUP(F518,'Section D - Res Com.Care, MPHS '!T:T,'Section D - Res Com.Care, MPHS '!V:V),
IF(A518="E",_xlfn.XLOOKUP(F518,'Section E - Miscellaneous '!T:T,'Section E - Miscellaneous '!V:V))))))</f>
        <v>A-1.5-011</v>
      </c>
      <c r="R518" s="1202" t="str">
        <f t="shared" si="23"/>
        <v>GRTPRDSDGen Private Third Party Renal Dialysis SD90007346</v>
      </c>
    </row>
    <row r="519" spans="1:18" x14ac:dyDescent="0.2">
      <c r="A519" s="1078" t="str">
        <f t="shared" si="22"/>
        <v>B</v>
      </c>
      <c r="B519" s="1086" t="s">
        <v>44</v>
      </c>
      <c r="C519" s="1438" t="s">
        <v>721</v>
      </c>
      <c r="D519" s="1089" t="s">
        <v>722</v>
      </c>
      <c r="E519" s="1438">
        <v>90006461</v>
      </c>
      <c r="F519" s="1132" t="s">
        <v>4882</v>
      </c>
      <c r="G519" s="1132"/>
      <c r="H519" s="1132"/>
      <c r="I519" s="1132" t="str">
        <f t="shared" si="21"/>
        <v>----Jul----</v>
      </c>
      <c r="J519" s="1132" t="str">
        <f>IF(ISNUMBER(MATCH(F519,Jan_Inputs_Calc!O:O,0)),"Jan","-")</f>
        <v>-</v>
      </c>
      <c r="K519" s="1132" t="str">
        <f>IF(ISNUMBER(MATCH(F519,Mar_Inputs_Calc_exHACC!O:O,0)),"Mar","-")</f>
        <v>-</v>
      </c>
      <c r="L519" s="1132" t="str">
        <f>IF(ISNUMBER(MATCH(F519,Jul_Inputs_Calc!P:P,0)),"Jul","-")</f>
        <v>Jul</v>
      </c>
      <c r="M519" s="1132" t="str">
        <f>IF(ISNUMBER(MATCH(F519,Sep_Inputs_Calc!O:O,0)),"Sep","-")</f>
        <v>-</v>
      </c>
      <c r="N519" s="1132" t="str">
        <f>IF(ISNUMBER(MATCH(F1316,Oct_Inputs_Calc!O:O,0)),"Oct","-")</f>
        <v>-</v>
      </c>
      <c r="O519" s="1132"/>
      <c r="P519" s="1138" t="str">
        <f>IF(A519=
"A",_xlfn.XLOOKUP(F519,'Section A - Public Patients'!T:T,'Section A - Public Patients'!S:S),
IF(A519="B",_xlfn.XLOOKUP(F519,'Section B - Private Patients'!T:T,'Section B - Private Patients'!S:S),
IF(A519="C",_xlfn.XLOOKUP(F519,'Section C - Psych &amp; Mental Hlth'!T:T,'Section C - Psych &amp; Mental Hlth'!S:S),
IF(A519="D",_xlfn.XLOOKUP(F519,'Section D - Res Com.Care, MPHS '!T:T,'Section D - Res Com.Care, MPHS '!S:S),
IF(A519="E",_xlfn.XLOOKUP(F519,'Section E - Miscellaneous '!T:T,'Section E - Miscellaneous '!S:S))))))</f>
        <v>LINKED-X</v>
      </c>
      <c r="Q519" s="1145" t="str">
        <f>IF(A519=
"A",_xlfn.XLOOKUP(F519,'Section A - Public Patients'!T:T,'Section A - Public Patients'!V:V),
IF(A519="B",_xlfn.XLOOKUP(F519,'Section B - Private Patients'!T:T,'Section B - Private Patients'!V:V),
IF(A519="C",_xlfn.XLOOKUP(F519,'Section C - Psych &amp; Mental Hlth'!T:T,'Section C - Psych &amp; Mental Hlth'!V:V),
IF(A519="D",_xlfn.XLOOKUP(F519,'Section D - Res Com.Care, MPHS '!T:T,'Section D - Res Com.Care, MPHS '!V:V),
IF(A519="E",_xlfn.XLOOKUP(F519,'Section E - Miscellaneous '!T:T,'Section E - Miscellaneous '!V:V))))))</f>
        <v>A-1.5-019</v>
      </c>
      <c r="R519" s="1202" t="str">
        <f t="shared" si="23"/>
        <v>GRTPNGen Private Third Party Special Care Nursery90006461</v>
      </c>
    </row>
    <row r="520" spans="1:18" x14ac:dyDescent="0.2">
      <c r="A520" s="1078" t="str">
        <f t="shared" si="22"/>
        <v>B</v>
      </c>
      <c r="B520" s="1086" t="s">
        <v>44</v>
      </c>
      <c r="C520" s="1438" t="s">
        <v>723</v>
      </c>
      <c r="D520" s="1089" t="s">
        <v>724</v>
      </c>
      <c r="E520" s="1438">
        <v>90007347</v>
      </c>
      <c r="F520" s="1132" t="s">
        <v>4883</v>
      </c>
      <c r="G520" s="1132"/>
      <c r="H520" s="1132"/>
      <c r="I520" s="1132" t="str">
        <f t="shared" ref="I520:I583" si="24">_xlfn.CONCAT(J520,"-",K520,"-",L520,"-",M520,"-",N520)</f>
        <v>----Jul----</v>
      </c>
      <c r="J520" s="1132" t="str">
        <f>IF(ISNUMBER(MATCH(F520,Jan_Inputs_Calc!O:O,0)),"Jan","-")</f>
        <v>-</v>
      </c>
      <c r="K520" s="1132" t="str">
        <f>IF(ISNUMBER(MATCH(F520,Mar_Inputs_Calc_exHACC!O:O,0)),"Mar","-")</f>
        <v>-</v>
      </c>
      <c r="L520" s="1132" t="str">
        <f>IF(ISNUMBER(MATCH(F520,Jul_Inputs_Calc!P:P,0)),"Jul","-")</f>
        <v>Jul</v>
      </c>
      <c r="M520" s="1132" t="str">
        <f>IF(ISNUMBER(MATCH(F520,Sep_Inputs_Calc!O:O,0)),"Sep","-")</f>
        <v>-</v>
      </c>
      <c r="N520" s="1132" t="str">
        <f>IF(ISNUMBER(MATCH(F1317,Oct_Inputs_Calc!O:O,0)),"Oct","-")</f>
        <v>-</v>
      </c>
      <c r="O520" s="1132"/>
      <c r="P520" s="1138" t="str">
        <f>IF(A520=
"A",_xlfn.XLOOKUP(F520,'Section A - Public Patients'!T:T,'Section A - Public Patients'!S:S),
IF(A520="B",_xlfn.XLOOKUP(F520,'Section B - Private Patients'!T:T,'Section B - Private Patients'!S:S),
IF(A520="C",_xlfn.XLOOKUP(F520,'Section C - Psych &amp; Mental Hlth'!T:T,'Section C - Psych &amp; Mental Hlth'!S:S),
IF(A520="D",_xlfn.XLOOKUP(F520,'Section D - Res Com.Care, MPHS '!T:T,'Section D - Res Com.Care, MPHS '!S:S),
IF(A520="E",_xlfn.XLOOKUP(F520,'Section E - Miscellaneous '!T:T,'Section E - Miscellaneous '!S:S))))))</f>
        <v>LINKED-X</v>
      </c>
      <c r="Q520" s="1145" t="str">
        <f>IF(A520=
"A",_xlfn.XLOOKUP(F520,'Section A - Public Patients'!T:T,'Section A - Public Patients'!V:V),
IF(A520="B",_xlfn.XLOOKUP(F520,'Section B - Private Patients'!T:T,'Section B - Private Patients'!V:V),
IF(A520="C",_xlfn.XLOOKUP(F520,'Section C - Psych &amp; Mental Hlth'!T:T,'Section C - Psych &amp; Mental Hlth'!V:V),
IF(A520="D",_xlfn.XLOOKUP(F520,'Section D - Res Com.Care, MPHS '!T:T,'Section D - Res Com.Care, MPHS '!V:V),
IF(A520="E",_xlfn.XLOOKUP(F520,'Section E - Miscellaneous '!T:T,'Section E - Miscellaneous '!V:V))))))</f>
        <v>A-1.5-020</v>
      </c>
      <c r="R520" s="1202" t="str">
        <f t="shared" si="23"/>
        <v>GRTPNSDGen Private Third Party Special Care Nursery SD90007347</v>
      </c>
    </row>
    <row r="521" spans="1:18" x14ac:dyDescent="0.2">
      <c r="A521" s="1078" t="str">
        <f t="shared" ref="A521:A584" si="25">LEFT(F521,1)</f>
        <v>B</v>
      </c>
      <c r="B521" s="1086" t="s">
        <v>44</v>
      </c>
      <c r="C521" s="1438" t="s">
        <v>725</v>
      </c>
      <c r="D521" s="1089" t="s">
        <v>726</v>
      </c>
      <c r="E521" s="1438">
        <v>90005797</v>
      </c>
      <c r="F521" s="1132" t="s">
        <v>4884</v>
      </c>
      <c r="G521" s="1132"/>
      <c r="H521" s="1132"/>
      <c r="I521" s="1132" t="str">
        <f t="shared" si="24"/>
        <v>----Jul----</v>
      </c>
      <c r="J521" s="1132" t="str">
        <f>IF(ISNUMBER(MATCH(F521,Jan_Inputs_Calc!O:O,0)),"Jan","-")</f>
        <v>-</v>
      </c>
      <c r="K521" s="1132" t="str">
        <f>IF(ISNUMBER(MATCH(F521,Mar_Inputs_Calc_exHACC!O:O,0)),"Mar","-")</f>
        <v>-</v>
      </c>
      <c r="L521" s="1132" t="str">
        <f>IF(ISNUMBER(MATCH(F521,Jul_Inputs_Calc!P:P,0)),"Jul","-")</f>
        <v>Jul</v>
      </c>
      <c r="M521" s="1132" t="str">
        <f>IF(ISNUMBER(MATCH(F521,Sep_Inputs_Calc!O:O,0)),"Sep","-")</f>
        <v>-</v>
      </c>
      <c r="N521" s="1132" t="str">
        <f>IF(ISNUMBER(MATCH(F1318,Oct_Inputs_Calc!O:O,0)),"Oct","-")</f>
        <v>-</v>
      </c>
      <c r="O521" s="1132"/>
      <c r="P521" s="1138" t="str">
        <f>IF(A521=
"A",_xlfn.XLOOKUP(F521,'Section A - Public Patients'!T:T,'Section A - Public Patients'!S:S),
IF(A521="B",_xlfn.XLOOKUP(F521,'Section B - Private Patients'!T:T,'Section B - Private Patients'!S:S),
IF(A521="C",_xlfn.XLOOKUP(F521,'Section C - Psych &amp; Mental Hlth'!T:T,'Section C - Psych &amp; Mental Hlth'!S:S),
IF(A521="D",_xlfn.XLOOKUP(F521,'Section D - Res Com.Care, MPHS '!T:T,'Section D - Res Com.Care, MPHS '!S:S),
IF(A521="E",_xlfn.XLOOKUP(F521,'Section E - Miscellaneous '!T:T,'Section E - Miscellaneous '!S:S))))))</f>
        <v>LINKED-X</v>
      </c>
      <c r="Q521" s="1145" t="str">
        <f>IF(A521=
"A",_xlfn.XLOOKUP(F521,'Section A - Public Patients'!T:T,'Section A - Public Patients'!V:V),
IF(A521="B",_xlfn.XLOOKUP(F521,'Section B - Private Patients'!T:T,'Section B - Private Patients'!V:V),
IF(A521="C",_xlfn.XLOOKUP(F521,'Section C - Psych &amp; Mental Hlth'!T:T,'Section C - Psych &amp; Mental Hlth'!V:V),
IF(A521="D",_xlfn.XLOOKUP(F521,'Section D - Res Com.Care, MPHS '!T:T,'Section D - Res Com.Care, MPHS '!V:V),
IF(A521="E",_xlfn.XLOOKUP(F521,'Section E - Miscellaneous '!T:T,'Section E - Miscellaneous '!V:V))))))</f>
        <v>A-1.5-019</v>
      </c>
      <c r="R521" s="1202" t="str">
        <f t="shared" ref="R521:R584" si="26">_xlfn.CONCAT(C521,D521,E521)</f>
        <v>GRTPQNGen Private Third Party Qualified Special Care Nursery90005797</v>
      </c>
    </row>
    <row r="522" spans="1:18" x14ac:dyDescent="0.2">
      <c r="A522" s="1078" t="str">
        <f t="shared" si="25"/>
        <v>B</v>
      </c>
      <c r="B522" s="1086" t="s">
        <v>44</v>
      </c>
      <c r="C522" s="1438" t="s">
        <v>727</v>
      </c>
      <c r="D522" s="1089" t="s">
        <v>728</v>
      </c>
      <c r="E522" s="1438">
        <v>90007348</v>
      </c>
      <c r="F522" s="1132" t="s">
        <v>4885</v>
      </c>
      <c r="G522" s="1132"/>
      <c r="H522" s="1132"/>
      <c r="I522" s="1132" t="str">
        <f t="shared" si="24"/>
        <v>----Jul----</v>
      </c>
      <c r="J522" s="1132" t="str">
        <f>IF(ISNUMBER(MATCH(F522,Jan_Inputs_Calc!O:O,0)),"Jan","-")</f>
        <v>-</v>
      </c>
      <c r="K522" s="1132" t="str">
        <f>IF(ISNUMBER(MATCH(F522,Mar_Inputs_Calc_exHACC!O:O,0)),"Mar","-")</f>
        <v>-</v>
      </c>
      <c r="L522" s="1132" t="str">
        <f>IF(ISNUMBER(MATCH(F522,Jul_Inputs_Calc!P:P,0)),"Jul","-")</f>
        <v>Jul</v>
      </c>
      <c r="M522" s="1132" t="str">
        <f>IF(ISNUMBER(MATCH(F522,Sep_Inputs_Calc!O:O,0)),"Sep","-")</f>
        <v>-</v>
      </c>
      <c r="N522" s="1132" t="str">
        <f>IF(ISNUMBER(MATCH(F1319,Oct_Inputs_Calc!O:O,0)),"Oct","-")</f>
        <v>-</v>
      </c>
      <c r="O522" s="1132"/>
      <c r="P522" s="1138" t="str">
        <f>IF(A522=
"A",_xlfn.XLOOKUP(F522,'Section A - Public Patients'!T:T,'Section A - Public Patients'!S:S),
IF(A522="B",_xlfn.XLOOKUP(F522,'Section B - Private Patients'!T:T,'Section B - Private Patients'!S:S),
IF(A522="C",_xlfn.XLOOKUP(F522,'Section C - Psych &amp; Mental Hlth'!T:T,'Section C - Psych &amp; Mental Hlth'!S:S),
IF(A522="D",_xlfn.XLOOKUP(F522,'Section D - Res Com.Care, MPHS '!T:T,'Section D - Res Com.Care, MPHS '!S:S),
IF(A522="E",_xlfn.XLOOKUP(F522,'Section E - Miscellaneous '!T:T,'Section E - Miscellaneous '!S:S))))))</f>
        <v>LINKED-X</v>
      </c>
      <c r="Q522" s="1145" t="str">
        <f>IF(A522=
"A",_xlfn.XLOOKUP(F522,'Section A - Public Patients'!T:T,'Section A - Public Patients'!V:V),
IF(A522="B",_xlfn.XLOOKUP(F522,'Section B - Private Patients'!T:T,'Section B - Private Patients'!V:V),
IF(A522="C",_xlfn.XLOOKUP(F522,'Section C - Psych &amp; Mental Hlth'!T:T,'Section C - Psych &amp; Mental Hlth'!V:V),
IF(A522="D",_xlfn.XLOOKUP(F522,'Section D - Res Com.Care, MPHS '!T:T,'Section D - Res Com.Care, MPHS '!V:V),
IF(A522="E",_xlfn.XLOOKUP(F522,'Section E - Miscellaneous '!T:T,'Section E - Miscellaneous '!V:V))))))</f>
        <v>A-1.5-020</v>
      </c>
      <c r="R522" s="1202" t="str">
        <f t="shared" si="26"/>
        <v>GRTPQNSDGen Private Third Party Qualified Special Care Nursery SD90007348</v>
      </c>
    </row>
    <row r="523" spans="1:18" x14ac:dyDescent="0.2">
      <c r="A523" s="1078" t="str">
        <f t="shared" si="25"/>
        <v>B</v>
      </c>
      <c r="B523" s="1086" t="s">
        <v>89</v>
      </c>
      <c r="C523" s="1438" t="s">
        <v>6181</v>
      </c>
      <c r="D523" s="1094" t="s">
        <v>90</v>
      </c>
      <c r="E523" s="1438" t="s">
        <v>6181</v>
      </c>
      <c r="F523" s="1132" t="s">
        <v>4886</v>
      </c>
      <c r="G523" s="1132"/>
      <c r="H523" s="1132"/>
      <c r="I523" s="1132" t="str">
        <f t="shared" si="24"/>
        <v>---------</v>
      </c>
      <c r="J523" s="1132" t="str">
        <f>IF(ISNUMBER(MATCH(F523,Jan_Inputs_Calc!O:O,0)),"Jan","-")</f>
        <v>-</v>
      </c>
      <c r="K523" s="1132" t="str">
        <f>IF(ISNUMBER(MATCH(F523,Mar_Inputs_Calc_exHACC!O:O,0)),"Mar","-")</f>
        <v>-</v>
      </c>
      <c r="L523" s="1132" t="str">
        <f>IF(ISNUMBER(MATCH(F523,Jul_Inputs_Calc!P:P,0)),"Jul","-")</f>
        <v>-</v>
      </c>
      <c r="M523" s="1132" t="str">
        <f>IF(ISNUMBER(MATCH(F523,Sep_Inputs_Calc!O:O,0)),"Sep","-")</f>
        <v>-</v>
      </c>
      <c r="N523" s="1132" t="str">
        <f>IF(ISNUMBER(MATCH(F1320,Oct_Inputs_Calc!O:O,0)),"Oct","-")</f>
        <v>-</v>
      </c>
      <c r="O523" s="1132"/>
      <c r="P523" s="1138" t="str">
        <f>IF(A523=
"A",_xlfn.XLOOKUP(F523,'Section A - Public Patients'!T:T,'Section A - Public Patients'!S:S),
IF(A523="B",_xlfn.XLOOKUP(F523,'Section B - Private Patients'!T:T,'Section B - Private Patients'!S:S),
IF(A523="C",_xlfn.XLOOKUP(F523,'Section C - Psych &amp; Mental Hlth'!T:T,'Section C - Psych &amp; Mental Hlth'!S:S),
IF(A523="D",_xlfn.XLOOKUP(F523,'Section D - Res Com.Care, MPHS '!T:T,'Section D - Res Com.Care, MPHS '!S:S),
IF(A523="E",_xlfn.XLOOKUP(F523,'Section E - Miscellaneous '!T:T,'Section E - Miscellaneous '!S:S))))))</f>
        <v>SPECIAL</v>
      </c>
      <c r="Q523" s="1145">
        <f>IF(A523=
"A",_xlfn.XLOOKUP(F523,'Section A - Public Patients'!T:T,'Section A - Public Patients'!V:V),
IF(A523="B",_xlfn.XLOOKUP(F523,'Section B - Private Patients'!T:T,'Section B - Private Patients'!V:V),
IF(A523="C",_xlfn.XLOOKUP(F523,'Section C - Psych &amp; Mental Hlth'!T:T,'Section C - Psych &amp; Mental Hlth'!V:V),
IF(A523="D",_xlfn.XLOOKUP(F523,'Section D - Res Com.Care, MPHS '!T:T,'Section D - Res Com.Care, MPHS '!V:V),
IF(A523="E",_xlfn.XLOOKUP(F523,'Section E - Miscellaneous '!T:T,'Section E - Miscellaneous '!V:V))))))</f>
        <v>0</v>
      </c>
      <c r="R523" s="1202" t="str">
        <f t="shared" si="26"/>
        <v>NilREFER TO SHARED ROOM LONG STAY RATESNil</v>
      </c>
    </row>
    <row r="524" spans="1:18" x14ac:dyDescent="0.2">
      <c r="A524" s="1078" t="str">
        <f t="shared" si="25"/>
        <v>B</v>
      </c>
      <c r="B524" s="1086" t="s">
        <v>92</v>
      </c>
      <c r="C524" s="1438" t="s">
        <v>730</v>
      </c>
      <c r="D524" s="1089" t="s">
        <v>731</v>
      </c>
      <c r="E524" s="1438">
        <v>90006462</v>
      </c>
      <c r="F524" s="1132" t="s">
        <v>4887</v>
      </c>
      <c r="G524" s="1132"/>
      <c r="H524" s="1132"/>
      <c r="I524" s="1132" t="str">
        <f t="shared" si="24"/>
        <v>----Jul----</v>
      </c>
      <c r="J524" s="1132" t="str">
        <f>IF(ISNUMBER(MATCH(F524,Jan_Inputs_Calc!O:O,0)),"Jan","-")</f>
        <v>-</v>
      </c>
      <c r="K524" s="1132" t="str">
        <f>IF(ISNUMBER(MATCH(F524,Mar_Inputs_Calc_exHACC!O:O,0)),"Mar","-")</f>
        <v>-</v>
      </c>
      <c r="L524" s="1132" t="str">
        <f>IF(ISNUMBER(MATCH(F524,Jul_Inputs_Calc!P:P,0)),"Jul","-")</f>
        <v>Jul</v>
      </c>
      <c r="M524" s="1132" t="str">
        <f>IF(ISNUMBER(MATCH(F524,Sep_Inputs_Calc!O:O,0)),"Sep","-")</f>
        <v>-</v>
      </c>
      <c r="N524" s="1132" t="str">
        <f>IF(ISNUMBER(MATCH(F1321,Oct_Inputs_Calc!O:O,0)),"Oct","-")</f>
        <v>-</v>
      </c>
      <c r="O524" s="1132"/>
      <c r="P524" s="1138" t="str">
        <f>IF(A524=
"A",_xlfn.XLOOKUP(F524,'Section A - Public Patients'!T:T,'Section A - Public Patients'!S:S),
IF(A524="B",_xlfn.XLOOKUP(F524,'Section B - Private Patients'!T:T,'Section B - Private Patients'!S:S),
IF(A524="C",_xlfn.XLOOKUP(F524,'Section C - Psych &amp; Mental Hlth'!T:T,'Section C - Psych &amp; Mental Hlth'!S:S),
IF(A524="D",_xlfn.XLOOKUP(F524,'Section D - Res Com.Care, MPHS '!T:T,'Section D - Res Com.Care, MPHS '!S:S),
IF(A524="E",_xlfn.XLOOKUP(F524,'Section E - Miscellaneous '!T:T,'Section E - Miscellaneous '!S:S))))))</f>
        <v>LINKED-X</v>
      </c>
      <c r="Q524" s="1145" t="str">
        <f>IF(A524=
"A",_xlfn.XLOOKUP(F524,'Section A - Public Patients'!T:T,'Section A - Public Patients'!V:V),
IF(A524="B",_xlfn.XLOOKUP(F524,'Section B - Private Patients'!T:T,'Section B - Private Patients'!V:V),
IF(A524="C",_xlfn.XLOOKUP(F524,'Section C - Psych &amp; Mental Hlth'!T:T,'Section C - Psych &amp; Mental Hlth'!V:V),
IF(A524="D",_xlfn.XLOOKUP(F524,'Section D - Res Com.Care, MPHS '!T:T,'Section D - Res Com.Care, MPHS '!V:V),
IF(A524="E",_xlfn.XLOOKUP(F524,'Section E - Miscellaneous '!T:T,'Section E - Miscellaneous '!V:V))))))</f>
        <v>A-1.5-001</v>
      </c>
      <c r="R524" s="1202" t="str">
        <f t="shared" si="26"/>
        <v>GSTPGen Shared Third Party90006462</v>
      </c>
    </row>
    <row r="525" spans="1:18" x14ac:dyDescent="0.2">
      <c r="A525" s="1078" t="str">
        <f t="shared" si="25"/>
        <v>B</v>
      </c>
      <c r="B525" s="1086" t="s">
        <v>92</v>
      </c>
      <c r="C525" s="1438" t="s">
        <v>732</v>
      </c>
      <c r="D525" s="1089" t="s">
        <v>733</v>
      </c>
      <c r="E525" s="1438">
        <v>90007349</v>
      </c>
      <c r="F525" s="1132" t="s">
        <v>4888</v>
      </c>
      <c r="G525" s="1132"/>
      <c r="H525" s="1132"/>
      <c r="I525" s="1132" t="str">
        <f t="shared" si="24"/>
        <v>----Jul----</v>
      </c>
      <c r="J525" s="1132" t="str">
        <f>IF(ISNUMBER(MATCH(F525,Jan_Inputs_Calc!O:O,0)),"Jan","-")</f>
        <v>-</v>
      </c>
      <c r="K525" s="1132" t="str">
        <f>IF(ISNUMBER(MATCH(F525,Mar_Inputs_Calc_exHACC!O:O,0)),"Mar","-")</f>
        <v>-</v>
      </c>
      <c r="L525" s="1132" t="str">
        <f>IF(ISNUMBER(MATCH(F525,Jul_Inputs_Calc!P:P,0)),"Jul","-")</f>
        <v>Jul</v>
      </c>
      <c r="M525" s="1132" t="str">
        <f>IF(ISNUMBER(MATCH(F525,Sep_Inputs_Calc!O:O,0)),"Sep","-")</f>
        <v>-</v>
      </c>
      <c r="N525" s="1132" t="str">
        <f>IF(ISNUMBER(MATCH(F1322,Oct_Inputs_Calc!O:O,0)),"Oct","-")</f>
        <v>-</v>
      </c>
      <c r="O525" s="1132"/>
      <c r="P525" s="1138" t="str">
        <f>IF(A525=
"A",_xlfn.XLOOKUP(F525,'Section A - Public Patients'!T:T,'Section A - Public Patients'!S:S),
IF(A525="B",_xlfn.XLOOKUP(F525,'Section B - Private Patients'!T:T,'Section B - Private Patients'!S:S),
IF(A525="C",_xlfn.XLOOKUP(F525,'Section C - Psych &amp; Mental Hlth'!T:T,'Section C - Psych &amp; Mental Hlth'!S:S),
IF(A525="D",_xlfn.XLOOKUP(F525,'Section D - Res Com.Care, MPHS '!T:T,'Section D - Res Com.Care, MPHS '!S:S),
IF(A525="E",_xlfn.XLOOKUP(F525,'Section E - Miscellaneous '!T:T,'Section E - Miscellaneous '!S:S))))))</f>
        <v>LINKED-X</v>
      </c>
      <c r="Q525" s="1145" t="str">
        <f>IF(A525=
"A",_xlfn.XLOOKUP(F525,'Section A - Public Patients'!T:T,'Section A - Public Patients'!V:V),
IF(A525="B",_xlfn.XLOOKUP(F525,'Section B - Private Patients'!T:T,'Section B - Private Patients'!V:V),
IF(A525="C",_xlfn.XLOOKUP(F525,'Section C - Psych &amp; Mental Hlth'!T:T,'Section C - Psych &amp; Mental Hlth'!V:V),
IF(A525="D",_xlfn.XLOOKUP(F525,'Section D - Res Com.Care, MPHS '!T:T,'Section D - Res Com.Care, MPHS '!V:V),
IF(A525="E",_xlfn.XLOOKUP(F525,'Section E - Miscellaneous '!T:T,'Section E - Miscellaneous '!V:V))))))</f>
        <v>A-1.5-002</v>
      </c>
      <c r="R525" s="1202" t="str">
        <f t="shared" si="26"/>
        <v>GSTPSDGen Shared Third Party - SD90007349</v>
      </c>
    </row>
    <row r="526" spans="1:18" x14ac:dyDescent="0.2">
      <c r="A526" s="1078" t="str">
        <f t="shared" si="25"/>
        <v>B</v>
      </c>
      <c r="B526" s="1086" t="s">
        <v>92</v>
      </c>
      <c r="C526" s="1438" t="s">
        <v>734</v>
      </c>
      <c r="D526" s="1089" t="s">
        <v>735</v>
      </c>
      <c r="E526" s="1438">
        <v>90006019</v>
      </c>
      <c r="F526" s="1132" t="s">
        <v>4889</v>
      </c>
      <c r="G526" s="1132"/>
      <c r="H526" s="1132"/>
      <c r="I526" s="1132" t="str">
        <f t="shared" si="24"/>
        <v>----Jul----</v>
      </c>
      <c r="J526" s="1132" t="str">
        <f>IF(ISNUMBER(MATCH(F526,Jan_Inputs_Calc!O:O,0)),"Jan","-")</f>
        <v>-</v>
      </c>
      <c r="K526" s="1132" t="str">
        <f>IF(ISNUMBER(MATCH(F526,Mar_Inputs_Calc_exHACC!O:O,0)),"Mar","-")</f>
        <v>-</v>
      </c>
      <c r="L526" s="1132" t="str">
        <f>IF(ISNUMBER(MATCH(F526,Jul_Inputs_Calc!P:P,0)),"Jul","-")</f>
        <v>Jul</v>
      </c>
      <c r="M526" s="1132" t="str">
        <f>IF(ISNUMBER(MATCH(F526,Sep_Inputs_Calc!O:O,0)),"Sep","-")</f>
        <v>-</v>
      </c>
      <c r="N526" s="1132" t="str">
        <f>IF(ISNUMBER(MATCH(F1323,Oct_Inputs_Calc!O:O,0)),"Oct","-")</f>
        <v>-</v>
      </c>
      <c r="O526" s="1132"/>
      <c r="P526" s="1138" t="str">
        <f>IF(A526=
"A",_xlfn.XLOOKUP(F526,'Section A - Public Patients'!T:T,'Section A - Public Patients'!S:S),
IF(A526="B",_xlfn.XLOOKUP(F526,'Section B - Private Patients'!T:T,'Section B - Private Patients'!S:S),
IF(A526="C",_xlfn.XLOOKUP(F526,'Section C - Psych &amp; Mental Hlth'!T:T,'Section C - Psych &amp; Mental Hlth'!S:S),
IF(A526="D",_xlfn.XLOOKUP(F526,'Section D - Res Com.Care, MPHS '!T:T,'Section D - Res Com.Care, MPHS '!S:S),
IF(A526="E",_xlfn.XLOOKUP(F526,'Section E - Miscellaneous '!T:T,'Section E - Miscellaneous '!S:S))))))</f>
        <v>LINKED-X</v>
      </c>
      <c r="Q526" s="1145" t="str">
        <f>IF(A526=
"A",_xlfn.XLOOKUP(F526,'Section A - Public Patients'!T:T,'Section A - Public Patients'!V:V),
IF(A526="B",_xlfn.XLOOKUP(F526,'Section B - Private Patients'!T:T,'Section B - Private Patients'!V:V),
IF(A526="C",_xlfn.XLOOKUP(F526,'Section C - Psych &amp; Mental Hlth'!T:T,'Section C - Psych &amp; Mental Hlth'!V:V),
IF(A526="D",_xlfn.XLOOKUP(F526,'Section D - Res Com.Care, MPHS '!T:T,'Section D - Res Com.Care, MPHS '!V:V),
IF(A526="E",_xlfn.XLOOKUP(F526,'Section E - Miscellaneous '!T:T,'Section E - Miscellaneous '!V:V))))))</f>
        <v>A-1.5-003</v>
      </c>
      <c r="R526" s="1202" t="str">
        <f t="shared" si="26"/>
        <v>GSTPCCGen Shared Third Party Coronary Care Unit90006019</v>
      </c>
    </row>
    <row r="527" spans="1:18" x14ac:dyDescent="0.2">
      <c r="A527" s="1078" t="str">
        <f t="shared" si="25"/>
        <v>B</v>
      </c>
      <c r="B527" s="1086" t="s">
        <v>92</v>
      </c>
      <c r="C527" s="1438" t="s">
        <v>736</v>
      </c>
      <c r="D527" s="1089" t="s">
        <v>737</v>
      </c>
      <c r="E527" s="1438">
        <v>90007350</v>
      </c>
      <c r="F527" s="1132" t="s">
        <v>4890</v>
      </c>
      <c r="G527" s="1132"/>
      <c r="H527" s="1132"/>
      <c r="I527" s="1132" t="str">
        <f t="shared" si="24"/>
        <v>----Jul----</v>
      </c>
      <c r="J527" s="1132" t="str">
        <f>IF(ISNUMBER(MATCH(F527,Jan_Inputs_Calc!O:O,0)),"Jan","-")</f>
        <v>-</v>
      </c>
      <c r="K527" s="1132" t="str">
        <f>IF(ISNUMBER(MATCH(F527,Mar_Inputs_Calc_exHACC!O:O,0)),"Mar","-")</f>
        <v>-</v>
      </c>
      <c r="L527" s="1132" t="str">
        <f>IF(ISNUMBER(MATCH(F527,Jul_Inputs_Calc!P:P,0)),"Jul","-")</f>
        <v>Jul</v>
      </c>
      <c r="M527" s="1132" t="str">
        <f>IF(ISNUMBER(MATCH(F527,Sep_Inputs_Calc!O:O,0)),"Sep","-")</f>
        <v>-</v>
      </c>
      <c r="N527" s="1132" t="str">
        <f>IF(ISNUMBER(MATCH(F1324,Oct_Inputs_Calc!O:O,0)),"Oct","-")</f>
        <v>-</v>
      </c>
      <c r="O527" s="1132"/>
      <c r="P527" s="1138" t="str">
        <f>IF(A527=
"A",_xlfn.XLOOKUP(F527,'Section A - Public Patients'!T:T,'Section A - Public Patients'!S:S),
IF(A527="B",_xlfn.XLOOKUP(F527,'Section B - Private Patients'!T:T,'Section B - Private Patients'!S:S),
IF(A527="C",_xlfn.XLOOKUP(F527,'Section C - Psych &amp; Mental Hlth'!T:T,'Section C - Psych &amp; Mental Hlth'!S:S),
IF(A527="D",_xlfn.XLOOKUP(F527,'Section D - Res Com.Care, MPHS '!T:T,'Section D - Res Com.Care, MPHS '!S:S),
IF(A527="E",_xlfn.XLOOKUP(F527,'Section E - Miscellaneous '!T:T,'Section E - Miscellaneous '!S:S))))))</f>
        <v>LINKED-X</v>
      </c>
      <c r="Q527" s="1145" t="str">
        <f>IF(A527=
"A",_xlfn.XLOOKUP(F527,'Section A - Public Patients'!T:T,'Section A - Public Patients'!V:V),
IF(A527="B",_xlfn.XLOOKUP(F527,'Section B - Private Patients'!T:T,'Section B - Private Patients'!V:V),
IF(A527="C",_xlfn.XLOOKUP(F527,'Section C - Psych &amp; Mental Hlth'!T:T,'Section C - Psych &amp; Mental Hlth'!V:V),
IF(A527="D",_xlfn.XLOOKUP(F527,'Section D - Res Com.Care, MPHS '!T:T,'Section D - Res Com.Care, MPHS '!V:V),
IF(A527="E",_xlfn.XLOOKUP(F527,'Section E - Miscellaneous '!T:T,'Section E - Miscellaneous '!V:V))))))</f>
        <v>A-1.5-004</v>
      </c>
      <c r="R527" s="1202" t="str">
        <f t="shared" si="26"/>
        <v>GSTPCCSDGen Shared Third Party Coronary Care Unit - SD90007350</v>
      </c>
    </row>
    <row r="528" spans="1:18" x14ac:dyDescent="0.2">
      <c r="A528" s="1078" t="str">
        <f t="shared" si="25"/>
        <v>B</v>
      </c>
      <c r="B528" s="1086" t="s">
        <v>92</v>
      </c>
      <c r="C528" s="1438" t="s">
        <v>738</v>
      </c>
      <c r="D528" s="1089" t="s">
        <v>739</v>
      </c>
      <c r="E528" s="1438">
        <v>90006463</v>
      </c>
      <c r="F528" s="1132" t="s">
        <v>4891</v>
      </c>
      <c r="G528" s="1132"/>
      <c r="H528" s="1132"/>
      <c r="I528" s="1132" t="str">
        <f t="shared" si="24"/>
        <v>----Jul----</v>
      </c>
      <c r="J528" s="1132" t="str">
        <f>IF(ISNUMBER(MATCH(F528,Jan_Inputs_Calc!O:O,0)),"Jan","-")</f>
        <v>-</v>
      </c>
      <c r="K528" s="1132" t="str">
        <f>IF(ISNUMBER(MATCH(F528,Mar_Inputs_Calc_exHACC!O:O,0)),"Mar","-")</f>
        <v>-</v>
      </c>
      <c r="L528" s="1132" t="str">
        <f>IF(ISNUMBER(MATCH(F528,Jul_Inputs_Calc!P:P,0)),"Jul","-")</f>
        <v>Jul</v>
      </c>
      <c r="M528" s="1132" t="str">
        <f>IF(ISNUMBER(MATCH(F528,Sep_Inputs_Calc!O:O,0)),"Sep","-")</f>
        <v>-</v>
      </c>
      <c r="N528" s="1132" t="str">
        <f>IF(ISNUMBER(MATCH(F1325,Oct_Inputs_Calc!O:O,0)),"Oct","-")</f>
        <v>-</v>
      </c>
      <c r="O528" s="1132"/>
      <c r="P528" s="1138" t="str">
        <f>IF(A528=
"A",_xlfn.XLOOKUP(F528,'Section A - Public Patients'!T:T,'Section A - Public Patients'!S:S),
IF(A528="B",_xlfn.XLOOKUP(F528,'Section B - Private Patients'!T:T,'Section B - Private Patients'!S:S),
IF(A528="C",_xlfn.XLOOKUP(F528,'Section C - Psych &amp; Mental Hlth'!T:T,'Section C - Psych &amp; Mental Hlth'!S:S),
IF(A528="D",_xlfn.XLOOKUP(F528,'Section D - Res Com.Care, MPHS '!T:T,'Section D - Res Com.Care, MPHS '!S:S),
IF(A528="E",_xlfn.XLOOKUP(F528,'Section E - Miscellaneous '!T:T,'Section E - Miscellaneous '!S:S))))))</f>
        <v>LINKED-X</v>
      </c>
      <c r="Q528" s="1145" t="str">
        <f>IF(A528=
"A",_xlfn.XLOOKUP(F528,'Section A - Public Patients'!T:T,'Section A - Public Patients'!V:V),
IF(A528="B",_xlfn.XLOOKUP(F528,'Section B - Private Patients'!T:T,'Section B - Private Patients'!V:V),
IF(A528="C",_xlfn.XLOOKUP(F528,'Section C - Psych &amp; Mental Hlth'!T:T,'Section C - Psych &amp; Mental Hlth'!V:V),
IF(A528="D",_xlfn.XLOOKUP(F528,'Section D - Res Com.Care, MPHS '!T:T,'Section D - Res Com.Care, MPHS '!V:V),
IF(A528="E",_xlfn.XLOOKUP(F528,'Section E - Miscellaneous '!T:T,'Section E - Miscellaneous '!V:V))))))</f>
        <v>A-1.5-005</v>
      </c>
      <c r="R528" s="1202" t="str">
        <f t="shared" si="26"/>
        <v>GSTPICUGen Shared Third Party Intensive Care90006463</v>
      </c>
    </row>
    <row r="529" spans="1:18" x14ac:dyDescent="0.2">
      <c r="A529" s="1078" t="str">
        <f t="shared" si="25"/>
        <v>B</v>
      </c>
      <c r="B529" s="1086" t="s">
        <v>92</v>
      </c>
      <c r="C529" s="1438" t="s">
        <v>740</v>
      </c>
      <c r="D529" s="1089" t="s">
        <v>741</v>
      </c>
      <c r="E529" s="1438">
        <v>90007351</v>
      </c>
      <c r="F529" s="1132" t="s">
        <v>4892</v>
      </c>
      <c r="G529" s="1132"/>
      <c r="H529" s="1132"/>
      <c r="I529" s="1132" t="str">
        <f t="shared" si="24"/>
        <v>----Jul----</v>
      </c>
      <c r="J529" s="1132" t="str">
        <f>IF(ISNUMBER(MATCH(F529,Jan_Inputs_Calc!O:O,0)),"Jan","-")</f>
        <v>-</v>
      </c>
      <c r="K529" s="1132" t="str">
        <f>IF(ISNUMBER(MATCH(F529,Mar_Inputs_Calc_exHACC!O:O,0)),"Mar","-")</f>
        <v>-</v>
      </c>
      <c r="L529" s="1132" t="str">
        <f>IF(ISNUMBER(MATCH(F529,Jul_Inputs_Calc!P:P,0)),"Jul","-")</f>
        <v>Jul</v>
      </c>
      <c r="M529" s="1132" t="str">
        <f>IF(ISNUMBER(MATCH(F529,Sep_Inputs_Calc!O:O,0)),"Sep","-")</f>
        <v>-</v>
      </c>
      <c r="N529" s="1132" t="str">
        <f>IF(ISNUMBER(MATCH(F1326,Oct_Inputs_Calc!O:O,0)),"Oct","-")</f>
        <v>-</v>
      </c>
      <c r="O529" s="1132"/>
      <c r="P529" s="1138" t="str">
        <f>IF(A529=
"A",_xlfn.XLOOKUP(F529,'Section A - Public Patients'!T:T,'Section A - Public Patients'!S:S),
IF(A529="B",_xlfn.XLOOKUP(F529,'Section B - Private Patients'!T:T,'Section B - Private Patients'!S:S),
IF(A529="C",_xlfn.XLOOKUP(F529,'Section C - Psych &amp; Mental Hlth'!T:T,'Section C - Psych &amp; Mental Hlth'!S:S),
IF(A529="D",_xlfn.XLOOKUP(F529,'Section D - Res Com.Care, MPHS '!T:T,'Section D - Res Com.Care, MPHS '!S:S),
IF(A529="E",_xlfn.XLOOKUP(F529,'Section E - Miscellaneous '!T:T,'Section E - Miscellaneous '!S:S))))))</f>
        <v>LINKED-X</v>
      </c>
      <c r="Q529" s="1145" t="str">
        <f>IF(A529=
"A",_xlfn.XLOOKUP(F529,'Section A - Public Patients'!T:T,'Section A - Public Patients'!V:V),
IF(A529="B",_xlfn.XLOOKUP(F529,'Section B - Private Patients'!T:T,'Section B - Private Patients'!V:V),
IF(A529="C",_xlfn.XLOOKUP(F529,'Section C - Psych &amp; Mental Hlth'!T:T,'Section C - Psych &amp; Mental Hlth'!V:V),
IF(A529="D",_xlfn.XLOOKUP(F529,'Section D - Res Com.Care, MPHS '!T:T,'Section D - Res Com.Care, MPHS '!V:V),
IF(A529="E",_xlfn.XLOOKUP(F529,'Section E - Miscellaneous '!T:T,'Section E - Miscellaneous '!V:V))))))</f>
        <v>A-1.5-006</v>
      </c>
      <c r="R529" s="1202" t="str">
        <f t="shared" si="26"/>
        <v>GSTPICUSDGen Shared Third Party Intensive Care -SD90007351</v>
      </c>
    </row>
    <row r="530" spans="1:18" x14ac:dyDescent="0.2">
      <c r="A530" s="1078" t="str">
        <f t="shared" si="25"/>
        <v>B</v>
      </c>
      <c r="B530" s="1086" t="s">
        <v>92</v>
      </c>
      <c r="C530" s="1438" t="s">
        <v>742</v>
      </c>
      <c r="D530" s="1089" t="s">
        <v>743</v>
      </c>
      <c r="E530" s="1438">
        <v>90005631</v>
      </c>
      <c r="F530" s="1132" t="s">
        <v>4893</v>
      </c>
      <c r="G530" s="1132"/>
      <c r="H530" s="1132"/>
      <c r="I530" s="1132" t="str">
        <f t="shared" si="24"/>
        <v>----Jul----</v>
      </c>
      <c r="J530" s="1132" t="str">
        <f>IF(ISNUMBER(MATCH(F530,Jan_Inputs_Calc!O:O,0)),"Jan","-")</f>
        <v>-</v>
      </c>
      <c r="K530" s="1132" t="str">
        <f>IF(ISNUMBER(MATCH(F530,Mar_Inputs_Calc_exHACC!O:O,0)),"Mar","-")</f>
        <v>-</v>
      </c>
      <c r="L530" s="1132" t="str">
        <f>IF(ISNUMBER(MATCH(F530,Jul_Inputs_Calc!P:P,0)),"Jul","-")</f>
        <v>Jul</v>
      </c>
      <c r="M530" s="1132" t="str">
        <f>IF(ISNUMBER(MATCH(F530,Sep_Inputs_Calc!O:O,0)),"Sep","-")</f>
        <v>-</v>
      </c>
      <c r="N530" s="1132" t="str">
        <f>IF(ISNUMBER(MATCH(F1327,Oct_Inputs_Calc!O:O,0)),"Oct","-")</f>
        <v>-</v>
      </c>
      <c r="O530" s="1132"/>
      <c r="P530" s="1138" t="str">
        <f>IF(A530=
"A",_xlfn.XLOOKUP(F530,'Section A - Public Patients'!T:T,'Section A - Public Patients'!S:S),
IF(A530="B",_xlfn.XLOOKUP(F530,'Section B - Private Patients'!T:T,'Section B - Private Patients'!S:S),
IF(A530="C",_xlfn.XLOOKUP(F530,'Section C - Psych &amp; Mental Hlth'!T:T,'Section C - Psych &amp; Mental Hlth'!S:S),
IF(A530="D",_xlfn.XLOOKUP(F530,'Section D - Res Com.Care, MPHS '!T:T,'Section D - Res Com.Care, MPHS '!S:S),
IF(A530="E",_xlfn.XLOOKUP(F530,'Section E - Miscellaneous '!T:T,'Section E - Miscellaneous '!S:S))))))</f>
        <v>LINKED-X</v>
      </c>
      <c r="Q530" s="1145" t="str">
        <f>IF(A530=
"A",_xlfn.XLOOKUP(F530,'Section A - Public Patients'!T:T,'Section A - Public Patients'!V:V),
IF(A530="B",_xlfn.XLOOKUP(F530,'Section B - Private Patients'!T:T,'Section B - Private Patients'!V:V),
IF(A530="C",_xlfn.XLOOKUP(F530,'Section C - Psych &amp; Mental Hlth'!T:T,'Section C - Psych &amp; Mental Hlth'!V:V),
IF(A530="D",_xlfn.XLOOKUP(F530,'Section D - Res Com.Care, MPHS '!T:T,'Section D - Res Com.Care, MPHS '!V:V),
IF(A530="E",_xlfn.XLOOKUP(F530,'Section E - Miscellaneous '!T:T,'Section E - Miscellaneous '!V:V))))))</f>
        <v>A-1.5-007</v>
      </c>
      <c r="R530" s="1202" t="str">
        <f t="shared" si="26"/>
        <v>GSTPRGen Shared Third Party Rehabilitation90005631</v>
      </c>
    </row>
    <row r="531" spans="1:18" x14ac:dyDescent="0.2">
      <c r="A531" s="1078" t="str">
        <f t="shared" si="25"/>
        <v>B</v>
      </c>
      <c r="B531" s="1086" t="s">
        <v>92</v>
      </c>
      <c r="C531" s="1438" t="s">
        <v>744</v>
      </c>
      <c r="D531" s="1089" t="s">
        <v>745</v>
      </c>
      <c r="E531" s="1438">
        <v>90007352</v>
      </c>
      <c r="F531" s="1132" t="s">
        <v>4894</v>
      </c>
      <c r="G531" s="1132"/>
      <c r="H531" s="1132"/>
      <c r="I531" s="1132" t="str">
        <f t="shared" si="24"/>
        <v>----Jul----</v>
      </c>
      <c r="J531" s="1132" t="str">
        <f>IF(ISNUMBER(MATCH(F531,Jan_Inputs_Calc!O:O,0)),"Jan","-")</f>
        <v>-</v>
      </c>
      <c r="K531" s="1132" t="str">
        <f>IF(ISNUMBER(MATCH(F531,Mar_Inputs_Calc_exHACC!O:O,0)),"Mar","-")</f>
        <v>-</v>
      </c>
      <c r="L531" s="1132" t="str">
        <f>IF(ISNUMBER(MATCH(F531,Jul_Inputs_Calc!P:P,0)),"Jul","-")</f>
        <v>Jul</v>
      </c>
      <c r="M531" s="1132" t="str">
        <f>IF(ISNUMBER(MATCH(F531,Sep_Inputs_Calc!O:O,0)),"Sep","-")</f>
        <v>-</v>
      </c>
      <c r="N531" s="1132" t="str">
        <f>IF(ISNUMBER(MATCH(F1328,Oct_Inputs_Calc!O:O,0)),"Oct","-")</f>
        <v>-</v>
      </c>
      <c r="O531" s="1132"/>
      <c r="P531" s="1138" t="str">
        <f>IF(A531=
"A",_xlfn.XLOOKUP(F531,'Section A - Public Patients'!T:T,'Section A - Public Patients'!S:S),
IF(A531="B",_xlfn.XLOOKUP(F531,'Section B - Private Patients'!T:T,'Section B - Private Patients'!S:S),
IF(A531="C",_xlfn.XLOOKUP(F531,'Section C - Psych &amp; Mental Hlth'!T:T,'Section C - Psych &amp; Mental Hlth'!S:S),
IF(A531="D",_xlfn.XLOOKUP(F531,'Section D - Res Com.Care, MPHS '!T:T,'Section D - Res Com.Care, MPHS '!S:S),
IF(A531="E",_xlfn.XLOOKUP(F531,'Section E - Miscellaneous '!T:T,'Section E - Miscellaneous '!S:S))))))</f>
        <v>LINKED-X</v>
      </c>
      <c r="Q531" s="1145" t="str">
        <f>IF(A531=
"A",_xlfn.XLOOKUP(F531,'Section A - Public Patients'!T:T,'Section A - Public Patients'!V:V),
IF(A531="B",_xlfn.XLOOKUP(F531,'Section B - Private Patients'!T:T,'Section B - Private Patients'!V:V),
IF(A531="C",_xlfn.XLOOKUP(F531,'Section C - Psych &amp; Mental Hlth'!T:T,'Section C - Psych &amp; Mental Hlth'!V:V),
IF(A531="D",_xlfn.XLOOKUP(F531,'Section D - Res Com.Care, MPHS '!T:T,'Section D - Res Com.Care, MPHS '!V:V),
IF(A531="E",_xlfn.XLOOKUP(F531,'Section E - Miscellaneous '!T:T,'Section E - Miscellaneous '!V:V))))))</f>
        <v>A-1.5-008</v>
      </c>
      <c r="R531" s="1202" t="str">
        <f t="shared" si="26"/>
        <v>GSTPRSDGen Shared Third Party Rehabilitation - SD90007352</v>
      </c>
    </row>
    <row r="532" spans="1:18" x14ac:dyDescent="0.2">
      <c r="A532" s="1078" t="str">
        <f t="shared" si="25"/>
        <v>B</v>
      </c>
      <c r="B532" s="1086" t="s">
        <v>92</v>
      </c>
      <c r="C532" s="1438" t="s">
        <v>746</v>
      </c>
      <c r="D532" s="1089" t="s">
        <v>747</v>
      </c>
      <c r="E532" s="1438">
        <v>90006464</v>
      </c>
      <c r="F532" s="1132" t="s">
        <v>4895</v>
      </c>
      <c r="G532" s="1132"/>
      <c r="H532" s="1132"/>
      <c r="I532" s="1132" t="str">
        <f t="shared" si="24"/>
        <v>----Jul----</v>
      </c>
      <c r="J532" s="1132" t="str">
        <f>IF(ISNUMBER(MATCH(F532,Jan_Inputs_Calc!O:O,0)),"Jan","-")</f>
        <v>-</v>
      </c>
      <c r="K532" s="1132" t="str">
        <f>IF(ISNUMBER(MATCH(F532,Mar_Inputs_Calc_exHACC!O:O,0)),"Mar","-")</f>
        <v>-</v>
      </c>
      <c r="L532" s="1132" t="str">
        <f>IF(ISNUMBER(MATCH(F532,Jul_Inputs_Calc!P:P,0)),"Jul","-")</f>
        <v>Jul</v>
      </c>
      <c r="M532" s="1132" t="str">
        <f>IF(ISNUMBER(MATCH(F532,Sep_Inputs_Calc!O:O,0)),"Sep","-")</f>
        <v>-</v>
      </c>
      <c r="N532" s="1132" t="str">
        <f>IF(ISNUMBER(MATCH(F1329,Oct_Inputs_Calc!O:O,0)),"Oct","-")</f>
        <v>-</v>
      </c>
      <c r="O532" s="1132"/>
      <c r="P532" s="1138" t="str">
        <f>IF(A532=
"A",_xlfn.XLOOKUP(F532,'Section A - Public Patients'!T:T,'Section A - Public Patients'!S:S),
IF(A532="B",_xlfn.XLOOKUP(F532,'Section B - Private Patients'!T:T,'Section B - Private Patients'!S:S),
IF(A532="C",_xlfn.XLOOKUP(F532,'Section C - Psych &amp; Mental Hlth'!T:T,'Section C - Psych &amp; Mental Hlth'!S:S),
IF(A532="D",_xlfn.XLOOKUP(F532,'Section D - Res Com.Care, MPHS '!T:T,'Section D - Res Com.Care, MPHS '!S:S),
IF(A532="E",_xlfn.XLOOKUP(F532,'Section E - Miscellaneous '!T:T,'Section E - Miscellaneous '!S:S))))))</f>
        <v>LINKED-X</v>
      </c>
      <c r="Q532" s="1145" t="str">
        <f>IF(A532=
"A",_xlfn.XLOOKUP(F532,'Section A - Public Patients'!T:T,'Section A - Public Patients'!V:V),
IF(A532="B",_xlfn.XLOOKUP(F532,'Section B - Private Patients'!T:T,'Section B - Private Patients'!V:V),
IF(A532="C",_xlfn.XLOOKUP(F532,'Section C - Psych &amp; Mental Hlth'!T:T,'Section C - Psych &amp; Mental Hlth'!V:V),
IF(A532="D",_xlfn.XLOOKUP(F532,'Section D - Res Com.Care, MPHS '!T:T,'Section D - Res Com.Care, MPHS '!V:V),
IF(A532="E",_xlfn.XLOOKUP(F532,'Section E - Miscellaneous '!T:T,'Section E - Miscellaneous '!V:V))))))</f>
        <v>A-1.5-001</v>
      </c>
      <c r="R532" s="1202" t="str">
        <f t="shared" si="26"/>
        <v>GSTP*Gen Shared Third Party (Settled)90006464</v>
      </c>
    </row>
    <row r="533" spans="1:18" x14ac:dyDescent="0.2">
      <c r="A533" s="1078" t="str">
        <f t="shared" si="25"/>
        <v>B</v>
      </c>
      <c r="B533" s="1086" t="s">
        <v>92</v>
      </c>
      <c r="C533" s="1438" t="s">
        <v>748</v>
      </c>
      <c r="D533" s="1089" t="s">
        <v>749</v>
      </c>
      <c r="E533" s="1438">
        <v>90007353</v>
      </c>
      <c r="F533" s="1132" t="s">
        <v>4896</v>
      </c>
      <c r="G533" s="1132"/>
      <c r="H533" s="1132"/>
      <c r="I533" s="1132" t="str">
        <f t="shared" si="24"/>
        <v>----Jul----</v>
      </c>
      <c r="J533" s="1132" t="str">
        <f>IF(ISNUMBER(MATCH(F533,Jan_Inputs_Calc!O:O,0)),"Jan","-")</f>
        <v>-</v>
      </c>
      <c r="K533" s="1132" t="str">
        <f>IF(ISNUMBER(MATCH(F533,Mar_Inputs_Calc_exHACC!O:O,0)),"Mar","-")</f>
        <v>-</v>
      </c>
      <c r="L533" s="1132" t="str">
        <f>IF(ISNUMBER(MATCH(F533,Jul_Inputs_Calc!P:P,0)),"Jul","-")</f>
        <v>Jul</v>
      </c>
      <c r="M533" s="1132" t="str">
        <f>IF(ISNUMBER(MATCH(F533,Sep_Inputs_Calc!O:O,0)),"Sep","-")</f>
        <v>-</v>
      </c>
      <c r="N533" s="1132" t="str">
        <f>IF(ISNUMBER(MATCH(F1330,Oct_Inputs_Calc!O:O,0)),"Oct","-")</f>
        <v>-</v>
      </c>
      <c r="O533" s="1132"/>
      <c r="P533" s="1138" t="str">
        <f>IF(A533=
"A",_xlfn.XLOOKUP(F533,'Section A - Public Patients'!T:T,'Section A - Public Patients'!S:S),
IF(A533="B",_xlfn.XLOOKUP(F533,'Section B - Private Patients'!T:T,'Section B - Private Patients'!S:S),
IF(A533="C",_xlfn.XLOOKUP(F533,'Section C - Psych &amp; Mental Hlth'!T:T,'Section C - Psych &amp; Mental Hlth'!S:S),
IF(A533="D",_xlfn.XLOOKUP(F533,'Section D - Res Com.Care, MPHS '!T:T,'Section D - Res Com.Care, MPHS '!S:S),
IF(A533="E",_xlfn.XLOOKUP(F533,'Section E - Miscellaneous '!T:T,'Section E - Miscellaneous '!S:S))))))</f>
        <v>LINKED-X</v>
      </c>
      <c r="Q533" s="1145" t="str">
        <f>IF(A533=
"A",_xlfn.XLOOKUP(F533,'Section A - Public Patients'!T:T,'Section A - Public Patients'!V:V),
IF(A533="B",_xlfn.XLOOKUP(F533,'Section B - Private Patients'!T:T,'Section B - Private Patients'!V:V),
IF(A533="C",_xlfn.XLOOKUP(F533,'Section C - Psych &amp; Mental Hlth'!T:T,'Section C - Psych &amp; Mental Hlth'!V:V),
IF(A533="D",_xlfn.XLOOKUP(F533,'Section D - Res Com.Care, MPHS '!T:T,'Section D - Res Com.Care, MPHS '!V:V),
IF(A533="E",_xlfn.XLOOKUP(F533,'Section E - Miscellaneous '!T:T,'Section E - Miscellaneous '!V:V))))))</f>
        <v>A-1.5-009</v>
      </c>
      <c r="R533" s="1202" t="str">
        <f t="shared" si="26"/>
        <v>GSTPBGen Shared Third Party Burns90007353</v>
      </c>
    </row>
    <row r="534" spans="1:18" x14ac:dyDescent="0.2">
      <c r="A534" s="1078" t="str">
        <f t="shared" si="25"/>
        <v>B</v>
      </c>
      <c r="B534" s="1086" t="s">
        <v>92</v>
      </c>
      <c r="C534" s="1438" t="s">
        <v>750</v>
      </c>
      <c r="D534" s="1089" t="s">
        <v>751</v>
      </c>
      <c r="E534" s="1438">
        <v>90006020</v>
      </c>
      <c r="F534" s="1132" t="s">
        <v>4897</v>
      </c>
      <c r="G534" s="1132"/>
      <c r="H534" s="1132"/>
      <c r="I534" s="1132" t="str">
        <f t="shared" si="24"/>
        <v>----Jul----</v>
      </c>
      <c r="J534" s="1132" t="str">
        <f>IF(ISNUMBER(MATCH(F534,Jan_Inputs_Calc!O:O,0)),"Jan","-")</f>
        <v>-</v>
      </c>
      <c r="K534" s="1132" t="str">
        <f>IF(ISNUMBER(MATCH(F534,Mar_Inputs_Calc_exHACC!O:O,0)),"Mar","-")</f>
        <v>-</v>
      </c>
      <c r="L534" s="1132" t="str">
        <f>IF(ISNUMBER(MATCH(F534,Jul_Inputs_Calc!P:P,0)),"Jul","-")</f>
        <v>Jul</v>
      </c>
      <c r="M534" s="1132" t="str">
        <f>IF(ISNUMBER(MATCH(F534,Sep_Inputs_Calc!O:O,0)),"Sep","-")</f>
        <v>-</v>
      </c>
      <c r="N534" s="1132" t="str">
        <f>IF(ISNUMBER(MATCH(F1331,Oct_Inputs_Calc!O:O,0)),"Oct","-")</f>
        <v>-</v>
      </c>
      <c r="O534" s="1132"/>
      <c r="P534" s="1138" t="str">
        <f>IF(A534=
"A",_xlfn.XLOOKUP(F534,'Section A - Public Patients'!T:T,'Section A - Public Patients'!S:S),
IF(A534="B",_xlfn.XLOOKUP(F534,'Section B - Private Patients'!T:T,'Section B - Private Patients'!S:S),
IF(A534="C",_xlfn.XLOOKUP(F534,'Section C - Psych &amp; Mental Hlth'!T:T,'Section C - Psych &amp; Mental Hlth'!S:S),
IF(A534="D",_xlfn.XLOOKUP(F534,'Section D - Res Com.Care, MPHS '!T:T,'Section D - Res Com.Care, MPHS '!S:S),
IF(A534="E",_xlfn.XLOOKUP(F534,'Section E - Miscellaneous '!T:T,'Section E - Miscellaneous '!S:S))))))</f>
        <v>LINKED-X</v>
      </c>
      <c r="Q534" s="1145" t="str">
        <f>IF(A534=
"A",_xlfn.XLOOKUP(F534,'Section A - Public Patients'!T:T,'Section A - Public Patients'!V:V),
IF(A534="B",_xlfn.XLOOKUP(F534,'Section B - Private Patients'!T:T,'Section B - Private Patients'!V:V),
IF(A534="C",_xlfn.XLOOKUP(F534,'Section C - Psych &amp; Mental Hlth'!T:T,'Section C - Psych &amp; Mental Hlth'!V:V),
IF(A534="D",_xlfn.XLOOKUP(F534,'Section D - Res Com.Care, MPHS '!T:T,'Section D - Res Com.Care, MPHS '!V:V),
IF(A534="E",_xlfn.XLOOKUP(F534,'Section E - Miscellaneous '!T:T,'Section E - Miscellaneous '!V:V))))))</f>
        <v>A-1.5-004</v>
      </c>
      <c r="R534" s="1202" t="str">
        <f t="shared" si="26"/>
        <v>GSTPBSDGen Shared Third Party Burns - SD90006020</v>
      </c>
    </row>
    <row r="535" spans="1:18" x14ac:dyDescent="0.2">
      <c r="A535" s="1078" t="str">
        <f t="shared" si="25"/>
        <v>B</v>
      </c>
      <c r="B535" s="1086" t="s">
        <v>92</v>
      </c>
      <c r="C535" s="1438" t="s">
        <v>752</v>
      </c>
      <c r="D535" s="1089" t="s">
        <v>753</v>
      </c>
      <c r="E535" s="1438">
        <v>90007354</v>
      </c>
      <c r="F535" s="1132" t="s">
        <v>4898</v>
      </c>
      <c r="G535" s="1132"/>
      <c r="H535" s="1132"/>
      <c r="I535" s="1132" t="str">
        <f t="shared" si="24"/>
        <v>----Jul----</v>
      </c>
      <c r="J535" s="1132" t="str">
        <f>IF(ISNUMBER(MATCH(F535,Jan_Inputs_Calc!O:O,0)),"Jan","-")</f>
        <v>-</v>
      </c>
      <c r="K535" s="1132" t="str">
        <f>IF(ISNUMBER(MATCH(F535,Mar_Inputs_Calc_exHACC!O:O,0)),"Mar","-")</f>
        <v>-</v>
      </c>
      <c r="L535" s="1132" t="str">
        <f>IF(ISNUMBER(MATCH(F535,Jul_Inputs_Calc!P:P,0)),"Jul","-")</f>
        <v>Jul</v>
      </c>
      <c r="M535" s="1132" t="str">
        <f>IF(ISNUMBER(MATCH(F535,Sep_Inputs_Calc!O:O,0)),"Sep","-")</f>
        <v>-</v>
      </c>
      <c r="N535" s="1132" t="str">
        <f>IF(ISNUMBER(MATCH(F1332,Oct_Inputs_Calc!O:O,0)),"Oct","-")</f>
        <v>-</v>
      </c>
      <c r="O535" s="1132"/>
      <c r="P535" s="1138" t="str">
        <f>IF(A535=
"A",_xlfn.XLOOKUP(F535,'Section A - Public Patients'!T:T,'Section A - Public Patients'!S:S),
IF(A535="B",_xlfn.XLOOKUP(F535,'Section B - Private Patients'!T:T,'Section B - Private Patients'!S:S),
IF(A535="C",_xlfn.XLOOKUP(F535,'Section C - Psych &amp; Mental Hlth'!T:T,'Section C - Psych &amp; Mental Hlth'!S:S),
IF(A535="D",_xlfn.XLOOKUP(F535,'Section D - Res Com.Care, MPHS '!T:T,'Section D - Res Com.Care, MPHS '!S:S),
IF(A535="E",_xlfn.XLOOKUP(F535,'Section E - Miscellaneous '!T:T,'Section E - Miscellaneous '!S:S))))))</f>
        <v>LINKED-X</v>
      </c>
      <c r="Q535" s="1145" t="str">
        <f>IF(A535=
"A",_xlfn.XLOOKUP(F535,'Section A - Public Patients'!T:T,'Section A - Public Patients'!V:V),
IF(A535="B",_xlfn.XLOOKUP(F535,'Section B - Private Patients'!T:T,'Section B - Private Patients'!V:V),
IF(A535="C",_xlfn.XLOOKUP(F535,'Section C - Psych &amp; Mental Hlth'!T:T,'Section C - Psych &amp; Mental Hlth'!V:V),
IF(A535="D",_xlfn.XLOOKUP(F535,'Section D - Res Com.Care, MPHS '!T:T,'Section D - Res Com.Care, MPHS '!V:V),
IF(A535="E",_xlfn.XLOOKUP(F535,'Section E - Miscellaneous '!T:T,'Section E - Miscellaneous '!V:V))))))</f>
        <v>A-1.5-011</v>
      </c>
      <c r="R535" s="1202" t="str">
        <f t="shared" si="26"/>
        <v>GSTPRDGen Shared Third Party Renal Dialysis90007354</v>
      </c>
    </row>
    <row r="536" spans="1:18" x14ac:dyDescent="0.2">
      <c r="A536" s="1078" t="str">
        <f t="shared" si="25"/>
        <v>B</v>
      </c>
      <c r="B536" s="1086" t="s">
        <v>92</v>
      </c>
      <c r="C536" s="1438" t="s">
        <v>754</v>
      </c>
      <c r="D536" s="1089" t="s">
        <v>755</v>
      </c>
      <c r="E536" s="1438">
        <v>90006465</v>
      </c>
      <c r="F536" s="1132" t="s">
        <v>4899</v>
      </c>
      <c r="G536" s="1132"/>
      <c r="H536" s="1132"/>
      <c r="I536" s="1132" t="str">
        <f t="shared" si="24"/>
        <v>----Jul----</v>
      </c>
      <c r="J536" s="1132" t="str">
        <f>IF(ISNUMBER(MATCH(F536,Jan_Inputs_Calc!O:O,0)),"Jan","-")</f>
        <v>-</v>
      </c>
      <c r="K536" s="1132" t="str">
        <f>IF(ISNUMBER(MATCH(F536,Mar_Inputs_Calc_exHACC!O:O,0)),"Mar","-")</f>
        <v>-</v>
      </c>
      <c r="L536" s="1132" t="str">
        <f>IF(ISNUMBER(MATCH(F536,Jul_Inputs_Calc!P:P,0)),"Jul","-")</f>
        <v>Jul</v>
      </c>
      <c r="M536" s="1132" t="str">
        <f>IF(ISNUMBER(MATCH(F536,Sep_Inputs_Calc!O:O,0)),"Sep","-")</f>
        <v>-</v>
      </c>
      <c r="N536" s="1132" t="str">
        <f>IF(ISNUMBER(MATCH(F1333,Oct_Inputs_Calc!O:O,0)),"Oct","-")</f>
        <v>-</v>
      </c>
      <c r="O536" s="1132"/>
      <c r="P536" s="1138" t="str">
        <f>IF(A536=
"A",_xlfn.XLOOKUP(F536,'Section A - Public Patients'!T:T,'Section A - Public Patients'!S:S),
IF(A536="B",_xlfn.XLOOKUP(F536,'Section B - Private Patients'!T:T,'Section B - Private Patients'!S:S),
IF(A536="C",_xlfn.XLOOKUP(F536,'Section C - Psych &amp; Mental Hlth'!T:T,'Section C - Psych &amp; Mental Hlth'!S:S),
IF(A536="D",_xlfn.XLOOKUP(F536,'Section D - Res Com.Care, MPHS '!T:T,'Section D - Res Com.Care, MPHS '!S:S),
IF(A536="E",_xlfn.XLOOKUP(F536,'Section E - Miscellaneous '!T:T,'Section E - Miscellaneous '!S:S))))))</f>
        <v>LINKED-X</v>
      </c>
      <c r="Q536" s="1145" t="str">
        <f>IF(A536=
"A",_xlfn.XLOOKUP(F536,'Section A - Public Patients'!T:T,'Section A - Public Patients'!V:V),
IF(A536="B",_xlfn.XLOOKUP(F536,'Section B - Private Patients'!T:T,'Section B - Private Patients'!V:V),
IF(A536="C",_xlfn.XLOOKUP(F536,'Section C - Psych &amp; Mental Hlth'!T:T,'Section C - Psych &amp; Mental Hlth'!V:V),
IF(A536="D",_xlfn.XLOOKUP(F536,'Section D - Res Com.Care, MPHS '!T:T,'Section D - Res Com.Care, MPHS '!V:V),
IF(A536="E",_xlfn.XLOOKUP(F536,'Section E - Miscellaneous '!T:T,'Section E - Miscellaneous '!V:V))))))</f>
        <v>A-1.5-011</v>
      </c>
      <c r="R536" s="1202" t="str">
        <f t="shared" si="26"/>
        <v>GSTPRDSDGen Shared Third Party Renal Dialysis SD90006465</v>
      </c>
    </row>
    <row r="537" spans="1:18" x14ac:dyDescent="0.2">
      <c r="A537" s="1078" t="str">
        <f t="shared" si="25"/>
        <v>B</v>
      </c>
      <c r="B537" s="1086" t="s">
        <v>92</v>
      </c>
      <c r="C537" s="1438" t="s">
        <v>760</v>
      </c>
      <c r="D537" s="1089" t="s">
        <v>761</v>
      </c>
      <c r="E537" s="1438">
        <v>90007355</v>
      </c>
      <c r="F537" s="1132" t="s">
        <v>4900</v>
      </c>
      <c r="G537" s="1132"/>
      <c r="H537" s="1132"/>
      <c r="I537" s="1132" t="str">
        <f t="shared" si="24"/>
        <v>----Jul----</v>
      </c>
      <c r="J537" s="1132" t="str">
        <f>IF(ISNUMBER(MATCH(F537,Jan_Inputs_Calc!O:O,0)),"Jan","-")</f>
        <v>-</v>
      </c>
      <c r="K537" s="1132" t="str">
        <f>IF(ISNUMBER(MATCH(F537,Mar_Inputs_Calc_exHACC!O:O,0)),"Mar","-")</f>
        <v>-</v>
      </c>
      <c r="L537" s="1132" t="str">
        <f>IF(ISNUMBER(MATCH(F537,Jul_Inputs_Calc!P:P,0)),"Jul","-")</f>
        <v>Jul</v>
      </c>
      <c r="M537" s="1132" t="str">
        <f>IF(ISNUMBER(MATCH(F537,Sep_Inputs_Calc!O:O,0)),"Sep","-")</f>
        <v>-</v>
      </c>
      <c r="N537" s="1132" t="str">
        <f>IF(ISNUMBER(MATCH(F1334,Oct_Inputs_Calc!O:O,0)),"Oct","-")</f>
        <v>-</v>
      </c>
      <c r="O537" s="1132"/>
      <c r="P537" s="1138" t="str">
        <f>IF(A537=
"A",_xlfn.XLOOKUP(F537,'Section A - Public Patients'!T:T,'Section A - Public Patients'!S:S),
IF(A537="B",_xlfn.XLOOKUP(F537,'Section B - Private Patients'!T:T,'Section B - Private Patients'!S:S),
IF(A537="C",_xlfn.XLOOKUP(F537,'Section C - Psych &amp; Mental Hlth'!T:T,'Section C - Psych &amp; Mental Hlth'!S:S),
IF(A537="D",_xlfn.XLOOKUP(F537,'Section D - Res Com.Care, MPHS '!T:T,'Section D - Res Com.Care, MPHS '!S:S),
IF(A537="E",_xlfn.XLOOKUP(F537,'Section E - Miscellaneous '!T:T,'Section E - Miscellaneous '!S:S))))))</f>
        <v>LINKED-X</v>
      </c>
      <c r="Q537" s="1145" t="str">
        <f>IF(A537=
"A",_xlfn.XLOOKUP(F537,'Section A - Public Patients'!T:T,'Section A - Public Patients'!V:V),
IF(A537="B",_xlfn.XLOOKUP(F537,'Section B - Private Patients'!T:T,'Section B - Private Patients'!V:V),
IF(A537="C",_xlfn.XLOOKUP(F537,'Section C - Psych &amp; Mental Hlth'!T:T,'Section C - Psych &amp; Mental Hlth'!V:V),
IF(A537="D",_xlfn.XLOOKUP(F537,'Section D - Res Com.Care, MPHS '!T:T,'Section D - Res Com.Care, MPHS '!V:V),
IF(A537="E",_xlfn.XLOOKUP(F537,'Section E - Miscellaneous '!T:T,'Section E - Miscellaneous '!V:V))))))</f>
        <v>A-1.5-013</v>
      </c>
      <c r="R537" s="1202" t="str">
        <f t="shared" si="26"/>
        <v>GSTPHHGen Shared Third Party Hospital in the Home90007355</v>
      </c>
    </row>
    <row r="538" spans="1:18" x14ac:dyDescent="0.2">
      <c r="A538" s="1078" t="str">
        <f t="shared" si="25"/>
        <v>B</v>
      </c>
      <c r="B538" s="1086" t="s">
        <v>92</v>
      </c>
      <c r="C538" s="1438" t="s">
        <v>762</v>
      </c>
      <c r="D538" s="1089" t="s">
        <v>763</v>
      </c>
      <c r="E538" s="1438">
        <v>90005798</v>
      </c>
      <c r="F538" s="1132" t="s">
        <v>4901</v>
      </c>
      <c r="G538" s="1132"/>
      <c r="H538" s="1132"/>
      <c r="I538" s="1132" t="str">
        <f t="shared" si="24"/>
        <v>----Jul----</v>
      </c>
      <c r="J538" s="1132" t="str">
        <f>IF(ISNUMBER(MATCH(F538,Jan_Inputs_Calc!O:O,0)),"Jan","-")</f>
        <v>-</v>
      </c>
      <c r="K538" s="1132" t="str">
        <f>IF(ISNUMBER(MATCH(F538,Mar_Inputs_Calc_exHACC!O:O,0)),"Mar","-")</f>
        <v>-</v>
      </c>
      <c r="L538" s="1132" t="str">
        <f>IF(ISNUMBER(MATCH(F538,Jul_Inputs_Calc!P:P,0)),"Jul","-")</f>
        <v>Jul</v>
      </c>
      <c r="M538" s="1132" t="str">
        <f>IF(ISNUMBER(MATCH(F538,Sep_Inputs_Calc!O:O,0)),"Sep","-")</f>
        <v>-</v>
      </c>
      <c r="N538" s="1132" t="str">
        <f>IF(ISNUMBER(MATCH(F1335,Oct_Inputs_Calc!O:O,0)),"Oct","-")</f>
        <v>-</v>
      </c>
      <c r="O538" s="1132"/>
      <c r="P538" s="1138" t="str">
        <f>IF(A538=
"A",_xlfn.XLOOKUP(F538,'Section A - Public Patients'!T:T,'Section A - Public Patients'!S:S),
IF(A538="B",_xlfn.XLOOKUP(F538,'Section B - Private Patients'!T:T,'Section B - Private Patients'!S:S),
IF(A538="C",_xlfn.XLOOKUP(F538,'Section C - Psych &amp; Mental Hlth'!T:T,'Section C - Psych &amp; Mental Hlth'!S:S),
IF(A538="D",_xlfn.XLOOKUP(F538,'Section D - Res Com.Care, MPHS '!T:T,'Section D - Res Com.Care, MPHS '!S:S),
IF(A538="E",_xlfn.XLOOKUP(F538,'Section E - Miscellaneous '!T:T,'Section E - Miscellaneous '!S:S))))))</f>
        <v>LINKED-X</v>
      </c>
      <c r="Q538" s="1145" t="str">
        <f>IF(A538=
"A",_xlfn.XLOOKUP(F538,'Section A - Public Patients'!T:T,'Section A - Public Patients'!V:V),
IF(A538="B",_xlfn.XLOOKUP(F538,'Section B - Private Patients'!T:T,'Section B - Private Patients'!V:V),
IF(A538="C",_xlfn.XLOOKUP(F538,'Section C - Psych &amp; Mental Hlth'!T:T,'Section C - Psych &amp; Mental Hlth'!V:V),
IF(A538="D",_xlfn.XLOOKUP(F538,'Section D - Res Com.Care, MPHS '!T:T,'Section D - Res Com.Care, MPHS '!V:V),
IF(A538="E",_xlfn.XLOOKUP(F538,'Section E - Miscellaneous '!T:T,'Section E - Miscellaneous '!V:V))))))</f>
        <v>A-1.5-013</v>
      </c>
      <c r="R538" s="1202" t="str">
        <f t="shared" si="26"/>
        <v>GSTPHHSDGen Shared Third Party Hospital in the Home  SD90005798</v>
      </c>
    </row>
    <row r="539" spans="1:18" x14ac:dyDescent="0.2">
      <c r="A539" s="1078" t="str">
        <f t="shared" si="25"/>
        <v>B</v>
      </c>
      <c r="B539" s="1086" t="s">
        <v>44</v>
      </c>
      <c r="C539" s="1438" t="s">
        <v>756</v>
      </c>
      <c r="D539" s="1089" t="s">
        <v>757</v>
      </c>
      <c r="E539" s="1438">
        <v>90007356</v>
      </c>
      <c r="F539" s="1132" t="s">
        <v>4902</v>
      </c>
      <c r="G539" s="1132"/>
      <c r="H539" s="1132"/>
      <c r="I539" s="1132" t="str">
        <f t="shared" si="24"/>
        <v>----Jul----</v>
      </c>
      <c r="J539" s="1132" t="str">
        <f>IF(ISNUMBER(MATCH(F539,Jan_Inputs_Calc!O:O,0)),"Jan","-")</f>
        <v>-</v>
      </c>
      <c r="K539" s="1132" t="str">
        <f>IF(ISNUMBER(MATCH(F539,Mar_Inputs_Calc_exHACC!O:O,0)),"Mar","-")</f>
        <v>-</v>
      </c>
      <c r="L539" s="1132" t="str">
        <f>IF(ISNUMBER(MATCH(F539,Jul_Inputs_Calc!P:P,0)),"Jul","-")</f>
        <v>Jul</v>
      </c>
      <c r="M539" s="1132" t="str">
        <f>IF(ISNUMBER(MATCH(F539,Sep_Inputs_Calc!O:O,0)),"Sep","-")</f>
        <v>-</v>
      </c>
      <c r="N539" s="1132" t="str">
        <f>IF(ISNUMBER(MATCH(F1336,Oct_Inputs_Calc!O:O,0)),"Oct","-")</f>
        <v>-</v>
      </c>
      <c r="O539" s="1132"/>
      <c r="P539" s="1138" t="str">
        <f>IF(A539=
"A",_xlfn.XLOOKUP(F539,'Section A - Public Patients'!T:T,'Section A - Public Patients'!S:S),
IF(A539="B",_xlfn.XLOOKUP(F539,'Section B - Private Patients'!T:T,'Section B - Private Patients'!S:S),
IF(A539="C",_xlfn.XLOOKUP(F539,'Section C - Psych &amp; Mental Hlth'!T:T,'Section C - Psych &amp; Mental Hlth'!S:S),
IF(A539="D",_xlfn.XLOOKUP(F539,'Section D - Res Com.Care, MPHS '!T:T,'Section D - Res Com.Care, MPHS '!S:S),
IF(A539="E",_xlfn.XLOOKUP(F539,'Section E - Miscellaneous '!T:T,'Section E - Miscellaneous '!S:S))))))</f>
        <v>LINKED-X</v>
      </c>
      <c r="Q539" s="1145" t="str">
        <f>IF(A539=
"A",_xlfn.XLOOKUP(F539,'Section A - Public Patients'!T:T,'Section A - Public Patients'!V:V),
IF(A539="B",_xlfn.XLOOKUP(F539,'Section B - Private Patients'!T:T,'Section B - Private Patients'!V:V),
IF(A539="C",_xlfn.XLOOKUP(F539,'Section C - Psych &amp; Mental Hlth'!T:T,'Section C - Psych &amp; Mental Hlth'!V:V),
IF(A539="D",_xlfn.XLOOKUP(F539,'Section D - Res Com.Care, MPHS '!T:T,'Section D - Res Com.Care, MPHS '!V:V),
IF(A539="E",_xlfn.XLOOKUP(F539,'Section E - Miscellaneous '!T:T,'Section E - Miscellaneous '!V:V))))))</f>
        <v>A-1.5-019</v>
      </c>
      <c r="R539" s="1202" t="str">
        <f t="shared" si="26"/>
        <v>GSTPNGen Shared Third Party Special Care Nursery90007356</v>
      </c>
    </row>
    <row r="540" spans="1:18" x14ac:dyDescent="0.2">
      <c r="A540" s="1078" t="str">
        <f t="shared" si="25"/>
        <v>B</v>
      </c>
      <c r="B540" s="1086" t="s">
        <v>44</v>
      </c>
      <c r="C540" s="1438" t="s">
        <v>758</v>
      </c>
      <c r="D540" s="1089" t="s">
        <v>759</v>
      </c>
      <c r="E540" s="1438">
        <v>90006466</v>
      </c>
      <c r="F540" s="1132" t="s">
        <v>4903</v>
      </c>
      <c r="G540" s="1132"/>
      <c r="H540" s="1132"/>
      <c r="I540" s="1132" t="str">
        <f t="shared" si="24"/>
        <v>----Jul----</v>
      </c>
      <c r="J540" s="1132" t="str">
        <f>IF(ISNUMBER(MATCH(F540,Jan_Inputs_Calc!O:O,0)),"Jan","-")</f>
        <v>-</v>
      </c>
      <c r="K540" s="1132" t="str">
        <f>IF(ISNUMBER(MATCH(F540,Mar_Inputs_Calc_exHACC!O:O,0)),"Mar","-")</f>
        <v>-</v>
      </c>
      <c r="L540" s="1132" t="str">
        <f>IF(ISNUMBER(MATCH(F540,Jul_Inputs_Calc!P:P,0)),"Jul","-")</f>
        <v>Jul</v>
      </c>
      <c r="M540" s="1132" t="str">
        <f>IF(ISNUMBER(MATCH(F540,Sep_Inputs_Calc!O:O,0)),"Sep","-")</f>
        <v>-</v>
      </c>
      <c r="N540" s="1132" t="str">
        <f>IF(ISNUMBER(MATCH(F1337,Oct_Inputs_Calc!O:O,0)),"Oct","-")</f>
        <v>-</v>
      </c>
      <c r="O540" s="1132"/>
      <c r="P540" s="1138" t="str">
        <f>IF(A540=
"A",_xlfn.XLOOKUP(F540,'Section A - Public Patients'!T:T,'Section A - Public Patients'!S:S),
IF(A540="B",_xlfn.XLOOKUP(F540,'Section B - Private Patients'!T:T,'Section B - Private Patients'!S:S),
IF(A540="C",_xlfn.XLOOKUP(F540,'Section C - Psych &amp; Mental Hlth'!T:T,'Section C - Psych &amp; Mental Hlth'!S:S),
IF(A540="D",_xlfn.XLOOKUP(F540,'Section D - Res Com.Care, MPHS '!T:T,'Section D - Res Com.Care, MPHS '!S:S),
IF(A540="E",_xlfn.XLOOKUP(F540,'Section E - Miscellaneous '!T:T,'Section E - Miscellaneous '!S:S))))))</f>
        <v>LINKED-X</v>
      </c>
      <c r="Q540" s="1145" t="str">
        <f>IF(A540=
"A",_xlfn.XLOOKUP(F540,'Section A - Public Patients'!T:T,'Section A - Public Patients'!V:V),
IF(A540="B",_xlfn.XLOOKUP(F540,'Section B - Private Patients'!T:T,'Section B - Private Patients'!V:V),
IF(A540="C",_xlfn.XLOOKUP(F540,'Section C - Psych &amp; Mental Hlth'!T:T,'Section C - Psych &amp; Mental Hlth'!V:V),
IF(A540="D",_xlfn.XLOOKUP(F540,'Section D - Res Com.Care, MPHS '!T:T,'Section D - Res Com.Care, MPHS '!V:V),
IF(A540="E",_xlfn.XLOOKUP(F540,'Section E - Miscellaneous '!T:T,'Section E - Miscellaneous '!V:V))))))</f>
        <v>A-1.5-020</v>
      </c>
      <c r="R540" s="1202" t="str">
        <f t="shared" si="26"/>
        <v>GSTPNSDGen Shared Third Party Special Care Nursery SD90006466</v>
      </c>
    </row>
    <row r="541" spans="1:18" x14ac:dyDescent="0.2">
      <c r="A541" s="1078" t="str">
        <f t="shared" si="25"/>
        <v>B</v>
      </c>
      <c r="B541" s="1086" t="s">
        <v>44</v>
      </c>
      <c r="C541" s="1438" t="s">
        <v>764</v>
      </c>
      <c r="D541" s="1089" t="s">
        <v>765</v>
      </c>
      <c r="E541" s="1438">
        <v>90007357</v>
      </c>
      <c r="F541" s="1132" t="s">
        <v>4904</v>
      </c>
      <c r="G541" s="1132"/>
      <c r="H541" s="1132"/>
      <c r="I541" s="1132" t="str">
        <f t="shared" si="24"/>
        <v>----Jul----</v>
      </c>
      <c r="J541" s="1132" t="str">
        <f>IF(ISNUMBER(MATCH(F541,Jan_Inputs_Calc!O:O,0)),"Jan","-")</f>
        <v>-</v>
      </c>
      <c r="K541" s="1132" t="str">
        <f>IF(ISNUMBER(MATCH(F541,Mar_Inputs_Calc_exHACC!O:O,0)),"Mar","-")</f>
        <v>-</v>
      </c>
      <c r="L541" s="1132" t="str">
        <f>IF(ISNUMBER(MATCH(F541,Jul_Inputs_Calc!P:P,0)),"Jul","-")</f>
        <v>Jul</v>
      </c>
      <c r="M541" s="1132" t="str">
        <f>IF(ISNUMBER(MATCH(F541,Sep_Inputs_Calc!O:O,0)),"Sep","-")</f>
        <v>-</v>
      </c>
      <c r="N541" s="1132" t="str">
        <f>IF(ISNUMBER(MATCH(F1338,Oct_Inputs_Calc!O:O,0)),"Oct","-")</f>
        <v>-</v>
      </c>
      <c r="O541" s="1132"/>
      <c r="P541" s="1138" t="str">
        <f>IF(A541=
"A",_xlfn.XLOOKUP(F541,'Section A - Public Patients'!T:T,'Section A - Public Patients'!S:S),
IF(A541="B",_xlfn.XLOOKUP(F541,'Section B - Private Patients'!T:T,'Section B - Private Patients'!S:S),
IF(A541="C",_xlfn.XLOOKUP(F541,'Section C - Psych &amp; Mental Hlth'!T:T,'Section C - Psych &amp; Mental Hlth'!S:S),
IF(A541="D",_xlfn.XLOOKUP(F541,'Section D - Res Com.Care, MPHS '!T:T,'Section D - Res Com.Care, MPHS '!S:S),
IF(A541="E",_xlfn.XLOOKUP(F541,'Section E - Miscellaneous '!T:T,'Section E - Miscellaneous '!S:S))))))</f>
        <v>LINKED-X</v>
      </c>
      <c r="Q541" s="1145" t="str">
        <f>IF(A541=
"A",_xlfn.XLOOKUP(F541,'Section A - Public Patients'!T:T,'Section A - Public Patients'!V:V),
IF(A541="B",_xlfn.XLOOKUP(F541,'Section B - Private Patients'!T:T,'Section B - Private Patients'!V:V),
IF(A541="C",_xlfn.XLOOKUP(F541,'Section C - Psych &amp; Mental Hlth'!T:T,'Section C - Psych &amp; Mental Hlth'!V:V),
IF(A541="D",_xlfn.XLOOKUP(F541,'Section D - Res Com.Care, MPHS '!T:T,'Section D - Res Com.Care, MPHS '!V:V),
IF(A541="E",_xlfn.XLOOKUP(F541,'Section E - Miscellaneous '!T:T,'Section E - Miscellaneous '!V:V))))))</f>
        <v>A-1.5-019</v>
      </c>
      <c r="R541" s="1202" t="str">
        <f t="shared" si="26"/>
        <v>GSTPQNGen Shared Third Party Qualified Special Care Nursery90007357</v>
      </c>
    </row>
    <row r="542" spans="1:18" x14ac:dyDescent="0.2">
      <c r="A542" s="1078" t="str">
        <f t="shared" si="25"/>
        <v>B</v>
      </c>
      <c r="B542" s="1086" t="s">
        <v>44</v>
      </c>
      <c r="C542" s="1438" t="s">
        <v>766</v>
      </c>
      <c r="D542" s="1089" t="s">
        <v>767</v>
      </c>
      <c r="E542" s="1438">
        <v>90006021</v>
      </c>
      <c r="F542" s="1132" t="s">
        <v>4905</v>
      </c>
      <c r="G542" s="1132"/>
      <c r="H542" s="1132"/>
      <c r="I542" s="1132" t="str">
        <f t="shared" si="24"/>
        <v>----Jul----</v>
      </c>
      <c r="J542" s="1132" t="str">
        <f>IF(ISNUMBER(MATCH(F542,Jan_Inputs_Calc!O:O,0)),"Jan","-")</f>
        <v>-</v>
      </c>
      <c r="K542" s="1132" t="str">
        <f>IF(ISNUMBER(MATCH(F542,Mar_Inputs_Calc_exHACC!O:O,0)),"Mar","-")</f>
        <v>-</v>
      </c>
      <c r="L542" s="1132" t="str">
        <f>IF(ISNUMBER(MATCH(F542,Jul_Inputs_Calc!P:P,0)),"Jul","-")</f>
        <v>Jul</v>
      </c>
      <c r="M542" s="1132" t="str">
        <f>IF(ISNUMBER(MATCH(F542,Sep_Inputs_Calc!O:O,0)),"Sep","-")</f>
        <v>-</v>
      </c>
      <c r="N542" s="1132" t="str">
        <f>IF(ISNUMBER(MATCH(F1339,Oct_Inputs_Calc!O:O,0)),"Oct","-")</f>
        <v>-</v>
      </c>
      <c r="O542" s="1132"/>
      <c r="P542" s="1138" t="str">
        <f>IF(A542=
"A",_xlfn.XLOOKUP(F542,'Section A - Public Patients'!T:T,'Section A - Public Patients'!S:S),
IF(A542="B",_xlfn.XLOOKUP(F542,'Section B - Private Patients'!T:T,'Section B - Private Patients'!S:S),
IF(A542="C",_xlfn.XLOOKUP(F542,'Section C - Psych &amp; Mental Hlth'!T:T,'Section C - Psych &amp; Mental Hlth'!S:S),
IF(A542="D",_xlfn.XLOOKUP(F542,'Section D - Res Com.Care, MPHS '!T:T,'Section D - Res Com.Care, MPHS '!S:S),
IF(A542="E",_xlfn.XLOOKUP(F542,'Section E - Miscellaneous '!T:T,'Section E - Miscellaneous '!S:S))))))</f>
        <v>LINKED-X</v>
      </c>
      <c r="Q542" s="1145" t="str">
        <f>IF(A542=
"A",_xlfn.XLOOKUP(F542,'Section A - Public Patients'!T:T,'Section A - Public Patients'!V:V),
IF(A542="B",_xlfn.XLOOKUP(F542,'Section B - Private Patients'!T:T,'Section B - Private Patients'!V:V),
IF(A542="C",_xlfn.XLOOKUP(F542,'Section C - Psych &amp; Mental Hlth'!T:T,'Section C - Psych &amp; Mental Hlth'!V:V),
IF(A542="D",_xlfn.XLOOKUP(F542,'Section D - Res Com.Care, MPHS '!T:T,'Section D - Res Com.Care, MPHS '!V:V),
IF(A542="E",_xlfn.XLOOKUP(F542,'Section E - Miscellaneous '!T:T,'Section E - Miscellaneous '!V:V))))))</f>
        <v>A-1.5-020</v>
      </c>
      <c r="R542" s="1202" t="str">
        <f t="shared" si="26"/>
        <v>GSTPQNSDGen Shared Third Party Qualified Special Care Nursery SD90006021</v>
      </c>
    </row>
    <row r="543" spans="1:18" x14ac:dyDescent="0.2">
      <c r="A543" s="1078" t="str">
        <f t="shared" si="25"/>
        <v>B</v>
      </c>
      <c r="B543" s="1086" t="s">
        <v>89</v>
      </c>
      <c r="C543" s="1438" t="s">
        <v>768</v>
      </c>
      <c r="D543" s="1089" t="s">
        <v>769</v>
      </c>
      <c r="E543" s="1438">
        <v>90007358</v>
      </c>
      <c r="F543" s="1132" t="s">
        <v>4906</v>
      </c>
      <c r="G543" s="1132"/>
      <c r="H543" s="1132"/>
      <c r="I543" s="1132" t="str">
        <f t="shared" si="24"/>
        <v>----Jul----</v>
      </c>
      <c r="J543" s="1132" t="str">
        <f>IF(ISNUMBER(MATCH(F543,Jan_Inputs_Calc!O:O,0)),"Jan","-")</f>
        <v>-</v>
      </c>
      <c r="K543" s="1132" t="str">
        <f>IF(ISNUMBER(MATCH(F543,Mar_Inputs_Calc_exHACC!O:O,0)),"Mar","-")</f>
        <v>-</v>
      </c>
      <c r="L543" s="1132" t="str">
        <f>IF(ISNUMBER(MATCH(F543,Jul_Inputs_Calc!P:P,0)),"Jul","-")</f>
        <v>Jul</v>
      </c>
      <c r="M543" s="1132" t="str">
        <f>IF(ISNUMBER(MATCH(F543,Sep_Inputs_Calc!O:O,0)),"Sep","-")</f>
        <v>-</v>
      </c>
      <c r="N543" s="1132" t="str">
        <f>IF(ISNUMBER(MATCH(F1340,Oct_Inputs_Calc!O:O,0)),"Oct","-")</f>
        <v>-</v>
      </c>
      <c r="O543" s="1132"/>
      <c r="P543" s="1138" t="str">
        <f>IF(A543=
"A",_xlfn.XLOOKUP(F543,'Section A - Public Patients'!T:T,'Section A - Public Patients'!S:S),
IF(A543="B",_xlfn.XLOOKUP(F543,'Section B - Private Patients'!T:T,'Section B - Private Patients'!S:S),
IF(A543="C",_xlfn.XLOOKUP(F543,'Section C - Psych &amp; Mental Hlth'!T:T,'Section C - Psych &amp; Mental Hlth'!S:S),
IF(A543="D",_xlfn.XLOOKUP(F543,'Section D - Res Com.Care, MPHS '!T:T,'Section D - Res Com.Care, MPHS '!S:S),
IF(A543="E",_xlfn.XLOOKUP(F543,'Section E - Miscellaneous '!T:T,'Section E - Miscellaneous '!S:S))))))</f>
        <v>LINKED-X</v>
      </c>
      <c r="Q543" s="1145" t="str">
        <f>IF(A543=
"A",_xlfn.XLOOKUP(F543,'Section A - Public Patients'!T:T,'Section A - Public Patients'!V:V),
IF(A543="B",_xlfn.XLOOKUP(F543,'Section B - Private Patients'!T:T,'Section B - Private Patients'!V:V),
IF(A543="C",_xlfn.XLOOKUP(F543,'Section C - Psych &amp; Mental Hlth'!T:T,'Section C - Psych &amp; Mental Hlth'!V:V),
IF(A543="D",_xlfn.XLOOKUP(F543,'Section D - Res Com.Care, MPHS '!T:T,'Section D - Res Com.Care, MPHS '!V:V),
IF(A543="E",_xlfn.XLOOKUP(F543,'Section E - Miscellaneous '!T:T,'Section E - Miscellaneous '!V:V))))))</f>
        <v>A-1.5-027</v>
      </c>
      <c r="R543" s="1202" t="str">
        <f t="shared" si="26"/>
        <v>GSTPLSGen Shared Third Party Long Stay90007358</v>
      </c>
    </row>
    <row r="544" spans="1:18" x14ac:dyDescent="0.2">
      <c r="A544" s="1078" t="str">
        <f t="shared" si="25"/>
        <v>B</v>
      </c>
      <c r="B544" s="1086" t="s">
        <v>89</v>
      </c>
      <c r="C544" s="1438" t="s">
        <v>770</v>
      </c>
      <c r="D544" s="1088" t="s">
        <v>771</v>
      </c>
      <c r="E544" s="1438">
        <v>90006467</v>
      </c>
      <c r="F544" s="1132" t="s">
        <v>4907</v>
      </c>
      <c r="G544" s="1132"/>
      <c r="H544" s="1132"/>
      <c r="I544" s="1132" t="str">
        <f t="shared" si="24"/>
        <v>----Jul----</v>
      </c>
      <c r="J544" s="1132" t="str">
        <f>IF(ISNUMBER(MATCH(F544,Jan_Inputs_Calc!O:O,0)),"Jan","-")</f>
        <v>-</v>
      </c>
      <c r="K544" s="1132" t="str">
        <f>IF(ISNUMBER(MATCH(F544,Mar_Inputs_Calc_exHACC!O:O,0)),"Mar","-")</f>
        <v>-</v>
      </c>
      <c r="L544" s="1132" t="str">
        <f>IF(ISNUMBER(MATCH(F544,Jul_Inputs_Calc!P:P,0)),"Jul","-")</f>
        <v>Jul</v>
      </c>
      <c r="M544" s="1132" t="str">
        <f>IF(ISNUMBER(MATCH(F544,Sep_Inputs_Calc!O:O,0)),"Sep","-")</f>
        <v>-</v>
      </c>
      <c r="N544" s="1132" t="str">
        <f>IF(ISNUMBER(MATCH(F1341,Oct_Inputs_Calc!O:O,0)),"Oct","-")</f>
        <v>-</v>
      </c>
      <c r="O544" s="1132"/>
      <c r="P544" s="1138" t="str">
        <f>IF(A544=
"A",_xlfn.XLOOKUP(F544,'Section A - Public Patients'!T:T,'Section A - Public Patients'!S:S),
IF(A544="B",_xlfn.XLOOKUP(F544,'Section B - Private Patients'!T:T,'Section B - Private Patients'!S:S),
IF(A544="C",_xlfn.XLOOKUP(F544,'Section C - Psych &amp; Mental Hlth'!T:T,'Section C - Psych &amp; Mental Hlth'!S:S),
IF(A544="D",_xlfn.XLOOKUP(F544,'Section D - Res Com.Care, MPHS '!T:T,'Section D - Res Com.Care, MPHS '!S:S),
IF(A544="E",_xlfn.XLOOKUP(F544,'Section E - Miscellaneous '!T:T,'Section E - Miscellaneous '!S:S))))))</f>
        <v>LINKED-X</v>
      </c>
      <c r="Q544" s="1145" t="str">
        <f>IF(A544=
"A",_xlfn.XLOOKUP(F544,'Section A - Public Patients'!T:T,'Section A - Public Patients'!V:V),
IF(A544="B",_xlfn.XLOOKUP(F544,'Section B - Private Patients'!T:T,'Section B - Private Patients'!V:V),
IF(A544="C",_xlfn.XLOOKUP(F544,'Section C - Psych &amp; Mental Hlth'!T:T,'Section C - Psych &amp; Mental Hlth'!V:V),
IF(A544="D",_xlfn.XLOOKUP(F544,'Section D - Res Com.Care, MPHS '!T:T,'Section D - Res Com.Care, MPHS '!V:V),
IF(A544="E",_xlfn.XLOOKUP(F544,'Section E - Miscellaneous '!T:T,'Section E - Miscellaneous '!V:V))))))</f>
        <v>A-1.5-028</v>
      </c>
      <c r="R544" s="1202" t="str">
        <f t="shared" si="26"/>
        <v>GSTPLSSDGen Shared Third Party Long Stay - SD90006467</v>
      </c>
    </row>
    <row r="545" spans="1:18" ht="25.5" x14ac:dyDescent="0.2">
      <c r="A545" s="1078" t="str">
        <f t="shared" si="25"/>
        <v>B</v>
      </c>
      <c r="B545" s="1086" t="s">
        <v>347</v>
      </c>
      <c r="C545" s="1438" t="s">
        <v>6181</v>
      </c>
      <c r="D545" s="1089" t="s">
        <v>652</v>
      </c>
      <c r="E545" s="1438">
        <v>90007359</v>
      </c>
      <c r="F545" s="1132" t="s">
        <v>4908</v>
      </c>
      <c r="G545" s="1132"/>
      <c r="H545" s="1132"/>
      <c r="I545" s="1132" t="str">
        <f t="shared" si="24"/>
        <v>----Jul----</v>
      </c>
      <c r="J545" s="1132" t="str">
        <f>IF(ISNUMBER(MATCH(F545,Jan_Inputs_Calc!O:O,0)),"Jan","-")</f>
        <v>-</v>
      </c>
      <c r="K545" s="1132" t="str">
        <f>IF(ISNUMBER(MATCH(F545,Mar_Inputs_Calc_exHACC!O:O,0)),"Mar","-")</f>
        <v>-</v>
      </c>
      <c r="L545" s="1132" t="str">
        <f>IF(ISNUMBER(MATCH(F545,Jul_Inputs_Calc!P:P,0)),"Jul","-")</f>
        <v>Jul</v>
      </c>
      <c r="M545" s="1132" t="str">
        <f>IF(ISNUMBER(MATCH(F545,Sep_Inputs_Calc!O:O,0)),"Sep","-")</f>
        <v>-</v>
      </c>
      <c r="N545" s="1132" t="str">
        <f>IF(ISNUMBER(MATCH(F1342,Oct_Inputs_Calc!O:O,0)),"Oct","-")</f>
        <v>-</v>
      </c>
      <c r="O545" s="1132"/>
      <c r="P545" s="1138" t="str">
        <f>IF(A545=
"A",_xlfn.XLOOKUP(F545,'Section A - Public Patients'!T:T,'Section A - Public Patients'!S:S),
IF(A545="B",_xlfn.XLOOKUP(F545,'Section B - Private Patients'!T:T,'Section B - Private Patients'!S:S),
IF(A545="C",_xlfn.XLOOKUP(F545,'Section C - Psych &amp; Mental Hlth'!T:T,'Section C - Psych &amp; Mental Hlth'!S:S),
IF(A545="D",_xlfn.XLOOKUP(F545,'Section D - Res Com.Care, MPHS '!T:T,'Section D - Res Com.Care, MPHS '!S:S),
IF(A545="E",_xlfn.XLOOKUP(F545,'Section E - Miscellaneous '!T:T,'Section E - Miscellaneous '!S:S))))))</f>
        <v>LINKED-X</v>
      </c>
      <c r="Q545" s="1145" t="str">
        <f>IF(A545=
"A",_xlfn.XLOOKUP(F545,'Section A - Public Patients'!T:T,'Section A - Public Patients'!V:V),
IF(A545="B",_xlfn.XLOOKUP(F545,'Section B - Private Patients'!T:T,'Section B - Private Patients'!V:V),
IF(A545="C",_xlfn.XLOOKUP(F545,'Section C - Psych &amp; Mental Hlth'!T:T,'Section C - Psych &amp; Mental Hlth'!V:V),
IF(A545="D",_xlfn.XLOOKUP(F545,'Section D - Res Com.Care, MPHS '!T:T,'Section D - Res Com.Care, MPHS '!V:V),
IF(A545="E",_xlfn.XLOOKUP(F545,'Section E - Miscellaneous '!T:T,'Section E - Miscellaneous '!V:V))))))</f>
        <v>A-1.5-029</v>
      </c>
      <c r="R545" s="1202" t="str">
        <f t="shared" si="26"/>
        <v>NilAdmitted compensable private patient operating room =&lt; 1 hour  (Fee excludes Bed fee and Surgically Implanted Prostheses)90007359</v>
      </c>
    </row>
    <row r="546" spans="1:18" ht="25.5" x14ac:dyDescent="0.2">
      <c r="A546" s="1078" t="str">
        <f t="shared" si="25"/>
        <v>B</v>
      </c>
      <c r="B546" s="1086" t="s">
        <v>347</v>
      </c>
      <c r="C546" s="1438" t="s">
        <v>6181</v>
      </c>
      <c r="D546" s="1089" t="s">
        <v>653</v>
      </c>
      <c r="E546" s="1438">
        <v>90005687</v>
      </c>
      <c r="F546" s="1132" t="s">
        <v>4909</v>
      </c>
      <c r="G546" s="1132"/>
      <c r="H546" s="1132"/>
      <c r="I546" s="1132" t="str">
        <f t="shared" si="24"/>
        <v>----Jul----</v>
      </c>
      <c r="J546" s="1132" t="str">
        <f>IF(ISNUMBER(MATCH(F546,Jan_Inputs_Calc!O:O,0)),"Jan","-")</f>
        <v>-</v>
      </c>
      <c r="K546" s="1132" t="str">
        <f>IF(ISNUMBER(MATCH(F546,Mar_Inputs_Calc_exHACC!O:O,0)),"Mar","-")</f>
        <v>-</v>
      </c>
      <c r="L546" s="1132" t="str">
        <f>IF(ISNUMBER(MATCH(F546,Jul_Inputs_Calc!P:P,0)),"Jul","-")</f>
        <v>Jul</v>
      </c>
      <c r="M546" s="1132" t="str">
        <f>IF(ISNUMBER(MATCH(F546,Sep_Inputs_Calc!O:O,0)),"Sep","-")</f>
        <v>-</v>
      </c>
      <c r="N546" s="1132" t="str">
        <f>IF(ISNUMBER(MATCH(F1343,Oct_Inputs_Calc!O:O,0)),"Oct","-")</f>
        <v>-</v>
      </c>
      <c r="O546" s="1132"/>
      <c r="P546" s="1138" t="str">
        <f>IF(A546=
"A",_xlfn.XLOOKUP(F546,'Section A - Public Patients'!T:T,'Section A - Public Patients'!S:S),
IF(A546="B",_xlfn.XLOOKUP(F546,'Section B - Private Patients'!T:T,'Section B - Private Patients'!S:S),
IF(A546="C",_xlfn.XLOOKUP(F546,'Section C - Psych &amp; Mental Hlth'!T:T,'Section C - Psych &amp; Mental Hlth'!S:S),
IF(A546="D",_xlfn.XLOOKUP(F546,'Section D - Res Com.Care, MPHS '!T:T,'Section D - Res Com.Care, MPHS '!S:S),
IF(A546="E",_xlfn.XLOOKUP(F546,'Section E - Miscellaneous '!T:T,'Section E - Miscellaneous '!S:S))))))</f>
        <v>LINKED-X</v>
      </c>
      <c r="Q546" s="1145" t="str">
        <f>IF(A546=
"A",_xlfn.XLOOKUP(F546,'Section A - Public Patients'!T:T,'Section A - Public Patients'!V:V),
IF(A546="B",_xlfn.XLOOKUP(F546,'Section B - Private Patients'!T:T,'Section B - Private Patients'!V:V),
IF(A546="C",_xlfn.XLOOKUP(F546,'Section C - Psych &amp; Mental Hlth'!T:T,'Section C - Psych &amp; Mental Hlth'!V:V),
IF(A546="D",_xlfn.XLOOKUP(F546,'Section D - Res Com.Care, MPHS '!T:T,'Section D - Res Com.Care, MPHS '!V:V),
IF(A546="E",_xlfn.XLOOKUP(F546,'Section E - Miscellaneous '!T:T,'Section E - Miscellaneous '!V:V))))))</f>
        <v>A-1.5-030</v>
      </c>
      <c r="R546" s="1202" t="str">
        <f t="shared" si="26"/>
        <v>NilAdmitted compensable private patient operating room  &gt; 1 hour (Fee excludes Bed Fee and Surgically Implanted Prostheses)90005687</v>
      </c>
    </row>
    <row r="547" spans="1:18" x14ac:dyDescent="0.2">
      <c r="A547" s="1078" t="str">
        <f t="shared" si="25"/>
        <v>B</v>
      </c>
      <c r="B547" s="1086" t="s">
        <v>64</v>
      </c>
      <c r="C547" s="1438" t="s">
        <v>2721</v>
      </c>
      <c r="D547" s="1088" t="s">
        <v>3027</v>
      </c>
      <c r="E547" s="1438">
        <v>90007360</v>
      </c>
      <c r="F547" s="1132" t="s">
        <v>4910</v>
      </c>
      <c r="G547" s="1132"/>
      <c r="H547" s="1132"/>
      <c r="I547" s="1132" t="str">
        <f t="shared" si="24"/>
        <v>----Jul----</v>
      </c>
      <c r="J547" s="1132" t="str">
        <f>IF(ISNUMBER(MATCH(F547,Jan_Inputs_Calc!O:O,0)),"Jan","-")</f>
        <v>-</v>
      </c>
      <c r="K547" s="1132" t="str">
        <f>IF(ISNUMBER(MATCH(F547,Mar_Inputs_Calc_exHACC!O:O,0)),"Mar","-")</f>
        <v>-</v>
      </c>
      <c r="L547" s="1132" t="str">
        <f>IF(ISNUMBER(MATCH(F547,Jul_Inputs_Calc!P:P,0)),"Jul","-")</f>
        <v>Jul</v>
      </c>
      <c r="M547" s="1132" t="str">
        <f>IF(ISNUMBER(MATCH(F547,Sep_Inputs_Calc!O:O,0)),"Sep","-")</f>
        <v>-</v>
      </c>
      <c r="N547" s="1132" t="str">
        <f>IF(ISNUMBER(MATCH(F1344,Oct_Inputs_Calc!O:O,0)),"Oct","-")</f>
        <v>-</v>
      </c>
      <c r="O547" s="1132"/>
      <c r="P547" s="1138" t="str">
        <f>IF(A547=
"A",_xlfn.XLOOKUP(F547,'Section A - Public Patients'!T:T,'Section A - Public Patients'!S:S),
IF(A547="B",_xlfn.XLOOKUP(F547,'Section B - Private Patients'!T:T,'Section B - Private Patients'!S:S),
IF(A547="C",_xlfn.XLOOKUP(F547,'Section C - Psych &amp; Mental Hlth'!T:T,'Section C - Psych &amp; Mental Hlth'!S:S),
IF(A547="D",_xlfn.XLOOKUP(F547,'Section D - Res Com.Care, MPHS '!T:T,'Section D - Res Com.Care, MPHS '!S:S),
IF(A547="E",_xlfn.XLOOKUP(F547,'Section E - Miscellaneous '!T:T,'Section E - Miscellaneous '!S:S))))))</f>
        <v>LINKED-X</v>
      </c>
      <c r="Q547" s="1145" t="str">
        <f>IF(A547=
"A",_xlfn.XLOOKUP(F547,'Section A - Public Patients'!T:T,'Section A - Public Patients'!V:V),
IF(A547="B",_xlfn.XLOOKUP(F547,'Section B - Private Patients'!T:T,'Section B - Private Patients'!V:V),
IF(A547="C",_xlfn.XLOOKUP(F547,'Section C - Psych &amp; Mental Hlth'!T:T,'Section C - Psych &amp; Mental Hlth'!V:V),
IF(A547="D",_xlfn.XLOOKUP(F547,'Section D - Res Com.Care, MPHS '!T:T,'Section D - Res Com.Care, MPHS '!V:V),
IF(A547="E",_xlfn.XLOOKUP(F547,'Section E - Miscellaneous '!T:T,'Section E - Miscellaneous '!V:V))))))</f>
        <v>A-1.5-001</v>
      </c>
      <c r="R547" s="1202" t="str">
        <f t="shared" si="26"/>
        <v>GRMVNOGen Private Motor Vehicle NIIS Other90007360</v>
      </c>
    </row>
    <row r="548" spans="1:18" x14ac:dyDescent="0.2">
      <c r="A548" s="1078" t="str">
        <f t="shared" si="25"/>
        <v>B</v>
      </c>
      <c r="B548" s="1086" t="s">
        <v>64</v>
      </c>
      <c r="C548" s="1438" t="s">
        <v>2722</v>
      </c>
      <c r="D548" s="1088" t="s">
        <v>3028</v>
      </c>
      <c r="E548" s="1438">
        <v>90006468</v>
      </c>
      <c r="F548" s="1132" t="s">
        <v>4911</v>
      </c>
      <c r="G548" s="1132"/>
      <c r="H548" s="1132"/>
      <c r="I548" s="1132" t="str">
        <f t="shared" si="24"/>
        <v>----Jul----</v>
      </c>
      <c r="J548" s="1132" t="str">
        <f>IF(ISNUMBER(MATCH(F548,Jan_Inputs_Calc!O:O,0)),"Jan","-")</f>
        <v>-</v>
      </c>
      <c r="K548" s="1132" t="str">
        <f>IF(ISNUMBER(MATCH(F548,Mar_Inputs_Calc_exHACC!O:O,0)),"Mar","-")</f>
        <v>-</v>
      </c>
      <c r="L548" s="1132" t="str">
        <f>IF(ISNUMBER(MATCH(F548,Jul_Inputs_Calc!P:P,0)),"Jul","-")</f>
        <v>Jul</v>
      </c>
      <c r="M548" s="1132" t="str">
        <f>IF(ISNUMBER(MATCH(F548,Sep_Inputs_Calc!O:O,0)),"Sep","-")</f>
        <v>-</v>
      </c>
      <c r="N548" s="1132" t="str">
        <f>IF(ISNUMBER(MATCH(F1345,Oct_Inputs_Calc!O:O,0)),"Oct","-")</f>
        <v>-</v>
      </c>
      <c r="O548" s="1132"/>
      <c r="P548" s="1138" t="str">
        <f>IF(A548=
"A",_xlfn.XLOOKUP(F548,'Section A - Public Patients'!T:T,'Section A - Public Patients'!S:S),
IF(A548="B",_xlfn.XLOOKUP(F548,'Section B - Private Patients'!T:T,'Section B - Private Patients'!S:S),
IF(A548="C",_xlfn.XLOOKUP(F548,'Section C - Psych &amp; Mental Hlth'!T:T,'Section C - Psych &amp; Mental Hlth'!S:S),
IF(A548="D",_xlfn.XLOOKUP(F548,'Section D - Res Com.Care, MPHS '!T:T,'Section D - Res Com.Care, MPHS '!S:S),
IF(A548="E",_xlfn.XLOOKUP(F548,'Section E - Miscellaneous '!T:T,'Section E - Miscellaneous '!S:S))))))</f>
        <v>LINKED-X</v>
      </c>
      <c r="Q548" s="1145" t="str">
        <f>IF(A548=
"A",_xlfn.XLOOKUP(F548,'Section A - Public Patients'!T:T,'Section A - Public Patients'!V:V),
IF(A548="B",_xlfn.XLOOKUP(F548,'Section B - Private Patients'!T:T,'Section B - Private Patients'!V:V),
IF(A548="C",_xlfn.XLOOKUP(F548,'Section C - Psych &amp; Mental Hlth'!T:T,'Section C - Psych &amp; Mental Hlth'!V:V),
IF(A548="D",_xlfn.XLOOKUP(F548,'Section D - Res Com.Care, MPHS '!T:T,'Section D - Res Com.Care, MPHS '!V:V),
IF(A548="E",_xlfn.XLOOKUP(F548,'Section E - Miscellaneous '!T:T,'Section E - Miscellaneous '!V:V))))))</f>
        <v>A-1.5-002</v>
      </c>
      <c r="R548" s="1202" t="str">
        <f t="shared" si="26"/>
        <v>GRMVNOSDGen Private Motor Vehicle NIIS Other SD90006468</v>
      </c>
    </row>
    <row r="549" spans="1:18" x14ac:dyDescent="0.2">
      <c r="A549" s="1078" t="str">
        <f t="shared" si="25"/>
        <v>B</v>
      </c>
      <c r="B549" s="1086" t="s">
        <v>64</v>
      </c>
      <c r="C549" s="1438" t="s">
        <v>2723</v>
      </c>
      <c r="D549" s="1088" t="s">
        <v>3029</v>
      </c>
      <c r="E549" s="1438">
        <v>90007361</v>
      </c>
      <c r="F549" s="1132" t="s">
        <v>4912</v>
      </c>
      <c r="G549" s="1132"/>
      <c r="H549" s="1132"/>
      <c r="I549" s="1132" t="str">
        <f t="shared" si="24"/>
        <v>----Jul----</v>
      </c>
      <c r="J549" s="1132" t="str">
        <f>IF(ISNUMBER(MATCH(F549,Jan_Inputs_Calc!O:O,0)),"Jan","-")</f>
        <v>-</v>
      </c>
      <c r="K549" s="1132" t="str">
        <f>IF(ISNUMBER(MATCH(F549,Mar_Inputs_Calc_exHACC!O:O,0)),"Mar","-")</f>
        <v>-</v>
      </c>
      <c r="L549" s="1132" t="str">
        <f>IF(ISNUMBER(MATCH(F549,Jul_Inputs_Calc!P:P,0)),"Jul","-")</f>
        <v>Jul</v>
      </c>
      <c r="M549" s="1132" t="str">
        <f>IF(ISNUMBER(MATCH(F549,Sep_Inputs_Calc!O:O,0)),"Sep","-")</f>
        <v>-</v>
      </c>
      <c r="N549" s="1132" t="str">
        <f>IF(ISNUMBER(MATCH(F1346,Oct_Inputs_Calc!O:O,0)),"Oct","-")</f>
        <v>-</v>
      </c>
      <c r="O549" s="1132"/>
      <c r="P549" s="1138" t="str">
        <f>IF(A549=
"A",_xlfn.XLOOKUP(F549,'Section A - Public Patients'!T:T,'Section A - Public Patients'!S:S),
IF(A549="B",_xlfn.XLOOKUP(F549,'Section B - Private Patients'!T:T,'Section B - Private Patients'!S:S),
IF(A549="C",_xlfn.XLOOKUP(F549,'Section C - Psych &amp; Mental Hlth'!T:T,'Section C - Psych &amp; Mental Hlth'!S:S),
IF(A549="D",_xlfn.XLOOKUP(F549,'Section D - Res Com.Care, MPHS '!T:T,'Section D - Res Com.Care, MPHS '!S:S),
IF(A549="E",_xlfn.XLOOKUP(F549,'Section E - Miscellaneous '!T:T,'Section E - Miscellaneous '!S:S))))))</f>
        <v>LINKED-X</v>
      </c>
      <c r="Q549" s="1145" t="str">
        <f>IF(A549=
"A",_xlfn.XLOOKUP(F549,'Section A - Public Patients'!T:T,'Section A - Public Patients'!V:V),
IF(A549="B",_xlfn.XLOOKUP(F549,'Section B - Private Patients'!T:T,'Section B - Private Patients'!V:V),
IF(A549="C",_xlfn.XLOOKUP(F549,'Section C - Psych &amp; Mental Hlth'!T:T,'Section C - Psych &amp; Mental Hlth'!V:V),
IF(A549="D",_xlfn.XLOOKUP(F549,'Section D - Res Com.Care, MPHS '!T:T,'Section D - Res Com.Care, MPHS '!V:V),
IF(A549="E",_xlfn.XLOOKUP(F549,'Section E - Miscellaneous '!T:T,'Section E - Miscellaneous '!V:V))))))</f>
        <v>A-1.5-009</v>
      </c>
      <c r="R549" s="1202" t="str">
        <f t="shared" si="26"/>
        <v>GRMVNOBGen Private Motor Vehicle NIIS Other Burns90007361</v>
      </c>
    </row>
    <row r="550" spans="1:18" x14ac:dyDescent="0.2">
      <c r="A550" s="1078" t="str">
        <f t="shared" si="25"/>
        <v>B</v>
      </c>
      <c r="B550" s="1086" t="s">
        <v>64</v>
      </c>
      <c r="C550" s="1438" t="s">
        <v>2724</v>
      </c>
      <c r="D550" s="1088" t="s">
        <v>3030</v>
      </c>
      <c r="E550" s="1438">
        <v>90006022</v>
      </c>
      <c r="F550" s="1132" t="s">
        <v>4913</v>
      </c>
      <c r="G550" s="1132"/>
      <c r="H550" s="1132"/>
      <c r="I550" s="1132" t="str">
        <f t="shared" si="24"/>
        <v>----Jul----</v>
      </c>
      <c r="J550" s="1132" t="str">
        <f>IF(ISNUMBER(MATCH(F550,Jan_Inputs_Calc!O:O,0)),"Jan","-")</f>
        <v>-</v>
      </c>
      <c r="K550" s="1132" t="str">
        <f>IF(ISNUMBER(MATCH(F550,Mar_Inputs_Calc_exHACC!O:O,0)),"Mar","-")</f>
        <v>-</v>
      </c>
      <c r="L550" s="1132" t="str">
        <f>IF(ISNUMBER(MATCH(F550,Jul_Inputs_Calc!P:P,0)),"Jul","-")</f>
        <v>Jul</v>
      </c>
      <c r="M550" s="1132" t="str">
        <f>IF(ISNUMBER(MATCH(F550,Sep_Inputs_Calc!O:O,0)),"Sep","-")</f>
        <v>-</v>
      </c>
      <c r="N550" s="1132" t="str">
        <f>IF(ISNUMBER(MATCH(F1347,Oct_Inputs_Calc!O:O,0)),"Oct","-")</f>
        <v>-</v>
      </c>
      <c r="O550" s="1132"/>
      <c r="P550" s="1138" t="str">
        <f>IF(A550=
"A",_xlfn.XLOOKUP(F550,'Section A - Public Patients'!T:T,'Section A - Public Patients'!S:S),
IF(A550="B",_xlfn.XLOOKUP(F550,'Section B - Private Patients'!T:T,'Section B - Private Patients'!S:S),
IF(A550="C",_xlfn.XLOOKUP(F550,'Section C - Psych &amp; Mental Hlth'!T:T,'Section C - Psych &amp; Mental Hlth'!S:S),
IF(A550="D",_xlfn.XLOOKUP(F550,'Section D - Res Com.Care, MPHS '!T:T,'Section D - Res Com.Care, MPHS '!S:S),
IF(A550="E",_xlfn.XLOOKUP(F550,'Section E - Miscellaneous '!T:T,'Section E - Miscellaneous '!S:S))))))</f>
        <v>LINKED-X</v>
      </c>
      <c r="Q550" s="1145" t="str">
        <f>IF(A550=
"A",_xlfn.XLOOKUP(F550,'Section A - Public Patients'!T:T,'Section A - Public Patients'!V:V),
IF(A550="B",_xlfn.XLOOKUP(F550,'Section B - Private Patients'!T:T,'Section B - Private Patients'!V:V),
IF(A550="C",_xlfn.XLOOKUP(F550,'Section C - Psych &amp; Mental Hlth'!T:T,'Section C - Psych &amp; Mental Hlth'!V:V),
IF(A550="D",_xlfn.XLOOKUP(F550,'Section D - Res Com.Care, MPHS '!T:T,'Section D - Res Com.Care, MPHS '!V:V),
IF(A550="E",_xlfn.XLOOKUP(F550,'Section E - Miscellaneous '!T:T,'Section E - Miscellaneous '!V:V))))))</f>
        <v>A-1.5-004</v>
      </c>
      <c r="R550" s="1202" t="str">
        <f t="shared" si="26"/>
        <v>GRMVNOBSDGen Private Motor Vehicle NIIS Other Burns SD90006022</v>
      </c>
    </row>
    <row r="551" spans="1:18" x14ac:dyDescent="0.2">
      <c r="A551" s="1078" t="str">
        <f t="shared" si="25"/>
        <v>B</v>
      </c>
      <c r="B551" s="1086" t="s">
        <v>64</v>
      </c>
      <c r="C551" s="1438" t="s">
        <v>2725</v>
      </c>
      <c r="D551" s="1088" t="s">
        <v>3031</v>
      </c>
      <c r="E551" s="1438">
        <v>90007362</v>
      </c>
      <c r="F551" s="1132" t="s">
        <v>4914</v>
      </c>
      <c r="G551" s="1132"/>
      <c r="H551" s="1132"/>
      <c r="I551" s="1132" t="str">
        <f t="shared" si="24"/>
        <v>----Jul----</v>
      </c>
      <c r="J551" s="1132" t="str">
        <f>IF(ISNUMBER(MATCH(F551,Jan_Inputs_Calc!O:O,0)),"Jan","-")</f>
        <v>-</v>
      </c>
      <c r="K551" s="1132" t="str">
        <f>IF(ISNUMBER(MATCH(F551,Mar_Inputs_Calc_exHACC!O:O,0)),"Mar","-")</f>
        <v>-</v>
      </c>
      <c r="L551" s="1132" t="str">
        <f>IF(ISNUMBER(MATCH(F551,Jul_Inputs_Calc!P:P,0)),"Jul","-")</f>
        <v>Jul</v>
      </c>
      <c r="M551" s="1132" t="str">
        <f>IF(ISNUMBER(MATCH(F551,Sep_Inputs_Calc!O:O,0)),"Sep","-")</f>
        <v>-</v>
      </c>
      <c r="N551" s="1132" t="str">
        <f>IF(ISNUMBER(MATCH(F1348,Oct_Inputs_Calc!O:O,0)),"Oct","-")</f>
        <v>-</v>
      </c>
      <c r="O551" s="1132"/>
      <c r="P551" s="1138" t="str">
        <f>IF(A551=
"A",_xlfn.XLOOKUP(F551,'Section A - Public Patients'!T:T,'Section A - Public Patients'!S:S),
IF(A551="B",_xlfn.XLOOKUP(F551,'Section B - Private Patients'!T:T,'Section B - Private Patients'!S:S),
IF(A551="C",_xlfn.XLOOKUP(F551,'Section C - Psych &amp; Mental Hlth'!T:T,'Section C - Psych &amp; Mental Hlth'!S:S),
IF(A551="D",_xlfn.XLOOKUP(F551,'Section D - Res Com.Care, MPHS '!T:T,'Section D - Res Com.Care, MPHS '!S:S),
IF(A551="E",_xlfn.XLOOKUP(F551,'Section E - Miscellaneous '!T:T,'Section E - Miscellaneous '!S:S))))))</f>
        <v>LINKED-X</v>
      </c>
      <c r="Q551" s="1145" t="str">
        <f>IF(A551=
"A",_xlfn.XLOOKUP(F551,'Section A - Public Patients'!T:T,'Section A - Public Patients'!V:V),
IF(A551="B",_xlfn.XLOOKUP(F551,'Section B - Private Patients'!T:T,'Section B - Private Patients'!V:V),
IF(A551="C",_xlfn.XLOOKUP(F551,'Section C - Psych &amp; Mental Hlth'!T:T,'Section C - Psych &amp; Mental Hlth'!V:V),
IF(A551="D",_xlfn.XLOOKUP(F551,'Section D - Res Com.Care, MPHS '!T:T,'Section D - Res Com.Care, MPHS '!V:V),
IF(A551="E",_xlfn.XLOOKUP(F551,'Section E - Miscellaneous '!T:T,'Section E - Miscellaneous '!V:V))))))</f>
        <v>A-1.5-011</v>
      </c>
      <c r="R551" s="1202" t="str">
        <f t="shared" si="26"/>
        <v>GRMVNOKGen Private Motor Vehicle NIIS Other Renal Dial90007362</v>
      </c>
    </row>
    <row r="552" spans="1:18" x14ac:dyDescent="0.2">
      <c r="A552" s="1078" t="str">
        <f t="shared" si="25"/>
        <v>B</v>
      </c>
      <c r="B552" s="1086" t="s">
        <v>64</v>
      </c>
      <c r="C552" s="1438" t="s">
        <v>2726</v>
      </c>
      <c r="D552" s="1088" t="s">
        <v>3032</v>
      </c>
      <c r="E552" s="1438">
        <v>90006469</v>
      </c>
      <c r="F552" s="1132" t="s">
        <v>4915</v>
      </c>
      <c r="G552" s="1132"/>
      <c r="H552" s="1132"/>
      <c r="I552" s="1132" t="str">
        <f t="shared" si="24"/>
        <v>----Jul----</v>
      </c>
      <c r="J552" s="1132" t="str">
        <f>IF(ISNUMBER(MATCH(F552,Jan_Inputs_Calc!O:O,0)),"Jan","-")</f>
        <v>-</v>
      </c>
      <c r="K552" s="1132" t="str">
        <f>IF(ISNUMBER(MATCH(F552,Mar_Inputs_Calc_exHACC!O:O,0)),"Mar","-")</f>
        <v>-</v>
      </c>
      <c r="L552" s="1132" t="str">
        <f>IF(ISNUMBER(MATCH(F552,Jul_Inputs_Calc!P:P,0)),"Jul","-")</f>
        <v>Jul</v>
      </c>
      <c r="M552" s="1132" t="str">
        <f>IF(ISNUMBER(MATCH(F552,Sep_Inputs_Calc!O:O,0)),"Sep","-")</f>
        <v>-</v>
      </c>
      <c r="N552" s="1132" t="str">
        <f>IF(ISNUMBER(MATCH(F1349,Oct_Inputs_Calc!O:O,0)),"Oct","-")</f>
        <v>-</v>
      </c>
      <c r="O552" s="1132"/>
      <c r="P552" s="1138" t="str">
        <f>IF(A552=
"A",_xlfn.XLOOKUP(F552,'Section A - Public Patients'!T:T,'Section A - Public Patients'!S:S),
IF(A552="B",_xlfn.XLOOKUP(F552,'Section B - Private Patients'!T:T,'Section B - Private Patients'!S:S),
IF(A552="C",_xlfn.XLOOKUP(F552,'Section C - Psych &amp; Mental Hlth'!T:T,'Section C - Psych &amp; Mental Hlth'!S:S),
IF(A552="D",_xlfn.XLOOKUP(F552,'Section D - Res Com.Care, MPHS '!T:T,'Section D - Res Com.Care, MPHS '!S:S),
IF(A552="E",_xlfn.XLOOKUP(F552,'Section E - Miscellaneous '!T:T,'Section E - Miscellaneous '!S:S))))))</f>
        <v>LINKED-X</v>
      </c>
      <c r="Q552" s="1145" t="str">
        <f>IF(A552=
"A",_xlfn.XLOOKUP(F552,'Section A - Public Patients'!T:T,'Section A - Public Patients'!V:V),
IF(A552="B",_xlfn.XLOOKUP(F552,'Section B - Private Patients'!T:T,'Section B - Private Patients'!V:V),
IF(A552="C",_xlfn.XLOOKUP(F552,'Section C - Psych &amp; Mental Hlth'!T:T,'Section C - Psych &amp; Mental Hlth'!V:V),
IF(A552="D",_xlfn.XLOOKUP(F552,'Section D - Res Com.Care, MPHS '!T:T,'Section D - Res Com.Care, MPHS '!V:V),
IF(A552="E",_xlfn.XLOOKUP(F552,'Section E - Miscellaneous '!T:T,'Section E - Miscellaneous '!V:V))))))</f>
        <v>A-1.5-011</v>
      </c>
      <c r="R552" s="1202" t="str">
        <f t="shared" si="26"/>
        <v>GRMVNOKSDGen Private Motor Vehicle NIIS Other Renal Dial SD90006469</v>
      </c>
    </row>
    <row r="553" spans="1:18" x14ac:dyDescent="0.2">
      <c r="A553" s="1078" t="str">
        <f t="shared" si="25"/>
        <v>B</v>
      </c>
      <c r="B553" s="1086" t="s">
        <v>44</v>
      </c>
      <c r="C553" s="1438" t="s">
        <v>2733</v>
      </c>
      <c r="D553" s="1088" t="s">
        <v>3173</v>
      </c>
      <c r="E553" s="1438">
        <v>90007363</v>
      </c>
      <c r="F553" s="1132" t="s">
        <v>4916</v>
      </c>
      <c r="G553" s="1132"/>
      <c r="H553" s="1132"/>
      <c r="I553" s="1132" t="str">
        <f t="shared" si="24"/>
        <v>----Jul----</v>
      </c>
      <c r="J553" s="1132" t="str">
        <f>IF(ISNUMBER(MATCH(F553,Jan_Inputs_Calc!O:O,0)),"Jan","-")</f>
        <v>-</v>
      </c>
      <c r="K553" s="1132" t="str">
        <f>IF(ISNUMBER(MATCH(F553,Mar_Inputs_Calc_exHACC!O:O,0)),"Mar","-")</f>
        <v>-</v>
      </c>
      <c r="L553" s="1132" t="str">
        <f>IF(ISNUMBER(MATCH(F553,Jul_Inputs_Calc!P:P,0)),"Jul","-")</f>
        <v>Jul</v>
      </c>
      <c r="M553" s="1132" t="str">
        <f>IF(ISNUMBER(MATCH(F553,Sep_Inputs_Calc!O:O,0)),"Sep","-")</f>
        <v>-</v>
      </c>
      <c r="N553" s="1132" t="str">
        <f>IF(ISNUMBER(MATCH(F1350,Oct_Inputs_Calc!O:O,0)),"Oct","-")</f>
        <v>-</v>
      </c>
      <c r="O553" s="1132"/>
      <c r="P553" s="1138" t="str">
        <f>IF(A553=
"A",_xlfn.XLOOKUP(F553,'Section A - Public Patients'!T:T,'Section A - Public Patients'!S:S),
IF(A553="B",_xlfn.XLOOKUP(F553,'Section B - Private Patients'!T:T,'Section B - Private Patients'!S:S),
IF(A553="C",_xlfn.XLOOKUP(F553,'Section C - Psych &amp; Mental Hlth'!T:T,'Section C - Psych &amp; Mental Hlth'!S:S),
IF(A553="D",_xlfn.XLOOKUP(F553,'Section D - Res Com.Care, MPHS '!T:T,'Section D - Res Com.Care, MPHS '!S:S),
IF(A553="E",_xlfn.XLOOKUP(F553,'Section E - Miscellaneous '!T:T,'Section E - Miscellaneous '!S:S))))))</f>
        <v>LINKED-X</v>
      </c>
      <c r="Q553" s="1145" t="str">
        <f>IF(A553=
"A",_xlfn.XLOOKUP(F553,'Section A - Public Patients'!T:T,'Section A - Public Patients'!V:V),
IF(A553="B",_xlfn.XLOOKUP(F553,'Section B - Private Patients'!T:T,'Section B - Private Patients'!V:V),
IF(A553="C",_xlfn.XLOOKUP(F553,'Section C - Psych &amp; Mental Hlth'!T:T,'Section C - Psych &amp; Mental Hlth'!V:V),
IF(A553="D",_xlfn.XLOOKUP(F553,'Section D - Res Com.Care, MPHS '!T:T,'Section D - Res Com.Care, MPHS '!V:V),
IF(A553="E",_xlfn.XLOOKUP(F553,'Section E - Miscellaneous '!T:T,'Section E - Miscellaneous '!V:V))))))</f>
        <v>A-1.5-019</v>
      </c>
      <c r="R553" s="1202" t="str">
        <f t="shared" si="26"/>
        <v>GRMVNONGen Private Motor Vehicle NIIS Other Special Care Nursery90007363</v>
      </c>
    </row>
    <row r="554" spans="1:18" x14ac:dyDescent="0.2">
      <c r="A554" s="1078" t="str">
        <f t="shared" si="25"/>
        <v>B</v>
      </c>
      <c r="B554" s="1086" t="s">
        <v>44</v>
      </c>
      <c r="C554" s="1438" t="s">
        <v>2735</v>
      </c>
      <c r="D554" s="1088" t="s">
        <v>3175</v>
      </c>
      <c r="E554" s="1438">
        <v>90005799</v>
      </c>
      <c r="F554" s="1132" t="s">
        <v>4917</v>
      </c>
      <c r="G554" s="1132"/>
      <c r="H554" s="1132"/>
      <c r="I554" s="1132" t="str">
        <f t="shared" si="24"/>
        <v>----Jul----</v>
      </c>
      <c r="J554" s="1132" t="str">
        <f>IF(ISNUMBER(MATCH(F554,Jan_Inputs_Calc!O:O,0)),"Jan","-")</f>
        <v>-</v>
      </c>
      <c r="K554" s="1132" t="str">
        <f>IF(ISNUMBER(MATCH(F554,Mar_Inputs_Calc_exHACC!O:O,0)),"Mar","-")</f>
        <v>-</v>
      </c>
      <c r="L554" s="1132" t="str">
        <f>IF(ISNUMBER(MATCH(F554,Jul_Inputs_Calc!P:P,0)),"Jul","-")</f>
        <v>Jul</v>
      </c>
      <c r="M554" s="1132" t="str">
        <f>IF(ISNUMBER(MATCH(F554,Sep_Inputs_Calc!O:O,0)),"Sep","-")</f>
        <v>-</v>
      </c>
      <c r="N554" s="1132" t="str">
        <f>IF(ISNUMBER(MATCH(F1351,Oct_Inputs_Calc!O:O,0)),"Oct","-")</f>
        <v>-</v>
      </c>
      <c r="O554" s="1132"/>
      <c r="P554" s="1138" t="str">
        <f>IF(A554=
"A",_xlfn.XLOOKUP(F554,'Section A - Public Patients'!T:T,'Section A - Public Patients'!S:S),
IF(A554="B",_xlfn.XLOOKUP(F554,'Section B - Private Patients'!T:T,'Section B - Private Patients'!S:S),
IF(A554="C",_xlfn.XLOOKUP(F554,'Section C - Psych &amp; Mental Hlth'!T:T,'Section C - Psych &amp; Mental Hlth'!S:S),
IF(A554="D",_xlfn.XLOOKUP(F554,'Section D - Res Com.Care, MPHS '!T:T,'Section D - Res Com.Care, MPHS '!S:S),
IF(A554="E",_xlfn.XLOOKUP(F554,'Section E - Miscellaneous '!T:T,'Section E - Miscellaneous '!S:S))))))</f>
        <v>LINKED-X</v>
      </c>
      <c r="Q554" s="1145" t="str">
        <f>IF(A554=
"A",_xlfn.XLOOKUP(F554,'Section A - Public Patients'!T:T,'Section A - Public Patients'!V:V),
IF(A554="B",_xlfn.XLOOKUP(F554,'Section B - Private Patients'!T:T,'Section B - Private Patients'!V:V),
IF(A554="C",_xlfn.XLOOKUP(F554,'Section C - Psych &amp; Mental Hlth'!T:T,'Section C - Psych &amp; Mental Hlth'!V:V),
IF(A554="D",_xlfn.XLOOKUP(F554,'Section D - Res Com.Care, MPHS '!T:T,'Section D - Res Com.Care, MPHS '!V:V),
IF(A554="E",_xlfn.XLOOKUP(F554,'Section E - Miscellaneous '!T:T,'Section E - Miscellaneous '!V:V))))))</f>
        <v>A-1.5-020</v>
      </c>
      <c r="R554" s="1202" t="str">
        <f t="shared" si="26"/>
        <v>GRMVNONSDGen Private Motor Vehicle NIIS OtherSpecial Care Nursery SD90005799</v>
      </c>
    </row>
    <row r="555" spans="1:18" x14ac:dyDescent="0.2">
      <c r="A555" s="1078" t="str">
        <f t="shared" si="25"/>
        <v>B</v>
      </c>
      <c r="B555" s="1086" t="s">
        <v>44</v>
      </c>
      <c r="C555" s="1438" t="s">
        <v>2737</v>
      </c>
      <c r="D555" s="1088" t="s">
        <v>3174</v>
      </c>
      <c r="E555" s="1438">
        <v>90007364</v>
      </c>
      <c r="F555" s="1132" t="s">
        <v>4918</v>
      </c>
      <c r="G555" s="1132"/>
      <c r="H555" s="1132"/>
      <c r="I555" s="1132" t="str">
        <f t="shared" si="24"/>
        <v>----Jul----</v>
      </c>
      <c r="J555" s="1132" t="str">
        <f>IF(ISNUMBER(MATCH(F555,Jan_Inputs_Calc!O:O,0)),"Jan","-")</f>
        <v>-</v>
      </c>
      <c r="K555" s="1132" t="str">
        <f>IF(ISNUMBER(MATCH(F555,Mar_Inputs_Calc_exHACC!O:O,0)),"Mar","-")</f>
        <v>-</v>
      </c>
      <c r="L555" s="1132" t="str">
        <f>IF(ISNUMBER(MATCH(F555,Jul_Inputs_Calc!P:P,0)),"Jul","-")</f>
        <v>Jul</v>
      </c>
      <c r="M555" s="1132" t="str">
        <f>IF(ISNUMBER(MATCH(F555,Sep_Inputs_Calc!O:O,0)),"Sep","-")</f>
        <v>-</v>
      </c>
      <c r="N555" s="1132" t="str">
        <f>IF(ISNUMBER(MATCH(F1352,Oct_Inputs_Calc!O:O,0)),"Oct","-")</f>
        <v>-</v>
      </c>
      <c r="O555" s="1132"/>
      <c r="P555" s="1138" t="str">
        <f>IF(A555=
"A",_xlfn.XLOOKUP(F555,'Section A - Public Patients'!T:T,'Section A - Public Patients'!S:S),
IF(A555="B",_xlfn.XLOOKUP(F555,'Section B - Private Patients'!T:T,'Section B - Private Patients'!S:S),
IF(A555="C",_xlfn.XLOOKUP(F555,'Section C - Psych &amp; Mental Hlth'!T:T,'Section C - Psych &amp; Mental Hlth'!S:S),
IF(A555="D",_xlfn.XLOOKUP(F555,'Section D - Res Com.Care, MPHS '!T:T,'Section D - Res Com.Care, MPHS '!S:S),
IF(A555="E",_xlfn.XLOOKUP(F555,'Section E - Miscellaneous '!T:T,'Section E - Miscellaneous '!S:S))))))</f>
        <v>LINKED-X</v>
      </c>
      <c r="Q555" s="1145" t="str">
        <f>IF(A555=
"A",_xlfn.XLOOKUP(F555,'Section A - Public Patients'!T:T,'Section A - Public Patients'!V:V),
IF(A555="B",_xlfn.XLOOKUP(F555,'Section B - Private Patients'!T:T,'Section B - Private Patients'!V:V),
IF(A555="C",_xlfn.XLOOKUP(F555,'Section C - Psych &amp; Mental Hlth'!T:T,'Section C - Psych &amp; Mental Hlth'!V:V),
IF(A555="D",_xlfn.XLOOKUP(F555,'Section D - Res Com.Care, MPHS '!T:T,'Section D - Res Com.Care, MPHS '!V:V),
IF(A555="E",_xlfn.XLOOKUP(F555,'Section E - Miscellaneous '!T:T,'Section E - Miscellaneous '!V:V))))))</f>
        <v>A-1.5-019</v>
      </c>
      <c r="R555" s="1202" t="str">
        <f t="shared" si="26"/>
        <v>GRMVNOQNGen Private Motor Vehicle NIIS Other Qualified  Special Care Nursery90007364</v>
      </c>
    </row>
    <row r="556" spans="1:18" x14ac:dyDescent="0.2">
      <c r="A556" s="1078" t="str">
        <f t="shared" si="25"/>
        <v>B</v>
      </c>
      <c r="B556" s="1086" t="s">
        <v>44</v>
      </c>
      <c r="C556" s="1438" t="s">
        <v>2739</v>
      </c>
      <c r="D556" s="1088" t="s">
        <v>3176</v>
      </c>
      <c r="E556" s="1438">
        <v>90006470</v>
      </c>
      <c r="F556" s="1132" t="s">
        <v>4919</v>
      </c>
      <c r="G556" s="1132"/>
      <c r="H556" s="1132"/>
      <c r="I556" s="1132" t="str">
        <f t="shared" si="24"/>
        <v>----Jul----</v>
      </c>
      <c r="J556" s="1132" t="str">
        <f>IF(ISNUMBER(MATCH(F556,Jan_Inputs_Calc!O:O,0)),"Jan","-")</f>
        <v>-</v>
      </c>
      <c r="K556" s="1132" t="str">
        <f>IF(ISNUMBER(MATCH(F556,Mar_Inputs_Calc_exHACC!O:O,0)),"Mar","-")</f>
        <v>-</v>
      </c>
      <c r="L556" s="1132" t="str">
        <f>IF(ISNUMBER(MATCH(F556,Jul_Inputs_Calc!P:P,0)),"Jul","-")</f>
        <v>Jul</v>
      </c>
      <c r="M556" s="1132" t="str">
        <f>IF(ISNUMBER(MATCH(F556,Sep_Inputs_Calc!O:O,0)),"Sep","-")</f>
        <v>-</v>
      </c>
      <c r="N556" s="1132" t="str">
        <f>IF(ISNUMBER(MATCH(F1353,Oct_Inputs_Calc!O:O,0)),"Oct","-")</f>
        <v>-</v>
      </c>
      <c r="O556" s="1132"/>
      <c r="P556" s="1138" t="str">
        <f>IF(A556=
"A",_xlfn.XLOOKUP(F556,'Section A - Public Patients'!T:T,'Section A - Public Patients'!S:S),
IF(A556="B",_xlfn.XLOOKUP(F556,'Section B - Private Patients'!T:T,'Section B - Private Patients'!S:S),
IF(A556="C",_xlfn.XLOOKUP(F556,'Section C - Psych &amp; Mental Hlth'!T:T,'Section C - Psych &amp; Mental Hlth'!S:S),
IF(A556="D",_xlfn.XLOOKUP(F556,'Section D - Res Com.Care, MPHS '!T:T,'Section D - Res Com.Care, MPHS '!S:S),
IF(A556="E",_xlfn.XLOOKUP(F556,'Section E - Miscellaneous '!T:T,'Section E - Miscellaneous '!S:S))))))</f>
        <v>LINKED-X</v>
      </c>
      <c r="Q556" s="1145" t="str">
        <f>IF(A556=
"A",_xlfn.XLOOKUP(F556,'Section A - Public Patients'!T:T,'Section A - Public Patients'!V:V),
IF(A556="B",_xlfn.XLOOKUP(F556,'Section B - Private Patients'!T:T,'Section B - Private Patients'!V:V),
IF(A556="C",_xlfn.XLOOKUP(F556,'Section C - Psych &amp; Mental Hlth'!T:T,'Section C - Psych &amp; Mental Hlth'!V:V),
IF(A556="D",_xlfn.XLOOKUP(F556,'Section D - Res Com.Care, MPHS '!T:T,'Section D - Res Com.Care, MPHS '!V:V),
IF(A556="E",_xlfn.XLOOKUP(F556,'Section E - Miscellaneous '!T:T,'Section E - Miscellaneous '!V:V))))))</f>
        <v>A-1.5-020</v>
      </c>
      <c r="R556" s="1202" t="str">
        <f t="shared" si="26"/>
        <v>GRMVNOQNSGen Private Motor Vehicle NIIS Other Qualified  Special Care Nursery SD90006470</v>
      </c>
    </row>
    <row r="557" spans="1:18" x14ac:dyDescent="0.2">
      <c r="A557" s="1078" t="str">
        <f t="shared" si="25"/>
        <v>B</v>
      </c>
      <c r="B557" s="1086" t="s">
        <v>92</v>
      </c>
      <c r="C557" s="1438" t="s">
        <v>2741</v>
      </c>
      <c r="D557" s="1088" t="s">
        <v>3033</v>
      </c>
      <c r="E557" s="1438">
        <v>90007365</v>
      </c>
      <c r="F557" s="1132" t="s">
        <v>4920</v>
      </c>
      <c r="G557" s="1132"/>
      <c r="H557" s="1132"/>
      <c r="I557" s="1132" t="str">
        <f t="shared" si="24"/>
        <v>----Jul----</v>
      </c>
      <c r="J557" s="1132" t="str">
        <f>IF(ISNUMBER(MATCH(F557,Jan_Inputs_Calc!O:O,0)),"Jan","-")</f>
        <v>-</v>
      </c>
      <c r="K557" s="1132" t="str">
        <f>IF(ISNUMBER(MATCH(F557,Mar_Inputs_Calc_exHACC!O:O,0)),"Mar","-")</f>
        <v>-</v>
      </c>
      <c r="L557" s="1132" t="str">
        <f>IF(ISNUMBER(MATCH(F557,Jul_Inputs_Calc!P:P,0)),"Jul","-")</f>
        <v>Jul</v>
      </c>
      <c r="M557" s="1132" t="str">
        <f>IF(ISNUMBER(MATCH(F557,Sep_Inputs_Calc!O:O,0)),"Sep","-")</f>
        <v>-</v>
      </c>
      <c r="N557" s="1132" t="str">
        <f>IF(ISNUMBER(MATCH(F1354,Oct_Inputs_Calc!O:O,0)),"Oct","-")</f>
        <v>-</v>
      </c>
      <c r="O557" s="1132"/>
      <c r="P557" s="1138" t="str">
        <f>IF(A557=
"A",_xlfn.XLOOKUP(F557,'Section A - Public Patients'!T:T,'Section A - Public Patients'!S:S),
IF(A557="B",_xlfn.XLOOKUP(F557,'Section B - Private Patients'!T:T,'Section B - Private Patients'!S:S),
IF(A557="C",_xlfn.XLOOKUP(F557,'Section C - Psych &amp; Mental Hlth'!T:T,'Section C - Psych &amp; Mental Hlth'!S:S),
IF(A557="D",_xlfn.XLOOKUP(F557,'Section D - Res Com.Care, MPHS '!T:T,'Section D - Res Com.Care, MPHS '!S:S),
IF(A557="E",_xlfn.XLOOKUP(F557,'Section E - Miscellaneous '!T:T,'Section E - Miscellaneous '!S:S))))))</f>
        <v>LINKED-X</v>
      </c>
      <c r="Q557" s="1145" t="str">
        <f>IF(A557=
"A",_xlfn.XLOOKUP(F557,'Section A - Public Patients'!T:T,'Section A - Public Patients'!V:V),
IF(A557="B",_xlfn.XLOOKUP(F557,'Section B - Private Patients'!T:T,'Section B - Private Patients'!V:V),
IF(A557="C",_xlfn.XLOOKUP(F557,'Section C - Psych &amp; Mental Hlth'!T:T,'Section C - Psych &amp; Mental Hlth'!V:V),
IF(A557="D",_xlfn.XLOOKUP(F557,'Section D - Res Com.Care, MPHS '!T:T,'Section D - Res Com.Care, MPHS '!V:V),
IF(A557="E",_xlfn.XLOOKUP(F557,'Section E - Miscellaneous '!T:T,'Section E - Miscellaneous '!V:V))))))</f>
        <v>A-1.5-003</v>
      </c>
      <c r="R557" s="1202" t="str">
        <f t="shared" si="26"/>
        <v>GSMVNOCGen Share Motor Vehicle NIIS Other Coronary Care90007365</v>
      </c>
    </row>
    <row r="558" spans="1:18" x14ac:dyDescent="0.2">
      <c r="A558" s="1078" t="str">
        <f t="shared" si="25"/>
        <v>B</v>
      </c>
      <c r="B558" s="1086" t="s">
        <v>92</v>
      </c>
      <c r="C558" s="1438" t="s">
        <v>2742</v>
      </c>
      <c r="D558" s="1088" t="s">
        <v>3034</v>
      </c>
      <c r="E558" s="1438">
        <v>90006023</v>
      </c>
      <c r="F558" s="1132" t="s">
        <v>4921</v>
      </c>
      <c r="G558" s="1132"/>
      <c r="H558" s="1132"/>
      <c r="I558" s="1132" t="str">
        <f t="shared" si="24"/>
        <v>----Jul----</v>
      </c>
      <c r="J558" s="1132" t="str">
        <f>IF(ISNUMBER(MATCH(F558,Jan_Inputs_Calc!O:O,0)),"Jan","-")</f>
        <v>-</v>
      </c>
      <c r="K558" s="1132" t="str">
        <f>IF(ISNUMBER(MATCH(F558,Mar_Inputs_Calc_exHACC!O:O,0)),"Mar","-")</f>
        <v>-</v>
      </c>
      <c r="L558" s="1132" t="str">
        <f>IF(ISNUMBER(MATCH(F558,Jul_Inputs_Calc!P:P,0)),"Jul","-")</f>
        <v>Jul</v>
      </c>
      <c r="M558" s="1132" t="str">
        <f>IF(ISNUMBER(MATCH(F558,Sep_Inputs_Calc!O:O,0)),"Sep","-")</f>
        <v>-</v>
      </c>
      <c r="N558" s="1132" t="str">
        <f>IF(ISNUMBER(MATCH(F1355,Oct_Inputs_Calc!O:O,0)),"Oct","-")</f>
        <v>-</v>
      </c>
      <c r="O558" s="1132"/>
      <c r="P558" s="1138" t="str">
        <f>IF(A558=
"A",_xlfn.XLOOKUP(F558,'Section A - Public Patients'!T:T,'Section A - Public Patients'!S:S),
IF(A558="B",_xlfn.XLOOKUP(F558,'Section B - Private Patients'!T:T,'Section B - Private Patients'!S:S),
IF(A558="C",_xlfn.XLOOKUP(F558,'Section C - Psych &amp; Mental Hlth'!T:T,'Section C - Psych &amp; Mental Hlth'!S:S),
IF(A558="D",_xlfn.XLOOKUP(F558,'Section D - Res Com.Care, MPHS '!T:T,'Section D - Res Com.Care, MPHS '!S:S),
IF(A558="E",_xlfn.XLOOKUP(F558,'Section E - Miscellaneous '!T:T,'Section E - Miscellaneous '!S:S))))))</f>
        <v>LINKED-X</v>
      </c>
      <c r="Q558" s="1145" t="str">
        <f>IF(A558=
"A",_xlfn.XLOOKUP(F558,'Section A - Public Patients'!T:T,'Section A - Public Patients'!V:V),
IF(A558="B",_xlfn.XLOOKUP(F558,'Section B - Private Patients'!T:T,'Section B - Private Patients'!V:V),
IF(A558="C",_xlfn.XLOOKUP(F558,'Section C - Psych &amp; Mental Hlth'!T:T,'Section C - Psych &amp; Mental Hlth'!V:V),
IF(A558="D",_xlfn.XLOOKUP(F558,'Section D - Res Com.Care, MPHS '!T:T,'Section D - Res Com.Care, MPHS '!V:V),
IF(A558="E",_xlfn.XLOOKUP(F558,'Section E - Miscellaneous '!T:T,'Section E - Miscellaneous '!V:V))))))</f>
        <v>A-1.5-004</v>
      </c>
      <c r="R558" s="1202" t="str">
        <f t="shared" si="26"/>
        <v>GSMVNOCSDGen Share Motor Vehicle NIIS Other Coronary Care SD90006023</v>
      </c>
    </row>
    <row r="559" spans="1:18" x14ac:dyDescent="0.2">
      <c r="A559" s="1078" t="str">
        <f t="shared" si="25"/>
        <v>B</v>
      </c>
      <c r="B559" s="1086" t="s">
        <v>92</v>
      </c>
      <c r="C559" s="1438" t="s">
        <v>2743</v>
      </c>
      <c r="D559" s="1088" t="s">
        <v>3035</v>
      </c>
      <c r="E559" s="1438">
        <v>90007366</v>
      </c>
      <c r="F559" s="1132" t="s">
        <v>4922</v>
      </c>
      <c r="G559" s="1132"/>
      <c r="H559" s="1132"/>
      <c r="I559" s="1132" t="str">
        <f t="shared" si="24"/>
        <v>----Jul----</v>
      </c>
      <c r="J559" s="1132" t="str">
        <f>IF(ISNUMBER(MATCH(F559,Jan_Inputs_Calc!O:O,0)),"Jan","-")</f>
        <v>-</v>
      </c>
      <c r="K559" s="1132" t="str">
        <f>IF(ISNUMBER(MATCH(F559,Mar_Inputs_Calc_exHACC!O:O,0)),"Mar","-")</f>
        <v>-</v>
      </c>
      <c r="L559" s="1132" t="str">
        <f>IF(ISNUMBER(MATCH(F559,Jul_Inputs_Calc!P:P,0)),"Jul","-")</f>
        <v>Jul</v>
      </c>
      <c r="M559" s="1132" t="str">
        <f>IF(ISNUMBER(MATCH(F559,Sep_Inputs_Calc!O:O,0)),"Sep","-")</f>
        <v>-</v>
      </c>
      <c r="N559" s="1132" t="str">
        <f>IF(ISNUMBER(MATCH(F1356,Oct_Inputs_Calc!O:O,0)),"Oct","-")</f>
        <v>-</v>
      </c>
      <c r="O559" s="1132"/>
      <c r="P559" s="1138" t="str">
        <f>IF(A559=
"A",_xlfn.XLOOKUP(F559,'Section A - Public Patients'!T:T,'Section A - Public Patients'!S:S),
IF(A559="B",_xlfn.XLOOKUP(F559,'Section B - Private Patients'!T:T,'Section B - Private Patients'!S:S),
IF(A559="C",_xlfn.XLOOKUP(F559,'Section C - Psych &amp; Mental Hlth'!T:T,'Section C - Psych &amp; Mental Hlth'!S:S),
IF(A559="D",_xlfn.XLOOKUP(F559,'Section D - Res Com.Care, MPHS '!T:T,'Section D - Res Com.Care, MPHS '!S:S),
IF(A559="E",_xlfn.XLOOKUP(F559,'Section E - Miscellaneous '!T:T,'Section E - Miscellaneous '!S:S))))))</f>
        <v>LINKED-X</v>
      </c>
      <c r="Q559" s="1145" t="str">
        <f>IF(A559=
"A",_xlfn.XLOOKUP(F559,'Section A - Public Patients'!T:T,'Section A - Public Patients'!V:V),
IF(A559="B",_xlfn.XLOOKUP(F559,'Section B - Private Patients'!T:T,'Section B - Private Patients'!V:V),
IF(A559="C",_xlfn.XLOOKUP(F559,'Section C - Psych &amp; Mental Hlth'!T:T,'Section C - Psych &amp; Mental Hlth'!V:V),
IF(A559="D",_xlfn.XLOOKUP(F559,'Section D - Res Com.Care, MPHS '!T:T,'Section D - Res Com.Care, MPHS '!V:V),
IF(A559="E",_xlfn.XLOOKUP(F559,'Section E - Miscellaneous '!T:T,'Section E - Miscellaneous '!V:V))))))</f>
        <v>A-1.5-005</v>
      </c>
      <c r="R559" s="1202" t="str">
        <f t="shared" si="26"/>
        <v>GSMVNOIGen Share Motor Vehicle NIIS Other ICU90007366</v>
      </c>
    </row>
    <row r="560" spans="1:18" x14ac:dyDescent="0.2">
      <c r="A560" s="1078" t="str">
        <f t="shared" si="25"/>
        <v>B</v>
      </c>
      <c r="B560" s="1086" t="s">
        <v>92</v>
      </c>
      <c r="C560" s="1438" t="s">
        <v>2744</v>
      </c>
      <c r="D560" s="1088" t="s">
        <v>3036</v>
      </c>
      <c r="E560" s="1438">
        <v>90006471</v>
      </c>
      <c r="F560" s="1132" t="s">
        <v>4923</v>
      </c>
      <c r="G560" s="1132"/>
      <c r="H560" s="1132"/>
      <c r="I560" s="1132" t="str">
        <f t="shared" si="24"/>
        <v>----Jul----</v>
      </c>
      <c r="J560" s="1132" t="str">
        <f>IF(ISNUMBER(MATCH(F560,Jan_Inputs_Calc!O:O,0)),"Jan","-")</f>
        <v>-</v>
      </c>
      <c r="K560" s="1132" t="str">
        <f>IF(ISNUMBER(MATCH(F560,Mar_Inputs_Calc_exHACC!O:O,0)),"Mar","-")</f>
        <v>-</v>
      </c>
      <c r="L560" s="1132" t="str">
        <f>IF(ISNUMBER(MATCH(F560,Jul_Inputs_Calc!P:P,0)),"Jul","-")</f>
        <v>Jul</v>
      </c>
      <c r="M560" s="1132" t="str">
        <f>IF(ISNUMBER(MATCH(F560,Sep_Inputs_Calc!O:O,0)),"Sep","-")</f>
        <v>-</v>
      </c>
      <c r="N560" s="1132" t="str">
        <f>IF(ISNUMBER(MATCH(F1357,Oct_Inputs_Calc!O:O,0)),"Oct","-")</f>
        <v>-</v>
      </c>
      <c r="O560" s="1132"/>
      <c r="P560" s="1138" t="str">
        <f>IF(A560=
"A",_xlfn.XLOOKUP(F560,'Section A - Public Patients'!T:T,'Section A - Public Patients'!S:S),
IF(A560="B",_xlfn.XLOOKUP(F560,'Section B - Private Patients'!T:T,'Section B - Private Patients'!S:S),
IF(A560="C",_xlfn.XLOOKUP(F560,'Section C - Psych &amp; Mental Hlth'!T:T,'Section C - Psych &amp; Mental Hlth'!S:S),
IF(A560="D",_xlfn.XLOOKUP(F560,'Section D - Res Com.Care, MPHS '!T:T,'Section D - Res Com.Care, MPHS '!S:S),
IF(A560="E",_xlfn.XLOOKUP(F560,'Section E - Miscellaneous '!T:T,'Section E - Miscellaneous '!S:S))))))</f>
        <v>LINKED-X</v>
      </c>
      <c r="Q560" s="1145" t="str">
        <f>IF(A560=
"A",_xlfn.XLOOKUP(F560,'Section A - Public Patients'!T:T,'Section A - Public Patients'!V:V),
IF(A560="B",_xlfn.XLOOKUP(F560,'Section B - Private Patients'!T:T,'Section B - Private Patients'!V:V),
IF(A560="C",_xlfn.XLOOKUP(F560,'Section C - Psych &amp; Mental Hlth'!T:T,'Section C - Psych &amp; Mental Hlth'!V:V),
IF(A560="D",_xlfn.XLOOKUP(F560,'Section D - Res Com.Care, MPHS '!T:T,'Section D - Res Com.Care, MPHS '!V:V),
IF(A560="E",_xlfn.XLOOKUP(F560,'Section E - Miscellaneous '!T:T,'Section E - Miscellaneous '!V:V))))))</f>
        <v>A-1.5-006</v>
      </c>
      <c r="R560" s="1202" t="str">
        <f t="shared" si="26"/>
        <v>GSMVNOISDGen Share Motor Vehicle NIIS Other ICU SD90006471</v>
      </c>
    </row>
    <row r="561" spans="1:18" x14ac:dyDescent="0.2">
      <c r="A561" s="1078" t="str">
        <f t="shared" si="25"/>
        <v>B</v>
      </c>
      <c r="B561" s="1086" t="s">
        <v>92</v>
      </c>
      <c r="C561" s="1438" t="s">
        <v>3335</v>
      </c>
      <c r="D561" s="1088" t="s">
        <v>3037</v>
      </c>
      <c r="E561" s="1438">
        <v>90007459</v>
      </c>
      <c r="F561" s="1132" t="s">
        <v>4924</v>
      </c>
      <c r="G561" s="1132"/>
      <c r="H561" s="1132"/>
      <c r="I561" s="1132" t="str">
        <f t="shared" si="24"/>
        <v>----Jul----</v>
      </c>
      <c r="J561" s="1132" t="str">
        <f>IF(ISNUMBER(MATCH(F561,Jan_Inputs_Calc!O:O,0)),"Jan","-")</f>
        <v>-</v>
      </c>
      <c r="K561" s="1132" t="str">
        <f>IF(ISNUMBER(MATCH(F561,Mar_Inputs_Calc_exHACC!O:O,0)),"Mar","-")</f>
        <v>-</v>
      </c>
      <c r="L561" s="1132" t="str">
        <f>IF(ISNUMBER(MATCH(F561,Jul_Inputs_Calc!P:P,0)),"Jul","-")</f>
        <v>Jul</v>
      </c>
      <c r="M561" s="1132" t="str">
        <f>IF(ISNUMBER(MATCH(F561,Sep_Inputs_Calc!O:O,0)),"Sep","-")</f>
        <v>-</v>
      </c>
      <c r="N561" s="1132" t="str">
        <f>IF(ISNUMBER(MATCH(F1358,Oct_Inputs_Calc!O:O,0)),"Oct","-")</f>
        <v>-</v>
      </c>
      <c r="O561" s="1132"/>
      <c r="P561" s="1138" t="str">
        <f>IF(A561=
"A",_xlfn.XLOOKUP(F561,'Section A - Public Patients'!T:T,'Section A - Public Patients'!S:S),
IF(A561="B",_xlfn.XLOOKUP(F561,'Section B - Private Patients'!T:T,'Section B - Private Patients'!S:S),
IF(A561="C",_xlfn.XLOOKUP(F561,'Section C - Psych &amp; Mental Hlth'!T:T,'Section C - Psych &amp; Mental Hlth'!S:S),
IF(A561="D",_xlfn.XLOOKUP(F561,'Section D - Res Com.Care, MPHS '!T:T,'Section D - Res Com.Care, MPHS '!S:S),
IF(A561="E",_xlfn.XLOOKUP(F561,'Section E - Miscellaneous '!T:T,'Section E - Miscellaneous '!S:S))))))</f>
        <v>LINKED-X</v>
      </c>
      <c r="Q561" s="1145" t="str">
        <f>IF(A561=
"A",_xlfn.XLOOKUP(F561,'Section A - Public Patients'!T:T,'Section A - Public Patients'!V:V),
IF(A561="B",_xlfn.XLOOKUP(F561,'Section B - Private Patients'!T:T,'Section B - Private Patients'!V:V),
IF(A561="C",_xlfn.XLOOKUP(F561,'Section C - Psych &amp; Mental Hlth'!T:T,'Section C - Psych &amp; Mental Hlth'!V:V),
IF(A561="D",_xlfn.XLOOKUP(F561,'Section D - Res Com.Care, MPHS '!T:T,'Section D - Res Com.Care, MPHS '!V:V),
IF(A561="E",_xlfn.XLOOKUP(F561,'Section E - Miscellaneous '!T:T,'Section E - Miscellaneous '!V:V))))))</f>
        <v>A-1.5-027</v>
      </c>
      <c r="R561" s="1202" t="str">
        <f t="shared" si="26"/>
        <v>GSMVNOLSGen Share Motor Vehicle NIIS Other Long Stay90007459</v>
      </c>
    </row>
    <row r="562" spans="1:18" x14ac:dyDescent="0.2">
      <c r="A562" s="1078" t="str">
        <f t="shared" si="25"/>
        <v>B</v>
      </c>
      <c r="B562" s="1086" t="s">
        <v>92</v>
      </c>
      <c r="C562" s="1438" t="s">
        <v>3336</v>
      </c>
      <c r="D562" s="1088" t="s">
        <v>3038</v>
      </c>
      <c r="E562" s="1438">
        <v>90007732</v>
      </c>
      <c r="F562" s="1132" t="s">
        <v>4925</v>
      </c>
      <c r="G562" s="1132"/>
      <c r="H562" s="1132"/>
      <c r="I562" s="1132" t="str">
        <f t="shared" si="24"/>
        <v>----Jul----</v>
      </c>
      <c r="J562" s="1132" t="str">
        <f>IF(ISNUMBER(MATCH(F562,Jan_Inputs_Calc!O:O,0)),"Jan","-")</f>
        <v>-</v>
      </c>
      <c r="K562" s="1132" t="str">
        <f>IF(ISNUMBER(MATCH(F562,Mar_Inputs_Calc_exHACC!O:O,0)),"Mar","-")</f>
        <v>-</v>
      </c>
      <c r="L562" s="1132" t="str">
        <f>IF(ISNUMBER(MATCH(F562,Jul_Inputs_Calc!P:P,0)),"Jul","-")</f>
        <v>Jul</v>
      </c>
      <c r="M562" s="1132" t="str">
        <f>IF(ISNUMBER(MATCH(F562,Sep_Inputs_Calc!O:O,0)),"Sep","-")</f>
        <v>-</v>
      </c>
      <c r="N562" s="1132" t="str">
        <f>IF(ISNUMBER(MATCH(F1359,Oct_Inputs_Calc!O:O,0)),"Oct","-")</f>
        <v>-</v>
      </c>
      <c r="O562" s="1132"/>
      <c r="P562" s="1138" t="str">
        <f>IF(A562=
"A",_xlfn.XLOOKUP(F562,'Section A - Public Patients'!T:T,'Section A - Public Patients'!S:S),
IF(A562="B",_xlfn.XLOOKUP(F562,'Section B - Private Patients'!T:T,'Section B - Private Patients'!S:S),
IF(A562="C",_xlfn.XLOOKUP(F562,'Section C - Psych &amp; Mental Hlth'!T:T,'Section C - Psych &amp; Mental Hlth'!S:S),
IF(A562="D",_xlfn.XLOOKUP(F562,'Section D - Res Com.Care, MPHS '!T:T,'Section D - Res Com.Care, MPHS '!S:S),
IF(A562="E",_xlfn.XLOOKUP(F562,'Section E - Miscellaneous '!T:T,'Section E - Miscellaneous '!S:S))))))</f>
        <v>LINKED-X</v>
      </c>
      <c r="Q562" s="1145" t="str">
        <f>IF(A562=
"A",_xlfn.XLOOKUP(F562,'Section A - Public Patients'!T:T,'Section A - Public Patients'!V:V),
IF(A562="B",_xlfn.XLOOKUP(F562,'Section B - Private Patients'!T:T,'Section B - Private Patients'!V:V),
IF(A562="C",_xlfn.XLOOKUP(F562,'Section C - Psych &amp; Mental Hlth'!T:T,'Section C - Psych &amp; Mental Hlth'!V:V),
IF(A562="D",_xlfn.XLOOKUP(F562,'Section D - Res Com.Care, MPHS '!T:T,'Section D - Res Com.Care, MPHS '!V:V),
IF(A562="E",_xlfn.XLOOKUP(F562,'Section E - Miscellaneous '!T:T,'Section E - Miscellaneous '!V:V))))))</f>
        <v>A-1.5-028</v>
      </c>
      <c r="R562" s="1202" t="str">
        <f t="shared" si="26"/>
        <v>GSMVNOLSSGen Share Motor Vehicle NIIS Other Long Stay SD90007732</v>
      </c>
    </row>
    <row r="563" spans="1:18" x14ac:dyDescent="0.2">
      <c r="A563" s="1078" t="str">
        <f t="shared" si="25"/>
        <v>B</v>
      </c>
      <c r="B563" s="1086" t="s">
        <v>92</v>
      </c>
      <c r="C563" s="1438" t="s">
        <v>2752</v>
      </c>
      <c r="D563" s="1088" t="s">
        <v>3039</v>
      </c>
      <c r="E563" s="1438">
        <v>90007646</v>
      </c>
      <c r="F563" s="1132" t="s">
        <v>4926</v>
      </c>
      <c r="G563" s="1132"/>
      <c r="H563" s="1132"/>
      <c r="I563" s="1132" t="str">
        <f t="shared" si="24"/>
        <v>----Jul----</v>
      </c>
      <c r="J563" s="1132" t="str">
        <f>IF(ISNUMBER(MATCH(F563,Jan_Inputs_Calc!O:O,0)),"Jan","-")</f>
        <v>-</v>
      </c>
      <c r="K563" s="1132" t="str">
        <f>IF(ISNUMBER(MATCH(F563,Mar_Inputs_Calc_exHACC!O:O,0)),"Mar","-")</f>
        <v>-</v>
      </c>
      <c r="L563" s="1132" t="str">
        <f>IF(ISNUMBER(MATCH(F563,Jul_Inputs_Calc!P:P,0)),"Jul","-")</f>
        <v>Jul</v>
      </c>
      <c r="M563" s="1132" t="str">
        <f>IF(ISNUMBER(MATCH(F563,Sep_Inputs_Calc!O:O,0)),"Sep","-")</f>
        <v>-</v>
      </c>
      <c r="N563" s="1132" t="str">
        <f>IF(ISNUMBER(MATCH(F1360,Oct_Inputs_Calc!O:O,0)),"Oct","-")</f>
        <v>-</v>
      </c>
      <c r="O563" s="1132"/>
      <c r="P563" s="1138" t="str">
        <f>IF(A563=
"A",_xlfn.XLOOKUP(F563,'Section A - Public Patients'!T:T,'Section A - Public Patients'!S:S),
IF(A563="B",_xlfn.XLOOKUP(F563,'Section B - Private Patients'!T:T,'Section B - Private Patients'!S:S),
IF(A563="C",_xlfn.XLOOKUP(F563,'Section C - Psych &amp; Mental Hlth'!T:T,'Section C - Psych &amp; Mental Hlth'!S:S),
IF(A563="D",_xlfn.XLOOKUP(F563,'Section D - Res Com.Care, MPHS '!T:T,'Section D - Res Com.Care, MPHS '!S:S),
IF(A563="E",_xlfn.XLOOKUP(F563,'Section E - Miscellaneous '!T:T,'Section E - Miscellaneous '!S:S))))))</f>
        <v>LINKED-X</v>
      </c>
      <c r="Q563" s="1145" t="str">
        <f>IF(A563=
"A",_xlfn.XLOOKUP(F563,'Section A - Public Patients'!T:T,'Section A - Public Patients'!V:V),
IF(A563="B",_xlfn.XLOOKUP(F563,'Section B - Private Patients'!T:T,'Section B - Private Patients'!V:V),
IF(A563="C",_xlfn.XLOOKUP(F563,'Section C - Psych &amp; Mental Hlth'!T:T,'Section C - Psych &amp; Mental Hlth'!V:V),
IF(A563="D",_xlfn.XLOOKUP(F563,'Section D - Res Com.Care, MPHS '!T:T,'Section D - Res Com.Care, MPHS '!V:V),
IF(A563="E",_xlfn.XLOOKUP(F563,'Section E - Miscellaneous '!T:T,'Section E - Miscellaneous '!V:V))))))</f>
        <v>A-1.5-007</v>
      </c>
      <c r="R563" s="1202" t="str">
        <f t="shared" si="26"/>
        <v>GSMVNORGen Share Motor Vehicle NIIS Other Rehab90007646</v>
      </c>
    </row>
    <row r="564" spans="1:18" x14ac:dyDescent="0.2">
      <c r="A564" s="1078" t="str">
        <f t="shared" si="25"/>
        <v>B</v>
      </c>
      <c r="B564" s="1086" t="s">
        <v>92</v>
      </c>
      <c r="C564" s="1438" t="s">
        <v>2753</v>
      </c>
      <c r="D564" s="1088" t="s">
        <v>3040</v>
      </c>
      <c r="E564" s="1438">
        <v>90007368</v>
      </c>
      <c r="F564" s="1132" t="s">
        <v>4927</v>
      </c>
      <c r="G564" s="1132"/>
      <c r="H564" s="1132"/>
      <c r="I564" s="1132" t="str">
        <f t="shared" si="24"/>
        <v>----Jul----</v>
      </c>
      <c r="J564" s="1132" t="str">
        <f>IF(ISNUMBER(MATCH(F564,Jan_Inputs_Calc!O:O,0)),"Jan","-")</f>
        <v>-</v>
      </c>
      <c r="K564" s="1132" t="str">
        <f>IF(ISNUMBER(MATCH(F564,Mar_Inputs_Calc_exHACC!O:O,0)),"Mar","-")</f>
        <v>-</v>
      </c>
      <c r="L564" s="1132" t="str">
        <f>IF(ISNUMBER(MATCH(F564,Jul_Inputs_Calc!P:P,0)),"Jul","-")</f>
        <v>Jul</v>
      </c>
      <c r="M564" s="1132" t="str">
        <f>IF(ISNUMBER(MATCH(F564,Sep_Inputs_Calc!O:O,0)),"Sep","-")</f>
        <v>-</v>
      </c>
      <c r="N564" s="1132" t="str">
        <f>IF(ISNUMBER(MATCH(F1361,Oct_Inputs_Calc!O:O,0)),"Oct","-")</f>
        <v>-</v>
      </c>
      <c r="O564" s="1132"/>
      <c r="P564" s="1138" t="str">
        <f>IF(A564=
"A",_xlfn.XLOOKUP(F564,'Section A - Public Patients'!T:T,'Section A - Public Patients'!S:S),
IF(A564="B",_xlfn.XLOOKUP(F564,'Section B - Private Patients'!T:T,'Section B - Private Patients'!S:S),
IF(A564="C",_xlfn.XLOOKUP(F564,'Section C - Psych &amp; Mental Hlth'!T:T,'Section C - Psych &amp; Mental Hlth'!S:S),
IF(A564="D",_xlfn.XLOOKUP(F564,'Section D - Res Com.Care, MPHS '!T:T,'Section D - Res Com.Care, MPHS '!S:S),
IF(A564="E",_xlfn.XLOOKUP(F564,'Section E - Miscellaneous '!T:T,'Section E - Miscellaneous '!S:S))))))</f>
        <v>LINKED-X</v>
      </c>
      <c r="Q564" s="1145" t="str">
        <f>IF(A564=
"A",_xlfn.XLOOKUP(F564,'Section A - Public Patients'!T:T,'Section A - Public Patients'!V:V),
IF(A564="B",_xlfn.XLOOKUP(F564,'Section B - Private Patients'!T:T,'Section B - Private Patients'!V:V),
IF(A564="C",_xlfn.XLOOKUP(F564,'Section C - Psych &amp; Mental Hlth'!T:T,'Section C - Psych &amp; Mental Hlth'!V:V),
IF(A564="D",_xlfn.XLOOKUP(F564,'Section D - Res Com.Care, MPHS '!T:T,'Section D - Res Com.Care, MPHS '!V:V),
IF(A564="E",_xlfn.XLOOKUP(F564,'Section E - Miscellaneous '!T:T,'Section E - Miscellaneous '!V:V))))))</f>
        <v>A-1.5-008</v>
      </c>
      <c r="R564" s="1202" t="str">
        <f t="shared" si="26"/>
        <v>GSMVNORSDGen Share Motor Vehicle NIIS Other Rehab SD90007368</v>
      </c>
    </row>
    <row r="565" spans="1:18" x14ac:dyDescent="0.2">
      <c r="A565" s="1078" t="str">
        <f t="shared" si="25"/>
        <v>B</v>
      </c>
      <c r="B565" s="1086" t="s">
        <v>92</v>
      </c>
      <c r="C565" s="1438" t="s">
        <v>2754</v>
      </c>
      <c r="D565" s="1088" t="s">
        <v>3041</v>
      </c>
      <c r="E565" s="1438">
        <v>90006472</v>
      </c>
      <c r="F565" s="1132" t="s">
        <v>4928</v>
      </c>
      <c r="G565" s="1132"/>
      <c r="H565" s="1132"/>
      <c r="I565" s="1132" t="str">
        <f t="shared" si="24"/>
        <v>----Jul----</v>
      </c>
      <c r="J565" s="1132" t="str">
        <f>IF(ISNUMBER(MATCH(F565,Jan_Inputs_Calc!O:O,0)),"Jan","-")</f>
        <v>-</v>
      </c>
      <c r="K565" s="1132" t="str">
        <f>IF(ISNUMBER(MATCH(F565,Mar_Inputs_Calc_exHACC!O:O,0)),"Mar","-")</f>
        <v>-</v>
      </c>
      <c r="L565" s="1132" t="str">
        <f>IF(ISNUMBER(MATCH(F565,Jul_Inputs_Calc!P:P,0)),"Jul","-")</f>
        <v>Jul</v>
      </c>
      <c r="M565" s="1132" t="str">
        <f>IF(ISNUMBER(MATCH(F565,Sep_Inputs_Calc!O:O,0)),"Sep","-")</f>
        <v>-</v>
      </c>
      <c r="N565" s="1132" t="str">
        <f>IF(ISNUMBER(MATCH(F1362,Oct_Inputs_Calc!O:O,0)),"Oct","-")</f>
        <v>-</v>
      </c>
      <c r="O565" s="1132"/>
      <c r="P565" s="1138" t="str">
        <f>IF(A565=
"A",_xlfn.XLOOKUP(F565,'Section A - Public Patients'!T:T,'Section A - Public Patients'!S:S),
IF(A565="B",_xlfn.XLOOKUP(F565,'Section B - Private Patients'!T:T,'Section B - Private Patients'!S:S),
IF(A565="C",_xlfn.XLOOKUP(F565,'Section C - Psych &amp; Mental Hlth'!T:T,'Section C - Psych &amp; Mental Hlth'!S:S),
IF(A565="D",_xlfn.XLOOKUP(F565,'Section D - Res Com.Care, MPHS '!T:T,'Section D - Res Com.Care, MPHS '!S:S),
IF(A565="E",_xlfn.XLOOKUP(F565,'Section E - Miscellaneous '!T:T,'Section E - Miscellaneous '!S:S))))))</f>
        <v>LINKED-X</v>
      </c>
      <c r="Q565" s="1145" t="str">
        <f>IF(A565=
"A",_xlfn.XLOOKUP(F565,'Section A - Public Patients'!T:T,'Section A - Public Patients'!V:V),
IF(A565="B",_xlfn.XLOOKUP(F565,'Section B - Private Patients'!T:T,'Section B - Private Patients'!V:V),
IF(A565="C",_xlfn.XLOOKUP(F565,'Section C - Psych &amp; Mental Hlth'!T:T,'Section C - Psych &amp; Mental Hlth'!V:V),
IF(A565="D",_xlfn.XLOOKUP(F565,'Section D - Res Com.Care, MPHS '!T:T,'Section D - Res Com.Care, MPHS '!V:V),
IF(A565="E",_xlfn.XLOOKUP(F565,'Section E - Miscellaneous '!T:T,'Section E - Miscellaneous '!V:V))))))</f>
        <v>A-1.5-001</v>
      </c>
      <c r="R565" s="1202" t="str">
        <f t="shared" si="26"/>
        <v>GSMVNOGen Share Motor Vehicle NIIS Other90006472</v>
      </c>
    </row>
    <row r="566" spans="1:18" x14ac:dyDescent="0.2">
      <c r="A566" s="1078" t="str">
        <f t="shared" si="25"/>
        <v>B</v>
      </c>
      <c r="B566" s="1086" t="s">
        <v>92</v>
      </c>
      <c r="C566" s="1438" t="s">
        <v>2755</v>
      </c>
      <c r="D566" s="1088" t="s">
        <v>3043</v>
      </c>
      <c r="E566" s="1438">
        <v>90007369</v>
      </c>
      <c r="F566" s="1132" t="s">
        <v>4929</v>
      </c>
      <c r="G566" s="1132"/>
      <c r="H566" s="1132"/>
      <c r="I566" s="1132" t="str">
        <f t="shared" si="24"/>
        <v>----Jul----</v>
      </c>
      <c r="J566" s="1132" t="str">
        <f>IF(ISNUMBER(MATCH(F566,Jan_Inputs_Calc!O:O,0)),"Jan","-")</f>
        <v>-</v>
      </c>
      <c r="K566" s="1132" t="str">
        <f>IF(ISNUMBER(MATCH(F566,Mar_Inputs_Calc_exHACC!O:O,0)),"Mar","-")</f>
        <v>-</v>
      </c>
      <c r="L566" s="1132" t="str">
        <f>IF(ISNUMBER(MATCH(F566,Jul_Inputs_Calc!P:P,0)),"Jul","-")</f>
        <v>Jul</v>
      </c>
      <c r="M566" s="1132" t="str">
        <f>IF(ISNUMBER(MATCH(F566,Sep_Inputs_Calc!O:O,0)),"Sep","-")</f>
        <v>-</v>
      </c>
      <c r="N566" s="1132" t="str">
        <f>IF(ISNUMBER(MATCH(F1363,Oct_Inputs_Calc!O:O,0)),"Oct","-")</f>
        <v>-</v>
      </c>
      <c r="O566" s="1132"/>
      <c r="P566" s="1138" t="str">
        <f>IF(A566=
"A",_xlfn.XLOOKUP(F566,'Section A - Public Patients'!T:T,'Section A - Public Patients'!S:S),
IF(A566="B",_xlfn.XLOOKUP(F566,'Section B - Private Patients'!T:T,'Section B - Private Patients'!S:S),
IF(A566="C",_xlfn.XLOOKUP(F566,'Section C - Psych &amp; Mental Hlth'!T:T,'Section C - Psych &amp; Mental Hlth'!S:S),
IF(A566="D",_xlfn.XLOOKUP(F566,'Section D - Res Com.Care, MPHS '!T:T,'Section D - Res Com.Care, MPHS '!S:S),
IF(A566="E",_xlfn.XLOOKUP(F566,'Section E - Miscellaneous '!T:T,'Section E - Miscellaneous '!S:S))))))</f>
        <v>LINKED-X</v>
      </c>
      <c r="Q566" s="1145" t="str">
        <f>IF(A566=
"A",_xlfn.XLOOKUP(F566,'Section A - Public Patients'!T:T,'Section A - Public Patients'!V:V),
IF(A566="B",_xlfn.XLOOKUP(F566,'Section B - Private Patients'!T:T,'Section B - Private Patients'!V:V),
IF(A566="C",_xlfn.XLOOKUP(F566,'Section C - Psych &amp; Mental Hlth'!T:T,'Section C - Psych &amp; Mental Hlth'!V:V),
IF(A566="D",_xlfn.XLOOKUP(F566,'Section D - Res Com.Care, MPHS '!T:T,'Section D - Res Com.Care, MPHS '!V:V),
IF(A566="E",_xlfn.XLOOKUP(F566,'Section E - Miscellaneous '!T:T,'Section E - Miscellaneous '!V:V))))))</f>
        <v>A-1.5-002</v>
      </c>
      <c r="R566" s="1202" t="str">
        <f t="shared" si="26"/>
        <v>GSMVNOSDGen Share Motor Vehicle NIIS Other SD90007369</v>
      </c>
    </row>
    <row r="567" spans="1:18" x14ac:dyDescent="0.2">
      <c r="A567" s="1078" t="str">
        <f t="shared" si="25"/>
        <v>B</v>
      </c>
      <c r="B567" s="1086" t="s">
        <v>92</v>
      </c>
      <c r="C567" s="1438" t="s">
        <v>2756</v>
      </c>
      <c r="D567" s="1088" t="s">
        <v>3042</v>
      </c>
      <c r="E567" s="1438">
        <v>90006024</v>
      </c>
      <c r="F567" s="1132" t="s">
        <v>4930</v>
      </c>
      <c r="G567" s="1132"/>
      <c r="H567" s="1132"/>
      <c r="I567" s="1132" t="str">
        <f t="shared" si="24"/>
        <v>----Jul----</v>
      </c>
      <c r="J567" s="1132" t="str">
        <f>IF(ISNUMBER(MATCH(F567,Jan_Inputs_Calc!O:O,0)),"Jan","-")</f>
        <v>-</v>
      </c>
      <c r="K567" s="1132" t="str">
        <f>IF(ISNUMBER(MATCH(F567,Mar_Inputs_Calc_exHACC!O:O,0)),"Mar","-")</f>
        <v>-</v>
      </c>
      <c r="L567" s="1132" t="str">
        <f>IF(ISNUMBER(MATCH(F567,Jul_Inputs_Calc!P:P,0)),"Jul","-")</f>
        <v>Jul</v>
      </c>
      <c r="M567" s="1132" t="str">
        <f>IF(ISNUMBER(MATCH(F567,Sep_Inputs_Calc!O:O,0)),"Sep","-")</f>
        <v>-</v>
      </c>
      <c r="N567" s="1132" t="str">
        <f>IF(ISNUMBER(MATCH(F1364,Oct_Inputs_Calc!O:O,0)),"Oct","-")</f>
        <v>-</v>
      </c>
      <c r="O567" s="1132"/>
      <c r="P567" s="1138" t="str">
        <f>IF(A567=
"A",_xlfn.XLOOKUP(F567,'Section A - Public Patients'!T:T,'Section A - Public Patients'!S:S),
IF(A567="B",_xlfn.XLOOKUP(F567,'Section B - Private Patients'!T:T,'Section B - Private Patients'!S:S),
IF(A567="C",_xlfn.XLOOKUP(F567,'Section C - Psych &amp; Mental Hlth'!T:T,'Section C - Psych &amp; Mental Hlth'!S:S),
IF(A567="D",_xlfn.XLOOKUP(F567,'Section D - Res Com.Care, MPHS '!T:T,'Section D - Res Com.Care, MPHS '!S:S),
IF(A567="E",_xlfn.XLOOKUP(F567,'Section E - Miscellaneous '!T:T,'Section E - Miscellaneous '!S:S))))))</f>
        <v>LINKED-X</v>
      </c>
      <c r="Q567" s="1145" t="str">
        <f>IF(A567=
"A",_xlfn.XLOOKUP(F567,'Section A - Public Patients'!T:T,'Section A - Public Patients'!V:V),
IF(A567="B",_xlfn.XLOOKUP(F567,'Section B - Private Patients'!T:T,'Section B - Private Patients'!V:V),
IF(A567="C",_xlfn.XLOOKUP(F567,'Section C - Psych &amp; Mental Hlth'!T:T,'Section C - Psych &amp; Mental Hlth'!V:V),
IF(A567="D",_xlfn.XLOOKUP(F567,'Section D - Res Com.Care, MPHS '!T:T,'Section D - Res Com.Care, MPHS '!V:V),
IF(A567="E",_xlfn.XLOOKUP(F567,'Section E - Miscellaneous '!T:T,'Section E - Miscellaneous '!V:V))))))</f>
        <v>A-1.5-009</v>
      </c>
      <c r="R567" s="1202" t="str">
        <f t="shared" si="26"/>
        <v>GSMVNOBGen Share Motor Vehicle NIIS Other Burns90006024</v>
      </c>
    </row>
    <row r="568" spans="1:18" x14ac:dyDescent="0.2">
      <c r="A568" s="1078" t="str">
        <f t="shared" si="25"/>
        <v>B</v>
      </c>
      <c r="B568" s="1086" t="s">
        <v>92</v>
      </c>
      <c r="C568" s="1438" t="s">
        <v>2763</v>
      </c>
      <c r="D568" s="1088" t="s">
        <v>3044</v>
      </c>
      <c r="E568" s="1438">
        <v>90007370</v>
      </c>
      <c r="F568" s="1132" t="s">
        <v>4931</v>
      </c>
      <c r="G568" s="1132"/>
      <c r="H568" s="1132"/>
      <c r="I568" s="1132" t="str">
        <f t="shared" si="24"/>
        <v>----Jul----</v>
      </c>
      <c r="J568" s="1132" t="str">
        <f>IF(ISNUMBER(MATCH(F568,Jan_Inputs_Calc!O:O,0)),"Jan","-")</f>
        <v>-</v>
      </c>
      <c r="K568" s="1132" t="str">
        <f>IF(ISNUMBER(MATCH(F568,Mar_Inputs_Calc_exHACC!O:O,0)),"Mar","-")</f>
        <v>-</v>
      </c>
      <c r="L568" s="1132" t="str">
        <f>IF(ISNUMBER(MATCH(F568,Jul_Inputs_Calc!P:P,0)),"Jul","-")</f>
        <v>Jul</v>
      </c>
      <c r="M568" s="1132" t="str">
        <f>IF(ISNUMBER(MATCH(F568,Sep_Inputs_Calc!O:O,0)),"Sep","-")</f>
        <v>-</v>
      </c>
      <c r="N568" s="1132" t="str">
        <f>IF(ISNUMBER(MATCH(F1365,Oct_Inputs_Calc!O:O,0)),"Oct","-")</f>
        <v>-</v>
      </c>
      <c r="O568" s="1132"/>
      <c r="P568" s="1138" t="str">
        <f>IF(A568=
"A",_xlfn.XLOOKUP(F568,'Section A - Public Patients'!T:T,'Section A - Public Patients'!S:S),
IF(A568="B",_xlfn.XLOOKUP(F568,'Section B - Private Patients'!T:T,'Section B - Private Patients'!S:S),
IF(A568="C",_xlfn.XLOOKUP(F568,'Section C - Psych &amp; Mental Hlth'!T:T,'Section C - Psych &amp; Mental Hlth'!S:S),
IF(A568="D",_xlfn.XLOOKUP(F568,'Section D - Res Com.Care, MPHS '!T:T,'Section D - Res Com.Care, MPHS '!S:S),
IF(A568="E",_xlfn.XLOOKUP(F568,'Section E - Miscellaneous '!T:T,'Section E - Miscellaneous '!S:S))))))</f>
        <v>LINKED-X</v>
      </c>
      <c r="Q568" s="1145" t="str">
        <f>IF(A568=
"A",_xlfn.XLOOKUP(F568,'Section A - Public Patients'!T:T,'Section A - Public Patients'!V:V),
IF(A568="B",_xlfn.XLOOKUP(F568,'Section B - Private Patients'!T:T,'Section B - Private Patients'!V:V),
IF(A568="C",_xlfn.XLOOKUP(F568,'Section C - Psych &amp; Mental Hlth'!T:T,'Section C - Psych &amp; Mental Hlth'!V:V),
IF(A568="D",_xlfn.XLOOKUP(F568,'Section D - Res Com.Care, MPHS '!T:T,'Section D - Res Com.Care, MPHS '!V:V),
IF(A568="E",_xlfn.XLOOKUP(F568,'Section E - Miscellaneous '!T:T,'Section E - Miscellaneous '!V:V))))))</f>
        <v>A-1.5-004</v>
      </c>
      <c r="R568" s="1202" t="str">
        <f t="shared" si="26"/>
        <v>GSMVNOBSDGen Share Motor Vehicle NIIS Other Burns SD90007370</v>
      </c>
    </row>
    <row r="569" spans="1:18" x14ac:dyDescent="0.2">
      <c r="A569" s="1078" t="str">
        <f t="shared" si="25"/>
        <v>B</v>
      </c>
      <c r="B569" s="1086" t="s">
        <v>92</v>
      </c>
      <c r="C569" s="1438" t="s">
        <v>2764</v>
      </c>
      <c r="D569" s="1088" t="s">
        <v>3045</v>
      </c>
      <c r="E569" s="1438">
        <v>90006473</v>
      </c>
      <c r="F569" s="1132" t="s">
        <v>4932</v>
      </c>
      <c r="G569" s="1132"/>
      <c r="H569" s="1132"/>
      <c r="I569" s="1132" t="str">
        <f t="shared" si="24"/>
        <v>----Jul----</v>
      </c>
      <c r="J569" s="1132" t="str">
        <f>IF(ISNUMBER(MATCH(F569,Jan_Inputs_Calc!O:O,0)),"Jan","-")</f>
        <v>-</v>
      </c>
      <c r="K569" s="1132" t="str">
        <f>IF(ISNUMBER(MATCH(F569,Mar_Inputs_Calc_exHACC!O:O,0)),"Mar","-")</f>
        <v>-</v>
      </c>
      <c r="L569" s="1132" t="str">
        <f>IF(ISNUMBER(MATCH(F569,Jul_Inputs_Calc!P:P,0)),"Jul","-")</f>
        <v>Jul</v>
      </c>
      <c r="M569" s="1132" t="str">
        <f>IF(ISNUMBER(MATCH(F569,Sep_Inputs_Calc!O:O,0)),"Sep","-")</f>
        <v>-</v>
      </c>
      <c r="N569" s="1132" t="str">
        <f>IF(ISNUMBER(MATCH(F1366,Oct_Inputs_Calc!O:O,0)),"Oct","-")</f>
        <v>-</v>
      </c>
      <c r="O569" s="1132"/>
      <c r="P569" s="1138" t="str">
        <f>IF(A569=
"A",_xlfn.XLOOKUP(F569,'Section A - Public Patients'!T:T,'Section A - Public Patients'!S:S),
IF(A569="B",_xlfn.XLOOKUP(F569,'Section B - Private Patients'!T:T,'Section B - Private Patients'!S:S),
IF(A569="C",_xlfn.XLOOKUP(F569,'Section C - Psych &amp; Mental Hlth'!T:T,'Section C - Psych &amp; Mental Hlth'!S:S),
IF(A569="D",_xlfn.XLOOKUP(F569,'Section D - Res Com.Care, MPHS '!T:T,'Section D - Res Com.Care, MPHS '!S:S),
IF(A569="E",_xlfn.XLOOKUP(F569,'Section E - Miscellaneous '!T:T,'Section E - Miscellaneous '!S:S))))))</f>
        <v>LINKED-X</v>
      </c>
      <c r="Q569" s="1145" t="str">
        <f>IF(A569=
"A",_xlfn.XLOOKUP(F569,'Section A - Public Patients'!T:T,'Section A - Public Patients'!V:V),
IF(A569="B",_xlfn.XLOOKUP(F569,'Section B - Private Patients'!T:T,'Section B - Private Patients'!V:V),
IF(A569="C",_xlfn.XLOOKUP(F569,'Section C - Psych &amp; Mental Hlth'!T:T,'Section C - Psych &amp; Mental Hlth'!V:V),
IF(A569="D",_xlfn.XLOOKUP(F569,'Section D - Res Com.Care, MPHS '!T:T,'Section D - Res Com.Care, MPHS '!V:V),
IF(A569="E",_xlfn.XLOOKUP(F569,'Section E - Miscellaneous '!T:T,'Section E - Miscellaneous '!V:V))))))</f>
        <v>A-1.5-011</v>
      </c>
      <c r="R569" s="1202" t="str">
        <f t="shared" si="26"/>
        <v>GSMVNOKGen Share Motor Vehicle NIIS Other Renal Dialysis90006473</v>
      </c>
    </row>
    <row r="570" spans="1:18" x14ac:dyDescent="0.2">
      <c r="A570" s="1078" t="str">
        <f t="shared" si="25"/>
        <v>B</v>
      </c>
      <c r="B570" s="1086" t="s">
        <v>92</v>
      </c>
      <c r="C570" s="1438" t="s">
        <v>2765</v>
      </c>
      <c r="D570" s="1088" t="s">
        <v>3046</v>
      </c>
      <c r="E570" s="1438">
        <v>90007371</v>
      </c>
      <c r="F570" s="1132" t="s">
        <v>4933</v>
      </c>
      <c r="G570" s="1132"/>
      <c r="H570" s="1132"/>
      <c r="I570" s="1132" t="str">
        <f t="shared" si="24"/>
        <v>----Jul----</v>
      </c>
      <c r="J570" s="1132" t="str">
        <f>IF(ISNUMBER(MATCH(F570,Jan_Inputs_Calc!O:O,0)),"Jan","-")</f>
        <v>-</v>
      </c>
      <c r="K570" s="1132" t="str">
        <f>IF(ISNUMBER(MATCH(F570,Mar_Inputs_Calc_exHACC!O:O,0)),"Mar","-")</f>
        <v>-</v>
      </c>
      <c r="L570" s="1132" t="str">
        <f>IF(ISNUMBER(MATCH(F570,Jul_Inputs_Calc!P:P,0)),"Jul","-")</f>
        <v>Jul</v>
      </c>
      <c r="M570" s="1132" t="str">
        <f>IF(ISNUMBER(MATCH(F570,Sep_Inputs_Calc!O:O,0)),"Sep","-")</f>
        <v>-</v>
      </c>
      <c r="N570" s="1132" t="str">
        <f>IF(ISNUMBER(MATCH(F1367,Oct_Inputs_Calc!O:O,0)),"Oct","-")</f>
        <v>-</v>
      </c>
      <c r="O570" s="1132"/>
      <c r="P570" s="1138" t="str">
        <f>IF(A570=
"A",_xlfn.XLOOKUP(F570,'Section A - Public Patients'!T:T,'Section A - Public Patients'!S:S),
IF(A570="B",_xlfn.XLOOKUP(F570,'Section B - Private Patients'!T:T,'Section B - Private Patients'!S:S),
IF(A570="C",_xlfn.XLOOKUP(F570,'Section C - Psych &amp; Mental Hlth'!T:T,'Section C - Psych &amp; Mental Hlth'!S:S),
IF(A570="D",_xlfn.XLOOKUP(F570,'Section D - Res Com.Care, MPHS '!T:T,'Section D - Res Com.Care, MPHS '!S:S),
IF(A570="E",_xlfn.XLOOKUP(F570,'Section E - Miscellaneous '!T:T,'Section E - Miscellaneous '!S:S))))))</f>
        <v>LINKED-X</v>
      </c>
      <c r="Q570" s="1145" t="str">
        <f>IF(A570=
"A",_xlfn.XLOOKUP(F570,'Section A - Public Patients'!T:T,'Section A - Public Patients'!V:V),
IF(A570="B",_xlfn.XLOOKUP(F570,'Section B - Private Patients'!T:T,'Section B - Private Patients'!V:V),
IF(A570="C",_xlfn.XLOOKUP(F570,'Section C - Psych &amp; Mental Hlth'!T:T,'Section C - Psych &amp; Mental Hlth'!V:V),
IF(A570="D",_xlfn.XLOOKUP(F570,'Section D - Res Com.Care, MPHS '!T:T,'Section D - Res Com.Care, MPHS '!V:V),
IF(A570="E",_xlfn.XLOOKUP(F570,'Section E - Miscellaneous '!T:T,'Section E - Miscellaneous '!V:V))))))</f>
        <v>A-1.5-011</v>
      </c>
      <c r="R570" s="1202" t="str">
        <f t="shared" si="26"/>
        <v>GSMVNOKSDGen Share Motor Vehicle NIIS Other Renal Dialysis SD90007371</v>
      </c>
    </row>
    <row r="571" spans="1:18" x14ac:dyDescent="0.2">
      <c r="A571" s="1078" t="str">
        <f t="shared" si="25"/>
        <v>B</v>
      </c>
      <c r="B571" s="1086" t="s">
        <v>92</v>
      </c>
      <c r="C571" s="1438" t="s">
        <v>2769</v>
      </c>
      <c r="D571" s="1088" t="s">
        <v>3047</v>
      </c>
      <c r="E571" s="1438">
        <v>90005800</v>
      </c>
      <c r="F571" s="1132" t="s">
        <v>4934</v>
      </c>
      <c r="G571" s="1132"/>
      <c r="H571" s="1132"/>
      <c r="I571" s="1132" t="str">
        <f t="shared" si="24"/>
        <v>----Jul----</v>
      </c>
      <c r="J571" s="1132" t="str">
        <f>IF(ISNUMBER(MATCH(F571,Jan_Inputs_Calc!O:O,0)),"Jan","-")</f>
        <v>-</v>
      </c>
      <c r="K571" s="1132" t="str">
        <f>IF(ISNUMBER(MATCH(F571,Mar_Inputs_Calc_exHACC!O:O,0)),"Mar","-")</f>
        <v>-</v>
      </c>
      <c r="L571" s="1132" t="str">
        <f>IF(ISNUMBER(MATCH(F571,Jul_Inputs_Calc!P:P,0)),"Jul","-")</f>
        <v>Jul</v>
      </c>
      <c r="M571" s="1132" t="str">
        <f>IF(ISNUMBER(MATCH(F571,Sep_Inputs_Calc!O:O,0)),"Sep","-")</f>
        <v>-</v>
      </c>
      <c r="N571" s="1132" t="str">
        <f>IF(ISNUMBER(MATCH(F1368,Oct_Inputs_Calc!O:O,0)),"Oct","-")</f>
        <v>-</v>
      </c>
      <c r="O571" s="1132"/>
      <c r="P571" s="1138" t="str">
        <f>IF(A571=
"A",_xlfn.XLOOKUP(F571,'Section A - Public Patients'!T:T,'Section A - Public Patients'!S:S),
IF(A571="B",_xlfn.XLOOKUP(F571,'Section B - Private Patients'!T:T,'Section B - Private Patients'!S:S),
IF(A571="C",_xlfn.XLOOKUP(F571,'Section C - Psych &amp; Mental Hlth'!T:T,'Section C - Psych &amp; Mental Hlth'!S:S),
IF(A571="D",_xlfn.XLOOKUP(F571,'Section D - Res Com.Care, MPHS '!T:T,'Section D - Res Com.Care, MPHS '!S:S),
IF(A571="E",_xlfn.XLOOKUP(F571,'Section E - Miscellaneous '!T:T,'Section E - Miscellaneous '!S:S))))))</f>
        <v>LINKED-X</v>
      </c>
      <c r="Q571" s="1145" t="str">
        <f>IF(A571=
"A",_xlfn.XLOOKUP(F571,'Section A - Public Patients'!T:T,'Section A - Public Patients'!V:V),
IF(A571="B",_xlfn.XLOOKUP(F571,'Section B - Private Patients'!T:T,'Section B - Private Patients'!V:V),
IF(A571="C",_xlfn.XLOOKUP(F571,'Section C - Psych &amp; Mental Hlth'!T:T,'Section C - Psych &amp; Mental Hlth'!V:V),
IF(A571="D",_xlfn.XLOOKUP(F571,'Section D - Res Com.Care, MPHS '!T:T,'Section D - Res Com.Care, MPHS '!V:V),
IF(A571="E",_xlfn.XLOOKUP(F571,'Section E - Miscellaneous '!T:T,'Section E - Miscellaneous '!V:V))))))</f>
        <v>A-1.5-013</v>
      </c>
      <c r="R571" s="1202" t="str">
        <f t="shared" si="26"/>
        <v>GSMVNOHGen Share Motor Vehicle NIIS Other Hospital in the Home90005800</v>
      </c>
    </row>
    <row r="572" spans="1:18" x14ac:dyDescent="0.2">
      <c r="A572" s="1078" t="str">
        <f t="shared" si="25"/>
        <v>B</v>
      </c>
      <c r="B572" s="1086" t="s">
        <v>92</v>
      </c>
      <c r="C572" s="1438" t="s">
        <v>2770</v>
      </c>
      <c r="D572" s="1088" t="s">
        <v>3048</v>
      </c>
      <c r="E572" s="1438">
        <v>90007372</v>
      </c>
      <c r="F572" s="1132" t="s">
        <v>4935</v>
      </c>
      <c r="G572" s="1132"/>
      <c r="H572" s="1132"/>
      <c r="I572" s="1132" t="str">
        <f t="shared" si="24"/>
        <v>----Jul----</v>
      </c>
      <c r="J572" s="1132" t="str">
        <f>IF(ISNUMBER(MATCH(F572,Jan_Inputs_Calc!O:O,0)),"Jan","-")</f>
        <v>-</v>
      </c>
      <c r="K572" s="1132" t="str">
        <f>IF(ISNUMBER(MATCH(F572,Mar_Inputs_Calc_exHACC!O:O,0)),"Mar","-")</f>
        <v>-</v>
      </c>
      <c r="L572" s="1132" t="str">
        <f>IF(ISNUMBER(MATCH(F572,Jul_Inputs_Calc!P:P,0)),"Jul","-")</f>
        <v>Jul</v>
      </c>
      <c r="M572" s="1132" t="str">
        <f>IF(ISNUMBER(MATCH(F572,Sep_Inputs_Calc!O:O,0)),"Sep","-")</f>
        <v>-</v>
      </c>
      <c r="N572" s="1132" t="str">
        <f>IF(ISNUMBER(MATCH(F1369,Oct_Inputs_Calc!O:O,0)),"Oct","-")</f>
        <v>-</v>
      </c>
      <c r="O572" s="1132"/>
      <c r="P572" s="1138" t="str">
        <f>IF(A572=
"A",_xlfn.XLOOKUP(F572,'Section A - Public Patients'!T:T,'Section A - Public Patients'!S:S),
IF(A572="B",_xlfn.XLOOKUP(F572,'Section B - Private Patients'!T:T,'Section B - Private Patients'!S:S),
IF(A572="C",_xlfn.XLOOKUP(F572,'Section C - Psych &amp; Mental Hlth'!T:T,'Section C - Psych &amp; Mental Hlth'!S:S),
IF(A572="D",_xlfn.XLOOKUP(F572,'Section D - Res Com.Care, MPHS '!T:T,'Section D - Res Com.Care, MPHS '!S:S),
IF(A572="E",_xlfn.XLOOKUP(F572,'Section E - Miscellaneous '!T:T,'Section E - Miscellaneous '!S:S))))))</f>
        <v>LINKED-X</v>
      </c>
      <c r="Q572" s="1145" t="str">
        <f>IF(A572=
"A",_xlfn.XLOOKUP(F572,'Section A - Public Patients'!T:T,'Section A - Public Patients'!V:V),
IF(A572="B",_xlfn.XLOOKUP(F572,'Section B - Private Patients'!T:T,'Section B - Private Patients'!V:V),
IF(A572="C",_xlfn.XLOOKUP(F572,'Section C - Psych &amp; Mental Hlth'!T:T,'Section C - Psych &amp; Mental Hlth'!V:V),
IF(A572="D",_xlfn.XLOOKUP(F572,'Section D - Res Com.Care, MPHS '!T:T,'Section D - Res Com.Care, MPHS '!V:V),
IF(A572="E",_xlfn.XLOOKUP(F572,'Section E - Miscellaneous '!T:T,'Section E - Miscellaneous '!V:V))))))</f>
        <v>A-1.5-013</v>
      </c>
      <c r="R572" s="1202" t="str">
        <f t="shared" si="26"/>
        <v>GSMVNOHSDGen Share Motor Vehicle NIIS Other Hospital in the Home SD90007372</v>
      </c>
    </row>
    <row r="573" spans="1:18" x14ac:dyDescent="0.2">
      <c r="A573" s="1078" t="str">
        <f t="shared" si="25"/>
        <v>B</v>
      </c>
      <c r="B573" s="1086" t="s">
        <v>44</v>
      </c>
      <c r="C573" s="1438" t="s">
        <v>2773</v>
      </c>
      <c r="D573" s="1088" t="s">
        <v>3049</v>
      </c>
      <c r="E573" s="1438">
        <v>90006474</v>
      </c>
      <c r="F573" s="1132" t="s">
        <v>4936</v>
      </c>
      <c r="G573" s="1132"/>
      <c r="H573" s="1132"/>
      <c r="I573" s="1132" t="str">
        <f t="shared" si="24"/>
        <v>----Jul----</v>
      </c>
      <c r="J573" s="1132" t="str">
        <f>IF(ISNUMBER(MATCH(F573,Jan_Inputs_Calc!O:O,0)),"Jan","-")</f>
        <v>-</v>
      </c>
      <c r="K573" s="1132" t="str">
        <f>IF(ISNUMBER(MATCH(F573,Mar_Inputs_Calc_exHACC!O:O,0)),"Mar","-")</f>
        <v>-</v>
      </c>
      <c r="L573" s="1132" t="str">
        <f>IF(ISNUMBER(MATCH(F573,Jul_Inputs_Calc!P:P,0)),"Jul","-")</f>
        <v>Jul</v>
      </c>
      <c r="M573" s="1132" t="str">
        <f>IF(ISNUMBER(MATCH(F573,Sep_Inputs_Calc!O:O,0)),"Sep","-")</f>
        <v>-</v>
      </c>
      <c r="N573" s="1132" t="str">
        <f>IF(ISNUMBER(MATCH(F1370,Oct_Inputs_Calc!O:O,0)),"Oct","-")</f>
        <v>-</v>
      </c>
      <c r="O573" s="1132"/>
      <c r="P573" s="1138" t="str">
        <f>IF(A573=
"A",_xlfn.XLOOKUP(F573,'Section A - Public Patients'!T:T,'Section A - Public Patients'!S:S),
IF(A573="B",_xlfn.XLOOKUP(F573,'Section B - Private Patients'!T:T,'Section B - Private Patients'!S:S),
IF(A573="C",_xlfn.XLOOKUP(F573,'Section C - Psych &amp; Mental Hlth'!T:T,'Section C - Psych &amp; Mental Hlth'!S:S),
IF(A573="D",_xlfn.XLOOKUP(F573,'Section D - Res Com.Care, MPHS '!T:T,'Section D - Res Com.Care, MPHS '!S:S),
IF(A573="E",_xlfn.XLOOKUP(F573,'Section E - Miscellaneous '!T:T,'Section E - Miscellaneous '!S:S))))))</f>
        <v>LINKED-X</v>
      </c>
      <c r="Q573" s="1145" t="str">
        <f>IF(A573=
"A",_xlfn.XLOOKUP(F573,'Section A - Public Patients'!T:T,'Section A - Public Patients'!V:V),
IF(A573="B",_xlfn.XLOOKUP(F573,'Section B - Private Patients'!T:T,'Section B - Private Patients'!V:V),
IF(A573="C",_xlfn.XLOOKUP(F573,'Section C - Psych &amp; Mental Hlth'!T:T,'Section C - Psych &amp; Mental Hlth'!V:V),
IF(A573="D",_xlfn.XLOOKUP(F573,'Section D - Res Com.Care, MPHS '!T:T,'Section D - Res Com.Care, MPHS '!V:V),
IF(A573="E",_xlfn.XLOOKUP(F573,'Section E - Miscellaneous '!T:T,'Section E - Miscellaneous '!V:V))))))</f>
        <v>A-1.5-019</v>
      </c>
      <c r="R573" s="1202" t="str">
        <f t="shared" si="26"/>
        <v>GSMVNONGen Share Motor Vehicle NIIS Other Special Care Nursery90006474</v>
      </c>
    </row>
    <row r="574" spans="1:18" x14ac:dyDescent="0.2">
      <c r="A574" s="1078" t="str">
        <f t="shared" si="25"/>
        <v>B</v>
      </c>
      <c r="B574" s="1086" t="s">
        <v>44</v>
      </c>
      <c r="C574" s="1438" t="s">
        <v>2775</v>
      </c>
      <c r="D574" s="1088" t="s">
        <v>3050</v>
      </c>
      <c r="E574" s="1438">
        <v>90007373</v>
      </c>
      <c r="F574" s="1132" t="s">
        <v>4937</v>
      </c>
      <c r="G574" s="1132"/>
      <c r="H574" s="1132"/>
      <c r="I574" s="1132" t="str">
        <f t="shared" si="24"/>
        <v>----Jul----</v>
      </c>
      <c r="J574" s="1132" t="str">
        <f>IF(ISNUMBER(MATCH(F574,Jan_Inputs_Calc!O:O,0)),"Jan","-")</f>
        <v>-</v>
      </c>
      <c r="K574" s="1132" t="str">
        <f>IF(ISNUMBER(MATCH(F574,Mar_Inputs_Calc_exHACC!O:O,0)),"Mar","-")</f>
        <v>-</v>
      </c>
      <c r="L574" s="1132" t="str">
        <f>IF(ISNUMBER(MATCH(F574,Jul_Inputs_Calc!P:P,0)),"Jul","-")</f>
        <v>Jul</v>
      </c>
      <c r="M574" s="1132" t="str">
        <f>IF(ISNUMBER(MATCH(F574,Sep_Inputs_Calc!O:O,0)),"Sep","-")</f>
        <v>-</v>
      </c>
      <c r="N574" s="1132" t="str">
        <f>IF(ISNUMBER(MATCH(F1371,Oct_Inputs_Calc!O:O,0)),"Oct","-")</f>
        <v>-</v>
      </c>
      <c r="O574" s="1132"/>
      <c r="P574" s="1138" t="str">
        <f>IF(A574=
"A",_xlfn.XLOOKUP(F574,'Section A - Public Patients'!T:T,'Section A - Public Patients'!S:S),
IF(A574="B",_xlfn.XLOOKUP(F574,'Section B - Private Patients'!T:T,'Section B - Private Patients'!S:S),
IF(A574="C",_xlfn.XLOOKUP(F574,'Section C - Psych &amp; Mental Hlth'!T:T,'Section C - Psych &amp; Mental Hlth'!S:S),
IF(A574="D",_xlfn.XLOOKUP(F574,'Section D - Res Com.Care, MPHS '!T:T,'Section D - Res Com.Care, MPHS '!S:S),
IF(A574="E",_xlfn.XLOOKUP(F574,'Section E - Miscellaneous '!T:T,'Section E - Miscellaneous '!S:S))))))</f>
        <v>LINKED-X</v>
      </c>
      <c r="Q574" s="1145" t="str">
        <f>IF(A574=
"A",_xlfn.XLOOKUP(F574,'Section A - Public Patients'!T:T,'Section A - Public Patients'!V:V),
IF(A574="B",_xlfn.XLOOKUP(F574,'Section B - Private Patients'!T:T,'Section B - Private Patients'!V:V),
IF(A574="C",_xlfn.XLOOKUP(F574,'Section C - Psych &amp; Mental Hlth'!T:T,'Section C - Psych &amp; Mental Hlth'!V:V),
IF(A574="D",_xlfn.XLOOKUP(F574,'Section D - Res Com.Care, MPHS '!T:T,'Section D - Res Com.Care, MPHS '!V:V),
IF(A574="E",_xlfn.XLOOKUP(F574,'Section E - Miscellaneous '!T:T,'Section E - Miscellaneous '!V:V))))))</f>
        <v>A-1.5-020</v>
      </c>
      <c r="R574" s="1202" t="str">
        <f t="shared" si="26"/>
        <v>GSMVNONSDGen Share Motor Vehicle NIIS Other Special Care Nursery SD90007373</v>
      </c>
    </row>
    <row r="575" spans="1:18" x14ac:dyDescent="0.2">
      <c r="A575" s="1078" t="str">
        <f t="shared" si="25"/>
        <v>B</v>
      </c>
      <c r="B575" s="1086" t="s">
        <v>44</v>
      </c>
      <c r="C575" s="1438" t="s">
        <v>2777</v>
      </c>
      <c r="D575" s="1088" t="s">
        <v>3051</v>
      </c>
      <c r="E575" s="1438">
        <v>90006025</v>
      </c>
      <c r="F575" s="1132" t="s">
        <v>4938</v>
      </c>
      <c r="G575" s="1132"/>
      <c r="H575" s="1132"/>
      <c r="I575" s="1132" t="str">
        <f t="shared" si="24"/>
        <v>----Jul----</v>
      </c>
      <c r="J575" s="1132" t="str">
        <f>IF(ISNUMBER(MATCH(F575,Jan_Inputs_Calc!O:O,0)),"Jan","-")</f>
        <v>-</v>
      </c>
      <c r="K575" s="1132" t="str">
        <f>IF(ISNUMBER(MATCH(F575,Mar_Inputs_Calc_exHACC!O:O,0)),"Mar","-")</f>
        <v>-</v>
      </c>
      <c r="L575" s="1132" t="str">
        <f>IF(ISNUMBER(MATCH(F575,Jul_Inputs_Calc!P:P,0)),"Jul","-")</f>
        <v>Jul</v>
      </c>
      <c r="M575" s="1132" t="str">
        <f>IF(ISNUMBER(MATCH(F575,Sep_Inputs_Calc!O:O,0)),"Sep","-")</f>
        <v>-</v>
      </c>
      <c r="N575" s="1132" t="str">
        <f>IF(ISNUMBER(MATCH(F1372,Oct_Inputs_Calc!O:O,0)),"Oct","-")</f>
        <v>-</v>
      </c>
      <c r="O575" s="1132"/>
      <c r="P575" s="1138" t="str">
        <f>IF(A575=
"A",_xlfn.XLOOKUP(F575,'Section A - Public Patients'!T:T,'Section A - Public Patients'!S:S),
IF(A575="B",_xlfn.XLOOKUP(F575,'Section B - Private Patients'!T:T,'Section B - Private Patients'!S:S),
IF(A575="C",_xlfn.XLOOKUP(F575,'Section C - Psych &amp; Mental Hlth'!T:T,'Section C - Psych &amp; Mental Hlth'!S:S),
IF(A575="D",_xlfn.XLOOKUP(F575,'Section D - Res Com.Care, MPHS '!T:T,'Section D - Res Com.Care, MPHS '!S:S),
IF(A575="E",_xlfn.XLOOKUP(F575,'Section E - Miscellaneous '!T:T,'Section E - Miscellaneous '!S:S))))))</f>
        <v>LINKED-X</v>
      </c>
      <c r="Q575" s="1145" t="str">
        <f>IF(A575=
"A",_xlfn.XLOOKUP(F575,'Section A - Public Patients'!T:T,'Section A - Public Patients'!V:V),
IF(A575="B",_xlfn.XLOOKUP(F575,'Section B - Private Patients'!T:T,'Section B - Private Patients'!V:V),
IF(A575="C",_xlfn.XLOOKUP(F575,'Section C - Psych &amp; Mental Hlth'!T:T,'Section C - Psych &amp; Mental Hlth'!V:V),
IF(A575="D",_xlfn.XLOOKUP(F575,'Section D - Res Com.Care, MPHS '!T:T,'Section D - Res Com.Care, MPHS '!V:V),
IF(A575="E",_xlfn.XLOOKUP(F575,'Section E - Miscellaneous '!T:T,'Section E - Miscellaneous '!V:V))))))</f>
        <v>A-1.5-019</v>
      </c>
      <c r="R575" s="1202" t="str">
        <f t="shared" si="26"/>
        <v>GSMVNOQNGen Share Motor Vehicle NIIS Other Qualified Special Care Nursery90006025</v>
      </c>
    </row>
    <row r="576" spans="1:18" x14ac:dyDescent="0.2">
      <c r="A576" s="1078" t="str">
        <f t="shared" si="25"/>
        <v>B</v>
      </c>
      <c r="B576" s="1086" t="s">
        <v>44</v>
      </c>
      <c r="C576" s="1438" t="s">
        <v>2778</v>
      </c>
      <c r="D576" s="1088" t="s">
        <v>3052</v>
      </c>
      <c r="E576" s="1438">
        <v>90007374</v>
      </c>
      <c r="F576" s="1132" t="s">
        <v>4939</v>
      </c>
      <c r="G576" s="1132"/>
      <c r="H576" s="1132"/>
      <c r="I576" s="1132" t="str">
        <f t="shared" si="24"/>
        <v>----Jul----</v>
      </c>
      <c r="J576" s="1132" t="str">
        <f>IF(ISNUMBER(MATCH(F576,Jan_Inputs_Calc!O:O,0)),"Jan","-")</f>
        <v>-</v>
      </c>
      <c r="K576" s="1132" t="str">
        <f>IF(ISNUMBER(MATCH(F576,Mar_Inputs_Calc_exHACC!O:O,0)),"Mar","-")</f>
        <v>-</v>
      </c>
      <c r="L576" s="1132" t="str">
        <f>IF(ISNUMBER(MATCH(F576,Jul_Inputs_Calc!P:P,0)),"Jul","-")</f>
        <v>Jul</v>
      </c>
      <c r="M576" s="1132" t="str">
        <f>IF(ISNUMBER(MATCH(F576,Sep_Inputs_Calc!O:O,0)),"Sep","-")</f>
        <v>-</v>
      </c>
      <c r="N576" s="1132" t="str">
        <f>IF(ISNUMBER(MATCH(F1373,Oct_Inputs_Calc!O:O,0)),"Oct","-")</f>
        <v>-</v>
      </c>
      <c r="O576" s="1132"/>
      <c r="P576" s="1138" t="str">
        <f>IF(A576=
"A",_xlfn.XLOOKUP(F576,'Section A - Public Patients'!T:T,'Section A - Public Patients'!S:S),
IF(A576="B",_xlfn.XLOOKUP(F576,'Section B - Private Patients'!T:T,'Section B - Private Patients'!S:S),
IF(A576="C",_xlfn.XLOOKUP(F576,'Section C - Psych &amp; Mental Hlth'!T:T,'Section C - Psych &amp; Mental Hlth'!S:S),
IF(A576="D",_xlfn.XLOOKUP(F576,'Section D - Res Com.Care, MPHS '!T:T,'Section D - Res Com.Care, MPHS '!S:S),
IF(A576="E",_xlfn.XLOOKUP(F576,'Section E - Miscellaneous '!T:T,'Section E - Miscellaneous '!S:S))))))</f>
        <v>LINKED-X</v>
      </c>
      <c r="Q576" s="1145" t="str">
        <f>IF(A576=
"A",_xlfn.XLOOKUP(F576,'Section A - Public Patients'!T:T,'Section A - Public Patients'!V:V),
IF(A576="B",_xlfn.XLOOKUP(F576,'Section B - Private Patients'!T:T,'Section B - Private Patients'!V:V),
IF(A576="C",_xlfn.XLOOKUP(F576,'Section C - Psych &amp; Mental Hlth'!T:T,'Section C - Psych &amp; Mental Hlth'!V:V),
IF(A576="D",_xlfn.XLOOKUP(F576,'Section D - Res Com.Care, MPHS '!T:T,'Section D - Res Com.Care, MPHS '!V:V),
IF(A576="E",_xlfn.XLOOKUP(F576,'Section E - Miscellaneous '!T:T,'Section E - Miscellaneous '!V:V))))))</f>
        <v>A-1.5-020</v>
      </c>
      <c r="R576" s="1202" t="str">
        <f t="shared" si="26"/>
        <v>GSMVNOQNSGen Share Motor Vehicle NIIS Other Qualified Special Care NurserySD90007374</v>
      </c>
    </row>
    <row r="577" spans="1:18" x14ac:dyDescent="0.2">
      <c r="A577" s="1078" t="str">
        <f t="shared" si="25"/>
        <v>B</v>
      </c>
      <c r="B577" s="1086" t="s">
        <v>64</v>
      </c>
      <c r="C577" s="1438" t="s">
        <v>2795</v>
      </c>
      <c r="D577" s="1088" t="s">
        <v>3053</v>
      </c>
      <c r="E577" s="1438">
        <v>90006475</v>
      </c>
      <c r="F577" s="1132" t="s">
        <v>4940</v>
      </c>
      <c r="G577" s="1132"/>
      <c r="H577" s="1132"/>
      <c r="I577" s="1132" t="str">
        <f t="shared" si="24"/>
        <v>----Jul----</v>
      </c>
      <c r="J577" s="1132" t="str">
        <f>IF(ISNUMBER(MATCH(F577,Jan_Inputs_Calc!O:O,0)),"Jan","-")</f>
        <v>-</v>
      </c>
      <c r="K577" s="1132" t="str">
        <f>IF(ISNUMBER(MATCH(F577,Mar_Inputs_Calc_exHACC!O:O,0)),"Mar","-")</f>
        <v>-</v>
      </c>
      <c r="L577" s="1132" t="str">
        <f>IF(ISNUMBER(MATCH(F577,Jul_Inputs_Calc!P:P,0)),"Jul","-")</f>
        <v>Jul</v>
      </c>
      <c r="M577" s="1132" t="str">
        <f>IF(ISNUMBER(MATCH(F577,Sep_Inputs_Calc!O:O,0)),"Sep","-")</f>
        <v>-</v>
      </c>
      <c r="N577" s="1132" t="str">
        <f>IF(ISNUMBER(MATCH(F1374,Oct_Inputs_Calc!O:O,0)),"Oct","-")</f>
        <v>-</v>
      </c>
      <c r="O577" s="1132"/>
      <c r="P577" s="1138" t="str">
        <f>IF(A577=
"A",_xlfn.XLOOKUP(F577,'Section A - Public Patients'!T:T,'Section A - Public Patients'!S:S),
IF(A577="B",_xlfn.XLOOKUP(F577,'Section B - Private Patients'!T:T,'Section B - Private Patients'!S:S),
IF(A577="C",_xlfn.XLOOKUP(F577,'Section C - Psych &amp; Mental Hlth'!T:T,'Section C - Psych &amp; Mental Hlth'!S:S),
IF(A577="D",_xlfn.XLOOKUP(F577,'Section D - Res Com.Care, MPHS '!T:T,'Section D - Res Com.Care, MPHS '!S:S),
IF(A577="E",_xlfn.XLOOKUP(F577,'Section E - Miscellaneous '!T:T,'Section E - Miscellaneous '!S:S))))))</f>
        <v>LINKED</v>
      </c>
      <c r="Q577" s="1145" t="str">
        <f>IF(A577=
"A",_xlfn.XLOOKUP(F577,'Section A - Public Patients'!T:T,'Section A - Public Patients'!V:V),
IF(A577="B",_xlfn.XLOOKUP(F577,'Section B - Private Patients'!T:T,'Section B - Private Patients'!V:V),
IF(A577="C",_xlfn.XLOOKUP(F577,'Section C - Psych &amp; Mental Hlth'!T:T,'Section C - Psych &amp; Mental Hlth'!V:V),
IF(A577="D",_xlfn.XLOOKUP(F577,'Section D - Res Com.Care, MPHS '!T:T,'Section D - Res Com.Care, MPHS '!V:V),
IF(A577="E",_xlfn.XLOOKUP(F577,'Section E - Miscellaneous '!T:T,'Section E - Miscellaneous '!V:V))))))</f>
        <v>B-1.6-034</v>
      </c>
      <c r="R577" s="1202" t="str">
        <f t="shared" si="26"/>
        <v>GRWCNGen  Private Workers' Compensation  NIIS Queensland90006475</v>
      </c>
    </row>
    <row r="578" spans="1:18" x14ac:dyDescent="0.2">
      <c r="A578" s="1078" t="str">
        <f t="shared" si="25"/>
        <v>B</v>
      </c>
      <c r="B578" s="1086" t="s">
        <v>64</v>
      </c>
      <c r="C578" s="1438" t="s">
        <v>2796</v>
      </c>
      <c r="D578" s="1088" t="s">
        <v>3054</v>
      </c>
      <c r="E578" s="1438">
        <v>90007375</v>
      </c>
      <c r="F578" s="1132" t="s">
        <v>4941</v>
      </c>
      <c r="G578" s="1132"/>
      <c r="H578" s="1132"/>
      <c r="I578" s="1132" t="str">
        <f t="shared" si="24"/>
        <v>----Jul----</v>
      </c>
      <c r="J578" s="1132" t="str">
        <f>IF(ISNUMBER(MATCH(F578,Jan_Inputs_Calc!O:O,0)),"Jan","-")</f>
        <v>-</v>
      </c>
      <c r="K578" s="1132" t="str">
        <f>IF(ISNUMBER(MATCH(F578,Mar_Inputs_Calc_exHACC!O:O,0)),"Mar","-")</f>
        <v>-</v>
      </c>
      <c r="L578" s="1132" t="str">
        <f>IF(ISNUMBER(MATCH(F578,Jul_Inputs_Calc!P:P,0)),"Jul","-")</f>
        <v>Jul</v>
      </c>
      <c r="M578" s="1132" t="str">
        <f>IF(ISNUMBER(MATCH(F578,Sep_Inputs_Calc!O:O,0)),"Sep","-")</f>
        <v>-</v>
      </c>
      <c r="N578" s="1132" t="str">
        <f>IF(ISNUMBER(MATCH(F1375,Oct_Inputs_Calc!O:O,0)),"Oct","-")</f>
        <v>-</v>
      </c>
      <c r="O578" s="1132"/>
      <c r="P578" s="1138" t="str">
        <f>IF(A578=
"A",_xlfn.XLOOKUP(F578,'Section A - Public Patients'!T:T,'Section A - Public Patients'!S:S),
IF(A578="B",_xlfn.XLOOKUP(F578,'Section B - Private Patients'!T:T,'Section B - Private Patients'!S:S),
IF(A578="C",_xlfn.XLOOKUP(F578,'Section C - Psych &amp; Mental Hlth'!T:T,'Section C - Psych &amp; Mental Hlth'!S:S),
IF(A578="D",_xlfn.XLOOKUP(F578,'Section D - Res Com.Care, MPHS '!T:T,'Section D - Res Com.Care, MPHS '!S:S),
IF(A578="E",_xlfn.XLOOKUP(F578,'Section E - Miscellaneous '!T:T,'Section E - Miscellaneous '!S:S))))))</f>
        <v>LINKED</v>
      </c>
      <c r="Q578" s="1145" t="str">
        <f>IF(A578=
"A",_xlfn.XLOOKUP(F578,'Section A - Public Patients'!T:T,'Section A - Public Patients'!V:V),
IF(A578="B",_xlfn.XLOOKUP(F578,'Section B - Private Patients'!T:T,'Section B - Private Patients'!V:V),
IF(A578="C",_xlfn.XLOOKUP(F578,'Section C - Psych &amp; Mental Hlth'!T:T,'Section C - Psych &amp; Mental Hlth'!V:V),
IF(A578="D",_xlfn.XLOOKUP(F578,'Section D - Res Com.Care, MPHS '!T:T,'Section D - Res Com.Care, MPHS '!V:V),
IF(A578="E",_xlfn.XLOOKUP(F578,'Section E - Miscellaneous '!T:T,'Section E - Miscellaneous '!V:V))))))</f>
        <v>B-1.6-035</v>
      </c>
      <c r="R578" s="1202" t="str">
        <f t="shared" si="26"/>
        <v>GRWCNSDGen  Private Workers' Compensation  NIIS Queensland SD90007375</v>
      </c>
    </row>
    <row r="579" spans="1:18" x14ac:dyDescent="0.2">
      <c r="A579" s="1078" t="str">
        <f t="shared" si="25"/>
        <v>B</v>
      </c>
      <c r="B579" s="1086" t="s">
        <v>64</v>
      </c>
      <c r="C579" s="1438" t="s">
        <v>2797</v>
      </c>
      <c r="D579" s="1088" t="s">
        <v>3055</v>
      </c>
      <c r="E579" s="1438">
        <v>90005688</v>
      </c>
      <c r="F579" s="1132" t="s">
        <v>4942</v>
      </c>
      <c r="G579" s="1132"/>
      <c r="H579" s="1132"/>
      <c r="I579" s="1132" t="str">
        <f t="shared" si="24"/>
        <v>----Jul----</v>
      </c>
      <c r="J579" s="1132" t="str">
        <f>IF(ISNUMBER(MATCH(F579,Jan_Inputs_Calc!O:O,0)),"Jan","-")</f>
        <v>-</v>
      </c>
      <c r="K579" s="1132" t="str">
        <f>IF(ISNUMBER(MATCH(F579,Mar_Inputs_Calc_exHACC!O:O,0)),"Mar","-")</f>
        <v>-</v>
      </c>
      <c r="L579" s="1132" t="str">
        <f>IF(ISNUMBER(MATCH(F579,Jul_Inputs_Calc!P:P,0)),"Jul","-")</f>
        <v>Jul</v>
      </c>
      <c r="M579" s="1132" t="str">
        <f>IF(ISNUMBER(MATCH(F579,Sep_Inputs_Calc!O:O,0)),"Sep","-")</f>
        <v>-</v>
      </c>
      <c r="N579" s="1132" t="str">
        <f>IF(ISNUMBER(MATCH(F1376,Oct_Inputs_Calc!O:O,0)),"Oct","-")</f>
        <v>-</v>
      </c>
      <c r="O579" s="1132"/>
      <c r="P579" s="1138" t="str">
        <f>IF(A579=
"A",_xlfn.XLOOKUP(F579,'Section A - Public Patients'!T:T,'Section A - Public Patients'!S:S),
IF(A579="B",_xlfn.XLOOKUP(F579,'Section B - Private Patients'!T:T,'Section B - Private Patients'!S:S),
IF(A579="C",_xlfn.XLOOKUP(F579,'Section C - Psych &amp; Mental Hlth'!T:T,'Section C - Psych &amp; Mental Hlth'!S:S),
IF(A579="D",_xlfn.XLOOKUP(F579,'Section D - Res Com.Care, MPHS '!T:T,'Section D - Res Com.Care, MPHS '!S:S),
IF(A579="E",_xlfn.XLOOKUP(F579,'Section E - Miscellaneous '!T:T,'Section E - Miscellaneous '!S:S))))))</f>
        <v>LINKED</v>
      </c>
      <c r="Q579" s="1145" t="str">
        <f>IF(A579=
"A",_xlfn.XLOOKUP(F579,'Section A - Public Patients'!T:T,'Section A - Public Patients'!V:V),
IF(A579="B",_xlfn.XLOOKUP(F579,'Section B - Private Patients'!T:T,'Section B - Private Patients'!V:V),
IF(A579="C",_xlfn.XLOOKUP(F579,'Section C - Psych &amp; Mental Hlth'!T:T,'Section C - Psych &amp; Mental Hlth'!V:V),
IF(A579="D",_xlfn.XLOOKUP(F579,'Section D - Res Com.Care, MPHS '!T:T,'Section D - Res Com.Care, MPHS '!V:V),
IF(A579="E",_xlfn.XLOOKUP(F579,'Section E - Miscellaneous '!T:T,'Section E - Miscellaneous '!V:V))))))</f>
        <v>B-1.6-036</v>
      </c>
      <c r="R579" s="1202" t="str">
        <f t="shared" si="26"/>
        <v>GRWCNHGen  Private Workers' Compensation  NIIS Queensland Hospital in the Home90005688</v>
      </c>
    </row>
    <row r="580" spans="1:18" x14ac:dyDescent="0.2">
      <c r="A580" s="1078" t="str">
        <f t="shared" si="25"/>
        <v>B</v>
      </c>
      <c r="B580" s="1086" t="s">
        <v>92</v>
      </c>
      <c r="C580" s="1438" t="s">
        <v>2801</v>
      </c>
      <c r="D580" s="1088" t="s">
        <v>3056</v>
      </c>
      <c r="E580" s="1438">
        <v>90007376</v>
      </c>
      <c r="F580" s="1132" t="s">
        <v>4943</v>
      </c>
      <c r="G580" s="1132"/>
      <c r="H580" s="1132"/>
      <c r="I580" s="1132" t="str">
        <f t="shared" si="24"/>
        <v>----Jul----</v>
      </c>
      <c r="J580" s="1132" t="str">
        <f>IF(ISNUMBER(MATCH(F580,Jan_Inputs_Calc!O:O,0)),"Jan","-")</f>
        <v>-</v>
      </c>
      <c r="K580" s="1132" t="str">
        <f>IF(ISNUMBER(MATCH(F580,Mar_Inputs_Calc_exHACC!O:O,0)),"Mar","-")</f>
        <v>-</v>
      </c>
      <c r="L580" s="1132" t="str">
        <f>IF(ISNUMBER(MATCH(F580,Jul_Inputs_Calc!P:P,0)),"Jul","-")</f>
        <v>Jul</v>
      </c>
      <c r="M580" s="1132" t="str">
        <f>IF(ISNUMBER(MATCH(F580,Sep_Inputs_Calc!O:O,0)),"Sep","-")</f>
        <v>-</v>
      </c>
      <c r="N580" s="1132" t="str">
        <f>IF(ISNUMBER(MATCH(F1377,Oct_Inputs_Calc!O:O,0)),"Oct","-")</f>
        <v>-</v>
      </c>
      <c r="O580" s="1132"/>
      <c r="P580" s="1138" t="str">
        <f>IF(A580=
"A",_xlfn.XLOOKUP(F580,'Section A - Public Patients'!T:T,'Section A - Public Patients'!S:S),
IF(A580="B",_xlfn.XLOOKUP(F580,'Section B - Private Patients'!T:T,'Section B - Private Patients'!S:S),
IF(A580="C",_xlfn.XLOOKUP(F580,'Section C - Psych &amp; Mental Hlth'!T:T,'Section C - Psych &amp; Mental Hlth'!S:S),
IF(A580="D",_xlfn.XLOOKUP(F580,'Section D - Res Com.Care, MPHS '!T:T,'Section D - Res Com.Care, MPHS '!S:S),
IF(A580="E",_xlfn.XLOOKUP(F580,'Section E - Miscellaneous '!T:T,'Section E - Miscellaneous '!S:S))))))</f>
        <v>LINKED</v>
      </c>
      <c r="Q580" s="1145" t="str">
        <f>IF(A580=
"A",_xlfn.XLOOKUP(F580,'Section A - Public Patients'!T:T,'Section A - Public Patients'!V:V),
IF(A580="B",_xlfn.XLOOKUP(F580,'Section B - Private Patients'!T:T,'Section B - Private Patients'!V:V),
IF(A580="C",_xlfn.XLOOKUP(F580,'Section C - Psych &amp; Mental Hlth'!T:T,'Section C - Psych &amp; Mental Hlth'!V:V),
IF(A580="D",_xlfn.XLOOKUP(F580,'Section D - Res Com.Care, MPHS '!T:T,'Section D - Res Com.Care, MPHS '!V:V),
IF(A580="E",_xlfn.XLOOKUP(F580,'Section E - Miscellaneous '!T:T,'Section E - Miscellaneous '!V:V))))))</f>
        <v>B-1.6-040</v>
      </c>
      <c r="R580" s="1202" t="str">
        <f t="shared" si="26"/>
        <v>GSWCNCGen Share Workers' Compensation NIIS Queensland  Coronary Care90007376</v>
      </c>
    </row>
    <row r="581" spans="1:18" x14ac:dyDescent="0.2">
      <c r="A581" s="1078" t="str">
        <f t="shared" si="25"/>
        <v>B</v>
      </c>
      <c r="B581" s="1086" t="s">
        <v>92</v>
      </c>
      <c r="C581" s="1438" t="s">
        <v>2802</v>
      </c>
      <c r="D581" s="1088" t="s">
        <v>3057</v>
      </c>
      <c r="E581" s="1438">
        <v>90006476</v>
      </c>
      <c r="F581" s="1132" t="s">
        <v>4944</v>
      </c>
      <c r="G581" s="1132"/>
      <c r="H581" s="1132"/>
      <c r="I581" s="1132" t="str">
        <f t="shared" si="24"/>
        <v>----Jul----</v>
      </c>
      <c r="J581" s="1132" t="str">
        <f>IF(ISNUMBER(MATCH(F581,Jan_Inputs_Calc!O:O,0)),"Jan","-")</f>
        <v>-</v>
      </c>
      <c r="K581" s="1132" t="str">
        <f>IF(ISNUMBER(MATCH(F581,Mar_Inputs_Calc_exHACC!O:O,0)),"Mar","-")</f>
        <v>-</v>
      </c>
      <c r="L581" s="1132" t="str">
        <f>IF(ISNUMBER(MATCH(F581,Jul_Inputs_Calc!P:P,0)),"Jul","-")</f>
        <v>Jul</v>
      </c>
      <c r="M581" s="1132" t="str">
        <f>IF(ISNUMBER(MATCH(F581,Sep_Inputs_Calc!O:O,0)),"Sep","-")</f>
        <v>-</v>
      </c>
      <c r="N581" s="1132" t="str">
        <f>IF(ISNUMBER(MATCH(F1378,Oct_Inputs_Calc!O:O,0)),"Oct","-")</f>
        <v>-</v>
      </c>
      <c r="O581" s="1132"/>
      <c r="P581" s="1138" t="str">
        <f>IF(A581=
"A",_xlfn.XLOOKUP(F581,'Section A - Public Patients'!T:T,'Section A - Public Patients'!S:S),
IF(A581="B",_xlfn.XLOOKUP(F581,'Section B - Private Patients'!T:T,'Section B - Private Patients'!S:S),
IF(A581="C",_xlfn.XLOOKUP(F581,'Section C - Psych &amp; Mental Hlth'!T:T,'Section C - Psych &amp; Mental Hlth'!S:S),
IF(A581="D",_xlfn.XLOOKUP(F581,'Section D - Res Com.Care, MPHS '!T:T,'Section D - Res Com.Care, MPHS '!S:S),
IF(A581="E",_xlfn.XLOOKUP(F581,'Section E - Miscellaneous '!T:T,'Section E - Miscellaneous '!S:S))))))</f>
        <v>LINKED</v>
      </c>
      <c r="Q581" s="1145" t="str">
        <f>IF(A581=
"A",_xlfn.XLOOKUP(F581,'Section A - Public Patients'!T:T,'Section A - Public Patients'!V:V),
IF(A581="B",_xlfn.XLOOKUP(F581,'Section B - Private Patients'!T:T,'Section B - Private Patients'!V:V),
IF(A581="C",_xlfn.XLOOKUP(F581,'Section C - Psych &amp; Mental Hlth'!T:T,'Section C - Psych &amp; Mental Hlth'!V:V),
IF(A581="D",_xlfn.XLOOKUP(F581,'Section D - Res Com.Care, MPHS '!T:T,'Section D - Res Com.Care, MPHS '!V:V),
IF(A581="E",_xlfn.XLOOKUP(F581,'Section E - Miscellaneous '!T:T,'Section E - Miscellaneous '!V:V))))))</f>
        <v>B-1.6-041</v>
      </c>
      <c r="R581" s="1202" t="str">
        <f t="shared" si="26"/>
        <v>GSWCNCSDGen Share Workers' Compensation NIIS Queensland  Coronary Care SD90006476</v>
      </c>
    </row>
    <row r="582" spans="1:18" x14ac:dyDescent="0.2">
      <c r="A582" s="1078" t="str">
        <f t="shared" si="25"/>
        <v>B</v>
      </c>
      <c r="B582" s="1086" t="s">
        <v>92</v>
      </c>
      <c r="C582" s="1438" t="s">
        <v>2803</v>
      </c>
      <c r="D582" s="1088" t="s">
        <v>3058</v>
      </c>
      <c r="E582" s="1438">
        <v>90007377</v>
      </c>
      <c r="F582" s="1132" t="s">
        <v>4945</v>
      </c>
      <c r="G582" s="1132"/>
      <c r="H582" s="1132"/>
      <c r="I582" s="1132" t="str">
        <f t="shared" si="24"/>
        <v>----Jul----</v>
      </c>
      <c r="J582" s="1132" t="str">
        <f>IF(ISNUMBER(MATCH(F582,Jan_Inputs_Calc!O:O,0)),"Jan","-")</f>
        <v>-</v>
      </c>
      <c r="K582" s="1132" t="str">
        <f>IF(ISNUMBER(MATCH(F582,Mar_Inputs_Calc_exHACC!O:O,0)),"Mar","-")</f>
        <v>-</v>
      </c>
      <c r="L582" s="1132" t="str">
        <f>IF(ISNUMBER(MATCH(F582,Jul_Inputs_Calc!P:P,0)),"Jul","-")</f>
        <v>Jul</v>
      </c>
      <c r="M582" s="1132" t="str">
        <f>IF(ISNUMBER(MATCH(F582,Sep_Inputs_Calc!O:O,0)),"Sep","-")</f>
        <v>-</v>
      </c>
      <c r="N582" s="1132" t="str">
        <f>IF(ISNUMBER(MATCH(F1379,Oct_Inputs_Calc!O:O,0)),"Oct","-")</f>
        <v>-</v>
      </c>
      <c r="O582" s="1132"/>
      <c r="P582" s="1138" t="str">
        <f>IF(A582=
"A",_xlfn.XLOOKUP(F582,'Section A - Public Patients'!T:T,'Section A - Public Patients'!S:S),
IF(A582="B",_xlfn.XLOOKUP(F582,'Section B - Private Patients'!T:T,'Section B - Private Patients'!S:S),
IF(A582="C",_xlfn.XLOOKUP(F582,'Section C - Psych &amp; Mental Hlth'!T:T,'Section C - Psych &amp; Mental Hlth'!S:S),
IF(A582="D",_xlfn.XLOOKUP(F582,'Section D - Res Com.Care, MPHS '!T:T,'Section D - Res Com.Care, MPHS '!S:S),
IF(A582="E",_xlfn.XLOOKUP(F582,'Section E - Miscellaneous '!T:T,'Section E - Miscellaneous '!S:S))))))</f>
        <v>LINKED</v>
      </c>
      <c r="Q582" s="1145" t="str">
        <f>IF(A582=
"A",_xlfn.XLOOKUP(F582,'Section A - Public Patients'!T:T,'Section A - Public Patients'!V:V),
IF(A582="B",_xlfn.XLOOKUP(F582,'Section B - Private Patients'!T:T,'Section B - Private Patients'!V:V),
IF(A582="C",_xlfn.XLOOKUP(F582,'Section C - Psych &amp; Mental Hlth'!T:T,'Section C - Psych &amp; Mental Hlth'!V:V),
IF(A582="D",_xlfn.XLOOKUP(F582,'Section D - Res Com.Care, MPHS '!T:T,'Section D - Res Com.Care, MPHS '!V:V),
IF(A582="E",_xlfn.XLOOKUP(F582,'Section E - Miscellaneous '!T:T,'Section E - Miscellaneous '!V:V))))))</f>
        <v>B-1.6-042</v>
      </c>
      <c r="R582" s="1202" t="str">
        <f t="shared" si="26"/>
        <v>GSWCNIGen Share Workers' Compensation NIIS Queensland ICU90007377</v>
      </c>
    </row>
    <row r="583" spans="1:18" x14ac:dyDescent="0.2">
      <c r="A583" s="1078" t="str">
        <f t="shared" si="25"/>
        <v>B</v>
      </c>
      <c r="B583" s="1086" t="s">
        <v>92</v>
      </c>
      <c r="C583" s="1438" t="s">
        <v>2804</v>
      </c>
      <c r="D583" s="1088" t="s">
        <v>3059</v>
      </c>
      <c r="E583" s="1438">
        <v>90006026</v>
      </c>
      <c r="F583" s="1132" t="s">
        <v>4946</v>
      </c>
      <c r="G583" s="1132"/>
      <c r="H583" s="1132"/>
      <c r="I583" s="1132" t="str">
        <f t="shared" si="24"/>
        <v>----Jul----</v>
      </c>
      <c r="J583" s="1132" t="str">
        <f>IF(ISNUMBER(MATCH(F583,Jan_Inputs_Calc!O:O,0)),"Jan","-")</f>
        <v>-</v>
      </c>
      <c r="K583" s="1132" t="str">
        <f>IF(ISNUMBER(MATCH(F583,Mar_Inputs_Calc_exHACC!O:O,0)),"Mar","-")</f>
        <v>-</v>
      </c>
      <c r="L583" s="1132" t="str">
        <f>IF(ISNUMBER(MATCH(F583,Jul_Inputs_Calc!P:P,0)),"Jul","-")</f>
        <v>Jul</v>
      </c>
      <c r="M583" s="1132" t="str">
        <f>IF(ISNUMBER(MATCH(F583,Sep_Inputs_Calc!O:O,0)),"Sep","-")</f>
        <v>-</v>
      </c>
      <c r="N583" s="1132" t="str">
        <f>IF(ISNUMBER(MATCH(F1380,Oct_Inputs_Calc!O:O,0)),"Oct","-")</f>
        <v>-</v>
      </c>
      <c r="O583" s="1132"/>
      <c r="P583" s="1138" t="str">
        <f>IF(A583=
"A",_xlfn.XLOOKUP(F583,'Section A - Public Patients'!T:T,'Section A - Public Patients'!S:S),
IF(A583="B",_xlfn.XLOOKUP(F583,'Section B - Private Patients'!T:T,'Section B - Private Patients'!S:S),
IF(A583="C",_xlfn.XLOOKUP(F583,'Section C - Psych &amp; Mental Hlth'!T:T,'Section C - Psych &amp; Mental Hlth'!S:S),
IF(A583="D",_xlfn.XLOOKUP(F583,'Section D - Res Com.Care, MPHS '!T:T,'Section D - Res Com.Care, MPHS '!S:S),
IF(A583="E",_xlfn.XLOOKUP(F583,'Section E - Miscellaneous '!T:T,'Section E - Miscellaneous '!S:S))))))</f>
        <v>LINKED</v>
      </c>
      <c r="Q583" s="1145" t="str">
        <f>IF(A583=
"A",_xlfn.XLOOKUP(F583,'Section A - Public Patients'!T:T,'Section A - Public Patients'!V:V),
IF(A583="B",_xlfn.XLOOKUP(F583,'Section B - Private Patients'!T:T,'Section B - Private Patients'!V:V),
IF(A583="C",_xlfn.XLOOKUP(F583,'Section C - Psych &amp; Mental Hlth'!T:T,'Section C - Psych &amp; Mental Hlth'!V:V),
IF(A583="D",_xlfn.XLOOKUP(F583,'Section D - Res Com.Care, MPHS '!T:T,'Section D - Res Com.Care, MPHS '!V:V),
IF(A583="E",_xlfn.XLOOKUP(F583,'Section E - Miscellaneous '!T:T,'Section E - Miscellaneous '!V:V))))))</f>
        <v>B-1.6-043</v>
      </c>
      <c r="R583" s="1202" t="str">
        <f t="shared" si="26"/>
        <v>GSWCNISDGen Share Workers' Compensation NIIS Queensland ICU SD90006026</v>
      </c>
    </row>
    <row r="584" spans="1:18" x14ac:dyDescent="0.2">
      <c r="A584" s="1078" t="str">
        <f t="shared" si="25"/>
        <v>B</v>
      </c>
      <c r="B584" s="1086" t="s">
        <v>92</v>
      </c>
      <c r="C584" s="1438" t="s">
        <v>2809</v>
      </c>
      <c r="D584" s="1088" t="s">
        <v>3062</v>
      </c>
      <c r="E584" s="1438">
        <v>90007378</v>
      </c>
      <c r="F584" s="1132" t="s">
        <v>4947</v>
      </c>
      <c r="G584" s="1132"/>
      <c r="H584" s="1132"/>
      <c r="I584" s="1132" t="str">
        <f t="shared" ref="I584:I647" si="27">_xlfn.CONCAT(J584,"-",K584,"-",L584,"-",M584,"-",N584)</f>
        <v>----Jul----</v>
      </c>
      <c r="J584" s="1132" t="str">
        <f>IF(ISNUMBER(MATCH(F584,Jan_Inputs_Calc!O:O,0)),"Jan","-")</f>
        <v>-</v>
      </c>
      <c r="K584" s="1132" t="str">
        <f>IF(ISNUMBER(MATCH(F584,Mar_Inputs_Calc_exHACC!O:O,0)),"Mar","-")</f>
        <v>-</v>
      </c>
      <c r="L584" s="1132" t="str">
        <f>IF(ISNUMBER(MATCH(F584,Jul_Inputs_Calc!P:P,0)),"Jul","-")</f>
        <v>Jul</v>
      </c>
      <c r="M584" s="1132" t="str">
        <f>IF(ISNUMBER(MATCH(F584,Sep_Inputs_Calc!O:O,0)),"Sep","-")</f>
        <v>-</v>
      </c>
      <c r="N584" s="1132" t="str">
        <f>IF(ISNUMBER(MATCH(F1381,Oct_Inputs_Calc!O:O,0)),"Oct","-")</f>
        <v>-</v>
      </c>
      <c r="O584" s="1132"/>
      <c r="P584" s="1138" t="str">
        <f>IF(A584=
"A",_xlfn.XLOOKUP(F584,'Section A - Public Patients'!T:T,'Section A - Public Patients'!S:S),
IF(A584="B",_xlfn.XLOOKUP(F584,'Section B - Private Patients'!T:T,'Section B - Private Patients'!S:S),
IF(A584="C",_xlfn.XLOOKUP(F584,'Section C - Psych &amp; Mental Hlth'!T:T,'Section C - Psych &amp; Mental Hlth'!S:S),
IF(A584="D",_xlfn.XLOOKUP(F584,'Section D - Res Com.Care, MPHS '!T:T,'Section D - Res Com.Care, MPHS '!S:S),
IF(A584="E",_xlfn.XLOOKUP(F584,'Section E - Miscellaneous '!T:T,'Section E - Miscellaneous '!S:S))))))</f>
        <v>LINKED</v>
      </c>
      <c r="Q584" s="1145" t="str">
        <f>IF(A584=
"A",_xlfn.XLOOKUP(F584,'Section A - Public Patients'!T:T,'Section A - Public Patients'!V:V),
IF(A584="B",_xlfn.XLOOKUP(F584,'Section B - Private Patients'!T:T,'Section B - Private Patients'!V:V),
IF(A584="C",_xlfn.XLOOKUP(F584,'Section C - Psych &amp; Mental Hlth'!T:T,'Section C - Psych &amp; Mental Hlth'!V:V),
IF(A584="D",_xlfn.XLOOKUP(F584,'Section D - Res Com.Care, MPHS '!T:T,'Section D - Res Com.Care, MPHS '!V:V),
IF(A584="E",_xlfn.XLOOKUP(F584,'Section E - Miscellaneous '!T:T,'Section E - Miscellaneous '!V:V))))))</f>
        <v>B-1.6-044</v>
      </c>
      <c r="R584" s="1202" t="str">
        <f t="shared" si="26"/>
        <v>GSWCNRGen Share Workers' Compensation NIIS Queensland Rehab90007378</v>
      </c>
    </row>
    <row r="585" spans="1:18" x14ac:dyDescent="0.2">
      <c r="A585" s="1078" t="str">
        <f t="shared" ref="A585:A648" si="28">LEFT(F585,1)</f>
        <v>B</v>
      </c>
      <c r="B585" s="1086" t="s">
        <v>92</v>
      </c>
      <c r="C585" s="1438" t="s">
        <v>2810</v>
      </c>
      <c r="D585" s="1088" t="s">
        <v>3063</v>
      </c>
      <c r="E585" s="1438">
        <v>90006477</v>
      </c>
      <c r="F585" s="1132" t="s">
        <v>4948</v>
      </c>
      <c r="G585" s="1132"/>
      <c r="H585" s="1132"/>
      <c r="I585" s="1132" t="str">
        <f t="shared" si="27"/>
        <v>----Jul----</v>
      </c>
      <c r="J585" s="1132" t="str">
        <f>IF(ISNUMBER(MATCH(F585,Jan_Inputs_Calc!O:O,0)),"Jan","-")</f>
        <v>-</v>
      </c>
      <c r="K585" s="1132" t="str">
        <f>IF(ISNUMBER(MATCH(F585,Mar_Inputs_Calc_exHACC!O:O,0)),"Mar","-")</f>
        <v>-</v>
      </c>
      <c r="L585" s="1132" t="str">
        <f>IF(ISNUMBER(MATCH(F585,Jul_Inputs_Calc!P:P,0)),"Jul","-")</f>
        <v>Jul</v>
      </c>
      <c r="M585" s="1132" t="str">
        <f>IF(ISNUMBER(MATCH(F585,Sep_Inputs_Calc!O:O,0)),"Sep","-")</f>
        <v>-</v>
      </c>
      <c r="N585" s="1132" t="str">
        <f>IF(ISNUMBER(MATCH(F1382,Oct_Inputs_Calc!O:O,0)),"Oct","-")</f>
        <v>-</v>
      </c>
      <c r="O585" s="1132"/>
      <c r="P585" s="1138" t="str">
        <f>IF(A585=
"A",_xlfn.XLOOKUP(F585,'Section A - Public Patients'!T:T,'Section A - Public Patients'!S:S),
IF(A585="B",_xlfn.XLOOKUP(F585,'Section B - Private Patients'!T:T,'Section B - Private Patients'!S:S),
IF(A585="C",_xlfn.XLOOKUP(F585,'Section C - Psych &amp; Mental Hlth'!T:T,'Section C - Psych &amp; Mental Hlth'!S:S),
IF(A585="D",_xlfn.XLOOKUP(F585,'Section D - Res Com.Care, MPHS '!T:T,'Section D - Res Com.Care, MPHS '!S:S),
IF(A585="E",_xlfn.XLOOKUP(F585,'Section E - Miscellaneous '!T:T,'Section E - Miscellaneous '!S:S))))))</f>
        <v>LINKED</v>
      </c>
      <c r="Q585" s="1145" t="str">
        <f>IF(A585=
"A",_xlfn.XLOOKUP(F585,'Section A - Public Patients'!T:T,'Section A - Public Patients'!V:V),
IF(A585="B",_xlfn.XLOOKUP(F585,'Section B - Private Patients'!T:T,'Section B - Private Patients'!V:V),
IF(A585="C",_xlfn.XLOOKUP(F585,'Section C - Psych &amp; Mental Hlth'!T:T,'Section C - Psych &amp; Mental Hlth'!V:V),
IF(A585="D",_xlfn.XLOOKUP(F585,'Section D - Res Com.Care, MPHS '!T:T,'Section D - Res Com.Care, MPHS '!V:V),
IF(A585="E",_xlfn.XLOOKUP(F585,'Section E - Miscellaneous '!T:T,'Section E - Miscellaneous '!V:V))))))</f>
        <v>B-1.6-045</v>
      </c>
      <c r="R585" s="1202" t="str">
        <f t="shared" ref="R585:R648" si="29">_xlfn.CONCAT(C585,D585,E585)</f>
        <v>GSWCNRSDGen Share Workers' Compensation NIIS Queensland Rehab SD90006477</v>
      </c>
    </row>
    <row r="586" spans="1:18" x14ac:dyDescent="0.2">
      <c r="A586" s="1078" t="str">
        <f t="shared" si="28"/>
        <v>B</v>
      </c>
      <c r="B586" s="1086" t="s">
        <v>92</v>
      </c>
      <c r="C586" s="1438" t="s">
        <v>2811</v>
      </c>
      <c r="D586" s="1088" t="s">
        <v>3060</v>
      </c>
      <c r="E586" s="1438">
        <v>90007379</v>
      </c>
      <c r="F586" s="1132" t="s">
        <v>4949</v>
      </c>
      <c r="G586" s="1132"/>
      <c r="H586" s="1132"/>
      <c r="I586" s="1132" t="str">
        <f t="shared" si="27"/>
        <v>----Jul----</v>
      </c>
      <c r="J586" s="1132" t="str">
        <f>IF(ISNUMBER(MATCH(F586,Jan_Inputs_Calc!O:O,0)),"Jan","-")</f>
        <v>-</v>
      </c>
      <c r="K586" s="1132" t="str">
        <f>IF(ISNUMBER(MATCH(F586,Mar_Inputs_Calc_exHACC!O:O,0)),"Mar","-")</f>
        <v>-</v>
      </c>
      <c r="L586" s="1132" t="str">
        <f>IF(ISNUMBER(MATCH(F586,Jul_Inputs_Calc!P:P,0)),"Jul","-")</f>
        <v>Jul</v>
      </c>
      <c r="M586" s="1132" t="str">
        <f>IF(ISNUMBER(MATCH(F586,Sep_Inputs_Calc!O:O,0)),"Sep","-")</f>
        <v>-</v>
      </c>
      <c r="N586" s="1132" t="str">
        <f>IF(ISNUMBER(MATCH(F1383,Oct_Inputs_Calc!O:O,0)),"Oct","-")</f>
        <v>-</v>
      </c>
      <c r="O586" s="1132"/>
      <c r="P586" s="1138" t="str">
        <f>IF(A586=
"A",_xlfn.XLOOKUP(F586,'Section A - Public Patients'!T:T,'Section A - Public Patients'!S:S),
IF(A586="B",_xlfn.XLOOKUP(F586,'Section B - Private Patients'!T:T,'Section B - Private Patients'!S:S),
IF(A586="C",_xlfn.XLOOKUP(F586,'Section C - Psych &amp; Mental Hlth'!T:T,'Section C - Psych &amp; Mental Hlth'!S:S),
IF(A586="D",_xlfn.XLOOKUP(F586,'Section D - Res Com.Care, MPHS '!T:T,'Section D - Res Com.Care, MPHS '!S:S),
IF(A586="E",_xlfn.XLOOKUP(F586,'Section E - Miscellaneous '!T:T,'Section E - Miscellaneous '!S:S))))))</f>
        <v>LINKED</v>
      </c>
      <c r="Q586" s="1145" t="str">
        <f>IF(A586=
"A",_xlfn.XLOOKUP(F586,'Section A - Public Patients'!T:T,'Section A - Public Patients'!V:V),
IF(A586="B",_xlfn.XLOOKUP(F586,'Section B - Private Patients'!T:T,'Section B - Private Patients'!V:V),
IF(A586="C",_xlfn.XLOOKUP(F586,'Section C - Psych &amp; Mental Hlth'!T:T,'Section C - Psych &amp; Mental Hlth'!V:V),
IF(A586="D",_xlfn.XLOOKUP(F586,'Section D - Res Com.Care, MPHS '!T:T,'Section D - Res Com.Care, MPHS '!V:V),
IF(A586="E",_xlfn.XLOOKUP(F586,'Section E - Miscellaneous '!T:T,'Section E - Miscellaneous '!V:V))))))</f>
        <v>B-1.6-034</v>
      </c>
      <c r="R586" s="1202" t="str">
        <f t="shared" si="29"/>
        <v>GSWCNGen Share Workers' Compensation NIIS Queensland90007379</v>
      </c>
    </row>
    <row r="587" spans="1:18" x14ac:dyDescent="0.2">
      <c r="A587" s="1078" t="str">
        <f t="shared" si="28"/>
        <v>B</v>
      </c>
      <c r="B587" s="1086" t="s">
        <v>92</v>
      </c>
      <c r="C587" s="1438" t="s">
        <v>2812</v>
      </c>
      <c r="D587" s="1088" t="s">
        <v>3061</v>
      </c>
      <c r="E587" s="1438">
        <v>90005801</v>
      </c>
      <c r="F587" s="1132" t="s">
        <v>4950</v>
      </c>
      <c r="G587" s="1132"/>
      <c r="H587" s="1132"/>
      <c r="I587" s="1132" t="str">
        <f t="shared" si="27"/>
        <v>----Jul----</v>
      </c>
      <c r="J587" s="1132" t="str">
        <f>IF(ISNUMBER(MATCH(F587,Jan_Inputs_Calc!O:O,0)),"Jan","-")</f>
        <v>-</v>
      </c>
      <c r="K587" s="1132" t="str">
        <f>IF(ISNUMBER(MATCH(F587,Mar_Inputs_Calc_exHACC!O:O,0)),"Mar","-")</f>
        <v>-</v>
      </c>
      <c r="L587" s="1132" t="str">
        <f>IF(ISNUMBER(MATCH(F587,Jul_Inputs_Calc!P:P,0)),"Jul","-")</f>
        <v>Jul</v>
      </c>
      <c r="M587" s="1132" t="str">
        <f>IF(ISNUMBER(MATCH(F587,Sep_Inputs_Calc!O:O,0)),"Sep","-")</f>
        <v>-</v>
      </c>
      <c r="N587" s="1132" t="str">
        <f>IF(ISNUMBER(MATCH(F1384,Oct_Inputs_Calc!O:O,0)),"Oct","-")</f>
        <v>-</v>
      </c>
      <c r="O587" s="1132"/>
      <c r="P587" s="1138" t="str">
        <f>IF(A587=
"A",_xlfn.XLOOKUP(F587,'Section A - Public Patients'!T:T,'Section A - Public Patients'!S:S),
IF(A587="B",_xlfn.XLOOKUP(F587,'Section B - Private Patients'!T:T,'Section B - Private Patients'!S:S),
IF(A587="C",_xlfn.XLOOKUP(F587,'Section C - Psych &amp; Mental Hlth'!T:T,'Section C - Psych &amp; Mental Hlth'!S:S),
IF(A587="D",_xlfn.XLOOKUP(F587,'Section D - Res Com.Care, MPHS '!T:T,'Section D - Res Com.Care, MPHS '!S:S),
IF(A587="E",_xlfn.XLOOKUP(F587,'Section E - Miscellaneous '!T:T,'Section E - Miscellaneous '!S:S))))))</f>
        <v>LINKED</v>
      </c>
      <c r="Q587" s="1145" t="str">
        <f>IF(A587=
"A",_xlfn.XLOOKUP(F587,'Section A - Public Patients'!T:T,'Section A - Public Patients'!V:V),
IF(A587="B",_xlfn.XLOOKUP(F587,'Section B - Private Patients'!T:T,'Section B - Private Patients'!V:V),
IF(A587="C",_xlfn.XLOOKUP(F587,'Section C - Psych &amp; Mental Hlth'!T:T,'Section C - Psych &amp; Mental Hlth'!V:V),
IF(A587="D",_xlfn.XLOOKUP(F587,'Section D - Res Com.Care, MPHS '!T:T,'Section D - Res Com.Care, MPHS '!V:V),
IF(A587="E",_xlfn.XLOOKUP(F587,'Section E - Miscellaneous '!T:T,'Section E - Miscellaneous '!V:V))))))</f>
        <v>B-1.6-035</v>
      </c>
      <c r="R587" s="1202" t="str">
        <f t="shared" si="29"/>
        <v>GSWCNSDGen Share Workers' Compensation NIIS Queensland SD90005801</v>
      </c>
    </row>
    <row r="588" spans="1:18" x14ac:dyDescent="0.2">
      <c r="A588" s="1078" t="str">
        <f t="shared" si="28"/>
        <v>B</v>
      </c>
      <c r="B588" s="1086" t="s">
        <v>92</v>
      </c>
      <c r="C588" s="1438" t="s">
        <v>2813</v>
      </c>
      <c r="D588" s="1088" t="s">
        <v>3064</v>
      </c>
      <c r="E588" s="1438">
        <v>90007380</v>
      </c>
      <c r="F588" s="1132" t="s">
        <v>4951</v>
      </c>
      <c r="G588" s="1132"/>
      <c r="H588" s="1132"/>
      <c r="I588" s="1132" t="str">
        <f t="shared" si="27"/>
        <v>----Jul----</v>
      </c>
      <c r="J588" s="1132" t="str">
        <f>IF(ISNUMBER(MATCH(F588,Jan_Inputs_Calc!O:O,0)),"Jan","-")</f>
        <v>-</v>
      </c>
      <c r="K588" s="1132" t="str">
        <f>IF(ISNUMBER(MATCH(F588,Mar_Inputs_Calc_exHACC!O:O,0)),"Mar","-")</f>
        <v>-</v>
      </c>
      <c r="L588" s="1132" t="str">
        <f>IF(ISNUMBER(MATCH(F588,Jul_Inputs_Calc!P:P,0)),"Jul","-")</f>
        <v>Jul</v>
      </c>
      <c r="M588" s="1132" t="str">
        <f>IF(ISNUMBER(MATCH(F588,Sep_Inputs_Calc!O:O,0)),"Sep","-")</f>
        <v>-</v>
      </c>
      <c r="N588" s="1132" t="str">
        <f>IF(ISNUMBER(MATCH(F1385,Oct_Inputs_Calc!O:O,0)),"Oct","-")</f>
        <v>-</v>
      </c>
      <c r="O588" s="1132"/>
      <c r="P588" s="1138" t="str">
        <f>IF(A588=
"A",_xlfn.XLOOKUP(F588,'Section A - Public Patients'!T:T,'Section A - Public Patients'!S:S),
IF(A588="B",_xlfn.XLOOKUP(F588,'Section B - Private Patients'!T:T,'Section B - Private Patients'!S:S),
IF(A588="C",_xlfn.XLOOKUP(F588,'Section C - Psych &amp; Mental Hlth'!T:T,'Section C - Psych &amp; Mental Hlth'!S:S),
IF(A588="D",_xlfn.XLOOKUP(F588,'Section D - Res Com.Care, MPHS '!T:T,'Section D - Res Com.Care, MPHS '!S:S),
IF(A588="E",_xlfn.XLOOKUP(F588,'Section E - Miscellaneous '!T:T,'Section E - Miscellaneous '!S:S))))))</f>
        <v>LINKED</v>
      </c>
      <c r="Q588" s="1145" t="str">
        <f>IF(A588=
"A",_xlfn.XLOOKUP(F588,'Section A - Public Patients'!T:T,'Section A - Public Patients'!V:V),
IF(A588="B",_xlfn.XLOOKUP(F588,'Section B - Private Patients'!T:T,'Section B - Private Patients'!V:V),
IF(A588="C",_xlfn.XLOOKUP(F588,'Section C - Psych &amp; Mental Hlth'!T:T,'Section C - Psych &amp; Mental Hlth'!V:V),
IF(A588="D",_xlfn.XLOOKUP(F588,'Section D - Res Com.Care, MPHS '!T:T,'Section D - Res Com.Care, MPHS '!V:V),
IF(A588="E",_xlfn.XLOOKUP(F588,'Section E - Miscellaneous '!T:T,'Section E - Miscellaneous '!V:V))))))</f>
        <v>B-1.6-046</v>
      </c>
      <c r="R588" s="1202" t="str">
        <f t="shared" si="29"/>
        <v>GSWCNHGen Share Workers' Compensation NIIS Queensland Hospital in the Home90007380</v>
      </c>
    </row>
    <row r="589" spans="1:18" x14ac:dyDescent="0.2">
      <c r="A589" s="1078" t="str">
        <f t="shared" si="28"/>
        <v>B</v>
      </c>
      <c r="B589" s="1086" t="s">
        <v>89</v>
      </c>
      <c r="C589" s="1438" t="s">
        <v>2819</v>
      </c>
      <c r="D589" s="1088" t="s">
        <v>3065</v>
      </c>
      <c r="E589" s="1438">
        <v>90006478</v>
      </c>
      <c r="F589" s="1132" t="s">
        <v>4952</v>
      </c>
      <c r="G589" s="1132"/>
      <c r="H589" s="1132"/>
      <c r="I589" s="1132" t="str">
        <f t="shared" si="27"/>
        <v>----Jul----</v>
      </c>
      <c r="J589" s="1132" t="str">
        <f>IF(ISNUMBER(MATCH(F589,Jan_Inputs_Calc!O:O,0)),"Jan","-")</f>
        <v>-</v>
      </c>
      <c r="K589" s="1132" t="str">
        <f>IF(ISNUMBER(MATCH(F589,Mar_Inputs_Calc_exHACC!O:O,0)),"Mar","-")</f>
        <v>-</v>
      </c>
      <c r="L589" s="1132" t="str">
        <f>IF(ISNUMBER(MATCH(F589,Jul_Inputs_Calc!P:P,0)),"Jul","-")</f>
        <v>Jul</v>
      </c>
      <c r="M589" s="1132" t="str">
        <f>IF(ISNUMBER(MATCH(F589,Sep_Inputs_Calc!O:O,0)),"Sep","-")</f>
        <v>-</v>
      </c>
      <c r="N589" s="1132" t="str">
        <f>IF(ISNUMBER(MATCH(F1386,Oct_Inputs_Calc!O:O,0)),"Oct","-")</f>
        <v>-</v>
      </c>
      <c r="O589" s="1132"/>
      <c r="P589" s="1138" t="str">
        <f>IF(A589=
"A",_xlfn.XLOOKUP(F589,'Section A - Public Patients'!T:T,'Section A - Public Patients'!S:S),
IF(A589="B",_xlfn.XLOOKUP(F589,'Section B - Private Patients'!T:T,'Section B - Private Patients'!S:S),
IF(A589="C",_xlfn.XLOOKUP(F589,'Section C - Psych &amp; Mental Hlth'!T:T,'Section C - Psych &amp; Mental Hlth'!S:S),
IF(A589="D",_xlfn.XLOOKUP(F589,'Section D - Res Com.Care, MPHS '!T:T,'Section D - Res Com.Care, MPHS '!S:S),
IF(A589="E",_xlfn.XLOOKUP(F589,'Section E - Miscellaneous '!T:T,'Section E - Miscellaneous '!S:S))))))</f>
        <v>LINKED</v>
      </c>
      <c r="Q589" s="1145" t="str">
        <f>IF(A589=
"A",_xlfn.XLOOKUP(F589,'Section A - Public Patients'!T:T,'Section A - Public Patients'!V:V),
IF(A589="B",_xlfn.XLOOKUP(F589,'Section B - Private Patients'!T:T,'Section B - Private Patients'!V:V),
IF(A589="C",_xlfn.XLOOKUP(F589,'Section C - Psych &amp; Mental Hlth'!T:T,'Section C - Psych &amp; Mental Hlth'!V:V),
IF(A589="D",_xlfn.XLOOKUP(F589,'Section D - Res Com.Care, MPHS '!T:T,'Section D - Res Com.Care, MPHS '!V:V),
IF(A589="E",_xlfn.XLOOKUP(F589,'Section E - Miscellaneous '!T:T,'Section E - Miscellaneous '!V:V))))))</f>
        <v>B-1.6-047</v>
      </c>
      <c r="R589" s="1202" t="str">
        <f t="shared" si="29"/>
        <v>GSWCNLSGen Share Workers' Compensation NIIS Queensland Long Stay90006478</v>
      </c>
    </row>
    <row r="590" spans="1:18" x14ac:dyDescent="0.2">
      <c r="A590" s="1078" t="str">
        <f t="shared" si="28"/>
        <v>B</v>
      </c>
      <c r="B590" s="1086" t="s">
        <v>89</v>
      </c>
      <c r="C590" s="1438" t="s">
        <v>2820</v>
      </c>
      <c r="D590" s="1088" t="s">
        <v>3066</v>
      </c>
      <c r="E590" s="1438">
        <v>90007381</v>
      </c>
      <c r="F590" s="1132" t="s">
        <v>4953</v>
      </c>
      <c r="G590" s="1132"/>
      <c r="H590" s="1132"/>
      <c r="I590" s="1132" t="str">
        <f t="shared" si="27"/>
        <v>----Jul----</v>
      </c>
      <c r="J590" s="1132" t="str">
        <f>IF(ISNUMBER(MATCH(F590,Jan_Inputs_Calc!O:O,0)),"Jan","-")</f>
        <v>-</v>
      </c>
      <c r="K590" s="1132" t="str">
        <f>IF(ISNUMBER(MATCH(F590,Mar_Inputs_Calc_exHACC!O:O,0)),"Mar","-")</f>
        <v>-</v>
      </c>
      <c r="L590" s="1132" t="str">
        <f>IF(ISNUMBER(MATCH(F590,Jul_Inputs_Calc!P:P,0)),"Jul","-")</f>
        <v>Jul</v>
      </c>
      <c r="M590" s="1132" t="str">
        <f>IF(ISNUMBER(MATCH(F590,Sep_Inputs_Calc!O:O,0)),"Sep","-")</f>
        <v>-</v>
      </c>
      <c r="N590" s="1132" t="str">
        <f>IF(ISNUMBER(MATCH(F1387,Oct_Inputs_Calc!O:O,0)),"Oct","-")</f>
        <v>-</v>
      </c>
      <c r="O590" s="1132"/>
      <c r="P590" s="1138" t="str">
        <f>IF(A590=
"A",_xlfn.XLOOKUP(F590,'Section A - Public Patients'!T:T,'Section A - Public Patients'!S:S),
IF(A590="B",_xlfn.XLOOKUP(F590,'Section B - Private Patients'!T:T,'Section B - Private Patients'!S:S),
IF(A590="C",_xlfn.XLOOKUP(F590,'Section C - Psych &amp; Mental Hlth'!T:T,'Section C - Psych &amp; Mental Hlth'!S:S),
IF(A590="D",_xlfn.XLOOKUP(F590,'Section D - Res Com.Care, MPHS '!T:T,'Section D - Res Com.Care, MPHS '!S:S),
IF(A590="E",_xlfn.XLOOKUP(F590,'Section E - Miscellaneous '!T:T,'Section E - Miscellaneous '!S:S))))))</f>
        <v>LINKED</v>
      </c>
      <c r="Q590" s="1145" t="str">
        <f>IF(A590=
"A",_xlfn.XLOOKUP(F590,'Section A - Public Patients'!T:T,'Section A - Public Patients'!V:V),
IF(A590="B",_xlfn.XLOOKUP(F590,'Section B - Private Patients'!T:T,'Section B - Private Patients'!V:V),
IF(A590="C",_xlfn.XLOOKUP(F590,'Section C - Psych &amp; Mental Hlth'!T:T,'Section C - Psych &amp; Mental Hlth'!V:V),
IF(A590="D",_xlfn.XLOOKUP(F590,'Section D - Res Com.Care, MPHS '!T:T,'Section D - Res Com.Care, MPHS '!V:V),
IF(A590="E",_xlfn.XLOOKUP(F590,'Section E - Miscellaneous '!T:T,'Section E - Miscellaneous '!V:V))))))</f>
        <v>B-1.6-048</v>
      </c>
      <c r="R590" s="1202" t="str">
        <f t="shared" si="29"/>
        <v>GSWCNLSSGen Share Workers' Compensation NIIS Queensland Long Stay SD90007381</v>
      </c>
    </row>
    <row r="591" spans="1:18" x14ac:dyDescent="0.2">
      <c r="A591" s="1078" t="str">
        <f t="shared" si="28"/>
        <v>B</v>
      </c>
      <c r="B591" s="1086" t="s">
        <v>64</v>
      </c>
      <c r="C591" s="1438" t="s">
        <v>2783</v>
      </c>
      <c r="D591" s="1088" t="s">
        <v>3067</v>
      </c>
      <c r="E591" s="1438">
        <v>90006027</v>
      </c>
      <c r="F591" s="1132" t="s">
        <v>4954</v>
      </c>
      <c r="G591" s="1132"/>
      <c r="H591" s="1132"/>
      <c r="I591" s="1132" t="str">
        <f t="shared" si="27"/>
        <v>----Jul----</v>
      </c>
      <c r="J591" s="1132" t="str">
        <f>IF(ISNUMBER(MATCH(F591,Jan_Inputs_Calc!O:O,0)),"Jan","-")</f>
        <v>-</v>
      </c>
      <c r="K591" s="1132" t="str">
        <f>IF(ISNUMBER(MATCH(F591,Mar_Inputs_Calc_exHACC!O:O,0)),"Mar","-")</f>
        <v>-</v>
      </c>
      <c r="L591" s="1132" t="str">
        <f>IF(ISNUMBER(MATCH(F591,Jul_Inputs_Calc!P:P,0)),"Jul","-")</f>
        <v>Jul</v>
      </c>
      <c r="M591" s="1132" t="str">
        <f>IF(ISNUMBER(MATCH(F591,Sep_Inputs_Calc!O:O,0)),"Sep","-")</f>
        <v>-</v>
      </c>
      <c r="N591" s="1132" t="str">
        <f>IF(ISNUMBER(MATCH(F1388,Oct_Inputs_Calc!O:O,0)),"Oct","-")</f>
        <v>-</v>
      </c>
      <c r="O591" s="1132"/>
      <c r="P591" s="1138" t="str">
        <f>IF(A591=
"A",_xlfn.XLOOKUP(F591,'Section A - Public Patients'!T:T,'Section A - Public Patients'!S:S),
IF(A591="B",_xlfn.XLOOKUP(F591,'Section B - Private Patients'!T:T,'Section B - Private Patients'!S:S),
IF(A591="C",_xlfn.XLOOKUP(F591,'Section C - Psych &amp; Mental Hlth'!T:T,'Section C - Psych &amp; Mental Hlth'!S:S),
IF(A591="D",_xlfn.XLOOKUP(F591,'Section D - Res Com.Care, MPHS '!T:T,'Section D - Res Com.Care, MPHS '!S:S),
IF(A591="E",_xlfn.XLOOKUP(F591,'Section E - Miscellaneous '!T:T,'Section E - Miscellaneous '!S:S))))))</f>
        <v>LINKED-X</v>
      </c>
      <c r="Q591" s="1145" t="str">
        <f>IF(A591=
"A",_xlfn.XLOOKUP(F591,'Section A - Public Patients'!T:T,'Section A - Public Patients'!V:V),
IF(A591="B",_xlfn.XLOOKUP(F591,'Section B - Private Patients'!T:T,'Section B - Private Patients'!V:V),
IF(A591="C",_xlfn.XLOOKUP(F591,'Section C - Psych &amp; Mental Hlth'!T:T,'Section C - Psych &amp; Mental Hlth'!V:V),
IF(A591="D",_xlfn.XLOOKUP(F591,'Section D - Res Com.Care, MPHS '!T:T,'Section D - Res Com.Care, MPHS '!V:V),
IF(A591="E",_xlfn.XLOOKUP(F591,'Section E - Miscellaneous '!T:T,'Section E - Miscellaneous '!V:V))))))</f>
        <v>A-1.5-001</v>
      </c>
      <c r="R591" s="1202" t="str">
        <f t="shared" si="29"/>
        <v>GRWCNOGen  Private Workers' Compensation  NIIS Other90006027</v>
      </c>
    </row>
    <row r="592" spans="1:18" x14ac:dyDescent="0.2">
      <c r="A592" s="1078" t="str">
        <f t="shared" si="28"/>
        <v>B</v>
      </c>
      <c r="B592" s="1086" t="s">
        <v>64</v>
      </c>
      <c r="C592" s="1438" t="s">
        <v>2784</v>
      </c>
      <c r="D592" s="1088" t="s">
        <v>3068</v>
      </c>
      <c r="E592" s="1438">
        <v>90007382</v>
      </c>
      <c r="F592" s="1132" t="s">
        <v>4955</v>
      </c>
      <c r="G592" s="1132"/>
      <c r="H592" s="1132"/>
      <c r="I592" s="1132" t="str">
        <f t="shared" si="27"/>
        <v>----Jul----</v>
      </c>
      <c r="J592" s="1132" t="str">
        <f>IF(ISNUMBER(MATCH(F592,Jan_Inputs_Calc!O:O,0)),"Jan","-")</f>
        <v>-</v>
      </c>
      <c r="K592" s="1132" t="str">
        <f>IF(ISNUMBER(MATCH(F592,Mar_Inputs_Calc_exHACC!O:O,0)),"Mar","-")</f>
        <v>-</v>
      </c>
      <c r="L592" s="1132" t="str">
        <f>IF(ISNUMBER(MATCH(F592,Jul_Inputs_Calc!P:P,0)),"Jul","-")</f>
        <v>Jul</v>
      </c>
      <c r="M592" s="1132" t="str">
        <f>IF(ISNUMBER(MATCH(F592,Sep_Inputs_Calc!O:O,0)),"Sep","-")</f>
        <v>-</v>
      </c>
      <c r="N592" s="1132" t="str">
        <f>IF(ISNUMBER(MATCH(F1389,Oct_Inputs_Calc!O:O,0)),"Oct","-")</f>
        <v>-</v>
      </c>
      <c r="O592" s="1132"/>
      <c r="P592" s="1138" t="str">
        <f>IF(A592=
"A",_xlfn.XLOOKUP(F592,'Section A - Public Patients'!T:T,'Section A - Public Patients'!S:S),
IF(A592="B",_xlfn.XLOOKUP(F592,'Section B - Private Patients'!T:T,'Section B - Private Patients'!S:S),
IF(A592="C",_xlfn.XLOOKUP(F592,'Section C - Psych &amp; Mental Hlth'!T:T,'Section C - Psych &amp; Mental Hlth'!S:S),
IF(A592="D",_xlfn.XLOOKUP(F592,'Section D - Res Com.Care, MPHS '!T:T,'Section D - Res Com.Care, MPHS '!S:S),
IF(A592="E",_xlfn.XLOOKUP(F592,'Section E - Miscellaneous '!T:T,'Section E - Miscellaneous '!S:S))))))</f>
        <v>LINKED-X</v>
      </c>
      <c r="Q592" s="1145" t="str">
        <f>IF(A592=
"A",_xlfn.XLOOKUP(F592,'Section A - Public Patients'!T:T,'Section A - Public Patients'!V:V),
IF(A592="B",_xlfn.XLOOKUP(F592,'Section B - Private Patients'!T:T,'Section B - Private Patients'!V:V),
IF(A592="C",_xlfn.XLOOKUP(F592,'Section C - Psych &amp; Mental Hlth'!T:T,'Section C - Psych &amp; Mental Hlth'!V:V),
IF(A592="D",_xlfn.XLOOKUP(F592,'Section D - Res Com.Care, MPHS '!T:T,'Section D - Res Com.Care, MPHS '!V:V),
IF(A592="E",_xlfn.XLOOKUP(F592,'Section E - Miscellaneous '!T:T,'Section E - Miscellaneous '!V:V))))))</f>
        <v>A-1.5-002</v>
      </c>
      <c r="R592" s="1202" t="str">
        <f t="shared" si="29"/>
        <v>GRWCNOSDGen  Private Workers' Compensation  NIIS Other SD90007382</v>
      </c>
    </row>
    <row r="593" spans="1:18" x14ac:dyDescent="0.2">
      <c r="A593" s="1078" t="str">
        <f t="shared" si="28"/>
        <v>B</v>
      </c>
      <c r="B593" s="1086" t="s">
        <v>64</v>
      </c>
      <c r="C593" s="1438" t="s">
        <v>2785</v>
      </c>
      <c r="D593" s="1088" t="s">
        <v>3069</v>
      </c>
      <c r="E593" s="1438">
        <v>90006479</v>
      </c>
      <c r="F593" s="1132" t="s">
        <v>4956</v>
      </c>
      <c r="G593" s="1132"/>
      <c r="H593" s="1132"/>
      <c r="I593" s="1132" t="str">
        <f t="shared" si="27"/>
        <v>----Jul----</v>
      </c>
      <c r="J593" s="1132" t="str">
        <f>IF(ISNUMBER(MATCH(F593,Jan_Inputs_Calc!O:O,0)),"Jan","-")</f>
        <v>-</v>
      </c>
      <c r="K593" s="1132" t="str">
        <f>IF(ISNUMBER(MATCH(F593,Mar_Inputs_Calc_exHACC!O:O,0)),"Mar","-")</f>
        <v>-</v>
      </c>
      <c r="L593" s="1132" t="str">
        <f>IF(ISNUMBER(MATCH(F593,Jul_Inputs_Calc!P:P,0)),"Jul","-")</f>
        <v>Jul</v>
      </c>
      <c r="M593" s="1132" t="str">
        <f>IF(ISNUMBER(MATCH(F593,Sep_Inputs_Calc!O:O,0)),"Sep","-")</f>
        <v>-</v>
      </c>
      <c r="N593" s="1132" t="str">
        <f>IF(ISNUMBER(MATCH(F1390,Oct_Inputs_Calc!O:O,0)),"Oct","-")</f>
        <v>-</v>
      </c>
      <c r="O593" s="1132"/>
      <c r="P593" s="1138" t="str">
        <f>IF(A593=
"A",_xlfn.XLOOKUP(F593,'Section A - Public Patients'!T:T,'Section A - Public Patients'!S:S),
IF(A593="B",_xlfn.XLOOKUP(F593,'Section B - Private Patients'!T:T,'Section B - Private Patients'!S:S),
IF(A593="C",_xlfn.XLOOKUP(F593,'Section C - Psych &amp; Mental Hlth'!T:T,'Section C - Psych &amp; Mental Hlth'!S:S),
IF(A593="D",_xlfn.XLOOKUP(F593,'Section D - Res Com.Care, MPHS '!T:T,'Section D - Res Com.Care, MPHS '!S:S),
IF(A593="E",_xlfn.XLOOKUP(F593,'Section E - Miscellaneous '!T:T,'Section E - Miscellaneous '!S:S))))))</f>
        <v>LINKED-X</v>
      </c>
      <c r="Q593" s="1145" t="str">
        <f>IF(A593=
"A",_xlfn.XLOOKUP(F593,'Section A - Public Patients'!T:T,'Section A - Public Patients'!V:V),
IF(A593="B",_xlfn.XLOOKUP(F593,'Section B - Private Patients'!T:T,'Section B - Private Patients'!V:V),
IF(A593="C",_xlfn.XLOOKUP(F593,'Section C - Psych &amp; Mental Hlth'!T:T,'Section C - Psych &amp; Mental Hlth'!V:V),
IF(A593="D",_xlfn.XLOOKUP(F593,'Section D - Res Com.Care, MPHS '!T:T,'Section D - Res Com.Care, MPHS '!V:V),
IF(A593="E",_xlfn.XLOOKUP(F593,'Section E - Miscellaneous '!T:T,'Section E - Miscellaneous '!V:V))))))</f>
        <v>A-1.5-009</v>
      </c>
      <c r="R593" s="1202" t="str">
        <f t="shared" si="29"/>
        <v>GRWCNOBGen  Private Workers' Compensation  NIIS Other Burns90006479</v>
      </c>
    </row>
    <row r="594" spans="1:18" x14ac:dyDescent="0.2">
      <c r="A594" s="1078" t="str">
        <f t="shared" si="28"/>
        <v>B</v>
      </c>
      <c r="B594" s="1086" t="s">
        <v>64</v>
      </c>
      <c r="C594" s="1438" t="s">
        <v>2786</v>
      </c>
      <c r="D594" s="1088" t="s">
        <v>3070</v>
      </c>
      <c r="E594" s="1438">
        <v>90007383</v>
      </c>
      <c r="F594" s="1132" t="s">
        <v>4957</v>
      </c>
      <c r="G594" s="1132"/>
      <c r="H594" s="1132"/>
      <c r="I594" s="1132" t="str">
        <f t="shared" si="27"/>
        <v>----Jul----</v>
      </c>
      <c r="J594" s="1132" t="str">
        <f>IF(ISNUMBER(MATCH(F594,Jan_Inputs_Calc!O:O,0)),"Jan","-")</f>
        <v>-</v>
      </c>
      <c r="K594" s="1132" t="str">
        <f>IF(ISNUMBER(MATCH(F594,Mar_Inputs_Calc_exHACC!O:O,0)),"Mar","-")</f>
        <v>-</v>
      </c>
      <c r="L594" s="1132" t="str">
        <f>IF(ISNUMBER(MATCH(F594,Jul_Inputs_Calc!P:P,0)),"Jul","-")</f>
        <v>Jul</v>
      </c>
      <c r="M594" s="1132" t="str">
        <f>IF(ISNUMBER(MATCH(F594,Sep_Inputs_Calc!O:O,0)),"Sep","-")</f>
        <v>-</v>
      </c>
      <c r="N594" s="1132" t="str">
        <f>IF(ISNUMBER(MATCH(F1391,Oct_Inputs_Calc!O:O,0)),"Oct","-")</f>
        <v>-</v>
      </c>
      <c r="O594" s="1132"/>
      <c r="P594" s="1138" t="str">
        <f>IF(A594=
"A",_xlfn.XLOOKUP(F594,'Section A - Public Patients'!T:T,'Section A - Public Patients'!S:S),
IF(A594="B",_xlfn.XLOOKUP(F594,'Section B - Private Patients'!T:T,'Section B - Private Patients'!S:S),
IF(A594="C",_xlfn.XLOOKUP(F594,'Section C - Psych &amp; Mental Hlth'!T:T,'Section C - Psych &amp; Mental Hlth'!S:S),
IF(A594="D",_xlfn.XLOOKUP(F594,'Section D - Res Com.Care, MPHS '!T:T,'Section D - Res Com.Care, MPHS '!S:S),
IF(A594="E",_xlfn.XLOOKUP(F594,'Section E - Miscellaneous '!T:T,'Section E - Miscellaneous '!S:S))))))</f>
        <v>LINKED-X</v>
      </c>
      <c r="Q594" s="1145" t="str">
        <f>IF(A594=
"A",_xlfn.XLOOKUP(F594,'Section A - Public Patients'!T:T,'Section A - Public Patients'!V:V),
IF(A594="B",_xlfn.XLOOKUP(F594,'Section B - Private Patients'!T:T,'Section B - Private Patients'!V:V),
IF(A594="C",_xlfn.XLOOKUP(F594,'Section C - Psych &amp; Mental Hlth'!T:T,'Section C - Psych &amp; Mental Hlth'!V:V),
IF(A594="D",_xlfn.XLOOKUP(F594,'Section D - Res Com.Care, MPHS '!T:T,'Section D - Res Com.Care, MPHS '!V:V),
IF(A594="E",_xlfn.XLOOKUP(F594,'Section E - Miscellaneous '!T:T,'Section E - Miscellaneous '!V:V))))))</f>
        <v>A-1.5-004</v>
      </c>
      <c r="R594" s="1202" t="str">
        <f t="shared" si="29"/>
        <v>GRWCNOBSDGen  Private Workers' Compensation  NIIS Other Burns SD90007383</v>
      </c>
    </row>
    <row r="595" spans="1:18" x14ac:dyDescent="0.2">
      <c r="A595" s="1078" t="str">
        <f t="shared" si="28"/>
        <v>B</v>
      </c>
      <c r="B595" s="1086" t="s">
        <v>64</v>
      </c>
      <c r="C595" s="1438" t="s">
        <v>2787</v>
      </c>
      <c r="D595" s="1088" t="s">
        <v>3071</v>
      </c>
      <c r="E595" s="1438">
        <v>90005632</v>
      </c>
      <c r="F595" s="1132" t="s">
        <v>4958</v>
      </c>
      <c r="G595" s="1132"/>
      <c r="H595" s="1132"/>
      <c r="I595" s="1132" t="str">
        <f t="shared" si="27"/>
        <v>----Jul----</v>
      </c>
      <c r="J595" s="1132" t="str">
        <f>IF(ISNUMBER(MATCH(F595,Jan_Inputs_Calc!O:O,0)),"Jan","-")</f>
        <v>-</v>
      </c>
      <c r="K595" s="1132" t="str">
        <f>IF(ISNUMBER(MATCH(F595,Mar_Inputs_Calc_exHACC!O:O,0)),"Mar","-")</f>
        <v>-</v>
      </c>
      <c r="L595" s="1132" t="str">
        <f>IF(ISNUMBER(MATCH(F595,Jul_Inputs_Calc!P:P,0)),"Jul","-")</f>
        <v>Jul</v>
      </c>
      <c r="M595" s="1132" t="str">
        <f>IF(ISNUMBER(MATCH(F595,Sep_Inputs_Calc!O:O,0)),"Sep","-")</f>
        <v>-</v>
      </c>
      <c r="N595" s="1132" t="str">
        <f>IF(ISNUMBER(MATCH(F1392,Oct_Inputs_Calc!O:O,0)),"Oct","-")</f>
        <v>-</v>
      </c>
      <c r="O595" s="1132"/>
      <c r="P595" s="1138" t="str">
        <f>IF(A595=
"A",_xlfn.XLOOKUP(F595,'Section A - Public Patients'!T:T,'Section A - Public Patients'!S:S),
IF(A595="B",_xlfn.XLOOKUP(F595,'Section B - Private Patients'!T:T,'Section B - Private Patients'!S:S),
IF(A595="C",_xlfn.XLOOKUP(F595,'Section C - Psych &amp; Mental Hlth'!T:T,'Section C - Psych &amp; Mental Hlth'!S:S),
IF(A595="D",_xlfn.XLOOKUP(F595,'Section D - Res Com.Care, MPHS '!T:T,'Section D - Res Com.Care, MPHS '!S:S),
IF(A595="E",_xlfn.XLOOKUP(F595,'Section E - Miscellaneous '!T:T,'Section E - Miscellaneous '!S:S))))))</f>
        <v>LINKED-X</v>
      </c>
      <c r="Q595" s="1145" t="str">
        <f>IF(A595=
"A",_xlfn.XLOOKUP(F595,'Section A - Public Patients'!T:T,'Section A - Public Patients'!V:V),
IF(A595="B",_xlfn.XLOOKUP(F595,'Section B - Private Patients'!T:T,'Section B - Private Patients'!V:V),
IF(A595="C",_xlfn.XLOOKUP(F595,'Section C - Psych &amp; Mental Hlth'!T:T,'Section C - Psych &amp; Mental Hlth'!V:V),
IF(A595="D",_xlfn.XLOOKUP(F595,'Section D - Res Com.Care, MPHS '!T:T,'Section D - Res Com.Care, MPHS '!V:V),
IF(A595="E",_xlfn.XLOOKUP(F595,'Section E - Miscellaneous '!T:T,'Section E - Miscellaneous '!V:V))))))</f>
        <v>A-1.5-011</v>
      </c>
      <c r="R595" s="1202" t="str">
        <f t="shared" si="29"/>
        <v>GRWCNOKGen  Private Workers' Compensation  NIIS Other Renal Dialysis90005632</v>
      </c>
    </row>
    <row r="596" spans="1:18" x14ac:dyDescent="0.2">
      <c r="A596" s="1078" t="str">
        <f t="shared" si="28"/>
        <v>B</v>
      </c>
      <c r="B596" s="1086" t="s">
        <v>64</v>
      </c>
      <c r="C596" s="1438" t="s">
        <v>2788</v>
      </c>
      <c r="D596" s="1088" t="s">
        <v>3072</v>
      </c>
      <c r="E596" s="1438">
        <v>90007384</v>
      </c>
      <c r="F596" s="1132" t="s">
        <v>4959</v>
      </c>
      <c r="G596" s="1132"/>
      <c r="H596" s="1132"/>
      <c r="I596" s="1132" t="str">
        <f t="shared" si="27"/>
        <v>----Jul----</v>
      </c>
      <c r="J596" s="1132" t="str">
        <f>IF(ISNUMBER(MATCH(F596,Jan_Inputs_Calc!O:O,0)),"Jan","-")</f>
        <v>-</v>
      </c>
      <c r="K596" s="1132" t="str">
        <f>IF(ISNUMBER(MATCH(F596,Mar_Inputs_Calc_exHACC!O:O,0)),"Mar","-")</f>
        <v>-</v>
      </c>
      <c r="L596" s="1132" t="str">
        <f>IF(ISNUMBER(MATCH(F596,Jul_Inputs_Calc!P:P,0)),"Jul","-")</f>
        <v>Jul</v>
      </c>
      <c r="M596" s="1132" t="str">
        <f>IF(ISNUMBER(MATCH(F596,Sep_Inputs_Calc!O:O,0)),"Sep","-")</f>
        <v>-</v>
      </c>
      <c r="N596" s="1132" t="str">
        <f>IF(ISNUMBER(MATCH(F1393,Oct_Inputs_Calc!O:O,0)),"Oct","-")</f>
        <v>-</v>
      </c>
      <c r="O596" s="1132"/>
      <c r="P596" s="1138" t="str">
        <f>IF(A596=
"A",_xlfn.XLOOKUP(F596,'Section A - Public Patients'!T:T,'Section A - Public Patients'!S:S),
IF(A596="B",_xlfn.XLOOKUP(F596,'Section B - Private Patients'!T:T,'Section B - Private Patients'!S:S),
IF(A596="C",_xlfn.XLOOKUP(F596,'Section C - Psych &amp; Mental Hlth'!T:T,'Section C - Psych &amp; Mental Hlth'!S:S),
IF(A596="D",_xlfn.XLOOKUP(F596,'Section D - Res Com.Care, MPHS '!T:T,'Section D - Res Com.Care, MPHS '!S:S),
IF(A596="E",_xlfn.XLOOKUP(F596,'Section E - Miscellaneous '!T:T,'Section E - Miscellaneous '!S:S))))))</f>
        <v>LINKED-X</v>
      </c>
      <c r="Q596" s="1145" t="str">
        <f>IF(A596=
"A",_xlfn.XLOOKUP(F596,'Section A - Public Patients'!T:T,'Section A - Public Patients'!V:V),
IF(A596="B",_xlfn.XLOOKUP(F596,'Section B - Private Patients'!T:T,'Section B - Private Patients'!V:V),
IF(A596="C",_xlfn.XLOOKUP(F596,'Section C - Psych &amp; Mental Hlth'!T:T,'Section C - Psych &amp; Mental Hlth'!V:V),
IF(A596="D",_xlfn.XLOOKUP(F596,'Section D - Res Com.Care, MPHS '!T:T,'Section D - Res Com.Care, MPHS '!V:V),
IF(A596="E",_xlfn.XLOOKUP(F596,'Section E - Miscellaneous '!T:T,'Section E - Miscellaneous '!V:V))))))</f>
        <v>A-1.5-011</v>
      </c>
      <c r="R596" s="1202" t="str">
        <f t="shared" si="29"/>
        <v>GRWCNOKSDGen  Private Workers' Compensation  NIIS Other Renal Dialysis SD90007384</v>
      </c>
    </row>
    <row r="597" spans="1:18" x14ac:dyDescent="0.2">
      <c r="A597" s="1078" t="str">
        <f t="shared" si="28"/>
        <v>B</v>
      </c>
      <c r="B597" s="1086" t="s">
        <v>44</v>
      </c>
      <c r="C597" s="1438" t="s">
        <v>2824</v>
      </c>
      <c r="D597" s="1088" t="s">
        <v>3073</v>
      </c>
      <c r="E597" s="1438">
        <v>90006480</v>
      </c>
      <c r="F597" s="1132" t="s">
        <v>4960</v>
      </c>
      <c r="G597" s="1132"/>
      <c r="H597" s="1132"/>
      <c r="I597" s="1132" t="str">
        <f t="shared" si="27"/>
        <v>----Jul----</v>
      </c>
      <c r="J597" s="1132" t="str">
        <f>IF(ISNUMBER(MATCH(F597,Jan_Inputs_Calc!O:O,0)),"Jan","-")</f>
        <v>-</v>
      </c>
      <c r="K597" s="1132" t="str">
        <f>IF(ISNUMBER(MATCH(F597,Mar_Inputs_Calc_exHACC!O:O,0)),"Mar","-")</f>
        <v>-</v>
      </c>
      <c r="L597" s="1132" t="str">
        <f>IF(ISNUMBER(MATCH(F597,Jul_Inputs_Calc!P:P,0)),"Jul","-")</f>
        <v>Jul</v>
      </c>
      <c r="M597" s="1132" t="str">
        <f>IF(ISNUMBER(MATCH(F597,Sep_Inputs_Calc!O:O,0)),"Sep","-")</f>
        <v>-</v>
      </c>
      <c r="N597" s="1132" t="str">
        <f>IF(ISNUMBER(MATCH(F1394,Oct_Inputs_Calc!O:O,0)),"Oct","-")</f>
        <v>-</v>
      </c>
      <c r="O597" s="1132"/>
      <c r="P597" s="1138" t="str">
        <f>IF(A597=
"A",_xlfn.XLOOKUP(F597,'Section A - Public Patients'!T:T,'Section A - Public Patients'!S:S),
IF(A597="B",_xlfn.XLOOKUP(F597,'Section B - Private Patients'!T:T,'Section B - Private Patients'!S:S),
IF(A597="C",_xlfn.XLOOKUP(F597,'Section C - Psych &amp; Mental Hlth'!T:T,'Section C - Psych &amp; Mental Hlth'!S:S),
IF(A597="D",_xlfn.XLOOKUP(F597,'Section D - Res Com.Care, MPHS '!T:T,'Section D - Res Com.Care, MPHS '!S:S),
IF(A597="E",_xlfn.XLOOKUP(F597,'Section E - Miscellaneous '!T:T,'Section E - Miscellaneous '!S:S))))))</f>
        <v>LINKED-X</v>
      </c>
      <c r="Q597" s="1145" t="str">
        <f>IF(A597=
"A",_xlfn.XLOOKUP(F597,'Section A - Public Patients'!T:T,'Section A - Public Patients'!V:V),
IF(A597="B",_xlfn.XLOOKUP(F597,'Section B - Private Patients'!T:T,'Section B - Private Patients'!V:V),
IF(A597="C",_xlfn.XLOOKUP(F597,'Section C - Psych &amp; Mental Hlth'!T:T,'Section C - Psych &amp; Mental Hlth'!V:V),
IF(A597="D",_xlfn.XLOOKUP(F597,'Section D - Res Com.Care, MPHS '!T:T,'Section D - Res Com.Care, MPHS '!V:V),
IF(A597="E",_xlfn.XLOOKUP(F597,'Section E - Miscellaneous '!T:T,'Section E - Miscellaneous '!V:V))))))</f>
        <v>A-1.5-019</v>
      </c>
      <c r="R597" s="1202" t="str">
        <f t="shared" si="29"/>
        <v>GRWCNONGen  Private Workers' Compensation  NIIS Other Special Care Nursery90006480</v>
      </c>
    </row>
    <row r="598" spans="1:18" x14ac:dyDescent="0.2">
      <c r="A598" s="1078" t="str">
        <f t="shared" si="28"/>
        <v>B</v>
      </c>
      <c r="B598" s="1086" t="s">
        <v>44</v>
      </c>
      <c r="C598" s="1438" t="s">
        <v>2825</v>
      </c>
      <c r="D598" s="1088" t="s">
        <v>3074</v>
      </c>
      <c r="E598" s="1438">
        <v>90007385</v>
      </c>
      <c r="F598" s="1132" t="s">
        <v>4961</v>
      </c>
      <c r="G598" s="1132"/>
      <c r="H598" s="1132"/>
      <c r="I598" s="1132" t="str">
        <f t="shared" si="27"/>
        <v>----Jul----</v>
      </c>
      <c r="J598" s="1132" t="str">
        <f>IF(ISNUMBER(MATCH(F598,Jan_Inputs_Calc!O:O,0)),"Jan","-")</f>
        <v>-</v>
      </c>
      <c r="K598" s="1132" t="str">
        <f>IF(ISNUMBER(MATCH(F598,Mar_Inputs_Calc_exHACC!O:O,0)),"Mar","-")</f>
        <v>-</v>
      </c>
      <c r="L598" s="1132" t="str">
        <f>IF(ISNUMBER(MATCH(F598,Jul_Inputs_Calc!P:P,0)),"Jul","-")</f>
        <v>Jul</v>
      </c>
      <c r="M598" s="1132" t="str">
        <f>IF(ISNUMBER(MATCH(F598,Sep_Inputs_Calc!O:O,0)),"Sep","-")</f>
        <v>-</v>
      </c>
      <c r="N598" s="1132" t="str">
        <f>IF(ISNUMBER(MATCH(F1395,Oct_Inputs_Calc!O:O,0)),"Oct","-")</f>
        <v>-</v>
      </c>
      <c r="O598" s="1132"/>
      <c r="P598" s="1138" t="str">
        <f>IF(A598=
"A",_xlfn.XLOOKUP(F598,'Section A - Public Patients'!T:T,'Section A - Public Patients'!S:S),
IF(A598="B",_xlfn.XLOOKUP(F598,'Section B - Private Patients'!T:T,'Section B - Private Patients'!S:S),
IF(A598="C",_xlfn.XLOOKUP(F598,'Section C - Psych &amp; Mental Hlth'!T:T,'Section C - Psych &amp; Mental Hlth'!S:S),
IF(A598="D",_xlfn.XLOOKUP(F598,'Section D - Res Com.Care, MPHS '!T:T,'Section D - Res Com.Care, MPHS '!S:S),
IF(A598="E",_xlfn.XLOOKUP(F598,'Section E - Miscellaneous '!T:T,'Section E - Miscellaneous '!S:S))))))</f>
        <v>LINKED-X</v>
      </c>
      <c r="Q598" s="1145" t="str">
        <f>IF(A598=
"A",_xlfn.XLOOKUP(F598,'Section A - Public Patients'!T:T,'Section A - Public Patients'!V:V),
IF(A598="B",_xlfn.XLOOKUP(F598,'Section B - Private Patients'!T:T,'Section B - Private Patients'!V:V),
IF(A598="C",_xlfn.XLOOKUP(F598,'Section C - Psych &amp; Mental Hlth'!T:T,'Section C - Psych &amp; Mental Hlth'!V:V),
IF(A598="D",_xlfn.XLOOKUP(F598,'Section D - Res Com.Care, MPHS '!T:T,'Section D - Res Com.Care, MPHS '!V:V),
IF(A598="E",_xlfn.XLOOKUP(F598,'Section E - Miscellaneous '!T:T,'Section E - Miscellaneous '!V:V))))))</f>
        <v>A-1.5-020</v>
      </c>
      <c r="R598" s="1202" t="str">
        <f t="shared" si="29"/>
        <v>GRWCNONSDGen  Private Workers' Compensation  NIIS Other Special Care Nursery SD90007385</v>
      </c>
    </row>
    <row r="599" spans="1:18" ht="25.5" x14ac:dyDescent="0.2">
      <c r="A599" s="1078" t="str">
        <f t="shared" si="28"/>
        <v>B</v>
      </c>
      <c r="B599" s="1086" t="s">
        <v>44</v>
      </c>
      <c r="C599" s="1438" t="s">
        <v>2828</v>
      </c>
      <c r="D599" s="1088" t="s">
        <v>3075</v>
      </c>
      <c r="E599" s="1438">
        <v>90006028</v>
      </c>
      <c r="F599" s="1132" t="s">
        <v>4962</v>
      </c>
      <c r="G599" s="1132"/>
      <c r="H599" s="1132"/>
      <c r="I599" s="1132" t="str">
        <f t="shared" si="27"/>
        <v>----Jul----</v>
      </c>
      <c r="J599" s="1132" t="str">
        <f>IF(ISNUMBER(MATCH(F599,Jan_Inputs_Calc!O:O,0)),"Jan","-")</f>
        <v>-</v>
      </c>
      <c r="K599" s="1132" t="str">
        <f>IF(ISNUMBER(MATCH(F599,Mar_Inputs_Calc_exHACC!O:O,0)),"Mar","-")</f>
        <v>-</v>
      </c>
      <c r="L599" s="1132" t="str">
        <f>IF(ISNUMBER(MATCH(F599,Jul_Inputs_Calc!P:P,0)),"Jul","-")</f>
        <v>Jul</v>
      </c>
      <c r="M599" s="1132" t="str">
        <f>IF(ISNUMBER(MATCH(F599,Sep_Inputs_Calc!O:O,0)),"Sep","-")</f>
        <v>-</v>
      </c>
      <c r="N599" s="1132" t="str">
        <f>IF(ISNUMBER(MATCH(F1396,Oct_Inputs_Calc!O:O,0)),"Oct","-")</f>
        <v>-</v>
      </c>
      <c r="O599" s="1132"/>
      <c r="P599" s="1138" t="str">
        <f>IF(A599=
"A",_xlfn.XLOOKUP(F599,'Section A - Public Patients'!T:T,'Section A - Public Patients'!S:S),
IF(A599="B",_xlfn.XLOOKUP(F599,'Section B - Private Patients'!T:T,'Section B - Private Patients'!S:S),
IF(A599="C",_xlfn.XLOOKUP(F599,'Section C - Psych &amp; Mental Hlth'!T:T,'Section C - Psych &amp; Mental Hlth'!S:S),
IF(A599="D",_xlfn.XLOOKUP(F599,'Section D - Res Com.Care, MPHS '!T:T,'Section D - Res Com.Care, MPHS '!S:S),
IF(A599="E",_xlfn.XLOOKUP(F599,'Section E - Miscellaneous '!T:T,'Section E - Miscellaneous '!S:S))))))</f>
        <v>LINKED-X</v>
      </c>
      <c r="Q599" s="1145" t="str">
        <f>IF(A599=
"A",_xlfn.XLOOKUP(F599,'Section A - Public Patients'!T:T,'Section A - Public Patients'!V:V),
IF(A599="B",_xlfn.XLOOKUP(F599,'Section B - Private Patients'!T:T,'Section B - Private Patients'!V:V),
IF(A599="C",_xlfn.XLOOKUP(F599,'Section C - Psych &amp; Mental Hlth'!T:T,'Section C - Psych &amp; Mental Hlth'!V:V),
IF(A599="D",_xlfn.XLOOKUP(F599,'Section D - Res Com.Care, MPHS '!T:T,'Section D - Res Com.Care, MPHS '!V:V),
IF(A599="E",_xlfn.XLOOKUP(F599,'Section E - Miscellaneous '!T:T,'Section E - Miscellaneous '!V:V))))))</f>
        <v>A-1.5-019</v>
      </c>
      <c r="R599" s="1202" t="str">
        <f t="shared" si="29"/>
        <v>GRWCNOQGen  Private Workers' Compensation  NIIS Other Qualified Special Care Nursery90006028</v>
      </c>
    </row>
    <row r="600" spans="1:18" ht="25.5" x14ac:dyDescent="0.2">
      <c r="A600" s="1078" t="str">
        <f t="shared" si="28"/>
        <v>B</v>
      </c>
      <c r="B600" s="1086" t="s">
        <v>44</v>
      </c>
      <c r="C600" s="1438" t="s">
        <v>2830</v>
      </c>
      <c r="D600" s="1088" t="s">
        <v>3076</v>
      </c>
      <c r="E600" s="1438">
        <v>90007386</v>
      </c>
      <c r="F600" s="1132" t="s">
        <v>4963</v>
      </c>
      <c r="G600" s="1132"/>
      <c r="H600" s="1132"/>
      <c r="I600" s="1132" t="str">
        <f t="shared" si="27"/>
        <v>----Jul----</v>
      </c>
      <c r="J600" s="1132" t="str">
        <f>IF(ISNUMBER(MATCH(F600,Jan_Inputs_Calc!O:O,0)),"Jan","-")</f>
        <v>-</v>
      </c>
      <c r="K600" s="1132" t="str">
        <f>IF(ISNUMBER(MATCH(F600,Mar_Inputs_Calc_exHACC!O:O,0)),"Mar","-")</f>
        <v>-</v>
      </c>
      <c r="L600" s="1132" t="str">
        <f>IF(ISNUMBER(MATCH(F600,Jul_Inputs_Calc!P:P,0)),"Jul","-")</f>
        <v>Jul</v>
      </c>
      <c r="M600" s="1132" t="str">
        <f>IF(ISNUMBER(MATCH(F600,Sep_Inputs_Calc!O:O,0)),"Sep","-")</f>
        <v>-</v>
      </c>
      <c r="N600" s="1132" t="str">
        <f>IF(ISNUMBER(MATCH(F1397,Oct_Inputs_Calc!O:O,0)),"Oct","-")</f>
        <v>-</v>
      </c>
      <c r="O600" s="1132"/>
      <c r="P600" s="1138" t="str">
        <f>IF(A600=
"A",_xlfn.XLOOKUP(F600,'Section A - Public Patients'!T:T,'Section A - Public Patients'!S:S),
IF(A600="B",_xlfn.XLOOKUP(F600,'Section B - Private Patients'!T:T,'Section B - Private Patients'!S:S),
IF(A600="C",_xlfn.XLOOKUP(F600,'Section C - Psych &amp; Mental Hlth'!T:T,'Section C - Psych &amp; Mental Hlth'!S:S),
IF(A600="D",_xlfn.XLOOKUP(F600,'Section D - Res Com.Care, MPHS '!T:T,'Section D - Res Com.Care, MPHS '!S:S),
IF(A600="E",_xlfn.XLOOKUP(F600,'Section E - Miscellaneous '!T:T,'Section E - Miscellaneous '!S:S))))))</f>
        <v>LINKED-X</v>
      </c>
      <c r="Q600" s="1145" t="str">
        <f>IF(A600=
"A",_xlfn.XLOOKUP(F600,'Section A - Public Patients'!T:T,'Section A - Public Patients'!V:V),
IF(A600="B",_xlfn.XLOOKUP(F600,'Section B - Private Patients'!T:T,'Section B - Private Patients'!V:V),
IF(A600="C",_xlfn.XLOOKUP(F600,'Section C - Psych &amp; Mental Hlth'!T:T,'Section C - Psych &amp; Mental Hlth'!V:V),
IF(A600="D",_xlfn.XLOOKUP(F600,'Section D - Res Com.Care, MPHS '!T:T,'Section D - Res Com.Care, MPHS '!V:V),
IF(A600="E",_xlfn.XLOOKUP(F600,'Section E - Miscellaneous '!T:T,'Section E - Miscellaneous '!V:V))))))</f>
        <v>A-1.5-020</v>
      </c>
      <c r="R600" s="1202" t="str">
        <f t="shared" si="29"/>
        <v>GRWCNOQSDGen  Private Workers' Compensation  NIIS Other Qual Special Care Nursery SD90007386</v>
      </c>
    </row>
    <row r="601" spans="1:18" x14ac:dyDescent="0.2">
      <c r="A601" s="1078" t="str">
        <f t="shared" si="28"/>
        <v>B</v>
      </c>
      <c r="B601" s="1086" t="s">
        <v>92</v>
      </c>
      <c r="C601" s="1438" t="s">
        <v>2840</v>
      </c>
      <c r="D601" s="1088" t="s">
        <v>3077</v>
      </c>
      <c r="E601" s="1438">
        <v>90006481</v>
      </c>
      <c r="F601" s="1132" t="s">
        <v>4964</v>
      </c>
      <c r="G601" s="1132"/>
      <c r="H601" s="1132"/>
      <c r="I601" s="1132" t="str">
        <f t="shared" si="27"/>
        <v>----Jul----</v>
      </c>
      <c r="J601" s="1132" t="str">
        <f>IF(ISNUMBER(MATCH(F601,Jan_Inputs_Calc!O:O,0)),"Jan","-")</f>
        <v>-</v>
      </c>
      <c r="K601" s="1132" t="str">
        <f>IF(ISNUMBER(MATCH(F601,Mar_Inputs_Calc_exHACC!O:O,0)),"Mar","-")</f>
        <v>-</v>
      </c>
      <c r="L601" s="1132" t="str">
        <f>IF(ISNUMBER(MATCH(F601,Jul_Inputs_Calc!P:P,0)),"Jul","-")</f>
        <v>Jul</v>
      </c>
      <c r="M601" s="1132" t="str">
        <f>IF(ISNUMBER(MATCH(F601,Sep_Inputs_Calc!O:O,0)),"Sep","-")</f>
        <v>-</v>
      </c>
      <c r="N601" s="1132" t="str">
        <f>IF(ISNUMBER(MATCH(F1398,Oct_Inputs_Calc!O:O,0)),"Oct","-")</f>
        <v>-</v>
      </c>
      <c r="O601" s="1132"/>
      <c r="P601" s="1138" t="str">
        <f>IF(A601=
"A",_xlfn.XLOOKUP(F601,'Section A - Public Patients'!T:T,'Section A - Public Patients'!S:S),
IF(A601="B",_xlfn.XLOOKUP(F601,'Section B - Private Patients'!T:T,'Section B - Private Patients'!S:S),
IF(A601="C",_xlfn.XLOOKUP(F601,'Section C - Psych &amp; Mental Hlth'!T:T,'Section C - Psych &amp; Mental Hlth'!S:S),
IF(A601="D",_xlfn.XLOOKUP(F601,'Section D - Res Com.Care, MPHS '!T:T,'Section D - Res Com.Care, MPHS '!S:S),
IF(A601="E",_xlfn.XLOOKUP(F601,'Section E - Miscellaneous '!T:T,'Section E - Miscellaneous '!S:S))))))</f>
        <v>LINKED-X</v>
      </c>
      <c r="Q601" s="1145" t="str">
        <f>IF(A601=
"A",_xlfn.XLOOKUP(F601,'Section A - Public Patients'!T:T,'Section A - Public Patients'!V:V),
IF(A601="B",_xlfn.XLOOKUP(F601,'Section B - Private Patients'!T:T,'Section B - Private Patients'!V:V),
IF(A601="C",_xlfn.XLOOKUP(F601,'Section C - Psych &amp; Mental Hlth'!T:T,'Section C - Psych &amp; Mental Hlth'!V:V),
IF(A601="D",_xlfn.XLOOKUP(F601,'Section D - Res Com.Care, MPHS '!T:T,'Section D - Res Com.Care, MPHS '!V:V),
IF(A601="E",_xlfn.XLOOKUP(F601,'Section E - Miscellaneous '!T:T,'Section E - Miscellaneous '!V:V))))))</f>
        <v>A-1.5-001</v>
      </c>
      <c r="R601" s="1202" t="str">
        <f t="shared" si="29"/>
        <v>GSWCNOGen Share Workers' Compensation NIIS Other90006481</v>
      </c>
    </row>
    <row r="602" spans="1:18" x14ac:dyDescent="0.2">
      <c r="A602" s="1078" t="str">
        <f t="shared" si="28"/>
        <v>B</v>
      </c>
      <c r="B602" s="1086" t="s">
        <v>92</v>
      </c>
      <c r="C602" s="1438" t="s">
        <v>2849</v>
      </c>
      <c r="D602" s="1088" t="s">
        <v>3080</v>
      </c>
      <c r="E602" s="1438">
        <v>90007387</v>
      </c>
      <c r="F602" s="1132" t="s">
        <v>4965</v>
      </c>
      <c r="G602" s="1132"/>
      <c r="H602" s="1132"/>
      <c r="I602" s="1132" t="str">
        <f t="shared" si="27"/>
        <v>----Jul----</v>
      </c>
      <c r="J602" s="1132" t="str">
        <f>IF(ISNUMBER(MATCH(F602,Jan_Inputs_Calc!O:O,0)),"Jan","-")</f>
        <v>-</v>
      </c>
      <c r="K602" s="1132" t="str">
        <f>IF(ISNUMBER(MATCH(F602,Mar_Inputs_Calc_exHACC!O:O,0)),"Mar","-")</f>
        <v>-</v>
      </c>
      <c r="L602" s="1132" t="str">
        <f>IF(ISNUMBER(MATCH(F602,Jul_Inputs_Calc!P:P,0)),"Jul","-")</f>
        <v>Jul</v>
      </c>
      <c r="M602" s="1132" t="str">
        <f>IF(ISNUMBER(MATCH(F602,Sep_Inputs_Calc!O:O,0)),"Sep","-")</f>
        <v>-</v>
      </c>
      <c r="N602" s="1132" t="str">
        <f>IF(ISNUMBER(MATCH(F1399,Oct_Inputs_Calc!O:O,0)),"Oct","-")</f>
        <v>-</v>
      </c>
      <c r="O602" s="1132"/>
      <c r="P602" s="1138" t="str">
        <f>IF(A602=
"A",_xlfn.XLOOKUP(F602,'Section A - Public Patients'!T:T,'Section A - Public Patients'!S:S),
IF(A602="B",_xlfn.XLOOKUP(F602,'Section B - Private Patients'!T:T,'Section B - Private Patients'!S:S),
IF(A602="C",_xlfn.XLOOKUP(F602,'Section C - Psych &amp; Mental Hlth'!T:T,'Section C - Psych &amp; Mental Hlth'!S:S),
IF(A602="D",_xlfn.XLOOKUP(F602,'Section D - Res Com.Care, MPHS '!T:T,'Section D - Res Com.Care, MPHS '!S:S),
IF(A602="E",_xlfn.XLOOKUP(F602,'Section E - Miscellaneous '!T:T,'Section E - Miscellaneous '!S:S))))))</f>
        <v>LINKED-X</v>
      </c>
      <c r="Q602" s="1145" t="str">
        <f>IF(A602=
"A",_xlfn.XLOOKUP(F602,'Section A - Public Patients'!T:T,'Section A - Public Patients'!V:V),
IF(A602="B",_xlfn.XLOOKUP(F602,'Section B - Private Patients'!T:T,'Section B - Private Patients'!V:V),
IF(A602="C",_xlfn.XLOOKUP(F602,'Section C - Psych &amp; Mental Hlth'!T:T,'Section C - Psych &amp; Mental Hlth'!V:V),
IF(A602="D",_xlfn.XLOOKUP(F602,'Section D - Res Com.Care, MPHS '!T:T,'Section D - Res Com.Care, MPHS '!V:V),
IF(A602="E",_xlfn.XLOOKUP(F602,'Section E - Miscellaneous '!T:T,'Section E - Miscellaneous '!V:V))))))</f>
        <v>A-1.5-002</v>
      </c>
      <c r="R602" s="1202" t="str">
        <f t="shared" si="29"/>
        <v>GSWCNOSDGen Share Workers' Compensation NIIS Other SD90007387</v>
      </c>
    </row>
    <row r="603" spans="1:18" x14ac:dyDescent="0.2">
      <c r="A603" s="1078" t="str">
        <f t="shared" si="28"/>
        <v>B</v>
      </c>
      <c r="B603" s="1086" t="s">
        <v>92</v>
      </c>
      <c r="C603" s="1438" t="s">
        <v>2841</v>
      </c>
      <c r="D603" s="1088" t="s">
        <v>3083</v>
      </c>
      <c r="E603" s="1438">
        <v>90005802</v>
      </c>
      <c r="F603" s="1132" t="s">
        <v>4966</v>
      </c>
      <c r="G603" s="1132"/>
      <c r="H603" s="1132"/>
      <c r="I603" s="1132" t="str">
        <f t="shared" si="27"/>
        <v>----Jul----</v>
      </c>
      <c r="J603" s="1132" t="str">
        <f>IF(ISNUMBER(MATCH(F603,Jan_Inputs_Calc!O:O,0)),"Jan","-")</f>
        <v>-</v>
      </c>
      <c r="K603" s="1132" t="str">
        <f>IF(ISNUMBER(MATCH(F603,Mar_Inputs_Calc_exHACC!O:O,0)),"Mar","-")</f>
        <v>-</v>
      </c>
      <c r="L603" s="1132" t="str">
        <f>IF(ISNUMBER(MATCH(F603,Jul_Inputs_Calc!P:P,0)),"Jul","-")</f>
        <v>Jul</v>
      </c>
      <c r="M603" s="1132" t="str">
        <f>IF(ISNUMBER(MATCH(F603,Sep_Inputs_Calc!O:O,0)),"Sep","-")</f>
        <v>-</v>
      </c>
      <c r="N603" s="1132" t="str">
        <f>IF(ISNUMBER(MATCH(F1400,Oct_Inputs_Calc!O:O,0)),"Oct","-")</f>
        <v>-</v>
      </c>
      <c r="O603" s="1132"/>
      <c r="P603" s="1138" t="str">
        <f>IF(A603=
"A",_xlfn.XLOOKUP(F603,'Section A - Public Patients'!T:T,'Section A - Public Patients'!S:S),
IF(A603="B",_xlfn.XLOOKUP(F603,'Section B - Private Patients'!T:T,'Section B - Private Patients'!S:S),
IF(A603="C",_xlfn.XLOOKUP(F603,'Section C - Psych &amp; Mental Hlth'!T:T,'Section C - Psych &amp; Mental Hlth'!S:S),
IF(A603="D",_xlfn.XLOOKUP(F603,'Section D - Res Com.Care, MPHS '!T:T,'Section D - Res Com.Care, MPHS '!S:S),
IF(A603="E",_xlfn.XLOOKUP(F603,'Section E - Miscellaneous '!T:T,'Section E - Miscellaneous '!S:S))))))</f>
        <v>LINKED-X</v>
      </c>
      <c r="Q603" s="1145" t="str">
        <f>IF(A603=
"A",_xlfn.XLOOKUP(F603,'Section A - Public Patients'!T:T,'Section A - Public Patients'!V:V),
IF(A603="B",_xlfn.XLOOKUP(F603,'Section B - Private Patients'!T:T,'Section B - Private Patients'!V:V),
IF(A603="C",_xlfn.XLOOKUP(F603,'Section C - Psych &amp; Mental Hlth'!T:T,'Section C - Psych &amp; Mental Hlth'!V:V),
IF(A603="D",_xlfn.XLOOKUP(F603,'Section D - Res Com.Care, MPHS '!T:T,'Section D - Res Com.Care, MPHS '!V:V),
IF(A603="E",_xlfn.XLOOKUP(F603,'Section E - Miscellaneous '!T:T,'Section E - Miscellaneous '!V:V))))))</f>
        <v>A-1.5-003</v>
      </c>
      <c r="R603" s="1202" t="str">
        <f t="shared" si="29"/>
        <v>GSWCNOCGen Share Workers' Compensation NIIS Other Coronary Care90005802</v>
      </c>
    </row>
    <row r="604" spans="1:18" x14ac:dyDescent="0.2">
      <c r="A604" s="1078" t="str">
        <f t="shared" si="28"/>
        <v>B</v>
      </c>
      <c r="B604" s="1086" t="s">
        <v>92</v>
      </c>
      <c r="C604" s="1438" t="s">
        <v>2842</v>
      </c>
      <c r="D604" s="1088" t="s">
        <v>3084</v>
      </c>
      <c r="E604" s="1438">
        <v>90007388</v>
      </c>
      <c r="F604" s="1132" t="s">
        <v>4967</v>
      </c>
      <c r="G604" s="1132"/>
      <c r="H604" s="1132"/>
      <c r="I604" s="1132" t="str">
        <f t="shared" si="27"/>
        <v>----Jul----</v>
      </c>
      <c r="J604" s="1132" t="str">
        <f>IF(ISNUMBER(MATCH(F604,Jan_Inputs_Calc!O:O,0)),"Jan","-")</f>
        <v>-</v>
      </c>
      <c r="K604" s="1132" t="str">
        <f>IF(ISNUMBER(MATCH(F604,Mar_Inputs_Calc_exHACC!O:O,0)),"Mar","-")</f>
        <v>-</v>
      </c>
      <c r="L604" s="1132" t="str">
        <f>IF(ISNUMBER(MATCH(F604,Jul_Inputs_Calc!P:P,0)),"Jul","-")</f>
        <v>Jul</v>
      </c>
      <c r="M604" s="1132" t="str">
        <f>IF(ISNUMBER(MATCH(F604,Sep_Inputs_Calc!O:O,0)),"Sep","-")</f>
        <v>-</v>
      </c>
      <c r="N604" s="1132" t="str">
        <f>IF(ISNUMBER(MATCH(F1401,Oct_Inputs_Calc!O:O,0)),"Oct","-")</f>
        <v>-</v>
      </c>
      <c r="O604" s="1132"/>
      <c r="P604" s="1138" t="str">
        <f>IF(A604=
"A",_xlfn.XLOOKUP(F604,'Section A - Public Patients'!T:T,'Section A - Public Patients'!S:S),
IF(A604="B",_xlfn.XLOOKUP(F604,'Section B - Private Patients'!T:T,'Section B - Private Patients'!S:S),
IF(A604="C",_xlfn.XLOOKUP(F604,'Section C - Psych &amp; Mental Hlth'!T:T,'Section C - Psych &amp; Mental Hlth'!S:S),
IF(A604="D",_xlfn.XLOOKUP(F604,'Section D - Res Com.Care, MPHS '!T:T,'Section D - Res Com.Care, MPHS '!S:S),
IF(A604="E",_xlfn.XLOOKUP(F604,'Section E - Miscellaneous '!T:T,'Section E - Miscellaneous '!S:S))))))</f>
        <v>LINKED-X</v>
      </c>
      <c r="Q604" s="1145" t="str">
        <f>IF(A604=
"A",_xlfn.XLOOKUP(F604,'Section A - Public Patients'!T:T,'Section A - Public Patients'!V:V),
IF(A604="B",_xlfn.XLOOKUP(F604,'Section B - Private Patients'!T:T,'Section B - Private Patients'!V:V),
IF(A604="C",_xlfn.XLOOKUP(F604,'Section C - Psych &amp; Mental Hlth'!T:T,'Section C - Psych &amp; Mental Hlth'!V:V),
IF(A604="D",_xlfn.XLOOKUP(F604,'Section D - Res Com.Care, MPHS '!T:T,'Section D - Res Com.Care, MPHS '!V:V),
IF(A604="E",_xlfn.XLOOKUP(F604,'Section E - Miscellaneous '!T:T,'Section E - Miscellaneous '!V:V))))))</f>
        <v>A-1.5-004</v>
      </c>
      <c r="R604" s="1202" t="str">
        <f t="shared" si="29"/>
        <v>GSWCNOCSDGen Share Workers' Compensation NIIS Other Coronary Care SD 90007388</v>
      </c>
    </row>
    <row r="605" spans="1:18" x14ac:dyDescent="0.2">
      <c r="A605" s="1078" t="str">
        <f t="shared" si="28"/>
        <v>B</v>
      </c>
      <c r="B605" s="1086" t="s">
        <v>92</v>
      </c>
      <c r="C605" s="1438" t="s">
        <v>2843</v>
      </c>
      <c r="D605" s="1088" t="s">
        <v>3078</v>
      </c>
      <c r="E605" s="1438">
        <v>90006482</v>
      </c>
      <c r="F605" s="1132" t="s">
        <v>4968</v>
      </c>
      <c r="G605" s="1132"/>
      <c r="H605" s="1132"/>
      <c r="I605" s="1132" t="str">
        <f t="shared" si="27"/>
        <v>----Jul----</v>
      </c>
      <c r="J605" s="1132" t="str">
        <f>IF(ISNUMBER(MATCH(F605,Jan_Inputs_Calc!O:O,0)),"Jan","-")</f>
        <v>-</v>
      </c>
      <c r="K605" s="1132" t="str">
        <f>IF(ISNUMBER(MATCH(F605,Mar_Inputs_Calc_exHACC!O:O,0)),"Mar","-")</f>
        <v>-</v>
      </c>
      <c r="L605" s="1132" t="str">
        <f>IF(ISNUMBER(MATCH(F605,Jul_Inputs_Calc!P:P,0)),"Jul","-")</f>
        <v>Jul</v>
      </c>
      <c r="M605" s="1132" t="str">
        <f>IF(ISNUMBER(MATCH(F605,Sep_Inputs_Calc!O:O,0)),"Sep","-")</f>
        <v>-</v>
      </c>
      <c r="N605" s="1132" t="str">
        <f>IF(ISNUMBER(MATCH(F1402,Oct_Inputs_Calc!O:O,0)),"Oct","-")</f>
        <v>-</v>
      </c>
      <c r="O605" s="1132"/>
      <c r="P605" s="1138" t="str">
        <f>IF(A605=
"A",_xlfn.XLOOKUP(F605,'Section A - Public Patients'!T:T,'Section A - Public Patients'!S:S),
IF(A605="B",_xlfn.XLOOKUP(F605,'Section B - Private Patients'!T:T,'Section B - Private Patients'!S:S),
IF(A605="C",_xlfn.XLOOKUP(F605,'Section C - Psych &amp; Mental Hlth'!T:T,'Section C - Psych &amp; Mental Hlth'!S:S),
IF(A605="D",_xlfn.XLOOKUP(F605,'Section D - Res Com.Care, MPHS '!T:T,'Section D - Res Com.Care, MPHS '!S:S),
IF(A605="E",_xlfn.XLOOKUP(F605,'Section E - Miscellaneous '!T:T,'Section E - Miscellaneous '!S:S))))))</f>
        <v>LINKED-X</v>
      </c>
      <c r="Q605" s="1145" t="str">
        <f>IF(A605=
"A",_xlfn.XLOOKUP(F605,'Section A - Public Patients'!T:T,'Section A - Public Patients'!V:V),
IF(A605="B",_xlfn.XLOOKUP(F605,'Section B - Private Patients'!T:T,'Section B - Private Patients'!V:V),
IF(A605="C",_xlfn.XLOOKUP(F605,'Section C - Psych &amp; Mental Hlth'!T:T,'Section C - Psych &amp; Mental Hlth'!V:V),
IF(A605="D",_xlfn.XLOOKUP(F605,'Section D - Res Com.Care, MPHS '!T:T,'Section D - Res Com.Care, MPHS '!V:V),
IF(A605="E",_xlfn.XLOOKUP(F605,'Section E - Miscellaneous '!T:T,'Section E - Miscellaneous '!V:V))))))</f>
        <v>A-1.5-005</v>
      </c>
      <c r="R605" s="1202" t="str">
        <f t="shared" si="29"/>
        <v>GSWCNOIGen Share Workers' Compensation NIIS Other ICU90006482</v>
      </c>
    </row>
    <row r="606" spans="1:18" x14ac:dyDescent="0.2">
      <c r="A606" s="1078" t="str">
        <f t="shared" si="28"/>
        <v>B</v>
      </c>
      <c r="B606" s="1086" t="s">
        <v>92</v>
      </c>
      <c r="C606" s="1438" t="s">
        <v>2844</v>
      </c>
      <c r="D606" s="1088" t="s">
        <v>3079</v>
      </c>
      <c r="E606" s="1438">
        <v>90007389</v>
      </c>
      <c r="F606" s="1132" t="s">
        <v>4969</v>
      </c>
      <c r="G606" s="1132"/>
      <c r="H606" s="1132"/>
      <c r="I606" s="1132" t="str">
        <f t="shared" si="27"/>
        <v>----Jul----</v>
      </c>
      <c r="J606" s="1132" t="str">
        <f>IF(ISNUMBER(MATCH(F606,Jan_Inputs_Calc!O:O,0)),"Jan","-")</f>
        <v>-</v>
      </c>
      <c r="K606" s="1132" t="str">
        <f>IF(ISNUMBER(MATCH(F606,Mar_Inputs_Calc_exHACC!O:O,0)),"Mar","-")</f>
        <v>-</v>
      </c>
      <c r="L606" s="1132" t="str">
        <f>IF(ISNUMBER(MATCH(F606,Jul_Inputs_Calc!P:P,0)),"Jul","-")</f>
        <v>Jul</v>
      </c>
      <c r="M606" s="1132" t="str">
        <f>IF(ISNUMBER(MATCH(F606,Sep_Inputs_Calc!O:O,0)),"Sep","-")</f>
        <v>-</v>
      </c>
      <c r="N606" s="1132" t="str">
        <f>IF(ISNUMBER(MATCH(F1403,Oct_Inputs_Calc!O:O,0)),"Oct","-")</f>
        <v>-</v>
      </c>
      <c r="O606" s="1132"/>
      <c r="P606" s="1138" t="str">
        <f>IF(A606=
"A",_xlfn.XLOOKUP(F606,'Section A - Public Patients'!T:T,'Section A - Public Patients'!S:S),
IF(A606="B",_xlfn.XLOOKUP(F606,'Section B - Private Patients'!T:T,'Section B - Private Patients'!S:S),
IF(A606="C",_xlfn.XLOOKUP(F606,'Section C - Psych &amp; Mental Hlth'!T:T,'Section C - Psych &amp; Mental Hlth'!S:S),
IF(A606="D",_xlfn.XLOOKUP(F606,'Section D - Res Com.Care, MPHS '!T:T,'Section D - Res Com.Care, MPHS '!S:S),
IF(A606="E",_xlfn.XLOOKUP(F606,'Section E - Miscellaneous '!T:T,'Section E - Miscellaneous '!S:S))))))</f>
        <v>LINKED-X</v>
      </c>
      <c r="Q606" s="1145" t="str">
        <f>IF(A606=
"A",_xlfn.XLOOKUP(F606,'Section A - Public Patients'!T:T,'Section A - Public Patients'!V:V),
IF(A606="B",_xlfn.XLOOKUP(F606,'Section B - Private Patients'!T:T,'Section B - Private Patients'!V:V),
IF(A606="C",_xlfn.XLOOKUP(F606,'Section C - Psych &amp; Mental Hlth'!T:T,'Section C - Psych &amp; Mental Hlth'!V:V),
IF(A606="D",_xlfn.XLOOKUP(F606,'Section D - Res Com.Care, MPHS '!T:T,'Section D - Res Com.Care, MPHS '!V:V),
IF(A606="E",_xlfn.XLOOKUP(F606,'Section E - Miscellaneous '!T:T,'Section E - Miscellaneous '!V:V))))))</f>
        <v>A-1.5-006</v>
      </c>
      <c r="R606" s="1202" t="str">
        <f t="shared" si="29"/>
        <v>GSWCNOISDGen Share Workers' Compensation NIIS Other ICU SD90007389</v>
      </c>
    </row>
    <row r="607" spans="1:18" x14ac:dyDescent="0.2">
      <c r="A607" s="1078" t="str">
        <f t="shared" si="28"/>
        <v>B</v>
      </c>
      <c r="B607" s="1086" t="s">
        <v>92</v>
      </c>
      <c r="C607" s="1438" t="s">
        <v>2832</v>
      </c>
      <c r="D607" s="1088" t="s">
        <v>3081</v>
      </c>
      <c r="E607" s="1438">
        <v>90006029</v>
      </c>
      <c r="F607" s="1132" t="s">
        <v>4970</v>
      </c>
      <c r="G607" s="1132"/>
      <c r="H607" s="1132"/>
      <c r="I607" s="1132" t="str">
        <f t="shared" si="27"/>
        <v>----Jul----</v>
      </c>
      <c r="J607" s="1132" t="str">
        <f>IF(ISNUMBER(MATCH(F607,Jan_Inputs_Calc!O:O,0)),"Jan","-")</f>
        <v>-</v>
      </c>
      <c r="K607" s="1132" t="str">
        <f>IF(ISNUMBER(MATCH(F607,Mar_Inputs_Calc_exHACC!O:O,0)),"Mar","-")</f>
        <v>-</v>
      </c>
      <c r="L607" s="1132" t="str">
        <f>IF(ISNUMBER(MATCH(F607,Jul_Inputs_Calc!P:P,0)),"Jul","-")</f>
        <v>Jul</v>
      </c>
      <c r="M607" s="1132" t="str">
        <f>IF(ISNUMBER(MATCH(F607,Sep_Inputs_Calc!O:O,0)),"Sep","-")</f>
        <v>-</v>
      </c>
      <c r="N607" s="1132" t="str">
        <f>IF(ISNUMBER(MATCH(F1404,Oct_Inputs_Calc!O:O,0)),"Oct","-")</f>
        <v>-</v>
      </c>
      <c r="O607" s="1132"/>
      <c r="P607" s="1138" t="str">
        <f>IF(A607=
"A",_xlfn.XLOOKUP(F607,'Section A - Public Patients'!T:T,'Section A - Public Patients'!S:S),
IF(A607="B",_xlfn.XLOOKUP(F607,'Section B - Private Patients'!T:T,'Section B - Private Patients'!S:S),
IF(A607="C",_xlfn.XLOOKUP(F607,'Section C - Psych &amp; Mental Hlth'!T:T,'Section C - Psych &amp; Mental Hlth'!S:S),
IF(A607="D",_xlfn.XLOOKUP(F607,'Section D - Res Com.Care, MPHS '!T:T,'Section D - Res Com.Care, MPHS '!S:S),
IF(A607="E",_xlfn.XLOOKUP(F607,'Section E - Miscellaneous '!T:T,'Section E - Miscellaneous '!S:S))))))</f>
        <v>LINKED-X</v>
      </c>
      <c r="Q607" s="1145" t="str">
        <f>IF(A607=
"A",_xlfn.XLOOKUP(F607,'Section A - Public Patients'!T:T,'Section A - Public Patients'!V:V),
IF(A607="B",_xlfn.XLOOKUP(F607,'Section B - Private Patients'!T:T,'Section B - Private Patients'!V:V),
IF(A607="C",_xlfn.XLOOKUP(F607,'Section C - Psych &amp; Mental Hlth'!T:T,'Section C - Psych &amp; Mental Hlth'!V:V),
IF(A607="D",_xlfn.XLOOKUP(F607,'Section D - Res Com.Care, MPHS '!T:T,'Section D - Res Com.Care, MPHS '!V:V),
IF(A607="E",_xlfn.XLOOKUP(F607,'Section E - Miscellaneous '!T:T,'Section E - Miscellaneous '!V:V))))))</f>
        <v>A-1.5-009</v>
      </c>
      <c r="R607" s="1202" t="str">
        <f t="shared" si="29"/>
        <v>GSWCNOBGen Share Workers' Compensation NIIS Other Burns 90006029</v>
      </c>
    </row>
    <row r="608" spans="1:18" x14ac:dyDescent="0.2">
      <c r="A608" s="1078" t="str">
        <f t="shared" si="28"/>
        <v>B</v>
      </c>
      <c r="B608" s="1086" t="s">
        <v>92</v>
      </c>
      <c r="C608" s="1438" t="s">
        <v>2833</v>
      </c>
      <c r="D608" s="1088" t="s">
        <v>3082</v>
      </c>
      <c r="E608" s="1438">
        <v>90007390</v>
      </c>
      <c r="F608" s="1132" t="s">
        <v>4971</v>
      </c>
      <c r="G608" s="1132"/>
      <c r="H608" s="1132"/>
      <c r="I608" s="1132" t="str">
        <f t="shared" si="27"/>
        <v>----Jul----</v>
      </c>
      <c r="J608" s="1132" t="str">
        <f>IF(ISNUMBER(MATCH(F608,Jan_Inputs_Calc!O:O,0)),"Jan","-")</f>
        <v>-</v>
      </c>
      <c r="K608" s="1132" t="str">
        <f>IF(ISNUMBER(MATCH(F608,Mar_Inputs_Calc_exHACC!O:O,0)),"Mar","-")</f>
        <v>-</v>
      </c>
      <c r="L608" s="1132" t="str">
        <f>IF(ISNUMBER(MATCH(F608,Jul_Inputs_Calc!P:P,0)),"Jul","-")</f>
        <v>Jul</v>
      </c>
      <c r="M608" s="1132" t="str">
        <f>IF(ISNUMBER(MATCH(F608,Sep_Inputs_Calc!O:O,0)),"Sep","-")</f>
        <v>-</v>
      </c>
      <c r="N608" s="1132" t="str">
        <f>IF(ISNUMBER(MATCH(F1405,Oct_Inputs_Calc!O:O,0)),"Oct","-")</f>
        <v>-</v>
      </c>
      <c r="O608" s="1132"/>
      <c r="P608" s="1138" t="str">
        <f>IF(A608=
"A",_xlfn.XLOOKUP(F608,'Section A - Public Patients'!T:T,'Section A - Public Patients'!S:S),
IF(A608="B",_xlfn.XLOOKUP(F608,'Section B - Private Patients'!T:T,'Section B - Private Patients'!S:S),
IF(A608="C",_xlfn.XLOOKUP(F608,'Section C - Psych &amp; Mental Hlth'!T:T,'Section C - Psych &amp; Mental Hlth'!S:S),
IF(A608="D",_xlfn.XLOOKUP(F608,'Section D - Res Com.Care, MPHS '!T:T,'Section D - Res Com.Care, MPHS '!S:S),
IF(A608="E",_xlfn.XLOOKUP(F608,'Section E - Miscellaneous '!T:T,'Section E - Miscellaneous '!S:S))))))</f>
        <v>LINKED-X</v>
      </c>
      <c r="Q608" s="1145" t="str">
        <f>IF(A608=
"A",_xlfn.XLOOKUP(F608,'Section A - Public Patients'!T:T,'Section A - Public Patients'!V:V),
IF(A608="B",_xlfn.XLOOKUP(F608,'Section B - Private Patients'!T:T,'Section B - Private Patients'!V:V),
IF(A608="C",_xlfn.XLOOKUP(F608,'Section C - Psych &amp; Mental Hlth'!T:T,'Section C - Psych &amp; Mental Hlth'!V:V),
IF(A608="D",_xlfn.XLOOKUP(F608,'Section D - Res Com.Care, MPHS '!T:T,'Section D - Res Com.Care, MPHS '!V:V),
IF(A608="E",_xlfn.XLOOKUP(F608,'Section E - Miscellaneous '!T:T,'Section E - Miscellaneous '!V:V))))))</f>
        <v>A-1.5-004</v>
      </c>
      <c r="R608" s="1202" t="str">
        <f t="shared" si="29"/>
        <v>GSWCNOBSDGen Share Workers' Compensation NIIS Other Burns SD90007390</v>
      </c>
    </row>
    <row r="609" spans="1:18" x14ac:dyDescent="0.2">
      <c r="A609" s="1078" t="str">
        <f t="shared" si="28"/>
        <v>B</v>
      </c>
      <c r="B609" s="1086" t="s">
        <v>92</v>
      </c>
      <c r="C609" s="1438" t="s">
        <v>2834</v>
      </c>
      <c r="D609" s="1088" t="s">
        <v>3085</v>
      </c>
      <c r="E609" s="1438">
        <v>90006483</v>
      </c>
      <c r="F609" s="1132" t="s">
        <v>4972</v>
      </c>
      <c r="G609" s="1132"/>
      <c r="H609" s="1132"/>
      <c r="I609" s="1132" t="str">
        <f t="shared" si="27"/>
        <v>----Jul----</v>
      </c>
      <c r="J609" s="1132" t="str">
        <f>IF(ISNUMBER(MATCH(F609,Jan_Inputs_Calc!O:O,0)),"Jan","-")</f>
        <v>-</v>
      </c>
      <c r="K609" s="1132" t="str">
        <f>IF(ISNUMBER(MATCH(F609,Mar_Inputs_Calc_exHACC!O:O,0)),"Mar","-")</f>
        <v>-</v>
      </c>
      <c r="L609" s="1132" t="str">
        <f>IF(ISNUMBER(MATCH(F609,Jul_Inputs_Calc!P:P,0)),"Jul","-")</f>
        <v>Jul</v>
      </c>
      <c r="M609" s="1132" t="str">
        <f>IF(ISNUMBER(MATCH(F609,Sep_Inputs_Calc!O:O,0)),"Sep","-")</f>
        <v>-</v>
      </c>
      <c r="N609" s="1132" t="str">
        <f>IF(ISNUMBER(MATCH(F1406,Oct_Inputs_Calc!O:O,0)),"Oct","-")</f>
        <v>-</v>
      </c>
      <c r="O609" s="1132"/>
      <c r="P609" s="1138" t="str">
        <f>IF(A609=
"A",_xlfn.XLOOKUP(F609,'Section A - Public Patients'!T:T,'Section A - Public Patients'!S:S),
IF(A609="B",_xlfn.XLOOKUP(F609,'Section B - Private Patients'!T:T,'Section B - Private Patients'!S:S),
IF(A609="C",_xlfn.XLOOKUP(F609,'Section C - Psych &amp; Mental Hlth'!T:T,'Section C - Psych &amp; Mental Hlth'!S:S),
IF(A609="D",_xlfn.XLOOKUP(F609,'Section D - Res Com.Care, MPHS '!T:T,'Section D - Res Com.Care, MPHS '!S:S),
IF(A609="E",_xlfn.XLOOKUP(F609,'Section E - Miscellaneous '!T:T,'Section E - Miscellaneous '!S:S))))))</f>
        <v>LINKED-X</v>
      </c>
      <c r="Q609" s="1145" t="str">
        <f>IF(A609=
"A",_xlfn.XLOOKUP(F609,'Section A - Public Patients'!T:T,'Section A - Public Patients'!V:V),
IF(A609="B",_xlfn.XLOOKUP(F609,'Section B - Private Patients'!T:T,'Section B - Private Patients'!V:V),
IF(A609="C",_xlfn.XLOOKUP(F609,'Section C - Psych &amp; Mental Hlth'!T:T,'Section C - Psych &amp; Mental Hlth'!V:V),
IF(A609="D",_xlfn.XLOOKUP(F609,'Section D - Res Com.Care, MPHS '!T:T,'Section D - Res Com.Care, MPHS '!V:V),
IF(A609="E",_xlfn.XLOOKUP(F609,'Section E - Miscellaneous '!T:T,'Section E - Miscellaneous '!V:V))))))</f>
        <v>A-1.5-011</v>
      </c>
      <c r="R609" s="1202" t="str">
        <f t="shared" si="29"/>
        <v>GSWCNOKGen Share Workers' Compensation NIIS Other Renal Dialysis90006483</v>
      </c>
    </row>
    <row r="610" spans="1:18" x14ac:dyDescent="0.2">
      <c r="A610" s="1078" t="str">
        <f t="shared" si="28"/>
        <v>B</v>
      </c>
      <c r="B610" s="1086" t="s">
        <v>92</v>
      </c>
      <c r="C610" s="1438" t="s">
        <v>2835</v>
      </c>
      <c r="D610" s="1088" t="s">
        <v>3086</v>
      </c>
      <c r="E610" s="1438">
        <v>90007391</v>
      </c>
      <c r="F610" s="1132" t="s">
        <v>4973</v>
      </c>
      <c r="G610" s="1132"/>
      <c r="H610" s="1132"/>
      <c r="I610" s="1132" t="str">
        <f t="shared" si="27"/>
        <v>----Jul----</v>
      </c>
      <c r="J610" s="1132" t="str">
        <f>IF(ISNUMBER(MATCH(F610,Jan_Inputs_Calc!O:O,0)),"Jan","-")</f>
        <v>-</v>
      </c>
      <c r="K610" s="1132" t="str">
        <f>IF(ISNUMBER(MATCH(F610,Mar_Inputs_Calc_exHACC!O:O,0)),"Mar","-")</f>
        <v>-</v>
      </c>
      <c r="L610" s="1132" t="str">
        <f>IF(ISNUMBER(MATCH(F610,Jul_Inputs_Calc!P:P,0)),"Jul","-")</f>
        <v>Jul</v>
      </c>
      <c r="M610" s="1132" t="str">
        <f>IF(ISNUMBER(MATCH(F610,Sep_Inputs_Calc!O:O,0)),"Sep","-")</f>
        <v>-</v>
      </c>
      <c r="N610" s="1132" t="str">
        <f>IF(ISNUMBER(MATCH(F1407,Oct_Inputs_Calc!O:O,0)),"Oct","-")</f>
        <v>-</v>
      </c>
      <c r="O610" s="1132"/>
      <c r="P610" s="1138" t="str">
        <f>IF(A610=
"A",_xlfn.XLOOKUP(F610,'Section A - Public Patients'!T:T,'Section A - Public Patients'!S:S),
IF(A610="B",_xlfn.XLOOKUP(F610,'Section B - Private Patients'!T:T,'Section B - Private Patients'!S:S),
IF(A610="C",_xlfn.XLOOKUP(F610,'Section C - Psych &amp; Mental Hlth'!T:T,'Section C - Psych &amp; Mental Hlth'!S:S),
IF(A610="D",_xlfn.XLOOKUP(F610,'Section D - Res Com.Care, MPHS '!T:T,'Section D - Res Com.Care, MPHS '!S:S),
IF(A610="E",_xlfn.XLOOKUP(F610,'Section E - Miscellaneous '!T:T,'Section E - Miscellaneous '!S:S))))))</f>
        <v>LINKED-X</v>
      </c>
      <c r="Q610" s="1145" t="str">
        <f>IF(A610=
"A",_xlfn.XLOOKUP(F610,'Section A - Public Patients'!T:T,'Section A - Public Patients'!V:V),
IF(A610="B",_xlfn.XLOOKUP(F610,'Section B - Private Patients'!T:T,'Section B - Private Patients'!V:V),
IF(A610="C",_xlfn.XLOOKUP(F610,'Section C - Psych &amp; Mental Hlth'!T:T,'Section C - Psych &amp; Mental Hlth'!V:V),
IF(A610="D",_xlfn.XLOOKUP(F610,'Section D - Res Com.Care, MPHS '!T:T,'Section D - Res Com.Care, MPHS '!V:V),
IF(A610="E",_xlfn.XLOOKUP(F610,'Section E - Miscellaneous '!T:T,'Section E - Miscellaneous '!V:V))))))</f>
        <v>A-1.5-011</v>
      </c>
      <c r="R610" s="1202" t="str">
        <f t="shared" si="29"/>
        <v>GSWCNOKSDGen Share Workers' Compensation NIIS Other Renal Dialysis SD90007391</v>
      </c>
    </row>
    <row r="611" spans="1:18" x14ac:dyDescent="0.2">
      <c r="A611" s="1078" t="str">
        <f t="shared" si="28"/>
        <v>B</v>
      </c>
      <c r="B611" s="1086" t="s">
        <v>92</v>
      </c>
      <c r="C611" s="1438" t="s">
        <v>2850</v>
      </c>
      <c r="D611" s="1088" t="s">
        <v>3087</v>
      </c>
      <c r="E611" s="1438">
        <v>90005689</v>
      </c>
      <c r="F611" s="1132" t="s">
        <v>4974</v>
      </c>
      <c r="G611" s="1132"/>
      <c r="H611" s="1132"/>
      <c r="I611" s="1132" t="str">
        <f t="shared" si="27"/>
        <v>----Jul----</v>
      </c>
      <c r="J611" s="1132" t="str">
        <f>IF(ISNUMBER(MATCH(F611,Jan_Inputs_Calc!O:O,0)),"Jan","-")</f>
        <v>-</v>
      </c>
      <c r="K611" s="1132" t="str">
        <f>IF(ISNUMBER(MATCH(F611,Mar_Inputs_Calc_exHACC!O:O,0)),"Mar","-")</f>
        <v>-</v>
      </c>
      <c r="L611" s="1132" t="str">
        <f>IF(ISNUMBER(MATCH(F611,Jul_Inputs_Calc!P:P,0)),"Jul","-")</f>
        <v>Jul</v>
      </c>
      <c r="M611" s="1132" t="str">
        <f>IF(ISNUMBER(MATCH(F611,Sep_Inputs_Calc!O:O,0)),"Sep","-")</f>
        <v>-</v>
      </c>
      <c r="N611" s="1132" t="str">
        <f>IF(ISNUMBER(MATCH(F1408,Oct_Inputs_Calc!O:O,0)),"Oct","-")</f>
        <v>-</v>
      </c>
      <c r="O611" s="1132"/>
      <c r="P611" s="1138" t="str">
        <f>IF(A611=
"A",_xlfn.XLOOKUP(F611,'Section A - Public Patients'!T:T,'Section A - Public Patients'!S:S),
IF(A611="B",_xlfn.XLOOKUP(F611,'Section B - Private Patients'!T:T,'Section B - Private Patients'!S:S),
IF(A611="C",_xlfn.XLOOKUP(F611,'Section C - Psych &amp; Mental Hlth'!T:T,'Section C - Psych &amp; Mental Hlth'!S:S),
IF(A611="D",_xlfn.XLOOKUP(F611,'Section D - Res Com.Care, MPHS '!T:T,'Section D - Res Com.Care, MPHS '!S:S),
IF(A611="E",_xlfn.XLOOKUP(F611,'Section E - Miscellaneous '!T:T,'Section E - Miscellaneous '!S:S))))))</f>
        <v>LINKED-X</v>
      </c>
      <c r="Q611" s="1145" t="str">
        <f>IF(A611=
"A",_xlfn.XLOOKUP(F611,'Section A - Public Patients'!T:T,'Section A - Public Patients'!V:V),
IF(A611="B",_xlfn.XLOOKUP(F611,'Section B - Private Patients'!T:T,'Section B - Private Patients'!V:V),
IF(A611="C",_xlfn.XLOOKUP(F611,'Section C - Psych &amp; Mental Hlth'!T:T,'Section C - Psych &amp; Mental Hlth'!V:V),
IF(A611="D",_xlfn.XLOOKUP(F611,'Section D - Res Com.Care, MPHS '!T:T,'Section D - Res Com.Care, MPHS '!V:V),
IF(A611="E",_xlfn.XLOOKUP(F611,'Section E - Miscellaneous '!T:T,'Section E - Miscellaneous '!V:V))))))</f>
        <v>A-1.5-007</v>
      </c>
      <c r="R611" s="1202" t="str">
        <f t="shared" si="29"/>
        <v>GSWCNORGen Share Workers' Compensation NIIS Other Rehab90005689</v>
      </c>
    </row>
    <row r="612" spans="1:18" x14ac:dyDescent="0.2">
      <c r="A612" s="1078" t="str">
        <f t="shared" si="28"/>
        <v>B</v>
      </c>
      <c r="B612" s="1086" t="s">
        <v>92</v>
      </c>
      <c r="C612" s="1438" t="s">
        <v>2851</v>
      </c>
      <c r="D612" s="1088" t="s">
        <v>3088</v>
      </c>
      <c r="E612" s="1438">
        <v>90007392</v>
      </c>
      <c r="F612" s="1132" t="s">
        <v>4975</v>
      </c>
      <c r="G612" s="1132"/>
      <c r="H612" s="1132"/>
      <c r="I612" s="1132" t="str">
        <f t="shared" si="27"/>
        <v>----Jul----</v>
      </c>
      <c r="J612" s="1132" t="str">
        <f>IF(ISNUMBER(MATCH(F612,Jan_Inputs_Calc!O:O,0)),"Jan","-")</f>
        <v>-</v>
      </c>
      <c r="K612" s="1132" t="str">
        <f>IF(ISNUMBER(MATCH(F612,Mar_Inputs_Calc_exHACC!O:O,0)),"Mar","-")</f>
        <v>-</v>
      </c>
      <c r="L612" s="1132" t="str">
        <f>IF(ISNUMBER(MATCH(F612,Jul_Inputs_Calc!P:P,0)),"Jul","-")</f>
        <v>Jul</v>
      </c>
      <c r="M612" s="1132" t="str">
        <f>IF(ISNUMBER(MATCH(F612,Sep_Inputs_Calc!O:O,0)),"Sep","-")</f>
        <v>-</v>
      </c>
      <c r="N612" s="1132" t="str">
        <f>IF(ISNUMBER(MATCH(F1409,Oct_Inputs_Calc!O:O,0)),"Oct","-")</f>
        <v>-</v>
      </c>
      <c r="O612" s="1132"/>
      <c r="P612" s="1138" t="str">
        <f>IF(A612=
"A",_xlfn.XLOOKUP(F612,'Section A - Public Patients'!T:T,'Section A - Public Patients'!S:S),
IF(A612="B",_xlfn.XLOOKUP(F612,'Section B - Private Patients'!T:T,'Section B - Private Patients'!S:S),
IF(A612="C",_xlfn.XLOOKUP(F612,'Section C - Psych &amp; Mental Hlth'!T:T,'Section C - Psych &amp; Mental Hlth'!S:S),
IF(A612="D",_xlfn.XLOOKUP(F612,'Section D - Res Com.Care, MPHS '!T:T,'Section D - Res Com.Care, MPHS '!S:S),
IF(A612="E",_xlfn.XLOOKUP(F612,'Section E - Miscellaneous '!T:T,'Section E - Miscellaneous '!S:S))))))</f>
        <v>LINKED-X</v>
      </c>
      <c r="Q612" s="1145" t="str">
        <f>IF(A612=
"A",_xlfn.XLOOKUP(F612,'Section A - Public Patients'!T:T,'Section A - Public Patients'!V:V),
IF(A612="B",_xlfn.XLOOKUP(F612,'Section B - Private Patients'!T:T,'Section B - Private Patients'!V:V),
IF(A612="C",_xlfn.XLOOKUP(F612,'Section C - Psych &amp; Mental Hlth'!T:T,'Section C - Psych &amp; Mental Hlth'!V:V),
IF(A612="D",_xlfn.XLOOKUP(F612,'Section D - Res Com.Care, MPHS '!T:T,'Section D - Res Com.Care, MPHS '!V:V),
IF(A612="E",_xlfn.XLOOKUP(F612,'Section E - Miscellaneous '!T:T,'Section E - Miscellaneous '!V:V))))))</f>
        <v>A-1.5-008</v>
      </c>
      <c r="R612" s="1202" t="str">
        <f t="shared" si="29"/>
        <v>GSWCNORSDGen Share Workers' Compensation NIIS Other Rehab SD90007392</v>
      </c>
    </row>
    <row r="613" spans="1:18" x14ac:dyDescent="0.2">
      <c r="A613" s="1078" t="str">
        <f t="shared" si="28"/>
        <v>B</v>
      </c>
      <c r="B613" s="1086" t="s">
        <v>92</v>
      </c>
      <c r="C613" s="1438" t="s">
        <v>2854</v>
      </c>
      <c r="D613" s="1088" t="s">
        <v>3089</v>
      </c>
      <c r="E613" s="1438">
        <v>90006484</v>
      </c>
      <c r="F613" s="1132" t="s">
        <v>4976</v>
      </c>
      <c r="G613" s="1132"/>
      <c r="H613" s="1132"/>
      <c r="I613" s="1132" t="str">
        <f t="shared" si="27"/>
        <v>----Jul----</v>
      </c>
      <c r="J613" s="1132" t="str">
        <f>IF(ISNUMBER(MATCH(F613,Jan_Inputs_Calc!O:O,0)),"Jan","-")</f>
        <v>-</v>
      </c>
      <c r="K613" s="1132" t="str">
        <f>IF(ISNUMBER(MATCH(F613,Mar_Inputs_Calc_exHACC!O:O,0)),"Mar","-")</f>
        <v>-</v>
      </c>
      <c r="L613" s="1132" t="str">
        <f>IF(ISNUMBER(MATCH(F613,Jul_Inputs_Calc!P:P,0)),"Jul","-")</f>
        <v>Jul</v>
      </c>
      <c r="M613" s="1132" t="str">
        <f>IF(ISNUMBER(MATCH(F613,Sep_Inputs_Calc!O:O,0)),"Sep","-")</f>
        <v>-</v>
      </c>
      <c r="N613" s="1132" t="str">
        <f>IF(ISNUMBER(MATCH(F1410,Oct_Inputs_Calc!O:O,0)),"Oct","-")</f>
        <v>-</v>
      </c>
      <c r="O613" s="1132"/>
      <c r="P613" s="1138" t="str">
        <f>IF(A613=
"A",_xlfn.XLOOKUP(F613,'Section A - Public Patients'!T:T,'Section A - Public Patients'!S:S),
IF(A613="B",_xlfn.XLOOKUP(F613,'Section B - Private Patients'!T:T,'Section B - Private Patients'!S:S),
IF(A613="C",_xlfn.XLOOKUP(F613,'Section C - Psych &amp; Mental Hlth'!T:T,'Section C - Psych &amp; Mental Hlth'!S:S),
IF(A613="D",_xlfn.XLOOKUP(F613,'Section D - Res Com.Care, MPHS '!T:T,'Section D - Res Com.Care, MPHS '!S:S),
IF(A613="E",_xlfn.XLOOKUP(F613,'Section E - Miscellaneous '!T:T,'Section E - Miscellaneous '!S:S))))))</f>
        <v>LINKED-X</v>
      </c>
      <c r="Q613" s="1145" t="str">
        <f>IF(A613=
"A",_xlfn.XLOOKUP(F613,'Section A - Public Patients'!T:T,'Section A - Public Patients'!V:V),
IF(A613="B",_xlfn.XLOOKUP(F613,'Section B - Private Patients'!T:T,'Section B - Private Patients'!V:V),
IF(A613="C",_xlfn.XLOOKUP(F613,'Section C - Psych &amp; Mental Hlth'!T:T,'Section C - Psych &amp; Mental Hlth'!V:V),
IF(A613="D",_xlfn.XLOOKUP(F613,'Section D - Res Com.Care, MPHS '!T:T,'Section D - Res Com.Care, MPHS '!V:V),
IF(A613="E",_xlfn.XLOOKUP(F613,'Section E - Miscellaneous '!T:T,'Section E - Miscellaneous '!V:V))))))</f>
        <v>A-1.5-013</v>
      </c>
      <c r="R613" s="1202" t="str">
        <f t="shared" si="29"/>
        <v>GSWCNOHGen Share Workers' Compensation NIIS Other Hospital in the Home90006484</v>
      </c>
    </row>
    <row r="614" spans="1:18" x14ac:dyDescent="0.2">
      <c r="A614" s="1078" t="str">
        <f t="shared" si="28"/>
        <v>B</v>
      </c>
      <c r="B614" s="1086" t="s">
        <v>92</v>
      </c>
      <c r="C614" s="1438" t="s">
        <v>2855</v>
      </c>
      <c r="D614" s="1088" t="s">
        <v>3090</v>
      </c>
      <c r="E614" s="1438">
        <v>90007393</v>
      </c>
      <c r="F614" s="1132" t="s">
        <v>4977</v>
      </c>
      <c r="G614" s="1132"/>
      <c r="H614" s="1132"/>
      <c r="I614" s="1132" t="str">
        <f t="shared" si="27"/>
        <v>----Jul----</v>
      </c>
      <c r="J614" s="1132" t="str">
        <f>IF(ISNUMBER(MATCH(F614,Jan_Inputs_Calc!O:O,0)),"Jan","-")</f>
        <v>-</v>
      </c>
      <c r="K614" s="1132" t="str">
        <f>IF(ISNUMBER(MATCH(F614,Mar_Inputs_Calc_exHACC!O:O,0)),"Mar","-")</f>
        <v>-</v>
      </c>
      <c r="L614" s="1132" t="str">
        <f>IF(ISNUMBER(MATCH(F614,Jul_Inputs_Calc!P:P,0)),"Jul","-")</f>
        <v>Jul</v>
      </c>
      <c r="M614" s="1132" t="str">
        <f>IF(ISNUMBER(MATCH(F614,Sep_Inputs_Calc!O:O,0)),"Sep","-")</f>
        <v>-</v>
      </c>
      <c r="N614" s="1132" t="str">
        <f>IF(ISNUMBER(MATCH(F1411,Oct_Inputs_Calc!O:O,0)),"Oct","-")</f>
        <v>-</v>
      </c>
      <c r="O614" s="1132"/>
      <c r="P614" s="1138" t="str">
        <f>IF(A614=
"A",_xlfn.XLOOKUP(F614,'Section A - Public Patients'!T:T,'Section A - Public Patients'!S:S),
IF(A614="B",_xlfn.XLOOKUP(F614,'Section B - Private Patients'!T:T,'Section B - Private Patients'!S:S),
IF(A614="C",_xlfn.XLOOKUP(F614,'Section C - Psych &amp; Mental Hlth'!T:T,'Section C - Psych &amp; Mental Hlth'!S:S),
IF(A614="D",_xlfn.XLOOKUP(F614,'Section D - Res Com.Care, MPHS '!T:T,'Section D - Res Com.Care, MPHS '!S:S),
IF(A614="E",_xlfn.XLOOKUP(F614,'Section E - Miscellaneous '!T:T,'Section E - Miscellaneous '!S:S))))))</f>
        <v>LINKED-X</v>
      </c>
      <c r="Q614" s="1145" t="str">
        <f>IF(A614=
"A",_xlfn.XLOOKUP(F614,'Section A - Public Patients'!T:T,'Section A - Public Patients'!V:V),
IF(A614="B",_xlfn.XLOOKUP(F614,'Section B - Private Patients'!T:T,'Section B - Private Patients'!V:V),
IF(A614="C",_xlfn.XLOOKUP(F614,'Section C - Psych &amp; Mental Hlth'!T:T,'Section C - Psych &amp; Mental Hlth'!V:V),
IF(A614="D",_xlfn.XLOOKUP(F614,'Section D - Res Com.Care, MPHS '!T:T,'Section D - Res Com.Care, MPHS '!V:V),
IF(A614="E",_xlfn.XLOOKUP(F614,'Section E - Miscellaneous '!T:T,'Section E - Miscellaneous '!V:V))))))</f>
        <v>A-1.5-013</v>
      </c>
      <c r="R614" s="1202" t="str">
        <f t="shared" si="29"/>
        <v>GSWCNOHSDGen Share Workers' Compensation NIIS Other Hospital in the Home SD90007393</v>
      </c>
    </row>
    <row r="615" spans="1:18" x14ac:dyDescent="0.2">
      <c r="A615" s="1078" t="str">
        <f t="shared" si="28"/>
        <v>B</v>
      </c>
      <c r="B615" s="1086" t="s">
        <v>44</v>
      </c>
      <c r="C615" s="1438" t="s">
        <v>2858</v>
      </c>
      <c r="D615" s="1088" t="s">
        <v>3091</v>
      </c>
      <c r="E615" s="1438">
        <v>90006030</v>
      </c>
      <c r="F615" s="1132" t="s">
        <v>4978</v>
      </c>
      <c r="G615" s="1132"/>
      <c r="H615" s="1132"/>
      <c r="I615" s="1132" t="str">
        <f t="shared" si="27"/>
        <v>----Jul----</v>
      </c>
      <c r="J615" s="1132" t="str">
        <f>IF(ISNUMBER(MATCH(F615,Jan_Inputs_Calc!O:O,0)),"Jan","-")</f>
        <v>-</v>
      </c>
      <c r="K615" s="1132" t="str">
        <f>IF(ISNUMBER(MATCH(F615,Mar_Inputs_Calc_exHACC!O:O,0)),"Mar","-")</f>
        <v>-</v>
      </c>
      <c r="L615" s="1132" t="str">
        <f>IF(ISNUMBER(MATCH(F615,Jul_Inputs_Calc!P:P,0)),"Jul","-")</f>
        <v>Jul</v>
      </c>
      <c r="M615" s="1132" t="str">
        <f>IF(ISNUMBER(MATCH(F615,Sep_Inputs_Calc!O:O,0)),"Sep","-")</f>
        <v>-</v>
      </c>
      <c r="N615" s="1132" t="str">
        <f>IF(ISNUMBER(MATCH(F1412,Oct_Inputs_Calc!O:O,0)),"Oct","-")</f>
        <v>-</v>
      </c>
      <c r="O615" s="1132"/>
      <c r="P615" s="1138" t="str">
        <f>IF(A615=
"A",_xlfn.XLOOKUP(F615,'Section A - Public Patients'!T:T,'Section A - Public Patients'!S:S),
IF(A615="B",_xlfn.XLOOKUP(F615,'Section B - Private Patients'!T:T,'Section B - Private Patients'!S:S),
IF(A615="C",_xlfn.XLOOKUP(F615,'Section C - Psych &amp; Mental Hlth'!T:T,'Section C - Psych &amp; Mental Hlth'!S:S),
IF(A615="D",_xlfn.XLOOKUP(F615,'Section D - Res Com.Care, MPHS '!T:T,'Section D - Res Com.Care, MPHS '!S:S),
IF(A615="E",_xlfn.XLOOKUP(F615,'Section E - Miscellaneous '!T:T,'Section E - Miscellaneous '!S:S))))))</f>
        <v>LINKED-X</v>
      </c>
      <c r="Q615" s="1145" t="str">
        <f>IF(A615=
"A",_xlfn.XLOOKUP(F615,'Section A - Public Patients'!T:T,'Section A - Public Patients'!V:V),
IF(A615="B",_xlfn.XLOOKUP(F615,'Section B - Private Patients'!T:T,'Section B - Private Patients'!V:V),
IF(A615="C",_xlfn.XLOOKUP(F615,'Section C - Psych &amp; Mental Hlth'!T:T,'Section C - Psych &amp; Mental Hlth'!V:V),
IF(A615="D",_xlfn.XLOOKUP(F615,'Section D - Res Com.Care, MPHS '!T:T,'Section D - Res Com.Care, MPHS '!V:V),
IF(A615="E",_xlfn.XLOOKUP(F615,'Section E - Miscellaneous '!T:T,'Section E - Miscellaneous '!V:V))))))</f>
        <v>A-1.5-019</v>
      </c>
      <c r="R615" s="1202" t="str">
        <f t="shared" si="29"/>
        <v>GSWCNONGen Share Workers' Compensation NIIS Other Special Care Nursery90006030</v>
      </c>
    </row>
    <row r="616" spans="1:18" x14ac:dyDescent="0.2">
      <c r="A616" s="1078" t="str">
        <f t="shared" si="28"/>
        <v>B</v>
      </c>
      <c r="B616" s="1086" t="s">
        <v>44</v>
      </c>
      <c r="C616" s="1438" t="s">
        <v>2860</v>
      </c>
      <c r="D616" s="1088" t="s">
        <v>3092</v>
      </c>
      <c r="E616" s="1438">
        <v>90007394</v>
      </c>
      <c r="F616" s="1132" t="s">
        <v>4979</v>
      </c>
      <c r="G616" s="1132"/>
      <c r="H616" s="1132"/>
      <c r="I616" s="1132" t="str">
        <f t="shared" si="27"/>
        <v>----Jul----</v>
      </c>
      <c r="J616" s="1132" t="str">
        <f>IF(ISNUMBER(MATCH(F616,Jan_Inputs_Calc!O:O,0)),"Jan","-")</f>
        <v>-</v>
      </c>
      <c r="K616" s="1132" t="str">
        <f>IF(ISNUMBER(MATCH(F616,Mar_Inputs_Calc_exHACC!O:O,0)),"Mar","-")</f>
        <v>-</v>
      </c>
      <c r="L616" s="1132" t="str">
        <f>IF(ISNUMBER(MATCH(F616,Jul_Inputs_Calc!P:P,0)),"Jul","-")</f>
        <v>Jul</v>
      </c>
      <c r="M616" s="1132" t="str">
        <f>IF(ISNUMBER(MATCH(F616,Sep_Inputs_Calc!O:O,0)),"Sep","-")</f>
        <v>-</v>
      </c>
      <c r="N616" s="1132" t="str">
        <f>IF(ISNUMBER(MATCH(F1413,Oct_Inputs_Calc!O:O,0)),"Oct","-")</f>
        <v>-</v>
      </c>
      <c r="O616" s="1132"/>
      <c r="P616" s="1138" t="str">
        <f>IF(A616=
"A",_xlfn.XLOOKUP(F616,'Section A - Public Patients'!T:T,'Section A - Public Patients'!S:S),
IF(A616="B",_xlfn.XLOOKUP(F616,'Section B - Private Patients'!T:T,'Section B - Private Patients'!S:S),
IF(A616="C",_xlfn.XLOOKUP(F616,'Section C - Psych &amp; Mental Hlth'!T:T,'Section C - Psych &amp; Mental Hlth'!S:S),
IF(A616="D",_xlfn.XLOOKUP(F616,'Section D - Res Com.Care, MPHS '!T:T,'Section D - Res Com.Care, MPHS '!S:S),
IF(A616="E",_xlfn.XLOOKUP(F616,'Section E - Miscellaneous '!T:T,'Section E - Miscellaneous '!S:S))))))</f>
        <v>LINKED-X</v>
      </c>
      <c r="Q616" s="1145" t="str">
        <f>IF(A616=
"A",_xlfn.XLOOKUP(F616,'Section A - Public Patients'!T:T,'Section A - Public Patients'!V:V),
IF(A616="B",_xlfn.XLOOKUP(F616,'Section B - Private Patients'!T:T,'Section B - Private Patients'!V:V),
IF(A616="C",_xlfn.XLOOKUP(F616,'Section C - Psych &amp; Mental Hlth'!T:T,'Section C - Psych &amp; Mental Hlth'!V:V),
IF(A616="D",_xlfn.XLOOKUP(F616,'Section D - Res Com.Care, MPHS '!T:T,'Section D - Res Com.Care, MPHS '!V:V),
IF(A616="E",_xlfn.XLOOKUP(F616,'Section E - Miscellaneous '!T:T,'Section E - Miscellaneous '!V:V))))))</f>
        <v>A-1.5-020</v>
      </c>
      <c r="R616" s="1202" t="str">
        <f t="shared" si="29"/>
        <v>GSWCNONSDGen Share Workers' Compensation NIIS Other Special Care Nursery SD90007394</v>
      </c>
    </row>
    <row r="617" spans="1:18" ht="25.5" x14ac:dyDescent="0.2">
      <c r="A617" s="1078" t="str">
        <f t="shared" si="28"/>
        <v>B</v>
      </c>
      <c r="B617" s="1086" t="s">
        <v>44</v>
      </c>
      <c r="C617" s="1438" t="s">
        <v>2862</v>
      </c>
      <c r="D617" s="1088" t="s">
        <v>3093</v>
      </c>
      <c r="E617" s="1438">
        <v>90006485</v>
      </c>
      <c r="F617" s="1132" t="s">
        <v>4980</v>
      </c>
      <c r="G617" s="1132"/>
      <c r="H617" s="1132"/>
      <c r="I617" s="1132" t="str">
        <f t="shared" si="27"/>
        <v>----Jul----</v>
      </c>
      <c r="J617" s="1132" t="str">
        <f>IF(ISNUMBER(MATCH(F617,Jan_Inputs_Calc!O:O,0)),"Jan","-")</f>
        <v>-</v>
      </c>
      <c r="K617" s="1132" t="str">
        <f>IF(ISNUMBER(MATCH(F617,Mar_Inputs_Calc_exHACC!O:O,0)),"Mar","-")</f>
        <v>-</v>
      </c>
      <c r="L617" s="1132" t="str">
        <f>IF(ISNUMBER(MATCH(F617,Jul_Inputs_Calc!P:P,0)),"Jul","-")</f>
        <v>Jul</v>
      </c>
      <c r="M617" s="1132" t="str">
        <f>IF(ISNUMBER(MATCH(F617,Sep_Inputs_Calc!O:O,0)),"Sep","-")</f>
        <v>-</v>
      </c>
      <c r="N617" s="1132" t="str">
        <f>IF(ISNUMBER(MATCH(F1414,Oct_Inputs_Calc!O:O,0)),"Oct","-")</f>
        <v>-</v>
      </c>
      <c r="O617" s="1132"/>
      <c r="P617" s="1138" t="str">
        <f>IF(A617=
"A",_xlfn.XLOOKUP(F617,'Section A - Public Patients'!T:T,'Section A - Public Patients'!S:S),
IF(A617="B",_xlfn.XLOOKUP(F617,'Section B - Private Patients'!T:T,'Section B - Private Patients'!S:S),
IF(A617="C",_xlfn.XLOOKUP(F617,'Section C - Psych &amp; Mental Hlth'!T:T,'Section C - Psych &amp; Mental Hlth'!S:S),
IF(A617="D",_xlfn.XLOOKUP(F617,'Section D - Res Com.Care, MPHS '!T:T,'Section D - Res Com.Care, MPHS '!S:S),
IF(A617="E",_xlfn.XLOOKUP(F617,'Section E - Miscellaneous '!T:T,'Section E - Miscellaneous '!S:S))))))</f>
        <v>LINKED-X</v>
      </c>
      <c r="Q617" s="1145" t="str">
        <f>IF(A617=
"A",_xlfn.XLOOKUP(F617,'Section A - Public Patients'!T:T,'Section A - Public Patients'!V:V),
IF(A617="B",_xlfn.XLOOKUP(F617,'Section B - Private Patients'!T:T,'Section B - Private Patients'!V:V),
IF(A617="C",_xlfn.XLOOKUP(F617,'Section C - Psych &amp; Mental Hlth'!T:T,'Section C - Psych &amp; Mental Hlth'!V:V),
IF(A617="D",_xlfn.XLOOKUP(F617,'Section D - Res Com.Care, MPHS '!T:T,'Section D - Res Com.Care, MPHS '!V:V),
IF(A617="E",_xlfn.XLOOKUP(F617,'Section E - Miscellaneous '!T:T,'Section E - Miscellaneous '!V:V))))))</f>
        <v>A-1.5-019</v>
      </c>
      <c r="R617" s="1202" t="str">
        <f t="shared" si="29"/>
        <v>GSWCNOQGen Share Workers' Compensation NIIS Other Qualified Special Care Nursery 90006485</v>
      </c>
    </row>
    <row r="618" spans="1:18" ht="25.5" x14ac:dyDescent="0.2">
      <c r="A618" s="1078" t="str">
        <f t="shared" si="28"/>
        <v>B</v>
      </c>
      <c r="B618" s="1086" t="s">
        <v>44</v>
      </c>
      <c r="C618" s="1438" t="s">
        <v>2864</v>
      </c>
      <c r="D618" s="1088" t="s">
        <v>3094</v>
      </c>
      <c r="E618" s="1438">
        <v>90007395</v>
      </c>
      <c r="F618" s="1132" t="s">
        <v>4981</v>
      </c>
      <c r="G618" s="1132"/>
      <c r="H618" s="1132"/>
      <c r="I618" s="1132" t="str">
        <f t="shared" si="27"/>
        <v>----Jul----</v>
      </c>
      <c r="J618" s="1132" t="str">
        <f>IF(ISNUMBER(MATCH(F618,Jan_Inputs_Calc!O:O,0)),"Jan","-")</f>
        <v>-</v>
      </c>
      <c r="K618" s="1132" t="str">
        <f>IF(ISNUMBER(MATCH(F618,Mar_Inputs_Calc_exHACC!O:O,0)),"Mar","-")</f>
        <v>-</v>
      </c>
      <c r="L618" s="1132" t="str">
        <f>IF(ISNUMBER(MATCH(F618,Jul_Inputs_Calc!P:P,0)),"Jul","-")</f>
        <v>Jul</v>
      </c>
      <c r="M618" s="1132" t="str">
        <f>IF(ISNUMBER(MATCH(F618,Sep_Inputs_Calc!O:O,0)),"Sep","-")</f>
        <v>-</v>
      </c>
      <c r="N618" s="1132" t="str">
        <f>IF(ISNUMBER(MATCH(F1415,Oct_Inputs_Calc!O:O,0)),"Oct","-")</f>
        <v>-</v>
      </c>
      <c r="O618" s="1132"/>
      <c r="P618" s="1138" t="str">
        <f>IF(A618=
"A",_xlfn.XLOOKUP(F618,'Section A - Public Patients'!T:T,'Section A - Public Patients'!S:S),
IF(A618="B",_xlfn.XLOOKUP(F618,'Section B - Private Patients'!T:T,'Section B - Private Patients'!S:S),
IF(A618="C",_xlfn.XLOOKUP(F618,'Section C - Psych &amp; Mental Hlth'!T:T,'Section C - Psych &amp; Mental Hlth'!S:S),
IF(A618="D",_xlfn.XLOOKUP(F618,'Section D - Res Com.Care, MPHS '!T:T,'Section D - Res Com.Care, MPHS '!S:S),
IF(A618="E",_xlfn.XLOOKUP(F618,'Section E - Miscellaneous '!T:T,'Section E - Miscellaneous '!S:S))))))</f>
        <v>LINKED-X</v>
      </c>
      <c r="Q618" s="1145" t="str">
        <f>IF(A618=
"A",_xlfn.XLOOKUP(F618,'Section A - Public Patients'!T:T,'Section A - Public Patients'!V:V),
IF(A618="B",_xlfn.XLOOKUP(F618,'Section B - Private Patients'!T:T,'Section B - Private Patients'!V:V),
IF(A618="C",_xlfn.XLOOKUP(F618,'Section C - Psych &amp; Mental Hlth'!T:T,'Section C - Psych &amp; Mental Hlth'!V:V),
IF(A618="D",_xlfn.XLOOKUP(F618,'Section D - Res Com.Care, MPHS '!T:T,'Section D - Res Com.Care, MPHS '!V:V),
IF(A618="E",_xlfn.XLOOKUP(F618,'Section E - Miscellaneous '!T:T,'Section E - Miscellaneous '!V:V))))))</f>
        <v>A-1.5-020</v>
      </c>
      <c r="R618" s="1202" t="str">
        <f t="shared" si="29"/>
        <v>GSWCNOQSDGen Share Workers' Compensation NIIS Other Qual Special Care Nursery SD90007395</v>
      </c>
    </row>
    <row r="619" spans="1:18" x14ac:dyDescent="0.2">
      <c r="A619" s="1078" t="str">
        <f t="shared" si="28"/>
        <v>B</v>
      </c>
      <c r="B619" s="1086" t="s">
        <v>89</v>
      </c>
      <c r="C619" s="1438" t="s">
        <v>2866</v>
      </c>
      <c r="D619" s="1088" t="s">
        <v>3095</v>
      </c>
      <c r="E619" s="1438">
        <v>90005803</v>
      </c>
      <c r="F619" s="1132" t="s">
        <v>4982</v>
      </c>
      <c r="G619" s="1132"/>
      <c r="H619" s="1132"/>
      <c r="I619" s="1132" t="str">
        <f t="shared" si="27"/>
        <v>----Jul----</v>
      </c>
      <c r="J619" s="1132" t="str">
        <f>IF(ISNUMBER(MATCH(F619,Jan_Inputs_Calc!O:O,0)),"Jan","-")</f>
        <v>-</v>
      </c>
      <c r="K619" s="1132" t="str">
        <f>IF(ISNUMBER(MATCH(F619,Mar_Inputs_Calc_exHACC!O:O,0)),"Mar","-")</f>
        <v>-</v>
      </c>
      <c r="L619" s="1132" t="str">
        <f>IF(ISNUMBER(MATCH(F619,Jul_Inputs_Calc!P:P,0)),"Jul","-")</f>
        <v>Jul</v>
      </c>
      <c r="M619" s="1132" t="str">
        <f>IF(ISNUMBER(MATCH(F619,Sep_Inputs_Calc!O:O,0)),"Sep","-")</f>
        <v>-</v>
      </c>
      <c r="N619" s="1132" t="str">
        <f>IF(ISNUMBER(MATCH(F1416,Oct_Inputs_Calc!O:O,0)),"Oct","-")</f>
        <v>-</v>
      </c>
      <c r="O619" s="1132"/>
      <c r="P619" s="1138" t="str">
        <f>IF(A619=
"A",_xlfn.XLOOKUP(F619,'Section A - Public Patients'!T:T,'Section A - Public Patients'!S:S),
IF(A619="B",_xlfn.XLOOKUP(F619,'Section B - Private Patients'!T:T,'Section B - Private Patients'!S:S),
IF(A619="C",_xlfn.XLOOKUP(F619,'Section C - Psych &amp; Mental Hlth'!T:T,'Section C - Psych &amp; Mental Hlth'!S:S),
IF(A619="D",_xlfn.XLOOKUP(F619,'Section D - Res Com.Care, MPHS '!T:T,'Section D - Res Com.Care, MPHS '!S:S),
IF(A619="E",_xlfn.XLOOKUP(F619,'Section E - Miscellaneous '!T:T,'Section E - Miscellaneous '!S:S))))))</f>
        <v>LINKED-X</v>
      </c>
      <c r="Q619" s="1145" t="str">
        <f>IF(A619=
"A",_xlfn.XLOOKUP(F619,'Section A - Public Patients'!T:T,'Section A - Public Patients'!V:V),
IF(A619="B",_xlfn.XLOOKUP(F619,'Section B - Private Patients'!T:T,'Section B - Private Patients'!V:V),
IF(A619="C",_xlfn.XLOOKUP(F619,'Section C - Psych &amp; Mental Hlth'!T:T,'Section C - Psych &amp; Mental Hlth'!V:V),
IF(A619="D",_xlfn.XLOOKUP(F619,'Section D - Res Com.Care, MPHS '!T:T,'Section D - Res Com.Care, MPHS '!V:V),
IF(A619="E",_xlfn.XLOOKUP(F619,'Section E - Miscellaneous '!T:T,'Section E - Miscellaneous '!V:V))))))</f>
        <v>A-1.5-027</v>
      </c>
      <c r="R619" s="1202" t="str">
        <f t="shared" si="29"/>
        <v>GSWCNOLSGen Share Workers' Compensation NIIS Other Long Stay90005803</v>
      </c>
    </row>
    <row r="620" spans="1:18" x14ac:dyDescent="0.2">
      <c r="A620" s="1078" t="str">
        <f t="shared" si="28"/>
        <v>B</v>
      </c>
      <c r="B620" s="1086" t="s">
        <v>89</v>
      </c>
      <c r="C620" s="1438" t="s">
        <v>2868</v>
      </c>
      <c r="D620" s="1088" t="s">
        <v>3096</v>
      </c>
      <c r="E620" s="1438">
        <v>90007396</v>
      </c>
      <c r="F620" s="1132" t="s">
        <v>4983</v>
      </c>
      <c r="G620" s="1132"/>
      <c r="H620" s="1132"/>
      <c r="I620" s="1132" t="str">
        <f t="shared" si="27"/>
        <v>----Jul----</v>
      </c>
      <c r="J620" s="1132" t="str">
        <f>IF(ISNUMBER(MATCH(F620,Jan_Inputs_Calc!O:O,0)),"Jan","-")</f>
        <v>-</v>
      </c>
      <c r="K620" s="1132" t="str">
        <f>IF(ISNUMBER(MATCH(F620,Mar_Inputs_Calc_exHACC!O:O,0)),"Mar","-")</f>
        <v>-</v>
      </c>
      <c r="L620" s="1132" t="str">
        <f>IF(ISNUMBER(MATCH(F620,Jul_Inputs_Calc!P:P,0)),"Jul","-")</f>
        <v>Jul</v>
      </c>
      <c r="M620" s="1132" t="str">
        <f>IF(ISNUMBER(MATCH(F620,Sep_Inputs_Calc!O:O,0)),"Sep","-")</f>
        <v>-</v>
      </c>
      <c r="N620" s="1132" t="str">
        <f>IF(ISNUMBER(MATCH(F1417,Oct_Inputs_Calc!O:O,0)),"Oct","-")</f>
        <v>-</v>
      </c>
      <c r="O620" s="1132"/>
      <c r="P620" s="1138" t="str">
        <f>IF(A620=
"A",_xlfn.XLOOKUP(F620,'Section A - Public Patients'!T:T,'Section A - Public Patients'!S:S),
IF(A620="B",_xlfn.XLOOKUP(F620,'Section B - Private Patients'!T:T,'Section B - Private Patients'!S:S),
IF(A620="C",_xlfn.XLOOKUP(F620,'Section C - Psych &amp; Mental Hlth'!T:T,'Section C - Psych &amp; Mental Hlth'!S:S),
IF(A620="D",_xlfn.XLOOKUP(F620,'Section D - Res Com.Care, MPHS '!T:T,'Section D - Res Com.Care, MPHS '!S:S),
IF(A620="E",_xlfn.XLOOKUP(F620,'Section E - Miscellaneous '!T:T,'Section E - Miscellaneous '!S:S))))))</f>
        <v>LINKED-X</v>
      </c>
      <c r="Q620" s="1145" t="str">
        <f>IF(A620=
"A",_xlfn.XLOOKUP(F620,'Section A - Public Patients'!T:T,'Section A - Public Patients'!V:V),
IF(A620="B",_xlfn.XLOOKUP(F620,'Section B - Private Patients'!T:T,'Section B - Private Patients'!V:V),
IF(A620="C",_xlfn.XLOOKUP(F620,'Section C - Psych &amp; Mental Hlth'!T:T,'Section C - Psych &amp; Mental Hlth'!V:V),
IF(A620="D",_xlfn.XLOOKUP(F620,'Section D - Res Com.Care, MPHS '!T:T,'Section D - Res Com.Care, MPHS '!V:V),
IF(A620="E",_xlfn.XLOOKUP(F620,'Section E - Miscellaneous '!T:T,'Section E - Miscellaneous '!V:V))))))</f>
        <v>A-1.5-028</v>
      </c>
      <c r="R620" s="1202" t="str">
        <f t="shared" si="29"/>
        <v>GSWCNOLSSGen Share Workers' Compensation NIIS Other Long Stay SD90007396</v>
      </c>
    </row>
    <row r="621" spans="1:18" x14ac:dyDescent="0.2">
      <c r="A621" s="1078" t="str">
        <f t="shared" si="28"/>
        <v>B</v>
      </c>
      <c r="B621" s="1086" t="s">
        <v>64</v>
      </c>
      <c r="C621" s="1438" t="s">
        <v>828</v>
      </c>
      <c r="D621" s="1089" t="s">
        <v>829</v>
      </c>
      <c r="E621" s="1438">
        <v>90006572</v>
      </c>
      <c r="F621" s="1132" t="s">
        <v>4984</v>
      </c>
      <c r="G621" s="1132"/>
      <c r="H621" s="1132"/>
      <c r="I621" s="1132" t="str">
        <f t="shared" si="27"/>
        <v>----Jul----</v>
      </c>
      <c r="J621" s="1132" t="str">
        <f>IF(ISNUMBER(MATCH(F621,Jan_Inputs_Calc!O:O,0)),"Jan","-")</f>
        <v>-</v>
      </c>
      <c r="K621" s="1132" t="str">
        <f>IF(ISNUMBER(MATCH(F621,Mar_Inputs_Calc_exHACC!O:O,0)),"Mar","-")</f>
        <v>-</v>
      </c>
      <c r="L621" s="1132" t="str">
        <f>IF(ISNUMBER(MATCH(F621,Jul_Inputs_Calc!P:P,0)),"Jul","-")</f>
        <v>Jul</v>
      </c>
      <c r="M621" s="1132" t="str">
        <f>IF(ISNUMBER(MATCH(F621,Sep_Inputs_Calc!O:O,0)),"Sep","-")</f>
        <v>-</v>
      </c>
      <c r="N621" s="1132" t="str">
        <f>IF(ISNUMBER(MATCH(F1418,Oct_Inputs_Calc!O:O,0)),"Oct","-")</f>
        <v>-</v>
      </c>
      <c r="O621" s="1132"/>
      <c r="P621" s="1138" t="str">
        <f>IF(A621=
"A",_xlfn.XLOOKUP(F621,'Section A - Public Patients'!T:T,'Section A - Public Patients'!S:S),
IF(A621="B",_xlfn.XLOOKUP(F621,'Section B - Private Patients'!T:T,'Section B - Private Patients'!S:S),
IF(A621="C",_xlfn.XLOOKUP(F621,'Section C - Psych &amp; Mental Hlth'!T:T,'Section C - Psych &amp; Mental Hlth'!S:S),
IF(A621="D",_xlfn.XLOOKUP(F621,'Section D - Res Com.Care, MPHS '!T:T,'Section D - Res Com.Care, MPHS '!S:S),
IF(A621="E",_xlfn.XLOOKUP(F621,'Section E - Miscellaneous '!T:T,'Section E - Miscellaneous '!S:S))))))</f>
        <v>LINKED</v>
      </c>
      <c r="Q621" s="1145" t="str">
        <f>IF(A621=
"A",_xlfn.XLOOKUP(F621,'Section A - Public Patients'!T:T,'Section A - Public Patients'!V:V),
IF(A621="B",_xlfn.XLOOKUP(F621,'Section B - Private Patients'!T:T,'Section B - Private Patients'!V:V),
IF(A621="C",_xlfn.XLOOKUP(F621,'Section C - Psych &amp; Mental Hlth'!T:T,'Section C - Psych &amp; Mental Hlth'!V:V),
IF(A621="D",_xlfn.XLOOKUP(F621,'Section D - Res Com.Care, MPHS '!T:T,'Section D - Res Com.Care, MPHS '!V:V),
IF(A621="E",_xlfn.XLOOKUP(F621,'Section E - Miscellaneous '!T:T,'Section E - Miscellaneous '!V:V))))))</f>
        <v>B-1.1-001</v>
      </c>
      <c r="R621" s="1202" t="str">
        <f t="shared" si="29"/>
        <v>GRELLic Private Eligible 90006572</v>
      </c>
    </row>
    <row r="622" spans="1:18" x14ac:dyDescent="0.2">
      <c r="A622" s="1078" t="str">
        <f t="shared" si="28"/>
        <v>B</v>
      </c>
      <c r="B622" s="1086" t="s">
        <v>64</v>
      </c>
      <c r="C622" s="1438" t="s">
        <v>830</v>
      </c>
      <c r="D622" s="1089" t="s">
        <v>831</v>
      </c>
      <c r="E622" s="1438">
        <v>90007569</v>
      </c>
      <c r="F622" s="1132" t="s">
        <v>4985</v>
      </c>
      <c r="G622" s="1132"/>
      <c r="H622" s="1132"/>
      <c r="I622" s="1132" t="str">
        <f t="shared" si="27"/>
        <v>----Jul----</v>
      </c>
      <c r="J622" s="1132" t="str">
        <f>IF(ISNUMBER(MATCH(F622,Jan_Inputs_Calc!O:O,0)),"Jan","-")</f>
        <v>-</v>
      </c>
      <c r="K622" s="1132" t="str">
        <f>IF(ISNUMBER(MATCH(F622,Mar_Inputs_Calc_exHACC!O:O,0)),"Mar","-")</f>
        <v>-</v>
      </c>
      <c r="L622" s="1132" t="str">
        <f>IF(ISNUMBER(MATCH(F622,Jul_Inputs_Calc!P:P,0)),"Jul","-")</f>
        <v>Jul</v>
      </c>
      <c r="M622" s="1132" t="str">
        <f>IF(ISNUMBER(MATCH(F622,Sep_Inputs_Calc!O:O,0)),"Sep","-")</f>
        <v>-</v>
      </c>
      <c r="N622" s="1132" t="str">
        <f>IF(ISNUMBER(MATCH(F1419,Oct_Inputs_Calc!O:O,0)),"Oct","-")</f>
        <v>-</v>
      </c>
      <c r="O622" s="1132"/>
      <c r="P622" s="1138" t="str">
        <f>IF(A622=
"A",_xlfn.XLOOKUP(F622,'Section A - Public Patients'!T:T,'Section A - Public Patients'!S:S),
IF(A622="B",_xlfn.XLOOKUP(F622,'Section B - Private Patients'!T:T,'Section B - Private Patients'!S:S),
IF(A622="C",_xlfn.XLOOKUP(F622,'Section C - Psych &amp; Mental Hlth'!T:T,'Section C - Psych &amp; Mental Hlth'!S:S),
IF(A622="D",_xlfn.XLOOKUP(F622,'Section D - Res Com.Care, MPHS '!T:T,'Section D - Res Com.Care, MPHS '!S:S),
IF(A622="E",_xlfn.XLOOKUP(F622,'Section E - Miscellaneous '!T:T,'Section E - Miscellaneous '!S:S))))))</f>
        <v>LINKED</v>
      </c>
      <c r="Q622" s="1145" t="str">
        <f>IF(A622=
"A",_xlfn.XLOOKUP(F622,'Section A - Public Patients'!T:T,'Section A - Public Patients'!V:V),
IF(A622="B",_xlfn.XLOOKUP(F622,'Section B - Private Patients'!T:T,'Section B - Private Patients'!V:V),
IF(A622="C",_xlfn.XLOOKUP(F622,'Section C - Psych &amp; Mental Hlth'!T:T,'Section C - Psych &amp; Mental Hlth'!V:V),
IF(A622="D",_xlfn.XLOOKUP(F622,'Section D - Res Com.Care, MPHS '!T:T,'Section D - Res Com.Care, MPHS '!V:V),
IF(A622="E",_xlfn.XLOOKUP(F622,'Section E - Miscellaneous '!T:T,'Section E - Miscellaneous '!V:V))))))</f>
        <v>B-1.1-002</v>
      </c>
      <c r="R622" s="1202" t="str">
        <f t="shared" si="29"/>
        <v>GRELSDLic Private Eligible - SD90007569</v>
      </c>
    </row>
    <row r="623" spans="1:18" x14ac:dyDescent="0.2">
      <c r="A623" s="1078" t="str">
        <f t="shared" si="28"/>
        <v>B</v>
      </c>
      <c r="B623" s="1086" t="s">
        <v>64</v>
      </c>
      <c r="C623" s="1438" t="s">
        <v>832</v>
      </c>
      <c r="D623" s="1089" t="s">
        <v>833</v>
      </c>
      <c r="E623" s="1438">
        <v>90006074</v>
      </c>
      <c r="F623" s="1132" t="s">
        <v>4986</v>
      </c>
      <c r="G623" s="1132"/>
      <c r="H623" s="1132"/>
      <c r="I623" s="1132" t="str">
        <f t="shared" si="27"/>
        <v>----Jul----</v>
      </c>
      <c r="J623" s="1132" t="str">
        <f>IF(ISNUMBER(MATCH(F623,Jan_Inputs_Calc!O:O,0)),"Jan","-")</f>
        <v>-</v>
      </c>
      <c r="K623" s="1132" t="str">
        <f>IF(ISNUMBER(MATCH(F623,Mar_Inputs_Calc_exHACC!O:O,0)),"Mar","-")</f>
        <v>-</v>
      </c>
      <c r="L623" s="1132" t="str">
        <f>IF(ISNUMBER(MATCH(F623,Jul_Inputs_Calc!P:P,0)),"Jul","-")</f>
        <v>Jul</v>
      </c>
      <c r="M623" s="1132" t="str">
        <f>IF(ISNUMBER(MATCH(F623,Sep_Inputs_Calc!O:O,0)),"Sep","-")</f>
        <v>-</v>
      </c>
      <c r="N623" s="1132" t="str">
        <f>IF(ISNUMBER(MATCH(F1420,Oct_Inputs_Calc!O:O,0)),"Oct","-")</f>
        <v>-</v>
      </c>
      <c r="O623" s="1132"/>
      <c r="P623" s="1138" t="str">
        <f>IF(A623=
"A",_xlfn.XLOOKUP(F623,'Section A - Public Patients'!T:T,'Section A - Public Patients'!S:S),
IF(A623="B",_xlfn.XLOOKUP(F623,'Section B - Private Patients'!T:T,'Section B - Private Patients'!S:S),
IF(A623="C",_xlfn.XLOOKUP(F623,'Section C - Psych &amp; Mental Hlth'!T:T,'Section C - Psych &amp; Mental Hlth'!S:S),
IF(A623="D",_xlfn.XLOOKUP(F623,'Section D - Res Com.Care, MPHS '!T:T,'Section D - Res Com.Care, MPHS '!S:S),
IF(A623="E",_xlfn.XLOOKUP(F623,'Section E - Miscellaneous '!T:T,'Section E - Miscellaneous '!S:S))))))</f>
        <v>LINKED</v>
      </c>
      <c r="Q623" s="1145" t="str">
        <f>IF(A623=
"A",_xlfn.XLOOKUP(F623,'Section A - Public Patients'!T:T,'Section A - Public Patients'!V:V),
IF(A623="B",_xlfn.XLOOKUP(F623,'Section B - Private Patients'!T:T,'Section B - Private Patients'!V:V),
IF(A623="C",_xlfn.XLOOKUP(F623,'Section C - Psych &amp; Mental Hlth'!T:T,'Section C - Psych &amp; Mental Hlth'!V:V),
IF(A623="D",_xlfn.XLOOKUP(F623,'Section D - Res Com.Care, MPHS '!T:T,'Section D - Res Com.Care, MPHS '!V:V),
IF(A623="E",_xlfn.XLOOKUP(F623,'Section E - Miscellaneous '!T:T,'Section E - Miscellaneous '!V:V))))))</f>
        <v>B-1.1-002</v>
      </c>
      <c r="R623" s="1202" t="str">
        <f t="shared" si="29"/>
        <v>GRDB1ALSDLic Private Day Band 1A - SD90006074</v>
      </c>
    </row>
    <row r="624" spans="1:18" x14ac:dyDescent="0.2">
      <c r="A624" s="1078" t="str">
        <f t="shared" si="28"/>
        <v>B</v>
      </c>
      <c r="B624" s="1086" t="s">
        <v>64</v>
      </c>
      <c r="C624" s="1438" t="s">
        <v>834</v>
      </c>
      <c r="D624" s="1089" t="s">
        <v>835</v>
      </c>
      <c r="E624" s="1438">
        <v>90007570</v>
      </c>
      <c r="F624" s="1132" t="s">
        <v>4987</v>
      </c>
      <c r="G624" s="1132"/>
      <c r="H624" s="1132"/>
      <c r="I624" s="1132" t="str">
        <f t="shared" si="27"/>
        <v>----Jul----</v>
      </c>
      <c r="J624" s="1132" t="str">
        <f>IF(ISNUMBER(MATCH(F624,Jan_Inputs_Calc!O:O,0)),"Jan","-")</f>
        <v>-</v>
      </c>
      <c r="K624" s="1132" t="str">
        <f>IF(ISNUMBER(MATCH(F624,Mar_Inputs_Calc_exHACC!O:O,0)),"Mar","-")</f>
        <v>-</v>
      </c>
      <c r="L624" s="1132" t="str">
        <f>IF(ISNUMBER(MATCH(F624,Jul_Inputs_Calc!P:P,0)),"Jul","-")</f>
        <v>Jul</v>
      </c>
      <c r="M624" s="1132" t="str">
        <f>IF(ISNUMBER(MATCH(F624,Sep_Inputs_Calc!O:O,0)),"Sep","-")</f>
        <v>-</v>
      </c>
      <c r="N624" s="1132" t="str">
        <f>IF(ISNUMBER(MATCH(F1421,Oct_Inputs_Calc!O:O,0)),"Oct","-")</f>
        <v>-</v>
      </c>
      <c r="O624" s="1132"/>
      <c r="P624" s="1138" t="str">
        <f>IF(A624=
"A",_xlfn.XLOOKUP(F624,'Section A - Public Patients'!T:T,'Section A - Public Patients'!S:S),
IF(A624="B",_xlfn.XLOOKUP(F624,'Section B - Private Patients'!T:T,'Section B - Private Patients'!S:S),
IF(A624="C",_xlfn.XLOOKUP(F624,'Section C - Psych &amp; Mental Hlth'!T:T,'Section C - Psych &amp; Mental Hlth'!S:S),
IF(A624="D",_xlfn.XLOOKUP(F624,'Section D - Res Com.Care, MPHS '!T:T,'Section D - Res Com.Care, MPHS '!S:S),
IF(A624="E",_xlfn.XLOOKUP(F624,'Section E - Miscellaneous '!T:T,'Section E - Miscellaneous '!S:S))))))</f>
        <v>LINKED</v>
      </c>
      <c r="Q624" s="1145" t="str">
        <f>IF(A624=
"A",_xlfn.XLOOKUP(F624,'Section A - Public Patients'!T:T,'Section A - Public Patients'!V:V),
IF(A624="B",_xlfn.XLOOKUP(F624,'Section B - Private Patients'!T:T,'Section B - Private Patients'!V:V),
IF(A624="C",_xlfn.XLOOKUP(F624,'Section C - Psych &amp; Mental Hlth'!T:T,'Section C - Psych &amp; Mental Hlth'!V:V),
IF(A624="D",_xlfn.XLOOKUP(F624,'Section D - Res Com.Care, MPHS '!T:T,'Section D - Res Com.Care, MPHS '!V:V),
IF(A624="E",_xlfn.XLOOKUP(F624,'Section E - Miscellaneous '!T:T,'Section E - Miscellaneous '!V:V))))))</f>
        <v>B-1.1-002</v>
      </c>
      <c r="R624" s="1202" t="str">
        <f t="shared" si="29"/>
        <v>GRDB1BLLic Private Day Band 1B 90007570</v>
      </c>
    </row>
    <row r="625" spans="1:18" x14ac:dyDescent="0.2">
      <c r="A625" s="1078" t="str">
        <f t="shared" si="28"/>
        <v>B</v>
      </c>
      <c r="B625" s="1086" t="s">
        <v>64</v>
      </c>
      <c r="C625" s="1438" t="s">
        <v>836</v>
      </c>
      <c r="D625" s="1089" t="s">
        <v>837</v>
      </c>
      <c r="E625" s="1438">
        <v>90006573</v>
      </c>
      <c r="F625" s="1132" t="s">
        <v>4988</v>
      </c>
      <c r="G625" s="1132"/>
      <c r="H625" s="1132"/>
      <c r="I625" s="1132" t="str">
        <f t="shared" si="27"/>
        <v>----Jul----</v>
      </c>
      <c r="J625" s="1132" t="str">
        <f>IF(ISNUMBER(MATCH(F625,Jan_Inputs_Calc!O:O,0)),"Jan","-")</f>
        <v>-</v>
      </c>
      <c r="K625" s="1132" t="str">
        <f>IF(ISNUMBER(MATCH(F625,Mar_Inputs_Calc_exHACC!O:O,0)),"Mar","-")</f>
        <v>-</v>
      </c>
      <c r="L625" s="1132" t="str">
        <f>IF(ISNUMBER(MATCH(F625,Jul_Inputs_Calc!P:P,0)),"Jul","-")</f>
        <v>Jul</v>
      </c>
      <c r="M625" s="1132" t="str">
        <f>IF(ISNUMBER(MATCH(F625,Sep_Inputs_Calc!O:O,0)),"Sep","-")</f>
        <v>-</v>
      </c>
      <c r="N625" s="1132" t="str">
        <f>IF(ISNUMBER(MATCH(F1422,Oct_Inputs_Calc!O:O,0)),"Oct","-")</f>
        <v>-</v>
      </c>
      <c r="O625" s="1132"/>
      <c r="P625" s="1138" t="str">
        <f>IF(A625=
"A",_xlfn.XLOOKUP(F625,'Section A - Public Patients'!T:T,'Section A - Public Patients'!S:S),
IF(A625="B",_xlfn.XLOOKUP(F625,'Section B - Private Patients'!T:T,'Section B - Private Patients'!S:S),
IF(A625="C",_xlfn.XLOOKUP(F625,'Section C - Psych &amp; Mental Hlth'!T:T,'Section C - Psych &amp; Mental Hlth'!S:S),
IF(A625="D",_xlfn.XLOOKUP(F625,'Section D - Res Com.Care, MPHS '!T:T,'Section D - Res Com.Care, MPHS '!S:S),
IF(A625="E",_xlfn.XLOOKUP(F625,'Section E - Miscellaneous '!T:T,'Section E - Miscellaneous '!S:S))))))</f>
        <v>LINKED</v>
      </c>
      <c r="Q625" s="1145" t="str">
        <f>IF(A625=
"A",_xlfn.XLOOKUP(F625,'Section A - Public Patients'!T:T,'Section A - Public Patients'!V:V),
IF(A625="B",_xlfn.XLOOKUP(F625,'Section B - Private Patients'!T:T,'Section B - Private Patients'!V:V),
IF(A625="C",_xlfn.XLOOKUP(F625,'Section C - Psych &amp; Mental Hlth'!T:T,'Section C - Psych &amp; Mental Hlth'!V:V),
IF(A625="D",_xlfn.XLOOKUP(F625,'Section D - Res Com.Care, MPHS '!T:T,'Section D - Res Com.Care, MPHS '!V:V),
IF(A625="E",_xlfn.XLOOKUP(F625,'Section E - Miscellaneous '!T:T,'Section E - Miscellaneous '!V:V))))))</f>
        <v>B-1.1-002</v>
      </c>
      <c r="R625" s="1202" t="str">
        <f t="shared" si="29"/>
        <v>GRDB1BLSDLic Private Day Band 1B - SD90006573</v>
      </c>
    </row>
    <row r="626" spans="1:18" x14ac:dyDescent="0.2">
      <c r="A626" s="1078" t="str">
        <f t="shared" si="28"/>
        <v>B</v>
      </c>
      <c r="B626" s="1086" t="s">
        <v>64</v>
      </c>
      <c r="C626" s="1438" t="s">
        <v>838</v>
      </c>
      <c r="D626" s="1089" t="s">
        <v>839</v>
      </c>
      <c r="E626" s="1438">
        <v>90007571</v>
      </c>
      <c r="F626" s="1132" t="s">
        <v>4989</v>
      </c>
      <c r="G626" s="1132"/>
      <c r="H626" s="1132"/>
      <c r="I626" s="1132" t="str">
        <f t="shared" si="27"/>
        <v>----Jul----</v>
      </c>
      <c r="J626" s="1132" t="str">
        <f>IF(ISNUMBER(MATCH(F626,Jan_Inputs_Calc!O:O,0)),"Jan","-")</f>
        <v>-</v>
      </c>
      <c r="K626" s="1132" t="str">
        <f>IF(ISNUMBER(MATCH(F626,Mar_Inputs_Calc_exHACC!O:O,0)),"Mar","-")</f>
        <v>-</v>
      </c>
      <c r="L626" s="1132" t="str">
        <f>IF(ISNUMBER(MATCH(F626,Jul_Inputs_Calc!P:P,0)),"Jul","-")</f>
        <v>Jul</v>
      </c>
      <c r="M626" s="1132" t="str">
        <f>IF(ISNUMBER(MATCH(F626,Sep_Inputs_Calc!O:O,0)),"Sep","-")</f>
        <v>-</v>
      </c>
      <c r="N626" s="1132" t="str">
        <f>IF(ISNUMBER(MATCH(F1423,Oct_Inputs_Calc!O:O,0)),"Oct","-")</f>
        <v>-</v>
      </c>
      <c r="O626" s="1132"/>
      <c r="P626" s="1138" t="str">
        <f>IF(A626=
"A",_xlfn.XLOOKUP(F626,'Section A - Public Patients'!T:T,'Section A - Public Patients'!S:S),
IF(A626="B",_xlfn.XLOOKUP(F626,'Section B - Private Patients'!T:T,'Section B - Private Patients'!S:S),
IF(A626="C",_xlfn.XLOOKUP(F626,'Section C - Psych &amp; Mental Hlth'!T:T,'Section C - Psych &amp; Mental Hlth'!S:S),
IF(A626="D",_xlfn.XLOOKUP(F626,'Section D - Res Com.Care, MPHS '!T:T,'Section D - Res Com.Care, MPHS '!S:S),
IF(A626="E",_xlfn.XLOOKUP(F626,'Section E - Miscellaneous '!T:T,'Section E - Miscellaneous '!S:S))))))</f>
        <v>LINKED</v>
      </c>
      <c r="Q626" s="1145" t="str">
        <f>IF(A626=
"A",_xlfn.XLOOKUP(F626,'Section A - Public Patients'!T:T,'Section A - Public Patients'!V:V),
IF(A626="B",_xlfn.XLOOKUP(F626,'Section B - Private Patients'!T:T,'Section B - Private Patients'!V:V),
IF(A626="C",_xlfn.XLOOKUP(F626,'Section C - Psych &amp; Mental Hlth'!T:T,'Section C - Psych &amp; Mental Hlth'!V:V),
IF(A626="D",_xlfn.XLOOKUP(F626,'Section D - Res Com.Care, MPHS '!T:T,'Section D - Res Com.Care, MPHS '!V:V),
IF(A626="E",_xlfn.XLOOKUP(F626,'Section E - Miscellaneous '!T:T,'Section E - Miscellaneous '!V:V))))))</f>
        <v>B-1.1-006</v>
      </c>
      <c r="R626" s="1202" t="str">
        <f t="shared" si="29"/>
        <v>GRDB2LSDLic Private Day Band 2 - SD90007571</v>
      </c>
    </row>
    <row r="627" spans="1:18" x14ac:dyDescent="0.2">
      <c r="A627" s="1078" t="str">
        <f t="shared" si="28"/>
        <v>B</v>
      </c>
      <c r="B627" s="1086" t="s">
        <v>64</v>
      </c>
      <c r="C627" s="1438" t="s">
        <v>840</v>
      </c>
      <c r="D627" s="1089" t="s">
        <v>841</v>
      </c>
      <c r="E627" s="1438">
        <v>90005825</v>
      </c>
      <c r="F627" s="1132" t="s">
        <v>4990</v>
      </c>
      <c r="G627" s="1132"/>
      <c r="H627" s="1132"/>
      <c r="I627" s="1132" t="str">
        <f t="shared" si="27"/>
        <v>----Jul----</v>
      </c>
      <c r="J627" s="1132" t="str">
        <f>IF(ISNUMBER(MATCH(F627,Jan_Inputs_Calc!O:O,0)),"Jan","-")</f>
        <v>-</v>
      </c>
      <c r="K627" s="1132" t="str">
        <f>IF(ISNUMBER(MATCH(F627,Mar_Inputs_Calc_exHACC!O:O,0)),"Mar","-")</f>
        <v>-</v>
      </c>
      <c r="L627" s="1132" t="str">
        <f>IF(ISNUMBER(MATCH(F627,Jul_Inputs_Calc!P:P,0)),"Jul","-")</f>
        <v>Jul</v>
      </c>
      <c r="M627" s="1132" t="str">
        <f>IF(ISNUMBER(MATCH(F627,Sep_Inputs_Calc!O:O,0)),"Sep","-")</f>
        <v>-</v>
      </c>
      <c r="N627" s="1132" t="str">
        <f>IF(ISNUMBER(MATCH(F1424,Oct_Inputs_Calc!O:O,0)),"Oct","-")</f>
        <v>-</v>
      </c>
      <c r="O627" s="1132"/>
      <c r="P627" s="1138" t="str">
        <f>IF(A627=
"A",_xlfn.XLOOKUP(F627,'Section A - Public Patients'!T:T,'Section A - Public Patients'!S:S),
IF(A627="B",_xlfn.XLOOKUP(F627,'Section B - Private Patients'!T:T,'Section B - Private Patients'!S:S),
IF(A627="C",_xlfn.XLOOKUP(F627,'Section C - Psych &amp; Mental Hlth'!T:T,'Section C - Psych &amp; Mental Hlth'!S:S),
IF(A627="D",_xlfn.XLOOKUP(F627,'Section D - Res Com.Care, MPHS '!T:T,'Section D - Res Com.Care, MPHS '!S:S),
IF(A627="E",_xlfn.XLOOKUP(F627,'Section E - Miscellaneous '!T:T,'Section E - Miscellaneous '!S:S))))))</f>
        <v>LINKED</v>
      </c>
      <c r="Q627" s="1145" t="str">
        <f>IF(A627=
"A",_xlfn.XLOOKUP(F627,'Section A - Public Patients'!T:T,'Section A - Public Patients'!V:V),
IF(A627="B",_xlfn.XLOOKUP(F627,'Section B - Private Patients'!T:T,'Section B - Private Patients'!V:V),
IF(A627="C",_xlfn.XLOOKUP(F627,'Section C - Psych &amp; Mental Hlth'!T:T,'Section C - Psych &amp; Mental Hlth'!V:V),
IF(A627="D",_xlfn.XLOOKUP(F627,'Section D - Res Com.Care, MPHS '!T:T,'Section D - Res Com.Care, MPHS '!V:V),
IF(A627="E",_xlfn.XLOOKUP(F627,'Section E - Miscellaneous '!T:T,'Section E - Miscellaneous '!V:V))))))</f>
        <v>B-1.1-007</v>
      </c>
      <c r="R627" s="1202" t="str">
        <f t="shared" si="29"/>
        <v>GRDB3LSDLic Private Day Band 3 - SD90005825</v>
      </c>
    </row>
    <row r="628" spans="1:18" x14ac:dyDescent="0.2">
      <c r="A628" s="1078" t="str">
        <f t="shared" si="28"/>
        <v>B</v>
      </c>
      <c r="B628" s="1086" t="s">
        <v>64</v>
      </c>
      <c r="C628" s="1438" t="s">
        <v>842</v>
      </c>
      <c r="D628" s="1089" t="s">
        <v>843</v>
      </c>
      <c r="E628" s="1438">
        <v>90007572</v>
      </c>
      <c r="F628" s="1132" t="s">
        <v>4991</v>
      </c>
      <c r="G628" s="1132"/>
      <c r="H628" s="1132"/>
      <c r="I628" s="1132" t="str">
        <f t="shared" si="27"/>
        <v>----Jul----</v>
      </c>
      <c r="J628" s="1132" t="str">
        <f>IF(ISNUMBER(MATCH(F628,Jan_Inputs_Calc!O:O,0)),"Jan","-")</f>
        <v>-</v>
      </c>
      <c r="K628" s="1132" t="str">
        <f>IF(ISNUMBER(MATCH(F628,Mar_Inputs_Calc_exHACC!O:O,0)),"Mar","-")</f>
        <v>-</v>
      </c>
      <c r="L628" s="1132" t="str">
        <f>IF(ISNUMBER(MATCH(F628,Jul_Inputs_Calc!P:P,0)),"Jul","-")</f>
        <v>Jul</v>
      </c>
      <c r="M628" s="1132" t="str">
        <f>IF(ISNUMBER(MATCH(F628,Sep_Inputs_Calc!O:O,0)),"Sep","-")</f>
        <v>-</v>
      </c>
      <c r="N628" s="1132" t="str">
        <f>IF(ISNUMBER(MATCH(F1425,Oct_Inputs_Calc!O:O,0)),"Oct","-")</f>
        <v>-</v>
      </c>
      <c r="O628" s="1132"/>
      <c r="P628" s="1138" t="str">
        <f>IF(A628=
"A",_xlfn.XLOOKUP(F628,'Section A - Public Patients'!T:T,'Section A - Public Patients'!S:S),
IF(A628="B",_xlfn.XLOOKUP(F628,'Section B - Private Patients'!T:T,'Section B - Private Patients'!S:S),
IF(A628="C",_xlfn.XLOOKUP(F628,'Section C - Psych &amp; Mental Hlth'!T:T,'Section C - Psych &amp; Mental Hlth'!S:S),
IF(A628="D",_xlfn.XLOOKUP(F628,'Section D - Res Com.Care, MPHS '!T:T,'Section D - Res Com.Care, MPHS '!S:S),
IF(A628="E",_xlfn.XLOOKUP(F628,'Section E - Miscellaneous '!T:T,'Section E - Miscellaneous '!S:S))))))</f>
        <v>LINKED</v>
      </c>
      <c r="Q628" s="1145" t="str">
        <f>IF(A628=
"A",_xlfn.XLOOKUP(F628,'Section A - Public Patients'!T:T,'Section A - Public Patients'!V:V),
IF(A628="B",_xlfn.XLOOKUP(F628,'Section B - Private Patients'!T:T,'Section B - Private Patients'!V:V),
IF(A628="C",_xlfn.XLOOKUP(F628,'Section C - Psych &amp; Mental Hlth'!T:T,'Section C - Psych &amp; Mental Hlth'!V:V),
IF(A628="D",_xlfn.XLOOKUP(F628,'Section D - Res Com.Care, MPHS '!T:T,'Section D - Res Com.Care, MPHS '!V:V),
IF(A628="E",_xlfn.XLOOKUP(F628,'Section E - Miscellaneous '!T:T,'Section E - Miscellaneous '!V:V))))))</f>
        <v>B-1.1-008</v>
      </c>
      <c r="R628" s="1202" t="str">
        <f t="shared" si="29"/>
        <v>GRDB4LSDLic Private Day Band 4 - SD90007572</v>
      </c>
    </row>
    <row r="629" spans="1:18" x14ac:dyDescent="0.2">
      <c r="A629" s="1078" t="str">
        <f t="shared" si="28"/>
        <v>B</v>
      </c>
      <c r="B629" s="1086" t="s">
        <v>2350</v>
      </c>
      <c r="C629" s="1438" t="s">
        <v>844</v>
      </c>
      <c r="D629" s="1089" t="s">
        <v>845</v>
      </c>
      <c r="E629" s="1438" t="s">
        <v>6181</v>
      </c>
      <c r="F629" s="1132" t="s">
        <v>4992</v>
      </c>
      <c r="G629" s="1132"/>
      <c r="H629" s="1132"/>
      <c r="I629" s="1132" t="str">
        <f t="shared" si="27"/>
        <v>---------</v>
      </c>
      <c r="J629" s="1132" t="str">
        <f>IF(ISNUMBER(MATCH(F629,Jan_Inputs_Calc!O:O,0)),"Jan","-")</f>
        <v>-</v>
      </c>
      <c r="K629" s="1132" t="str">
        <f>IF(ISNUMBER(MATCH(F629,Mar_Inputs_Calc_exHACC!O:O,0)),"Mar","-")</f>
        <v>-</v>
      </c>
      <c r="L629" s="1132" t="str">
        <f>IF(ISNUMBER(MATCH(F629,Jul_Inputs_Calc!P:P,0)),"Jul","-")</f>
        <v>-</v>
      </c>
      <c r="M629" s="1132" t="str">
        <f>IF(ISNUMBER(MATCH(F629,Sep_Inputs_Calc!O:O,0)),"Sep","-")</f>
        <v>-</v>
      </c>
      <c r="N629" s="1132" t="str">
        <f>IF(ISNUMBER(MATCH(F1426,Oct_Inputs_Calc!O:O,0)),"Oct","-")</f>
        <v>-</v>
      </c>
      <c r="O629" s="1132"/>
      <c r="P629" s="1138" t="str">
        <f>IF(A629=
"A",_xlfn.XLOOKUP(F629,'Section A - Public Patients'!T:T,'Section A - Public Patients'!S:S),
IF(A629="B",_xlfn.XLOOKUP(F629,'Section B - Private Patients'!T:T,'Section B - Private Patients'!S:S),
IF(A629="C",_xlfn.XLOOKUP(F629,'Section C - Psych &amp; Mental Hlth'!T:T,'Section C - Psych &amp; Mental Hlth'!S:S),
IF(A629="D",_xlfn.XLOOKUP(F629,'Section D - Res Com.Care, MPHS '!T:T,'Section D - Res Com.Care, MPHS '!S:S),
IF(A629="E",_xlfn.XLOOKUP(F629,'Section E - Miscellaneous '!T:T,'Section E - Miscellaneous '!S:S))))))</f>
        <v>NIL</v>
      </c>
      <c r="Q629" s="1145">
        <f>IF(A629=
"A",_xlfn.XLOOKUP(F629,'Section A - Public Patients'!T:T,'Section A - Public Patients'!V:V),
IF(A629="B",_xlfn.XLOOKUP(F629,'Section B - Private Patients'!T:T,'Section B - Private Patients'!V:V),
IF(A629="C",_xlfn.XLOOKUP(F629,'Section C - Psych &amp; Mental Hlth'!T:T,'Section C - Psych &amp; Mental Hlth'!V:V),
IF(A629="D",_xlfn.XLOOKUP(F629,'Section D - Res Com.Care, MPHS '!T:T,'Section D - Res Com.Care, MPHS '!V:V),
IF(A629="E",_xlfn.XLOOKUP(F629,'Section E - Miscellaneous '!T:T,'Section E - Miscellaneous '!V:V))))))</f>
        <v>0</v>
      </c>
      <c r="R629" s="1202" t="str">
        <f t="shared" si="29"/>
        <v>GRUQLLic Private UnqualifiedNil</v>
      </c>
    </row>
    <row r="630" spans="1:18" x14ac:dyDescent="0.2">
      <c r="A630" s="1078" t="str">
        <f t="shared" si="28"/>
        <v>B</v>
      </c>
      <c r="B630" s="1086" t="s">
        <v>2350</v>
      </c>
      <c r="C630" s="1438" t="s">
        <v>846</v>
      </c>
      <c r="D630" s="1089" t="s">
        <v>847</v>
      </c>
      <c r="E630" s="1438" t="s">
        <v>6181</v>
      </c>
      <c r="F630" s="1132" t="s">
        <v>4993</v>
      </c>
      <c r="G630" s="1132"/>
      <c r="H630" s="1132"/>
      <c r="I630" s="1132" t="str">
        <f t="shared" si="27"/>
        <v>---------</v>
      </c>
      <c r="J630" s="1132" t="str">
        <f>IF(ISNUMBER(MATCH(F630,Jan_Inputs_Calc!O:O,0)),"Jan","-")</f>
        <v>-</v>
      </c>
      <c r="K630" s="1132" t="str">
        <f>IF(ISNUMBER(MATCH(F630,Mar_Inputs_Calc_exHACC!O:O,0)),"Mar","-")</f>
        <v>-</v>
      </c>
      <c r="L630" s="1132" t="str">
        <f>IF(ISNUMBER(MATCH(F630,Jul_Inputs_Calc!P:P,0)),"Jul","-")</f>
        <v>-</v>
      </c>
      <c r="M630" s="1132" t="str">
        <f>IF(ISNUMBER(MATCH(F630,Sep_Inputs_Calc!O:O,0)),"Sep","-")</f>
        <v>-</v>
      </c>
      <c r="N630" s="1132" t="str">
        <f>IF(ISNUMBER(MATCH(F1427,Oct_Inputs_Calc!O:O,0)),"Oct","-")</f>
        <v>-</v>
      </c>
      <c r="O630" s="1132"/>
      <c r="P630" s="1138" t="str">
        <f>IF(A630=
"A",_xlfn.XLOOKUP(F630,'Section A - Public Patients'!T:T,'Section A - Public Patients'!S:S),
IF(A630="B",_xlfn.XLOOKUP(F630,'Section B - Private Patients'!T:T,'Section B - Private Patients'!S:S),
IF(A630="C",_xlfn.XLOOKUP(F630,'Section C - Psych &amp; Mental Hlth'!T:T,'Section C - Psych &amp; Mental Hlth'!S:S),
IF(A630="D",_xlfn.XLOOKUP(F630,'Section D - Res Com.Care, MPHS '!T:T,'Section D - Res Com.Care, MPHS '!S:S),
IF(A630="E",_xlfn.XLOOKUP(F630,'Section E - Miscellaneous '!T:T,'Section E - Miscellaneous '!S:S))))))</f>
        <v>NIL</v>
      </c>
      <c r="Q630" s="1145">
        <f>IF(A630=
"A",_xlfn.XLOOKUP(F630,'Section A - Public Patients'!T:T,'Section A - Public Patients'!V:V),
IF(A630="B",_xlfn.XLOOKUP(F630,'Section B - Private Patients'!T:T,'Section B - Private Patients'!V:V),
IF(A630="C",_xlfn.XLOOKUP(F630,'Section C - Psych &amp; Mental Hlth'!T:T,'Section C - Psych &amp; Mental Hlth'!V:V),
IF(A630="D",_xlfn.XLOOKUP(F630,'Section D - Res Com.Care, MPHS '!T:T,'Section D - Res Com.Care, MPHS '!V:V),
IF(A630="E",_xlfn.XLOOKUP(F630,'Section E - Miscellaneous '!T:T,'Section E - Miscellaneous '!V:V))))))</f>
        <v>0</v>
      </c>
      <c r="R630" s="1202" t="str">
        <f t="shared" si="29"/>
        <v>GRUQLSDLic Private Unqualified - SDNil</v>
      </c>
    </row>
    <row r="631" spans="1:18" x14ac:dyDescent="0.2">
      <c r="A631" s="1078" t="str">
        <f t="shared" si="28"/>
        <v>B</v>
      </c>
      <c r="B631" s="1086" t="s">
        <v>2348</v>
      </c>
      <c r="C631" s="1438" t="s">
        <v>931</v>
      </c>
      <c r="D631" s="1089" t="s">
        <v>932</v>
      </c>
      <c r="E631" s="1438">
        <v>90007578</v>
      </c>
      <c r="F631" s="1132" t="s">
        <v>4994</v>
      </c>
      <c r="G631" s="1132"/>
      <c r="H631" s="1132"/>
      <c r="I631" s="1132" t="str">
        <f t="shared" si="27"/>
        <v>----Jul----</v>
      </c>
      <c r="J631" s="1132" t="str">
        <f>IF(ISNUMBER(MATCH(F631,Jan_Inputs_Calc!O:O,0)),"Jan","-")</f>
        <v>-</v>
      </c>
      <c r="K631" s="1132" t="str">
        <f>IF(ISNUMBER(MATCH(F631,Mar_Inputs_Calc_exHACC!O:O,0)),"Mar","-")</f>
        <v>-</v>
      </c>
      <c r="L631" s="1132" t="str">
        <f>IF(ISNUMBER(MATCH(F631,Jul_Inputs_Calc!P:P,0)),"Jul","-")</f>
        <v>Jul</v>
      </c>
      <c r="M631" s="1132" t="str">
        <f>IF(ISNUMBER(MATCH(F631,Sep_Inputs_Calc!O:O,0)),"Sep","-")</f>
        <v>-</v>
      </c>
      <c r="N631" s="1132" t="str">
        <f>IF(ISNUMBER(MATCH(F1428,Oct_Inputs_Calc!O:O,0)),"Oct","-")</f>
        <v>-</v>
      </c>
      <c r="O631" s="1132"/>
      <c r="P631" s="1138" t="str">
        <f>IF(A631=
"A",_xlfn.XLOOKUP(F631,'Section A - Public Patients'!T:T,'Section A - Public Patients'!S:S),
IF(A631="B",_xlfn.XLOOKUP(F631,'Section B - Private Patients'!T:T,'Section B - Private Patients'!S:S),
IF(A631="C",_xlfn.XLOOKUP(F631,'Section C - Psych &amp; Mental Hlth'!T:T,'Section C - Psych &amp; Mental Hlth'!S:S),
IF(A631="D",_xlfn.XLOOKUP(F631,'Section D - Res Com.Care, MPHS '!T:T,'Section D - Res Com.Care, MPHS '!S:S),
IF(A631="E",_xlfn.XLOOKUP(F631,'Section E - Miscellaneous '!T:T,'Section E - Miscellaneous '!S:S))))))</f>
        <v>LINKED-X</v>
      </c>
      <c r="Q631" s="1145" t="str">
        <f>IF(A631=
"A",_xlfn.XLOOKUP(F631,'Section A - Public Patients'!T:T,'Section A - Public Patients'!V:V),
IF(A631="B",_xlfn.XLOOKUP(F631,'Section B - Private Patients'!T:T,'Section B - Private Patients'!V:V),
IF(A631="C",_xlfn.XLOOKUP(F631,'Section C - Psych &amp; Mental Hlth'!T:T,'Section C - Psych &amp; Mental Hlth'!V:V),
IF(A631="D",_xlfn.XLOOKUP(F631,'Section D - Res Com.Care, MPHS '!T:T,'Section D - Res Com.Care, MPHS '!V:V),
IF(A631="E",_xlfn.XLOOKUP(F631,'Section E - Miscellaneous '!T:T,'Section E - Miscellaneous '!V:V))))))</f>
        <v>A-1.5-001</v>
      </c>
      <c r="R631" s="1202" t="str">
        <f t="shared" si="29"/>
        <v>GRILLic Private Ineligible 90007578</v>
      </c>
    </row>
    <row r="632" spans="1:18" x14ac:dyDescent="0.2">
      <c r="A632" s="1078" t="str">
        <f t="shared" si="28"/>
        <v>B</v>
      </c>
      <c r="B632" s="1086" t="s">
        <v>2348</v>
      </c>
      <c r="C632" s="1438" t="s">
        <v>933</v>
      </c>
      <c r="D632" s="1089" t="s">
        <v>934</v>
      </c>
      <c r="E632" s="1438">
        <v>90006577</v>
      </c>
      <c r="F632" s="1132" t="s">
        <v>4995</v>
      </c>
      <c r="G632" s="1132"/>
      <c r="H632" s="1132"/>
      <c r="I632" s="1132" t="str">
        <f t="shared" si="27"/>
        <v>----Jul----</v>
      </c>
      <c r="J632" s="1132" t="str">
        <f>IF(ISNUMBER(MATCH(F632,Jan_Inputs_Calc!O:O,0)),"Jan","-")</f>
        <v>-</v>
      </c>
      <c r="K632" s="1132" t="str">
        <f>IF(ISNUMBER(MATCH(F632,Mar_Inputs_Calc_exHACC!O:O,0)),"Mar","-")</f>
        <v>-</v>
      </c>
      <c r="L632" s="1132" t="str">
        <f>IF(ISNUMBER(MATCH(F632,Jul_Inputs_Calc!P:P,0)),"Jul","-")</f>
        <v>Jul</v>
      </c>
      <c r="M632" s="1132" t="str">
        <f>IF(ISNUMBER(MATCH(F632,Sep_Inputs_Calc!O:O,0)),"Sep","-")</f>
        <v>-</v>
      </c>
      <c r="N632" s="1132" t="str">
        <f>IF(ISNUMBER(MATCH(F1429,Oct_Inputs_Calc!O:O,0)),"Oct","-")</f>
        <v>-</v>
      </c>
      <c r="O632" s="1132"/>
      <c r="P632" s="1138" t="str">
        <f>IF(A632=
"A",_xlfn.XLOOKUP(F632,'Section A - Public Patients'!T:T,'Section A - Public Patients'!S:S),
IF(A632="B",_xlfn.XLOOKUP(F632,'Section B - Private Patients'!T:T,'Section B - Private Patients'!S:S),
IF(A632="C",_xlfn.XLOOKUP(F632,'Section C - Psych &amp; Mental Hlth'!T:T,'Section C - Psych &amp; Mental Hlth'!S:S),
IF(A632="D",_xlfn.XLOOKUP(F632,'Section D - Res Com.Care, MPHS '!T:T,'Section D - Res Com.Care, MPHS '!S:S),
IF(A632="E",_xlfn.XLOOKUP(F632,'Section E - Miscellaneous '!T:T,'Section E - Miscellaneous '!S:S))))))</f>
        <v>LINKED-X</v>
      </c>
      <c r="Q632" s="1145" t="str">
        <f>IF(A632=
"A",_xlfn.XLOOKUP(F632,'Section A - Public Patients'!T:T,'Section A - Public Patients'!V:V),
IF(A632="B",_xlfn.XLOOKUP(F632,'Section B - Private Patients'!T:T,'Section B - Private Patients'!V:V),
IF(A632="C",_xlfn.XLOOKUP(F632,'Section C - Psych &amp; Mental Hlth'!T:T,'Section C - Psych &amp; Mental Hlth'!V:V),
IF(A632="D",_xlfn.XLOOKUP(F632,'Section D - Res Com.Care, MPHS '!T:T,'Section D - Res Com.Care, MPHS '!V:V),
IF(A632="E",_xlfn.XLOOKUP(F632,'Section E - Miscellaneous '!T:T,'Section E - Miscellaneous '!V:V))))))</f>
        <v>A-1.5-002</v>
      </c>
      <c r="R632" s="1202" t="str">
        <f t="shared" si="29"/>
        <v>GRILSDLic Private Ineligible - SD90006577</v>
      </c>
    </row>
    <row r="633" spans="1:18" x14ac:dyDescent="0.2">
      <c r="A633" s="1078" t="str">
        <f t="shared" si="28"/>
        <v>B</v>
      </c>
      <c r="B633" s="1086" t="s">
        <v>2348</v>
      </c>
      <c r="C633" s="1438" t="s">
        <v>935</v>
      </c>
      <c r="D633" s="1089" t="s">
        <v>936</v>
      </c>
      <c r="E633" s="1438">
        <v>90007579</v>
      </c>
      <c r="F633" s="1132" t="s">
        <v>4996</v>
      </c>
      <c r="G633" s="1132"/>
      <c r="H633" s="1132"/>
      <c r="I633" s="1132" t="str">
        <f t="shared" si="27"/>
        <v>----Jul----</v>
      </c>
      <c r="J633" s="1132" t="str">
        <f>IF(ISNUMBER(MATCH(F633,Jan_Inputs_Calc!O:O,0)),"Jan","-")</f>
        <v>-</v>
      </c>
      <c r="K633" s="1132" t="str">
        <f>IF(ISNUMBER(MATCH(F633,Mar_Inputs_Calc_exHACC!O:O,0)),"Mar","-")</f>
        <v>-</v>
      </c>
      <c r="L633" s="1132" t="str">
        <f>IF(ISNUMBER(MATCH(F633,Jul_Inputs_Calc!P:P,0)),"Jul","-")</f>
        <v>Jul</v>
      </c>
      <c r="M633" s="1132" t="str">
        <f>IF(ISNUMBER(MATCH(F633,Sep_Inputs_Calc!O:O,0)),"Sep","-")</f>
        <v>-</v>
      </c>
      <c r="N633" s="1132" t="str">
        <f>IF(ISNUMBER(MATCH(F1430,Oct_Inputs_Calc!O:O,0)),"Oct","-")</f>
        <v>-</v>
      </c>
      <c r="O633" s="1132"/>
      <c r="P633" s="1138" t="str">
        <f>IF(A633=
"A",_xlfn.XLOOKUP(F633,'Section A - Public Patients'!T:T,'Section A - Public Patients'!S:S),
IF(A633="B",_xlfn.XLOOKUP(F633,'Section B - Private Patients'!T:T,'Section B - Private Patients'!S:S),
IF(A633="C",_xlfn.XLOOKUP(F633,'Section C - Psych &amp; Mental Hlth'!T:T,'Section C - Psych &amp; Mental Hlth'!S:S),
IF(A633="D",_xlfn.XLOOKUP(F633,'Section D - Res Com.Care, MPHS '!T:T,'Section D - Res Com.Care, MPHS '!S:S),
IF(A633="E",_xlfn.XLOOKUP(F633,'Section E - Miscellaneous '!T:T,'Section E - Miscellaneous '!S:S))))))</f>
        <v>LINKED-X</v>
      </c>
      <c r="Q633" s="1145" t="str">
        <f>IF(A633=
"A",_xlfn.XLOOKUP(F633,'Section A - Public Patients'!T:T,'Section A - Public Patients'!V:V),
IF(A633="B",_xlfn.XLOOKUP(F633,'Section B - Private Patients'!T:T,'Section B - Private Patients'!V:V),
IF(A633="C",_xlfn.XLOOKUP(F633,'Section C - Psych &amp; Mental Hlth'!T:T,'Section C - Psych &amp; Mental Hlth'!V:V),
IF(A633="D",_xlfn.XLOOKUP(F633,'Section D - Res Com.Care, MPHS '!T:T,'Section D - Res Com.Care, MPHS '!V:V),
IF(A633="E",_xlfn.XLOOKUP(F633,'Section E - Miscellaneous '!T:T,'Section E - Miscellaneous '!V:V))))))</f>
        <v>A-1.5-009</v>
      </c>
      <c r="R633" s="1202" t="str">
        <f t="shared" si="29"/>
        <v>GRIBLLic Private Ineligible Burns90007579</v>
      </c>
    </row>
    <row r="634" spans="1:18" x14ac:dyDescent="0.2">
      <c r="A634" s="1078" t="str">
        <f t="shared" si="28"/>
        <v>B</v>
      </c>
      <c r="B634" s="1086" t="s">
        <v>2348</v>
      </c>
      <c r="C634" s="1438" t="s">
        <v>937</v>
      </c>
      <c r="D634" s="1089" t="s">
        <v>938</v>
      </c>
      <c r="E634" s="1438">
        <v>90005826</v>
      </c>
      <c r="F634" s="1132" t="s">
        <v>4997</v>
      </c>
      <c r="G634" s="1132"/>
      <c r="H634" s="1132"/>
      <c r="I634" s="1132" t="str">
        <f t="shared" si="27"/>
        <v>----Jul----</v>
      </c>
      <c r="J634" s="1132" t="str">
        <f>IF(ISNUMBER(MATCH(F634,Jan_Inputs_Calc!O:O,0)),"Jan","-")</f>
        <v>-</v>
      </c>
      <c r="K634" s="1132" t="str">
        <f>IF(ISNUMBER(MATCH(F634,Mar_Inputs_Calc_exHACC!O:O,0)),"Mar","-")</f>
        <v>-</v>
      </c>
      <c r="L634" s="1132" t="str">
        <f>IF(ISNUMBER(MATCH(F634,Jul_Inputs_Calc!P:P,0)),"Jul","-")</f>
        <v>Jul</v>
      </c>
      <c r="M634" s="1132" t="str">
        <f>IF(ISNUMBER(MATCH(F634,Sep_Inputs_Calc!O:O,0)),"Sep","-")</f>
        <v>-</v>
      </c>
      <c r="N634" s="1132" t="str">
        <f>IF(ISNUMBER(MATCH(F1431,Oct_Inputs_Calc!O:O,0)),"Oct","-")</f>
        <v>-</v>
      </c>
      <c r="O634" s="1132"/>
      <c r="P634" s="1138" t="str">
        <f>IF(A634=
"A",_xlfn.XLOOKUP(F634,'Section A - Public Patients'!T:T,'Section A - Public Patients'!S:S),
IF(A634="B",_xlfn.XLOOKUP(F634,'Section B - Private Patients'!T:T,'Section B - Private Patients'!S:S),
IF(A634="C",_xlfn.XLOOKUP(F634,'Section C - Psych &amp; Mental Hlth'!T:T,'Section C - Psych &amp; Mental Hlth'!S:S),
IF(A634="D",_xlfn.XLOOKUP(F634,'Section D - Res Com.Care, MPHS '!T:T,'Section D - Res Com.Care, MPHS '!S:S),
IF(A634="E",_xlfn.XLOOKUP(F634,'Section E - Miscellaneous '!T:T,'Section E - Miscellaneous '!S:S))))))</f>
        <v>LINKED-X</v>
      </c>
      <c r="Q634" s="1145" t="str">
        <f>IF(A634=
"A",_xlfn.XLOOKUP(F634,'Section A - Public Patients'!T:T,'Section A - Public Patients'!V:V),
IF(A634="B",_xlfn.XLOOKUP(F634,'Section B - Private Patients'!T:T,'Section B - Private Patients'!V:V),
IF(A634="C",_xlfn.XLOOKUP(F634,'Section C - Psych &amp; Mental Hlth'!T:T,'Section C - Psych &amp; Mental Hlth'!V:V),
IF(A634="D",_xlfn.XLOOKUP(F634,'Section D - Res Com.Care, MPHS '!T:T,'Section D - Res Com.Care, MPHS '!V:V),
IF(A634="E",_xlfn.XLOOKUP(F634,'Section E - Miscellaneous '!T:T,'Section E - Miscellaneous '!V:V))))))</f>
        <v>A-1.5-004</v>
      </c>
      <c r="R634" s="1202" t="str">
        <f t="shared" si="29"/>
        <v>GRIBLSDLic Private Ineligible Burns SD90005826</v>
      </c>
    </row>
    <row r="635" spans="1:18" x14ac:dyDescent="0.2">
      <c r="A635" s="1078" t="str">
        <f t="shared" si="28"/>
        <v>B</v>
      </c>
      <c r="B635" s="1086" t="s">
        <v>2348</v>
      </c>
      <c r="C635" s="1438" t="s">
        <v>939</v>
      </c>
      <c r="D635" s="1089" t="s">
        <v>940</v>
      </c>
      <c r="E635" s="1438">
        <v>90007580</v>
      </c>
      <c r="F635" s="1132" t="s">
        <v>4998</v>
      </c>
      <c r="G635" s="1132"/>
      <c r="H635" s="1132"/>
      <c r="I635" s="1132" t="str">
        <f t="shared" si="27"/>
        <v>----Jul----</v>
      </c>
      <c r="J635" s="1132" t="str">
        <f>IF(ISNUMBER(MATCH(F635,Jan_Inputs_Calc!O:O,0)),"Jan","-")</f>
        <v>-</v>
      </c>
      <c r="K635" s="1132" t="str">
        <f>IF(ISNUMBER(MATCH(F635,Mar_Inputs_Calc_exHACC!O:O,0)),"Mar","-")</f>
        <v>-</v>
      </c>
      <c r="L635" s="1132" t="str">
        <f>IF(ISNUMBER(MATCH(F635,Jul_Inputs_Calc!P:P,0)),"Jul","-")</f>
        <v>Jul</v>
      </c>
      <c r="M635" s="1132" t="str">
        <f>IF(ISNUMBER(MATCH(F635,Sep_Inputs_Calc!O:O,0)),"Sep","-")</f>
        <v>-</v>
      </c>
      <c r="N635" s="1132" t="str">
        <f>IF(ISNUMBER(MATCH(F1432,Oct_Inputs_Calc!O:O,0)),"Oct","-")</f>
        <v>-</v>
      </c>
      <c r="O635" s="1132"/>
      <c r="P635" s="1138" t="str">
        <f>IF(A635=
"A",_xlfn.XLOOKUP(F635,'Section A - Public Patients'!T:T,'Section A - Public Patients'!S:S),
IF(A635="B",_xlfn.XLOOKUP(F635,'Section B - Private Patients'!T:T,'Section B - Private Patients'!S:S),
IF(A635="C",_xlfn.XLOOKUP(F635,'Section C - Psych &amp; Mental Hlth'!T:T,'Section C - Psych &amp; Mental Hlth'!S:S),
IF(A635="D",_xlfn.XLOOKUP(F635,'Section D - Res Com.Care, MPHS '!T:T,'Section D - Res Com.Care, MPHS '!S:S),
IF(A635="E",_xlfn.XLOOKUP(F635,'Section E - Miscellaneous '!T:T,'Section E - Miscellaneous '!S:S))))))</f>
        <v>LINKED-X</v>
      </c>
      <c r="Q635" s="1145" t="str">
        <f>IF(A635=
"A",_xlfn.XLOOKUP(F635,'Section A - Public Patients'!T:T,'Section A - Public Patients'!V:V),
IF(A635="B",_xlfn.XLOOKUP(F635,'Section B - Private Patients'!T:T,'Section B - Private Patients'!V:V),
IF(A635="C",_xlfn.XLOOKUP(F635,'Section C - Psych &amp; Mental Hlth'!T:T,'Section C - Psych &amp; Mental Hlth'!V:V),
IF(A635="D",_xlfn.XLOOKUP(F635,'Section D - Res Com.Care, MPHS '!T:T,'Section D - Res Com.Care, MPHS '!V:V),
IF(A635="E",_xlfn.XLOOKUP(F635,'Section E - Miscellaneous '!T:T,'Section E - Miscellaneous '!V:V))))))</f>
        <v>A-1.5-011</v>
      </c>
      <c r="R635" s="1202" t="str">
        <f t="shared" si="29"/>
        <v>GRIKLLic Private Ineligible Renal Dialysis90007580</v>
      </c>
    </row>
    <row r="636" spans="1:18" x14ac:dyDescent="0.2">
      <c r="A636" s="1078" t="str">
        <f t="shared" si="28"/>
        <v>B</v>
      </c>
      <c r="B636" s="1086" t="s">
        <v>2348</v>
      </c>
      <c r="C636" s="1438" t="s">
        <v>941</v>
      </c>
      <c r="D636" s="1089" t="s">
        <v>942</v>
      </c>
      <c r="E636" s="1438">
        <v>90006578</v>
      </c>
      <c r="F636" s="1132" t="s">
        <v>4999</v>
      </c>
      <c r="G636" s="1132"/>
      <c r="H636" s="1132"/>
      <c r="I636" s="1132" t="str">
        <f t="shared" si="27"/>
        <v>----Jul----</v>
      </c>
      <c r="J636" s="1132" t="str">
        <f>IF(ISNUMBER(MATCH(F636,Jan_Inputs_Calc!O:O,0)),"Jan","-")</f>
        <v>-</v>
      </c>
      <c r="K636" s="1132" t="str">
        <f>IF(ISNUMBER(MATCH(F636,Mar_Inputs_Calc_exHACC!O:O,0)),"Mar","-")</f>
        <v>-</v>
      </c>
      <c r="L636" s="1132" t="str">
        <f>IF(ISNUMBER(MATCH(F636,Jul_Inputs_Calc!P:P,0)),"Jul","-")</f>
        <v>Jul</v>
      </c>
      <c r="M636" s="1132" t="str">
        <f>IF(ISNUMBER(MATCH(F636,Sep_Inputs_Calc!O:O,0)),"Sep","-")</f>
        <v>-</v>
      </c>
      <c r="N636" s="1132" t="str">
        <f>IF(ISNUMBER(MATCH(F1433,Oct_Inputs_Calc!O:O,0)),"Oct","-")</f>
        <v>-</v>
      </c>
      <c r="O636" s="1132"/>
      <c r="P636" s="1138" t="str">
        <f>IF(A636=
"A",_xlfn.XLOOKUP(F636,'Section A - Public Patients'!T:T,'Section A - Public Patients'!S:S),
IF(A636="B",_xlfn.XLOOKUP(F636,'Section B - Private Patients'!T:T,'Section B - Private Patients'!S:S),
IF(A636="C",_xlfn.XLOOKUP(F636,'Section C - Psych &amp; Mental Hlth'!T:T,'Section C - Psych &amp; Mental Hlth'!S:S),
IF(A636="D",_xlfn.XLOOKUP(F636,'Section D - Res Com.Care, MPHS '!T:T,'Section D - Res Com.Care, MPHS '!S:S),
IF(A636="E",_xlfn.XLOOKUP(F636,'Section E - Miscellaneous '!T:T,'Section E - Miscellaneous '!S:S))))))</f>
        <v>LINKED-X</v>
      </c>
      <c r="Q636" s="1145" t="str">
        <f>IF(A636=
"A",_xlfn.XLOOKUP(F636,'Section A - Public Patients'!T:T,'Section A - Public Patients'!V:V),
IF(A636="B",_xlfn.XLOOKUP(F636,'Section B - Private Patients'!T:T,'Section B - Private Patients'!V:V),
IF(A636="C",_xlfn.XLOOKUP(F636,'Section C - Psych &amp; Mental Hlth'!T:T,'Section C - Psych &amp; Mental Hlth'!V:V),
IF(A636="D",_xlfn.XLOOKUP(F636,'Section D - Res Com.Care, MPHS '!T:T,'Section D - Res Com.Care, MPHS '!V:V),
IF(A636="E",_xlfn.XLOOKUP(F636,'Section E - Miscellaneous '!T:T,'Section E - Miscellaneous '!V:V))))))</f>
        <v>A-1.5-011</v>
      </c>
      <c r="R636" s="1202" t="str">
        <f t="shared" si="29"/>
        <v>GRIKLSDLic Private Ineligible Renal Dialysis SD90006578</v>
      </c>
    </row>
    <row r="637" spans="1:18" x14ac:dyDescent="0.2">
      <c r="A637" s="1078" t="str">
        <f t="shared" si="28"/>
        <v>B</v>
      </c>
      <c r="B637" s="1086" t="s">
        <v>2351</v>
      </c>
      <c r="C637" s="1438" t="s">
        <v>943</v>
      </c>
      <c r="D637" s="1089" t="s">
        <v>944</v>
      </c>
      <c r="E637" s="1438">
        <v>90007581</v>
      </c>
      <c r="F637" s="1132" t="s">
        <v>5000</v>
      </c>
      <c r="G637" s="1132"/>
      <c r="H637" s="1132"/>
      <c r="I637" s="1132" t="str">
        <f t="shared" si="27"/>
        <v>----Jul----</v>
      </c>
      <c r="J637" s="1132" t="str">
        <f>IF(ISNUMBER(MATCH(F637,Jan_Inputs_Calc!O:O,0)),"Jan","-")</f>
        <v>-</v>
      </c>
      <c r="K637" s="1132" t="str">
        <f>IF(ISNUMBER(MATCH(F637,Mar_Inputs_Calc_exHACC!O:O,0)),"Mar","-")</f>
        <v>-</v>
      </c>
      <c r="L637" s="1132" t="str">
        <f>IF(ISNUMBER(MATCH(F637,Jul_Inputs_Calc!P:P,0)),"Jul","-")</f>
        <v>Jul</v>
      </c>
      <c r="M637" s="1132" t="str">
        <f>IF(ISNUMBER(MATCH(F637,Sep_Inputs_Calc!O:O,0)),"Sep","-")</f>
        <v>-</v>
      </c>
      <c r="N637" s="1132" t="str">
        <f>IF(ISNUMBER(MATCH(F1434,Oct_Inputs_Calc!O:O,0)),"Oct","-")</f>
        <v>-</v>
      </c>
      <c r="O637" s="1132"/>
      <c r="P637" s="1138" t="str">
        <f>IF(A637=
"A",_xlfn.XLOOKUP(F637,'Section A - Public Patients'!T:T,'Section A - Public Patients'!S:S),
IF(A637="B",_xlfn.XLOOKUP(F637,'Section B - Private Patients'!T:T,'Section B - Private Patients'!S:S),
IF(A637="C",_xlfn.XLOOKUP(F637,'Section C - Psych &amp; Mental Hlth'!T:T,'Section C - Psych &amp; Mental Hlth'!S:S),
IF(A637="D",_xlfn.XLOOKUP(F637,'Section D - Res Com.Care, MPHS '!T:T,'Section D - Res Com.Care, MPHS '!S:S),
IF(A637="E",_xlfn.XLOOKUP(F637,'Section E - Miscellaneous '!T:T,'Section E - Miscellaneous '!S:S))))))</f>
        <v>LINKED-X</v>
      </c>
      <c r="Q637" s="1145" t="str">
        <f>IF(A637=
"A",_xlfn.XLOOKUP(F637,'Section A - Public Patients'!T:T,'Section A - Public Patients'!V:V),
IF(A637="B",_xlfn.XLOOKUP(F637,'Section B - Private Patients'!T:T,'Section B - Private Patients'!V:V),
IF(A637="C",_xlfn.XLOOKUP(F637,'Section C - Psych &amp; Mental Hlth'!T:T,'Section C - Psych &amp; Mental Hlth'!V:V),
IF(A637="D",_xlfn.XLOOKUP(F637,'Section D - Res Com.Care, MPHS '!T:T,'Section D - Res Com.Care, MPHS '!V:V),
IF(A637="E",_xlfn.XLOOKUP(F637,'Section E - Miscellaneous '!T:T,'Section E - Miscellaneous '!V:V))))))</f>
        <v>A-1.5-019</v>
      </c>
      <c r="R637" s="1202" t="str">
        <f t="shared" si="29"/>
        <v>GRINLLic Private Ineligible Special Care Nursery90007581</v>
      </c>
    </row>
    <row r="638" spans="1:18" x14ac:dyDescent="0.2">
      <c r="A638" s="1078" t="str">
        <f t="shared" si="28"/>
        <v>B</v>
      </c>
      <c r="B638" s="1086" t="s">
        <v>2351</v>
      </c>
      <c r="C638" s="1438" t="s">
        <v>945</v>
      </c>
      <c r="D638" s="1089" t="s">
        <v>946</v>
      </c>
      <c r="E638" s="1438">
        <v>90006077</v>
      </c>
      <c r="F638" s="1132" t="s">
        <v>5001</v>
      </c>
      <c r="G638" s="1132"/>
      <c r="H638" s="1132"/>
      <c r="I638" s="1132" t="str">
        <f t="shared" si="27"/>
        <v>----Jul----</v>
      </c>
      <c r="J638" s="1132" t="str">
        <f>IF(ISNUMBER(MATCH(F638,Jan_Inputs_Calc!O:O,0)),"Jan","-")</f>
        <v>-</v>
      </c>
      <c r="K638" s="1132" t="str">
        <f>IF(ISNUMBER(MATCH(F638,Mar_Inputs_Calc_exHACC!O:O,0)),"Mar","-")</f>
        <v>-</v>
      </c>
      <c r="L638" s="1132" t="str">
        <f>IF(ISNUMBER(MATCH(F638,Jul_Inputs_Calc!P:P,0)),"Jul","-")</f>
        <v>Jul</v>
      </c>
      <c r="M638" s="1132" t="str">
        <f>IF(ISNUMBER(MATCH(F638,Sep_Inputs_Calc!O:O,0)),"Sep","-")</f>
        <v>-</v>
      </c>
      <c r="N638" s="1132" t="str">
        <f>IF(ISNUMBER(MATCH(F1435,Oct_Inputs_Calc!O:O,0)),"Oct","-")</f>
        <v>-</v>
      </c>
      <c r="O638" s="1132"/>
      <c r="P638" s="1138" t="str">
        <f>IF(A638=
"A",_xlfn.XLOOKUP(F638,'Section A - Public Patients'!T:T,'Section A - Public Patients'!S:S),
IF(A638="B",_xlfn.XLOOKUP(F638,'Section B - Private Patients'!T:T,'Section B - Private Patients'!S:S),
IF(A638="C",_xlfn.XLOOKUP(F638,'Section C - Psych &amp; Mental Hlth'!T:T,'Section C - Psych &amp; Mental Hlth'!S:S),
IF(A638="D",_xlfn.XLOOKUP(F638,'Section D - Res Com.Care, MPHS '!T:T,'Section D - Res Com.Care, MPHS '!S:S),
IF(A638="E",_xlfn.XLOOKUP(F638,'Section E - Miscellaneous '!T:T,'Section E - Miscellaneous '!S:S))))))</f>
        <v>LINKED-X</v>
      </c>
      <c r="Q638" s="1145" t="str">
        <f>IF(A638=
"A",_xlfn.XLOOKUP(F638,'Section A - Public Patients'!T:T,'Section A - Public Patients'!V:V),
IF(A638="B",_xlfn.XLOOKUP(F638,'Section B - Private Patients'!T:T,'Section B - Private Patients'!V:V),
IF(A638="C",_xlfn.XLOOKUP(F638,'Section C - Psych &amp; Mental Hlth'!T:T,'Section C - Psych &amp; Mental Hlth'!V:V),
IF(A638="D",_xlfn.XLOOKUP(F638,'Section D - Res Com.Care, MPHS '!T:T,'Section D - Res Com.Care, MPHS '!V:V),
IF(A638="E",_xlfn.XLOOKUP(F638,'Section E - Miscellaneous '!T:T,'Section E - Miscellaneous '!V:V))))))</f>
        <v>A-1.5-020</v>
      </c>
      <c r="R638" s="1202" t="str">
        <f t="shared" si="29"/>
        <v>GRINLSDLic Private Ineligible Special Care Nursery SD90006077</v>
      </c>
    </row>
    <row r="639" spans="1:18" x14ac:dyDescent="0.2">
      <c r="A639" s="1078" t="str">
        <f t="shared" si="28"/>
        <v>B</v>
      </c>
      <c r="B639" s="1086" t="s">
        <v>2351</v>
      </c>
      <c r="C639" s="1438" t="s">
        <v>947</v>
      </c>
      <c r="D639" s="1089" t="s">
        <v>948</v>
      </c>
      <c r="E639" s="1438">
        <v>90007582</v>
      </c>
      <c r="F639" s="1132" t="s">
        <v>5002</v>
      </c>
      <c r="G639" s="1132"/>
      <c r="H639" s="1132"/>
      <c r="I639" s="1132" t="str">
        <f t="shared" si="27"/>
        <v>----Jul----</v>
      </c>
      <c r="J639" s="1132" t="str">
        <f>IF(ISNUMBER(MATCH(F639,Jan_Inputs_Calc!O:O,0)),"Jan","-")</f>
        <v>-</v>
      </c>
      <c r="K639" s="1132" t="str">
        <f>IF(ISNUMBER(MATCH(F639,Mar_Inputs_Calc_exHACC!O:O,0)),"Mar","-")</f>
        <v>-</v>
      </c>
      <c r="L639" s="1132" t="str">
        <f>IF(ISNUMBER(MATCH(F639,Jul_Inputs_Calc!P:P,0)),"Jul","-")</f>
        <v>Jul</v>
      </c>
      <c r="M639" s="1132" t="str">
        <f>IF(ISNUMBER(MATCH(F639,Sep_Inputs_Calc!O:O,0)),"Sep","-")</f>
        <v>-</v>
      </c>
      <c r="N639" s="1132" t="str">
        <f>IF(ISNUMBER(MATCH(F1436,Oct_Inputs_Calc!O:O,0)),"Oct","-")</f>
        <v>-</v>
      </c>
      <c r="O639" s="1132"/>
      <c r="P639" s="1138" t="str">
        <f>IF(A639=
"A",_xlfn.XLOOKUP(F639,'Section A - Public Patients'!T:T,'Section A - Public Patients'!S:S),
IF(A639="B",_xlfn.XLOOKUP(F639,'Section B - Private Patients'!T:T,'Section B - Private Patients'!S:S),
IF(A639="C",_xlfn.XLOOKUP(F639,'Section C - Psych &amp; Mental Hlth'!T:T,'Section C - Psych &amp; Mental Hlth'!S:S),
IF(A639="D",_xlfn.XLOOKUP(F639,'Section D - Res Com.Care, MPHS '!T:T,'Section D - Res Com.Care, MPHS '!S:S),
IF(A639="E",_xlfn.XLOOKUP(F639,'Section E - Miscellaneous '!T:T,'Section E - Miscellaneous '!S:S))))))</f>
        <v>LINKED-X</v>
      </c>
      <c r="Q639" s="1145" t="str">
        <f>IF(A639=
"A",_xlfn.XLOOKUP(F639,'Section A - Public Patients'!T:T,'Section A - Public Patients'!V:V),
IF(A639="B",_xlfn.XLOOKUP(F639,'Section B - Private Patients'!T:T,'Section B - Private Patients'!V:V),
IF(A639="C",_xlfn.XLOOKUP(F639,'Section C - Psych &amp; Mental Hlth'!T:T,'Section C - Psych &amp; Mental Hlth'!V:V),
IF(A639="D",_xlfn.XLOOKUP(F639,'Section D - Res Com.Care, MPHS '!T:T,'Section D - Res Com.Care, MPHS '!V:V),
IF(A639="E",_xlfn.XLOOKUP(F639,'Section E - Miscellaneous '!T:T,'Section E - Miscellaneous '!V:V))))))</f>
        <v>A-1.5-019</v>
      </c>
      <c r="R639" s="1202" t="str">
        <f t="shared" si="29"/>
        <v>GRIQNLLic Private Ineligible Qualified Special Care Nursery90007582</v>
      </c>
    </row>
    <row r="640" spans="1:18" x14ac:dyDescent="0.2">
      <c r="A640" s="1078" t="str">
        <f t="shared" si="28"/>
        <v>B</v>
      </c>
      <c r="B640" s="1086" t="s">
        <v>2351</v>
      </c>
      <c r="C640" s="1438" t="s">
        <v>949</v>
      </c>
      <c r="D640" s="1089" t="s">
        <v>950</v>
      </c>
      <c r="E640" s="1438">
        <v>90006579</v>
      </c>
      <c r="F640" s="1132" t="s">
        <v>5003</v>
      </c>
      <c r="G640" s="1132"/>
      <c r="H640" s="1132"/>
      <c r="I640" s="1132" t="str">
        <f t="shared" si="27"/>
        <v>----Jul----</v>
      </c>
      <c r="J640" s="1132" t="str">
        <f>IF(ISNUMBER(MATCH(F640,Jan_Inputs_Calc!O:O,0)),"Jan","-")</f>
        <v>-</v>
      </c>
      <c r="K640" s="1132" t="str">
        <f>IF(ISNUMBER(MATCH(F640,Mar_Inputs_Calc_exHACC!O:O,0)),"Mar","-")</f>
        <v>-</v>
      </c>
      <c r="L640" s="1132" t="str">
        <f>IF(ISNUMBER(MATCH(F640,Jul_Inputs_Calc!P:P,0)),"Jul","-")</f>
        <v>Jul</v>
      </c>
      <c r="M640" s="1132" t="str">
        <f>IF(ISNUMBER(MATCH(F640,Sep_Inputs_Calc!O:O,0)),"Sep","-")</f>
        <v>-</v>
      </c>
      <c r="N640" s="1132" t="str">
        <f>IF(ISNUMBER(MATCH(F1437,Oct_Inputs_Calc!O:O,0)),"Oct","-")</f>
        <v>-</v>
      </c>
      <c r="O640" s="1132"/>
      <c r="P640" s="1138" t="str">
        <f>IF(A640=
"A",_xlfn.XLOOKUP(F640,'Section A - Public Patients'!T:T,'Section A - Public Patients'!S:S),
IF(A640="B",_xlfn.XLOOKUP(F640,'Section B - Private Patients'!T:T,'Section B - Private Patients'!S:S),
IF(A640="C",_xlfn.XLOOKUP(F640,'Section C - Psych &amp; Mental Hlth'!T:T,'Section C - Psych &amp; Mental Hlth'!S:S),
IF(A640="D",_xlfn.XLOOKUP(F640,'Section D - Res Com.Care, MPHS '!T:T,'Section D - Res Com.Care, MPHS '!S:S),
IF(A640="E",_xlfn.XLOOKUP(F640,'Section E - Miscellaneous '!T:T,'Section E - Miscellaneous '!S:S))))))</f>
        <v>LINKED-X</v>
      </c>
      <c r="Q640" s="1145" t="str">
        <f>IF(A640=
"A",_xlfn.XLOOKUP(F640,'Section A - Public Patients'!T:T,'Section A - Public Patients'!V:V),
IF(A640="B",_xlfn.XLOOKUP(F640,'Section B - Private Patients'!T:T,'Section B - Private Patients'!V:V),
IF(A640="C",_xlfn.XLOOKUP(F640,'Section C - Psych &amp; Mental Hlth'!T:T,'Section C - Psych &amp; Mental Hlth'!V:V),
IF(A640="D",_xlfn.XLOOKUP(F640,'Section D - Res Com.Care, MPHS '!T:T,'Section D - Res Com.Care, MPHS '!V:V),
IF(A640="E",_xlfn.XLOOKUP(F640,'Section E - Miscellaneous '!T:T,'Section E - Miscellaneous '!V:V))))))</f>
        <v>A-1.5-020</v>
      </c>
      <c r="R640" s="1202" t="str">
        <f t="shared" si="29"/>
        <v>GRIQNLSDLic Private Ineligible Qualified Special Care Nursery SD90006579</v>
      </c>
    </row>
    <row r="641" spans="1:18" x14ac:dyDescent="0.2">
      <c r="A641" s="1078" t="str">
        <f t="shared" si="28"/>
        <v>B</v>
      </c>
      <c r="B641" s="1086" t="s">
        <v>2351</v>
      </c>
      <c r="C641" s="1438" t="s">
        <v>951</v>
      </c>
      <c r="D641" s="1089" t="s">
        <v>952</v>
      </c>
      <c r="E641" s="1438" t="s">
        <v>6181</v>
      </c>
      <c r="F641" s="1132" t="s">
        <v>5004</v>
      </c>
      <c r="G641" s="1132"/>
      <c r="H641" s="1132"/>
      <c r="I641" s="1132" t="str">
        <f t="shared" si="27"/>
        <v>---------</v>
      </c>
      <c r="J641" s="1132" t="str">
        <f>IF(ISNUMBER(MATCH(F641,Jan_Inputs_Calc!O:O,0)),"Jan","-")</f>
        <v>-</v>
      </c>
      <c r="K641" s="1132" t="str">
        <f>IF(ISNUMBER(MATCH(F641,Mar_Inputs_Calc_exHACC!O:O,0)),"Mar","-")</f>
        <v>-</v>
      </c>
      <c r="L641" s="1132" t="str">
        <f>IF(ISNUMBER(MATCH(F641,Jul_Inputs_Calc!P:P,0)),"Jul","-")</f>
        <v>-</v>
      </c>
      <c r="M641" s="1132" t="str">
        <f>IF(ISNUMBER(MATCH(F641,Sep_Inputs_Calc!O:O,0)),"Sep","-")</f>
        <v>-</v>
      </c>
      <c r="N641" s="1132" t="str">
        <f>IF(ISNUMBER(MATCH(F1438,Oct_Inputs_Calc!O:O,0)),"Oct","-")</f>
        <v>-</v>
      </c>
      <c r="O641" s="1132"/>
      <c r="P641" s="1138" t="str">
        <f>IF(A641=
"A",_xlfn.XLOOKUP(F641,'Section A - Public Patients'!T:T,'Section A - Public Patients'!S:S),
IF(A641="B",_xlfn.XLOOKUP(F641,'Section B - Private Patients'!T:T,'Section B - Private Patients'!S:S),
IF(A641="C",_xlfn.XLOOKUP(F641,'Section C - Psych &amp; Mental Hlth'!T:T,'Section C - Psych &amp; Mental Hlth'!S:S),
IF(A641="D",_xlfn.XLOOKUP(F641,'Section D - Res Com.Care, MPHS '!T:T,'Section D - Res Com.Care, MPHS '!S:S),
IF(A641="E",_xlfn.XLOOKUP(F641,'Section E - Miscellaneous '!T:T,'Section E - Miscellaneous '!S:S))))))</f>
        <v>NIL</v>
      </c>
      <c r="Q641" s="1145">
        <f>IF(A641=
"A",_xlfn.XLOOKUP(F641,'Section A - Public Patients'!T:T,'Section A - Public Patients'!V:V),
IF(A641="B",_xlfn.XLOOKUP(F641,'Section B - Private Patients'!T:T,'Section B - Private Patients'!V:V),
IF(A641="C",_xlfn.XLOOKUP(F641,'Section C - Psych &amp; Mental Hlth'!T:T,'Section C - Psych &amp; Mental Hlth'!V:V),
IF(A641="D",_xlfn.XLOOKUP(F641,'Section D - Res Com.Care, MPHS '!T:T,'Section D - Res Com.Care, MPHS '!V:V),
IF(A641="E",_xlfn.XLOOKUP(F641,'Section E - Miscellaneous '!T:T,'Section E - Miscellaneous '!V:V))))))</f>
        <v>0</v>
      </c>
      <c r="R641" s="1202" t="str">
        <f t="shared" si="29"/>
        <v>GRIUQLLic Private Ineligible UnqualifiedNil</v>
      </c>
    </row>
    <row r="642" spans="1:18" x14ac:dyDescent="0.2">
      <c r="A642" s="1078" t="str">
        <f t="shared" si="28"/>
        <v>B</v>
      </c>
      <c r="B642" s="1086" t="s">
        <v>2351</v>
      </c>
      <c r="C642" s="1438" t="s">
        <v>953</v>
      </c>
      <c r="D642" s="1089" t="s">
        <v>954</v>
      </c>
      <c r="E642" s="1438" t="s">
        <v>6181</v>
      </c>
      <c r="F642" s="1132" t="s">
        <v>5005</v>
      </c>
      <c r="G642" s="1132"/>
      <c r="H642" s="1132"/>
      <c r="I642" s="1132" t="str">
        <f t="shared" si="27"/>
        <v>---------</v>
      </c>
      <c r="J642" s="1132" t="str">
        <f>IF(ISNUMBER(MATCH(F642,Jan_Inputs_Calc!O:O,0)),"Jan","-")</f>
        <v>-</v>
      </c>
      <c r="K642" s="1132" t="str">
        <f>IF(ISNUMBER(MATCH(F642,Mar_Inputs_Calc_exHACC!O:O,0)),"Mar","-")</f>
        <v>-</v>
      </c>
      <c r="L642" s="1132" t="str">
        <f>IF(ISNUMBER(MATCH(F642,Jul_Inputs_Calc!P:P,0)),"Jul","-")</f>
        <v>-</v>
      </c>
      <c r="M642" s="1132" t="str">
        <f>IF(ISNUMBER(MATCH(F642,Sep_Inputs_Calc!O:O,0)),"Sep","-")</f>
        <v>-</v>
      </c>
      <c r="N642" s="1132" t="str">
        <f>IF(ISNUMBER(MATCH(F1439,Oct_Inputs_Calc!O:O,0)),"Oct","-")</f>
        <v>-</v>
      </c>
      <c r="O642" s="1132"/>
      <c r="P642" s="1138" t="str">
        <f>IF(A642=
"A",_xlfn.XLOOKUP(F642,'Section A - Public Patients'!T:T,'Section A - Public Patients'!S:S),
IF(A642="B",_xlfn.XLOOKUP(F642,'Section B - Private Patients'!T:T,'Section B - Private Patients'!S:S),
IF(A642="C",_xlfn.XLOOKUP(F642,'Section C - Psych &amp; Mental Hlth'!T:T,'Section C - Psych &amp; Mental Hlth'!S:S),
IF(A642="D",_xlfn.XLOOKUP(F642,'Section D - Res Com.Care, MPHS '!T:T,'Section D - Res Com.Care, MPHS '!S:S),
IF(A642="E",_xlfn.XLOOKUP(F642,'Section E - Miscellaneous '!T:T,'Section E - Miscellaneous '!S:S))))))</f>
        <v>NIL</v>
      </c>
      <c r="Q642" s="1145">
        <f>IF(A642=
"A",_xlfn.XLOOKUP(F642,'Section A - Public Patients'!T:T,'Section A - Public Patients'!V:V),
IF(A642="B",_xlfn.XLOOKUP(F642,'Section B - Private Patients'!T:T,'Section B - Private Patients'!V:V),
IF(A642="C",_xlfn.XLOOKUP(F642,'Section C - Psych &amp; Mental Hlth'!T:T,'Section C - Psych &amp; Mental Hlth'!V:V),
IF(A642="D",_xlfn.XLOOKUP(F642,'Section D - Res Com.Care, MPHS '!T:T,'Section D - Res Com.Care, MPHS '!V:V),
IF(A642="E",_xlfn.XLOOKUP(F642,'Section E - Miscellaneous '!T:T,'Section E - Miscellaneous '!V:V))))))</f>
        <v>0</v>
      </c>
      <c r="R642" s="1202" t="str">
        <f t="shared" si="29"/>
        <v>GRIUQLSDLic Private Ineligible Unqualified - SDNil</v>
      </c>
    </row>
    <row r="643" spans="1:18" x14ac:dyDescent="0.2">
      <c r="A643" s="1078" t="str">
        <f t="shared" si="28"/>
        <v>B</v>
      </c>
      <c r="B643" s="1086" t="s">
        <v>2349</v>
      </c>
      <c r="C643" s="1438" t="s">
        <v>1003</v>
      </c>
      <c r="D643" s="1089" t="s">
        <v>1004</v>
      </c>
      <c r="E643" s="1438">
        <v>90006486</v>
      </c>
      <c r="F643" s="1132" t="s">
        <v>5006</v>
      </c>
      <c r="G643" s="1132"/>
      <c r="H643" s="1132"/>
      <c r="I643" s="1132" t="str">
        <f t="shared" si="27"/>
        <v>----Jul----</v>
      </c>
      <c r="J643" s="1132" t="str">
        <f>IF(ISNUMBER(MATCH(F643,Jan_Inputs_Calc!O:O,0)),"Jan","-")</f>
        <v>-</v>
      </c>
      <c r="K643" s="1132" t="str">
        <f>IF(ISNUMBER(MATCH(F643,Mar_Inputs_Calc_exHACC!O:O,0)),"Mar","-")</f>
        <v>-</v>
      </c>
      <c r="L643" s="1132" t="str">
        <f>IF(ISNUMBER(MATCH(F643,Jul_Inputs_Calc!P:P,0)),"Jul","-")</f>
        <v>Jul</v>
      </c>
      <c r="M643" s="1132" t="str">
        <f>IF(ISNUMBER(MATCH(F643,Sep_Inputs_Calc!O:O,0)),"Sep","-")</f>
        <v>-</v>
      </c>
      <c r="N643" s="1132" t="str">
        <f>IF(ISNUMBER(MATCH(F1440,Oct_Inputs_Calc!O:O,0)),"Oct","-")</f>
        <v>-</v>
      </c>
      <c r="O643" s="1132"/>
      <c r="P643" s="1138" t="str">
        <f>IF(A643=
"A",_xlfn.XLOOKUP(F643,'Section A - Public Patients'!T:T,'Section A - Public Patients'!S:S),
IF(A643="B",_xlfn.XLOOKUP(F643,'Section B - Private Patients'!T:T,'Section B - Private Patients'!S:S),
IF(A643="C",_xlfn.XLOOKUP(F643,'Section C - Psych &amp; Mental Hlth'!T:T,'Section C - Psych &amp; Mental Hlth'!S:S),
IF(A643="D",_xlfn.XLOOKUP(F643,'Section D - Res Com.Care, MPHS '!T:T,'Section D - Res Com.Care, MPHS '!S:S),
IF(A643="E",_xlfn.XLOOKUP(F643,'Section E - Miscellaneous '!T:T,'Section E - Miscellaneous '!S:S))))))</f>
        <v>LINKED-X</v>
      </c>
      <c r="Q643" s="1145" t="str">
        <f>IF(A643=
"A",_xlfn.XLOOKUP(F643,'Section A - Public Patients'!T:T,'Section A - Public Patients'!V:V),
IF(A643="B",_xlfn.XLOOKUP(F643,'Section B - Private Patients'!T:T,'Section B - Private Patients'!V:V),
IF(A643="C",_xlfn.XLOOKUP(F643,'Section C - Psych &amp; Mental Hlth'!T:T,'Section C - Psych &amp; Mental Hlth'!V:V),
IF(A643="D",_xlfn.XLOOKUP(F643,'Section D - Res Com.Care, MPHS '!T:T,'Section D - Res Com.Care, MPHS '!V:V),
IF(A643="E",_xlfn.XLOOKUP(F643,'Section E - Miscellaneous '!T:T,'Section E - Miscellaneous '!V:V))))))</f>
        <v>A-1.5-001</v>
      </c>
      <c r="R643" s="1202" t="str">
        <f t="shared" si="29"/>
        <v>GRMVOLLic Private Motor Vehicle Other90006486</v>
      </c>
    </row>
    <row r="644" spans="1:18" x14ac:dyDescent="0.2">
      <c r="A644" s="1078" t="str">
        <f t="shared" si="28"/>
        <v>B</v>
      </c>
      <c r="B644" s="1086" t="s">
        <v>2349</v>
      </c>
      <c r="C644" s="1438" t="s">
        <v>1005</v>
      </c>
      <c r="D644" s="1089" t="s">
        <v>1006</v>
      </c>
      <c r="E644" s="1438">
        <v>90007397</v>
      </c>
      <c r="F644" s="1132" t="s">
        <v>5007</v>
      </c>
      <c r="G644" s="1132"/>
      <c r="H644" s="1132"/>
      <c r="I644" s="1132" t="str">
        <f t="shared" si="27"/>
        <v>----Jul----</v>
      </c>
      <c r="J644" s="1132" t="str">
        <f>IF(ISNUMBER(MATCH(F644,Jan_Inputs_Calc!O:O,0)),"Jan","-")</f>
        <v>-</v>
      </c>
      <c r="K644" s="1132" t="str">
        <f>IF(ISNUMBER(MATCH(F644,Mar_Inputs_Calc_exHACC!O:O,0)),"Mar","-")</f>
        <v>-</v>
      </c>
      <c r="L644" s="1132" t="str">
        <f>IF(ISNUMBER(MATCH(F644,Jul_Inputs_Calc!P:P,0)),"Jul","-")</f>
        <v>Jul</v>
      </c>
      <c r="M644" s="1132" t="str">
        <f>IF(ISNUMBER(MATCH(F644,Sep_Inputs_Calc!O:O,0)),"Sep","-")</f>
        <v>-</v>
      </c>
      <c r="N644" s="1132" t="str">
        <f>IF(ISNUMBER(MATCH(F1441,Oct_Inputs_Calc!O:O,0)),"Oct","-")</f>
        <v>-</v>
      </c>
      <c r="O644" s="1132"/>
      <c r="P644" s="1138" t="str">
        <f>IF(A644=
"A",_xlfn.XLOOKUP(F644,'Section A - Public Patients'!T:T,'Section A - Public Patients'!S:S),
IF(A644="B",_xlfn.XLOOKUP(F644,'Section B - Private Patients'!T:T,'Section B - Private Patients'!S:S),
IF(A644="C",_xlfn.XLOOKUP(F644,'Section C - Psych &amp; Mental Hlth'!T:T,'Section C - Psych &amp; Mental Hlth'!S:S),
IF(A644="D",_xlfn.XLOOKUP(F644,'Section D - Res Com.Care, MPHS '!T:T,'Section D - Res Com.Care, MPHS '!S:S),
IF(A644="E",_xlfn.XLOOKUP(F644,'Section E - Miscellaneous '!T:T,'Section E - Miscellaneous '!S:S))))))</f>
        <v>LINKED-X</v>
      </c>
      <c r="Q644" s="1145" t="str">
        <f>IF(A644=
"A",_xlfn.XLOOKUP(F644,'Section A - Public Patients'!T:T,'Section A - Public Patients'!V:V),
IF(A644="B",_xlfn.XLOOKUP(F644,'Section B - Private Patients'!T:T,'Section B - Private Patients'!V:V),
IF(A644="C",_xlfn.XLOOKUP(F644,'Section C - Psych &amp; Mental Hlth'!T:T,'Section C - Psych &amp; Mental Hlth'!V:V),
IF(A644="D",_xlfn.XLOOKUP(F644,'Section D - Res Com.Care, MPHS '!T:T,'Section D - Res Com.Care, MPHS '!V:V),
IF(A644="E",_xlfn.XLOOKUP(F644,'Section E - Miscellaneous '!T:T,'Section E - Miscellaneous '!V:V))))))</f>
        <v>A-1.5-002</v>
      </c>
      <c r="R644" s="1202" t="str">
        <f t="shared" si="29"/>
        <v>GRMVOLSDLic Private Motor Vehicle Other - SD90007397</v>
      </c>
    </row>
    <row r="645" spans="1:18" x14ac:dyDescent="0.2">
      <c r="A645" s="1078" t="str">
        <f t="shared" si="28"/>
        <v>B</v>
      </c>
      <c r="B645" s="1086" t="s">
        <v>2349</v>
      </c>
      <c r="C645" s="1438" t="s">
        <v>1007</v>
      </c>
      <c r="D645" s="1089" t="s">
        <v>1008</v>
      </c>
      <c r="E645" s="1438">
        <v>90006031</v>
      </c>
      <c r="F645" s="1132" t="s">
        <v>5008</v>
      </c>
      <c r="G645" s="1132"/>
      <c r="H645" s="1132"/>
      <c r="I645" s="1132" t="str">
        <f t="shared" si="27"/>
        <v>----Jul----</v>
      </c>
      <c r="J645" s="1132" t="str">
        <f>IF(ISNUMBER(MATCH(F645,Jan_Inputs_Calc!O:O,0)),"Jan","-")</f>
        <v>-</v>
      </c>
      <c r="K645" s="1132" t="str">
        <f>IF(ISNUMBER(MATCH(F645,Mar_Inputs_Calc_exHACC!O:O,0)),"Mar","-")</f>
        <v>-</v>
      </c>
      <c r="L645" s="1132" t="str">
        <f>IF(ISNUMBER(MATCH(F645,Jul_Inputs_Calc!P:P,0)),"Jul","-")</f>
        <v>Jul</v>
      </c>
      <c r="M645" s="1132" t="str">
        <f>IF(ISNUMBER(MATCH(F645,Sep_Inputs_Calc!O:O,0)),"Sep","-")</f>
        <v>-</v>
      </c>
      <c r="N645" s="1132" t="str">
        <f>IF(ISNUMBER(MATCH(F1442,Oct_Inputs_Calc!O:O,0)),"Oct","-")</f>
        <v>-</v>
      </c>
      <c r="O645" s="1132"/>
      <c r="P645" s="1138" t="str">
        <f>IF(A645=
"A",_xlfn.XLOOKUP(F645,'Section A - Public Patients'!T:T,'Section A - Public Patients'!S:S),
IF(A645="B",_xlfn.XLOOKUP(F645,'Section B - Private Patients'!T:T,'Section B - Private Patients'!S:S),
IF(A645="C",_xlfn.XLOOKUP(F645,'Section C - Psych &amp; Mental Hlth'!T:T,'Section C - Psych &amp; Mental Hlth'!S:S),
IF(A645="D",_xlfn.XLOOKUP(F645,'Section D - Res Com.Care, MPHS '!T:T,'Section D - Res Com.Care, MPHS '!S:S),
IF(A645="E",_xlfn.XLOOKUP(F645,'Section E - Miscellaneous '!T:T,'Section E - Miscellaneous '!S:S))))))</f>
        <v>LINKED-X</v>
      </c>
      <c r="Q645" s="1145" t="str">
        <f>IF(A645=
"A",_xlfn.XLOOKUP(F645,'Section A - Public Patients'!T:T,'Section A - Public Patients'!V:V),
IF(A645="B",_xlfn.XLOOKUP(F645,'Section B - Private Patients'!T:T,'Section B - Private Patients'!V:V),
IF(A645="C",_xlfn.XLOOKUP(F645,'Section C - Psych &amp; Mental Hlth'!T:T,'Section C - Psych &amp; Mental Hlth'!V:V),
IF(A645="D",_xlfn.XLOOKUP(F645,'Section D - Res Com.Care, MPHS '!T:T,'Section D - Res Com.Care, MPHS '!V:V),
IF(A645="E",_xlfn.XLOOKUP(F645,'Section E - Miscellaneous '!T:T,'Section E - Miscellaneous '!V:V))))))</f>
        <v>A-1.5-009</v>
      </c>
      <c r="R645" s="1202" t="str">
        <f t="shared" si="29"/>
        <v>GRMVOBLLic Private Motor Vehicle Other Burns90006031</v>
      </c>
    </row>
    <row r="646" spans="1:18" x14ac:dyDescent="0.2">
      <c r="A646" s="1078" t="str">
        <f t="shared" si="28"/>
        <v>B</v>
      </c>
      <c r="B646" s="1086" t="s">
        <v>2349</v>
      </c>
      <c r="C646" s="1438" t="s">
        <v>1009</v>
      </c>
      <c r="D646" s="1089" t="s">
        <v>1010</v>
      </c>
      <c r="E646" s="1438">
        <v>90007398</v>
      </c>
      <c r="F646" s="1132" t="s">
        <v>5009</v>
      </c>
      <c r="G646" s="1132"/>
      <c r="H646" s="1132"/>
      <c r="I646" s="1132" t="str">
        <f t="shared" si="27"/>
        <v>----Jul----</v>
      </c>
      <c r="J646" s="1132" t="str">
        <f>IF(ISNUMBER(MATCH(F646,Jan_Inputs_Calc!O:O,0)),"Jan","-")</f>
        <v>-</v>
      </c>
      <c r="K646" s="1132" t="str">
        <f>IF(ISNUMBER(MATCH(F646,Mar_Inputs_Calc_exHACC!O:O,0)),"Mar","-")</f>
        <v>-</v>
      </c>
      <c r="L646" s="1132" t="str">
        <f>IF(ISNUMBER(MATCH(F646,Jul_Inputs_Calc!P:P,0)),"Jul","-")</f>
        <v>Jul</v>
      </c>
      <c r="M646" s="1132" t="str">
        <f>IF(ISNUMBER(MATCH(F646,Sep_Inputs_Calc!O:O,0)),"Sep","-")</f>
        <v>-</v>
      </c>
      <c r="N646" s="1132" t="str">
        <f>IF(ISNUMBER(MATCH(F1443,Oct_Inputs_Calc!O:O,0)),"Oct","-")</f>
        <v>-</v>
      </c>
      <c r="O646" s="1132"/>
      <c r="P646" s="1138" t="str">
        <f>IF(A646=
"A",_xlfn.XLOOKUP(F646,'Section A - Public Patients'!T:T,'Section A - Public Patients'!S:S),
IF(A646="B",_xlfn.XLOOKUP(F646,'Section B - Private Patients'!T:T,'Section B - Private Patients'!S:S),
IF(A646="C",_xlfn.XLOOKUP(F646,'Section C - Psych &amp; Mental Hlth'!T:T,'Section C - Psych &amp; Mental Hlth'!S:S),
IF(A646="D",_xlfn.XLOOKUP(F646,'Section D - Res Com.Care, MPHS '!T:T,'Section D - Res Com.Care, MPHS '!S:S),
IF(A646="E",_xlfn.XLOOKUP(F646,'Section E - Miscellaneous '!T:T,'Section E - Miscellaneous '!S:S))))))</f>
        <v>LINKED-X</v>
      </c>
      <c r="Q646" s="1145" t="str">
        <f>IF(A646=
"A",_xlfn.XLOOKUP(F646,'Section A - Public Patients'!T:T,'Section A - Public Patients'!V:V),
IF(A646="B",_xlfn.XLOOKUP(F646,'Section B - Private Patients'!T:T,'Section B - Private Patients'!V:V),
IF(A646="C",_xlfn.XLOOKUP(F646,'Section C - Psych &amp; Mental Hlth'!T:T,'Section C - Psych &amp; Mental Hlth'!V:V),
IF(A646="D",_xlfn.XLOOKUP(F646,'Section D - Res Com.Care, MPHS '!T:T,'Section D - Res Com.Care, MPHS '!V:V),
IF(A646="E",_xlfn.XLOOKUP(F646,'Section E - Miscellaneous '!T:T,'Section E - Miscellaneous '!V:V))))))</f>
        <v>A-1.5-004</v>
      </c>
      <c r="R646" s="1202" t="str">
        <f t="shared" si="29"/>
        <v>GRMVOBLSDLic Private Motor Vehicle Other Burns SD90007398</v>
      </c>
    </row>
    <row r="647" spans="1:18" x14ac:dyDescent="0.2">
      <c r="A647" s="1078" t="str">
        <f t="shared" si="28"/>
        <v>B</v>
      </c>
      <c r="B647" s="1086" t="s">
        <v>2349</v>
      </c>
      <c r="C647" s="1438" t="s">
        <v>1011</v>
      </c>
      <c r="D647" s="1089" t="s">
        <v>1012</v>
      </c>
      <c r="E647" s="1438">
        <v>90006487</v>
      </c>
      <c r="F647" s="1132" t="s">
        <v>5010</v>
      </c>
      <c r="G647" s="1132"/>
      <c r="H647" s="1132"/>
      <c r="I647" s="1132" t="str">
        <f t="shared" si="27"/>
        <v>----Jul----</v>
      </c>
      <c r="J647" s="1132" t="str">
        <f>IF(ISNUMBER(MATCH(F647,Jan_Inputs_Calc!O:O,0)),"Jan","-")</f>
        <v>-</v>
      </c>
      <c r="K647" s="1132" t="str">
        <f>IF(ISNUMBER(MATCH(F647,Mar_Inputs_Calc_exHACC!O:O,0)),"Mar","-")</f>
        <v>-</v>
      </c>
      <c r="L647" s="1132" t="str">
        <f>IF(ISNUMBER(MATCH(F647,Jul_Inputs_Calc!P:P,0)),"Jul","-")</f>
        <v>Jul</v>
      </c>
      <c r="M647" s="1132" t="str">
        <f>IF(ISNUMBER(MATCH(F647,Sep_Inputs_Calc!O:O,0)),"Sep","-")</f>
        <v>-</v>
      </c>
      <c r="N647" s="1132" t="str">
        <f>IF(ISNUMBER(MATCH(F1444,Oct_Inputs_Calc!O:O,0)),"Oct","-")</f>
        <v>-</v>
      </c>
      <c r="O647" s="1132"/>
      <c r="P647" s="1138" t="str">
        <f>IF(A647=
"A",_xlfn.XLOOKUP(F647,'Section A - Public Patients'!T:T,'Section A - Public Patients'!S:S),
IF(A647="B",_xlfn.XLOOKUP(F647,'Section B - Private Patients'!T:T,'Section B - Private Patients'!S:S),
IF(A647="C",_xlfn.XLOOKUP(F647,'Section C - Psych &amp; Mental Hlth'!T:T,'Section C - Psych &amp; Mental Hlth'!S:S),
IF(A647="D",_xlfn.XLOOKUP(F647,'Section D - Res Com.Care, MPHS '!T:T,'Section D - Res Com.Care, MPHS '!S:S),
IF(A647="E",_xlfn.XLOOKUP(F647,'Section E - Miscellaneous '!T:T,'Section E - Miscellaneous '!S:S))))))</f>
        <v>LINKED-X</v>
      </c>
      <c r="Q647" s="1145" t="str">
        <f>IF(A647=
"A",_xlfn.XLOOKUP(F647,'Section A - Public Patients'!T:T,'Section A - Public Patients'!V:V),
IF(A647="B",_xlfn.XLOOKUP(F647,'Section B - Private Patients'!T:T,'Section B - Private Patients'!V:V),
IF(A647="C",_xlfn.XLOOKUP(F647,'Section C - Psych &amp; Mental Hlth'!T:T,'Section C - Psych &amp; Mental Hlth'!V:V),
IF(A647="D",_xlfn.XLOOKUP(F647,'Section D - Res Com.Care, MPHS '!T:T,'Section D - Res Com.Care, MPHS '!V:V),
IF(A647="E",_xlfn.XLOOKUP(F647,'Section E - Miscellaneous '!T:T,'Section E - Miscellaneous '!V:V))))))</f>
        <v>A-1.5-011</v>
      </c>
      <c r="R647" s="1202" t="str">
        <f t="shared" si="29"/>
        <v>GRMVOKLLic Private Motor Vehicle Other Renal Dialysis90006487</v>
      </c>
    </row>
    <row r="648" spans="1:18" x14ac:dyDescent="0.2">
      <c r="A648" s="1078" t="str">
        <f t="shared" si="28"/>
        <v>B</v>
      </c>
      <c r="B648" s="1086" t="s">
        <v>2349</v>
      </c>
      <c r="C648" s="1438" t="s">
        <v>1013</v>
      </c>
      <c r="D648" s="1089" t="s">
        <v>1014</v>
      </c>
      <c r="E648" s="1438">
        <v>90007399</v>
      </c>
      <c r="F648" s="1132" t="s">
        <v>5011</v>
      </c>
      <c r="G648" s="1132"/>
      <c r="H648" s="1132"/>
      <c r="I648" s="1132" t="str">
        <f t="shared" ref="I648:I711" si="30">_xlfn.CONCAT(J648,"-",K648,"-",L648,"-",M648,"-",N648)</f>
        <v>----Jul----</v>
      </c>
      <c r="J648" s="1132" t="str">
        <f>IF(ISNUMBER(MATCH(F648,Jan_Inputs_Calc!O:O,0)),"Jan","-")</f>
        <v>-</v>
      </c>
      <c r="K648" s="1132" t="str">
        <f>IF(ISNUMBER(MATCH(F648,Mar_Inputs_Calc_exHACC!O:O,0)),"Mar","-")</f>
        <v>-</v>
      </c>
      <c r="L648" s="1132" t="str">
        <f>IF(ISNUMBER(MATCH(F648,Jul_Inputs_Calc!P:P,0)),"Jul","-")</f>
        <v>Jul</v>
      </c>
      <c r="M648" s="1132" t="str">
        <f>IF(ISNUMBER(MATCH(F648,Sep_Inputs_Calc!O:O,0)),"Sep","-")</f>
        <v>-</v>
      </c>
      <c r="N648" s="1132" t="str">
        <f>IF(ISNUMBER(MATCH(F1445,Oct_Inputs_Calc!O:O,0)),"Oct","-")</f>
        <v>-</v>
      </c>
      <c r="O648" s="1132"/>
      <c r="P648" s="1138" t="str">
        <f>IF(A648=
"A",_xlfn.XLOOKUP(F648,'Section A - Public Patients'!T:T,'Section A - Public Patients'!S:S),
IF(A648="B",_xlfn.XLOOKUP(F648,'Section B - Private Patients'!T:T,'Section B - Private Patients'!S:S),
IF(A648="C",_xlfn.XLOOKUP(F648,'Section C - Psych &amp; Mental Hlth'!T:T,'Section C - Psych &amp; Mental Hlth'!S:S),
IF(A648="D",_xlfn.XLOOKUP(F648,'Section D - Res Com.Care, MPHS '!T:T,'Section D - Res Com.Care, MPHS '!S:S),
IF(A648="E",_xlfn.XLOOKUP(F648,'Section E - Miscellaneous '!T:T,'Section E - Miscellaneous '!S:S))))))</f>
        <v>LINKED-X</v>
      </c>
      <c r="Q648" s="1145" t="str">
        <f>IF(A648=
"A",_xlfn.XLOOKUP(F648,'Section A - Public Patients'!T:T,'Section A - Public Patients'!V:V),
IF(A648="B",_xlfn.XLOOKUP(F648,'Section B - Private Patients'!T:T,'Section B - Private Patients'!V:V),
IF(A648="C",_xlfn.XLOOKUP(F648,'Section C - Psych &amp; Mental Hlth'!T:T,'Section C - Psych &amp; Mental Hlth'!V:V),
IF(A648="D",_xlfn.XLOOKUP(F648,'Section D - Res Com.Care, MPHS '!T:T,'Section D - Res Com.Care, MPHS '!V:V),
IF(A648="E",_xlfn.XLOOKUP(F648,'Section E - Miscellaneous '!T:T,'Section E - Miscellaneous '!V:V))))))</f>
        <v>A-1.5-011</v>
      </c>
      <c r="R648" s="1202" t="str">
        <f t="shared" si="29"/>
        <v>GRMVOKLSDLic Private Motor Vehicle Other Renal Dialysis SD90007399</v>
      </c>
    </row>
    <row r="649" spans="1:18" x14ac:dyDescent="0.2">
      <c r="A649" s="1078" t="str">
        <f t="shared" ref="A649:A712" si="31">LEFT(F649,1)</f>
        <v>B</v>
      </c>
      <c r="B649" s="1086" t="s">
        <v>2352</v>
      </c>
      <c r="C649" s="1438" t="s">
        <v>1015</v>
      </c>
      <c r="D649" s="1089" t="s">
        <v>1016</v>
      </c>
      <c r="E649" s="1438">
        <v>90005604</v>
      </c>
      <c r="F649" s="1132" t="s">
        <v>5012</v>
      </c>
      <c r="G649" s="1132"/>
      <c r="H649" s="1132"/>
      <c r="I649" s="1132" t="str">
        <f t="shared" si="30"/>
        <v>----Jul----</v>
      </c>
      <c r="J649" s="1132" t="str">
        <f>IF(ISNUMBER(MATCH(F649,Jan_Inputs_Calc!O:O,0)),"Jan","-")</f>
        <v>-</v>
      </c>
      <c r="K649" s="1132" t="str">
        <f>IF(ISNUMBER(MATCH(F649,Mar_Inputs_Calc_exHACC!O:O,0)),"Mar","-")</f>
        <v>-</v>
      </c>
      <c r="L649" s="1132" t="str">
        <f>IF(ISNUMBER(MATCH(F649,Jul_Inputs_Calc!P:P,0)),"Jul","-")</f>
        <v>Jul</v>
      </c>
      <c r="M649" s="1132" t="str">
        <f>IF(ISNUMBER(MATCH(F649,Sep_Inputs_Calc!O:O,0)),"Sep","-")</f>
        <v>-</v>
      </c>
      <c r="N649" s="1132" t="str">
        <f>IF(ISNUMBER(MATCH(F1446,Oct_Inputs_Calc!O:O,0)),"Oct","-")</f>
        <v>-</v>
      </c>
      <c r="O649" s="1132"/>
      <c r="P649" s="1138" t="str">
        <f>IF(A649=
"A",_xlfn.XLOOKUP(F649,'Section A - Public Patients'!T:T,'Section A - Public Patients'!S:S),
IF(A649="B",_xlfn.XLOOKUP(F649,'Section B - Private Patients'!T:T,'Section B - Private Patients'!S:S),
IF(A649="C",_xlfn.XLOOKUP(F649,'Section C - Psych &amp; Mental Hlth'!T:T,'Section C - Psych &amp; Mental Hlth'!S:S),
IF(A649="D",_xlfn.XLOOKUP(F649,'Section D - Res Com.Care, MPHS '!T:T,'Section D - Res Com.Care, MPHS '!S:S),
IF(A649="E",_xlfn.XLOOKUP(F649,'Section E - Miscellaneous '!T:T,'Section E - Miscellaneous '!S:S))))))</f>
        <v>LINKED-X</v>
      </c>
      <c r="Q649" s="1145" t="str">
        <f>IF(A649=
"A",_xlfn.XLOOKUP(F649,'Section A - Public Patients'!T:T,'Section A - Public Patients'!V:V),
IF(A649="B",_xlfn.XLOOKUP(F649,'Section B - Private Patients'!T:T,'Section B - Private Patients'!V:V),
IF(A649="C",_xlfn.XLOOKUP(F649,'Section C - Psych &amp; Mental Hlth'!T:T,'Section C - Psych &amp; Mental Hlth'!V:V),
IF(A649="D",_xlfn.XLOOKUP(F649,'Section D - Res Com.Care, MPHS '!T:T,'Section D - Res Com.Care, MPHS '!V:V),
IF(A649="E",_xlfn.XLOOKUP(F649,'Section E - Miscellaneous '!T:T,'Section E - Miscellaneous '!V:V))))))</f>
        <v>A-1.5-019</v>
      </c>
      <c r="R649" s="1202" t="str">
        <f t="shared" ref="R649:R712" si="32">_xlfn.CONCAT(C649,D649,E649)</f>
        <v>GRMVONLLic Private Motor Vehicle Other Special Care Nursery90005604</v>
      </c>
    </row>
    <row r="650" spans="1:18" x14ac:dyDescent="0.2">
      <c r="A650" s="1078" t="str">
        <f t="shared" si="31"/>
        <v>B</v>
      </c>
      <c r="B650" s="1086" t="s">
        <v>2352</v>
      </c>
      <c r="C650" s="1438" t="s">
        <v>1017</v>
      </c>
      <c r="D650" s="1089" t="s">
        <v>1018</v>
      </c>
      <c r="E650" s="1438">
        <v>90007647</v>
      </c>
      <c r="F650" s="1132" t="s">
        <v>5013</v>
      </c>
      <c r="G650" s="1132"/>
      <c r="H650" s="1132"/>
      <c r="I650" s="1132" t="str">
        <f t="shared" si="30"/>
        <v>----Jul----</v>
      </c>
      <c r="J650" s="1132" t="str">
        <f>IF(ISNUMBER(MATCH(F650,Jan_Inputs_Calc!O:O,0)),"Jan","-")</f>
        <v>-</v>
      </c>
      <c r="K650" s="1132" t="str">
        <f>IF(ISNUMBER(MATCH(F650,Mar_Inputs_Calc_exHACC!O:O,0)),"Mar","-")</f>
        <v>-</v>
      </c>
      <c r="L650" s="1132" t="str">
        <f>IF(ISNUMBER(MATCH(F650,Jul_Inputs_Calc!P:P,0)),"Jul","-")</f>
        <v>Jul</v>
      </c>
      <c r="M650" s="1132" t="str">
        <f>IF(ISNUMBER(MATCH(F650,Sep_Inputs_Calc!O:O,0)),"Sep","-")</f>
        <v>-</v>
      </c>
      <c r="N650" s="1132" t="str">
        <f>IF(ISNUMBER(MATCH(F1447,Oct_Inputs_Calc!O:O,0)),"Oct","-")</f>
        <v>-</v>
      </c>
      <c r="O650" s="1132"/>
      <c r="P650" s="1138" t="str">
        <f>IF(A650=
"A",_xlfn.XLOOKUP(F650,'Section A - Public Patients'!T:T,'Section A - Public Patients'!S:S),
IF(A650="B",_xlfn.XLOOKUP(F650,'Section B - Private Patients'!T:T,'Section B - Private Patients'!S:S),
IF(A650="C",_xlfn.XLOOKUP(F650,'Section C - Psych &amp; Mental Hlth'!T:T,'Section C - Psych &amp; Mental Hlth'!S:S),
IF(A650="D",_xlfn.XLOOKUP(F650,'Section D - Res Com.Care, MPHS '!T:T,'Section D - Res Com.Care, MPHS '!S:S),
IF(A650="E",_xlfn.XLOOKUP(F650,'Section E - Miscellaneous '!T:T,'Section E - Miscellaneous '!S:S))))))</f>
        <v>LINKED-X</v>
      </c>
      <c r="Q650" s="1145" t="str">
        <f>IF(A650=
"A",_xlfn.XLOOKUP(F650,'Section A - Public Patients'!T:T,'Section A - Public Patients'!V:V),
IF(A650="B",_xlfn.XLOOKUP(F650,'Section B - Private Patients'!T:T,'Section B - Private Patients'!V:V),
IF(A650="C",_xlfn.XLOOKUP(F650,'Section C - Psych &amp; Mental Hlth'!T:T,'Section C - Psych &amp; Mental Hlth'!V:V),
IF(A650="D",_xlfn.XLOOKUP(F650,'Section D - Res Com.Care, MPHS '!T:T,'Section D - Res Com.Care, MPHS '!V:V),
IF(A650="E",_xlfn.XLOOKUP(F650,'Section E - Miscellaneous '!T:T,'Section E - Miscellaneous '!V:V))))))</f>
        <v>A-1.5-020</v>
      </c>
      <c r="R650" s="1202" t="str">
        <f t="shared" si="32"/>
        <v>GRMVONLSDLic Private Motor Vehicle Other Special Care Nursery SD90007647</v>
      </c>
    </row>
    <row r="651" spans="1:18" x14ac:dyDescent="0.2">
      <c r="A651" s="1078" t="str">
        <f t="shared" si="31"/>
        <v>B</v>
      </c>
      <c r="B651" s="1086" t="s">
        <v>2352</v>
      </c>
      <c r="C651" s="1438" t="s">
        <v>1019</v>
      </c>
      <c r="D651" s="1089" t="s">
        <v>1020</v>
      </c>
      <c r="E651" s="1438">
        <v>90007400</v>
      </c>
      <c r="F651" s="1132" t="s">
        <v>5014</v>
      </c>
      <c r="G651" s="1132"/>
      <c r="H651" s="1132"/>
      <c r="I651" s="1132" t="str">
        <f t="shared" si="30"/>
        <v>----Jul----</v>
      </c>
      <c r="J651" s="1132" t="str">
        <f>IF(ISNUMBER(MATCH(F651,Jan_Inputs_Calc!O:O,0)),"Jan","-")</f>
        <v>-</v>
      </c>
      <c r="K651" s="1132" t="str">
        <f>IF(ISNUMBER(MATCH(F651,Mar_Inputs_Calc_exHACC!O:O,0)),"Mar","-")</f>
        <v>-</v>
      </c>
      <c r="L651" s="1132" t="str">
        <f>IF(ISNUMBER(MATCH(F651,Jul_Inputs_Calc!P:P,0)),"Jul","-")</f>
        <v>Jul</v>
      </c>
      <c r="M651" s="1132" t="str">
        <f>IF(ISNUMBER(MATCH(F651,Sep_Inputs_Calc!O:O,0)),"Sep","-")</f>
        <v>-</v>
      </c>
      <c r="N651" s="1132" t="str">
        <f>IF(ISNUMBER(MATCH(F1448,Oct_Inputs_Calc!O:O,0)),"Oct","-")</f>
        <v>-</v>
      </c>
      <c r="O651" s="1132"/>
      <c r="P651" s="1138" t="str">
        <f>IF(A651=
"A",_xlfn.XLOOKUP(F651,'Section A - Public Patients'!T:T,'Section A - Public Patients'!S:S),
IF(A651="B",_xlfn.XLOOKUP(F651,'Section B - Private Patients'!T:T,'Section B - Private Patients'!S:S),
IF(A651="C",_xlfn.XLOOKUP(F651,'Section C - Psych &amp; Mental Hlth'!T:T,'Section C - Psych &amp; Mental Hlth'!S:S),
IF(A651="D",_xlfn.XLOOKUP(F651,'Section D - Res Com.Care, MPHS '!T:T,'Section D - Res Com.Care, MPHS '!S:S),
IF(A651="E",_xlfn.XLOOKUP(F651,'Section E - Miscellaneous '!T:T,'Section E - Miscellaneous '!S:S))))))</f>
        <v>LINKED-X</v>
      </c>
      <c r="Q651" s="1145" t="str">
        <f>IF(A651=
"A",_xlfn.XLOOKUP(F651,'Section A - Public Patients'!T:T,'Section A - Public Patients'!V:V),
IF(A651="B",_xlfn.XLOOKUP(F651,'Section B - Private Patients'!T:T,'Section B - Private Patients'!V:V),
IF(A651="C",_xlfn.XLOOKUP(F651,'Section C - Psych &amp; Mental Hlth'!T:T,'Section C - Psych &amp; Mental Hlth'!V:V),
IF(A651="D",_xlfn.XLOOKUP(F651,'Section D - Res Com.Care, MPHS '!T:T,'Section D - Res Com.Care, MPHS '!V:V),
IF(A651="E",_xlfn.XLOOKUP(F651,'Section E - Miscellaneous '!T:T,'Section E - Miscellaneous '!V:V))))))</f>
        <v>A-1.5-019</v>
      </c>
      <c r="R651" s="1202" t="str">
        <f t="shared" si="32"/>
        <v>GRMVOQLLic Private Motor Vehicle Other Qualified Special Care Nursery90007400</v>
      </c>
    </row>
    <row r="652" spans="1:18" x14ac:dyDescent="0.2">
      <c r="A652" s="1078" t="str">
        <f t="shared" si="31"/>
        <v>B</v>
      </c>
      <c r="B652" s="1086" t="s">
        <v>2352</v>
      </c>
      <c r="C652" s="1438" t="s">
        <v>1021</v>
      </c>
      <c r="D652" s="1089" t="s">
        <v>1022</v>
      </c>
      <c r="E652" s="1438">
        <v>90006488</v>
      </c>
      <c r="F652" s="1132" t="s">
        <v>5015</v>
      </c>
      <c r="G652" s="1132"/>
      <c r="H652" s="1132"/>
      <c r="I652" s="1132" t="str">
        <f t="shared" si="30"/>
        <v>----Jul----</v>
      </c>
      <c r="J652" s="1132" t="str">
        <f>IF(ISNUMBER(MATCH(F652,Jan_Inputs_Calc!O:O,0)),"Jan","-")</f>
        <v>-</v>
      </c>
      <c r="K652" s="1132" t="str">
        <f>IF(ISNUMBER(MATCH(F652,Mar_Inputs_Calc_exHACC!O:O,0)),"Mar","-")</f>
        <v>-</v>
      </c>
      <c r="L652" s="1132" t="str">
        <f>IF(ISNUMBER(MATCH(F652,Jul_Inputs_Calc!P:P,0)),"Jul","-")</f>
        <v>Jul</v>
      </c>
      <c r="M652" s="1132" t="str">
        <f>IF(ISNUMBER(MATCH(F652,Sep_Inputs_Calc!O:O,0)),"Sep","-")</f>
        <v>-</v>
      </c>
      <c r="N652" s="1132" t="str">
        <f>IF(ISNUMBER(MATCH(F1449,Oct_Inputs_Calc!O:O,0)),"Oct","-")</f>
        <v>-</v>
      </c>
      <c r="O652" s="1132"/>
      <c r="P652" s="1138" t="str">
        <f>IF(A652=
"A",_xlfn.XLOOKUP(F652,'Section A - Public Patients'!T:T,'Section A - Public Patients'!S:S),
IF(A652="B",_xlfn.XLOOKUP(F652,'Section B - Private Patients'!T:T,'Section B - Private Patients'!S:S),
IF(A652="C",_xlfn.XLOOKUP(F652,'Section C - Psych &amp; Mental Hlth'!T:T,'Section C - Psych &amp; Mental Hlth'!S:S),
IF(A652="D",_xlfn.XLOOKUP(F652,'Section D - Res Com.Care, MPHS '!T:T,'Section D - Res Com.Care, MPHS '!S:S),
IF(A652="E",_xlfn.XLOOKUP(F652,'Section E - Miscellaneous '!T:T,'Section E - Miscellaneous '!S:S))))))</f>
        <v>LINKED-X</v>
      </c>
      <c r="Q652" s="1145" t="str">
        <f>IF(A652=
"A",_xlfn.XLOOKUP(F652,'Section A - Public Patients'!T:T,'Section A - Public Patients'!V:V),
IF(A652="B",_xlfn.XLOOKUP(F652,'Section B - Private Patients'!T:T,'Section B - Private Patients'!V:V),
IF(A652="C",_xlfn.XLOOKUP(F652,'Section C - Psych &amp; Mental Hlth'!T:T,'Section C - Psych &amp; Mental Hlth'!V:V),
IF(A652="D",_xlfn.XLOOKUP(F652,'Section D - Res Com.Care, MPHS '!T:T,'Section D - Res Com.Care, MPHS '!V:V),
IF(A652="E",_xlfn.XLOOKUP(F652,'Section E - Miscellaneous '!T:T,'Section E - Miscellaneous '!V:V))))))</f>
        <v>A-1.5-020</v>
      </c>
      <c r="R652" s="1202" t="str">
        <f t="shared" si="32"/>
        <v>GRMVOQLSDLic Private Motor Vehicle Other Qualified Special Care Nursery SD90006488</v>
      </c>
    </row>
    <row r="653" spans="1:18" x14ac:dyDescent="0.2">
      <c r="A653" s="1078" t="str">
        <f t="shared" si="31"/>
        <v>B</v>
      </c>
      <c r="B653" s="1086" t="s">
        <v>1861</v>
      </c>
      <c r="C653" s="1438" t="s">
        <v>1063</v>
      </c>
      <c r="D653" s="1089" t="s">
        <v>1064</v>
      </c>
      <c r="E653" s="1438">
        <v>90007401</v>
      </c>
      <c r="F653" s="1132" t="s">
        <v>5016</v>
      </c>
      <c r="G653" s="1132"/>
      <c r="H653" s="1132"/>
      <c r="I653" s="1132" t="str">
        <f t="shared" si="30"/>
        <v>----Jul----</v>
      </c>
      <c r="J653" s="1132" t="str">
        <f>IF(ISNUMBER(MATCH(F653,Jan_Inputs_Calc!O:O,0)),"Jan","-")</f>
        <v>-</v>
      </c>
      <c r="K653" s="1132" t="str">
        <f>IF(ISNUMBER(MATCH(F653,Mar_Inputs_Calc_exHACC!O:O,0)),"Mar","-")</f>
        <v>-</v>
      </c>
      <c r="L653" s="1132" t="str">
        <f>IF(ISNUMBER(MATCH(F653,Jul_Inputs_Calc!P:P,0)),"Jul","-")</f>
        <v>Jul</v>
      </c>
      <c r="M653" s="1132" t="str">
        <f>IF(ISNUMBER(MATCH(F653,Sep_Inputs_Calc!O:O,0)),"Sep","-")</f>
        <v>-</v>
      </c>
      <c r="N653" s="1132" t="str">
        <f>IF(ISNUMBER(MATCH(F1450,Oct_Inputs_Calc!O:O,0)),"Oct","-")</f>
        <v>-</v>
      </c>
      <c r="O653" s="1132"/>
      <c r="P653" s="1138" t="str">
        <f>IF(A653=
"A",_xlfn.XLOOKUP(F653,'Section A - Public Patients'!T:T,'Section A - Public Patients'!S:S),
IF(A653="B",_xlfn.XLOOKUP(F653,'Section B - Private Patients'!T:T,'Section B - Private Patients'!S:S),
IF(A653="C",_xlfn.XLOOKUP(F653,'Section C - Psych &amp; Mental Hlth'!T:T,'Section C - Psych &amp; Mental Hlth'!S:S),
IF(A653="D",_xlfn.XLOOKUP(F653,'Section D - Res Com.Care, MPHS '!T:T,'Section D - Res Com.Care, MPHS '!S:S),
IF(A653="E",_xlfn.XLOOKUP(F653,'Section E - Miscellaneous '!T:T,'Section E - Miscellaneous '!S:S))))))</f>
        <v>LINKED-X</v>
      </c>
      <c r="Q653" s="1145" t="str">
        <f>IF(A653=
"A",_xlfn.XLOOKUP(F653,'Section A - Public Patients'!T:T,'Section A - Public Patients'!V:V),
IF(A653="B",_xlfn.XLOOKUP(F653,'Section B - Private Patients'!T:T,'Section B - Private Patients'!V:V),
IF(A653="C",_xlfn.XLOOKUP(F653,'Section C - Psych &amp; Mental Hlth'!T:T,'Section C - Psych &amp; Mental Hlth'!V:V),
IF(A653="D",_xlfn.XLOOKUP(F653,'Section D - Res Com.Care, MPHS '!T:T,'Section D - Res Com.Care, MPHS '!V:V),
IF(A653="E",_xlfn.XLOOKUP(F653,'Section E - Miscellaneous '!T:T,'Section E - Miscellaneous '!V:V))))))</f>
        <v>A-1.5-001</v>
      </c>
      <c r="R653" s="1202" t="str">
        <f t="shared" si="32"/>
        <v>GRTPLLic Private Third Party90007401</v>
      </c>
    </row>
    <row r="654" spans="1:18" x14ac:dyDescent="0.2">
      <c r="A654" s="1078" t="str">
        <f t="shared" si="31"/>
        <v>B</v>
      </c>
      <c r="B654" s="1086" t="s">
        <v>1861</v>
      </c>
      <c r="C654" s="1438" t="s">
        <v>1065</v>
      </c>
      <c r="D654" s="1089" t="s">
        <v>1066</v>
      </c>
      <c r="E654" s="1438">
        <v>90006032</v>
      </c>
      <c r="F654" s="1132" t="s">
        <v>5017</v>
      </c>
      <c r="G654" s="1132"/>
      <c r="H654" s="1132"/>
      <c r="I654" s="1132" t="str">
        <f t="shared" si="30"/>
        <v>----Jul----</v>
      </c>
      <c r="J654" s="1132" t="str">
        <f>IF(ISNUMBER(MATCH(F654,Jan_Inputs_Calc!O:O,0)),"Jan","-")</f>
        <v>-</v>
      </c>
      <c r="K654" s="1132" t="str">
        <f>IF(ISNUMBER(MATCH(F654,Mar_Inputs_Calc_exHACC!O:O,0)),"Mar","-")</f>
        <v>-</v>
      </c>
      <c r="L654" s="1132" t="str">
        <f>IF(ISNUMBER(MATCH(F654,Jul_Inputs_Calc!P:P,0)),"Jul","-")</f>
        <v>Jul</v>
      </c>
      <c r="M654" s="1132" t="str">
        <f>IF(ISNUMBER(MATCH(F654,Sep_Inputs_Calc!O:O,0)),"Sep","-")</f>
        <v>-</v>
      </c>
      <c r="N654" s="1132" t="str">
        <f>IF(ISNUMBER(MATCH(F1451,Oct_Inputs_Calc!O:O,0)),"Oct","-")</f>
        <v>-</v>
      </c>
      <c r="O654" s="1132"/>
      <c r="P654" s="1138" t="str">
        <f>IF(A654=
"A",_xlfn.XLOOKUP(F654,'Section A - Public Patients'!T:T,'Section A - Public Patients'!S:S),
IF(A654="B",_xlfn.XLOOKUP(F654,'Section B - Private Patients'!T:T,'Section B - Private Patients'!S:S),
IF(A654="C",_xlfn.XLOOKUP(F654,'Section C - Psych &amp; Mental Hlth'!T:T,'Section C - Psych &amp; Mental Hlth'!S:S),
IF(A654="D",_xlfn.XLOOKUP(F654,'Section D - Res Com.Care, MPHS '!T:T,'Section D - Res Com.Care, MPHS '!S:S),
IF(A654="E",_xlfn.XLOOKUP(F654,'Section E - Miscellaneous '!T:T,'Section E - Miscellaneous '!S:S))))))</f>
        <v>LINKED-X</v>
      </c>
      <c r="Q654" s="1145" t="str">
        <f>IF(A654=
"A",_xlfn.XLOOKUP(F654,'Section A - Public Patients'!T:T,'Section A - Public Patients'!V:V),
IF(A654="B",_xlfn.XLOOKUP(F654,'Section B - Private Patients'!T:T,'Section B - Private Patients'!V:V),
IF(A654="C",_xlfn.XLOOKUP(F654,'Section C - Psych &amp; Mental Hlth'!T:T,'Section C - Psych &amp; Mental Hlth'!V:V),
IF(A654="D",_xlfn.XLOOKUP(F654,'Section D - Res Com.Care, MPHS '!T:T,'Section D - Res Com.Care, MPHS '!V:V),
IF(A654="E",_xlfn.XLOOKUP(F654,'Section E - Miscellaneous '!T:T,'Section E - Miscellaneous '!V:V))))))</f>
        <v>A-1.5-002</v>
      </c>
      <c r="R654" s="1202" t="str">
        <f t="shared" si="32"/>
        <v>GRTPLSDLic Private Third Party - SD90006032</v>
      </c>
    </row>
    <row r="655" spans="1:18" x14ac:dyDescent="0.2">
      <c r="A655" s="1078" t="str">
        <f t="shared" si="31"/>
        <v>B</v>
      </c>
      <c r="B655" s="1086" t="s">
        <v>1861</v>
      </c>
      <c r="C655" s="1438" t="s">
        <v>1067</v>
      </c>
      <c r="D655" s="1089" t="s">
        <v>1068</v>
      </c>
      <c r="E655" s="1438">
        <v>90007402</v>
      </c>
      <c r="F655" s="1132" t="s">
        <v>5018</v>
      </c>
      <c r="G655" s="1132"/>
      <c r="H655" s="1132"/>
      <c r="I655" s="1132" t="str">
        <f t="shared" si="30"/>
        <v>----Jul----</v>
      </c>
      <c r="J655" s="1132" t="str">
        <f>IF(ISNUMBER(MATCH(F655,Jan_Inputs_Calc!O:O,0)),"Jan","-")</f>
        <v>-</v>
      </c>
      <c r="K655" s="1132" t="str">
        <f>IF(ISNUMBER(MATCH(F655,Mar_Inputs_Calc_exHACC!O:O,0)),"Mar","-")</f>
        <v>-</v>
      </c>
      <c r="L655" s="1132" t="str">
        <f>IF(ISNUMBER(MATCH(F655,Jul_Inputs_Calc!P:P,0)),"Jul","-")</f>
        <v>Jul</v>
      </c>
      <c r="M655" s="1132" t="str">
        <f>IF(ISNUMBER(MATCH(F655,Sep_Inputs_Calc!O:O,0)),"Sep","-")</f>
        <v>-</v>
      </c>
      <c r="N655" s="1132" t="str">
        <f>IF(ISNUMBER(MATCH(F1452,Oct_Inputs_Calc!O:O,0)),"Oct","-")</f>
        <v>-</v>
      </c>
      <c r="O655" s="1132"/>
      <c r="P655" s="1138" t="str">
        <f>IF(A655=
"A",_xlfn.XLOOKUP(F655,'Section A - Public Patients'!T:T,'Section A - Public Patients'!S:S),
IF(A655="B",_xlfn.XLOOKUP(F655,'Section B - Private Patients'!T:T,'Section B - Private Patients'!S:S),
IF(A655="C",_xlfn.XLOOKUP(F655,'Section C - Psych &amp; Mental Hlth'!T:T,'Section C - Psych &amp; Mental Hlth'!S:S),
IF(A655="D",_xlfn.XLOOKUP(F655,'Section D - Res Com.Care, MPHS '!T:T,'Section D - Res Com.Care, MPHS '!S:S),
IF(A655="E",_xlfn.XLOOKUP(F655,'Section E - Miscellaneous '!T:T,'Section E - Miscellaneous '!S:S))))))</f>
        <v>LINKED-X</v>
      </c>
      <c r="Q655" s="1145" t="str">
        <f>IF(A655=
"A",_xlfn.XLOOKUP(F655,'Section A - Public Patients'!T:T,'Section A - Public Patients'!V:V),
IF(A655="B",_xlfn.XLOOKUP(F655,'Section B - Private Patients'!T:T,'Section B - Private Patients'!V:V),
IF(A655="C",_xlfn.XLOOKUP(F655,'Section C - Psych &amp; Mental Hlth'!T:T,'Section C - Psych &amp; Mental Hlth'!V:V),
IF(A655="D",_xlfn.XLOOKUP(F655,'Section D - Res Com.Care, MPHS '!T:T,'Section D - Res Com.Care, MPHS '!V:V),
IF(A655="E",_xlfn.XLOOKUP(F655,'Section E - Miscellaneous '!T:T,'Section E - Miscellaneous '!V:V))))))</f>
        <v>A-1.5-001</v>
      </c>
      <c r="R655" s="1202" t="str">
        <f t="shared" si="32"/>
        <v>GRTP*LLic Private Third Party (Settled)90007402</v>
      </c>
    </row>
    <row r="656" spans="1:18" x14ac:dyDescent="0.2">
      <c r="A656" s="1078" t="str">
        <f t="shared" si="31"/>
        <v>B</v>
      </c>
      <c r="B656" s="1086" t="s">
        <v>1861</v>
      </c>
      <c r="C656" s="1438" t="s">
        <v>1069</v>
      </c>
      <c r="D656" s="1089" t="s">
        <v>1070</v>
      </c>
      <c r="E656" s="1438">
        <v>90006489</v>
      </c>
      <c r="F656" s="1132" t="s">
        <v>5019</v>
      </c>
      <c r="G656" s="1132"/>
      <c r="H656" s="1132"/>
      <c r="I656" s="1132" t="str">
        <f t="shared" si="30"/>
        <v>----Jul----</v>
      </c>
      <c r="J656" s="1132" t="str">
        <f>IF(ISNUMBER(MATCH(F656,Jan_Inputs_Calc!O:O,0)),"Jan","-")</f>
        <v>-</v>
      </c>
      <c r="K656" s="1132" t="str">
        <f>IF(ISNUMBER(MATCH(F656,Mar_Inputs_Calc_exHACC!O:O,0)),"Mar","-")</f>
        <v>-</v>
      </c>
      <c r="L656" s="1132" t="str">
        <f>IF(ISNUMBER(MATCH(F656,Jul_Inputs_Calc!P:P,0)),"Jul","-")</f>
        <v>Jul</v>
      </c>
      <c r="M656" s="1132" t="str">
        <f>IF(ISNUMBER(MATCH(F656,Sep_Inputs_Calc!O:O,0)),"Sep","-")</f>
        <v>-</v>
      </c>
      <c r="N656" s="1132" t="str">
        <f>IF(ISNUMBER(MATCH(F1453,Oct_Inputs_Calc!O:O,0)),"Oct","-")</f>
        <v>-</v>
      </c>
      <c r="O656" s="1132"/>
      <c r="P656" s="1138" t="str">
        <f>IF(A656=
"A",_xlfn.XLOOKUP(F656,'Section A - Public Patients'!T:T,'Section A - Public Patients'!S:S),
IF(A656="B",_xlfn.XLOOKUP(F656,'Section B - Private Patients'!T:T,'Section B - Private Patients'!S:S),
IF(A656="C",_xlfn.XLOOKUP(F656,'Section C - Psych &amp; Mental Hlth'!T:T,'Section C - Psych &amp; Mental Hlth'!S:S),
IF(A656="D",_xlfn.XLOOKUP(F656,'Section D - Res Com.Care, MPHS '!T:T,'Section D - Res Com.Care, MPHS '!S:S),
IF(A656="E",_xlfn.XLOOKUP(F656,'Section E - Miscellaneous '!T:T,'Section E - Miscellaneous '!S:S))))))</f>
        <v>LINKED-X</v>
      </c>
      <c r="Q656" s="1145" t="str">
        <f>IF(A656=
"A",_xlfn.XLOOKUP(F656,'Section A - Public Patients'!T:T,'Section A - Public Patients'!V:V),
IF(A656="B",_xlfn.XLOOKUP(F656,'Section B - Private Patients'!T:T,'Section B - Private Patients'!V:V),
IF(A656="C",_xlfn.XLOOKUP(F656,'Section C - Psych &amp; Mental Hlth'!T:T,'Section C - Psych &amp; Mental Hlth'!V:V),
IF(A656="D",_xlfn.XLOOKUP(F656,'Section D - Res Com.Care, MPHS '!T:T,'Section D - Res Com.Care, MPHS '!V:V),
IF(A656="E",_xlfn.XLOOKUP(F656,'Section E - Miscellaneous '!T:T,'Section E - Miscellaneous '!V:V))))))</f>
        <v>A-1.5-009</v>
      </c>
      <c r="R656" s="1202" t="str">
        <f t="shared" si="32"/>
        <v>GRTPBLLic Private Third Party Burns90006489</v>
      </c>
    </row>
    <row r="657" spans="1:18" x14ac:dyDescent="0.2">
      <c r="A657" s="1078" t="str">
        <f t="shared" si="31"/>
        <v>B</v>
      </c>
      <c r="B657" s="1086" t="s">
        <v>1861</v>
      </c>
      <c r="C657" s="1438" t="s">
        <v>1071</v>
      </c>
      <c r="D657" s="1089" t="s">
        <v>1072</v>
      </c>
      <c r="E657" s="1438">
        <v>90007403</v>
      </c>
      <c r="F657" s="1132" t="s">
        <v>5020</v>
      </c>
      <c r="G657" s="1132"/>
      <c r="H657" s="1132"/>
      <c r="I657" s="1132" t="str">
        <f t="shared" si="30"/>
        <v>----Jul----</v>
      </c>
      <c r="J657" s="1132" t="str">
        <f>IF(ISNUMBER(MATCH(F657,Jan_Inputs_Calc!O:O,0)),"Jan","-")</f>
        <v>-</v>
      </c>
      <c r="K657" s="1132" t="str">
        <f>IF(ISNUMBER(MATCH(F657,Mar_Inputs_Calc_exHACC!O:O,0)),"Mar","-")</f>
        <v>-</v>
      </c>
      <c r="L657" s="1132" t="str">
        <f>IF(ISNUMBER(MATCH(F657,Jul_Inputs_Calc!P:P,0)),"Jul","-")</f>
        <v>Jul</v>
      </c>
      <c r="M657" s="1132" t="str">
        <f>IF(ISNUMBER(MATCH(F657,Sep_Inputs_Calc!O:O,0)),"Sep","-")</f>
        <v>-</v>
      </c>
      <c r="N657" s="1132" t="str">
        <f>IF(ISNUMBER(MATCH(F1454,Oct_Inputs_Calc!O:O,0)),"Oct","-")</f>
        <v>-</v>
      </c>
      <c r="O657" s="1132"/>
      <c r="P657" s="1138" t="str">
        <f>IF(A657=
"A",_xlfn.XLOOKUP(F657,'Section A - Public Patients'!T:T,'Section A - Public Patients'!S:S),
IF(A657="B",_xlfn.XLOOKUP(F657,'Section B - Private Patients'!T:T,'Section B - Private Patients'!S:S),
IF(A657="C",_xlfn.XLOOKUP(F657,'Section C - Psych &amp; Mental Hlth'!T:T,'Section C - Psych &amp; Mental Hlth'!S:S),
IF(A657="D",_xlfn.XLOOKUP(F657,'Section D - Res Com.Care, MPHS '!T:T,'Section D - Res Com.Care, MPHS '!S:S),
IF(A657="E",_xlfn.XLOOKUP(F657,'Section E - Miscellaneous '!T:T,'Section E - Miscellaneous '!S:S))))))</f>
        <v>LINKED-X</v>
      </c>
      <c r="Q657" s="1145" t="str">
        <f>IF(A657=
"A",_xlfn.XLOOKUP(F657,'Section A - Public Patients'!T:T,'Section A - Public Patients'!V:V),
IF(A657="B",_xlfn.XLOOKUP(F657,'Section B - Private Patients'!T:T,'Section B - Private Patients'!V:V),
IF(A657="C",_xlfn.XLOOKUP(F657,'Section C - Psych &amp; Mental Hlth'!T:T,'Section C - Psych &amp; Mental Hlth'!V:V),
IF(A657="D",_xlfn.XLOOKUP(F657,'Section D - Res Com.Care, MPHS '!T:T,'Section D - Res Com.Care, MPHS '!V:V),
IF(A657="E",_xlfn.XLOOKUP(F657,'Section E - Miscellaneous '!T:T,'Section E - Miscellaneous '!V:V))))))</f>
        <v>A-1.5-004</v>
      </c>
      <c r="R657" s="1202" t="str">
        <f t="shared" si="32"/>
        <v>GRTPBLSDLic Private Third Party Burns - SD90007403</v>
      </c>
    </row>
    <row r="658" spans="1:18" x14ac:dyDescent="0.2">
      <c r="A658" s="1078" t="str">
        <f t="shared" si="31"/>
        <v>B</v>
      </c>
      <c r="B658" s="1086" t="s">
        <v>1861</v>
      </c>
      <c r="C658" s="1438" t="s">
        <v>1073</v>
      </c>
      <c r="D658" s="1089" t="s">
        <v>1074</v>
      </c>
      <c r="E658" s="1438">
        <v>90005804</v>
      </c>
      <c r="F658" s="1132" t="s">
        <v>5021</v>
      </c>
      <c r="G658" s="1132"/>
      <c r="H658" s="1132"/>
      <c r="I658" s="1132" t="str">
        <f t="shared" si="30"/>
        <v>----Jul----</v>
      </c>
      <c r="J658" s="1132" t="str">
        <f>IF(ISNUMBER(MATCH(F658,Jan_Inputs_Calc!O:O,0)),"Jan","-")</f>
        <v>-</v>
      </c>
      <c r="K658" s="1132" t="str">
        <f>IF(ISNUMBER(MATCH(F658,Mar_Inputs_Calc_exHACC!O:O,0)),"Mar","-")</f>
        <v>-</v>
      </c>
      <c r="L658" s="1132" t="str">
        <f>IF(ISNUMBER(MATCH(F658,Jul_Inputs_Calc!P:P,0)),"Jul","-")</f>
        <v>Jul</v>
      </c>
      <c r="M658" s="1132" t="str">
        <f>IF(ISNUMBER(MATCH(F658,Sep_Inputs_Calc!O:O,0)),"Sep","-")</f>
        <v>-</v>
      </c>
      <c r="N658" s="1132" t="str">
        <f>IF(ISNUMBER(MATCH(F1455,Oct_Inputs_Calc!O:O,0)),"Oct","-")</f>
        <v>-</v>
      </c>
      <c r="O658" s="1132"/>
      <c r="P658" s="1138" t="str">
        <f>IF(A658=
"A",_xlfn.XLOOKUP(F658,'Section A - Public Patients'!T:T,'Section A - Public Patients'!S:S),
IF(A658="B",_xlfn.XLOOKUP(F658,'Section B - Private Patients'!T:T,'Section B - Private Patients'!S:S),
IF(A658="C",_xlfn.XLOOKUP(F658,'Section C - Psych &amp; Mental Hlth'!T:T,'Section C - Psych &amp; Mental Hlth'!S:S),
IF(A658="D",_xlfn.XLOOKUP(F658,'Section D - Res Com.Care, MPHS '!T:T,'Section D - Res Com.Care, MPHS '!S:S),
IF(A658="E",_xlfn.XLOOKUP(F658,'Section E - Miscellaneous '!T:T,'Section E - Miscellaneous '!S:S))))))</f>
        <v>LINKED-X</v>
      </c>
      <c r="Q658" s="1145" t="str">
        <f>IF(A658=
"A",_xlfn.XLOOKUP(F658,'Section A - Public Patients'!T:T,'Section A - Public Patients'!V:V),
IF(A658="B",_xlfn.XLOOKUP(F658,'Section B - Private Patients'!T:T,'Section B - Private Patients'!V:V),
IF(A658="C",_xlfn.XLOOKUP(F658,'Section C - Psych &amp; Mental Hlth'!T:T,'Section C - Psych &amp; Mental Hlth'!V:V),
IF(A658="D",_xlfn.XLOOKUP(F658,'Section D - Res Com.Care, MPHS '!T:T,'Section D - Res Com.Care, MPHS '!V:V),
IF(A658="E",_xlfn.XLOOKUP(F658,'Section E - Miscellaneous '!T:T,'Section E - Miscellaneous '!V:V))))))</f>
        <v>A-1.5-011</v>
      </c>
      <c r="R658" s="1202" t="str">
        <f t="shared" si="32"/>
        <v>GRTPKDLLic Private Third Party Renal Dialysis90005804</v>
      </c>
    </row>
    <row r="659" spans="1:18" x14ac:dyDescent="0.2">
      <c r="A659" s="1078" t="str">
        <f t="shared" si="31"/>
        <v>B</v>
      </c>
      <c r="B659" s="1086" t="s">
        <v>1861</v>
      </c>
      <c r="C659" s="1438" t="s">
        <v>1075</v>
      </c>
      <c r="D659" s="1089" t="s">
        <v>1076</v>
      </c>
      <c r="E659" s="1438">
        <v>90007404</v>
      </c>
      <c r="F659" s="1132" t="s">
        <v>5022</v>
      </c>
      <c r="G659" s="1132"/>
      <c r="H659" s="1132"/>
      <c r="I659" s="1132" t="str">
        <f t="shared" si="30"/>
        <v>----Jul----</v>
      </c>
      <c r="J659" s="1132" t="str">
        <f>IF(ISNUMBER(MATCH(F659,Jan_Inputs_Calc!O:O,0)),"Jan","-")</f>
        <v>-</v>
      </c>
      <c r="K659" s="1132" t="str">
        <f>IF(ISNUMBER(MATCH(F659,Mar_Inputs_Calc_exHACC!O:O,0)),"Mar","-")</f>
        <v>-</v>
      </c>
      <c r="L659" s="1132" t="str">
        <f>IF(ISNUMBER(MATCH(F659,Jul_Inputs_Calc!P:P,0)),"Jul","-")</f>
        <v>Jul</v>
      </c>
      <c r="M659" s="1132" t="str">
        <f>IF(ISNUMBER(MATCH(F659,Sep_Inputs_Calc!O:O,0)),"Sep","-")</f>
        <v>-</v>
      </c>
      <c r="N659" s="1132" t="str">
        <f>IF(ISNUMBER(MATCH(F1456,Oct_Inputs_Calc!O:O,0)),"Oct","-")</f>
        <v>-</v>
      </c>
      <c r="O659" s="1132"/>
      <c r="P659" s="1138" t="str">
        <f>IF(A659=
"A",_xlfn.XLOOKUP(F659,'Section A - Public Patients'!T:T,'Section A - Public Patients'!S:S),
IF(A659="B",_xlfn.XLOOKUP(F659,'Section B - Private Patients'!T:T,'Section B - Private Patients'!S:S),
IF(A659="C",_xlfn.XLOOKUP(F659,'Section C - Psych &amp; Mental Hlth'!T:T,'Section C - Psych &amp; Mental Hlth'!S:S),
IF(A659="D",_xlfn.XLOOKUP(F659,'Section D - Res Com.Care, MPHS '!T:T,'Section D - Res Com.Care, MPHS '!S:S),
IF(A659="E",_xlfn.XLOOKUP(F659,'Section E - Miscellaneous '!T:T,'Section E - Miscellaneous '!S:S))))))</f>
        <v>LINKED-X</v>
      </c>
      <c r="Q659" s="1145" t="str">
        <f>IF(A659=
"A",_xlfn.XLOOKUP(F659,'Section A - Public Patients'!T:T,'Section A - Public Patients'!V:V),
IF(A659="B",_xlfn.XLOOKUP(F659,'Section B - Private Patients'!T:T,'Section B - Private Patients'!V:V),
IF(A659="C",_xlfn.XLOOKUP(F659,'Section C - Psych &amp; Mental Hlth'!T:T,'Section C - Psych &amp; Mental Hlth'!V:V),
IF(A659="D",_xlfn.XLOOKUP(F659,'Section D - Res Com.Care, MPHS '!T:T,'Section D - Res Com.Care, MPHS '!V:V),
IF(A659="E",_xlfn.XLOOKUP(F659,'Section E - Miscellaneous '!T:T,'Section E - Miscellaneous '!V:V))))))</f>
        <v>A-1.5-011</v>
      </c>
      <c r="R659" s="1202" t="str">
        <f t="shared" si="32"/>
        <v>GRTPKDLSDLic Private Third Party Renal Dialysis SD90007404</v>
      </c>
    </row>
    <row r="660" spans="1:18" x14ac:dyDescent="0.2">
      <c r="A660" s="1078" t="str">
        <f t="shared" si="31"/>
        <v>B</v>
      </c>
      <c r="B660" s="1086" t="s">
        <v>2353</v>
      </c>
      <c r="C660" s="1438" t="s">
        <v>1077</v>
      </c>
      <c r="D660" s="1089" t="s">
        <v>1078</v>
      </c>
      <c r="E660" s="1438">
        <v>90006490</v>
      </c>
      <c r="F660" s="1132" t="s">
        <v>5023</v>
      </c>
      <c r="G660" s="1132"/>
      <c r="H660" s="1132"/>
      <c r="I660" s="1132" t="str">
        <f t="shared" si="30"/>
        <v>----Jul----</v>
      </c>
      <c r="J660" s="1132" t="str">
        <f>IF(ISNUMBER(MATCH(F660,Jan_Inputs_Calc!O:O,0)),"Jan","-")</f>
        <v>-</v>
      </c>
      <c r="K660" s="1132" t="str">
        <f>IF(ISNUMBER(MATCH(F660,Mar_Inputs_Calc_exHACC!O:O,0)),"Mar","-")</f>
        <v>-</v>
      </c>
      <c r="L660" s="1132" t="str">
        <f>IF(ISNUMBER(MATCH(F660,Jul_Inputs_Calc!P:P,0)),"Jul","-")</f>
        <v>Jul</v>
      </c>
      <c r="M660" s="1132" t="str">
        <f>IF(ISNUMBER(MATCH(F660,Sep_Inputs_Calc!O:O,0)),"Sep","-")</f>
        <v>-</v>
      </c>
      <c r="N660" s="1132" t="str">
        <f>IF(ISNUMBER(MATCH(F1457,Oct_Inputs_Calc!O:O,0)),"Oct","-")</f>
        <v>-</v>
      </c>
      <c r="O660" s="1132"/>
      <c r="P660" s="1138" t="str">
        <f>IF(A660=
"A",_xlfn.XLOOKUP(F660,'Section A - Public Patients'!T:T,'Section A - Public Patients'!S:S),
IF(A660="B",_xlfn.XLOOKUP(F660,'Section B - Private Patients'!T:T,'Section B - Private Patients'!S:S),
IF(A660="C",_xlfn.XLOOKUP(F660,'Section C - Psych &amp; Mental Hlth'!T:T,'Section C - Psych &amp; Mental Hlth'!S:S),
IF(A660="D",_xlfn.XLOOKUP(F660,'Section D - Res Com.Care, MPHS '!T:T,'Section D - Res Com.Care, MPHS '!S:S),
IF(A660="E",_xlfn.XLOOKUP(F660,'Section E - Miscellaneous '!T:T,'Section E - Miscellaneous '!S:S))))))</f>
        <v>LINKED-X</v>
      </c>
      <c r="Q660" s="1145" t="str">
        <f>IF(A660=
"A",_xlfn.XLOOKUP(F660,'Section A - Public Patients'!T:T,'Section A - Public Patients'!V:V),
IF(A660="B",_xlfn.XLOOKUP(F660,'Section B - Private Patients'!T:T,'Section B - Private Patients'!V:V),
IF(A660="C",_xlfn.XLOOKUP(F660,'Section C - Psych &amp; Mental Hlth'!T:T,'Section C - Psych &amp; Mental Hlth'!V:V),
IF(A660="D",_xlfn.XLOOKUP(F660,'Section D - Res Com.Care, MPHS '!T:T,'Section D - Res Com.Care, MPHS '!V:V),
IF(A660="E",_xlfn.XLOOKUP(F660,'Section E - Miscellaneous '!T:T,'Section E - Miscellaneous '!V:V))))))</f>
        <v>A-1.5-019</v>
      </c>
      <c r="R660" s="1202" t="str">
        <f t="shared" si="32"/>
        <v>GRTPNLLic Private Third Party Special Care Nursery90006490</v>
      </c>
    </row>
    <row r="661" spans="1:18" x14ac:dyDescent="0.2">
      <c r="A661" s="1078" t="str">
        <f t="shared" si="31"/>
        <v>B</v>
      </c>
      <c r="B661" s="1086" t="s">
        <v>2353</v>
      </c>
      <c r="C661" s="1438" t="s">
        <v>1079</v>
      </c>
      <c r="D661" s="1089" t="s">
        <v>1080</v>
      </c>
      <c r="E661" s="1438">
        <v>90007405</v>
      </c>
      <c r="F661" s="1132" t="s">
        <v>5024</v>
      </c>
      <c r="G661" s="1132"/>
      <c r="H661" s="1132"/>
      <c r="I661" s="1132" t="str">
        <f t="shared" si="30"/>
        <v>----Jul----</v>
      </c>
      <c r="J661" s="1132" t="str">
        <f>IF(ISNUMBER(MATCH(F661,Jan_Inputs_Calc!O:O,0)),"Jan","-")</f>
        <v>-</v>
      </c>
      <c r="K661" s="1132" t="str">
        <f>IF(ISNUMBER(MATCH(F661,Mar_Inputs_Calc_exHACC!O:O,0)),"Mar","-")</f>
        <v>-</v>
      </c>
      <c r="L661" s="1132" t="str">
        <f>IF(ISNUMBER(MATCH(F661,Jul_Inputs_Calc!P:P,0)),"Jul","-")</f>
        <v>Jul</v>
      </c>
      <c r="M661" s="1132" t="str">
        <f>IF(ISNUMBER(MATCH(F661,Sep_Inputs_Calc!O:O,0)),"Sep","-")</f>
        <v>-</v>
      </c>
      <c r="N661" s="1132" t="str">
        <f>IF(ISNUMBER(MATCH(F1458,Oct_Inputs_Calc!O:O,0)),"Oct","-")</f>
        <v>-</v>
      </c>
      <c r="O661" s="1132"/>
      <c r="P661" s="1138" t="str">
        <f>IF(A661=
"A",_xlfn.XLOOKUP(F661,'Section A - Public Patients'!T:T,'Section A - Public Patients'!S:S),
IF(A661="B",_xlfn.XLOOKUP(F661,'Section B - Private Patients'!T:T,'Section B - Private Patients'!S:S),
IF(A661="C",_xlfn.XLOOKUP(F661,'Section C - Psych &amp; Mental Hlth'!T:T,'Section C - Psych &amp; Mental Hlth'!S:S),
IF(A661="D",_xlfn.XLOOKUP(F661,'Section D - Res Com.Care, MPHS '!T:T,'Section D - Res Com.Care, MPHS '!S:S),
IF(A661="E",_xlfn.XLOOKUP(F661,'Section E - Miscellaneous '!T:T,'Section E - Miscellaneous '!S:S))))))</f>
        <v>LINKED-X</v>
      </c>
      <c r="Q661" s="1145" t="str">
        <f>IF(A661=
"A",_xlfn.XLOOKUP(F661,'Section A - Public Patients'!T:T,'Section A - Public Patients'!V:V),
IF(A661="B",_xlfn.XLOOKUP(F661,'Section B - Private Patients'!T:T,'Section B - Private Patients'!V:V),
IF(A661="C",_xlfn.XLOOKUP(F661,'Section C - Psych &amp; Mental Hlth'!T:T,'Section C - Psych &amp; Mental Hlth'!V:V),
IF(A661="D",_xlfn.XLOOKUP(F661,'Section D - Res Com.Care, MPHS '!T:T,'Section D - Res Com.Care, MPHS '!V:V),
IF(A661="E",_xlfn.XLOOKUP(F661,'Section E - Miscellaneous '!T:T,'Section E - Miscellaneous '!V:V))))))</f>
        <v>A-1.5-020</v>
      </c>
      <c r="R661" s="1202" t="str">
        <f t="shared" si="32"/>
        <v>GRTPNLSDLic Private Third Party Special Care Nursery SD90007405</v>
      </c>
    </row>
    <row r="662" spans="1:18" x14ac:dyDescent="0.2">
      <c r="A662" s="1078" t="str">
        <f t="shared" si="31"/>
        <v>B</v>
      </c>
      <c r="B662" s="1086" t="s">
        <v>2353</v>
      </c>
      <c r="C662" s="1438" t="s">
        <v>1081</v>
      </c>
      <c r="D662" s="1089" t="s">
        <v>1082</v>
      </c>
      <c r="E662" s="1438">
        <v>90006033</v>
      </c>
      <c r="F662" s="1132" t="s">
        <v>5025</v>
      </c>
      <c r="G662" s="1132"/>
      <c r="H662" s="1132"/>
      <c r="I662" s="1132" t="str">
        <f t="shared" si="30"/>
        <v>----Jul----</v>
      </c>
      <c r="J662" s="1132" t="str">
        <f>IF(ISNUMBER(MATCH(F662,Jan_Inputs_Calc!O:O,0)),"Jan","-")</f>
        <v>-</v>
      </c>
      <c r="K662" s="1132" t="str">
        <f>IF(ISNUMBER(MATCH(F662,Mar_Inputs_Calc_exHACC!O:O,0)),"Mar","-")</f>
        <v>-</v>
      </c>
      <c r="L662" s="1132" t="str">
        <f>IF(ISNUMBER(MATCH(F662,Jul_Inputs_Calc!P:P,0)),"Jul","-")</f>
        <v>Jul</v>
      </c>
      <c r="M662" s="1132" t="str">
        <f>IF(ISNUMBER(MATCH(F662,Sep_Inputs_Calc!O:O,0)),"Sep","-")</f>
        <v>-</v>
      </c>
      <c r="N662" s="1132" t="str">
        <f>IF(ISNUMBER(MATCH(F1459,Oct_Inputs_Calc!O:O,0)),"Oct","-")</f>
        <v>-</v>
      </c>
      <c r="O662" s="1132"/>
      <c r="P662" s="1138" t="str">
        <f>IF(A662=
"A",_xlfn.XLOOKUP(F662,'Section A - Public Patients'!T:T,'Section A - Public Patients'!S:S),
IF(A662="B",_xlfn.XLOOKUP(F662,'Section B - Private Patients'!T:T,'Section B - Private Patients'!S:S),
IF(A662="C",_xlfn.XLOOKUP(F662,'Section C - Psych &amp; Mental Hlth'!T:T,'Section C - Psych &amp; Mental Hlth'!S:S),
IF(A662="D",_xlfn.XLOOKUP(F662,'Section D - Res Com.Care, MPHS '!T:T,'Section D - Res Com.Care, MPHS '!S:S),
IF(A662="E",_xlfn.XLOOKUP(F662,'Section E - Miscellaneous '!T:T,'Section E - Miscellaneous '!S:S))))))</f>
        <v>LINKED-X</v>
      </c>
      <c r="Q662" s="1145" t="str">
        <f>IF(A662=
"A",_xlfn.XLOOKUP(F662,'Section A - Public Patients'!T:T,'Section A - Public Patients'!V:V),
IF(A662="B",_xlfn.XLOOKUP(F662,'Section B - Private Patients'!T:T,'Section B - Private Patients'!V:V),
IF(A662="C",_xlfn.XLOOKUP(F662,'Section C - Psych &amp; Mental Hlth'!T:T,'Section C - Psych &amp; Mental Hlth'!V:V),
IF(A662="D",_xlfn.XLOOKUP(F662,'Section D - Res Com.Care, MPHS '!T:T,'Section D - Res Com.Care, MPHS '!V:V),
IF(A662="E",_xlfn.XLOOKUP(F662,'Section E - Miscellaneous '!T:T,'Section E - Miscellaneous '!V:V))))))</f>
        <v>A-1.5-019</v>
      </c>
      <c r="R662" s="1202" t="str">
        <f t="shared" si="32"/>
        <v>GRTPQLLic Private Third Party Qualified Special Care Nursery90006033</v>
      </c>
    </row>
    <row r="663" spans="1:18" x14ac:dyDescent="0.2">
      <c r="A663" s="1078" t="str">
        <f t="shared" si="31"/>
        <v>B</v>
      </c>
      <c r="B663" s="1086" t="s">
        <v>2353</v>
      </c>
      <c r="C663" s="1438" t="s">
        <v>1083</v>
      </c>
      <c r="D663" s="1089" t="s">
        <v>1084</v>
      </c>
      <c r="E663" s="1438">
        <v>90007406</v>
      </c>
      <c r="F663" s="1132" t="s">
        <v>5026</v>
      </c>
      <c r="G663" s="1132"/>
      <c r="H663" s="1132"/>
      <c r="I663" s="1132" t="str">
        <f t="shared" si="30"/>
        <v>----Jul----</v>
      </c>
      <c r="J663" s="1132" t="str">
        <f>IF(ISNUMBER(MATCH(F663,Jan_Inputs_Calc!O:O,0)),"Jan","-")</f>
        <v>-</v>
      </c>
      <c r="K663" s="1132" t="str">
        <f>IF(ISNUMBER(MATCH(F663,Mar_Inputs_Calc_exHACC!O:O,0)),"Mar","-")</f>
        <v>-</v>
      </c>
      <c r="L663" s="1132" t="str">
        <f>IF(ISNUMBER(MATCH(F663,Jul_Inputs_Calc!P:P,0)),"Jul","-")</f>
        <v>Jul</v>
      </c>
      <c r="M663" s="1132" t="str">
        <f>IF(ISNUMBER(MATCH(F663,Sep_Inputs_Calc!O:O,0)),"Sep","-")</f>
        <v>-</v>
      </c>
      <c r="N663" s="1132" t="str">
        <f>IF(ISNUMBER(MATCH(F1460,Oct_Inputs_Calc!O:O,0)),"Oct","-")</f>
        <v>-</v>
      </c>
      <c r="O663" s="1132"/>
      <c r="P663" s="1138" t="str">
        <f>IF(A663=
"A",_xlfn.XLOOKUP(F663,'Section A - Public Patients'!T:T,'Section A - Public Patients'!S:S),
IF(A663="B",_xlfn.XLOOKUP(F663,'Section B - Private Patients'!T:T,'Section B - Private Patients'!S:S),
IF(A663="C",_xlfn.XLOOKUP(F663,'Section C - Psych &amp; Mental Hlth'!T:T,'Section C - Psych &amp; Mental Hlth'!S:S),
IF(A663="D",_xlfn.XLOOKUP(F663,'Section D - Res Com.Care, MPHS '!T:T,'Section D - Res Com.Care, MPHS '!S:S),
IF(A663="E",_xlfn.XLOOKUP(F663,'Section E - Miscellaneous '!T:T,'Section E - Miscellaneous '!S:S))))))</f>
        <v>LINKED-X</v>
      </c>
      <c r="Q663" s="1145" t="str">
        <f>IF(A663=
"A",_xlfn.XLOOKUP(F663,'Section A - Public Patients'!T:T,'Section A - Public Patients'!V:V),
IF(A663="B",_xlfn.XLOOKUP(F663,'Section B - Private Patients'!T:T,'Section B - Private Patients'!V:V),
IF(A663="C",_xlfn.XLOOKUP(F663,'Section C - Psych &amp; Mental Hlth'!T:T,'Section C - Psych &amp; Mental Hlth'!V:V),
IF(A663="D",_xlfn.XLOOKUP(F663,'Section D - Res Com.Care, MPHS '!T:T,'Section D - Res Com.Care, MPHS '!V:V),
IF(A663="E",_xlfn.XLOOKUP(F663,'Section E - Miscellaneous '!T:T,'Section E - Miscellaneous '!V:V))))))</f>
        <v>A-1.5-020</v>
      </c>
      <c r="R663" s="1202" t="str">
        <f t="shared" si="32"/>
        <v>GRTPQLSDLic Private Third Party Qualified Special Care Nursery SD90007406</v>
      </c>
    </row>
    <row r="664" spans="1:18" x14ac:dyDescent="0.2">
      <c r="A664" s="1078" t="str">
        <f t="shared" si="31"/>
        <v>B</v>
      </c>
      <c r="B664" s="1086" t="s">
        <v>1863</v>
      </c>
      <c r="C664" s="1438" t="s">
        <v>1127</v>
      </c>
      <c r="D664" s="1089" t="s">
        <v>1128</v>
      </c>
      <c r="E664" s="1438">
        <v>90006491</v>
      </c>
      <c r="F664" s="1132" t="s">
        <v>5027</v>
      </c>
      <c r="G664" s="1132"/>
      <c r="H664" s="1132"/>
      <c r="I664" s="1132" t="str">
        <f t="shared" si="30"/>
        <v>----Jul----</v>
      </c>
      <c r="J664" s="1132" t="str">
        <f>IF(ISNUMBER(MATCH(F664,Jan_Inputs_Calc!O:O,0)),"Jan","-")</f>
        <v>-</v>
      </c>
      <c r="K664" s="1132" t="str">
        <f>IF(ISNUMBER(MATCH(F664,Mar_Inputs_Calc_exHACC!O:O,0)),"Mar","-")</f>
        <v>-</v>
      </c>
      <c r="L664" s="1132" t="str">
        <f>IF(ISNUMBER(MATCH(F664,Jul_Inputs_Calc!P:P,0)),"Jul","-")</f>
        <v>Jul</v>
      </c>
      <c r="M664" s="1132" t="str">
        <f>IF(ISNUMBER(MATCH(F664,Sep_Inputs_Calc!O:O,0)),"Sep","-")</f>
        <v>-</v>
      </c>
      <c r="N664" s="1132" t="str">
        <f>IF(ISNUMBER(MATCH(F1461,Oct_Inputs_Calc!O:O,0)),"Oct","-")</f>
        <v>-</v>
      </c>
      <c r="O664" s="1132"/>
      <c r="P664" s="1138" t="str">
        <f>IF(A664=
"A",_xlfn.XLOOKUP(F664,'Section A - Public Patients'!T:T,'Section A - Public Patients'!S:S),
IF(A664="B",_xlfn.XLOOKUP(F664,'Section B - Private Patients'!T:T,'Section B - Private Patients'!S:S),
IF(A664="C",_xlfn.XLOOKUP(F664,'Section C - Psych &amp; Mental Hlth'!T:T,'Section C - Psych &amp; Mental Hlth'!S:S),
IF(A664="D",_xlfn.XLOOKUP(F664,'Section D - Res Com.Care, MPHS '!T:T,'Section D - Res Com.Care, MPHS '!S:S),
IF(A664="E",_xlfn.XLOOKUP(F664,'Section E - Miscellaneous '!T:T,'Section E - Miscellaneous '!S:S))))))</f>
        <v>LINKED</v>
      </c>
      <c r="Q664" s="1145" t="str">
        <f>IF(A664=
"A",_xlfn.XLOOKUP(F664,'Section A - Public Patients'!T:T,'Section A - Public Patients'!V:V),
IF(A664="B",_xlfn.XLOOKUP(F664,'Section B - Private Patients'!T:T,'Section B - Private Patients'!V:V),
IF(A664="C",_xlfn.XLOOKUP(F664,'Section C - Psych &amp; Mental Hlth'!T:T,'Section C - Psych &amp; Mental Hlth'!V:V),
IF(A664="D",_xlfn.XLOOKUP(F664,'Section D - Res Com.Care, MPHS '!T:T,'Section D - Res Com.Care, MPHS '!V:V),
IF(A664="E",_xlfn.XLOOKUP(F664,'Section E - Miscellaneous '!T:T,'Section E - Miscellaneous '!V:V))))))</f>
        <v>B-1.6-034</v>
      </c>
      <c r="R664" s="1202" t="str">
        <f t="shared" si="32"/>
        <v>GRWCLLic Private Workers' Comp Qld90006491</v>
      </c>
    </row>
    <row r="665" spans="1:18" x14ac:dyDescent="0.2">
      <c r="A665" s="1078" t="str">
        <f t="shared" si="31"/>
        <v>B</v>
      </c>
      <c r="B665" s="1086" t="s">
        <v>1863</v>
      </c>
      <c r="C665" s="1438" t="s">
        <v>1129</v>
      </c>
      <c r="D665" s="1089" t="s">
        <v>1130</v>
      </c>
      <c r="E665" s="1438">
        <v>90007407</v>
      </c>
      <c r="F665" s="1132" t="s">
        <v>5028</v>
      </c>
      <c r="G665" s="1132"/>
      <c r="H665" s="1132"/>
      <c r="I665" s="1132" t="str">
        <f t="shared" si="30"/>
        <v>----Jul----</v>
      </c>
      <c r="J665" s="1132" t="str">
        <f>IF(ISNUMBER(MATCH(F665,Jan_Inputs_Calc!O:O,0)),"Jan","-")</f>
        <v>-</v>
      </c>
      <c r="K665" s="1132" t="str">
        <f>IF(ISNUMBER(MATCH(F665,Mar_Inputs_Calc_exHACC!O:O,0)),"Mar","-")</f>
        <v>-</v>
      </c>
      <c r="L665" s="1132" t="str">
        <f>IF(ISNUMBER(MATCH(F665,Jul_Inputs_Calc!P:P,0)),"Jul","-")</f>
        <v>Jul</v>
      </c>
      <c r="M665" s="1132" t="str">
        <f>IF(ISNUMBER(MATCH(F665,Sep_Inputs_Calc!O:O,0)),"Sep","-")</f>
        <v>-</v>
      </c>
      <c r="N665" s="1132" t="str">
        <f>IF(ISNUMBER(MATCH(F1462,Oct_Inputs_Calc!O:O,0)),"Oct","-")</f>
        <v>-</v>
      </c>
      <c r="O665" s="1132"/>
      <c r="P665" s="1138" t="str">
        <f>IF(A665=
"A",_xlfn.XLOOKUP(F665,'Section A - Public Patients'!T:T,'Section A - Public Patients'!S:S),
IF(A665="B",_xlfn.XLOOKUP(F665,'Section B - Private Patients'!T:T,'Section B - Private Patients'!S:S),
IF(A665="C",_xlfn.XLOOKUP(F665,'Section C - Psych &amp; Mental Hlth'!T:T,'Section C - Psych &amp; Mental Hlth'!S:S),
IF(A665="D",_xlfn.XLOOKUP(F665,'Section D - Res Com.Care, MPHS '!T:T,'Section D - Res Com.Care, MPHS '!S:S),
IF(A665="E",_xlfn.XLOOKUP(F665,'Section E - Miscellaneous '!T:T,'Section E - Miscellaneous '!S:S))))))</f>
        <v>LINKED</v>
      </c>
      <c r="Q665" s="1145" t="str">
        <f>IF(A665=
"A",_xlfn.XLOOKUP(F665,'Section A - Public Patients'!T:T,'Section A - Public Patients'!V:V),
IF(A665="B",_xlfn.XLOOKUP(F665,'Section B - Private Patients'!T:T,'Section B - Private Patients'!V:V),
IF(A665="C",_xlfn.XLOOKUP(F665,'Section C - Psych &amp; Mental Hlth'!T:T,'Section C - Psych &amp; Mental Hlth'!V:V),
IF(A665="D",_xlfn.XLOOKUP(F665,'Section D - Res Com.Care, MPHS '!T:T,'Section D - Res Com.Care, MPHS '!V:V),
IF(A665="E",_xlfn.XLOOKUP(F665,'Section E - Miscellaneous '!T:T,'Section E - Miscellaneous '!V:V))))))</f>
        <v>B-1.6-035</v>
      </c>
      <c r="R665" s="1202" t="str">
        <f t="shared" si="32"/>
        <v>GRWCLSDLic Private Workers' Comp Qld - SD90007407</v>
      </c>
    </row>
    <row r="666" spans="1:18" x14ac:dyDescent="0.2">
      <c r="A666" s="1078" t="str">
        <f t="shared" si="31"/>
        <v>B</v>
      </c>
      <c r="B666" s="1086" t="s">
        <v>1863</v>
      </c>
      <c r="C666" s="1438" t="s">
        <v>1131</v>
      </c>
      <c r="D666" s="1089" t="s">
        <v>1132</v>
      </c>
      <c r="E666" s="1438">
        <v>90005690</v>
      </c>
      <c r="F666" s="1132" t="s">
        <v>5029</v>
      </c>
      <c r="G666" s="1132"/>
      <c r="H666" s="1132"/>
      <c r="I666" s="1132" t="str">
        <f t="shared" si="30"/>
        <v>----Jul----</v>
      </c>
      <c r="J666" s="1132" t="str">
        <f>IF(ISNUMBER(MATCH(F666,Jan_Inputs_Calc!O:O,0)),"Jan","-")</f>
        <v>-</v>
      </c>
      <c r="K666" s="1132" t="str">
        <f>IF(ISNUMBER(MATCH(F666,Mar_Inputs_Calc_exHACC!O:O,0)),"Mar","-")</f>
        <v>-</v>
      </c>
      <c r="L666" s="1132" t="str">
        <f>IF(ISNUMBER(MATCH(F666,Jul_Inputs_Calc!P:P,0)),"Jul","-")</f>
        <v>Jul</v>
      </c>
      <c r="M666" s="1132" t="str">
        <f>IF(ISNUMBER(MATCH(F666,Sep_Inputs_Calc!O:O,0)),"Sep","-")</f>
        <v>-</v>
      </c>
      <c r="N666" s="1132" t="str">
        <f>IF(ISNUMBER(MATCH(F1463,Oct_Inputs_Calc!O:O,0)),"Oct","-")</f>
        <v>-</v>
      </c>
      <c r="O666" s="1132"/>
      <c r="P666" s="1138" t="str">
        <f>IF(A666=
"A",_xlfn.XLOOKUP(F666,'Section A - Public Patients'!T:T,'Section A - Public Patients'!S:S),
IF(A666="B",_xlfn.XLOOKUP(F666,'Section B - Private Patients'!T:T,'Section B - Private Patients'!S:S),
IF(A666="C",_xlfn.XLOOKUP(F666,'Section C - Psych &amp; Mental Hlth'!T:T,'Section C - Psych &amp; Mental Hlth'!S:S),
IF(A666="D",_xlfn.XLOOKUP(F666,'Section D - Res Com.Care, MPHS '!T:T,'Section D - Res Com.Care, MPHS '!S:S),
IF(A666="E",_xlfn.XLOOKUP(F666,'Section E - Miscellaneous '!T:T,'Section E - Miscellaneous '!S:S))))))</f>
        <v>LINKED</v>
      </c>
      <c r="Q666" s="1145" t="str">
        <f>IF(A666=
"A",_xlfn.XLOOKUP(F666,'Section A - Public Patients'!T:T,'Section A - Public Patients'!V:V),
IF(A666="B",_xlfn.XLOOKUP(F666,'Section B - Private Patients'!T:T,'Section B - Private Patients'!V:V),
IF(A666="C",_xlfn.XLOOKUP(F666,'Section C - Psych &amp; Mental Hlth'!T:T,'Section C - Psych &amp; Mental Hlth'!V:V),
IF(A666="D",_xlfn.XLOOKUP(F666,'Section D - Res Com.Care, MPHS '!T:T,'Section D - Res Com.Care, MPHS '!V:V),
IF(A666="E",_xlfn.XLOOKUP(F666,'Section E - Miscellaneous '!T:T,'Section E - Miscellaneous '!V:V))))))</f>
        <v>B-1.6-036</v>
      </c>
      <c r="R666" s="1202" t="str">
        <f t="shared" si="32"/>
        <v>GRWCHHLLic Private Workers' Comp Qld - Hospital in the Home90005690</v>
      </c>
    </row>
    <row r="667" spans="1:18" x14ac:dyDescent="0.2">
      <c r="A667" s="1078" t="str">
        <f t="shared" si="31"/>
        <v>B</v>
      </c>
      <c r="B667" s="1086" t="s">
        <v>1863</v>
      </c>
      <c r="C667" s="1438" t="s">
        <v>1155</v>
      </c>
      <c r="D667" s="1089" t="s">
        <v>1156</v>
      </c>
      <c r="E667" s="1438">
        <v>90007408</v>
      </c>
      <c r="F667" s="1132" t="s">
        <v>5030</v>
      </c>
      <c r="G667" s="1132"/>
      <c r="H667" s="1132"/>
      <c r="I667" s="1132" t="str">
        <f t="shared" si="30"/>
        <v>----Jul----</v>
      </c>
      <c r="J667" s="1132" t="str">
        <f>IF(ISNUMBER(MATCH(F667,Jan_Inputs_Calc!O:O,0)),"Jan","-")</f>
        <v>-</v>
      </c>
      <c r="K667" s="1132" t="str">
        <f>IF(ISNUMBER(MATCH(F667,Mar_Inputs_Calc_exHACC!O:O,0)),"Mar","-")</f>
        <v>-</v>
      </c>
      <c r="L667" s="1132" t="str">
        <f>IF(ISNUMBER(MATCH(F667,Jul_Inputs_Calc!P:P,0)),"Jul","-")</f>
        <v>Jul</v>
      </c>
      <c r="M667" s="1132" t="str">
        <f>IF(ISNUMBER(MATCH(F667,Sep_Inputs_Calc!O:O,0)),"Sep","-")</f>
        <v>-</v>
      </c>
      <c r="N667" s="1132" t="str">
        <f>IF(ISNUMBER(MATCH(F1464,Oct_Inputs_Calc!O:O,0)),"Oct","-")</f>
        <v>-</v>
      </c>
      <c r="O667" s="1132"/>
      <c r="P667" s="1138" t="str">
        <f>IF(A667=
"A",_xlfn.XLOOKUP(F667,'Section A - Public Patients'!T:T,'Section A - Public Patients'!S:S),
IF(A667="B",_xlfn.XLOOKUP(F667,'Section B - Private Patients'!T:T,'Section B - Private Patients'!S:S),
IF(A667="C",_xlfn.XLOOKUP(F667,'Section C - Psych &amp; Mental Hlth'!T:T,'Section C - Psych &amp; Mental Hlth'!S:S),
IF(A667="D",_xlfn.XLOOKUP(F667,'Section D - Res Com.Care, MPHS '!T:T,'Section D - Res Com.Care, MPHS '!S:S),
IF(A667="E",_xlfn.XLOOKUP(F667,'Section E - Miscellaneous '!T:T,'Section E - Miscellaneous '!S:S))))))</f>
        <v>LINKED-X</v>
      </c>
      <c r="Q667" s="1145" t="str">
        <f>IF(A667=
"A",_xlfn.XLOOKUP(F667,'Section A - Public Patients'!T:T,'Section A - Public Patients'!V:V),
IF(A667="B",_xlfn.XLOOKUP(F667,'Section B - Private Patients'!T:T,'Section B - Private Patients'!V:V),
IF(A667="C",_xlfn.XLOOKUP(F667,'Section C - Psych &amp; Mental Hlth'!T:T,'Section C - Psych &amp; Mental Hlth'!V:V),
IF(A667="D",_xlfn.XLOOKUP(F667,'Section D - Res Com.Care, MPHS '!T:T,'Section D - Res Com.Care, MPHS '!V:V),
IF(A667="E",_xlfn.XLOOKUP(F667,'Section E - Miscellaneous '!T:T,'Section E - Miscellaneous '!V:V))))))</f>
        <v>A-1.5-001</v>
      </c>
      <c r="R667" s="1202" t="str">
        <f t="shared" si="32"/>
        <v>GRWCOLLic Private Workers' Comp Other90007408</v>
      </c>
    </row>
    <row r="668" spans="1:18" x14ac:dyDescent="0.2">
      <c r="A668" s="1078" t="str">
        <f t="shared" si="31"/>
        <v>B</v>
      </c>
      <c r="B668" s="1086" t="s">
        <v>1863</v>
      </c>
      <c r="C668" s="1438" t="s">
        <v>1157</v>
      </c>
      <c r="D668" s="1089" t="s">
        <v>1158</v>
      </c>
      <c r="E668" s="1438">
        <v>90006492</v>
      </c>
      <c r="F668" s="1132" t="s">
        <v>5031</v>
      </c>
      <c r="G668" s="1132"/>
      <c r="H668" s="1132"/>
      <c r="I668" s="1132" t="str">
        <f t="shared" si="30"/>
        <v>----Jul----</v>
      </c>
      <c r="J668" s="1132" t="str">
        <f>IF(ISNUMBER(MATCH(F668,Jan_Inputs_Calc!O:O,0)),"Jan","-")</f>
        <v>-</v>
      </c>
      <c r="K668" s="1132" t="str">
        <f>IF(ISNUMBER(MATCH(F668,Mar_Inputs_Calc_exHACC!O:O,0)),"Mar","-")</f>
        <v>-</v>
      </c>
      <c r="L668" s="1132" t="str">
        <f>IF(ISNUMBER(MATCH(F668,Jul_Inputs_Calc!P:P,0)),"Jul","-")</f>
        <v>Jul</v>
      </c>
      <c r="M668" s="1132" t="str">
        <f>IF(ISNUMBER(MATCH(F668,Sep_Inputs_Calc!O:O,0)),"Sep","-")</f>
        <v>-</v>
      </c>
      <c r="N668" s="1132" t="str">
        <f>IF(ISNUMBER(MATCH(F1465,Oct_Inputs_Calc!O:O,0)),"Oct","-")</f>
        <v>-</v>
      </c>
      <c r="O668" s="1132"/>
      <c r="P668" s="1138" t="str">
        <f>IF(A668=
"A",_xlfn.XLOOKUP(F668,'Section A - Public Patients'!T:T,'Section A - Public Patients'!S:S),
IF(A668="B",_xlfn.XLOOKUP(F668,'Section B - Private Patients'!T:T,'Section B - Private Patients'!S:S),
IF(A668="C",_xlfn.XLOOKUP(F668,'Section C - Psych &amp; Mental Hlth'!T:T,'Section C - Psych &amp; Mental Hlth'!S:S),
IF(A668="D",_xlfn.XLOOKUP(F668,'Section D - Res Com.Care, MPHS '!T:T,'Section D - Res Com.Care, MPHS '!S:S),
IF(A668="E",_xlfn.XLOOKUP(F668,'Section E - Miscellaneous '!T:T,'Section E - Miscellaneous '!S:S))))))</f>
        <v>LINKED-X</v>
      </c>
      <c r="Q668" s="1145" t="str">
        <f>IF(A668=
"A",_xlfn.XLOOKUP(F668,'Section A - Public Patients'!T:T,'Section A - Public Patients'!V:V),
IF(A668="B",_xlfn.XLOOKUP(F668,'Section B - Private Patients'!T:T,'Section B - Private Patients'!V:V),
IF(A668="C",_xlfn.XLOOKUP(F668,'Section C - Psych &amp; Mental Hlth'!T:T,'Section C - Psych &amp; Mental Hlth'!V:V),
IF(A668="D",_xlfn.XLOOKUP(F668,'Section D - Res Com.Care, MPHS '!T:T,'Section D - Res Com.Care, MPHS '!V:V),
IF(A668="E",_xlfn.XLOOKUP(F668,'Section E - Miscellaneous '!T:T,'Section E - Miscellaneous '!V:V))))))</f>
        <v>A-1.5-002</v>
      </c>
      <c r="R668" s="1202" t="str">
        <f t="shared" si="32"/>
        <v>GRWCOLSDLic Private Workers' Comp Other - SD90006492</v>
      </c>
    </row>
    <row r="669" spans="1:18" x14ac:dyDescent="0.2">
      <c r="A669" s="1078" t="str">
        <f t="shared" si="31"/>
        <v>B</v>
      </c>
      <c r="B669" s="1086" t="s">
        <v>1863</v>
      </c>
      <c r="C669" s="1438" t="s">
        <v>1159</v>
      </c>
      <c r="D669" s="1089" t="s">
        <v>1160</v>
      </c>
      <c r="E669" s="1438">
        <v>90007409</v>
      </c>
      <c r="F669" s="1132" t="s">
        <v>5032</v>
      </c>
      <c r="G669" s="1132"/>
      <c r="H669" s="1132"/>
      <c r="I669" s="1132" t="str">
        <f t="shared" si="30"/>
        <v>----Jul----</v>
      </c>
      <c r="J669" s="1132" t="str">
        <f>IF(ISNUMBER(MATCH(F669,Jan_Inputs_Calc!O:O,0)),"Jan","-")</f>
        <v>-</v>
      </c>
      <c r="K669" s="1132" t="str">
        <f>IF(ISNUMBER(MATCH(F669,Mar_Inputs_Calc_exHACC!O:O,0)),"Mar","-")</f>
        <v>-</v>
      </c>
      <c r="L669" s="1132" t="str">
        <f>IF(ISNUMBER(MATCH(F669,Jul_Inputs_Calc!P:P,0)),"Jul","-")</f>
        <v>Jul</v>
      </c>
      <c r="M669" s="1132" t="str">
        <f>IF(ISNUMBER(MATCH(F669,Sep_Inputs_Calc!O:O,0)),"Sep","-")</f>
        <v>-</v>
      </c>
      <c r="N669" s="1132" t="str">
        <f>IF(ISNUMBER(MATCH(F1466,Oct_Inputs_Calc!O:O,0)),"Oct","-")</f>
        <v>-</v>
      </c>
      <c r="O669" s="1132"/>
      <c r="P669" s="1138" t="str">
        <f>IF(A669=
"A",_xlfn.XLOOKUP(F669,'Section A - Public Patients'!T:T,'Section A - Public Patients'!S:S),
IF(A669="B",_xlfn.XLOOKUP(F669,'Section B - Private Patients'!T:T,'Section B - Private Patients'!S:S),
IF(A669="C",_xlfn.XLOOKUP(F669,'Section C - Psych &amp; Mental Hlth'!T:T,'Section C - Psych &amp; Mental Hlth'!S:S),
IF(A669="D",_xlfn.XLOOKUP(F669,'Section D - Res Com.Care, MPHS '!T:T,'Section D - Res Com.Care, MPHS '!S:S),
IF(A669="E",_xlfn.XLOOKUP(F669,'Section E - Miscellaneous '!T:T,'Section E - Miscellaneous '!S:S))))))</f>
        <v>LINKED-X</v>
      </c>
      <c r="Q669" s="1145" t="str">
        <f>IF(A669=
"A",_xlfn.XLOOKUP(F669,'Section A - Public Patients'!T:T,'Section A - Public Patients'!V:V),
IF(A669="B",_xlfn.XLOOKUP(F669,'Section B - Private Patients'!T:T,'Section B - Private Patients'!V:V),
IF(A669="C",_xlfn.XLOOKUP(F669,'Section C - Psych &amp; Mental Hlth'!T:T,'Section C - Psych &amp; Mental Hlth'!V:V),
IF(A669="D",_xlfn.XLOOKUP(F669,'Section D - Res Com.Care, MPHS '!T:T,'Section D - Res Com.Care, MPHS '!V:V),
IF(A669="E",_xlfn.XLOOKUP(F669,'Section E - Miscellaneous '!T:T,'Section E - Miscellaneous '!V:V))))))</f>
        <v>A-1.5-009</v>
      </c>
      <c r="R669" s="1202" t="str">
        <f t="shared" si="32"/>
        <v>GRWCOBLLic Private Workers' Comp Other Burns 90007409</v>
      </c>
    </row>
    <row r="670" spans="1:18" x14ac:dyDescent="0.2">
      <c r="A670" s="1078" t="str">
        <f t="shared" si="31"/>
        <v>B</v>
      </c>
      <c r="B670" s="1086" t="s">
        <v>1863</v>
      </c>
      <c r="C670" s="1438" t="s">
        <v>1161</v>
      </c>
      <c r="D670" s="1089" t="s">
        <v>1162</v>
      </c>
      <c r="E670" s="1438">
        <v>90006034</v>
      </c>
      <c r="F670" s="1132" t="s">
        <v>5033</v>
      </c>
      <c r="G670" s="1132"/>
      <c r="H670" s="1132"/>
      <c r="I670" s="1132" t="str">
        <f t="shared" si="30"/>
        <v>----Jul----</v>
      </c>
      <c r="J670" s="1132" t="str">
        <f>IF(ISNUMBER(MATCH(F670,Jan_Inputs_Calc!O:O,0)),"Jan","-")</f>
        <v>-</v>
      </c>
      <c r="K670" s="1132" t="str">
        <f>IF(ISNUMBER(MATCH(F670,Mar_Inputs_Calc_exHACC!O:O,0)),"Mar","-")</f>
        <v>-</v>
      </c>
      <c r="L670" s="1132" t="str">
        <f>IF(ISNUMBER(MATCH(F670,Jul_Inputs_Calc!P:P,0)),"Jul","-")</f>
        <v>Jul</v>
      </c>
      <c r="M670" s="1132" t="str">
        <f>IF(ISNUMBER(MATCH(F670,Sep_Inputs_Calc!O:O,0)),"Sep","-")</f>
        <v>-</v>
      </c>
      <c r="N670" s="1132" t="str">
        <f>IF(ISNUMBER(MATCH(F1467,Oct_Inputs_Calc!O:O,0)),"Oct","-")</f>
        <v>-</v>
      </c>
      <c r="O670" s="1132"/>
      <c r="P670" s="1138" t="str">
        <f>IF(A670=
"A",_xlfn.XLOOKUP(F670,'Section A - Public Patients'!T:T,'Section A - Public Patients'!S:S),
IF(A670="B",_xlfn.XLOOKUP(F670,'Section B - Private Patients'!T:T,'Section B - Private Patients'!S:S),
IF(A670="C",_xlfn.XLOOKUP(F670,'Section C - Psych &amp; Mental Hlth'!T:T,'Section C - Psych &amp; Mental Hlth'!S:S),
IF(A670="D",_xlfn.XLOOKUP(F670,'Section D - Res Com.Care, MPHS '!T:T,'Section D - Res Com.Care, MPHS '!S:S),
IF(A670="E",_xlfn.XLOOKUP(F670,'Section E - Miscellaneous '!T:T,'Section E - Miscellaneous '!S:S))))))</f>
        <v>LINKED-X</v>
      </c>
      <c r="Q670" s="1145" t="str">
        <f>IF(A670=
"A",_xlfn.XLOOKUP(F670,'Section A - Public Patients'!T:T,'Section A - Public Patients'!V:V),
IF(A670="B",_xlfn.XLOOKUP(F670,'Section B - Private Patients'!T:T,'Section B - Private Patients'!V:V),
IF(A670="C",_xlfn.XLOOKUP(F670,'Section C - Psych &amp; Mental Hlth'!T:T,'Section C - Psych &amp; Mental Hlth'!V:V),
IF(A670="D",_xlfn.XLOOKUP(F670,'Section D - Res Com.Care, MPHS '!T:T,'Section D - Res Com.Care, MPHS '!V:V),
IF(A670="E",_xlfn.XLOOKUP(F670,'Section E - Miscellaneous '!T:T,'Section E - Miscellaneous '!V:V))))))</f>
        <v>A-1.5-004</v>
      </c>
      <c r="R670" s="1202" t="str">
        <f t="shared" si="32"/>
        <v>GRWCOBLSDLic Private Workers' Comp Other Burns SD90006034</v>
      </c>
    </row>
    <row r="671" spans="1:18" x14ac:dyDescent="0.2">
      <c r="A671" s="1078" t="str">
        <f t="shared" si="31"/>
        <v>B</v>
      </c>
      <c r="B671" s="1086" t="s">
        <v>1863</v>
      </c>
      <c r="C671" s="1438" t="s">
        <v>1163</v>
      </c>
      <c r="D671" s="1089" t="s">
        <v>1164</v>
      </c>
      <c r="E671" s="1438">
        <v>90007410</v>
      </c>
      <c r="F671" s="1132" t="s">
        <v>5034</v>
      </c>
      <c r="G671" s="1132"/>
      <c r="H671" s="1132"/>
      <c r="I671" s="1132" t="str">
        <f t="shared" si="30"/>
        <v>----Jul----</v>
      </c>
      <c r="J671" s="1132" t="str">
        <f>IF(ISNUMBER(MATCH(F671,Jan_Inputs_Calc!O:O,0)),"Jan","-")</f>
        <v>-</v>
      </c>
      <c r="K671" s="1132" t="str">
        <f>IF(ISNUMBER(MATCH(F671,Mar_Inputs_Calc_exHACC!O:O,0)),"Mar","-")</f>
        <v>-</v>
      </c>
      <c r="L671" s="1132" t="str">
        <f>IF(ISNUMBER(MATCH(F671,Jul_Inputs_Calc!P:P,0)),"Jul","-")</f>
        <v>Jul</v>
      </c>
      <c r="M671" s="1132" t="str">
        <f>IF(ISNUMBER(MATCH(F671,Sep_Inputs_Calc!O:O,0)),"Sep","-")</f>
        <v>-</v>
      </c>
      <c r="N671" s="1132" t="str">
        <f>IF(ISNUMBER(MATCH(F1468,Oct_Inputs_Calc!O:O,0)),"Oct","-")</f>
        <v>-</v>
      </c>
      <c r="O671" s="1132"/>
      <c r="P671" s="1138" t="str">
        <f>IF(A671=
"A",_xlfn.XLOOKUP(F671,'Section A - Public Patients'!T:T,'Section A - Public Patients'!S:S),
IF(A671="B",_xlfn.XLOOKUP(F671,'Section B - Private Patients'!T:T,'Section B - Private Patients'!S:S),
IF(A671="C",_xlfn.XLOOKUP(F671,'Section C - Psych &amp; Mental Hlth'!T:T,'Section C - Psych &amp; Mental Hlth'!S:S),
IF(A671="D",_xlfn.XLOOKUP(F671,'Section D - Res Com.Care, MPHS '!T:T,'Section D - Res Com.Care, MPHS '!S:S),
IF(A671="E",_xlfn.XLOOKUP(F671,'Section E - Miscellaneous '!T:T,'Section E - Miscellaneous '!S:S))))))</f>
        <v>LINKED-X</v>
      </c>
      <c r="Q671" s="1145" t="str">
        <f>IF(A671=
"A",_xlfn.XLOOKUP(F671,'Section A - Public Patients'!T:T,'Section A - Public Patients'!V:V),
IF(A671="B",_xlfn.XLOOKUP(F671,'Section B - Private Patients'!T:T,'Section B - Private Patients'!V:V),
IF(A671="C",_xlfn.XLOOKUP(F671,'Section C - Psych &amp; Mental Hlth'!T:T,'Section C - Psych &amp; Mental Hlth'!V:V),
IF(A671="D",_xlfn.XLOOKUP(F671,'Section D - Res Com.Care, MPHS '!T:T,'Section D - Res Com.Care, MPHS '!V:V),
IF(A671="E",_xlfn.XLOOKUP(F671,'Section E - Miscellaneous '!T:T,'Section E - Miscellaneous '!V:V))))))</f>
        <v>A-1.5-011</v>
      </c>
      <c r="R671" s="1202" t="str">
        <f t="shared" si="32"/>
        <v>GRWCOKLLic Private Workers' Comp Other Renal Dialysis90007410</v>
      </c>
    </row>
    <row r="672" spans="1:18" x14ac:dyDescent="0.2">
      <c r="A672" s="1078" t="str">
        <f t="shared" si="31"/>
        <v>B</v>
      </c>
      <c r="B672" s="1086" t="s">
        <v>1863</v>
      </c>
      <c r="C672" s="1438" t="s">
        <v>1165</v>
      </c>
      <c r="D672" s="1089" t="s">
        <v>1166</v>
      </c>
      <c r="E672" s="1438">
        <v>90006493</v>
      </c>
      <c r="F672" s="1132" t="s">
        <v>5035</v>
      </c>
      <c r="G672" s="1132"/>
      <c r="H672" s="1132"/>
      <c r="I672" s="1132" t="str">
        <f t="shared" si="30"/>
        <v>----Jul----</v>
      </c>
      <c r="J672" s="1132" t="str">
        <f>IF(ISNUMBER(MATCH(F672,Jan_Inputs_Calc!O:O,0)),"Jan","-")</f>
        <v>-</v>
      </c>
      <c r="K672" s="1132" t="str">
        <f>IF(ISNUMBER(MATCH(F672,Mar_Inputs_Calc_exHACC!O:O,0)),"Mar","-")</f>
        <v>-</v>
      </c>
      <c r="L672" s="1132" t="str">
        <f>IF(ISNUMBER(MATCH(F672,Jul_Inputs_Calc!P:P,0)),"Jul","-")</f>
        <v>Jul</v>
      </c>
      <c r="M672" s="1132" t="str">
        <f>IF(ISNUMBER(MATCH(F672,Sep_Inputs_Calc!O:O,0)),"Sep","-")</f>
        <v>-</v>
      </c>
      <c r="N672" s="1132" t="str">
        <f>IF(ISNUMBER(MATCH(F1469,Oct_Inputs_Calc!O:O,0)),"Oct","-")</f>
        <v>-</v>
      </c>
      <c r="O672" s="1132"/>
      <c r="P672" s="1138" t="str">
        <f>IF(A672=
"A",_xlfn.XLOOKUP(F672,'Section A - Public Patients'!T:T,'Section A - Public Patients'!S:S),
IF(A672="B",_xlfn.XLOOKUP(F672,'Section B - Private Patients'!T:T,'Section B - Private Patients'!S:S),
IF(A672="C",_xlfn.XLOOKUP(F672,'Section C - Psych &amp; Mental Hlth'!T:T,'Section C - Psych &amp; Mental Hlth'!S:S),
IF(A672="D",_xlfn.XLOOKUP(F672,'Section D - Res Com.Care, MPHS '!T:T,'Section D - Res Com.Care, MPHS '!S:S),
IF(A672="E",_xlfn.XLOOKUP(F672,'Section E - Miscellaneous '!T:T,'Section E - Miscellaneous '!S:S))))))</f>
        <v>LINKED-X</v>
      </c>
      <c r="Q672" s="1145" t="str">
        <f>IF(A672=
"A",_xlfn.XLOOKUP(F672,'Section A - Public Patients'!T:T,'Section A - Public Patients'!V:V),
IF(A672="B",_xlfn.XLOOKUP(F672,'Section B - Private Patients'!T:T,'Section B - Private Patients'!V:V),
IF(A672="C",_xlfn.XLOOKUP(F672,'Section C - Psych &amp; Mental Hlth'!T:T,'Section C - Psych &amp; Mental Hlth'!V:V),
IF(A672="D",_xlfn.XLOOKUP(F672,'Section D - Res Com.Care, MPHS '!T:T,'Section D - Res Com.Care, MPHS '!V:V),
IF(A672="E",_xlfn.XLOOKUP(F672,'Section E - Miscellaneous '!T:T,'Section E - Miscellaneous '!V:V))))))</f>
        <v>A-1.5-011</v>
      </c>
      <c r="R672" s="1202" t="str">
        <f t="shared" si="32"/>
        <v>GRWCOKLSDLic Private Workers' Comp Other Renal Dialysis SD90006493</v>
      </c>
    </row>
    <row r="673" spans="1:18" x14ac:dyDescent="0.2">
      <c r="A673" s="1078" t="str">
        <f t="shared" si="31"/>
        <v>B</v>
      </c>
      <c r="B673" s="1086" t="s">
        <v>2356</v>
      </c>
      <c r="C673" s="1438" t="s">
        <v>1167</v>
      </c>
      <c r="D673" s="1089" t="s">
        <v>1168</v>
      </c>
      <c r="E673" s="1438">
        <v>90007411</v>
      </c>
      <c r="F673" s="1132" t="s">
        <v>5036</v>
      </c>
      <c r="G673" s="1132"/>
      <c r="H673" s="1132"/>
      <c r="I673" s="1132" t="str">
        <f t="shared" si="30"/>
        <v>----Jul----</v>
      </c>
      <c r="J673" s="1132" t="str">
        <f>IF(ISNUMBER(MATCH(F673,Jan_Inputs_Calc!O:O,0)),"Jan","-")</f>
        <v>-</v>
      </c>
      <c r="K673" s="1132" t="str">
        <f>IF(ISNUMBER(MATCH(F673,Mar_Inputs_Calc_exHACC!O:O,0)),"Mar","-")</f>
        <v>-</v>
      </c>
      <c r="L673" s="1132" t="str">
        <f>IF(ISNUMBER(MATCH(F673,Jul_Inputs_Calc!P:P,0)),"Jul","-")</f>
        <v>Jul</v>
      </c>
      <c r="M673" s="1132" t="str">
        <f>IF(ISNUMBER(MATCH(F673,Sep_Inputs_Calc!O:O,0)),"Sep","-")</f>
        <v>-</v>
      </c>
      <c r="N673" s="1132" t="str">
        <f>IF(ISNUMBER(MATCH(F1470,Oct_Inputs_Calc!O:O,0)),"Oct","-")</f>
        <v>-</v>
      </c>
      <c r="O673" s="1132"/>
      <c r="P673" s="1138" t="str">
        <f>IF(A673=
"A",_xlfn.XLOOKUP(F673,'Section A - Public Patients'!T:T,'Section A - Public Patients'!S:S),
IF(A673="B",_xlfn.XLOOKUP(F673,'Section B - Private Patients'!T:T,'Section B - Private Patients'!S:S),
IF(A673="C",_xlfn.XLOOKUP(F673,'Section C - Psych &amp; Mental Hlth'!T:T,'Section C - Psych &amp; Mental Hlth'!S:S),
IF(A673="D",_xlfn.XLOOKUP(F673,'Section D - Res Com.Care, MPHS '!T:T,'Section D - Res Com.Care, MPHS '!S:S),
IF(A673="E",_xlfn.XLOOKUP(F673,'Section E - Miscellaneous '!T:T,'Section E - Miscellaneous '!S:S))))))</f>
        <v>LINKED-X</v>
      </c>
      <c r="Q673" s="1145" t="str">
        <f>IF(A673=
"A",_xlfn.XLOOKUP(F673,'Section A - Public Patients'!T:T,'Section A - Public Patients'!V:V),
IF(A673="B",_xlfn.XLOOKUP(F673,'Section B - Private Patients'!T:T,'Section B - Private Patients'!V:V),
IF(A673="C",_xlfn.XLOOKUP(F673,'Section C - Psych &amp; Mental Hlth'!T:T,'Section C - Psych &amp; Mental Hlth'!V:V),
IF(A673="D",_xlfn.XLOOKUP(F673,'Section D - Res Com.Care, MPHS '!T:T,'Section D - Res Com.Care, MPHS '!V:V),
IF(A673="E",_xlfn.XLOOKUP(F673,'Section E - Miscellaneous '!T:T,'Section E - Miscellaneous '!V:V))))))</f>
        <v>A-1.5-019</v>
      </c>
      <c r="R673" s="1202" t="str">
        <f t="shared" si="32"/>
        <v>GRWCONLLic Private Workers' Comp Other Special Care Nursery90007411</v>
      </c>
    </row>
    <row r="674" spans="1:18" x14ac:dyDescent="0.2">
      <c r="A674" s="1078" t="str">
        <f t="shared" si="31"/>
        <v>B</v>
      </c>
      <c r="B674" s="1086" t="s">
        <v>2356</v>
      </c>
      <c r="C674" s="1438" t="s">
        <v>1169</v>
      </c>
      <c r="D674" s="1089" t="s">
        <v>1170</v>
      </c>
      <c r="E674" s="1438">
        <v>90005805</v>
      </c>
      <c r="F674" s="1132" t="s">
        <v>5037</v>
      </c>
      <c r="G674" s="1132"/>
      <c r="H674" s="1132"/>
      <c r="I674" s="1132" t="str">
        <f t="shared" si="30"/>
        <v>----Jul----</v>
      </c>
      <c r="J674" s="1132" t="str">
        <f>IF(ISNUMBER(MATCH(F674,Jan_Inputs_Calc!O:O,0)),"Jan","-")</f>
        <v>-</v>
      </c>
      <c r="K674" s="1132" t="str">
        <f>IF(ISNUMBER(MATCH(F674,Mar_Inputs_Calc_exHACC!O:O,0)),"Mar","-")</f>
        <v>-</v>
      </c>
      <c r="L674" s="1132" t="str">
        <f>IF(ISNUMBER(MATCH(F674,Jul_Inputs_Calc!P:P,0)),"Jul","-")</f>
        <v>Jul</v>
      </c>
      <c r="M674" s="1132" t="str">
        <f>IF(ISNUMBER(MATCH(F674,Sep_Inputs_Calc!O:O,0)),"Sep","-")</f>
        <v>-</v>
      </c>
      <c r="N674" s="1132" t="str">
        <f>IF(ISNUMBER(MATCH(F1471,Oct_Inputs_Calc!O:O,0)),"Oct","-")</f>
        <v>-</v>
      </c>
      <c r="O674" s="1132"/>
      <c r="P674" s="1138" t="str">
        <f>IF(A674=
"A",_xlfn.XLOOKUP(F674,'Section A - Public Patients'!T:T,'Section A - Public Patients'!S:S),
IF(A674="B",_xlfn.XLOOKUP(F674,'Section B - Private Patients'!T:T,'Section B - Private Patients'!S:S),
IF(A674="C",_xlfn.XLOOKUP(F674,'Section C - Psych &amp; Mental Hlth'!T:T,'Section C - Psych &amp; Mental Hlth'!S:S),
IF(A674="D",_xlfn.XLOOKUP(F674,'Section D - Res Com.Care, MPHS '!T:T,'Section D - Res Com.Care, MPHS '!S:S),
IF(A674="E",_xlfn.XLOOKUP(F674,'Section E - Miscellaneous '!T:T,'Section E - Miscellaneous '!S:S))))))</f>
        <v>LINKED-X</v>
      </c>
      <c r="Q674" s="1145" t="str">
        <f>IF(A674=
"A",_xlfn.XLOOKUP(F674,'Section A - Public Patients'!T:T,'Section A - Public Patients'!V:V),
IF(A674="B",_xlfn.XLOOKUP(F674,'Section B - Private Patients'!T:T,'Section B - Private Patients'!V:V),
IF(A674="C",_xlfn.XLOOKUP(F674,'Section C - Psych &amp; Mental Hlth'!T:T,'Section C - Psych &amp; Mental Hlth'!V:V),
IF(A674="D",_xlfn.XLOOKUP(F674,'Section D - Res Com.Care, MPHS '!T:T,'Section D - Res Com.Care, MPHS '!V:V),
IF(A674="E",_xlfn.XLOOKUP(F674,'Section E - Miscellaneous '!T:T,'Section E - Miscellaneous '!V:V))))))</f>
        <v>A-1.5-019</v>
      </c>
      <c r="R674" s="1202" t="str">
        <f t="shared" si="32"/>
        <v>GRWCOQLLic Private Workers' Comp Other Qualified Special Care Nursery 90005805</v>
      </c>
    </row>
    <row r="675" spans="1:18" x14ac:dyDescent="0.2">
      <c r="A675" s="1078" t="str">
        <f t="shared" si="31"/>
        <v>B</v>
      </c>
      <c r="B675" s="1086" t="s">
        <v>2356</v>
      </c>
      <c r="C675" s="1438" t="s">
        <v>1171</v>
      </c>
      <c r="D675" s="1089" t="s">
        <v>1172</v>
      </c>
      <c r="E675" s="1438">
        <v>90007412</v>
      </c>
      <c r="F675" s="1132" t="s">
        <v>5038</v>
      </c>
      <c r="G675" s="1132"/>
      <c r="H675" s="1132"/>
      <c r="I675" s="1132" t="str">
        <f t="shared" si="30"/>
        <v>----Jul----</v>
      </c>
      <c r="J675" s="1132" t="str">
        <f>IF(ISNUMBER(MATCH(F675,Jan_Inputs_Calc!O:O,0)),"Jan","-")</f>
        <v>-</v>
      </c>
      <c r="K675" s="1132" t="str">
        <f>IF(ISNUMBER(MATCH(F675,Mar_Inputs_Calc_exHACC!O:O,0)),"Mar","-")</f>
        <v>-</v>
      </c>
      <c r="L675" s="1132" t="str">
        <f>IF(ISNUMBER(MATCH(F675,Jul_Inputs_Calc!P:P,0)),"Jul","-")</f>
        <v>Jul</v>
      </c>
      <c r="M675" s="1132" t="str">
        <f>IF(ISNUMBER(MATCH(F675,Sep_Inputs_Calc!O:O,0)),"Sep","-")</f>
        <v>-</v>
      </c>
      <c r="N675" s="1132" t="str">
        <f>IF(ISNUMBER(MATCH(F1472,Oct_Inputs_Calc!O:O,0)),"Oct","-")</f>
        <v>-</v>
      </c>
      <c r="O675" s="1132"/>
      <c r="P675" s="1138" t="str">
        <f>IF(A675=
"A",_xlfn.XLOOKUP(F675,'Section A - Public Patients'!T:T,'Section A - Public Patients'!S:S),
IF(A675="B",_xlfn.XLOOKUP(F675,'Section B - Private Patients'!T:T,'Section B - Private Patients'!S:S),
IF(A675="C",_xlfn.XLOOKUP(F675,'Section C - Psych &amp; Mental Hlth'!T:T,'Section C - Psych &amp; Mental Hlth'!S:S),
IF(A675="D",_xlfn.XLOOKUP(F675,'Section D - Res Com.Care, MPHS '!T:T,'Section D - Res Com.Care, MPHS '!S:S),
IF(A675="E",_xlfn.XLOOKUP(F675,'Section E - Miscellaneous '!T:T,'Section E - Miscellaneous '!S:S))))))</f>
        <v>LINKED-X</v>
      </c>
      <c r="Q675" s="1145" t="str">
        <f>IF(A675=
"A",_xlfn.XLOOKUP(F675,'Section A - Public Patients'!T:T,'Section A - Public Patients'!V:V),
IF(A675="B",_xlfn.XLOOKUP(F675,'Section B - Private Patients'!T:T,'Section B - Private Patients'!V:V),
IF(A675="C",_xlfn.XLOOKUP(F675,'Section C - Psych &amp; Mental Hlth'!T:T,'Section C - Psych &amp; Mental Hlth'!V:V),
IF(A675="D",_xlfn.XLOOKUP(F675,'Section D - Res Com.Care, MPHS '!T:T,'Section D - Res Com.Care, MPHS '!V:V),
IF(A675="E",_xlfn.XLOOKUP(F675,'Section E - Miscellaneous '!T:T,'Section E - Miscellaneous '!V:V))))))</f>
        <v>A-1.5-020</v>
      </c>
      <c r="R675" s="1202" t="str">
        <f t="shared" si="32"/>
        <v>GRWCOQLSDLic Private Workers' Comp Other Qualified Special Care Nursery SD90007412</v>
      </c>
    </row>
    <row r="676" spans="1:18" x14ac:dyDescent="0.2">
      <c r="A676" s="1078" t="str">
        <f t="shared" si="31"/>
        <v>B</v>
      </c>
      <c r="B676" s="1086" t="s">
        <v>2870</v>
      </c>
      <c r="C676" s="1438" t="s">
        <v>2871</v>
      </c>
      <c r="D676" s="1089" t="s">
        <v>3097</v>
      </c>
      <c r="E676" s="1438">
        <v>90006494</v>
      </c>
      <c r="F676" s="1132" t="s">
        <v>5039</v>
      </c>
      <c r="G676" s="1132"/>
      <c r="H676" s="1132"/>
      <c r="I676" s="1132" t="str">
        <f t="shared" si="30"/>
        <v>----Jul----</v>
      </c>
      <c r="J676" s="1132" t="str">
        <f>IF(ISNUMBER(MATCH(F676,Jan_Inputs_Calc!O:O,0)),"Jan","-")</f>
        <v>-</v>
      </c>
      <c r="K676" s="1132" t="str">
        <f>IF(ISNUMBER(MATCH(F676,Mar_Inputs_Calc_exHACC!O:O,0)),"Mar","-")</f>
        <v>-</v>
      </c>
      <c r="L676" s="1132" t="str">
        <f>IF(ISNUMBER(MATCH(F676,Jul_Inputs_Calc!P:P,0)),"Jul","-")</f>
        <v>Jul</v>
      </c>
      <c r="M676" s="1132" t="str">
        <f>IF(ISNUMBER(MATCH(F676,Sep_Inputs_Calc!O:O,0)),"Sep","-")</f>
        <v>-</v>
      </c>
      <c r="N676" s="1132" t="str">
        <f>IF(ISNUMBER(MATCH(F1473,Oct_Inputs_Calc!O:O,0)),"Oct","-")</f>
        <v>-</v>
      </c>
      <c r="O676" s="1132"/>
      <c r="P676" s="1138" t="str">
        <f>IF(A676=
"A",_xlfn.XLOOKUP(F676,'Section A - Public Patients'!T:T,'Section A - Public Patients'!S:S),
IF(A676="B",_xlfn.XLOOKUP(F676,'Section B - Private Patients'!T:T,'Section B - Private Patients'!S:S),
IF(A676="C",_xlfn.XLOOKUP(F676,'Section C - Psych &amp; Mental Hlth'!T:T,'Section C - Psych &amp; Mental Hlth'!S:S),
IF(A676="D",_xlfn.XLOOKUP(F676,'Section D - Res Com.Care, MPHS '!T:T,'Section D - Res Com.Care, MPHS '!S:S),
IF(A676="E",_xlfn.XLOOKUP(F676,'Section E - Miscellaneous '!T:T,'Section E - Miscellaneous '!S:S))))))</f>
        <v>LINKED-X</v>
      </c>
      <c r="Q676" s="1145" t="str">
        <f>IF(A676=
"A",_xlfn.XLOOKUP(F676,'Section A - Public Patients'!T:T,'Section A - Public Patients'!V:V),
IF(A676="B",_xlfn.XLOOKUP(F676,'Section B - Private Patients'!T:T,'Section B - Private Patients'!V:V),
IF(A676="C",_xlfn.XLOOKUP(F676,'Section C - Psych &amp; Mental Hlth'!T:T,'Section C - Psych &amp; Mental Hlth'!V:V),
IF(A676="D",_xlfn.XLOOKUP(F676,'Section D - Res Com.Care, MPHS '!T:T,'Section D - Res Com.Care, MPHS '!V:V),
IF(A676="E",_xlfn.XLOOKUP(F676,'Section E - Miscellaneous '!T:T,'Section E - Miscellaneous '!V:V))))))</f>
        <v>A-1.5-001</v>
      </c>
      <c r="R676" s="1202" t="str">
        <f t="shared" si="32"/>
        <v>GRMVNOLLic Private Motor Vehicle NIIS Other90006494</v>
      </c>
    </row>
    <row r="677" spans="1:18" x14ac:dyDescent="0.2">
      <c r="A677" s="1078" t="str">
        <f t="shared" si="31"/>
        <v>B</v>
      </c>
      <c r="B677" s="1086" t="s">
        <v>2870</v>
      </c>
      <c r="C677" s="1438" t="s">
        <v>2872</v>
      </c>
      <c r="D677" s="1089" t="s">
        <v>3098</v>
      </c>
      <c r="E677" s="1438">
        <v>90007413</v>
      </c>
      <c r="F677" s="1132" t="s">
        <v>5040</v>
      </c>
      <c r="G677" s="1132"/>
      <c r="H677" s="1132"/>
      <c r="I677" s="1132" t="str">
        <f t="shared" si="30"/>
        <v>----Jul----</v>
      </c>
      <c r="J677" s="1132" t="str">
        <f>IF(ISNUMBER(MATCH(F677,Jan_Inputs_Calc!O:O,0)),"Jan","-")</f>
        <v>-</v>
      </c>
      <c r="K677" s="1132" t="str">
        <f>IF(ISNUMBER(MATCH(F677,Mar_Inputs_Calc_exHACC!O:O,0)),"Mar","-")</f>
        <v>-</v>
      </c>
      <c r="L677" s="1132" t="str">
        <f>IF(ISNUMBER(MATCH(F677,Jul_Inputs_Calc!P:P,0)),"Jul","-")</f>
        <v>Jul</v>
      </c>
      <c r="M677" s="1132" t="str">
        <f>IF(ISNUMBER(MATCH(F677,Sep_Inputs_Calc!O:O,0)),"Sep","-")</f>
        <v>-</v>
      </c>
      <c r="N677" s="1132" t="str">
        <f>IF(ISNUMBER(MATCH(F1474,Oct_Inputs_Calc!O:O,0)),"Oct","-")</f>
        <v>-</v>
      </c>
      <c r="O677" s="1132"/>
      <c r="P677" s="1138" t="str">
        <f>IF(A677=
"A",_xlfn.XLOOKUP(F677,'Section A - Public Patients'!T:T,'Section A - Public Patients'!S:S),
IF(A677="B",_xlfn.XLOOKUP(F677,'Section B - Private Patients'!T:T,'Section B - Private Patients'!S:S),
IF(A677="C",_xlfn.XLOOKUP(F677,'Section C - Psych &amp; Mental Hlth'!T:T,'Section C - Psych &amp; Mental Hlth'!S:S),
IF(A677="D",_xlfn.XLOOKUP(F677,'Section D - Res Com.Care, MPHS '!T:T,'Section D - Res Com.Care, MPHS '!S:S),
IF(A677="E",_xlfn.XLOOKUP(F677,'Section E - Miscellaneous '!T:T,'Section E - Miscellaneous '!S:S))))))</f>
        <v>LINKED-X</v>
      </c>
      <c r="Q677" s="1145" t="str">
        <f>IF(A677=
"A",_xlfn.XLOOKUP(F677,'Section A - Public Patients'!T:T,'Section A - Public Patients'!V:V),
IF(A677="B",_xlfn.XLOOKUP(F677,'Section B - Private Patients'!T:T,'Section B - Private Patients'!V:V),
IF(A677="C",_xlfn.XLOOKUP(F677,'Section C - Psych &amp; Mental Hlth'!T:T,'Section C - Psych &amp; Mental Hlth'!V:V),
IF(A677="D",_xlfn.XLOOKUP(F677,'Section D - Res Com.Care, MPHS '!T:T,'Section D - Res Com.Care, MPHS '!V:V),
IF(A677="E",_xlfn.XLOOKUP(F677,'Section E - Miscellaneous '!T:T,'Section E - Miscellaneous '!V:V))))))</f>
        <v>A-1.5-002</v>
      </c>
      <c r="R677" s="1202" t="str">
        <f t="shared" si="32"/>
        <v>GRMVNOLSDLic Private Motor Vehicle NIIS Other SD90007413</v>
      </c>
    </row>
    <row r="678" spans="1:18" x14ac:dyDescent="0.2">
      <c r="A678" s="1078" t="str">
        <f t="shared" si="31"/>
        <v>B</v>
      </c>
      <c r="B678" s="1086" t="s">
        <v>2870</v>
      </c>
      <c r="C678" s="1438" t="s">
        <v>2873</v>
      </c>
      <c r="D678" s="1089" t="s">
        <v>3099</v>
      </c>
      <c r="E678" s="1438">
        <v>90006035</v>
      </c>
      <c r="F678" s="1132" t="s">
        <v>5041</v>
      </c>
      <c r="G678" s="1132"/>
      <c r="H678" s="1132"/>
      <c r="I678" s="1132" t="str">
        <f t="shared" si="30"/>
        <v>----Jul----</v>
      </c>
      <c r="J678" s="1132" t="str">
        <f>IF(ISNUMBER(MATCH(F678,Jan_Inputs_Calc!O:O,0)),"Jan","-")</f>
        <v>-</v>
      </c>
      <c r="K678" s="1132" t="str">
        <f>IF(ISNUMBER(MATCH(F678,Mar_Inputs_Calc_exHACC!O:O,0)),"Mar","-")</f>
        <v>-</v>
      </c>
      <c r="L678" s="1132" t="str">
        <f>IF(ISNUMBER(MATCH(F678,Jul_Inputs_Calc!P:P,0)),"Jul","-")</f>
        <v>Jul</v>
      </c>
      <c r="M678" s="1132" t="str">
        <f>IF(ISNUMBER(MATCH(F678,Sep_Inputs_Calc!O:O,0)),"Sep","-")</f>
        <v>-</v>
      </c>
      <c r="N678" s="1132" t="str">
        <f>IF(ISNUMBER(MATCH(F1475,Oct_Inputs_Calc!O:O,0)),"Oct","-")</f>
        <v>-</v>
      </c>
      <c r="O678" s="1132"/>
      <c r="P678" s="1138" t="str">
        <f>IF(A678=
"A",_xlfn.XLOOKUP(F678,'Section A - Public Patients'!T:T,'Section A - Public Patients'!S:S),
IF(A678="B",_xlfn.XLOOKUP(F678,'Section B - Private Patients'!T:T,'Section B - Private Patients'!S:S),
IF(A678="C",_xlfn.XLOOKUP(F678,'Section C - Psych &amp; Mental Hlth'!T:T,'Section C - Psych &amp; Mental Hlth'!S:S),
IF(A678="D",_xlfn.XLOOKUP(F678,'Section D - Res Com.Care, MPHS '!T:T,'Section D - Res Com.Care, MPHS '!S:S),
IF(A678="E",_xlfn.XLOOKUP(F678,'Section E - Miscellaneous '!T:T,'Section E - Miscellaneous '!S:S))))))</f>
        <v>LINKED-X</v>
      </c>
      <c r="Q678" s="1145" t="str">
        <f>IF(A678=
"A",_xlfn.XLOOKUP(F678,'Section A - Public Patients'!T:T,'Section A - Public Patients'!V:V),
IF(A678="B",_xlfn.XLOOKUP(F678,'Section B - Private Patients'!T:T,'Section B - Private Patients'!V:V),
IF(A678="C",_xlfn.XLOOKUP(F678,'Section C - Psych &amp; Mental Hlth'!T:T,'Section C - Psych &amp; Mental Hlth'!V:V),
IF(A678="D",_xlfn.XLOOKUP(F678,'Section D - Res Com.Care, MPHS '!T:T,'Section D - Res Com.Care, MPHS '!V:V),
IF(A678="E",_xlfn.XLOOKUP(F678,'Section E - Miscellaneous '!T:T,'Section E - Miscellaneous '!V:V))))))</f>
        <v>A-1.5-009</v>
      </c>
      <c r="R678" s="1202" t="str">
        <f t="shared" si="32"/>
        <v>GRMVNOBLLic Private Motor Vehicle NIIS Other Burns90006035</v>
      </c>
    </row>
    <row r="679" spans="1:18" x14ac:dyDescent="0.2">
      <c r="A679" s="1078" t="str">
        <f t="shared" si="31"/>
        <v>B</v>
      </c>
      <c r="B679" s="1086" t="s">
        <v>2870</v>
      </c>
      <c r="C679" s="1438" t="s">
        <v>2874</v>
      </c>
      <c r="D679" s="1089" t="s">
        <v>3100</v>
      </c>
      <c r="E679" s="1438">
        <v>90007414</v>
      </c>
      <c r="F679" s="1132" t="s">
        <v>5042</v>
      </c>
      <c r="G679" s="1132"/>
      <c r="H679" s="1132"/>
      <c r="I679" s="1132" t="str">
        <f t="shared" si="30"/>
        <v>----Jul----</v>
      </c>
      <c r="J679" s="1132" t="str">
        <f>IF(ISNUMBER(MATCH(F679,Jan_Inputs_Calc!O:O,0)),"Jan","-")</f>
        <v>-</v>
      </c>
      <c r="K679" s="1132" t="str">
        <f>IF(ISNUMBER(MATCH(F679,Mar_Inputs_Calc_exHACC!O:O,0)),"Mar","-")</f>
        <v>-</v>
      </c>
      <c r="L679" s="1132" t="str">
        <f>IF(ISNUMBER(MATCH(F679,Jul_Inputs_Calc!P:P,0)),"Jul","-")</f>
        <v>Jul</v>
      </c>
      <c r="M679" s="1132" t="str">
        <f>IF(ISNUMBER(MATCH(F679,Sep_Inputs_Calc!O:O,0)),"Sep","-")</f>
        <v>-</v>
      </c>
      <c r="N679" s="1132" t="str">
        <f>IF(ISNUMBER(MATCH(F1476,Oct_Inputs_Calc!O:O,0)),"Oct","-")</f>
        <v>-</v>
      </c>
      <c r="O679" s="1132"/>
      <c r="P679" s="1138" t="str">
        <f>IF(A679=
"A",_xlfn.XLOOKUP(F679,'Section A - Public Patients'!T:T,'Section A - Public Patients'!S:S),
IF(A679="B",_xlfn.XLOOKUP(F679,'Section B - Private Patients'!T:T,'Section B - Private Patients'!S:S),
IF(A679="C",_xlfn.XLOOKUP(F679,'Section C - Psych &amp; Mental Hlth'!T:T,'Section C - Psych &amp; Mental Hlth'!S:S),
IF(A679="D",_xlfn.XLOOKUP(F679,'Section D - Res Com.Care, MPHS '!T:T,'Section D - Res Com.Care, MPHS '!S:S),
IF(A679="E",_xlfn.XLOOKUP(F679,'Section E - Miscellaneous '!T:T,'Section E - Miscellaneous '!S:S))))))</f>
        <v>LINKED-X</v>
      </c>
      <c r="Q679" s="1145" t="str">
        <f>IF(A679=
"A",_xlfn.XLOOKUP(F679,'Section A - Public Patients'!T:T,'Section A - Public Patients'!V:V),
IF(A679="B",_xlfn.XLOOKUP(F679,'Section B - Private Patients'!T:T,'Section B - Private Patients'!V:V),
IF(A679="C",_xlfn.XLOOKUP(F679,'Section C - Psych &amp; Mental Hlth'!T:T,'Section C - Psych &amp; Mental Hlth'!V:V),
IF(A679="D",_xlfn.XLOOKUP(F679,'Section D - Res Com.Care, MPHS '!T:T,'Section D - Res Com.Care, MPHS '!V:V),
IF(A679="E",_xlfn.XLOOKUP(F679,'Section E - Miscellaneous '!T:T,'Section E - Miscellaneous '!V:V))))))</f>
        <v>A-1.5-004</v>
      </c>
      <c r="R679" s="1202" t="str">
        <f t="shared" si="32"/>
        <v>GRMVNOBLSLic Private Motor Vehicle NIIS Other Burns SD90007414</v>
      </c>
    </row>
    <row r="680" spans="1:18" x14ac:dyDescent="0.2">
      <c r="A680" s="1078" t="str">
        <f t="shared" si="31"/>
        <v>B</v>
      </c>
      <c r="B680" s="1086" t="s">
        <v>2870</v>
      </c>
      <c r="C680" s="1438" t="s">
        <v>2875</v>
      </c>
      <c r="D680" s="1089" t="s">
        <v>3101</v>
      </c>
      <c r="E680" s="1438">
        <v>90006495</v>
      </c>
      <c r="F680" s="1132" t="s">
        <v>5043</v>
      </c>
      <c r="G680" s="1132"/>
      <c r="H680" s="1132"/>
      <c r="I680" s="1132" t="str">
        <f t="shared" si="30"/>
        <v>----Jul----</v>
      </c>
      <c r="J680" s="1132" t="str">
        <f>IF(ISNUMBER(MATCH(F680,Jan_Inputs_Calc!O:O,0)),"Jan","-")</f>
        <v>-</v>
      </c>
      <c r="K680" s="1132" t="str">
        <f>IF(ISNUMBER(MATCH(F680,Mar_Inputs_Calc_exHACC!O:O,0)),"Mar","-")</f>
        <v>-</v>
      </c>
      <c r="L680" s="1132" t="str">
        <f>IF(ISNUMBER(MATCH(F680,Jul_Inputs_Calc!P:P,0)),"Jul","-")</f>
        <v>Jul</v>
      </c>
      <c r="M680" s="1132" t="str">
        <f>IF(ISNUMBER(MATCH(F680,Sep_Inputs_Calc!O:O,0)),"Sep","-")</f>
        <v>-</v>
      </c>
      <c r="N680" s="1132" t="str">
        <f>IF(ISNUMBER(MATCH(F1477,Oct_Inputs_Calc!O:O,0)),"Oct","-")</f>
        <v>-</v>
      </c>
      <c r="O680" s="1132"/>
      <c r="P680" s="1138" t="str">
        <f>IF(A680=
"A",_xlfn.XLOOKUP(F680,'Section A - Public Patients'!T:T,'Section A - Public Patients'!S:S),
IF(A680="B",_xlfn.XLOOKUP(F680,'Section B - Private Patients'!T:T,'Section B - Private Patients'!S:S),
IF(A680="C",_xlfn.XLOOKUP(F680,'Section C - Psych &amp; Mental Hlth'!T:T,'Section C - Psych &amp; Mental Hlth'!S:S),
IF(A680="D",_xlfn.XLOOKUP(F680,'Section D - Res Com.Care, MPHS '!T:T,'Section D - Res Com.Care, MPHS '!S:S),
IF(A680="E",_xlfn.XLOOKUP(F680,'Section E - Miscellaneous '!T:T,'Section E - Miscellaneous '!S:S))))))</f>
        <v>LINKED-X</v>
      </c>
      <c r="Q680" s="1145" t="str">
        <f>IF(A680=
"A",_xlfn.XLOOKUP(F680,'Section A - Public Patients'!T:T,'Section A - Public Patients'!V:V),
IF(A680="B",_xlfn.XLOOKUP(F680,'Section B - Private Patients'!T:T,'Section B - Private Patients'!V:V),
IF(A680="C",_xlfn.XLOOKUP(F680,'Section C - Psych &amp; Mental Hlth'!T:T,'Section C - Psych &amp; Mental Hlth'!V:V),
IF(A680="D",_xlfn.XLOOKUP(F680,'Section D - Res Com.Care, MPHS '!T:T,'Section D - Res Com.Care, MPHS '!V:V),
IF(A680="E",_xlfn.XLOOKUP(F680,'Section E - Miscellaneous '!T:T,'Section E - Miscellaneous '!V:V))))))</f>
        <v>A-1.5-011</v>
      </c>
      <c r="R680" s="1202" t="str">
        <f t="shared" si="32"/>
        <v>GRMVNOKLLic Private Motor Vehicle NIIS Other Renal Dialysis90006495</v>
      </c>
    </row>
    <row r="681" spans="1:18" x14ac:dyDescent="0.2">
      <c r="A681" s="1078" t="str">
        <f t="shared" si="31"/>
        <v>B</v>
      </c>
      <c r="B681" s="1086" t="s">
        <v>2870</v>
      </c>
      <c r="C681" s="1438" t="s">
        <v>2876</v>
      </c>
      <c r="D681" s="1089" t="s">
        <v>3102</v>
      </c>
      <c r="E681" s="1438">
        <v>90007415</v>
      </c>
      <c r="F681" s="1132" t="s">
        <v>5044</v>
      </c>
      <c r="G681" s="1132"/>
      <c r="H681" s="1132"/>
      <c r="I681" s="1132" t="str">
        <f t="shared" si="30"/>
        <v>----Jul----</v>
      </c>
      <c r="J681" s="1132" t="str">
        <f>IF(ISNUMBER(MATCH(F681,Jan_Inputs_Calc!O:O,0)),"Jan","-")</f>
        <v>-</v>
      </c>
      <c r="K681" s="1132" t="str">
        <f>IF(ISNUMBER(MATCH(F681,Mar_Inputs_Calc_exHACC!O:O,0)),"Mar","-")</f>
        <v>-</v>
      </c>
      <c r="L681" s="1132" t="str">
        <f>IF(ISNUMBER(MATCH(F681,Jul_Inputs_Calc!P:P,0)),"Jul","-")</f>
        <v>Jul</v>
      </c>
      <c r="M681" s="1132" t="str">
        <f>IF(ISNUMBER(MATCH(F681,Sep_Inputs_Calc!O:O,0)),"Sep","-")</f>
        <v>-</v>
      </c>
      <c r="N681" s="1132" t="str">
        <f>IF(ISNUMBER(MATCH(F1478,Oct_Inputs_Calc!O:O,0)),"Oct","-")</f>
        <v>-</v>
      </c>
      <c r="O681" s="1132"/>
      <c r="P681" s="1138" t="str">
        <f>IF(A681=
"A",_xlfn.XLOOKUP(F681,'Section A - Public Patients'!T:T,'Section A - Public Patients'!S:S),
IF(A681="B",_xlfn.XLOOKUP(F681,'Section B - Private Patients'!T:T,'Section B - Private Patients'!S:S),
IF(A681="C",_xlfn.XLOOKUP(F681,'Section C - Psych &amp; Mental Hlth'!T:T,'Section C - Psych &amp; Mental Hlth'!S:S),
IF(A681="D",_xlfn.XLOOKUP(F681,'Section D - Res Com.Care, MPHS '!T:T,'Section D - Res Com.Care, MPHS '!S:S),
IF(A681="E",_xlfn.XLOOKUP(F681,'Section E - Miscellaneous '!T:T,'Section E - Miscellaneous '!S:S))))))</f>
        <v>LINKED-X</v>
      </c>
      <c r="Q681" s="1145" t="str">
        <f>IF(A681=
"A",_xlfn.XLOOKUP(F681,'Section A - Public Patients'!T:T,'Section A - Public Patients'!V:V),
IF(A681="B",_xlfn.XLOOKUP(F681,'Section B - Private Patients'!T:T,'Section B - Private Patients'!V:V),
IF(A681="C",_xlfn.XLOOKUP(F681,'Section C - Psych &amp; Mental Hlth'!T:T,'Section C - Psych &amp; Mental Hlth'!V:V),
IF(A681="D",_xlfn.XLOOKUP(F681,'Section D - Res Com.Care, MPHS '!T:T,'Section D - Res Com.Care, MPHS '!V:V),
IF(A681="E",_xlfn.XLOOKUP(F681,'Section E - Miscellaneous '!T:T,'Section E - Miscellaneous '!V:V))))))</f>
        <v>A-1.5-011</v>
      </c>
      <c r="R681" s="1202" t="str">
        <f t="shared" si="32"/>
        <v>GRMVNOKLSLic Private Motor Vehicle NIIS Other Renal Dialysis SD90007415</v>
      </c>
    </row>
    <row r="682" spans="1:18" ht="25.5" x14ac:dyDescent="0.2">
      <c r="A682" s="1078" t="str">
        <f t="shared" si="31"/>
        <v>B</v>
      </c>
      <c r="B682" s="1086" t="s">
        <v>2891</v>
      </c>
      <c r="C682" s="1438" t="s">
        <v>2883</v>
      </c>
      <c r="D682" s="1089" t="s">
        <v>3103</v>
      </c>
      <c r="E682" s="1438">
        <v>90005633</v>
      </c>
      <c r="F682" s="1132" t="s">
        <v>5045</v>
      </c>
      <c r="G682" s="1132"/>
      <c r="H682" s="1132"/>
      <c r="I682" s="1132" t="str">
        <f t="shared" si="30"/>
        <v>----Jul----</v>
      </c>
      <c r="J682" s="1132" t="str">
        <f>IF(ISNUMBER(MATCH(F682,Jan_Inputs_Calc!O:O,0)),"Jan","-")</f>
        <v>-</v>
      </c>
      <c r="K682" s="1132" t="str">
        <f>IF(ISNUMBER(MATCH(F682,Mar_Inputs_Calc_exHACC!O:O,0)),"Mar","-")</f>
        <v>-</v>
      </c>
      <c r="L682" s="1132" t="str">
        <f>IF(ISNUMBER(MATCH(F682,Jul_Inputs_Calc!P:P,0)),"Jul","-")</f>
        <v>Jul</v>
      </c>
      <c r="M682" s="1132" t="str">
        <f>IF(ISNUMBER(MATCH(F682,Sep_Inputs_Calc!O:O,0)),"Sep","-")</f>
        <v>-</v>
      </c>
      <c r="N682" s="1132" t="str">
        <f>IF(ISNUMBER(MATCH(F1479,Oct_Inputs_Calc!O:O,0)),"Oct","-")</f>
        <v>-</v>
      </c>
      <c r="O682" s="1132"/>
      <c r="P682" s="1138" t="str">
        <f>IF(A682=
"A",_xlfn.XLOOKUP(F682,'Section A - Public Patients'!T:T,'Section A - Public Patients'!S:S),
IF(A682="B",_xlfn.XLOOKUP(F682,'Section B - Private Patients'!T:T,'Section B - Private Patients'!S:S),
IF(A682="C",_xlfn.XLOOKUP(F682,'Section C - Psych &amp; Mental Hlth'!T:T,'Section C - Psych &amp; Mental Hlth'!S:S),
IF(A682="D",_xlfn.XLOOKUP(F682,'Section D - Res Com.Care, MPHS '!T:T,'Section D - Res Com.Care, MPHS '!S:S),
IF(A682="E",_xlfn.XLOOKUP(F682,'Section E - Miscellaneous '!T:T,'Section E - Miscellaneous '!S:S))))))</f>
        <v>LINKED-X</v>
      </c>
      <c r="Q682" s="1145" t="str">
        <f>IF(A682=
"A",_xlfn.XLOOKUP(F682,'Section A - Public Patients'!T:T,'Section A - Public Patients'!V:V),
IF(A682="B",_xlfn.XLOOKUP(F682,'Section B - Private Patients'!T:T,'Section B - Private Patients'!V:V),
IF(A682="C",_xlfn.XLOOKUP(F682,'Section C - Psych &amp; Mental Hlth'!T:T,'Section C - Psych &amp; Mental Hlth'!V:V),
IF(A682="D",_xlfn.XLOOKUP(F682,'Section D - Res Com.Care, MPHS '!T:T,'Section D - Res Com.Care, MPHS '!V:V),
IF(A682="E",_xlfn.XLOOKUP(F682,'Section E - Miscellaneous '!T:T,'Section E - Miscellaneous '!V:V))))))</f>
        <v>A-1.5-019</v>
      </c>
      <c r="R682" s="1202" t="str">
        <f t="shared" si="32"/>
        <v>GRMVNONLLic Private Motor Vehicle NIIS Other Special Care Nursery90005633</v>
      </c>
    </row>
    <row r="683" spans="1:18" ht="25.5" x14ac:dyDescent="0.2">
      <c r="A683" s="1078" t="str">
        <f t="shared" si="31"/>
        <v>B</v>
      </c>
      <c r="B683" s="1086" t="s">
        <v>2891</v>
      </c>
      <c r="C683" s="1438" t="s">
        <v>2885</v>
      </c>
      <c r="D683" s="1089" t="s">
        <v>3104</v>
      </c>
      <c r="E683" s="1438">
        <v>90007416</v>
      </c>
      <c r="F683" s="1132" t="s">
        <v>5046</v>
      </c>
      <c r="G683" s="1132"/>
      <c r="H683" s="1132"/>
      <c r="I683" s="1132" t="str">
        <f t="shared" si="30"/>
        <v>----Jul----</v>
      </c>
      <c r="J683" s="1132" t="str">
        <f>IF(ISNUMBER(MATCH(F683,Jan_Inputs_Calc!O:O,0)),"Jan","-")</f>
        <v>-</v>
      </c>
      <c r="K683" s="1132" t="str">
        <f>IF(ISNUMBER(MATCH(F683,Mar_Inputs_Calc_exHACC!O:O,0)),"Mar","-")</f>
        <v>-</v>
      </c>
      <c r="L683" s="1132" t="str">
        <f>IF(ISNUMBER(MATCH(F683,Jul_Inputs_Calc!P:P,0)),"Jul","-")</f>
        <v>Jul</v>
      </c>
      <c r="M683" s="1132" t="str">
        <f>IF(ISNUMBER(MATCH(F683,Sep_Inputs_Calc!O:O,0)),"Sep","-")</f>
        <v>-</v>
      </c>
      <c r="N683" s="1132" t="str">
        <f>IF(ISNUMBER(MATCH(F1480,Oct_Inputs_Calc!O:O,0)),"Oct","-")</f>
        <v>-</v>
      </c>
      <c r="O683" s="1132"/>
      <c r="P683" s="1138" t="str">
        <f>IF(A683=
"A",_xlfn.XLOOKUP(F683,'Section A - Public Patients'!T:T,'Section A - Public Patients'!S:S),
IF(A683="B",_xlfn.XLOOKUP(F683,'Section B - Private Patients'!T:T,'Section B - Private Patients'!S:S),
IF(A683="C",_xlfn.XLOOKUP(F683,'Section C - Psych &amp; Mental Hlth'!T:T,'Section C - Psych &amp; Mental Hlth'!S:S),
IF(A683="D",_xlfn.XLOOKUP(F683,'Section D - Res Com.Care, MPHS '!T:T,'Section D - Res Com.Care, MPHS '!S:S),
IF(A683="E",_xlfn.XLOOKUP(F683,'Section E - Miscellaneous '!T:T,'Section E - Miscellaneous '!S:S))))))</f>
        <v>LINKED-X</v>
      </c>
      <c r="Q683" s="1145" t="str">
        <f>IF(A683=
"A",_xlfn.XLOOKUP(F683,'Section A - Public Patients'!T:T,'Section A - Public Patients'!V:V),
IF(A683="B",_xlfn.XLOOKUP(F683,'Section B - Private Patients'!T:T,'Section B - Private Patients'!V:V),
IF(A683="C",_xlfn.XLOOKUP(F683,'Section C - Psych &amp; Mental Hlth'!T:T,'Section C - Psych &amp; Mental Hlth'!V:V),
IF(A683="D",_xlfn.XLOOKUP(F683,'Section D - Res Com.Care, MPHS '!T:T,'Section D - Res Com.Care, MPHS '!V:V),
IF(A683="E",_xlfn.XLOOKUP(F683,'Section E - Miscellaneous '!T:T,'Section E - Miscellaneous '!V:V))))))</f>
        <v>A-1.5-020</v>
      </c>
      <c r="R683" s="1202" t="str">
        <f t="shared" si="32"/>
        <v>GRMVNONLSLic Private Motor Vehicle NIIS Other Special Care Nursery SD90007416</v>
      </c>
    </row>
    <row r="684" spans="1:18" ht="25.5" x14ac:dyDescent="0.2">
      <c r="A684" s="1078" t="str">
        <f t="shared" si="31"/>
        <v>B</v>
      </c>
      <c r="B684" s="1086" t="s">
        <v>2891</v>
      </c>
      <c r="C684" s="1438" t="s">
        <v>2887</v>
      </c>
      <c r="D684" s="1089" t="s">
        <v>3105</v>
      </c>
      <c r="E684" s="1438">
        <v>90006496</v>
      </c>
      <c r="F684" s="1132" t="s">
        <v>5047</v>
      </c>
      <c r="G684" s="1132"/>
      <c r="H684" s="1132"/>
      <c r="I684" s="1132" t="str">
        <f t="shared" si="30"/>
        <v>----Jul----</v>
      </c>
      <c r="J684" s="1132" t="str">
        <f>IF(ISNUMBER(MATCH(F684,Jan_Inputs_Calc!O:O,0)),"Jan","-")</f>
        <v>-</v>
      </c>
      <c r="K684" s="1132" t="str">
        <f>IF(ISNUMBER(MATCH(F684,Mar_Inputs_Calc_exHACC!O:O,0)),"Mar","-")</f>
        <v>-</v>
      </c>
      <c r="L684" s="1132" t="str">
        <f>IF(ISNUMBER(MATCH(F684,Jul_Inputs_Calc!P:P,0)),"Jul","-")</f>
        <v>Jul</v>
      </c>
      <c r="M684" s="1132" t="str">
        <f>IF(ISNUMBER(MATCH(F684,Sep_Inputs_Calc!O:O,0)),"Sep","-")</f>
        <v>-</v>
      </c>
      <c r="N684" s="1132" t="str">
        <f>IF(ISNUMBER(MATCH(F1481,Oct_Inputs_Calc!O:O,0)),"Oct","-")</f>
        <v>-</v>
      </c>
      <c r="O684" s="1132"/>
      <c r="P684" s="1138" t="str">
        <f>IF(A684=
"A",_xlfn.XLOOKUP(F684,'Section A - Public Patients'!T:T,'Section A - Public Patients'!S:S),
IF(A684="B",_xlfn.XLOOKUP(F684,'Section B - Private Patients'!T:T,'Section B - Private Patients'!S:S),
IF(A684="C",_xlfn.XLOOKUP(F684,'Section C - Psych &amp; Mental Hlth'!T:T,'Section C - Psych &amp; Mental Hlth'!S:S),
IF(A684="D",_xlfn.XLOOKUP(F684,'Section D - Res Com.Care, MPHS '!T:T,'Section D - Res Com.Care, MPHS '!S:S),
IF(A684="E",_xlfn.XLOOKUP(F684,'Section E - Miscellaneous '!T:T,'Section E - Miscellaneous '!S:S))))))</f>
        <v>LINKED-X</v>
      </c>
      <c r="Q684" s="1145" t="str">
        <f>IF(A684=
"A",_xlfn.XLOOKUP(F684,'Section A - Public Patients'!T:T,'Section A - Public Patients'!V:V),
IF(A684="B",_xlfn.XLOOKUP(F684,'Section B - Private Patients'!T:T,'Section B - Private Patients'!V:V),
IF(A684="C",_xlfn.XLOOKUP(F684,'Section C - Psych &amp; Mental Hlth'!T:T,'Section C - Psych &amp; Mental Hlth'!V:V),
IF(A684="D",_xlfn.XLOOKUP(F684,'Section D - Res Com.Care, MPHS '!T:T,'Section D - Res Com.Care, MPHS '!V:V),
IF(A684="E",_xlfn.XLOOKUP(F684,'Section E - Miscellaneous '!T:T,'Section E - Miscellaneous '!V:V))))))</f>
        <v>A-1.5-019</v>
      </c>
      <c r="R684" s="1202" t="str">
        <f t="shared" si="32"/>
        <v>GRMVNOQLLic Private Motor Vehicle NIIS Other Qualified Special Care Nursery90006496</v>
      </c>
    </row>
    <row r="685" spans="1:18" ht="25.5" x14ac:dyDescent="0.2">
      <c r="A685" s="1078" t="str">
        <f t="shared" si="31"/>
        <v>B</v>
      </c>
      <c r="B685" s="1086" t="s">
        <v>2891</v>
      </c>
      <c r="C685" s="1438" t="s">
        <v>2889</v>
      </c>
      <c r="D685" s="1089" t="s">
        <v>3106</v>
      </c>
      <c r="E685" s="1438">
        <v>90007417</v>
      </c>
      <c r="F685" s="1132" t="s">
        <v>5048</v>
      </c>
      <c r="G685" s="1132"/>
      <c r="H685" s="1132"/>
      <c r="I685" s="1132" t="str">
        <f t="shared" si="30"/>
        <v>----Jul----</v>
      </c>
      <c r="J685" s="1132" t="str">
        <f>IF(ISNUMBER(MATCH(F685,Jan_Inputs_Calc!O:O,0)),"Jan","-")</f>
        <v>-</v>
      </c>
      <c r="K685" s="1132" t="str">
        <f>IF(ISNUMBER(MATCH(F685,Mar_Inputs_Calc_exHACC!O:O,0)),"Mar","-")</f>
        <v>-</v>
      </c>
      <c r="L685" s="1132" t="str">
        <f>IF(ISNUMBER(MATCH(F685,Jul_Inputs_Calc!P:P,0)),"Jul","-")</f>
        <v>Jul</v>
      </c>
      <c r="M685" s="1132" t="str">
        <f>IF(ISNUMBER(MATCH(F685,Sep_Inputs_Calc!O:O,0)),"Sep","-")</f>
        <v>-</v>
      </c>
      <c r="N685" s="1132" t="str">
        <f>IF(ISNUMBER(MATCH(F1482,Oct_Inputs_Calc!O:O,0)),"Oct","-")</f>
        <v>-</v>
      </c>
      <c r="O685" s="1132"/>
      <c r="P685" s="1138" t="str">
        <f>IF(A685=
"A",_xlfn.XLOOKUP(F685,'Section A - Public Patients'!T:T,'Section A - Public Patients'!S:S),
IF(A685="B",_xlfn.XLOOKUP(F685,'Section B - Private Patients'!T:T,'Section B - Private Patients'!S:S),
IF(A685="C",_xlfn.XLOOKUP(F685,'Section C - Psych &amp; Mental Hlth'!T:T,'Section C - Psych &amp; Mental Hlth'!S:S),
IF(A685="D",_xlfn.XLOOKUP(F685,'Section D - Res Com.Care, MPHS '!T:T,'Section D - Res Com.Care, MPHS '!S:S),
IF(A685="E",_xlfn.XLOOKUP(F685,'Section E - Miscellaneous '!T:T,'Section E - Miscellaneous '!S:S))))))</f>
        <v>LINKED-X</v>
      </c>
      <c r="Q685" s="1145" t="str">
        <f>IF(A685=
"A",_xlfn.XLOOKUP(F685,'Section A - Public Patients'!T:T,'Section A - Public Patients'!V:V),
IF(A685="B",_xlfn.XLOOKUP(F685,'Section B - Private Patients'!T:T,'Section B - Private Patients'!V:V),
IF(A685="C",_xlfn.XLOOKUP(F685,'Section C - Psych &amp; Mental Hlth'!T:T,'Section C - Psych &amp; Mental Hlth'!V:V),
IF(A685="D",_xlfn.XLOOKUP(F685,'Section D - Res Com.Care, MPHS '!T:T,'Section D - Res Com.Care, MPHS '!V:V),
IF(A685="E",_xlfn.XLOOKUP(F685,'Section E - Miscellaneous '!T:T,'Section E - Miscellaneous '!V:V))))))</f>
        <v>A-1.5-020</v>
      </c>
      <c r="R685" s="1202" t="str">
        <f t="shared" si="32"/>
        <v>GRMVNOQLSLic Private Motor Vehicle NIIS Other Qualified Special Care Nursery SD90007417</v>
      </c>
    </row>
    <row r="686" spans="1:18" ht="25.5" x14ac:dyDescent="0.2">
      <c r="A686" s="1078" t="str">
        <f t="shared" si="31"/>
        <v>B</v>
      </c>
      <c r="B686" s="1086" t="s">
        <v>2892</v>
      </c>
      <c r="C686" s="1438" t="s">
        <v>2904</v>
      </c>
      <c r="D686" s="1089" t="s">
        <v>3107</v>
      </c>
      <c r="E686" s="1438">
        <v>90006036</v>
      </c>
      <c r="F686" s="1132" t="s">
        <v>5049</v>
      </c>
      <c r="G686" s="1132"/>
      <c r="H686" s="1132"/>
      <c r="I686" s="1132" t="str">
        <f t="shared" si="30"/>
        <v>----Jul----</v>
      </c>
      <c r="J686" s="1132" t="str">
        <f>IF(ISNUMBER(MATCH(F686,Jan_Inputs_Calc!O:O,0)),"Jan","-")</f>
        <v>-</v>
      </c>
      <c r="K686" s="1132" t="str">
        <f>IF(ISNUMBER(MATCH(F686,Mar_Inputs_Calc_exHACC!O:O,0)),"Mar","-")</f>
        <v>-</v>
      </c>
      <c r="L686" s="1132" t="str">
        <f>IF(ISNUMBER(MATCH(F686,Jul_Inputs_Calc!P:P,0)),"Jul","-")</f>
        <v>Jul</v>
      </c>
      <c r="M686" s="1132" t="str">
        <f>IF(ISNUMBER(MATCH(F686,Sep_Inputs_Calc!O:O,0)),"Sep","-")</f>
        <v>-</v>
      </c>
      <c r="N686" s="1132" t="str">
        <f>IF(ISNUMBER(MATCH(F1483,Oct_Inputs_Calc!O:O,0)),"Oct","-")</f>
        <v>-</v>
      </c>
      <c r="O686" s="1132"/>
      <c r="P686" s="1138" t="str">
        <f>IF(A686=
"A",_xlfn.XLOOKUP(F686,'Section A - Public Patients'!T:T,'Section A - Public Patients'!S:S),
IF(A686="B",_xlfn.XLOOKUP(F686,'Section B - Private Patients'!T:T,'Section B - Private Patients'!S:S),
IF(A686="C",_xlfn.XLOOKUP(F686,'Section C - Psych &amp; Mental Hlth'!T:T,'Section C - Psych &amp; Mental Hlth'!S:S),
IF(A686="D",_xlfn.XLOOKUP(F686,'Section D - Res Com.Care, MPHS '!T:T,'Section D - Res Com.Care, MPHS '!S:S),
IF(A686="E",_xlfn.XLOOKUP(F686,'Section E - Miscellaneous '!T:T,'Section E - Miscellaneous '!S:S))))))</f>
        <v>LINKED</v>
      </c>
      <c r="Q686" s="1145" t="str">
        <f>IF(A686=
"A",_xlfn.XLOOKUP(F686,'Section A - Public Patients'!T:T,'Section A - Public Patients'!V:V),
IF(A686="B",_xlfn.XLOOKUP(F686,'Section B - Private Patients'!T:T,'Section B - Private Patients'!V:V),
IF(A686="C",_xlfn.XLOOKUP(F686,'Section C - Psych &amp; Mental Hlth'!T:T,'Section C - Psych &amp; Mental Hlth'!V:V),
IF(A686="D",_xlfn.XLOOKUP(F686,'Section D - Res Com.Care, MPHS '!T:T,'Section D - Res Com.Care, MPHS '!V:V),
IF(A686="E",_xlfn.XLOOKUP(F686,'Section E - Miscellaneous '!T:T,'Section E - Miscellaneous '!V:V))))))</f>
        <v>B-1.6-034</v>
      </c>
      <c r="R686" s="1202" t="str">
        <f t="shared" si="32"/>
        <v>GRWCNLLic Private Workers' Compensation NIIS Queensland90006036</v>
      </c>
    </row>
    <row r="687" spans="1:18" ht="25.5" x14ac:dyDescent="0.2">
      <c r="A687" s="1078" t="str">
        <f t="shared" si="31"/>
        <v>B</v>
      </c>
      <c r="B687" s="1086" t="s">
        <v>2892</v>
      </c>
      <c r="C687" s="1438" t="s">
        <v>2905</v>
      </c>
      <c r="D687" s="1089" t="s">
        <v>3108</v>
      </c>
      <c r="E687" s="1438">
        <v>90007418</v>
      </c>
      <c r="F687" s="1132" t="s">
        <v>5050</v>
      </c>
      <c r="G687" s="1132"/>
      <c r="H687" s="1132"/>
      <c r="I687" s="1132" t="str">
        <f t="shared" si="30"/>
        <v>----Jul----</v>
      </c>
      <c r="J687" s="1132" t="str">
        <f>IF(ISNUMBER(MATCH(F687,Jan_Inputs_Calc!O:O,0)),"Jan","-")</f>
        <v>-</v>
      </c>
      <c r="K687" s="1132" t="str">
        <f>IF(ISNUMBER(MATCH(F687,Mar_Inputs_Calc_exHACC!O:O,0)),"Mar","-")</f>
        <v>-</v>
      </c>
      <c r="L687" s="1132" t="str">
        <f>IF(ISNUMBER(MATCH(F687,Jul_Inputs_Calc!P:P,0)),"Jul","-")</f>
        <v>Jul</v>
      </c>
      <c r="M687" s="1132" t="str">
        <f>IF(ISNUMBER(MATCH(F687,Sep_Inputs_Calc!O:O,0)),"Sep","-")</f>
        <v>-</v>
      </c>
      <c r="N687" s="1132" t="str">
        <f>IF(ISNUMBER(MATCH(F1484,Oct_Inputs_Calc!O:O,0)),"Oct","-")</f>
        <v>-</v>
      </c>
      <c r="O687" s="1132"/>
      <c r="P687" s="1138" t="str">
        <f>IF(A687=
"A",_xlfn.XLOOKUP(F687,'Section A - Public Patients'!T:T,'Section A - Public Patients'!S:S),
IF(A687="B",_xlfn.XLOOKUP(F687,'Section B - Private Patients'!T:T,'Section B - Private Patients'!S:S),
IF(A687="C",_xlfn.XLOOKUP(F687,'Section C - Psych &amp; Mental Hlth'!T:T,'Section C - Psych &amp; Mental Hlth'!S:S),
IF(A687="D",_xlfn.XLOOKUP(F687,'Section D - Res Com.Care, MPHS '!T:T,'Section D - Res Com.Care, MPHS '!S:S),
IF(A687="E",_xlfn.XLOOKUP(F687,'Section E - Miscellaneous '!T:T,'Section E - Miscellaneous '!S:S))))))</f>
        <v>LINKED</v>
      </c>
      <c r="Q687" s="1145" t="str">
        <f>IF(A687=
"A",_xlfn.XLOOKUP(F687,'Section A - Public Patients'!T:T,'Section A - Public Patients'!V:V),
IF(A687="B",_xlfn.XLOOKUP(F687,'Section B - Private Patients'!T:T,'Section B - Private Patients'!V:V),
IF(A687="C",_xlfn.XLOOKUP(F687,'Section C - Psych &amp; Mental Hlth'!T:T,'Section C - Psych &amp; Mental Hlth'!V:V),
IF(A687="D",_xlfn.XLOOKUP(F687,'Section D - Res Com.Care, MPHS '!T:T,'Section D - Res Com.Care, MPHS '!V:V),
IF(A687="E",_xlfn.XLOOKUP(F687,'Section E - Miscellaneous '!T:T,'Section E - Miscellaneous '!V:V))))))</f>
        <v>B-1.6-035</v>
      </c>
      <c r="R687" s="1202" t="str">
        <f t="shared" si="32"/>
        <v>GRWCNLSDLic Private Workers' Compensation NIIS Queensland SD90007418</v>
      </c>
    </row>
    <row r="688" spans="1:18" ht="25.5" x14ac:dyDescent="0.2">
      <c r="A688" s="1078" t="str">
        <f t="shared" si="31"/>
        <v>B</v>
      </c>
      <c r="B688" s="1086" t="s">
        <v>2892</v>
      </c>
      <c r="C688" s="1438" t="s">
        <v>2906</v>
      </c>
      <c r="D688" s="1089" t="s">
        <v>3111</v>
      </c>
      <c r="E688" s="1438">
        <v>90006497</v>
      </c>
      <c r="F688" s="1132" t="s">
        <v>5051</v>
      </c>
      <c r="G688" s="1132"/>
      <c r="H688" s="1132"/>
      <c r="I688" s="1132" t="str">
        <f t="shared" si="30"/>
        <v>----Jul----</v>
      </c>
      <c r="J688" s="1132" t="str">
        <f>IF(ISNUMBER(MATCH(F688,Jan_Inputs_Calc!O:O,0)),"Jan","-")</f>
        <v>-</v>
      </c>
      <c r="K688" s="1132" t="str">
        <f>IF(ISNUMBER(MATCH(F688,Mar_Inputs_Calc_exHACC!O:O,0)),"Mar","-")</f>
        <v>-</v>
      </c>
      <c r="L688" s="1132" t="str">
        <f>IF(ISNUMBER(MATCH(F688,Jul_Inputs_Calc!P:P,0)),"Jul","-")</f>
        <v>Jul</v>
      </c>
      <c r="M688" s="1132" t="str">
        <f>IF(ISNUMBER(MATCH(F688,Sep_Inputs_Calc!O:O,0)),"Sep","-")</f>
        <v>-</v>
      </c>
      <c r="N688" s="1132" t="str">
        <f>IF(ISNUMBER(MATCH(F1485,Oct_Inputs_Calc!O:O,0)),"Oct","-")</f>
        <v>-</v>
      </c>
      <c r="O688" s="1132"/>
      <c r="P688" s="1138" t="str">
        <f>IF(A688=
"A",_xlfn.XLOOKUP(F688,'Section A - Public Patients'!T:T,'Section A - Public Patients'!S:S),
IF(A688="B",_xlfn.XLOOKUP(F688,'Section B - Private Patients'!T:T,'Section B - Private Patients'!S:S),
IF(A688="C",_xlfn.XLOOKUP(F688,'Section C - Psych &amp; Mental Hlth'!T:T,'Section C - Psych &amp; Mental Hlth'!S:S),
IF(A688="D",_xlfn.XLOOKUP(F688,'Section D - Res Com.Care, MPHS '!T:T,'Section D - Res Com.Care, MPHS '!S:S),
IF(A688="E",_xlfn.XLOOKUP(F688,'Section E - Miscellaneous '!T:T,'Section E - Miscellaneous '!S:S))))))</f>
        <v>LINKED</v>
      </c>
      <c r="Q688" s="1145" t="str">
        <f>IF(A688=
"A",_xlfn.XLOOKUP(F688,'Section A - Public Patients'!T:T,'Section A - Public Patients'!V:V),
IF(A688="B",_xlfn.XLOOKUP(F688,'Section B - Private Patients'!T:T,'Section B - Private Patients'!V:V),
IF(A688="C",_xlfn.XLOOKUP(F688,'Section C - Psych &amp; Mental Hlth'!T:T,'Section C - Psych &amp; Mental Hlth'!V:V),
IF(A688="D",_xlfn.XLOOKUP(F688,'Section D - Res Com.Care, MPHS '!T:T,'Section D - Res Com.Care, MPHS '!V:V),
IF(A688="E",_xlfn.XLOOKUP(F688,'Section E - Miscellaneous '!T:T,'Section E - Miscellaneous '!V:V))))))</f>
        <v>B-1.6-036</v>
      </c>
      <c r="R688" s="1202" t="str">
        <f t="shared" si="32"/>
        <v>GRWCNHLLic Private Workers' Compensation NIIS Queensland Hospital in the Home90006497</v>
      </c>
    </row>
    <row r="689" spans="1:18" ht="25.5" x14ac:dyDescent="0.2">
      <c r="A689" s="1078" t="str">
        <f t="shared" si="31"/>
        <v>B</v>
      </c>
      <c r="B689" s="1086" t="s">
        <v>2892</v>
      </c>
      <c r="C689" s="1438" t="s">
        <v>2910</v>
      </c>
      <c r="D689" s="1089" t="s">
        <v>3109</v>
      </c>
      <c r="E689" s="1438">
        <v>90007419</v>
      </c>
      <c r="F689" s="1132" t="s">
        <v>5052</v>
      </c>
      <c r="G689" s="1132"/>
      <c r="H689" s="1132"/>
      <c r="I689" s="1132" t="str">
        <f t="shared" si="30"/>
        <v>----Jul----</v>
      </c>
      <c r="J689" s="1132" t="str">
        <f>IF(ISNUMBER(MATCH(F689,Jan_Inputs_Calc!O:O,0)),"Jan","-")</f>
        <v>-</v>
      </c>
      <c r="K689" s="1132" t="str">
        <f>IF(ISNUMBER(MATCH(F689,Mar_Inputs_Calc_exHACC!O:O,0)),"Mar","-")</f>
        <v>-</v>
      </c>
      <c r="L689" s="1132" t="str">
        <f>IF(ISNUMBER(MATCH(F689,Jul_Inputs_Calc!P:P,0)),"Jul","-")</f>
        <v>Jul</v>
      </c>
      <c r="M689" s="1132" t="str">
        <f>IF(ISNUMBER(MATCH(F689,Sep_Inputs_Calc!O:O,0)),"Sep","-")</f>
        <v>-</v>
      </c>
      <c r="N689" s="1132" t="str">
        <f>IF(ISNUMBER(MATCH(F1486,Oct_Inputs_Calc!O:O,0)),"Oct","-")</f>
        <v>-</v>
      </c>
      <c r="O689" s="1132"/>
      <c r="P689" s="1138" t="str">
        <f>IF(A689=
"A",_xlfn.XLOOKUP(F689,'Section A - Public Patients'!T:T,'Section A - Public Patients'!S:S),
IF(A689="B",_xlfn.XLOOKUP(F689,'Section B - Private Patients'!T:T,'Section B - Private Patients'!S:S),
IF(A689="C",_xlfn.XLOOKUP(F689,'Section C - Psych &amp; Mental Hlth'!T:T,'Section C - Psych &amp; Mental Hlth'!S:S),
IF(A689="D",_xlfn.XLOOKUP(F689,'Section D - Res Com.Care, MPHS '!T:T,'Section D - Res Com.Care, MPHS '!S:S),
IF(A689="E",_xlfn.XLOOKUP(F689,'Section E - Miscellaneous '!T:T,'Section E - Miscellaneous '!S:S))))))</f>
        <v>LINKED-X</v>
      </c>
      <c r="Q689" s="1145" t="str">
        <f>IF(A689=
"A",_xlfn.XLOOKUP(F689,'Section A - Public Patients'!T:T,'Section A - Public Patients'!V:V),
IF(A689="B",_xlfn.XLOOKUP(F689,'Section B - Private Patients'!T:T,'Section B - Private Patients'!V:V),
IF(A689="C",_xlfn.XLOOKUP(F689,'Section C - Psych &amp; Mental Hlth'!T:T,'Section C - Psych &amp; Mental Hlth'!V:V),
IF(A689="D",_xlfn.XLOOKUP(F689,'Section D - Res Com.Care, MPHS '!T:T,'Section D - Res Com.Care, MPHS '!V:V),
IF(A689="E",_xlfn.XLOOKUP(F689,'Section E - Miscellaneous '!T:T,'Section E - Miscellaneous '!V:V))))))</f>
        <v>A-1.5-001</v>
      </c>
      <c r="R689" s="1202" t="str">
        <f t="shared" si="32"/>
        <v>GRWCNOLLic Private Workers' Compensation NIIS Other90007419</v>
      </c>
    </row>
    <row r="690" spans="1:18" ht="25.5" x14ac:dyDescent="0.2">
      <c r="A690" s="1078" t="str">
        <f t="shared" si="31"/>
        <v>B</v>
      </c>
      <c r="B690" s="1086" t="s">
        <v>2892</v>
      </c>
      <c r="C690" s="1438" t="s">
        <v>2912</v>
      </c>
      <c r="D690" s="1089" t="s">
        <v>3110</v>
      </c>
      <c r="E690" s="1438">
        <v>90005806</v>
      </c>
      <c r="F690" s="1132" t="s">
        <v>5053</v>
      </c>
      <c r="G690" s="1132"/>
      <c r="H690" s="1132"/>
      <c r="I690" s="1132" t="str">
        <f t="shared" si="30"/>
        <v>----Jul----</v>
      </c>
      <c r="J690" s="1132" t="str">
        <f>IF(ISNUMBER(MATCH(F690,Jan_Inputs_Calc!O:O,0)),"Jan","-")</f>
        <v>-</v>
      </c>
      <c r="K690" s="1132" t="str">
        <f>IF(ISNUMBER(MATCH(F690,Mar_Inputs_Calc_exHACC!O:O,0)),"Mar","-")</f>
        <v>-</v>
      </c>
      <c r="L690" s="1132" t="str">
        <f>IF(ISNUMBER(MATCH(F690,Jul_Inputs_Calc!P:P,0)),"Jul","-")</f>
        <v>Jul</v>
      </c>
      <c r="M690" s="1132" t="str">
        <f>IF(ISNUMBER(MATCH(F690,Sep_Inputs_Calc!O:O,0)),"Sep","-")</f>
        <v>-</v>
      </c>
      <c r="N690" s="1132" t="str">
        <f>IF(ISNUMBER(MATCH(F1487,Oct_Inputs_Calc!O:O,0)),"Oct","-")</f>
        <v>-</v>
      </c>
      <c r="O690" s="1132"/>
      <c r="P690" s="1138" t="str">
        <f>IF(A690=
"A",_xlfn.XLOOKUP(F690,'Section A - Public Patients'!T:T,'Section A - Public Patients'!S:S),
IF(A690="B",_xlfn.XLOOKUP(F690,'Section B - Private Patients'!T:T,'Section B - Private Patients'!S:S),
IF(A690="C",_xlfn.XLOOKUP(F690,'Section C - Psych &amp; Mental Hlth'!T:T,'Section C - Psych &amp; Mental Hlth'!S:S),
IF(A690="D",_xlfn.XLOOKUP(F690,'Section D - Res Com.Care, MPHS '!T:T,'Section D - Res Com.Care, MPHS '!S:S),
IF(A690="E",_xlfn.XLOOKUP(F690,'Section E - Miscellaneous '!T:T,'Section E - Miscellaneous '!S:S))))))</f>
        <v>LINKED-X</v>
      </c>
      <c r="Q690" s="1145" t="str">
        <f>IF(A690=
"A",_xlfn.XLOOKUP(F690,'Section A - Public Patients'!T:T,'Section A - Public Patients'!V:V),
IF(A690="B",_xlfn.XLOOKUP(F690,'Section B - Private Patients'!T:T,'Section B - Private Patients'!V:V),
IF(A690="C",_xlfn.XLOOKUP(F690,'Section C - Psych &amp; Mental Hlth'!T:T,'Section C - Psych &amp; Mental Hlth'!V:V),
IF(A690="D",_xlfn.XLOOKUP(F690,'Section D - Res Com.Care, MPHS '!T:T,'Section D - Res Com.Care, MPHS '!V:V),
IF(A690="E",_xlfn.XLOOKUP(F690,'Section E - Miscellaneous '!T:T,'Section E - Miscellaneous '!V:V))))))</f>
        <v>A-1.5-002</v>
      </c>
      <c r="R690" s="1202" t="str">
        <f t="shared" si="32"/>
        <v>GRWCNOLSDLic Private Workers' Compensation NIIS Other SD90005806</v>
      </c>
    </row>
    <row r="691" spans="1:18" ht="25.5" x14ac:dyDescent="0.2">
      <c r="A691" s="1078" t="str">
        <f t="shared" si="31"/>
        <v>B</v>
      </c>
      <c r="B691" s="1086" t="s">
        <v>2892</v>
      </c>
      <c r="C691" s="1438" t="s">
        <v>2914</v>
      </c>
      <c r="D691" s="1089" t="s">
        <v>3112</v>
      </c>
      <c r="E691" s="1438">
        <v>90007420</v>
      </c>
      <c r="F691" s="1132" t="s">
        <v>5054</v>
      </c>
      <c r="G691" s="1132"/>
      <c r="H691" s="1132"/>
      <c r="I691" s="1132" t="str">
        <f t="shared" si="30"/>
        <v>----Jul----</v>
      </c>
      <c r="J691" s="1132" t="str">
        <f>IF(ISNUMBER(MATCH(F691,Jan_Inputs_Calc!O:O,0)),"Jan","-")</f>
        <v>-</v>
      </c>
      <c r="K691" s="1132" t="str">
        <f>IF(ISNUMBER(MATCH(F691,Mar_Inputs_Calc_exHACC!O:O,0)),"Mar","-")</f>
        <v>-</v>
      </c>
      <c r="L691" s="1132" t="str">
        <f>IF(ISNUMBER(MATCH(F691,Jul_Inputs_Calc!P:P,0)),"Jul","-")</f>
        <v>Jul</v>
      </c>
      <c r="M691" s="1132" t="str">
        <f>IF(ISNUMBER(MATCH(F691,Sep_Inputs_Calc!O:O,0)),"Sep","-")</f>
        <v>-</v>
      </c>
      <c r="N691" s="1132" t="str">
        <f>IF(ISNUMBER(MATCH(F1488,Oct_Inputs_Calc!O:O,0)),"Oct","-")</f>
        <v>-</v>
      </c>
      <c r="O691" s="1132"/>
      <c r="P691" s="1138" t="str">
        <f>IF(A691=
"A",_xlfn.XLOOKUP(F691,'Section A - Public Patients'!T:T,'Section A - Public Patients'!S:S),
IF(A691="B",_xlfn.XLOOKUP(F691,'Section B - Private Patients'!T:T,'Section B - Private Patients'!S:S),
IF(A691="C",_xlfn.XLOOKUP(F691,'Section C - Psych &amp; Mental Hlth'!T:T,'Section C - Psych &amp; Mental Hlth'!S:S),
IF(A691="D",_xlfn.XLOOKUP(F691,'Section D - Res Com.Care, MPHS '!T:T,'Section D - Res Com.Care, MPHS '!S:S),
IF(A691="E",_xlfn.XLOOKUP(F691,'Section E - Miscellaneous '!T:T,'Section E - Miscellaneous '!S:S))))))</f>
        <v>LINKED-X</v>
      </c>
      <c r="Q691" s="1145" t="str">
        <f>IF(A691=
"A",_xlfn.XLOOKUP(F691,'Section A - Public Patients'!T:T,'Section A - Public Patients'!V:V),
IF(A691="B",_xlfn.XLOOKUP(F691,'Section B - Private Patients'!T:T,'Section B - Private Patients'!V:V),
IF(A691="C",_xlfn.XLOOKUP(F691,'Section C - Psych &amp; Mental Hlth'!T:T,'Section C - Psych &amp; Mental Hlth'!V:V),
IF(A691="D",_xlfn.XLOOKUP(F691,'Section D - Res Com.Care, MPHS '!T:T,'Section D - Res Com.Care, MPHS '!V:V),
IF(A691="E",_xlfn.XLOOKUP(F691,'Section E - Miscellaneous '!T:T,'Section E - Miscellaneous '!V:V))))))</f>
        <v>A-1.5-009</v>
      </c>
      <c r="R691" s="1202" t="str">
        <f t="shared" si="32"/>
        <v>GRWCNOBLLic Private Workers' Compensation NIIS Other Burns 90007420</v>
      </c>
    </row>
    <row r="692" spans="1:18" ht="25.5" x14ac:dyDescent="0.2">
      <c r="A692" s="1078" t="str">
        <f t="shared" si="31"/>
        <v>B</v>
      </c>
      <c r="B692" s="1086" t="s">
        <v>2892</v>
      </c>
      <c r="C692" s="1438" t="s">
        <v>2916</v>
      </c>
      <c r="D692" s="1089" t="s">
        <v>3113</v>
      </c>
      <c r="E692" s="1438">
        <v>90006498</v>
      </c>
      <c r="F692" s="1132" t="s">
        <v>5055</v>
      </c>
      <c r="G692" s="1132"/>
      <c r="H692" s="1132"/>
      <c r="I692" s="1132" t="str">
        <f t="shared" si="30"/>
        <v>----Jul----</v>
      </c>
      <c r="J692" s="1132" t="str">
        <f>IF(ISNUMBER(MATCH(F692,Jan_Inputs_Calc!O:O,0)),"Jan","-")</f>
        <v>-</v>
      </c>
      <c r="K692" s="1132" t="str">
        <f>IF(ISNUMBER(MATCH(F692,Mar_Inputs_Calc_exHACC!O:O,0)),"Mar","-")</f>
        <v>-</v>
      </c>
      <c r="L692" s="1132" t="str">
        <f>IF(ISNUMBER(MATCH(F692,Jul_Inputs_Calc!P:P,0)),"Jul","-")</f>
        <v>Jul</v>
      </c>
      <c r="M692" s="1132" t="str">
        <f>IF(ISNUMBER(MATCH(F692,Sep_Inputs_Calc!O:O,0)),"Sep","-")</f>
        <v>-</v>
      </c>
      <c r="N692" s="1132" t="str">
        <f>IF(ISNUMBER(MATCH(F1489,Oct_Inputs_Calc!O:O,0)),"Oct","-")</f>
        <v>-</v>
      </c>
      <c r="O692" s="1132"/>
      <c r="P692" s="1138" t="str">
        <f>IF(A692=
"A",_xlfn.XLOOKUP(F692,'Section A - Public Patients'!T:T,'Section A - Public Patients'!S:S),
IF(A692="B",_xlfn.XLOOKUP(F692,'Section B - Private Patients'!T:T,'Section B - Private Patients'!S:S),
IF(A692="C",_xlfn.XLOOKUP(F692,'Section C - Psych &amp; Mental Hlth'!T:T,'Section C - Psych &amp; Mental Hlth'!S:S),
IF(A692="D",_xlfn.XLOOKUP(F692,'Section D - Res Com.Care, MPHS '!T:T,'Section D - Res Com.Care, MPHS '!S:S),
IF(A692="E",_xlfn.XLOOKUP(F692,'Section E - Miscellaneous '!T:T,'Section E - Miscellaneous '!S:S))))))</f>
        <v>LINKED-X</v>
      </c>
      <c r="Q692" s="1145" t="str">
        <f>IF(A692=
"A",_xlfn.XLOOKUP(F692,'Section A - Public Patients'!T:T,'Section A - Public Patients'!V:V),
IF(A692="B",_xlfn.XLOOKUP(F692,'Section B - Private Patients'!T:T,'Section B - Private Patients'!V:V),
IF(A692="C",_xlfn.XLOOKUP(F692,'Section C - Psych &amp; Mental Hlth'!T:T,'Section C - Psych &amp; Mental Hlth'!V:V),
IF(A692="D",_xlfn.XLOOKUP(F692,'Section D - Res Com.Care, MPHS '!T:T,'Section D - Res Com.Care, MPHS '!V:V),
IF(A692="E",_xlfn.XLOOKUP(F692,'Section E - Miscellaneous '!T:T,'Section E - Miscellaneous '!V:V))))))</f>
        <v>A-1.5-004</v>
      </c>
      <c r="R692" s="1202" t="str">
        <f t="shared" si="32"/>
        <v>GRWCNOBLSLic Private Workers' Compensation NIIS Other Burns SD90006498</v>
      </c>
    </row>
    <row r="693" spans="1:18" ht="25.5" x14ac:dyDescent="0.2">
      <c r="A693" s="1078" t="str">
        <f t="shared" si="31"/>
        <v>B</v>
      </c>
      <c r="B693" s="1086" t="s">
        <v>2892</v>
      </c>
      <c r="C693" s="1438" t="s">
        <v>2893</v>
      </c>
      <c r="D693" s="1089" t="s">
        <v>3114</v>
      </c>
      <c r="E693" s="1438">
        <v>90007421</v>
      </c>
      <c r="F693" s="1132" t="s">
        <v>5056</v>
      </c>
      <c r="G693" s="1132"/>
      <c r="H693" s="1132"/>
      <c r="I693" s="1132" t="str">
        <f t="shared" si="30"/>
        <v>----Jul----</v>
      </c>
      <c r="J693" s="1132" t="str">
        <f>IF(ISNUMBER(MATCH(F693,Jan_Inputs_Calc!O:O,0)),"Jan","-")</f>
        <v>-</v>
      </c>
      <c r="K693" s="1132" t="str">
        <f>IF(ISNUMBER(MATCH(F693,Mar_Inputs_Calc_exHACC!O:O,0)),"Mar","-")</f>
        <v>-</v>
      </c>
      <c r="L693" s="1132" t="str">
        <f>IF(ISNUMBER(MATCH(F693,Jul_Inputs_Calc!P:P,0)),"Jul","-")</f>
        <v>Jul</v>
      </c>
      <c r="M693" s="1132" t="str">
        <f>IF(ISNUMBER(MATCH(F693,Sep_Inputs_Calc!O:O,0)),"Sep","-")</f>
        <v>-</v>
      </c>
      <c r="N693" s="1132" t="str">
        <f>IF(ISNUMBER(MATCH(F1490,Oct_Inputs_Calc!O:O,0)),"Oct","-")</f>
        <v>-</v>
      </c>
      <c r="O693" s="1132"/>
      <c r="P693" s="1138" t="str">
        <f>IF(A693=
"A",_xlfn.XLOOKUP(F693,'Section A - Public Patients'!T:T,'Section A - Public Patients'!S:S),
IF(A693="B",_xlfn.XLOOKUP(F693,'Section B - Private Patients'!T:T,'Section B - Private Patients'!S:S),
IF(A693="C",_xlfn.XLOOKUP(F693,'Section C - Psych &amp; Mental Hlth'!T:T,'Section C - Psych &amp; Mental Hlth'!S:S),
IF(A693="D",_xlfn.XLOOKUP(F693,'Section D - Res Com.Care, MPHS '!T:T,'Section D - Res Com.Care, MPHS '!S:S),
IF(A693="E",_xlfn.XLOOKUP(F693,'Section E - Miscellaneous '!T:T,'Section E - Miscellaneous '!S:S))))))</f>
        <v>LINKED-X</v>
      </c>
      <c r="Q693" s="1145" t="str">
        <f>IF(A693=
"A",_xlfn.XLOOKUP(F693,'Section A - Public Patients'!T:T,'Section A - Public Patients'!V:V),
IF(A693="B",_xlfn.XLOOKUP(F693,'Section B - Private Patients'!T:T,'Section B - Private Patients'!V:V),
IF(A693="C",_xlfn.XLOOKUP(F693,'Section C - Psych &amp; Mental Hlth'!T:T,'Section C - Psych &amp; Mental Hlth'!V:V),
IF(A693="D",_xlfn.XLOOKUP(F693,'Section D - Res Com.Care, MPHS '!T:T,'Section D - Res Com.Care, MPHS '!V:V),
IF(A693="E",_xlfn.XLOOKUP(F693,'Section E - Miscellaneous '!T:T,'Section E - Miscellaneous '!V:V))))))</f>
        <v>A-1.5-011</v>
      </c>
      <c r="R693" s="1202" t="str">
        <f t="shared" si="32"/>
        <v>GRWCNOKLLic Private Workers' Compensation NIIS Other Renal Dialysis90007421</v>
      </c>
    </row>
    <row r="694" spans="1:18" ht="25.5" x14ac:dyDescent="0.2">
      <c r="A694" s="1078" t="str">
        <f t="shared" si="31"/>
        <v>B</v>
      </c>
      <c r="B694" s="1086" t="s">
        <v>2892</v>
      </c>
      <c r="C694" s="1438" t="s">
        <v>2895</v>
      </c>
      <c r="D694" s="1089" t="s">
        <v>3115</v>
      </c>
      <c r="E694" s="1438">
        <v>90006037</v>
      </c>
      <c r="F694" s="1132" t="s">
        <v>5057</v>
      </c>
      <c r="G694" s="1132"/>
      <c r="H694" s="1132"/>
      <c r="I694" s="1132" t="str">
        <f t="shared" si="30"/>
        <v>----Jul----</v>
      </c>
      <c r="J694" s="1132" t="str">
        <f>IF(ISNUMBER(MATCH(F694,Jan_Inputs_Calc!O:O,0)),"Jan","-")</f>
        <v>-</v>
      </c>
      <c r="K694" s="1132" t="str">
        <f>IF(ISNUMBER(MATCH(F694,Mar_Inputs_Calc_exHACC!O:O,0)),"Mar","-")</f>
        <v>-</v>
      </c>
      <c r="L694" s="1132" t="str">
        <f>IF(ISNUMBER(MATCH(F694,Jul_Inputs_Calc!P:P,0)),"Jul","-")</f>
        <v>Jul</v>
      </c>
      <c r="M694" s="1132" t="str">
        <f>IF(ISNUMBER(MATCH(F694,Sep_Inputs_Calc!O:O,0)),"Sep","-")</f>
        <v>-</v>
      </c>
      <c r="N694" s="1132" t="str">
        <f>IF(ISNUMBER(MATCH(F1491,Oct_Inputs_Calc!O:O,0)),"Oct","-")</f>
        <v>-</v>
      </c>
      <c r="O694" s="1132"/>
      <c r="P694" s="1138" t="str">
        <f>IF(A694=
"A",_xlfn.XLOOKUP(F694,'Section A - Public Patients'!T:T,'Section A - Public Patients'!S:S),
IF(A694="B",_xlfn.XLOOKUP(F694,'Section B - Private Patients'!T:T,'Section B - Private Patients'!S:S),
IF(A694="C",_xlfn.XLOOKUP(F694,'Section C - Psych &amp; Mental Hlth'!T:T,'Section C - Psych &amp; Mental Hlth'!S:S),
IF(A694="D",_xlfn.XLOOKUP(F694,'Section D - Res Com.Care, MPHS '!T:T,'Section D - Res Com.Care, MPHS '!S:S),
IF(A694="E",_xlfn.XLOOKUP(F694,'Section E - Miscellaneous '!T:T,'Section E - Miscellaneous '!S:S))))))</f>
        <v>LINKED-X</v>
      </c>
      <c r="Q694" s="1145" t="str">
        <f>IF(A694=
"A",_xlfn.XLOOKUP(F694,'Section A - Public Patients'!T:T,'Section A - Public Patients'!V:V),
IF(A694="B",_xlfn.XLOOKUP(F694,'Section B - Private Patients'!T:T,'Section B - Private Patients'!V:V),
IF(A694="C",_xlfn.XLOOKUP(F694,'Section C - Psych &amp; Mental Hlth'!T:T,'Section C - Psych &amp; Mental Hlth'!V:V),
IF(A694="D",_xlfn.XLOOKUP(F694,'Section D - Res Com.Care, MPHS '!T:T,'Section D - Res Com.Care, MPHS '!V:V),
IF(A694="E",_xlfn.XLOOKUP(F694,'Section E - Miscellaneous '!T:T,'Section E - Miscellaneous '!V:V))))))</f>
        <v>A-1.5-011</v>
      </c>
      <c r="R694" s="1202" t="str">
        <f t="shared" si="32"/>
        <v>GRWCNOKLSLic Private Workers' Compensation NIIS Other Renal Dialysis SD90006037</v>
      </c>
    </row>
    <row r="695" spans="1:18" ht="25.5" x14ac:dyDescent="0.2">
      <c r="A695" s="1078" t="str">
        <f t="shared" si="31"/>
        <v>B</v>
      </c>
      <c r="B695" s="1086" t="s">
        <v>2897</v>
      </c>
      <c r="C695" s="1438" t="s">
        <v>2898</v>
      </c>
      <c r="D695" s="1089" t="s">
        <v>3116</v>
      </c>
      <c r="E695" s="1438">
        <v>90007422</v>
      </c>
      <c r="F695" s="1132" t="s">
        <v>5058</v>
      </c>
      <c r="G695" s="1132"/>
      <c r="H695" s="1132"/>
      <c r="I695" s="1132" t="str">
        <f t="shared" si="30"/>
        <v>----Jul----</v>
      </c>
      <c r="J695" s="1132" t="str">
        <f>IF(ISNUMBER(MATCH(F695,Jan_Inputs_Calc!O:O,0)),"Jan","-")</f>
        <v>-</v>
      </c>
      <c r="K695" s="1132" t="str">
        <f>IF(ISNUMBER(MATCH(F695,Mar_Inputs_Calc_exHACC!O:O,0)),"Mar","-")</f>
        <v>-</v>
      </c>
      <c r="L695" s="1132" t="str">
        <f>IF(ISNUMBER(MATCH(F695,Jul_Inputs_Calc!P:P,0)),"Jul","-")</f>
        <v>Jul</v>
      </c>
      <c r="M695" s="1132" t="str">
        <f>IF(ISNUMBER(MATCH(F695,Sep_Inputs_Calc!O:O,0)),"Sep","-")</f>
        <v>-</v>
      </c>
      <c r="N695" s="1132" t="str">
        <f>IF(ISNUMBER(MATCH(F1492,Oct_Inputs_Calc!O:O,0)),"Oct","-")</f>
        <v>-</v>
      </c>
      <c r="O695" s="1132"/>
      <c r="P695" s="1138" t="str">
        <f>IF(A695=
"A",_xlfn.XLOOKUP(F695,'Section A - Public Patients'!T:T,'Section A - Public Patients'!S:S),
IF(A695="B",_xlfn.XLOOKUP(F695,'Section B - Private Patients'!T:T,'Section B - Private Patients'!S:S),
IF(A695="C",_xlfn.XLOOKUP(F695,'Section C - Psych &amp; Mental Hlth'!T:T,'Section C - Psych &amp; Mental Hlth'!S:S),
IF(A695="D",_xlfn.XLOOKUP(F695,'Section D - Res Com.Care, MPHS '!T:T,'Section D - Res Com.Care, MPHS '!S:S),
IF(A695="E",_xlfn.XLOOKUP(F695,'Section E - Miscellaneous '!T:T,'Section E - Miscellaneous '!S:S))))))</f>
        <v>LINKED-X</v>
      </c>
      <c r="Q695" s="1145" t="str">
        <f>IF(A695=
"A",_xlfn.XLOOKUP(F695,'Section A - Public Patients'!T:T,'Section A - Public Patients'!V:V),
IF(A695="B",_xlfn.XLOOKUP(F695,'Section B - Private Patients'!T:T,'Section B - Private Patients'!V:V),
IF(A695="C",_xlfn.XLOOKUP(F695,'Section C - Psych &amp; Mental Hlth'!T:T,'Section C - Psych &amp; Mental Hlth'!V:V),
IF(A695="D",_xlfn.XLOOKUP(F695,'Section D - Res Com.Care, MPHS '!T:T,'Section D - Res Com.Care, MPHS '!V:V),
IF(A695="E",_xlfn.XLOOKUP(F695,'Section E - Miscellaneous '!T:T,'Section E - Miscellaneous '!V:V))))))</f>
        <v>A-1.5-019</v>
      </c>
      <c r="R695" s="1202" t="str">
        <f t="shared" si="32"/>
        <v>GRWCNONLLic Private Workers' Compensation NIIS Other Special Care Nursery90007422</v>
      </c>
    </row>
    <row r="696" spans="1:18" ht="25.5" x14ac:dyDescent="0.2">
      <c r="A696" s="1078" t="str">
        <f t="shared" si="31"/>
        <v>B</v>
      </c>
      <c r="B696" s="1086" t="s">
        <v>2897</v>
      </c>
      <c r="C696" s="1438" t="s">
        <v>2900</v>
      </c>
      <c r="D696" s="1089" t="s">
        <v>3117</v>
      </c>
      <c r="E696" s="1438">
        <v>90006499</v>
      </c>
      <c r="F696" s="1132" t="s">
        <v>5059</v>
      </c>
      <c r="G696" s="1132"/>
      <c r="H696" s="1132"/>
      <c r="I696" s="1132" t="str">
        <f t="shared" si="30"/>
        <v>----Jul----</v>
      </c>
      <c r="J696" s="1132" t="str">
        <f>IF(ISNUMBER(MATCH(F696,Jan_Inputs_Calc!O:O,0)),"Jan","-")</f>
        <v>-</v>
      </c>
      <c r="K696" s="1132" t="str">
        <f>IF(ISNUMBER(MATCH(F696,Mar_Inputs_Calc_exHACC!O:O,0)),"Mar","-")</f>
        <v>-</v>
      </c>
      <c r="L696" s="1132" t="str">
        <f>IF(ISNUMBER(MATCH(F696,Jul_Inputs_Calc!P:P,0)),"Jul","-")</f>
        <v>Jul</v>
      </c>
      <c r="M696" s="1132" t="str">
        <f>IF(ISNUMBER(MATCH(F696,Sep_Inputs_Calc!O:O,0)),"Sep","-")</f>
        <v>-</v>
      </c>
      <c r="N696" s="1132" t="str">
        <f>IF(ISNUMBER(MATCH(F1493,Oct_Inputs_Calc!O:O,0)),"Oct","-")</f>
        <v>-</v>
      </c>
      <c r="O696" s="1132"/>
      <c r="P696" s="1138" t="str">
        <f>IF(A696=
"A",_xlfn.XLOOKUP(F696,'Section A - Public Patients'!T:T,'Section A - Public Patients'!S:S),
IF(A696="B",_xlfn.XLOOKUP(F696,'Section B - Private Patients'!T:T,'Section B - Private Patients'!S:S),
IF(A696="C",_xlfn.XLOOKUP(F696,'Section C - Psych &amp; Mental Hlth'!T:T,'Section C - Psych &amp; Mental Hlth'!S:S),
IF(A696="D",_xlfn.XLOOKUP(F696,'Section D - Res Com.Care, MPHS '!T:T,'Section D - Res Com.Care, MPHS '!S:S),
IF(A696="E",_xlfn.XLOOKUP(F696,'Section E - Miscellaneous '!T:T,'Section E - Miscellaneous '!S:S))))))</f>
        <v>LINKED-X</v>
      </c>
      <c r="Q696" s="1145" t="str">
        <f>IF(A696=
"A",_xlfn.XLOOKUP(F696,'Section A - Public Patients'!T:T,'Section A - Public Patients'!V:V),
IF(A696="B",_xlfn.XLOOKUP(F696,'Section B - Private Patients'!T:T,'Section B - Private Patients'!V:V),
IF(A696="C",_xlfn.XLOOKUP(F696,'Section C - Psych &amp; Mental Hlth'!T:T,'Section C - Psych &amp; Mental Hlth'!V:V),
IF(A696="D",_xlfn.XLOOKUP(F696,'Section D - Res Com.Care, MPHS '!T:T,'Section D - Res Com.Care, MPHS '!V:V),
IF(A696="E",_xlfn.XLOOKUP(F696,'Section E - Miscellaneous '!T:T,'Section E - Miscellaneous '!V:V))))))</f>
        <v>A-1.5-019</v>
      </c>
      <c r="R696" s="1202" t="str">
        <f t="shared" si="32"/>
        <v>GRWCNOQLLic Private Workers' Compensation NIIS Other Qualified Special Care Nursery90006499</v>
      </c>
    </row>
    <row r="697" spans="1:18" ht="25.5" x14ac:dyDescent="0.2">
      <c r="A697" s="1078" t="str">
        <f t="shared" si="31"/>
        <v>B</v>
      </c>
      <c r="B697" s="1086" t="s">
        <v>2897</v>
      </c>
      <c r="C697" s="1438" t="s">
        <v>2902</v>
      </c>
      <c r="D697" s="1089" t="s">
        <v>3118</v>
      </c>
      <c r="E697" s="1438">
        <v>90007423</v>
      </c>
      <c r="F697" s="1132" t="s">
        <v>5060</v>
      </c>
      <c r="G697" s="1132"/>
      <c r="H697" s="1132"/>
      <c r="I697" s="1132" t="str">
        <f t="shared" si="30"/>
        <v>----Jul----</v>
      </c>
      <c r="J697" s="1132" t="str">
        <f>IF(ISNUMBER(MATCH(F697,Jan_Inputs_Calc!O:O,0)),"Jan","-")</f>
        <v>-</v>
      </c>
      <c r="K697" s="1132" t="str">
        <f>IF(ISNUMBER(MATCH(F697,Mar_Inputs_Calc_exHACC!O:O,0)),"Mar","-")</f>
        <v>-</v>
      </c>
      <c r="L697" s="1132" t="str">
        <f>IF(ISNUMBER(MATCH(F697,Jul_Inputs_Calc!P:P,0)),"Jul","-")</f>
        <v>Jul</v>
      </c>
      <c r="M697" s="1132" t="str">
        <f>IF(ISNUMBER(MATCH(F697,Sep_Inputs_Calc!O:O,0)),"Sep","-")</f>
        <v>-</v>
      </c>
      <c r="N697" s="1132" t="str">
        <f>IF(ISNUMBER(MATCH(F1494,Oct_Inputs_Calc!O:O,0)),"Oct","-")</f>
        <v>-</v>
      </c>
      <c r="O697" s="1132"/>
      <c r="P697" s="1138" t="str">
        <f>IF(A697=
"A",_xlfn.XLOOKUP(F697,'Section A - Public Patients'!T:T,'Section A - Public Patients'!S:S),
IF(A697="B",_xlfn.XLOOKUP(F697,'Section B - Private Patients'!T:T,'Section B - Private Patients'!S:S),
IF(A697="C",_xlfn.XLOOKUP(F697,'Section C - Psych &amp; Mental Hlth'!T:T,'Section C - Psych &amp; Mental Hlth'!S:S),
IF(A697="D",_xlfn.XLOOKUP(F697,'Section D - Res Com.Care, MPHS '!T:T,'Section D - Res Com.Care, MPHS '!S:S),
IF(A697="E",_xlfn.XLOOKUP(F697,'Section E - Miscellaneous '!T:T,'Section E - Miscellaneous '!S:S))))))</f>
        <v>LINKED-X</v>
      </c>
      <c r="Q697" s="1145" t="str">
        <f>IF(A697=
"A",_xlfn.XLOOKUP(F697,'Section A - Public Patients'!T:T,'Section A - Public Patients'!V:V),
IF(A697="B",_xlfn.XLOOKUP(F697,'Section B - Private Patients'!T:T,'Section B - Private Patients'!V:V),
IF(A697="C",_xlfn.XLOOKUP(F697,'Section C - Psych &amp; Mental Hlth'!T:T,'Section C - Psych &amp; Mental Hlth'!V:V),
IF(A697="D",_xlfn.XLOOKUP(F697,'Section D - Res Com.Care, MPHS '!T:T,'Section D - Res Com.Care, MPHS '!V:V),
IF(A697="E",_xlfn.XLOOKUP(F697,'Section E - Miscellaneous '!T:T,'Section E - Miscellaneous '!V:V))))))</f>
        <v>A-1.5-020</v>
      </c>
      <c r="R697" s="1202" t="str">
        <f t="shared" si="32"/>
        <v>GRWCNOQLSLic Private Workers' Compensation NIIS Other Qual Special Care Nursery SD90007423</v>
      </c>
    </row>
    <row r="698" spans="1:18" x14ac:dyDescent="0.2">
      <c r="A698" s="1078" t="str">
        <f t="shared" si="31"/>
        <v>B</v>
      </c>
      <c r="B698" s="1086" t="s">
        <v>92</v>
      </c>
      <c r="C698" s="1438" t="s">
        <v>848</v>
      </c>
      <c r="D698" s="1089" t="s">
        <v>849</v>
      </c>
      <c r="E698" s="1438">
        <v>90007583</v>
      </c>
      <c r="F698" s="1132" t="s">
        <v>5061</v>
      </c>
      <c r="G698" s="1132"/>
      <c r="H698" s="1132"/>
      <c r="I698" s="1132" t="str">
        <f t="shared" si="30"/>
        <v>----Jul----</v>
      </c>
      <c r="J698" s="1132" t="str">
        <f>IF(ISNUMBER(MATCH(F698,Jan_Inputs_Calc!O:O,0)),"Jan","-")</f>
        <v>-</v>
      </c>
      <c r="K698" s="1132" t="str">
        <f>IF(ISNUMBER(MATCH(F698,Mar_Inputs_Calc_exHACC!O:O,0)),"Mar","-")</f>
        <v>-</v>
      </c>
      <c r="L698" s="1132" t="str">
        <f>IF(ISNUMBER(MATCH(F698,Jul_Inputs_Calc!P:P,0)),"Jul","-")</f>
        <v>Jul</v>
      </c>
      <c r="M698" s="1132" t="str">
        <f>IF(ISNUMBER(MATCH(F698,Sep_Inputs_Calc!O:O,0)),"Sep","-")</f>
        <v>-</v>
      </c>
      <c r="N698" s="1132" t="str">
        <f>IF(ISNUMBER(MATCH(F1495,Oct_Inputs_Calc!O:O,0)),"Oct","-")</f>
        <v>-</v>
      </c>
      <c r="O698" s="1132"/>
      <c r="P698" s="1138" t="str">
        <f>IF(A698=
"A",_xlfn.XLOOKUP(F698,'Section A - Public Patients'!T:T,'Section A - Public Patients'!S:S),
IF(A698="B",_xlfn.XLOOKUP(F698,'Section B - Private Patients'!T:T,'Section B - Private Patients'!S:S),
IF(A698="C",_xlfn.XLOOKUP(F698,'Section C - Psych &amp; Mental Hlth'!T:T,'Section C - Psych &amp; Mental Hlth'!S:S),
IF(A698="D",_xlfn.XLOOKUP(F698,'Section D - Res Com.Care, MPHS '!T:T,'Section D - Res Com.Care, MPHS '!S:S),
IF(A698="E",_xlfn.XLOOKUP(F698,'Section E - Miscellaneous '!T:T,'Section E - Miscellaneous '!S:S))))))</f>
        <v>LINKED</v>
      </c>
      <c r="Q698" s="1145" t="str">
        <f>IF(A698=
"A",_xlfn.XLOOKUP(F698,'Section A - Public Patients'!T:T,'Section A - Public Patients'!V:V),
IF(A698="B",_xlfn.XLOOKUP(F698,'Section B - Private Patients'!T:T,'Section B - Private Patients'!V:V),
IF(A698="C",_xlfn.XLOOKUP(F698,'Section C - Psych &amp; Mental Hlth'!T:T,'Section C - Psych &amp; Mental Hlth'!V:V),
IF(A698="D",_xlfn.XLOOKUP(F698,'Section D - Res Com.Care, MPHS '!T:T,'Section D - Res Com.Care, MPHS '!V:V),
IF(A698="E",_xlfn.XLOOKUP(F698,'Section E - Miscellaneous '!T:T,'Section E - Miscellaneous '!V:V))))))</f>
        <v>B-1.1-011</v>
      </c>
      <c r="R698" s="1202" t="str">
        <f t="shared" si="32"/>
        <v>GSELLic Shared Eligible 90007583</v>
      </c>
    </row>
    <row r="699" spans="1:18" x14ac:dyDescent="0.2">
      <c r="A699" s="1078" t="str">
        <f t="shared" si="31"/>
        <v>B</v>
      </c>
      <c r="B699" s="1086" t="s">
        <v>92</v>
      </c>
      <c r="C699" s="1438" t="s">
        <v>850</v>
      </c>
      <c r="D699" s="1089" t="s">
        <v>851</v>
      </c>
      <c r="E699" s="1438">
        <v>90005701</v>
      </c>
      <c r="F699" s="1132" t="s">
        <v>5062</v>
      </c>
      <c r="G699" s="1132"/>
      <c r="H699" s="1132"/>
      <c r="I699" s="1132" t="str">
        <f t="shared" si="30"/>
        <v>----Jul----</v>
      </c>
      <c r="J699" s="1132" t="str">
        <f>IF(ISNUMBER(MATCH(F699,Jan_Inputs_Calc!O:O,0)),"Jan","-")</f>
        <v>-</v>
      </c>
      <c r="K699" s="1132" t="str">
        <f>IF(ISNUMBER(MATCH(F699,Mar_Inputs_Calc_exHACC!O:O,0)),"Mar","-")</f>
        <v>-</v>
      </c>
      <c r="L699" s="1132" t="str">
        <f>IF(ISNUMBER(MATCH(F699,Jul_Inputs_Calc!P:P,0)),"Jul","-")</f>
        <v>Jul</v>
      </c>
      <c r="M699" s="1132" t="str">
        <f>IF(ISNUMBER(MATCH(F699,Sep_Inputs_Calc!O:O,0)),"Sep","-")</f>
        <v>-</v>
      </c>
      <c r="N699" s="1132" t="str">
        <f>IF(ISNUMBER(MATCH(F1496,Oct_Inputs_Calc!O:O,0)),"Oct","-")</f>
        <v>-</v>
      </c>
      <c r="O699" s="1132"/>
      <c r="P699" s="1138" t="str">
        <f>IF(A699=
"A",_xlfn.XLOOKUP(F699,'Section A - Public Patients'!T:T,'Section A - Public Patients'!S:S),
IF(A699="B",_xlfn.XLOOKUP(F699,'Section B - Private Patients'!T:T,'Section B - Private Patients'!S:S),
IF(A699="C",_xlfn.XLOOKUP(F699,'Section C - Psych &amp; Mental Hlth'!T:T,'Section C - Psych &amp; Mental Hlth'!S:S),
IF(A699="D",_xlfn.XLOOKUP(F699,'Section D - Res Com.Care, MPHS '!T:T,'Section D - Res Com.Care, MPHS '!S:S),
IF(A699="E",_xlfn.XLOOKUP(F699,'Section E - Miscellaneous '!T:T,'Section E - Miscellaneous '!S:S))))))</f>
        <v>LINKED</v>
      </c>
      <c r="Q699" s="1145" t="str">
        <f>IF(A699=
"A",_xlfn.XLOOKUP(F699,'Section A - Public Patients'!T:T,'Section A - Public Patients'!V:V),
IF(A699="B",_xlfn.XLOOKUP(F699,'Section B - Private Patients'!T:T,'Section B - Private Patients'!V:V),
IF(A699="C",_xlfn.XLOOKUP(F699,'Section C - Psych &amp; Mental Hlth'!T:T,'Section C - Psych &amp; Mental Hlth'!V:V),
IF(A699="D",_xlfn.XLOOKUP(F699,'Section D - Res Com.Care, MPHS '!T:T,'Section D - Res Com.Care, MPHS '!V:V),
IF(A699="E",_xlfn.XLOOKUP(F699,'Section E - Miscellaneous '!T:T,'Section E - Miscellaneous '!V:V))))))</f>
        <v>B-1.1-002</v>
      </c>
      <c r="R699" s="1202" t="str">
        <f t="shared" si="32"/>
        <v>GSELSDLic Shared Eligible - SD90005701</v>
      </c>
    </row>
    <row r="700" spans="1:18" x14ac:dyDescent="0.2">
      <c r="A700" s="1078" t="str">
        <f t="shared" si="31"/>
        <v>B</v>
      </c>
      <c r="B700" s="1086" t="s">
        <v>92</v>
      </c>
      <c r="C700" s="1438" t="s">
        <v>852</v>
      </c>
      <c r="D700" s="1089" t="s">
        <v>853</v>
      </c>
      <c r="E700" s="1438">
        <v>90007584</v>
      </c>
      <c r="F700" s="1132" t="s">
        <v>5063</v>
      </c>
      <c r="G700" s="1132"/>
      <c r="H700" s="1132"/>
      <c r="I700" s="1132" t="str">
        <f t="shared" si="30"/>
        <v>----Jul----</v>
      </c>
      <c r="J700" s="1132" t="str">
        <f>IF(ISNUMBER(MATCH(F700,Jan_Inputs_Calc!O:O,0)),"Jan","-")</f>
        <v>-</v>
      </c>
      <c r="K700" s="1132" t="str">
        <f>IF(ISNUMBER(MATCH(F700,Mar_Inputs_Calc_exHACC!O:O,0)),"Mar","-")</f>
        <v>-</v>
      </c>
      <c r="L700" s="1132" t="str">
        <f>IF(ISNUMBER(MATCH(F700,Jul_Inputs_Calc!P:P,0)),"Jul","-")</f>
        <v>Jul</v>
      </c>
      <c r="M700" s="1132" t="str">
        <f>IF(ISNUMBER(MATCH(F700,Sep_Inputs_Calc!O:O,0)),"Sep","-")</f>
        <v>-</v>
      </c>
      <c r="N700" s="1132" t="str">
        <f>IF(ISNUMBER(MATCH(F1497,Oct_Inputs_Calc!O:O,0)),"Oct","-")</f>
        <v>-</v>
      </c>
      <c r="O700" s="1132"/>
      <c r="P700" s="1138" t="str">
        <f>IF(A700=
"A",_xlfn.XLOOKUP(F700,'Section A - Public Patients'!T:T,'Section A - Public Patients'!S:S),
IF(A700="B",_xlfn.XLOOKUP(F700,'Section B - Private Patients'!T:T,'Section B - Private Patients'!S:S),
IF(A700="C",_xlfn.XLOOKUP(F700,'Section C - Psych &amp; Mental Hlth'!T:T,'Section C - Psych &amp; Mental Hlth'!S:S),
IF(A700="D",_xlfn.XLOOKUP(F700,'Section D - Res Com.Care, MPHS '!T:T,'Section D - Res Com.Care, MPHS '!S:S),
IF(A700="E",_xlfn.XLOOKUP(F700,'Section E - Miscellaneous '!T:T,'Section E - Miscellaneous '!S:S))))))</f>
        <v>LINKED</v>
      </c>
      <c r="Q700" s="1145" t="str">
        <f>IF(A700=
"A",_xlfn.XLOOKUP(F700,'Section A - Public Patients'!T:T,'Section A - Public Patients'!V:V),
IF(A700="B",_xlfn.XLOOKUP(F700,'Section B - Private Patients'!T:T,'Section B - Private Patients'!V:V),
IF(A700="C",_xlfn.XLOOKUP(F700,'Section C - Psych &amp; Mental Hlth'!T:T,'Section C - Psych &amp; Mental Hlth'!V:V),
IF(A700="D",_xlfn.XLOOKUP(F700,'Section D - Res Com.Care, MPHS '!T:T,'Section D - Res Com.Care, MPHS '!V:V),
IF(A700="E",_xlfn.XLOOKUP(F700,'Section E - Miscellaneous '!T:T,'Section E - Miscellaneous '!V:V))))))</f>
        <v>B-1.1-002</v>
      </c>
      <c r="R700" s="1202" t="str">
        <f t="shared" si="32"/>
        <v>GSDB1ALLic Shared Day Band 1A 90007584</v>
      </c>
    </row>
    <row r="701" spans="1:18" x14ac:dyDescent="0.2">
      <c r="A701" s="1078" t="str">
        <f t="shared" si="31"/>
        <v>B</v>
      </c>
      <c r="B701" s="1086" t="s">
        <v>92</v>
      </c>
      <c r="C701" s="1438" t="s">
        <v>854</v>
      </c>
      <c r="D701" s="1089" t="s">
        <v>855</v>
      </c>
      <c r="E701" s="1438">
        <v>90006580</v>
      </c>
      <c r="F701" s="1132" t="s">
        <v>5064</v>
      </c>
      <c r="G701" s="1132"/>
      <c r="H701" s="1132"/>
      <c r="I701" s="1132" t="str">
        <f t="shared" si="30"/>
        <v>----Jul----</v>
      </c>
      <c r="J701" s="1132" t="str">
        <f>IF(ISNUMBER(MATCH(F701,Jan_Inputs_Calc!O:O,0)),"Jan","-")</f>
        <v>-</v>
      </c>
      <c r="K701" s="1132" t="str">
        <f>IF(ISNUMBER(MATCH(F701,Mar_Inputs_Calc_exHACC!O:O,0)),"Mar","-")</f>
        <v>-</v>
      </c>
      <c r="L701" s="1132" t="str">
        <f>IF(ISNUMBER(MATCH(F701,Jul_Inputs_Calc!P:P,0)),"Jul","-")</f>
        <v>Jul</v>
      </c>
      <c r="M701" s="1132" t="str">
        <f>IF(ISNUMBER(MATCH(F701,Sep_Inputs_Calc!O:O,0)),"Sep","-")</f>
        <v>-</v>
      </c>
      <c r="N701" s="1132" t="str">
        <f>IF(ISNUMBER(MATCH(F1498,Oct_Inputs_Calc!O:O,0)),"Oct","-")</f>
        <v>-</v>
      </c>
      <c r="O701" s="1132"/>
      <c r="P701" s="1138" t="str">
        <f>IF(A701=
"A",_xlfn.XLOOKUP(F701,'Section A - Public Patients'!T:T,'Section A - Public Patients'!S:S),
IF(A701="B",_xlfn.XLOOKUP(F701,'Section B - Private Patients'!T:T,'Section B - Private Patients'!S:S),
IF(A701="C",_xlfn.XLOOKUP(F701,'Section C - Psych &amp; Mental Hlth'!T:T,'Section C - Psych &amp; Mental Hlth'!S:S),
IF(A701="D",_xlfn.XLOOKUP(F701,'Section D - Res Com.Care, MPHS '!T:T,'Section D - Res Com.Care, MPHS '!S:S),
IF(A701="E",_xlfn.XLOOKUP(F701,'Section E - Miscellaneous '!T:T,'Section E - Miscellaneous '!S:S))))))</f>
        <v>LINKED</v>
      </c>
      <c r="Q701" s="1145" t="str">
        <f>IF(A701=
"A",_xlfn.XLOOKUP(F701,'Section A - Public Patients'!T:T,'Section A - Public Patients'!V:V),
IF(A701="B",_xlfn.XLOOKUP(F701,'Section B - Private Patients'!T:T,'Section B - Private Patients'!V:V),
IF(A701="C",_xlfn.XLOOKUP(F701,'Section C - Psych &amp; Mental Hlth'!T:T,'Section C - Psych &amp; Mental Hlth'!V:V),
IF(A701="D",_xlfn.XLOOKUP(F701,'Section D - Res Com.Care, MPHS '!T:T,'Section D - Res Com.Care, MPHS '!V:V),
IF(A701="E",_xlfn.XLOOKUP(F701,'Section E - Miscellaneous '!T:T,'Section E - Miscellaneous '!V:V))))))</f>
        <v>B-1.1-002</v>
      </c>
      <c r="R701" s="1202" t="str">
        <f t="shared" si="32"/>
        <v>GSDB1ALSDLic Shared Day Band 1A - SD90006580</v>
      </c>
    </row>
    <row r="702" spans="1:18" x14ac:dyDescent="0.2">
      <c r="A702" s="1078" t="str">
        <f t="shared" si="31"/>
        <v>B</v>
      </c>
      <c r="B702" s="1086" t="s">
        <v>92</v>
      </c>
      <c r="C702" s="1438" t="s">
        <v>856</v>
      </c>
      <c r="D702" s="1089" t="s">
        <v>857</v>
      </c>
      <c r="E702" s="1438">
        <v>90007585</v>
      </c>
      <c r="F702" s="1132" t="s">
        <v>5065</v>
      </c>
      <c r="G702" s="1132"/>
      <c r="H702" s="1132"/>
      <c r="I702" s="1132" t="str">
        <f t="shared" si="30"/>
        <v>----Jul----</v>
      </c>
      <c r="J702" s="1132" t="str">
        <f>IF(ISNUMBER(MATCH(F702,Jan_Inputs_Calc!O:O,0)),"Jan","-")</f>
        <v>-</v>
      </c>
      <c r="K702" s="1132" t="str">
        <f>IF(ISNUMBER(MATCH(F702,Mar_Inputs_Calc_exHACC!O:O,0)),"Mar","-")</f>
        <v>-</v>
      </c>
      <c r="L702" s="1132" t="str">
        <f>IF(ISNUMBER(MATCH(F702,Jul_Inputs_Calc!P:P,0)),"Jul","-")</f>
        <v>Jul</v>
      </c>
      <c r="M702" s="1132" t="str">
        <f>IF(ISNUMBER(MATCH(F702,Sep_Inputs_Calc!O:O,0)),"Sep","-")</f>
        <v>-</v>
      </c>
      <c r="N702" s="1132" t="str">
        <f>IF(ISNUMBER(MATCH(F1499,Oct_Inputs_Calc!O:O,0)),"Oct","-")</f>
        <v>-</v>
      </c>
      <c r="O702" s="1132"/>
      <c r="P702" s="1138" t="str">
        <f>IF(A702=
"A",_xlfn.XLOOKUP(F702,'Section A - Public Patients'!T:T,'Section A - Public Patients'!S:S),
IF(A702="B",_xlfn.XLOOKUP(F702,'Section B - Private Patients'!T:T,'Section B - Private Patients'!S:S),
IF(A702="C",_xlfn.XLOOKUP(F702,'Section C - Psych &amp; Mental Hlth'!T:T,'Section C - Psych &amp; Mental Hlth'!S:S),
IF(A702="D",_xlfn.XLOOKUP(F702,'Section D - Res Com.Care, MPHS '!T:T,'Section D - Res Com.Care, MPHS '!S:S),
IF(A702="E",_xlfn.XLOOKUP(F702,'Section E - Miscellaneous '!T:T,'Section E - Miscellaneous '!S:S))))))</f>
        <v>LINKED</v>
      </c>
      <c r="Q702" s="1145" t="str">
        <f>IF(A702=
"A",_xlfn.XLOOKUP(F702,'Section A - Public Patients'!T:T,'Section A - Public Patients'!V:V),
IF(A702="B",_xlfn.XLOOKUP(F702,'Section B - Private Patients'!T:T,'Section B - Private Patients'!V:V),
IF(A702="C",_xlfn.XLOOKUP(F702,'Section C - Psych &amp; Mental Hlth'!T:T,'Section C - Psych &amp; Mental Hlth'!V:V),
IF(A702="D",_xlfn.XLOOKUP(F702,'Section D - Res Com.Care, MPHS '!T:T,'Section D - Res Com.Care, MPHS '!V:V),
IF(A702="E",_xlfn.XLOOKUP(F702,'Section E - Miscellaneous '!T:T,'Section E - Miscellaneous '!V:V))))))</f>
        <v>B-1.1-002</v>
      </c>
      <c r="R702" s="1202" t="str">
        <f t="shared" si="32"/>
        <v>GSDB1BLLic Shared Day Band 1B 90007585</v>
      </c>
    </row>
    <row r="703" spans="1:18" x14ac:dyDescent="0.2">
      <c r="A703" s="1078" t="str">
        <f t="shared" si="31"/>
        <v>B</v>
      </c>
      <c r="B703" s="1086" t="s">
        <v>92</v>
      </c>
      <c r="C703" s="1438" t="s">
        <v>858</v>
      </c>
      <c r="D703" s="1089" t="s">
        <v>859</v>
      </c>
      <c r="E703" s="1438">
        <v>90006078</v>
      </c>
      <c r="F703" s="1132" t="s">
        <v>5066</v>
      </c>
      <c r="G703" s="1132"/>
      <c r="H703" s="1132"/>
      <c r="I703" s="1132" t="str">
        <f t="shared" si="30"/>
        <v>----Jul----</v>
      </c>
      <c r="J703" s="1132" t="str">
        <f>IF(ISNUMBER(MATCH(F703,Jan_Inputs_Calc!O:O,0)),"Jan","-")</f>
        <v>-</v>
      </c>
      <c r="K703" s="1132" t="str">
        <f>IF(ISNUMBER(MATCH(F703,Mar_Inputs_Calc_exHACC!O:O,0)),"Mar","-")</f>
        <v>-</v>
      </c>
      <c r="L703" s="1132" t="str">
        <f>IF(ISNUMBER(MATCH(F703,Jul_Inputs_Calc!P:P,0)),"Jul","-")</f>
        <v>Jul</v>
      </c>
      <c r="M703" s="1132" t="str">
        <f>IF(ISNUMBER(MATCH(F703,Sep_Inputs_Calc!O:O,0)),"Sep","-")</f>
        <v>-</v>
      </c>
      <c r="N703" s="1132" t="str">
        <f>IF(ISNUMBER(MATCH(F1500,Oct_Inputs_Calc!O:O,0)),"Oct","-")</f>
        <v>-</v>
      </c>
      <c r="O703" s="1132"/>
      <c r="P703" s="1138" t="str">
        <f>IF(A703=
"A",_xlfn.XLOOKUP(F703,'Section A - Public Patients'!T:T,'Section A - Public Patients'!S:S),
IF(A703="B",_xlfn.XLOOKUP(F703,'Section B - Private Patients'!T:T,'Section B - Private Patients'!S:S),
IF(A703="C",_xlfn.XLOOKUP(F703,'Section C - Psych &amp; Mental Hlth'!T:T,'Section C - Psych &amp; Mental Hlth'!S:S),
IF(A703="D",_xlfn.XLOOKUP(F703,'Section D - Res Com.Care, MPHS '!T:T,'Section D - Res Com.Care, MPHS '!S:S),
IF(A703="E",_xlfn.XLOOKUP(F703,'Section E - Miscellaneous '!T:T,'Section E - Miscellaneous '!S:S))))))</f>
        <v>LINKED</v>
      </c>
      <c r="Q703" s="1145" t="str">
        <f>IF(A703=
"A",_xlfn.XLOOKUP(F703,'Section A - Public Patients'!T:T,'Section A - Public Patients'!V:V),
IF(A703="B",_xlfn.XLOOKUP(F703,'Section B - Private Patients'!T:T,'Section B - Private Patients'!V:V),
IF(A703="C",_xlfn.XLOOKUP(F703,'Section C - Psych &amp; Mental Hlth'!T:T,'Section C - Psych &amp; Mental Hlth'!V:V),
IF(A703="D",_xlfn.XLOOKUP(F703,'Section D - Res Com.Care, MPHS '!T:T,'Section D - Res Com.Care, MPHS '!V:V),
IF(A703="E",_xlfn.XLOOKUP(F703,'Section E - Miscellaneous '!T:T,'Section E - Miscellaneous '!V:V))))))</f>
        <v>B-1.1-002</v>
      </c>
      <c r="R703" s="1202" t="str">
        <f t="shared" si="32"/>
        <v>GSDB1BLSDLic Shared Day Band 1B - SD90006078</v>
      </c>
    </row>
    <row r="704" spans="1:18" x14ac:dyDescent="0.2">
      <c r="A704" s="1078" t="str">
        <f t="shared" si="31"/>
        <v>B</v>
      </c>
      <c r="B704" s="1086" t="s">
        <v>92</v>
      </c>
      <c r="C704" s="1438" t="s">
        <v>860</v>
      </c>
      <c r="D704" s="1089" t="s">
        <v>861</v>
      </c>
      <c r="E704" s="1438">
        <v>90007586</v>
      </c>
      <c r="F704" s="1132" t="s">
        <v>5067</v>
      </c>
      <c r="G704" s="1132"/>
      <c r="H704" s="1132"/>
      <c r="I704" s="1132" t="str">
        <f t="shared" si="30"/>
        <v>----Jul----</v>
      </c>
      <c r="J704" s="1132" t="str">
        <f>IF(ISNUMBER(MATCH(F704,Jan_Inputs_Calc!O:O,0)),"Jan","-")</f>
        <v>-</v>
      </c>
      <c r="K704" s="1132" t="str">
        <f>IF(ISNUMBER(MATCH(F704,Mar_Inputs_Calc_exHACC!O:O,0)),"Mar","-")</f>
        <v>-</v>
      </c>
      <c r="L704" s="1132" t="str">
        <f>IF(ISNUMBER(MATCH(F704,Jul_Inputs_Calc!P:P,0)),"Jul","-")</f>
        <v>Jul</v>
      </c>
      <c r="M704" s="1132" t="str">
        <f>IF(ISNUMBER(MATCH(F704,Sep_Inputs_Calc!O:O,0)),"Sep","-")</f>
        <v>-</v>
      </c>
      <c r="N704" s="1132" t="str">
        <f>IF(ISNUMBER(MATCH(F1501,Oct_Inputs_Calc!O:O,0)),"Oct","-")</f>
        <v>-</v>
      </c>
      <c r="O704" s="1132"/>
      <c r="P704" s="1138" t="str">
        <f>IF(A704=
"A",_xlfn.XLOOKUP(F704,'Section A - Public Patients'!T:T,'Section A - Public Patients'!S:S),
IF(A704="B",_xlfn.XLOOKUP(F704,'Section B - Private Patients'!T:T,'Section B - Private Patients'!S:S),
IF(A704="C",_xlfn.XLOOKUP(F704,'Section C - Psych &amp; Mental Hlth'!T:T,'Section C - Psych &amp; Mental Hlth'!S:S),
IF(A704="D",_xlfn.XLOOKUP(F704,'Section D - Res Com.Care, MPHS '!T:T,'Section D - Res Com.Care, MPHS '!S:S),
IF(A704="E",_xlfn.XLOOKUP(F704,'Section E - Miscellaneous '!T:T,'Section E - Miscellaneous '!S:S))))))</f>
        <v>LINKED</v>
      </c>
      <c r="Q704" s="1145" t="str">
        <f>IF(A704=
"A",_xlfn.XLOOKUP(F704,'Section A - Public Patients'!T:T,'Section A - Public Patients'!V:V),
IF(A704="B",_xlfn.XLOOKUP(F704,'Section B - Private Patients'!T:T,'Section B - Private Patients'!V:V),
IF(A704="C",_xlfn.XLOOKUP(F704,'Section C - Psych &amp; Mental Hlth'!T:T,'Section C - Psych &amp; Mental Hlth'!V:V),
IF(A704="D",_xlfn.XLOOKUP(F704,'Section D - Res Com.Care, MPHS '!T:T,'Section D - Res Com.Care, MPHS '!V:V),
IF(A704="E",_xlfn.XLOOKUP(F704,'Section E - Miscellaneous '!T:T,'Section E - Miscellaneous '!V:V))))))</f>
        <v>B-1.1-006</v>
      </c>
      <c r="R704" s="1202" t="str">
        <f t="shared" si="32"/>
        <v>GSDB2LLic Shared Day Band 2 90007586</v>
      </c>
    </row>
    <row r="705" spans="1:18" x14ac:dyDescent="0.2">
      <c r="A705" s="1078" t="str">
        <f t="shared" si="31"/>
        <v>B</v>
      </c>
      <c r="B705" s="1086" t="s">
        <v>92</v>
      </c>
      <c r="C705" s="1438" t="s">
        <v>862</v>
      </c>
      <c r="D705" s="1089" t="s">
        <v>863</v>
      </c>
      <c r="E705" s="1438">
        <v>90006581</v>
      </c>
      <c r="F705" s="1132" t="s">
        <v>5068</v>
      </c>
      <c r="G705" s="1132"/>
      <c r="H705" s="1132"/>
      <c r="I705" s="1132" t="str">
        <f t="shared" si="30"/>
        <v>----Jul----</v>
      </c>
      <c r="J705" s="1132" t="str">
        <f>IF(ISNUMBER(MATCH(F705,Jan_Inputs_Calc!O:O,0)),"Jan","-")</f>
        <v>-</v>
      </c>
      <c r="K705" s="1132" t="str">
        <f>IF(ISNUMBER(MATCH(F705,Mar_Inputs_Calc_exHACC!O:O,0)),"Mar","-")</f>
        <v>-</v>
      </c>
      <c r="L705" s="1132" t="str">
        <f>IF(ISNUMBER(MATCH(F705,Jul_Inputs_Calc!P:P,0)),"Jul","-")</f>
        <v>Jul</v>
      </c>
      <c r="M705" s="1132" t="str">
        <f>IF(ISNUMBER(MATCH(F705,Sep_Inputs_Calc!O:O,0)),"Sep","-")</f>
        <v>-</v>
      </c>
      <c r="N705" s="1132" t="str">
        <f>IF(ISNUMBER(MATCH(F1502,Oct_Inputs_Calc!O:O,0)),"Oct","-")</f>
        <v>-</v>
      </c>
      <c r="O705" s="1132"/>
      <c r="P705" s="1138" t="str">
        <f>IF(A705=
"A",_xlfn.XLOOKUP(F705,'Section A - Public Patients'!T:T,'Section A - Public Patients'!S:S),
IF(A705="B",_xlfn.XLOOKUP(F705,'Section B - Private Patients'!T:T,'Section B - Private Patients'!S:S),
IF(A705="C",_xlfn.XLOOKUP(F705,'Section C - Psych &amp; Mental Hlth'!T:T,'Section C - Psych &amp; Mental Hlth'!S:S),
IF(A705="D",_xlfn.XLOOKUP(F705,'Section D - Res Com.Care, MPHS '!T:T,'Section D - Res Com.Care, MPHS '!S:S),
IF(A705="E",_xlfn.XLOOKUP(F705,'Section E - Miscellaneous '!T:T,'Section E - Miscellaneous '!S:S))))))</f>
        <v>LINKED</v>
      </c>
      <c r="Q705" s="1145" t="str">
        <f>IF(A705=
"A",_xlfn.XLOOKUP(F705,'Section A - Public Patients'!T:T,'Section A - Public Patients'!V:V),
IF(A705="B",_xlfn.XLOOKUP(F705,'Section B - Private Patients'!T:T,'Section B - Private Patients'!V:V),
IF(A705="C",_xlfn.XLOOKUP(F705,'Section C - Psych &amp; Mental Hlth'!T:T,'Section C - Psych &amp; Mental Hlth'!V:V),
IF(A705="D",_xlfn.XLOOKUP(F705,'Section D - Res Com.Care, MPHS '!T:T,'Section D - Res Com.Care, MPHS '!V:V),
IF(A705="E",_xlfn.XLOOKUP(F705,'Section E - Miscellaneous '!T:T,'Section E - Miscellaneous '!V:V))))))</f>
        <v>B-1.1-006</v>
      </c>
      <c r="R705" s="1202" t="str">
        <f t="shared" si="32"/>
        <v>GSDB2LSDLic Shared Day Band 2 - SD90006581</v>
      </c>
    </row>
    <row r="706" spans="1:18" x14ac:dyDescent="0.2">
      <c r="A706" s="1078" t="str">
        <f t="shared" si="31"/>
        <v>B</v>
      </c>
      <c r="B706" s="1086" t="s">
        <v>92</v>
      </c>
      <c r="C706" s="1438" t="s">
        <v>864</v>
      </c>
      <c r="D706" s="1089" t="s">
        <v>865</v>
      </c>
      <c r="E706" s="1438">
        <v>90007587</v>
      </c>
      <c r="F706" s="1132" t="s">
        <v>5069</v>
      </c>
      <c r="G706" s="1132"/>
      <c r="H706" s="1132"/>
      <c r="I706" s="1132" t="str">
        <f t="shared" si="30"/>
        <v>----Jul----</v>
      </c>
      <c r="J706" s="1132" t="str">
        <f>IF(ISNUMBER(MATCH(F706,Jan_Inputs_Calc!O:O,0)),"Jan","-")</f>
        <v>-</v>
      </c>
      <c r="K706" s="1132" t="str">
        <f>IF(ISNUMBER(MATCH(F706,Mar_Inputs_Calc_exHACC!O:O,0)),"Mar","-")</f>
        <v>-</v>
      </c>
      <c r="L706" s="1132" t="str">
        <f>IF(ISNUMBER(MATCH(F706,Jul_Inputs_Calc!P:P,0)),"Jul","-")</f>
        <v>Jul</v>
      </c>
      <c r="M706" s="1132" t="str">
        <f>IF(ISNUMBER(MATCH(F706,Sep_Inputs_Calc!O:O,0)),"Sep","-")</f>
        <v>-</v>
      </c>
      <c r="N706" s="1132" t="str">
        <f>IF(ISNUMBER(MATCH(F1503,Oct_Inputs_Calc!O:O,0)),"Oct","-")</f>
        <v>-</v>
      </c>
      <c r="O706" s="1132"/>
      <c r="P706" s="1138" t="str">
        <f>IF(A706=
"A",_xlfn.XLOOKUP(F706,'Section A - Public Patients'!T:T,'Section A - Public Patients'!S:S),
IF(A706="B",_xlfn.XLOOKUP(F706,'Section B - Private Patients'!T:T,'Section B - Private Patients'!S:S),
IF(A706="C",_xlfn.XLOOKUP(F706,'Section C - Psych &amp; Mental Hlth'!T:T,'Section C - Psych &amp; Mental Hlth'!S:S),
IF(A706="D",_xlfn.XLOOKUP(F706,'Section D - Res Com.Care, MPHS '!T:T,'Section D - Res Com.Care, MPHS '!S:S),
IF(A706="E",_xlfn.XLOOKUP(F706,'Section E - Miscellaneous '!T:T,'Section E - Miscellaneous '!S:S))))))</f>
        <v>LINKED</v>
      </c>
      <c r="Q706" s="1145" t="str">
        <f>IF(A706=
"A",_xlfn.XLOOKUP(F706,'Section A - Public Patients'!T:T,'Section A - Public Patients'!V:V),
IF(A706="B",_xlfn.XLOOKUP(F706,'Section B - Private Patients'!T:T,'Section B - Private Patients'!V:V),
IF(A706="C",_xlfn.XLOOKUP(F706,'Section C - Psych &amp; Mental Hlth'!T:T,'Section C - Psych &amp; Mental Hlth'!V:V),
IF(A706="D",_xlfn.XLOOKUP(F706,'Section D - Res Com.Care, MPHS '!T:T,'Section D - Res Com.Care, MPHS '!V:V),
IF(A706="E",_xlfn.XLOOKUP(F706,'Section E - Miscellaneous '!T:T,'Section E - Miscellaneous '!V:V))))))</f>
        <v>B-1.1-007</v>
      </c>
      <c r="R706" s="1202" t="str">
        <f t="shared" si="32"/>
        <v>GSDB3LLic Shared Day Band 3 90007587</v>
      </c>
    </row>
    <row r="707" spans="1:18" x14ac:dyDescent="0.2">
      <c r="A707" s="1078" t="str">
        <f t="shared" si="31"/>
        <v>B</v>
      </c>
      <c r="B707" s="1086" t="s">
        <v>92</v>
      </c>
      <c r="C707" s="1438" t="s">
        <v>866</v>
      </c>
      <c r="D707" s="1089" t="s">
        <v>867</v>
      </c>
      <c r="E707" s="1438">
        <v>90005827</v>
      </c>
      <c r="F707" s="1132" t="s">
        <v>5070</v>
      </c>
      <c r="G707" s="1132"/>
      <c r="H707" s="1132"/>
      <c r="I707" s="1132" t="str">
        <f t="shared" si="30"/>
        <v>----Jul----</v>
      </c>
      <c r="J707" s="1132" t="str">
        <f>IF(ISNUMBER(MATCH(F707,Jan_Inputs_Calc!O:O,0)),"Jan","-")</f>
        <v>-</v>
      </c>
      <c r="K707" s="1132" t="str">
        <f>IF(ISNUMBER(MATCH(F707,Mar_Inputs_Calc_exHACC!O:O,0)),"Mar","-")</f>
        <v>-</v>
      </c>
      <c r="L707" s="1132" t="str">
        <f>IF(ISNUMBER(MATCH(F707,Jul_Inputs_Calc!P:P,0)),"Jul","-")</f>
        <v>Jul</v>
      </c>
      <c r="M707" s="1132" t="str">
        <f>IF(ISNUMBER(MATCH(F707,Sep_Inputs_Calc!O:O,0)),"Sep","-")</f>
        <v>-</v>
      </c>
      <c r="N707" s="1132" t="str">
        <f>IF(ISNUMBER(MATCH(F1504,Oct_Inputs_Calc!O:O,0)),"Oct","-")</f>
        <v>-</v>
      </c>
      <c r="O707" s="1132"/>
      <c r="P707" s="1138" t="str">
        <f>IF(A707=
"A",_xlfn.XLOOKUP(F707,'Section A - Public Patients'!T:T,'Section A - Public Patients'!S:S),
IF(A707="B",_xlfn.XLOOKUP(F707,'Section B - Private Patients'!T:T,'Section B - Private Patients'!S:S),
IF(A707="C",_xlfn.XLOOKUP(F707,'Section C - Psych &amp; Mental Hlth'!T:T,'Section C - Psych &amp; Mental Hlth'!S:S),
IF(A707="D",_xlfn.XLOOKUP(F707,'Section D - Res Com.Care, MPHS '!T:T,'Section D - Res Com.Care, MPHS '!S:S),
IF(A707="E",_xlfn.XLOOKUP(F707,'Section E - Miscellaneous '!T:T,'Section E - Miscellaneous '!S:S))))))</f>
        <v>LINKED</v>
      </c>
      <c r="Q707" s="1145" t="str">
        <f>IF(A707=
"A",_xlfn.XLOOKUP(F707,'Section A - Public Patients'!T:T,'Section A - Public Patients'!V:V),
IF(A707="B",_xlfn.XLOOKUP(F707,'Section B - Private Patients'!T:T,'Section B - Private Patients'!V:V),
IF(A707="C",_xlfn.XLOOKUP(F707,'Section C - Psych &amp; Mental Hlth'!T:T,'Section C - Psych &amp; Mental Hlth'!V:V),
IF(A707="D",_xlfn.XLOOKUP(F707,'Section D - Res Com.Care, MPHS '!T:T,'Section D - Res Com.Care, MPHS '!V:V),
IF(A707="E",_xlfn.XLOOKUP(F707,'Section E - Miscellaneous '!T:T,'Section E - Miscellaneous '!V:V))))))</f>
        <v>B-1.1-007</v>
      </c>
      <c r="R707" s="1202" t="str">
        <f t="shared" si="32"/>
        <v>GSDB3LSDLic Shared Day Band 3 - SD90005827</v>
      </c>
    </row>
    <row r="708" spans="1:18" x14ac:dyDescent="0.2">
      <c r="A708" s="1078" t="str">
        <f t="shared" si="31"/>
        <v>B</v>
      </c>
      <c r="B708" s="1086" t="s">
        <v>92</v>
      </c>
      <c r="C708" s="1438" t="s">
        <v>868</v>
      </c>
      <c r="D708" s="1089" t="s">
        <v>869</v>
      </c>
      <c r="E708" s="1438">
        <v>90007588</v>
      </c>
      <c r="F708" s="1132" t="s">
        <v>5071</v>
      </c>
      <c r="G708" s="1132"/>
      <c r="H708" s="1132"/>
      <c r="I708" s="1132" t="str">
        <f t="shared" si="30"/>
        <v>----Jul----</v>
      </c>
      <c r="J708" s="1132" t="str">
        <f>IF(ISNUMBER(MATCH(F708,Jan_Inputs_Calc!O:O,0)),"Jan","-")</f>
        <v>-</v>
      </c>
      <c r="K708" s="1132" t="str">
        <f>IF(ISNUMBER(MATCH(F708,Mar_Inputs_Calc_exHACC!O:O,0)),"Mar","-")</f>
        <v>-</v>
      </c>
      <c r="L708" s="1132" t="str">
        <f>IF(ISNUMBER(MATCH(F708,Jul_Inputs_Calc!P:P,0)),"Jul","-")</f>
        <v>Jul</v>
      </c>
      <c r="M708" s="1132" t="str">
        <f>IF(ISNUMBER(MATCH(F708,Sep_Inputs_Calc!O:O,0)),"Sep","-")</f>
        <v>-</v>
      </c>
      <c r="N708" s="1132" t="str">
        <f>IF(ISNUMBER(MATCH(F1505,Oct_Inputs_Calc!O:O,0)),"Oct","-")</f>
        <v>-</v>
      </c>
      <c r="O708" s="1132"/>
      <c r="P708" s="1138" t="str">
        <f>IF(A708=
"A",_xlfn.XLOOKUP(F708,'Section A - Public Patients'!T:T,'Section A - Public Patients'!S:S),
IF(A708="B",_xlfn.XLOOKUP(F708,'Section B - Private Patients'!T:T,'Section B - Private Patients'!S:S),
IF(A708="C",_xlfn.XLOOKUP(F708,'Section C - Psych &amp; Mental Hlth'!T:T,'Section C - Psych &amp; Mental Hlth'!S:S),
IF(A708="D",_xlfn.XLOOKUP(F708,'Section D - Res Com.Care, MPHS '!T:T,'Section D - Res Com.Care, MPHS '!S:S),
IF(A708="E",_xlfn.XLOOKUP(F708,'Section E - Miscellaneous '!T:T,'Section E - Miscellaneous '!S:S))))))</f>
        <v>LINKED</v>
      </c>
      <c r="Q708" s="1145" t="str">
        <f>IF(A708=
"A",_xlfn.XLOOKUP(F708,'Section A - Public Patients'!T:T,'Section A - Public Patients'!V:V),
IF(A708="B",_xlfn.XLOOKUP(F708,'Section B - Private Patients'!T:T,'Section B - Private Patients'!V:V),
IF(A708="C",_xlfn.XLOOKUP(F708,'Section C - Psych &amp; Mental Hlth'!T:T,'Section C - Psych &amp; Mental Hlth'!V:V),
IF(A708="D",_xlfn.XLOOKUP(F708,'Section D - Res Com.Care, MPHS '!T:T,'Section D - Res Com.Care, MPHS '!V:V),
IF(A708="E",_xlfn.XLOOKUP(F708,'Section E - Miscellaneous '!T:T,'Section E - Miscellaneous '!V:V))))))</f>
        <v>B-1.1-008</v>
      </c>
      <c r="R708" s="1202" t="str">
        <f t="shared" si="32"/>
        <v>GSDB4LLic Shared Day Band 490007588</v>
      </c>
    </row>
    <row r="709" spans="1:18" x14ac:dyDescent="0.2">
      <c r="A709" s="1078" t="str">
        <f t="shared" si="31"/>
        <v>B</v>
      </c>
      <c r="B709" s="1086" t="s">
        <v>92</v>
      </c>
      <c r="C709" s="1438" t="s">
        <v>870</v>
      </c>
      <c r="D709" s="1089" t="s">
        <v>871</v>
      </c>
      <c r="E709" s="1438">
        <v>90006582</v>
      </c>
      <c r="F709" s="1132" t="s">
        <v>5072</v>
      </c>
      <c r="G709" s="1132"/>
      <c r="H709" s="1132"/>
      <c r="I709" s="1132" t="str">
        <f t="shared" si="30"/>
        <v>----Jul----</v>
      </c>
      <c r="J709" s="1132" t="str">
        <f>IF(ISNUMBER(MATCH(F709,Jan_Inputs_Calc!O:O,0)),"Jan","-")</f>
        <v>-</v>
      </c>
      <c r="K709" s="1132" t="str">
        <f>IF(ISNUMBER(MATCH(F709,Mar_Inputs_Calc_exHACC!O:O,0)),"Mar","-")</f>
        <v>-</v>
      </c>
      <c r="L709" s="1132" t="str">
        <f>IF(ISNUMBER(MATCH(F709,Jul_Inputs_Calc!P:P,0)),"Jul","-")</f>
        <v>Jul</v>
      </c>
      <c r="M709" s="1132" t="str">
        <f>IF(ISNUMBER(MATCH(F709,Sep_Inputs_Calc!O:O,0)),"Sep","-")</f>
        <v>-</v>
      </c>
      <c r="N709" s="1132" t="str">
        <f>IF(ISNUMBER(MATCH(F1506,Oct_Inputs_Calc!O:O,0)),"Oct","-")</f>
        <v>-</v>
      </c>
      <c r="O709" s="1132"/>
      <c r="P709" s="1138" t="str">
        <f>IF(A709=
"A",_xlfn.XLOOKUP(F709,'Section A - Public Patients'!T:T,'Section A - Public Patients'!S:S),
IF(A709="B",_xlfn.XLOOKUP(F709,'Section B - Private Patients'!T:T,'Section B - Private Patients'!S:S),
IF(A709="C",_xlfn.XLOOKUP(F709,'Section C - Psych &amp; Mental Hlth'!T:T,'Section C - Psych &amp; Mental Hlth'!S:S),
IF(A709="D",_xlfn.XLOOKUP(F709,'Section D - Res Com.Care, MPHS '!T:T,'Section D - Res Com.Care, MPHS '!S:S),
IF(A709="E",_xlfn.XLOOKUP(F709,'Section E - Miscellaneous '!T:T,'Section E - Miscellaneous '!S:S))))))</f>
        <v>LINKED</v>
      </c>
      <c r="Q709" s="1145" t="str">
        <f>IF(A709=
"A",_xlfn.XLOOKUP(F709,'Section A - Public Patients'!T:T,'Section A - Public Patients'!V:V),
IF(A709="B",_xlfn.XLOOKUP(F709,'Section B - Private Patients'!T:T,'Section B - Private Patients'!V:V),
IF(A709="C",_xlfn.XLOOKUP(F709,'Section C - Psych &amp; Mental Hlth'!T:T,'Section C - Psych &amp; Mental Hlth'!V:V),
IF(A709="D",_xlfn.XLOOKUP(F709,'Section D - Res Com.Care, MPHS '!T:T,'Section D - Res Com.Care, MPHS '!V:V),
IF(A709="E",_xlfn.XLOOKUP(F709,'Section E - Miscellaneous '!T:T,'Section E - Miscellaneous '!V:V))))))</f>
        <v>B-1.1-008</v>
      </c>
      <c r="R709" s="1202" t="str">
        <f t="shared" si="32"/>
        <v>GSDB4LSDLic Shared Day Band 4 - SD90006582</v>
      </c>
    </row>
    <row r="710" spans="1:18" x14ac:dyDescent="0.2">
      <c r="A710" s="1078" t="str">
        <f t="shared" si="31"/>
        <v>B</v>
      </c>
      <c r="B710" s="1086" t="s">
        <v>2350</v>
      </c>
      <c r="C710" s="1438" t="s">
        <v>876</v>
      </c>
      <c r="D710" s="1089" t="s">
        <v>877</v>
      </c>
      <c r="E710" s="1438">
        <v>90007589</v>
      </c>
      <c r="F710" s="1132" t="s">
        <v>5073</v>
      </c>
      <c r="G710" s="1132"/>
      <c r="H710" s="1132"/>
      <c r="I710" s="1132" t="str">
        <f t="shared" si="30"/>
        <v>----Jul----</v>
      </c>
      <c r="J710" s="1132" t="str">
        <f>IF(ISNUMBER(MATCH(F710,Jan_Inputs_Calc!O:O,0)),"Jan","-")</f>
        <v>-</v>
      </c>
      <c r="K710" s="1132" t="str">
        <f>IF(ISNUMBER(MATCH(F710,Mar_Inputs_Calc_exHACC!O:O,0)),"Mar","-")</f>
        <v>-</v>
      </c>
      <c r="L710" s="1132" t="str">
        <f>IF(ISNUMBER(MATCH(F710,Jul_Inputs_Calc!P:P,0)),"Jul","-")</f>
        <v>Jul</v>
      </c>
      <c r="M710" s="1132" t="str">
        <f>IF(ISNUMBER(MATCH(F710,Sep_Inputs_Calc!O:O,0)),"Sep","-")</f>
        <v>-</v>
      </c>
      <c r="N710" s="1132" t="str">
        <f>IF(ISNUMBER(MATCH(F1507,Oct_Inputs_Calc!O:O,0)),"Oct","-")</f>
        <v>-</v>
      </c>
      <c r="O710" s="1132"/>
      <c r="P710" s="1138" t="str">
        <f>IF(A710=
"A",_xlfn.XLOOKUP(F710,'Section A - Public Patients'!T:T,'Section A - Public Patients'!S:S),
IF(A710="B",_xlfn.XLOOKUP(F710,'Section B - Private Patients'!T:T,'Section B - Private Patients'!S:S),
IF(A710="C",_xlfn.XLOOKUP(F710,'Section C - Psych &amp; Mental Hlth'!T:T,'Section C - Psych &amp; Mental Hlth'!S:S),
IF(A710="D",_xlfn.XLOOKUP(F710,'Section D - Res Com.Care, MPHS '!T:T,'Section D - Res Com.Care, MPHS '!S:S),
IF(A710="E",_xlfn.XLOOKUP(F710,'Section E - Miscellaneous '!T:T,'Section E - Miscellaneous '!S:S))))))</f>
        <v>LINKED</v>
      </c>
      <c r="Q710" s="1145" t="str">
        <f>IF(A710=
"A",_xlfn.XLOOKUP(F710,'Section A - Public Patients'!T:T,'Section A - Public Patients'!V:V),
IF(A710="B",_xlfn.XLOOKUP(F710,'Section B - Private Patients'!T:T,'Section B - Private Patients'!V:V),
IF(A710="C",_xlfn.XLOOKUP(F710,'Section C - Psych &amp; Mental Hlth'!T:T,'Section C - Psych &amp; Mental Hlth'!V:V),
IF(A710="D",_xlfn.XLOOKUP(F710,'Section D - Res Com.Care, MPHS '!T:T,'Section D - Res Com.Care, MPHS '!V:V),
IF(A710="E",_xlfn.XLOOKUP(F710,'Section E - Miscellaneous '!T:T,'Section E - Miscellaneous '!V:V))))))</f>
        <v>B-1.1-008</v>
      </c>
      <c r="R710" s="1202" t="str">
        <f t="shared" si="32"/>
        <v>GSQLLic Shared Qualified90007589</v>
      </c>
    </row>
    <row r="711" spans="1:18" x14ac:dyDescent="0.2">
      <c r="A711" s="1078" t="str">
        <f t="shared" si="31"/>
        <v>B</v>
      </c>
      <c r="B711" s="1086" t="s">
        <v>2350</v>
      </c>
      <c r="C711" s="1438" t="s">
        <v>878</v>
      </c>
      <c r="D711" s="1089" t="s">
        <v>879</v>
      </c>
      <c r="E711" s="1438">
        <v>90006079</v>
      </c>
      <c r="F711" s="1132" t="s">
        <v>5074</v>
      </c>
      <c r="G711" s="1132"/>
      <c r="H711" s="1132"/>
      <c r="I711" s="1132" t="str">
        <f t="shared" si="30"/>
        <v>----Jul----</v>
      </c>
      <c r="J711" s="1132" t="str">
        <f>IF(ISNUMBER(MATCH(F711,Jan_Inputs_Calc!O:O,0)),"Jan","-")</f>
        <v>-</v>
      </c>
      <c r="K711" s="1132" t="str">
        <f>IF(ISNUMBER(MATCH(F711,Mar_Inputs_Calc_exHACC!O:O,0)),"Mar","-")</f>
        <v>-</v>
      </c>
      <c r="L711" s="1132" t="str">
        <f>IF(ISNUMBER(MATCH(F711,Jul_Inputs_Calc!P:P,0)),"Jul","-")</f>
        <v>Jul</v>
      </c>
      <c r="M711" s="1132" t="str">
        <f>IF(ISNUMBER(MATCH(F711,Sep_Inputs_Calc!O:O,0)),"Sep","-")</f>
        <v>-</v>
      </c>
      <c r="N711" s="1132" t="str">
        <f>IF(ISNUMBER(MATCH(F1508,Oct_Inputs_Calc!O:O,0)),"Oct","-")</f>
        <v>-</v>
      </c>
      <c r="O711" s="1132"/>
      <c r="P711" s="1138" t="str">
        <f>IF(A711=
"A",_xlfn.XLOOKUP(F711,'Section A - Public Patients'!T:T,'Section A - Public Patients'!S:S),
IF(A711="B",_xlfn.XLOOKUP(F711,'Section B - Private Patients'!T:T,'Section B - Private Patients'!S:S),
IF(A711="C",_xlfn.XLOOKUP(F711,'Section C - Psych &amp; Mental Hlth'!T:T,'Section C - Psych &amp; Mental Hlth'!S:S),
IF(A711="D",_xlfn.XLOOKUP(F711,'Section D - Res Com.Care, MPHS '!T:T,'Section D - Res Com.Care, MPHS '!S:S),
IF(A711="E",_xlfn.XLOOKUP(F711,'Section E - Miscellaneous '!T:T,'Section E - Miscellaneous '!S:S))))))</f>
        <v>LINKED</v>
      </c>
      <c r="Q711" s="1145" t="str">
        <f>IF(A711=
"A",_xlfn.XLOOKUP(F711,'Section A - Public Patients'!T:T,'Section A - Public Patients'!V:V),
IF(A711="B",_xlfn.XLOOKUP(F711,'Section B - Private Patients'!T:T,'Section B - Private Patients'!V:V),
IF(A711="C",_xlfn.XLOOKUP(F711,'Section C - Psych &amp; Mental Hlth'!T:T,'Section C - Psych &amp; Mental Hlth'!V:V),
IF(A711="D",_xlfn.XLOOKUP(F711,'Section D - Res Com.Care, MPHS '!T:T,'Section D - Res Com.Care, MPHS '!V:V),
IF(A711="E",_xlfn.XLOOKUP(F711,'Section E - Miscellaneous '!T:T,'Section E - Miscellaneous '!V:V))))))</f>
        <v>B-1.1-002</v>
      </c>
      <c r="R711" s="1202" t="str">
        <f t="shared" si="32"/>
        <v>GSQLSDLic Shared Qualified - SD90006079</v>
      </c>
    </row>
    <row r="712" spans="1:18" x14ac:dyDescent="0.2">
      <c r="A712" s="1078" t="str">
        <f t="shared" si="31"/>
        <v>B</v>
      </c>
      <c r="B712" s="1086" t="s">
        <v>2350</v>
      </c>
      <c r="C712" s="1438" t="s">
        <v>880</v>
      </c>
      <c r="D712" s="1089" t="s">
        <v>881</v>
      </c>
      <c r="E712" s="1438" t="s">
        <v>6181</v>
      </c>
      <c r="F712" s="1132" t="s">
        <v>5075</v>
      </c>
      <c r="G712" s="1132"/>
      <c r="H712" s="1132"/>
      <c r="I712" s="1132" t="str">
        <f t="shared" ref="I712:I775" si="33">_xlfn.CONCAT(J712,"-",K712,"-",L712,"-",M712,"-",N712)</f>
        <v>---------</v>
      </c>
      <c r="J712" s="1132" t="str">
        <f>IF(ISNUMBER(MATCH(F712,Jan_Inputs_Calc!O:O,0)),"Jan","-")</f>
        <v>-</v>
      </c>
      <c r="K712" s="1132" t="str">
        <f>IF(ISNUMBER(MATCH(F712,Mar_Inputs_Calc_exHACC!O:O,0)),"Mar","-")</f>
        <v>-</v>
      </c>
      <c r="L712" s="1132" t="str">
        <f>IF(ISNUMBER(MATCH(F712,Jul_Inputs_Calc!P:P,0)),"Jul","-")</f>
        <v>-</v>
      </c>
      <c r="M712" s="1132" t="str">
        <f>IF(ISNUMBER(MATCH(F712,Sep_Inputs_Calc!O:O,0)),"Sep","-")</f>
        <v>-</v>
      </c>
      <c r="N712" s="1132" t="str">
        <f>IF(ISNUMBER(MATCH(F1509,Oct_Inputs_Calc!O:O,0)),"Oct","-")</f>
        <v>-</v>
      </c>
      <c r="O712" s="1132"/>
      <c r="P712" s="1138" t="str">
        <f>IF(A712=
"A",_xlfn.XLOOKUP(F712,'Section A - Public Patients'!T:T,'Section A - Public Patients'!S:S),
IF(A712="B",_xlfn.XLOOKUP(F712,'Section B - Private Patients'!T:T,'Section B - Private Patients'!S:S),
IF(A712="C",_xlfn.XLOOKUP(F712,'Section C - Psych &amp; Mental Hlth'!T:T,'Section C - Psych &amp; Mental Hlth'!S:S),
IF(A712="D",_xlfn.XLOOKUP(F712,'Section D - Res Com.Care, MPHS '!T:T,'Section D - Res Com.Care, MPHS '!S:S),
IF(A712="E",_xlfn.XLOOKUP(F712,'Section E - Miscellaneous '!T:T,'Section E - Miscellaneous '!S:S))))))</f>
        <v>NIL</v>
      </c>
      <c r="Q712" s="1145">
        <f>IF(A712=
"A",_xlfn.XLOOKUP(F712,'Section A - Public Patients'!T:T,'Section A - Public Patients'!V:V),
IF(A712="B",_xlfn.XLOOKUP(F712,'Section B - Private Patients'!T:T,'Section B - Private Patients'!V:V),
IF(A712="C",_xlfn.XLOOKUP(F712,'Section C - Psych &amp; Mental Hlth'!T:T,'Section C - Psych &amp; Mental Hlth'!V:V),
IF(A712="D",_xlfn.XLOOKUP(F712,'Section D - Res Com.Care, MPHS '!T:T,'Section D - Res Com.Care, MPHS '!V:V),
IF(A712="E",_xlfn.XLOOKUP(F712,'Section E - Miscellaneous '!T:T,'Section E - Miscellaneous '!V:V))))))</f>
        <v>0</v>
      </c>
      <c r="R712" s="1202" t="str">
        <f t="shared" si="32"/>
        <v>GSUQLLic Shared Unqualified Nil</v>
      </c>
    </row>
    <row r="713" spans="1:18" x14ac:dyDescent="0.2">
      <c r="A713" s="1078" t="str">
        <f t="shared" ref="A713:A776" si="34">LEFT(F713,1)</f>
        <v>B</v>
      </c>
      <c r="B713" s="1086" t="s">
        <v>2350</v>
      </c>
      <c r="C713" s="1438" t="s">
        <v>882</v>
      </c>
      <c r="D713" s="1089" t="s">
        <v>883</v>
      </c>
      <c r="E713" s="1438" t="s">
        <v>6181</v>
      </c>
      <c r="F713" s="1132" t="s">
        <v>5076</v>
      </c>
      <c r="G713" s="1132"/>
      <c r="H713" s="1132"/>
      <c r="I713" s="1132" t="str">
        <f t="shared" si="33"/>
        <v>---------</v>
      </c>
      <c r="J713" s="1132" t="str">
        <f>IF(ISNUMBER(MATCH(F713,Jan_Inputs_Calc!O:O,0)),"Jan","-")</f>
        <v>-</v>
      </c>
      <c r="K713" s="1132" t="str">
        <f>IF(ISNUMBER(MATCH(F713,Mar_Inputs_Calc_exHACC!O:O,0)),"Mar","-")</f>
        <v>-</v>
      </c>
      <c r="L713" s="1132" t="str">
        <f>IF(ISNUMBER(MATCH(F713,Jul_Inputs_Calc!P:P,0)),"Jul","-")</f>
        <v>-</v>
      </c>
      <c r="M713" s="1132" t="str">
        <f>IF(ISNUMBER(MATCH(F713,Sep_Inputs_Calc!O:O,0)),"Sep","-")</f>
        <v>-</v>
      </c>
      <c r="N713" s="1132" t="str">
        <f>IF(ISNUMBER(MATCH(F1510,Oct_Inputs_Calc!O:O,0)),"Oct","-")</f>
        <v>-</v>
      </c>
      <c r="O713" s="1132"/>
      <c r="P713" s="1138" t="str">
        <f>IF(A713=
"A",_xlfn.XLOOKUP(F713,'Section A - Public Patients'!T:T,'Section A - Public Patients'!S:S),
IF(A713="B",_xlfn.XLOOKUP(F713,'Section B - Private Patients'!T:T,'Section B - Private Patients'!S:S),
IF(A713="C",_xlfn.XLOOKUP(F713,'Section C - Psych &amp; Mental Hlth'!T:T,'Section C - Psych &amp; Mental Hlth'!S:S),
IF(A713="D",_xlfn.XLOOKUP(F713,'Section D - Res Com.Care, MPHS '!T:T,'Section D - Res Com.Care, MPHS '!S:S),
IF(A713="E",_xlfn.XLOOKUP(F713,'Section E - Miscellaneous '!T:T,'Section E - Miscellaneous '!S:S))))))</f>
        <v>NIL</v>
      </c>
      <c r="Q713" s="1145">
        <f>IF(A713=
"A",_xlfn.XLOOKUP(F713,'Section A - Public Patients'!T:T,'Section A - Public Patients'!V:V),
IF(A713="B",_xlfn.XLOOKUP(F713,'Section B - Private Patients'!T:T,'Section B - Private Patients'!V:V),
IF(A713="C",_xlfn.XLOOKUP(F713,'Section C - Psych &amp; Mental Hlth'!T:T,'Section C - Psych &amp; Mental Hlth'!V:V),
IF(A713="D",_xlfn.XLOOKUP(F713,'Section D - Res Com.Care, MPHS '!T:T,'Section D - Res Com.Care, MPHS '!V:V),
IF(A713="E",_xlfn.XLOOKUP(F713,'Section E - Miscellaneous '!T:T,'Section E - Miscellaneous '!V:V))))))</f>
        <v>0</v>
      </c>
      <c r="R713" s="1202" t="str">
        <f t="shared" ref="R713:R776" si="35">_xlfn.CONCAT(C713,D713,E713)</f>
        <v>GSUQLSDLic Shared Unqualified - SDNil</v>
      </c>
    </row>
    <row r="714" spans="1:18" x14ac:dyDescent="0.2">
      <c r="A714" s="1078" t="str">
        <f t="shared" si="34"/>
        <v>B</v>
      </c>
      <c r="B714" s="1086" t="s">
        <v>2354</v>
      </c>
      <c r="C714" s="1438" t="s">
        <v>884</v>
      </c>
      <c r="D714" s="1089" t="s">
        <v>885</v>
      </c>
      <c r="E714" s="1438">
        <v>90007590</v>
      </c>
      <c r="F714" s="1132" t="s">
        <v>5077</v>
      </c>
      <c r="G714" s="1132"/>
      <c r="H714" s="1132"/>
      <c r="I714" s="1132" t="str">
        <f t="shared" si="33"/>
        <v>--Mar---Sep--</v>
      </c>
      <c r="J714" s="1132" t="str">
        <f>IF(ISNUMBER(MATCH(F714,Jan_Inputs_Calc!O:O,0)),"Jan","-")</f>
        <v>-</v>
      </c>
      <c r="K714" s="1132" t="str">
        <f>IF(ISNUMBER(MATCH(F714,Mar_Inputs_Calc_exHACC!O:O,0)),"Mar","-")</f>
        <v>Mar</v>
      </c>
      <c r="L714" s="1132" t="str">
        <f>IF(ISNUMBER(MATCH(F714,Jul_Inputs_Calc!P:P,0)),"Jul","-")</f>
        <v>-</v>
      </c>
      <c r="M714" s="1132" t="str">
        <f>IF(ISNUMBER(MATCH(F714,Sep_Inputs_Calc!O:O,0)),"Sep","-")</f>
        <v>Sep</v>
      </c>
      <c r="N714" s="1132" t="str">
        <f>IF(ISNUMBER(MATCH(F1511,Oct_Inputs_Calc!O:O,0)),"Oct","-")</f>
        <v>-</v>
      </c>
      <c r="O714" s="1132"/>
      <c r="P714" s="1138" t="str">
        <f>IF(A714=
"A",_xlfn.XLOOKUP(F714,'Section A - Public Patients'!T:T,'Section A - Public Patients'!S:S),
IF(A714="B",_xlfn.XLOOKUP(F714,'Section B - Private Patients'!T:T,'Section B - Private Patients'!S:S),
IF(A714="C",_xlfn.XLOOKUP(F714,'Section C - Psych &amp; Mental Hlth'!T:T,'Section C - Psych &amp; Mental Hlth'!S:S),
IF(A714="D",_xlfn.XLOOKUP(F714,'Section D - Res Com.Care, MPHS '!T:T,'Section D - Res Com.Care, MPHS '!S:S),
IF(A714="E",_xlfn.XLOOKUP(F714,'Section E - Miscellaneous '!T:T,'Section E - Miscellaneous '!S:S))))))</f>
        <v>LINKED</v>
      </c>
      <c r="Q714" s="1145" t="str">
        <f>IF(A714=
"A",_xlfn.XLOOKUP(F714,'Section A - Public Patients'!T:T,'Section A - Public Patients'!V:V),
IF(A714="B",_xlfn.XLOOKUP(F714,'Section B - Private Patients'!T:T,'Section B - Private Patients'!V:V),
IF(A714="C",_xlfn.XLOOKUP(F714,'Section C - Psych &amp; Mental Hlth'!T:T,'Section C - Psych &amp; Mental Hlth'!V:V),
IF(A714="D",_xlfn.XLOOKUP(F714,'Section D - Res Com.Care, MPHS '!T:T,'Section D - Res Com.Care, MPHS '!V:V),
IF(A714="E",_xlfn.XLOOKUP(F714,'Section E - Miscellaneous '!T:T,'Section E - Miscellaneous '!V:V))))))</f>
        <v>B-1.1-029</v>
      </c>
      <c r="R714" s="1202" t="str">
        <f t="shared" si="35"/>
        <v>GSGSLLic Shared Long Stay (with client contribution)90007590</v>
      </c>
    </row>
    <row r="715" spans="1:18" x14ac:dyDescent="0.2">
      <c r="A715" s="1078" t="str">
        <f t="shared" si="34"/>
        <v>B</v>
      </c>
      <c r="B715" s="1086" t="s">
        <v>2354</v>
      </c>
      <c r="C715" s="1438" t="s">
        <v>886</v>
      </c>
      <c r="D715" s="1089" t="s">
        <v>887</v>
      </c>
      <c r="E715" s="1438">
        <v>90006583</v>
      </c>
      <c r="F715" s="1132" t="s">
        <v>5078</v>
      </c>
      <c r="G715" s="1132"/>
      <c r="H715" s="1132"/>
      <c r="I715" s="1132" t="str">
        <f t="shared" si="33"/>
        <v>--Mar---Sep--</v>
      </c>
      <c r="J715" s="1132" t="str">
        <f>IF(ISNUMBER(MATCH(F715,Jan_Inputs_Calc!O:O,0)),"Jan","-")</f>
        <v>-</v>
      </c>
      <c r="K715" s="1132" t="str">
        <f>IF(ISNUMBER(MATCH(F715,Mar_Inputs_Calc_exHACC!O:O,0)),"Mar","-")</f>
        <v>Mar</v>
      </c>
      <c r="L715" s="1132" t="str">
        <f>IF(ISNUMBER(MATCH(F715,Jul_Inputs_Calc!P:P,0)),"Jul","-")</f>
        <v>-</v>
      </c>
      <c r="M715" s="1132" t="str">
        <f>IF(ISNUMBER(MATCH(F715,Sep_Inputs_Calc!O:O,0)),"Sep","-")</f>
        <v>Sep</v>
      </c>
      <c r="N715" s="1132" t="str">
        <f>IF(ISNUMBER(MATCH(F1512,Oct_Inputs_Calc!O:O,0)),"Oct","-")</f>
        <v>-</v>
      </c>
      <c r="O715" s="1132"/>
      <c r="P715" s="1138" t="str">
        <f>IF(A715=
"A",_xlfn.XLOOKUP(F715,'Section A - Public Patients'!T:T,'Section A - Public Patients'!S:S),
IF(A715="B",_xlfn.XLOOKUP(F715,'Section B - Private Patients'!T:T,'Section B - Private Patients'!S:S),
IF(A715="C",_xlfn.XLOOKUP(F715,'Section C - Psych &amp; Mental Hlth'!T:T,'Section C - Psych &amp; Mental Hlth'!S:S),
IF(A715="D",_xlfn.XLOOKUP(F715,'Section D - Res Com.Care, MPHS '!T:T,'Section D - Res Com.Care, MPHS '!S:S),
IF(A715="E",_xlfn.XLOOKUP(F715,'Section E - Miscellaneous '!T:T,'Section E - Miscellaneous '!S:S))))))</f>
        <v>LINKED</v>
      </c>
      <c r="Q715" s="1145" t="str">
        <f>IF(A715=
"A",_xlfn.XLOOKUP(F715,'Section A - Public Patients'!T:T,'Section A - Public Patients'!V:V),
IF(A715="B",_xlfn.XLOOKUP(F715,'Section B - Private Patients'!T:T,'Section B - Private Patients'!V:V),
IF(A715="C",_xlfn.XLOOKUP(F715,'Section C - Psych &amp; Mental Hlth'!T:T,'Section C - Psych &amp; Mental Hlth'!V:V),
IF(A715="D",_xlfn.XLOOKUP(F715,'Section D - Res Com.Care, MPHS '!T:T,'Section D - Res Com.Care, MPHS '!V:V),
IF(A715="E",_xlfn.XLOOKUP(F715,'Section E - Miscellaneous '!T:T,'Section E - Miscellaneous '!V:V))))))</f>
        <v>B-1.1-029</v>
      </c>
      <c r="R715" s="1202" t="str">
        <f t="shared" si="35"/>
        <v>GSLSLSDLic Shared Long Stay Same Day (with client contribution)90006583</v>
      </c>
    </row>
    <row r="716" spans="1:18" x14ac:dyDescent="0.2">
      <c r="A716" s="1078" t="str">
        <f t="shared" si="34"/>
        <v>B</v>
      </c>
      <c r="B716" s="1086" t="s">
        <v>2516</v>
      </c>
      <c r="C716" s="1438" t="s">
        <v>872</v>
      </c>
      <c r="D716" s="1089" t="s">
        <v>873</v>
      </c>
      <c r="E716" s="1438">
        <v>90007591</v>
      </c>
      <c r="F716" s="1132" t="s">
        <v>5079</v>
      </c>
      <c r="G716" s="1132"/>
      <c r="H716" s="1132"/>
      <c r="I716" s="1132" t="str">
        <f t="shared" si="33"/>
        <v>----Jul----</v>
      </c>
      <c r="J716" s="1132" t="str">
        <f>IF(ISNUMBER(MATCH(F716,Jan_Inputs_Calc!O:O,0)),"Jan","-")</f>
        <v>-</v>
      </c>
      <c r="K716" s="1132" t="str">
        <f>IF(ISNUMBER(MATCH(F716,Mar_Inputs_Calc_exHACC!O:O,0)),"Mar","-")</f>
        <v>-</v>
      </c>
      <c r="L716" s="1132" t="str">
        <f>IF(ISNUMBER(MATCH(F716,Jul_Inputs_Calc!P:P,0)),"Jul","-")</f>
        <v>Jul</v>
      </c>
      <c r="M716" s="1132" t="str">
        <f>IF(ISNUMBER(MATCH(F716,Sep_Inputs_Calc!O:O,0)),"Sep","-")</f>
        <v>-</v>
      </c>
      <c r="N716" s="1132" t="str">
        <f>IF(ISNUMBER(MATCH(F1513,Oct_Inputs_Calc!O:O,0)),"Oct","-")</f>
        <v>-</v>
      </c>
      <c r="O716" s="1132"/>
      <c r="P716" s="1138" t="str">
        <f>IF(A716=
"A",_xlfn.XLOOKUP(F716,'Section A - Public Patients'!T:T,'Section A - Public Patients'!S:S),
IF(A716="B",_xlfn.XLOOKUP(F716,'Section B - Private Patients'!T:T,'Section B - Private Patients'!S:S),
IF(A716="C",_xlfn.XLOOKUP(F716,'Section C - Psych &amp; Mental Hlth'!T:T,'Section C - Psych &amp; Mental Hlth'!S:S),
IF(A716="D",_xlfn.XLOOKUP(F716,'Section D - Res Com.Care, MPHS '!T:T,'Section D - Res Com.Care, MPHS '!S:S),
IF(A716="E",_xlfn.XLOOKUP(F716,'Section E - Miscellaneous '!T:T,'Section E - Miscellaneous '!S:S))))))</f>
        <v>LINKED</v>
      </c>
      <c r="Q716" s="1145" t="str">
        <f>IF(A716=
"A",_xlfn.XLOOKUP(F716,'Section A - Public Patients'!T:T,'Section A - Public Patients'!V:V),
IF(A716="B",_xlfn.XLOOKUP(F716,'Section B - Private Patients'!T:T,'Section B - Private Patients'!V:V),
IF(A716="C",_xlfn.XLOOKUP(F716,'Section C - Psych &amp; Mental Hlth'!T:T,'Section C - Psych &amp; Mental Hlth'!V:V),
IF(A716="D",_xlfn.XLOOKUP(F716,'Section D - Res Com.Care, MPHS '!T:T,'Section D - Res Com.Care, MPHS '!V:V),
IF(A716="E",_xlfn.XLOOKUP(F716,'Section E - Miscellaneous '!T:T,'Section E - Miscellaneous '!V:V))))))</f>
        <v>B-1.1-008</v>
      </c>
      <c r="R716" s="1202" t="str">
        <f t="shared" si="35"/>
        <v>GSRCLLic Shared Respite Care (Hospital Only)90007591</v>
      </c>
    </row>
    <row r="717" spans="1:18" x14ac:dyDescent="0.2">
      <c r="A717" s="1078" t="str">
        <f t="shared" si="34"/>
        <v>B</v>
      </c>
      <c r="B717" s="1086" t="s">
        <v>2516</v>
      </c>
      <c r="C717" s="1438" t="s">
        <v>874</v>
      </c>
      <c r="D717" s="1089" t="s">
        <v>875</v>
      </c>
      <c r="E717" s="1438">
        <v>90005607</v>
      </c>
      <c r="F717" s="1132" t="s">
        <v>5080</v>
      </c>
      <c r="G717" s="1132"/>
      <c r="H717" s="1132"/>
      <c r="I717" s="1132" t="str">
        <f t="shared" si="33"/>
        <v>----Jul----</v>
      </c>
      <c r="J717" s="1132" t="str">
        <f>IF(ISNUMBER(MATCH(F717,Jan_Inputs_Calc!O:O,0)),"Jan","-")</f>
        <v>-</v>
      </c>
      <c r="K717" s="1132" t="str">
        <f>IF(ISNUMBER(MATCH(F717,Mar_Inputs_Calc_exHACC!O:O,0)),"Mar","-")</f>
        <v>-</v>
      </c>
      <c r="L717" s="1132" t="str">
        <f>IF(ISNUMBER(MATCH(F717,Jul_Inputs_Calc!P:P,0)),"Jul","-")</f>
        <v>Jul</v>
      </c>
      <c r="M717" s="1132" t="str">
        <f>IF(ISNUMBER(MATCH(F717,Sep_Inputs_Calc!O:O,0)),"Sep","-")</f>
        <v>-</v>
      </c>
      <c r="N717" s="1132" t="str">
        <f>IF(ISNUMBER(MATCH(F1514,Oct_Inputs_Calc!O:O,0)),"Oct","-")</f>
        <v>-</v>
      </c>
      <c r="O717" s="1132"/>
      <c r="P717" s="1138" t="str">
        <f>IF(A717=
"A",_xlfn.XLOOKUP(F717,'Section A - Public Patients'!T:T,'Section A - Public Patients'!S:S),
IF(A717="B",_xlfn.XLOOKUP(F717,'Section B - Private Patients'!T:T,'Section B - Private Patients'!S:S),
IF(A717="C",_xlfn.XLOOKUP(F717,'Section C - Psych &amp; Mental Hlth'!T:T,'Section C - Psych &amp; Mental Hlth'!S:S),
IF(A717="D",_xlfn.XLOOKUP(F717,'Section D - Res Com.Care, MPHS '!T:T,'Section D - Res Com.Care, MPHS '!S:S),
IF(A717="E",_xlfn.XLOOKUP(F717,'Section E - Miscellaneous '!T:T,'Section E - Miscellaneous '!S:S))))))</f>
        <v>LINKED</v>
      </c>
      <c r="Q717" s="1145" t="str">
        <f>IF(A717=
"A",_xlfn.XLOOKUP(F717,'Section A - Public Patients'!T:T,'Section A - Public Patients'!V:V),
IF(A717="B",_xlfn.XLOOKUP(F717,'Section B - Private Patients'!T:T,'Section B - Private Patients'!V:V),
IF(A717="C",_xlfn.XLOOKUP(F717,'Section C - Psych &amp; Mental Hlth'!T:T,'Section C - Psych &amp; Mental Hlth'!V:V),
IF(A717="D",_xlfn.XLOOKUP(F717,'Section D - Res Com.Care, MPHS '!T:T,'Section D - Res Com.Care, MPHS '!V:V),
IF(A717="E",_xlfn.XLOOKUP(F717,'Section E - Miscellaneous '!T:T,'Section E - Miscellaneous '!V:V))))))</f>
        <v>B-1.1-002</v>
      </c>
      <c r="R717" s="1202" t="str">
        <f t="shared" si="35"/>
        <v>GSRCLSDLic Shared Respite Care - SD (Hospital Only)90005607</v>
      </c>
    </row>
    <row r="718" spans="1:18" x14ac:dyDescent="0.2">
      <c r="A718" s="1078" t="str">
        <f t="shared" si="34"/>
        <v>B</v>
      </c>
      <c r="B718" s="1086" t="s">
        <v>2517</v>
      </c>
      <c r="C718" s="1438" t="s">
        <v>888</v>
      </c>
      <c r="D718" s="1089" t="s">
        <v>889</v>
      </c>
      <c r="E718" s="1438">
        <v>90007592</v>
      </c>
      <c r="F718" s="1132" t="s">
        <v>5081</v>
      </c>
      <c r="G718" s="1132"/>
      <c r="H718" s="1132"/>
      <c r="I718" s="1132" t="str">
        <f t="shared" si="33"/>
        <v>--Mar---Sep--</v>
      </c>
      <c r="J718" s="1132" t="str">
        <f>IF(ISNUMBER(MATCH(F718,Jan_Inputs_Calc!O:O,0)),"Jan","-")</f>
        <v>-</v>
      </c>
      <c r="K718" s="1132" t="str">
        <f>IF(ISNUMBER(MATCH(F718,Mar_Inputs_Calc_exHACC!O:O,0)),"Mar","-")</f>
        <v>Mar</v>
      </c>
      <c r="L718" s="1132" t="str">
        <f>IF(ISNUMBER(MATCH(F718,Jul_Inputs_Calc!P:P,0)),"Jul","-")</f>
        <v>-</v>
      </c>
      <c r="M718" s="1132" t="str">
        <f>IF(ISNUMBER(MATCH(F718,Sep_Inputs_Calc!O:O,0)),"Sep","-")</f>
        <v>Sep</v>
      </c>
      <c r="N718" s="1132" t="str">
        <f>IF(ISNUMBER(MATCH(F1515,Oct_Inputs_Calc!O:O,0)),"Oct","-")</f>
        <v>-</v>
      </c>
      <c r="O718" s="1132"/>
      <c r="P718" s="1138" t="str">
        <f>IF(A718=
"A",_xlfn.XLOOKUP(F718,'Section A - Public Patients'!T:T,'Section A - Public Patients'!S:S),
IF(A718="B",_xlfn.XLOOKUP(F718,'Section B - Private Patients'!T:T,'Section B - Private Patients'!S:S),
IF(A718="C",_xlfn.XLOOKUP(F718,'Section C - Psych &amp; Mental Hlth'!T:T,'Section C - Psych &amp; Mental Hlth'!S:S),
IF(A718="D",_xlfn.XLOOKUP(F718,'Section D - Res Com.Care, MPHS '!T:T,'Section D - Res Com.Care, MPHS '!S:S),
IF(A718="E",_xlfn.XLOOKUP(F718,'Section E - Miscellaneous '!T:T,'Section E - Miscellaneous '!S:S))))))</f>
        <v>LINKED-X</v>
      </c>
      <c r="Q718" s="1145" t="str">
        <f>IF(A718=
"A",_xlfn.XLOOKUP(F718,'Section A - Public Patients'!T:T,'Section A - Public Patients'!V:V),
IF(A718="B",_xlfn.XLOOKUP(F718,'Section B - Private Patients'!T:T,'Section B - Private Patients'!V:V),
IF(A718="C",_xlfn.XLOOKUP(F718,'Section C - Psych &amp; Mental Hlth'!T:T,'Section C - Psych &amp; Mental Hlth'!V:V),
IF(A718="D",_xlfn.XLOOKUP(F718,'Section D - Res Com.Care, MPHS '!T:T,'Section D - Res Com.Care, MPHS '!V:V),
IF(A718="E",_xlfn.XLOOKUP(F718,'Section E - Miscellaneous '!T:T,'Section E - Miscellaneous '!V:V))))))</f>
        <v>C-1.1-012</v>
      </c>
      <c r="R718" s="1202" t="str">
        <f t="shared" si="35"/>
        <v>GSMLSLLic Shared Mental Health Long Stay And ETF Over 21 - Private/Shared90007592</v>
      </c>
    </row>
    <row r="719" spans="1:18" ht="25.5" x14ac:dyDescent="0.2">
      <c r="A719" s="1078" t="str">
        <f t="shared" si="34"/>
        <v>B</v>
      </c>
      <c r="B719" s="1086" t="s">
        <v>2517</v>
      </c>
      <c r="C719" s="1438" t="s">
        <v>890</v>
      </c>
      <c r="D719" s="1089" t="s">
        <v>4204</v>
      </c>
      <c r="E719" s="1438">
        <v>90006584</v>
      </c>
      <c r="F719" s="1132" t="s">
        <v>5082</v>
      </c>
      <c r="G719" s="1132"/>
      <c r="H719" s="1132"/>
      <c r="I719" s="1132" t="str">
        <f t="shared" si="33"/>
        <v>--Mar---Sep--</v>
      </c>
      <c r="J719" s="1132" t="str">
        <f>IF(ISNUMBER(MATCH(F719,Jan_Inputs_Calc!O:O,0)),"Jan","-")</f>
        <v>-</v>
      </c>
      <c r="K719" s="1132" t="str">
        <f>IF(ISNUMBER(MATCH(F719,Mar_Inputs_Calc_exHACC!O:O,0)),"Mar","-")</f>
        <v>Mar</v>
      </c>
      <c r="L719" s="1132" t="str">
        <f>IF(ISNUMBER(MATCH(F719,Jul_Inputs_Calc!P:P,0)),"Jul","-")</f>
        <v>-</v>
      </c>
      <c r="M719" s="1132" t="str">
        <f>IF(ISNUMBER(MATCH(F719,Sep_Inputs_Calc!O:O,0)),"Sep","-")</f>
        <v>Sep</v>
      </c>
      <c r="N719" s="1132" t="str">
        <f>IF(ISNUMBER(MATCH(F1516,Oct_Inputs_Calc!O:O,0)),"Oct","-")</f>
        <v>-</v>
      </c>
      <c r="O719" s="1132"/>
      <c r="P719" s="1138" t="str">
        <f>IF(A719=
"A",_xlfn.XLOOKUP(F719,'Section A - Public Patients'!T:T,'Section A - Public Patients'!S:S),
IF(A719="B",_xlfn.XLOOKUP(F719,'Section B - Private Patients'!T:T,'Section B - Private Patients'!S:S),
IF(A719="C",_xlfn.XLOOKUP(F719,'Section C - Psych &amp; Mental Hlth'!T:T,'Section C - Psych &amp; Mental Hlth'!S:S),
IF(A719="D",_xlfn.XLOOKUP(F719,'Section D - Res Com.Care, MPHS '!T:T,'Section D - Res Com.Care, MPHS '!S:S),
IF(A719="E",_xlfn.XLOOKUP(F719,'Section E - Miscellaneous '!T:T,'Section E - Miscellaneous '!S:S))))))</f>
        <v>LINKED-X</v>
      </c>
      <c r="Q719" s="1145" t="str">
        <f>IF(A719=
"A",_xlfn.XLOOKUP(F719,'Section A - Public Patients'!T:T,'Section A - Public Patients'!V:V),
IF(A719="B",_xlfn.XLOOKUP(F719,'Section B - Private Patients'!T:T,'Section B - Private Patients'!V:V),
IF(A719="C",_xlfn.XLOOKUP(F719,'Section C - Psych &amp; Mental Hlth'!T:T,'Section C - Psych &amp; Mental Hlth'!V:V),
IF(A719="D",_xlfn.XLOOKUP(F719,'Section D - Res Com.Care, MPHS '!T:T,'Section D - Res Com.Care, MPHS '!V:V),
IF(A719="E",_xlfn.XLOOKUP(F719,'Section E - Miscellaneous '!T:T,'Section E - Miscellaneous '!V:V))))))</f>
        <v>C-1.2-011</v>
      </c>
      <c r="R719" s="1202" t="str">
        <f t="shared" si="35"/>
        <v>GSMLSPLLic Shared Mental Health Long Stay Partial And ETF Private/Shared - Partial ($16.75+ $141.00=$157.75) 90006584</v>
      </c>
    </row>
    <row r="720" spans="1:18" x14ac:dyDescent="0.2">
      <c r="A720" s="1078" t="str">
        <f t="shared" si="34"/>
        <v>B</v>
      </c>
      <c r="B720" s="1086" t="s">
        <v>2517</v>
      </c>
      <c r="C720" s="1438" t="s">
        <v>891</v>
      </c>
      <c r="D720" s="1089" t="s">
        <v>892</v>
      </c>
      <c r="E720" s="1438">
        <v>90007593</v>
      </c>
      <c r="F720" s="1132" t="s">
        <v>5083</v>
      </c>
      <c r="G720" s="1132"/>
      <c r="H720" s="1132"/>
      <c r="I720" s="1132" t="str">
        <f t="shared" si="33"/>
        <v>Jan--------</v>
      </c>
      <c r="J720" s="1132" t="str">
        <f>IF(ISNUMBER(MATCH(F720,Jan_Inputs_Calc!O:O,0)),"Jan","-")</f>
        <v>Jan</v>
      </c>
      <c r="K720" s="1132" t="str">
        <f>IF(ISNUMBER(MATCH(F720,Mar_Inputs_Calc_exHACC!O:O,0)),"Mar","-")</f>
        <v>-</v>
      </c>
      <c r="L720" s="1132" t="str">
        <f>IF(ISNUMBER(MATCH(F720,Jul_Inputs_Calc!P:P,0)),"Jul","-")</f>
        <v>-</v>
      </c>
      <c r="M720" s="1132" t="str">
        <f>IF(ISNUMBER(MATCH(F720,Sep_Inputs_Calc!O:O,0)),"Sep","-")</f>
        <v>-</v>
      </c>
      <c r="N720" s="1132" t="str">
        <f>IF(ISNUMBER(MATCH(F1517,Oct_Inputs_Calc!O:O,0)),"Oct","-")</f>
        <v>-</v>
      </c>
      <c r="O720" s="1132"/>
      <c r="P720" s="1138" t="str">
        <f>IF(A720=
"A",_xlfn.XLOOKUP(F720,'Section A - Public Patients'!T:T,'Section A - Public Patients'!S:S),
IF(A720="B",_xlfn.XLOOKUP(F720,'Section B - Private Patients'!T:T,'Section B - Private Patients'!S:S),
IF(A720="C",_xlfn.XLOOKUP(F720,'Section C - Psych &amp; Mental Hlth'!T:T,'Section C - Psych &amp; Mental Hlth'!S:S),
IF(A720="D",_xlfn.XLOOKUP(F720,'Section D - Res Com.Care, MPHS '!T:T,'Section D - Res Com.Care, MPHS '!S:S),
IF(A720="E",_xlfn.XLOOKUP(F720,'Section E - Miscellaneous '!T:T,'Section E - Miscellaneous '!S:S))))))</f>
        <v>LINKED-X</v>
      </c>
      <c r="Q720" s="1145" t="str">
        <f>IF(A720=
"A",_xlfn.XLOOKUP(F720,'Section A - Public Patients'!T:T,'Section A - Public Patients'!V:V),
IF(A720="B",_xlfn.XLOOKUP(F720,'Section B - Private Patients'!T:T,'Section B - Private Patients'!V:V),
IF(A720="C",_xlfn.XLOOKUP(F720,'Section C - Psych &amp; Mental Hlth'!T:T,'Section C - Psych &amp; Mental Hlth'!V:V),
IF(A720="D",_xlfn.XLOOKUP(F720,'Section D - Res Com.Care, MPHS '!T:T,'Section D - Res Com.Care, MPHS '!V:V),
IF(A720="E",_xlfn.XLOOKUP(F720,'Section E - Miscellaneous '!T:T,'Section E - Miscellaneous '!V:V))))))</f>
        <v>C-1.2-009</v>
      </c>
      <c r="R720" s="1202" t="str">
        <f t="shared" si="35"/>
        <v>GSMLS*LLic Shared Mental Health Long Stay U21 And ETF Under 21 90007593</v>
      </c>
    </row>
    <row r="721" spans="1:18" x14ac:dyDescent="0.2">
      <c r="A721" s="1078" t="str">
        <f t="shared" si="34"/>
        <v>B</v>
      </c>
      <c r="B721" s="1086" t="s">
        <v>2518</v>
      </c>
      <c r="C721" s="1438" t="s">
        <v>893</v>
      </c>
      <c r="D721" s="1089" t="s">
        <v>894</v>
      </c>
      <c r="E721" s="1438">
        <v>90006080</v>
      </c>
      <c r="F721" s="1132" t="s">
        <v>5084</v>
      </c>
      <c r="G721" s="1132"/>
      <c r="H721" s="1132"/>
      <c r="I721" s="1132" t="str">
        <f t="shared" si="33"/>
        <v>--Mar---Sep--</v>
      </c>
      <c r="J721" s="1132" t="str">
        <f>IF(ISNUMBER(MATCH(F721,Jan_Inputs_Calc!O:O,0)),"Jan","-")</f>
        <v>-</v>
      </c>
      <c r="K721" s="1132" t="str">
        <f>IF(ISNUMBER(MATCH(F721,Mar_Inputs_Calc_exHACC!O:O,0)),"Mar","-")</f>
        <v>Mar</v>
      </c>
      <c r="L721" s="1132" t="str">
        <f>IF(ISNUMBER(MATCH(F721,Jul_Inputs_Calc!P:P,0)),"Jul","-")</f>
        <v>-</v>
      </c>
      <c r="M721" s="1132" t="str">
        <f>IF(ISNUMBER(MATCH(F721,Sep_Inputs_Calc!O:O,0)),"Sep","-")</f>
        <v>Sep</v>
      </c>
      <c r="N721" s="1132" t="str">
        <f>IF(ISNUMBER(MATCH(F1518,Oct_Inputs_Calc!O:O,0)),"Oct","-")</f>
        <v>-</v>
      </c>
      <c r="O721" s="1132"/>
      <c r="P721" s="1138" t="str">
        <f>IF(A721=
"A",_xlfn.XLOOKUP(F721,'Section A - Public Patients'!T:T,'Section A - Public Patients'!S:S),
IF(A721="B",_xlfn.XLOOKUP(F721,'Section B - Private Patients'!T:T,'Section B - Private Patients'!S:S),
IF(A721="C",_xlfn.XLOOKUP(F721,'Section C - Psych &amp; Mental Hlth'!T:T,'Section C - Psych &amp; Mental Hlth'!S:S),
IF(A721="D",_xlfn.XLOOKUP(F721,'Section D - Res Com.Care, MPHS '!T:T,'Section D - Res Com.Care, MPHS '!S:S),
IF(A721="E",_xlfn.XLOOKUP(F721,'Section E - Miscellaneous '!T:T,'Section E - Miscellaneous '!S:S))))))</f>
        <v>LINKED-X</v>
      </c>
      <c r="Q721" s="1145" t="str">
        <f>IF(A721=
"A",_xlfn.XLOOKUP(F721,'Section A - Public Patients'!T:T,'Section A - Public Patients'!V:V),
IF(A721="B",_xlfn.XLOOKUP(F721,'Section B - Private Patients'!T:T,'Section B - Private Patients'!V:V),
IF(A721="C",_xlfn.XLOOKUP(F721,'Section C - Psych &amp; Mental Hlth'!T:T,'Section C - Psych &amp; Mental Hlth'!V:V),
IF(A721="D",_xlfn.XLOOKUP(F721,'Section D - Res Com.Care, MPHS '!T:T,'Section D - Res Com.Care, MPHS '!V:V),
IF(A721="E",_xlfn.XLOOKUP(F721,'Section E - Miscellaneous '!T:T,'Section E - Miscellaneous '!V:V))))))</f>
        <v>C-1.1-011</v>
      </c>
      <c r="R721" s="1202" t="str">
        <f t="shared" si="35"/>
        <v>GSPGSLLic Shared Psychogeriatric Long Stay (After 7/4/2000) And Over 21 90006080</v>
      </c>
    </row>
    <row r="722" spans="1:18" x14ac:dyDescent="0.2">
      <c r="A722" s="1078" t="str">
        <f t="shared" si="34"/>
        <v>B</v>
      </c>
      <c r="B722" s="1086" t="s">
        <v>1843</v>
      </c>
      <c r="C722" s="1438" t="s">
        <v>917</v>
      </c>
      <c r="D722" s="1089" t="s">
        <v>918</v>
      </c>
      <c r="E722" s="1438" t="s">
        <v>6181</v>
      </c>
      <c r="F722" s="1132" t="s">
        <v>5085</v>
      </c>
      <c r="G722" s="1132"/>
      <c r="H722" s="1132"/>
      <c r="I722" s="1132" t="str">
        <f t="shared" si="33"/>
        <v>---------</v>
      </c>
      <c r="J722" s="1132" t="str">
        <f>IF(ISNUMBER(MATCH(F722,Jan_Inputs_Calc!O:O,0)),"Jan","-")</f>
        <v>-</v>
      </c>
      <c r="K722" s="1132" t="str">
        <f>IF(ISNUMBER(MATCH(F722,Mar_Inputs_Calc_exHACC!O:O,0)),"Mar","-")</f>
        <v>-</v>
      </c>
      <c r="L722" s="1132" t="str">
        <f>IF(ISNUMBER(MATCH(F722,Jul_Inputs_Calc!P:P,0)),"Jul","-")</f>
        <v>-</v>
      </c>
      <c r="M722" s="1132" t="str">
        <f>IF(ISNUMBER(MATCH(F722,Sep_Inputs_Calc!O:O,0)),"Sep","-")</f>
        <v>-</v>
      </c>
      <c r="N722" s="1132" t="str">
        <f>IF(ISNUMBER(MATCH(F1519,Oct_Inputs_Calc!O:O,0)),"Oct","-")</f>
        <v>-</v>
      </c>
      <c r="O722" s="1132"/>
      <c r="P722" s="1138" t="str">
        <f>IF(A722=
"A",_xlfn.XLOOKUP(F722,'Section A - Public Patients'!T:T,'Section A - Public Patients'!S:S),
IF(A722="B",_xlfn.XLOOKUP(F722,'Section B - Private Patients'!T:T,'Section B - Private Patients'!S:S),
IF(A722="C",_xlfn.XLOOKUP(F722,'Section C - Psych &amp; Mental Hlth'!T:T,'Section C - Psych &amp; Mental Hlth'!S:S),
IF(A722="D",_xlfn.XLOOKUP(F722,'Section D - Res Com.Care, MPHS '!T:T,'Section D - Res Com.Care, MPHS '!S:S),
IF(A722="E",_xlfn.XLOOKUP(F722,'Section E - Miscellaneous '!T:T,'Section E - Miscellaneous '!S:S))))))</f>
        <v>SPECIAL</v>
      </c>
      <c r="Q722" s="1145">
        <f>IF(A722=
"A",_xlfn.XLOOKUP(F722,'Section A - Public Patients'!T:T,'Section A - Public Patients'!V:V),
IF(A722="B",_xlfn.XLOOKUP(F722,'Section B - Private Patients'!T:T,'Section B - Private Patients'!V:V),
IF(A722="C",_xlfn.XLOOKUP(F722,'Section C - Psych &amp; Mental Hlth'!T:T,'Section C - Psych &amp; Mental Hlth'!V:V),
IF(A722="D",_xlfn.XLOOKUP(F722,'Section D - Res Com.Care, MPHS '!T:T,'Section D - Res Com.Care, MPHS '!V:V),
IF(A722="E",_xlfn.XLOOKUP(F722,'Section E - Miscellaneous '!T:T,'Section E - Miscellaneous '!V:V))))))</f>
        <v>0</v>
      </c>
      <c r="R722" s="1202" t="str">
        <f t="shared" si="35"/>
        <v>GSEDVALLic Shared Eligible DVA (Payments are Claimed and Receipted Centrally)Nil</v>
      </c>
    </row>
    <row r="723" spans="1:18" ht="25.5" x14ac:dyDescent="0.2">
      <c r="A723" s="1078" t="str">
        <f t="shared" si="34"/>
        <v>B</v>
      </c>
      <c r="B723" s="1086" t="s">
        <v>1843</v>
      </c>
      <c r="C723" s="1438" t="s">
        <v>919</v>
      </c>
      <c r="D723" s="1089" t="s">
        <v>920</v>
      </c>
      <c r="E723" s="1438" t="s">
        <v>6181</v>
      </c>
      <c r="F723" s="1132" t="s">
        <v>5086</v>
      </c>
      <c r="G723" s="1132"/>
      <c r="H723" s="1132"/>
      <c r="I723" s="1132" t="str">
        <f t="shared" si="33"/>
        <v>---------</v>
      </c>
      <c r="J723" s="1132" t="str">
        <f>IF(ISNUMBER(MATCH(F723,Jan_Inputs_Calc!O:O,0)),"Jan","-")</f>
        <v>-</v>
      </c>
      <c r="K723" s="1132" t="str">
        <f>IF(ISNUMBER(MATCH(F723,Mar_Inputs_Calc_exHACC!O:O,0)),"Mar","-")</f>
        <v>-</v>
      </c>
      <c r="L723" s="1132" t="str">
        <f>IF(ISNUMBER(MATCH(F723,Jul_Inputs_Calc!P:P,0)),"Jul","-")</f>
        <v>-</v>
      </c>
      <c r="M723" s="1132" t="str">
        <f>IF(ISNUMBER(MATCH(F723,Sep_Inputs_Calc!O:O,0)),"Sep","-")</f>
        <v>-</v>
      </c>
      <c r="N723" s="1132" t="str">
        <f>IF(ISNUMBER(MATCH(F1520,Oct_Inputs_Calc!O:O,0)),"Oct","-")</f>
        <v>-</v>
      </c>
      <c r="O723" s="1132"/>
      <c r="P723" s="1138" t="str">
        <f>IF(A723=
"A",_xlfn.XLOOKUP(F723,'Section A - Public Patients'!T:T,'Section A - Public Patients'!S:S),
IF(A723="B",_xlfn.XLOOKUP(F723,'Section B - Private Patients'!T:T,'Section B - Private Patients'!S:S),
IF(A723="C",_xlfn.XLOOKUP(F723,'Section C - Psych &amp; Mental Hlth'!T:T,'Section C - Psych &amp; Mental Hlth'!S:S),
IF(A723="D",_xlfn.XLOOKUP(F723,'Section D - Res Com.Care, MPHS '!T:T,'Section D - Res Com.Care, MPHS '!S:S),
IF(A723="E",_xlfn.XLOOKUP(F723,'Section E - Miscellaneous '!T:T,'Section E - Miscellaneous '!S:S))))))</f>
        <v>SPECIAL</v>
      </c>
      <c r="Q723" s="1145">
        <f>IF(A723=
"A",_xlfn.XLOOKUP(F723,'Section A - Public Patients'!T:T,'Section A - Public Patients'!V:V),
IF(A723="B",_xlfn.XLOOKUP(F723,'Section B - Private Patients'!T:T,'Section B - Private Patients'!V:V),
IF(A723="C",_xlfn.XLOOKUP(F723,'Section C - Psych &amp; Mental Hlth'!T:T,'Section C - Psych &amp; Mental Hlth'!V:V),
IF(A723="D",_xlfn.XLOOKUP(F723,'Section D - Res Com.Care, MPHS '!T:T,'Section D - Res Com.Care, MPHS '!V:V),
IF(A723="E",_xlfn.XLOOKUP(F723,'Section E - Miscellaneous '!T:T,'Section E - Miscellaneous '!V:V))))))</f>
        <v>0</v>
      </c>
      <c r="R723" s="1202" t="str">
        <f t="shared" si="35"/>
        <v>GSEDVALSDLic Shared Eligible DVA - SD (Payments are Claimed and Receipted Centrally)Nil</v>
      </c>
    </row>
    <row r="724" spans="1:18" ht="25.5" x14ac:dyDescent="0.2">
      <c r="A724" s="1078" t="str">
        <f t="shared" si="34"/>
        <v>B</v>
      </c>
      <c r="B724" s="1086" t="s">
        <v>1843</v>
      </c>
      <c r="C724" s="1438" t="s">
        <v>923</v>
      </c>
      <c r="D724" s="1089" t="s">
        <v>924</v>
      </c>
      <c r="E724" s="1438" t="s">
        <v>6181</v>
      </c>
      <c r="F724" s="1132" t="s">
        <v>5087</v>
      </c>
      <c r="G724" s="1132"/>
      <c r="H724" s="1132"/>
      <c r="I724" s="1132" t="str">
        <f t="shared" si="33"/>
        <v>---------</v>
      </c>
      <c r="J724" s="1132" t="str">
        <f>IF(ISNUMBER(MATCH(F724,Jan_Inputs_Calc!O:O,0)),"Jan","-")</f>
        <v>-</v>
      </c>
      <c r="K724" s="1132" t="str">
        <f>IF(ISNUMBER(MATCH(F724,Mar_Inputs_Calc_exHACC!O:O,0)),"Mar","-")</f>
        <v>-</v>
      </c>
      <c r="L724" s="1132" t="str">
        <f>IF(ISNUMBER(MATCH(F724,Jul_Inputs_Calc!P:P,0)),"Jul","-")</f>
        <v>-</v>
      </c>
      <c r="M724" s="1132" t="str">
        <f>IF(ISNUMBER(MATCH(F724,Sep_Inputs_Calc!O:O,0)),"Sep","-")</f>
        <v>-</v>
      </c>
      <c r="N724" s="1132" t="str">
        <f>IF(ISNUMBER(MATCH(F1521,Oct_Inputs_Calc!O:O,0)),"Oct","-")</f>
        <v>-</v>
      </c>
      <c r="O724" s="1132"/>
      <c r="P724" s="1138" t="str">
        <f>IF(A724=
"A",_xlfn.XLOOKUP(F724,'Section A - Public Patients'!T:T,'Section A - Public Patients'!S:S),
IF(A724="B",_xlfn.XLOOKUP(F724,'Section B - Private Patients'!T:T,'Section B - Private Patients'!S:S),
IF(A724="C",_xlfn.XLOOKUP(F724,'Section C - Psych &amp; Mental Hlth'!T:T,'Section C - Psych &amp; Mental Hlth'!S:S),
IF(A724="D",_xlfn.XLOOKUP(F724,'Section D - Res Com.Care, MPHS '!T:T,'Section D - Res Com.Care, MPHS '!S:S),
IF(A724="E",_xlfn.XLOOKUP(F724,'Section E - Miscellaneous '!T:T,'Section E - Miscellaneous '!S:S))))))</f>
        <v>SPECIAL</v>
      </c>
      <c r="Q724" s="1145">
        <f>IF(A724=
"A",_xlfn.XLOOKUP(F724,'Section A - Public Patients'!T:T,'Section A - Public Patients'!V:V),
IF(A724="B",_xlfn.XLOOKUP(F724,'Section B - Private Patients'!T:T,'Section B - Private Patients'!V:V),
IF(A724="C",_xlfn.XLOOKUP(F724,'Section C - Psych &amp; Mental Hlth'!T:T,'Section C - Psych &amp; Mental Hlth'!V:V),
IF(A724="D",_xlfn.XLOOKUP(F724,'Section D - Res Com.Care, MPHS '!T:T,'Section D - Res Com.Care, MPHS '!V:V),
IF(A724="E",_xlfn.XLOOKUP(F724,'Section E - Miscellaneous '!T:T,'Section E - Miscellaneous '!V:V))))))</f>
        <v>0</v>
      </c>
      <c r="R724" s="1202" t="str">
        <f t="shared" si="35"/>
        <v>GSDVAHLLic Shared DVA Hospital in the Home  (Payments are Claimed and Receipted Centrally)Nil</v>
      </c>
    </row>
    <row r="725" spans="1:18" ht="25.5" x14ac:dyDescent="0.2">
      <c r="A725" s="1078" t="str">
        <f t="shared" si="34"/>
        <v>B</v>
      </c>
      <c r="B725" s="1086" t="s">
        <v>1843</v>
      </c>
      <c r="C725" s="1438" t="s">
        <v>925</v>
      </c>
      <c r="D725" s="1089" t="s">
        <v>926</v>
      </c>
      <c r="E725" s="1438" t="s">
        <v>6181</v>
      </c>
      <c r="F725" s="1132" t="s">
        <v>5088</v>
      </c>
      <c r="G725" s="1132"/>
      <c r="H725" s="1132"/>
      <c r="I725" s="1132" t="str">
        <f t="shared" si="33"/>
        <v>---------</v>
      </c>
      <c r="J725" s="1132" t="str">
        <f>IF(ISNUMBER(MATCH(F725,Jan_Inputs_Calc!O:O,0)),"Jan","-")</f>
        <v>-</v>
      </c>
      <c r="K725" s="1132" t="str">
        <f>IF(ISNUMBER(MATCH(F725,Mar_Inputs_Calc_exHACC!O:O,0)),"Mar","-")</f>
        <v>-</v>
      </c>
      <c r="L725" s="1132" t="str">
        <f>IF(ISNUMBER(MATCH(F725,Jul_Inputs_Calc!P:P,0)),"Jul","-")</f>
        <v>-</v>
      </c>
      <c r="M725" s="1132" t="str">
        <f>IF(ISNUMBER(MATCH(F725,Sep_Inputs_Calc!O:O,0)),"Sep","-")</f>
        <v>-</v>
      </c>
      <c r="N725" s="1132" t="str">
        <f>IF(ISNUMBER(MATCH(F1522,Oct_Inputs_Calc!O:O,0)),"Oct","-")</f>
        <v>-</v>
      </c>
      <c r="O725" s="1132"/>
      <c r="P725" s="1138" t="str">
        <f>IF(A725=
"A",_xlfn.XLOOKUP(F725,'Section A - Public Patients'!T:T,'Section A - Public Patients'!S:S),
IF(A725="B",_xlfn.XLOOKUP(F725,'Section B - Private Patients'!T:T,'Section B - Private Patients'!S:S),
IF(A725="C",_xlfn.XLOOKUP(F725,'Section C - Psych &amp; Mental Hlth'!T:T,'Section C - Psych &amp; Mental Hlth'!S:S),
IF(A725="D",_xlfn.XLOOKUP(F725,'Section D - Res Com.Care, MPHS '!T:T,'Section D - Res Com.Care, MPHS '!S:S),
IF(A725="E",_xlfn.XLOOKUP(F725,'Section E - Miscellaneous '!T:T,'Section E - Miscellaneous '!S:S))))))</f>
        <v>SPECIAL</v>
      </c>
      <c r="Q725" s="1145">
        <f>IF(A725=
"A",_xlfn.XLOOKUP(F725,'Section A - Public Patients'!T:T,'Section A - Public Patients'!V:V),
IF(A725="B",_xlfn.XLOOKUP(F725,'Section B - Private Patients'!T:T,'Section B - Private Patients'!V:V),
IF(A725="C",_xlfn.XLOOKUP(F725,'Section C - Psych &amp; Mental Hlth'!T:T,'Section C - Psych &amp; Mental Hlth'!V:V),
IF(A725="D",_xlfn.XLOOKUP(F725,'Section D - Res Com.Care, MPHS '!T:T,'Section D - Res Com.Care, MPHS '!V:V),
IF(A725="E",_xlfn.XLOOKUP(F725,'Section E - Miscellaneous '!T:T,'Section E - Miscellaneous '!V:V))))))</f>
        <v>0</v>
      </c>
      <c r="R725" s="1202" t="str">
        <f t="shared" si="35"/>
        <v>GSRDVALLic Shared Respite Care DVA (Hospital Only) (Payments are Claimed and Receipted Centrally)Nil</v>
      </c>
    </row>
    <row r="726" spans="1:18" x14ac:dyDescent="0.2">
      <c r="A726" s="1078" t="str">
        <f t="shared" si="34"/>
        <v>B</v>
      </c>
      <c r="B726" s="1086" t="s">
        <v>1843</v>
      </c>
      <c r="C726" s="1438" t="s">
        <v>921</v>
      </c>
      <c r="D726" s="1089" t="s">
        <v>922</v>
      </c>
      <c r="E726" s="1438">
        <v>90006588</v>
      </c>
      <c r="F726" s="1132" t="s">
        <v>5089</v>
      </c>
      <c r="G726" s="1132"/>
      <c r="H726" s="1132"/>
      <c r="I726" s="1132" t="str">
        <f t="shared" si="33"/>
        <v>--Mar---Sep--</v>
      </c>
      <c r="J726" s="1132" t="str">
        <f>IF(ISNUMBER(MATCH(F726,Jan_Inputs_Calc!O:O,0)),"Jan","-")</f>
        <v>-</v>
      </c>
      <c r="K726" s="1132" t="str">
        <f>IF(ISNUMBER(MATCH(F726,Mar_Inputs_Calc_exHACC!O:O,0)),"Mar","-")</f>
        <v>Mar</v>
      </c>
      <c r="L726" s="1132" t="str">
        <f>IF(ISNUMBER(MATCH(F726,Jul_Inputs_Calc!P:P,0)),"Jul","-")</f>
        <v>-</v>
      </c>
      <c r="M726" s="1132" t="str">
        <f>IF(ISNUMBER(MATCH(F726,Sep_Inputs_Calc!O:O,0)),"Sep","-")</f>
        <v>Sep</v>
      </c>
      <c r="N726" s="1132" t="str">
        <f>IF(ISNUMBER(MATCH(F1523,Oct_Inputs_Calc!O:O,0)),"Oct","-")</f>
        <v>-</v>
      </c>
      <c r="O726" s="1132"/>
      <c r="P726" s="1138" t="str">
        <f>IF(A726=
"A",_xlfn.XLOOKUP(F726,'Section A - Public Patients'!T:T,'Section A - Public Patients'!S:S),
IF(A726="B",_xlfn.XLOOKUP(F726,'Section B - Private Patients'!T:T,'Section B - Private Patients'!S:S),
IF(A726="C",_xlfn.XLOOKUP(F726,'Section C - Psych &amp; Mental Hlth'!T:T,'Section C - Psych &amp; Mental Hlth'!S:S),
IF(A726="D",_xlfn.XLOOKUP(F726,'Section D - Res Com.Care, MPHS '!T:T,'Section D - Res Com.Care, MPHS '!S:S),
IF(A726="E",_xlfn.XLOOKUP(F726,'Section E - Miscellaneous '!T:T,'Section E - Miscellaneous '!S:S))))))</f>
        <v>LINKED-X</v>
      </c>
      <c r="Q726" s="1145" t="str">
        <f>IF(A726=
"A",_xlfn.XLOOKUP(F726,'Section A - Public Patients'!T:T,'Section A - Public Patients'!V:V),
IF(A726="B",_xlfn.XLOOKUP(F726,'Section B - Private Patients'!T:T,'Section B - Private Patients'!V:V),
IF(A726="C",_xlfn.XLOOKUP(F726,'Section C - Psych &amp; Mental Hlth'!T:T,'Section C - Psych &amp; Mental Hlth'!V:V),
IF(A726="D",_xlfn.XLOOKUP(F726,'Section D - Res Com.Care, MPHS '!T:T,'Section D - Res Com.Care, MPHS '!V:V),
IF(A726="E",_xlfn.XLOOKUP(F726,'Section E - Miscellaneous '!T:T,'Section E - Miscellaneous '!V:V))))))</f>
        <v>A-1.1-011</v>
      </c>
      <c r="R726" s="1202" t="str">
        <f t="shared" si="35"/>
        <v>GSLDVALLic Shared Long Stay DVA90006588</v>
      </c>
    </row>
    <row r="727" spans="1:18" x14ac:dyDescent="0.2">
      <c r="A727" s="1078" t="str">
        <f t="shared" si="34"/>
        <v>B</v>
      </c>
      <c r="B727" s="1086" t="s">
        <v>1843</v>
      </c>
      <c r="C727" s="1438" t="s">
        <v>927</v>
      </c>
      <c r="D727" s="1089" t="s">
        <v>928</v>
      </c>
      <c r="E727" s="1438">
        <v>90007601</v>
      </c>
      <c r="F727" s="1132" t="s">
        <v>5090</v>
      </c>
      <c r="G727" s="1132"/>
      <c r="H727" s="1132"/>
      <c r="I727" s="1132" t="str">
        <f t="shared" si="33"/>
        <v>--Mar---Sep--</v>
      </c>
      <c r="J727" s="1132" t="str">
        <f>IF(ISNUMBER(MATCH(F727,Jan_Inputs_Calc!O:O,0)),"Jan","-")</f>
        <v>-</v>
      </c>
      <c r="K727" s="1132" t="str">
        <f>IF(ISNUMBER(MATCH(F727,Mar_Inputs_Calc_exHACC!O:O,0)),"Mar","-")</f>
        <v>Mar</v>
      </c>
      <c r="L727" s="1132" t="str">
        <f>IF(ISNUMBER(MATCH(F727,Jul_Inputs_Calc!P:P,0)),"Jul","-")</f>
        <v>-</v>
      </c>
      <c r="M727" s="1132" t="str">
        <f>IF(ISNUMBER(MATCH(F727,Sep_Inputs_Calc!O:O,0)),"Sep","-")</f>
        <v>Sep</v>
      </c>
      <c r="N727" s="1132" t="str">
        <f>IF(ISNUMBER(MATCH(F1524,Oct_Inputs_Calc!O:O,0)),"Oct","-")</f>
        <v>-</v>
      </c>
      <c r="O727" s="1132"/>
      <c r="P727" s="1138" t="str">
        <f>IF(A727=
"A",_xlfn.XLOOKUP(F727,'Section A - Public Patients'!T:T,'Section A - Public Patients'!S:S),
IF(A727="B",_xlfn.XLOOKUP(F727,'Section B - Private Patients'!T:T,'Section B - Private Patients'!S:S),
IF(A727="C",_xlfn.XLOOKUP(F727,'Section C - Psych &amp; Mental Hlth'!T:T,'Section C - Psych &amp; Mental Hlth'!S:S),
IF(A727="D",_xlfn.XLOOKUP(F727,'Section D - Res Com.Care, MPHS '!T:T,'Section D - Res Com.Care, MPHS '!S:S),
IF(A727="E",_xlfn.XLOOKUP(F727,'Section E - Miscellaneous '!T:T,'Section E - Miscellaneous '!S:S))))))</f>
        <v>LINKED-X</v>
      </c>
      <c r="Q727" s="1145" t="str">
        <f>IF(A727=
"A",_xlfn.XLOOKUP(F727,'Section A - Public Patients'!T:T,'Section A - Public Patients'!V:V),
IF(A727="B",_xlfn.XLOOKUP(F727,'Section B - Private Patients'!T:T,'Section B - Private Patients'!V:V),
IF(A727="C",_xlfn.XLOOKUP(F727,'Section C - Psych &amp; Mental Hlth'!T:T,'Section C - Psych &amp; Mental Hlth'!V:V),
IF(A727="D",_xlfn.XLOOKUP(F727,'Section D - Res Com.Care, MPHS '!T:T,'Section D - Res Com.Care, MPHS '!V:V),
IF(A727="E",_xlfn.XLOOKUP(F727,'Section E - Miscellaneous '!T:T,'Section E - Miscellaneous '!V:V))))))</f>
        <v>C-1.1-002</v>
      </c>
      <c r="R727" s="1202" t="str">
        <f t="shared" si="35"/>
        <v>GSMDVALLic Shared Mental Health Long Stay DVA90007601</v>
      </c>
    </row>
    <row r="728" spans="1:18" x14ac:dyDescent="0.2">
      <c r="A728" s="1078" t="str">
        <f t="shared" si="34"/>
        <v>B</v>
      </c>
      <c r="B728" s="1086" t="s">
        <v>1843</v>
      </c>
      <c r="C728" s="1438" t="s">
        <v>929</v>
      </c>
      <c r="D728" s="1089" t="s">
        <v>930</v>
      </c>
      <c r="E728" s="1438">
        <v>90006082</v>
      </c>
      <c r="F728" s="1132" t="s">
        <v>5091</v>
      </c>
      <c r="G728" s="1132"/>
      <c r="H728" s="1132"/>
      <c r="I728" s="1132" t="str">
        <f t="shared" si="33"/>
        <v>--Mar---Sep--</v>
      </c>
      <c r="J728" s="1132" t="str">
        <f>IF(ISNUMBER(MATCH(F728,Jan_Inputs_Calc!O:O,0)),"Jan","-")</f>
        <v>-</v>
      </c>
      <c r="K728" s="1132" t="str">
        <f>IF(ISNUMBER(MATCH(F728,Mar_Inputs_Calc_exHACC!O:O,0)),"Mar","-")</f>
        <v>Mar</v>
      </c>
      <c r="L728" s="1132" t="str">
        <f>IF(ISNUMBER(MATCH(F728,Jul_Inputs_Calc!P:P,0)),"Jul","-")</f>
        <v>-</v>
      </c>
      <c r="M728" s="1132" t="str">
        <f>IF(ISNUMBER(MATCH(F728,Sep_Inputs_Calc!O:O,0)),"Sep","-")</f>
        <v>Sep</v>
      </c>
      <c r="N728" s="1132" t="str">
        <f>IF(ISNUMBER(MATCH(F1525,Oct_Inputs_Calc!O:O,0)),"Oct","-")</f>
        <v>-</v>
      </c>
      <c r="O728" s="1132"/>
      <c r="P728" s="1138" t="str">
        <f>IF(A728=
"A",_xlfn.XLOOKUP(F728,'Section A - Public Patients'!T:T,'Section A - Public Patients'!S:S),
IF(A728="B",_xlfn.XLOOKUP(F728,'Section B - Private Patients'!T:T,'Section B - Private Patients'!S:S),
IF(A728="C",_xlfn.XLOOKUP(F728,'Section C - Psych &amp; Mental Hlth'!T:T,'Section C - Psych &amp; Mental Hlth'!S:S),
IF(A728="D",_xlfn.XLOOKUP(F728,'Section D - Res Com.Care, MPHS '!T:T,'Section D - Res Com.Care, MPHS '!S:S),
IF(A728="E",_xlfn.XLOOKUP(F728,'Section E - Miscellaneous '!T:T,'Section E - Miscellaneous '!S:S))))))</f>
        <v>LINKED-X</v>
      </c>
      <c r="Q728" s="1145" t="str">
        <f>IF(A728=
"A",_xlfn.XLOOKUP(F728,'Section A - Public Patients'!T:T,'Section A - Public Patients'!V:V),
IF(A728="B",_xlfn.XLOOKUP(F728,'Section B - Private Patients'!T:T,'Section B - Private Patients'!V:V),
IF(A728="C",_xlfn.XLOOKUP(F728,'Section C - Psych &amp; Mental Hlth'!T:T,'Section C - Psych &amp; Mental Hlth'!V:V),
IF(A728="D",_xlfn.XLOOKUP(F728,'Section D - Res Com.Care, MPHS '!T:T,'Section D - Res Com.Care, MPHS '!V:V),
IF(A728="E",_xlfn.XLOOKUP(F728,'Section E - Miscellaneous '!T:T,'Section E - Miscellaneous '!V:V))))))</f>
        <v>C-1.1-001</v>
      </c>
      <c r="R728" s="1202" t="str">
        <f t="shared" si="35"/>
        <v>GSPDVALLic Shared Psychogeriatric Long Stay DVA (After 7/4/2000)90006082</v>
      </c>
    </row>
    <row r="729" spans="1:18" x14ac:dyDescent="0.2">
      <c r="A729" s="1078" t="str">
        <f t="shared" si="34"/>
        <v>B</v>
      </c>
      <c r="B729" s="1086" t="s">
        <v>2348</v>
      </c>
      <c r="C729" s="1438" t="s">
        <v>955</v>
      </c>
      <c r="D729" s="1089" t="s">
        <v>956</v>
      </c>
      <c r="E729" s="1438">
        <v>90007602</v>
      </c>
      <c r="F729" s="1132" t="s">
        <v>5092</v>
      </c>
      <c r="G729" s="1132"/>
      <c r="H729" s="1132"/>
      <c r="I729" s="1132" t="str">
        <f t="shared" si="33"/>
        <v>----Jul----</v>
      </c>
      <c r="J729" s="1132" t="str">
        <f>IF(ISNUMBER(MATCH(F729,Jan_Inputs_Calc!O:O,0)),"Jan","-")</f>
        <v>-</v>
      </c>
      <c r="K729" s="1132" t="str">
        <f>IF(ISNUMBER(MATCH(F729,Mar_Inputs_Calc_exHACC!O:O,0)),"Mar","-")</f>
        <v>-</v>
      </c>
      <c r="L729" s="1132" t="str">
        <f>IF(ISNUMBER(MATCH(F729,Jul_Inputs_Calc!P:P,0)),"Jul","-")</f>
        <v>Jul</v>
      </c>
      <c r="M729" s="1132" t="str">
        <f>IF(ISNUMBER(MATCH(F729,Sep_Inputs_Calc!O:O,0)),"Sep","-")</f>
        <v>-</v>
      </c>
      <c r="N729" s="1132" t="str">
        <f>IF(ISNUMBER(MATCH(F1526,Oct_Inputs_Calc!O:O,0)),"Oct","-")</f>
        <v>-</v>
      </c>
      <c r="O729" s="1132"/>
      <c r="P729" s="1138" t="str">
        <f>IF(A729=
"A",_xlfn.XLOOKUP(F729,'Section A - Public Patients'!T:T,'Section A - Public Patients'!S:S),
IF(A729="B",_xlfn.XLOOKUP(F729,'Section B - Private Patients'!T:T,'Section B - Private Patients'!S:S),
IF(A729="C",_xlfn.XLOOKUP(F729,'Section C - Psych &amp; Mental Hlth'!T:T,'Section C - Psych &amp; Mental Hlth'!S:S),
IF(A729="D",_xlfn.XLOOKUP(F729,'Section D - Res Com.Care, MPHS '!T:T,'Section D - Res Com.Care, MPHS '!S:S),
IF(A729="E",_xlfn.XLOOKUP(F729,'Section E - Miscellaneous '!T:T,'Section E - Miscellaneous '!S:S))))))</f>
        <v>LINKED-X</v>
      </c>
      <c r="Q729" s="1145" t="str">
        <f>IF(A729=
"A",_xlfn.XLOOKUP(F729,'Section A - Public Patients'!T:T,'Section A - Public Patients'!V:V),
IF(A729="B",_xlfn.XLOOKUP(F729,'Section B - Private Patients'!T:T,'Section B - Private Patients'!V:V),
IF(A729="C",_xlfn.XLOOKUP(F729,'Section C - Psych &amp; Mental Hlth'!T:T,'Section C - Psych &amp; Mental Hlth'!V:V),
IF(A729="D",_xlfn.XLOOKUP(F729,'Section D - Res Com.Care, MPHS '!T:T,'Section D - Res Com.Care, MPHS '!V:V),
IF(A729="E",_xlfn.XLOOKUP(F729,'Section E - Miscellaneous '!T:T,'Section E - Miscellaneous '!V:V))))))</f>
        <v>A-1.5-001</v>
      </c>
      <c r="R729" s="1202" t="str">
        <f t="shared" si="35"/>
        <v>GSILLic Shared Ineligible90007602</v>
      </c>
    </row>
    <row r="730" spans="1:18" x14ac:dyDescent="0.2">
      <c r="A730" s="1078" t="str">
        <f t="shared" si="34"/>
        <v>B</v>
      </c>
      <c r="B730" s="1086" t="s">
        <v>2348</v>
      </c>
      <c r="C730" s="1438" t="s">
        <v>957</v>
      </c>
      <c r="D730" s="1089" t="s">
        <v>958</v>
      </c>
      <c r="E730" s="1438">
        <v>90006589</v>
      </c>
      <c r="F730" s="1132" t="s">
        <v>5093</v>
      </c>
      <c r="G730" s="1132"/>
      <c r="H730" s="1132"/>
      <c r="I730" s="1132" t="str">
        <f t="shared" si="33"/>
        <v>----Jul----</v>
      </c>
      <c r="J730" s="1132" t="str">
        <f>IF(ISNUMBER(MATCH(F730,Jan_Inputs_Calc!O:O,0)),"Jan","-")</f>
        <v>-</v>
      </c>
      <c r="K730" s="1132" t="str">
        <f>IF(ISNUMBER(MATCH(F730,Mar_Inputs_Calc_exHACC!O:O,0)),"Mar","-")</f>
        <v>-</v>
      </c>
      <c r="L730" s="1132" t="str">
        <f>IF(ISNUMBER(MATCH(F730,Jul_Inputs_Calc!P:P,0)),"Jul","-")</f>
        <v>Jul</v>
      </c>
      <c r="M730" s="1132" t="str">
        <f>IF(ISNUMBER(MATCH(F730,Sep_Inputs_Calc!O:O,0)),"Sep","-")</f>
        <v>-</v>
      </c>
      <c r="N730" s="1132" t="str">
        <f>IF(ISNUMBER(MATCH(F1527,Oct_Inputs_Calc!O:O,0)),"Oct","-")</f>
        <v>-</v>
      </c>
      <c r="O730" s="1132"/>
      <c r="P730" s="1138" t="str">
        <f>IF(A730=
"A",_xlfn.XLOOKUP(F730,'Section A - Public Patients'!T:T,'Section A - Public Patients'!S:S),
IF(A730="B",_xlfn.XLOOKUP(F730,'Section B - Private Patients'!T:T,'Section B - Private Patients'!S:S),
IF(A730="C",_xlfn.XLOOKUP(F730,'Section C - Psych &amp; Mental Hlth'!T:T,'Section C - Psych &amp; Mental Hlth'!S:S),
IF(A730="D",_xlfn.XLOOKUP(F730,'Section D - Res Com.Care, MPHS '!T:T,'Section D - Res Com.Care, MPHS '!S:S),
IF(A730="E",_xlfn.XLOOKUP(F730,'Section E - Miscellaneous '!T:T,'Section E - Miscellaneous '!S:S))))))</f>
        <v>LINKED-X</v>
      </c>
      <c r="Q730" s="1145" t="str">
        <f>IF(A730=
"A",_xlfn.XLOOKUP(F730,'Section A - Public Patients'!T:T,'Section A - Public Patients'!V:V),
IF(A730="B",_xlfn.XLOOKUP(F730,'Section B - Private Patients'!T:T,'Section B - Private Patients'!V:V),
IF(A730="C",_xlfn.XLOOKUP(F730,'Section C - Psych &amp; Mental Hlth'!T:T,'Section C - Psych &amp; Mental Hlth'!V:V),
IF(A730="D",_xlfn.XLOOKUP(F730,'Section D - Res Com.Care, MPHS '!T:T,'Section D - Res Com.Care, MPHS '!V:V),
IF(A730="E",_xlfn.XLOOKUP(F730,'Section E - Miscellaneous '!T:T,'Section E - Miscellaneous '!V:V))))))</f>
        <v>A-1.5-002</v>
      </c>
      <c r="R730" s="1202" t="str">
        <f t="shared" si="35"/>
        <v>GSILSDLic Shared Ineligible - SD90006589</v>
      </c>
    </row>
    <row r="731" spans="1:18" x14ac:dyDescent="0.2">
      <c r="A731" s="1078" t="str">
        <f t="shared" si="34"/>
        <v>B</v>
      </c>
      <c r="B731" s="1086" t="s">
        <v>2348</v>
      </c>
      <c r="C731" s="1438" t="s">
        <v>963</v>
      </c>
      <c r="D731" s="1089" t="s">
        <v>964</v>
      </c>
      <c r="E731" s="1438">
        <v>90007603</v>
      </c>
      <c r="F731" s="1132" t="s">
        <v>5094</v>
      </c>
      <c r="G731" s="1132"/>
      <c r="H731" s="1132"/>
      <c r="I731" s="1132" t="str">
        <f t="shared" si="33"/>
        <v>----Jul----</v>
      </c>
      <c r="J731" s="1132" t="str">
        <f>IF(ISNUMBER(MATCH(F731,Jan_Inputs_Calc!O:O,0)),"Jan","-")</f>
        <v>-</v>
      </c>
      <c r="K731" s="1132" t="str">
        <f>IF(ISNUMBER(MATCH(F731,Mar_Inputs_Calc_exHACC!O:O,0)),"Mar","-")</f>
        <v>-</v>
      </c>
      <c r="L731" s="1132" t="str">
        <f>IF(ISNUMBER(MATCH(F731,Jul_Inputs_Calc!P:P,0)),"Jul","-")</f>
        <v>Jul</v>
      </c>
      <c r="M731" s="1132" t="str">
        <f>IF(ISNUMBER(MATCH(F731,Sep_Inputs_Calc!O:O,0)),"Sep","-")</f>
        <v>-</v>
      </c>
      <c r="N731" s="1132" t="str">
        <f>IF(ISNUMBER(MATCH(F1528,Oct_Inputs_Calc!O:O,0)),"Oct","-")</f>
        <v>-</v>
      </c>
      <c r="O731" s="1132"/>
      <c r="P731" s="1138" t="str">
        <f>IF(A731=
"A",_xlfn.XLOOKUP(F731,'Section A - Public Patients'!T:T,'Section A - Public Patients'!S:S),
IF(A731="B",_xlfn.XLOOKUP(F731,'Section B - Private Patients'!T:T,'Section B - Private Patients'!S:S),
IF(A731="C",_xlfn.XLOOKUP(F731,'Section C - Psych &amp; Mental Hlth'!T:T,'Section C - Psych &amp; Mental Hlth'!S:S),
IF(A731="D",_xlfn.XLOOKUP(F731,'Section D - Res Com.Care, MPHS '!T:T,'Section D - Res Com.Care, MPHS '!S:S),
IF(A731="E",_xlfn.XLOOKUP(F731,'Section E - Miscellaneous '!T:T,'Section E - Miscellaneous '!S:S))))))</f>
        <v>LINKED-X</v>
      </c>
      <c r="Q731" s="1145" t="str">
        <f>IF(A731=
"A",_xlfn.XLOOKUP(F731,'Section A - Public Patients'!T:T,'Section A - Public Patients'!V:V),
IF(A731="B",_xlfn.XLOOKUP(F731,'Section B - Private Patients'!T:T,'Section B - Private Patients'!V:V),
IF(A731="C",_xlfn.XLOOKUP(F731,'Section C - Psych &amp; Mental Hlth'!T:T,'Section C - Psych &amp; Mental Hlth'!V:V),
IF(A731="D",_xlfn.XLOOKUP(F731,'Section D - Res Com.Care, MPHS '!T:T,'Section D - Res Com.Care, MPHS '!V:V),
IF(A731="E",_xlfn.XLOOKUP(F731,'Section E - Miscellaneous '!T:T,'Section E - Miscellaneous '!V:V))))))</f>
        <v>A-1.5-009</v>
      </c>
      <c r="R731" s="1202" t="str">
        <f t="shared" si="35"/>
        <v>GSIBLLic Shared Ineligible Burns90007603</v>
      </c>
    </row>
    <row r="732" spans="1:18" x14ac:dyDescent="0.2">
      <c r="A732" s="1078" t="str">
        <f t="shared" si="34"/>
        <v>B</v>
      </c>
      <c r="B732" s="1086" t="s">
        <v>2348</v>
      </c>
      <c r="C732" s="1438" t="s">
        <v>965</v>
      </c>
      <c r="D732" s="1089" t="s">
        <v>966</v>
      </c>
      <c r="E732" s="1438">
        <v>90005829</v>
      </c>
      <c r="F732" s="1132" t="s">
        <v>5095</v>
      </c>
      <c r="G732" s="1132"/>
      <c r="H732" s="1132"/>
      <c r="I732" s="1132" t="str">
        <f t="shared" si="33"/>
        <v>----Jul----</v>
      </c>
      <c r="J732" s="1132" t="str">
        <f>IF(ISNUMBER(MATCH(F732,Jan_Inputs_Calc!O:O,0)),"Jan","-")</f>
        <v>-</v>
      </c>
      <c r="K732" s="1132" t="str">
        <f>IF(ISNUMBER(MATCH(F732,Mar_Inputs_Calc_exHACC!O:O,0)),"Mar","-")</f>
        <v>-</v>
      </c>
      <c r="L732" s="1132" t="str">
        <f>IF(ISNUMBER(MATCH(F732,Jul_Inputs_Calc!P:P,0)),"Jul","-")</f>
        <v>Jul</v>
      </c>
      <c r="M732" s="1132" t="str">
        <f>IF(ISNUMBER(MATCH(F732,Sep_Inputs_Calc!O:O,0)),"Sep","-")</f>
        <v>-</v>
      </c>
      <c r="N732" s="1132" t="str">
        <f>IF(ISNUMBER(MATCH(F1529,Oct_Inputs_Calc!O:O,0)),"Oct","-")</f>
        <v>-</v>
      </c>
      <c r="O732" s="1132"/>
      <c r="P732" s="1138" t="str">
        <f>IF(A732=
"A",_xlfn.XLOOKUP(F732,'Section A - Public Patients'!T:T,'Section A - Public Patients'!S:S),
IF(A732="B",_xlfn.XLOOKUP(F732,'Section B - Private Patients'!T:T,'Section B - Private Patients'!S:S),
IF(A732="C",_xlfn.XLOOKUP(F732,'Section C - Psych &amp; Mental Hlth'!T:T,'Section C - Psych &amp; Mental Hlth'!S:S),
IF(A732="D",_xlfn.XLOOKUP(F732,'Section D - Res Com.Care, MPHS '!T:T,'Section D - Res Com.Care, MPHS '!S:S),
IF(A732="E",_xlfn.XLOOKUP(F732,'Section E - Miscellaneous '!T:T,'Section E - Miscellaneous '!S:S))))))</f>
        <v>LINKED-X</v>
      </c>
      <c r="Q732" s="1145" t="str">
        <f>IF(A732=
"A",_xlfn.XLOOKUP(F732,'Section A - Public Patients'!T:T,'Section A - Public Patients'!V:V),
IF(A732="B",_xlfn.XLOOKUP(F732,'Section B - Private Patients'!T:T,'Section B - Private Patients'!V:V),
IF(A732="C",_xlfn.XLOOKUP(F732,'Section C - Psych &amp; Mental Hlth'!T:T,'Section C - Psych &amp; Mental Hlth'!V:V),
IF(A732="D",_xlfn.XLOOKUP(F732,'Section D - Res Com.Care, MPHS '!T:T,'Section D - Res Com.Care, MPHS '!V:V),
IF(A732="E",_xlfn.XLOOKUP(F732,'Section E - Miscellaneous '!T:T,'Section E - Miscellaneous '!V:V))))))</f>
        <v>A-1.5-004</v>
      </c>
      <c r="R732" s="1202" t="str">
        <f t="shared" si="35"/>
        <v>GSIBLSDLic Shared Ineligible Burns SD90005829</v>
      </c>
    </row>
    <row r="733" spans="1:18" x14ac:dyDescent="0.2">
      <c r="A733" s="1078" t="str">
        <f t="shared" si="34"/>
        <v>B</v>
      </c>
      <c r="B733" s="1086" t="s">
        <v>2348</v>
      </c>
      <c r="C733" s="1438" t="s">
        <v>967</v>
      </c>
      <c r="D733" s="1089" t="s">
        <v>968</v>
      </c>
      <c r="E733" s="1438">
        <v>90007604</v>
      </c>
      <c r="F733" s="1132" t="s">
        <v>5096</v>
      </c>
      <c r="G733" s="1132"/>
      <c r="H733" s="1132"/>
      <c r="I733" s="1132" t="str">
        <f t="shared" si="33"/>
        <v>----Jul----</v>
      </c>
      <c r="J733" s="1132" t="str">
        <f>IF(ISNUMBER(MATCH(F733,Jan_Inputs_Calc!O:O,0)),"Jan","-")</f>
        <v>-</v>
      </c>
      <c r="K733" s="1132" t="str">
        <f>IF(ISNUMBER(MATCH(F733,Mar_Inputs_Calc_exHACC!O:O,0)),"Mar","-")</f>
        <v>-</v>
      </c>
      <c r="L733" s="1132" t="str">
        <f>IF(ISNUMBER(MATCH(F733,Jul_Inputs_Calc!P:P,0)),"Jul","-")</f>
        <v>Jul</v>
      </c>
      <c r="M733" s="1132" t="str">
        <f>IF(ISNUMBER(MATCH(F733,Sep_Inputs_Calc!O:O,0)),"Sep","-")</f>
        <v>-</v>
      </c>
      <c r="N733" s="1132" t="str">
        <f>IF(ISNUMBER(MATCH(F1530,Oct_Inputs_Calc!O:O,0)),"Oct","-")</f>
        <v>-</v>
      </c>
      <c r="O733" s="1132"/>
      <c r="P733" s="1138" t="str">
        <f>IF(A733=
"A",_xlfn.XLOOKUP(F733,'Section A - Public Patients'!T:T,'Section A - Public Patients'!S:S),
IF(A733="B",_xlfn.XLOOKUP(F733,'Section B - Private Patients'!T:T,'Section B - Private Patients'!S:S),
IF(A733="C",_xlfn.XLOOKUP(F733,'Section C - Psych &amp; Mental Hlth'!T:T,'Section C - Psych &amp; Mental Hlth'!S:S),
IF(A733="D",_xlfn.XLOOKUP(F733,'Section D - Res Com.Care, MPHS '!T:T,'Section D - Res Com.Care, MPHS '!S:S),
IF(A733="E",_xlfn.XLOOKUP(F733,'Section E - Miscellaneous '!T:T,'Section E - Miscellaneous '!S:S))))))</f>
        <v>LINKED-X</v>
      </c>
      <c r="Q733" s="1145" t="str">
        <f>IF(A733=
"A",_xlfn.XLOOKUP(F733,'Section A - Public Patients'!T:T,'Section A - Public Patients'!V:V),
IF(A733="B",_xlfn.XLOOKUP(F733,'Section B - Private Patients'!T:T,'Section B - Private Patients'!V:V),
IF(A733="C",_xlfn.XLOOKUP(F733,'Section C - Psych &amp; Mental Hlth'!T:T,'Section C - Psych &amp; Mental Hlth'!V:V),
IF(A733="D",_xlfn.XLOOKUP(F733,'Section D - Res Com.Care, MPHS '!T:T,'Section D - Res Com.Care, MPHS '!V:V),
IF(A733="E",_xlfn.XLOOKUP(F733,'Section E - Miscellaneous '!T:T,'Section E - Miscellaneous '!V:V))))))</f>
        <v>A-1.5-003</v>
      </c>
      <c r="R733" s="1202" t="str">
        <f t="shared" si="35"/>
        <v>GSICCULLic Shared Ineligible Coronary Care Unit90007604</v>
      </c>
    </row>
    <row r="734" spans="1:18" x14ac:dyDescent="0.2">
      <c r="A734" s="1078" t="str">
        <f t="shared" si="34"/>
        <v>B</v>
      </c>
      <c r="B734" s="1086" t="s">
        <v>2348</v>
      </c>
      <c r="C734" s="1438" t="s">
        <v>969</v>
      </c>
      <c r="D734" s="1089" t="s">
        <v>970</v>
      </c>
      <c r="E734" s="1438">
        <v>90006590</v>
      </c>
      <c r="F734" s="1132" t="s">
        <v>5097</v>
      </c>
      <c r="G734" s="1132"/>
      <c r="H734" s="1132"/>
      <c r="I734" s="1132" t="str">
        <f t="shared" si="33"/>
        <v>----Jul----</v>
      </c>
      <c r="J734" s="1132" t="str">
        <f>IF(ISNUMBER(MATCH(F734,Jan_Inputs_Calc!O:O,0)),"Jan","-")</f>
        <v>-</v>
      </c>
      <c r="K734" s="1132" t="str">
        <f>IF(ISNUMBER(MATCH(F734,Mar_Inputs_Calc_exHACC!O:O,0)),"Mar","-")</f>
        <v>-</v>
      </c>
      <c r="L734" s="1132" t="str">
        <f>IF(ISNUMBER(MATCH(F734,Jul_Inputs_Calc!P:P,0)),"Jul","-")</f>
        <v>Jul</v>
      </c>
      <c r="M734" s="1132" t="str">
        <f>IF(ISNUMBER(MATCH(F734,Sep_Inputs_Calc!O:O,0)),"Sep","-")</f>
        <v>-</v>
      </c>
      <c r="N734" s="1132" t="str">
        <f>IF(ISNUMBER(MATCH(F1531,Oct_Inputs_Calc!O:O,0)),"Oct","-")</f>
        <v>-</v>
      </c>
      <c r="O734" s="1132"/>
      <c r="P734" s="1138" t="str">
        <f>IF(A734=
"A",_xlfn.XLOOKUP(F734,'Section A - Public Patients'!T:T,'Section A - Public Patients'!S:S),
IF(A734="B",_xlfn.XLOOKUP(F734,'Section B - Private Patients'!T:T,'Section B - Private Patients'!S:S),
IF(A734="C",_xlfn.XLOOKUP(F734,'Section C - Psych &amp; Mental Hlth'!T:T,'Section C - Psych &amp; Mental Hlth'!S:S),
IF(A734="D",_xlfn.XLOOKUP(F734,'Section D - Res Com.Care, MPHS '!T:T,'Section D - Res Com.Care, MPHS '!S:S),
IF(A734="E",_xlfn.XLOOKUP(F734,'Section E - Miscellaneous '!T:T,'Section E - Miscellaneous '!S:S))))))</f>
        <v>LINKED-X</v>
      </c>
      <c r="Q734" s="1145" t="str">
        <f>IF(A734=
"A",_xlfn.XLOOKUP(F734,'Section A - Public Patients'!T:T,'Section A - Public Patients'!V:V),
IF(A734="B",_xlfn.XLOOKUP(F734,'Section B - Private Patients'!T:T,'Section B - Private Patients'!V:V),
IF(A734="C",_xlfn.XLOOKUP(F734,'Section C - Psych &amp; Mental Hlth'!T:T,'Section C - Psych &amp; Mental Hlth'!V:V),
IF(A734="D",_xlfn.XLOOKUP(F734,'Section D - Res Com.Care, MPHS '!T:T,'Section D - Res Com.Care, MPHS '!V:V),
IF(A734="E",_xlfn.XLOOKUP(F734,'Section E - Miscellaneous '!T:T,'Section E - Miscellaneous '!V:V))))))</f>
        <v>A-1.5-004</v>
      </c>
      <c r="R734" s="1202" t="str">
        <f t="shared" si="35"/>
        <v>GSICCULSDLic Shared Ineligible Coronary Care Unit - SD90006590</v>
      </c>
    </row>
    <row r="735" spans="1:18" x14ac:dyDescent="0.2">
      <c r="A735" s="1078" t="str">
        <f t="shared" si="34"/>
        <v>B</v>
      </c>
      <c r="B735" s="1086" t="s">
        <v>2348</v>
      </c>
      <c r="C735" s="1438" t="s">
        <v>971</v>
      </c>
      <c r="D735" s="1089" t="s">
        <v>972</v>
      </c>
      <c r="E735" s="1438">
        <v>90007605</v>
      </c>
      <c r="F735" s="1132" t="s">
        <v>5098</v>
      </c>
      <c r="G735" s="1132"/>
      <c r="H735" s="1132"/>
      <c r="I735" s="1132" t="str">
        <f t="shared" si="33"/>
        <v>----Jul----</v>
      </c>
      <c r="J735" s="1132" t="str">
        <f>IF(ISNUMBER(MATCH(F735,Jan_Inputs_Calc!O:O,0)),"Jan","-")</f>
        <v>-</v>
      </c>
      <c r="K735" s="1132" t="str">
        <f>IF(ISNUMBER(MATCH(F735,Mar_Inputs_Calc_exHACC!O:O,0)),"Mar","-")</f>
        <v>-</v>
      </c>
      <c r="L735" s="1132" t="str">
        <f>IF(ISNUMBER(MATCH(F735,Jul_Inputs_Calc!P:P,0)),"Jul","-")</f>
        <v>Jul</v>
      </c>
      <c r="M735" s="1132" t="str">
        <f>IF(ISNUMBER(MATCH(F735,Sep_Inputs_Calc!O:O,0)),"Sep","-")</f>
        <v>-</v>
      </c>
      <c r="N735" s="1132" t="str">
        <f>IF(ISNUMBER(MATCH(F1532,Oct_Inputs_Calc!O:O,0)),"Oct","-")</f>
        <v>-</v>
      </c>
      <c r="O735" s="1132"/>
      <c r="P735" s="1138" t="str">
        <f>IF(A735=
"A",_xlfn.XLOOKUP(F735,'Section A - Public Patients'!T:T,'Section A - Public Patients'!S:S),
IF(A735="B",_xlfn.XLOOKUP(F735,'Section B - Private Patients'!T:T,'Section B - Private Patients'!S:S),
IF(A735="C",_xlfn.XLOOKUP(F735,'Section C - Psych &amp; Mental Hlth'!T:T,'Section C - Psych &amp; Mental Hlth'!S:S),
IF(A735="D",_xlfn.XLOOKUP(F735,'Section D - Res Com.Care, MPHS '!T:T,'Section D - Res Com.Care, MPHS '!S:S),
IF(A735="E",_xlfn.XLOOKUP(F735,'Section E - Miscellaneous '!T:T,'Section E - Miscellaneous '!S:S))))))</f>
        <v>LINKED-X</v>
      </c>
      <c r="Q735" s="1145" t="str">
        <f>IF(A735=
"A",_xlfn.XLOOKUP(F735,'Section A - Public Patients'!T:T,'Section A - Public Patients'!V:V),
IF(A735="B",_xlfn.XLOOKUP(F735,'Section B - Private Patients'!T:T,'Section B - Private Patients'!V:V),
IF(A735="C",_xlfn.XLOOKUP(F735,'Section C - Psych &amp; Mental Hlth'!T:T,'Section C - Psych &amp; Mental Hlth'!V:V),
IF(A735="D",_xlfn.XLOOKUP(F735,'Section D - Res Com.Care, MPHS '!T:T,'Section D - Res Com.Care, MPHS '!V:V),
IF(A735="E",_xlfn.XLOOKUP(F735,'Section E - Miscellaneous '!T:T,'Section E - Miscellaneous '!V:V))))))</f>
        <v>A-1.5-013</v>
      </c>
      <c r="R735" s="1202" t="str">
        <f t="shared" si="35"/>
        <v>GSIHHLLic Shared Ineligible Hospital in the Home90007605</v>
      </c>
    </row>
    <row r="736" spans="1:18" x14ac:dyDescent="0.2">
      <c r="A736" s="1078" t="str">
        <f t="shared" si="34"/>
        <v>B</v>
      </c>
      <c r="B736" s="1086" t="s">
        <v>2348</v>
      </c>
      <c r="C736" s="1438" t="s">
        <v>973</v>
      </c>
      <c r="D736" s="1089" t="s">
        <v>974</v>
      </c>
      <c r="E736" s="1438">
        <v>90006083</v>
      </c>
      <c r="F736" s="1132" t="s">
        <v>5099</v>
      </c>
      <c r="G736" s="1132"/>
      <c r="H736" s="1132"/>
      <c r="I736" s="1132" t="str">
        <f t="shared" si="33"/>
        <v>----Jul----</v>
      </c>
      <c r="J736" s="1132" t="str">
        <f>IF(ISNUMBER(MATCH(F736,Jan_Inputs_Calc!O:O,0)),"Jan","-")</f>
        <v>-</v>
      </c>
      <c r="K736" s="1132" t="str">
        <f>IF(ISNUMBER(MATCH(F736,Mar_Inputs_Calc_exHACC!O:O,0)),"Mar","-")</f>
        <v>-</v>
      </c>
      <c r="L736" s="1132" t="str">
        <f>IF(ISNUMBER(MATCH(F736,Jul_Inputs_Calc!P:P,0)),"Jul","-")</f>
        <v>Jul</v>
      </c>
      <c r="M736" s="1132" t="str">
        <f>IF(ISNUMBER(MATCH(F736,Sep_Inputs_Calc!O:O,0)),"Sep","-")</f>
        <v>-</v>
      </c>
      <c r="N736" s="1132" t="str">
        <f>IF(ISNUMBER(MATCH(F1533,Oct_Inputs_Calc!O:O,0)),"Oct","-")</f>
        <v>-</v>
      </c>
      <c r="O736" s="1132"/>
      <c r="P736" s="1138" t="str">
        <f>IF(A736=
"A",_xlfn.XLOOKUP(F736,'Section A - Public Patients'!T:T,'Section A - Public Patients'!S:S),
IF(A736="B",_xlfn.XLOOKUP(F736,'Section B - Private Patients'!T:T,'Section B - Private Patients'!S:S),
IF(A736="C",_xlfn.XLOOKUP(F736,'Section C - Psych &amp; Mental Hlth'!T:T,'Section C - Psych &amp; Mental Hlth'!S:S),
IF(A736="D",_xlfn.XLOOKUP(F736,'Section D - Res Com.Care, MPHS '!T:T,'Section D - Res Com.Care, MPHS '!S:S),
IF(A736="E",_xlfn.XLOOKUP(F736,'Section E - Miscellaneous '!T:T,'Section E - Miscellaneous '!S:S))))))</f>
        <v>LINKED-X</v>
      </c>
      <c r="Q736" s="1145" t="str">
        <f>IF(A736=
"A",_xlfn.XLOOKUP(F736,'Section A - Public Patients'!T:T,'Section A - Public Patients'!V:V),
IF(A736="B",_xlfn.XLOOKUP(F736,'Section B - Private Patients'!T:T,'Section B - Private Patients'!V:V),
IF(A736="C",_xlfn.XLOOKUP(F736,'Section C - Psych &amp; Mental Hlth'!T:T,'Section C - Psych &amp; Mental Hlth'!V:V),
IF(A736="D",_xlfn.XLOOKUP(F736,'Section D - Res Com.Care, MPHS '!T:T,'Section D - Res Com.Care, MPHS '!V:V),
IF(A736="E",_xlfn.XLOOKUP(F736,'Section E - Miscellaneous '!T:T,'Section E - Miscellaneous '!V:V))))))</f>
        <v>A-1.5-013</v>
      </c>
      <c r="R736" s="1202" t="str">
        <f t="shared" si="35"/>
        <v>GSIHHLSDLic Shared Ineligible Hospital in the Home SD90006083</v>
      </c>
    </row>
    <row r="737" spans="1:18" x14ac:dyDescent="0.2">
      <c r="A737" s="1078" t="str">
        <f t="shared" si="34"/>
        <v>B</v>
      </c>
      <c r="B737" s="1086" t="s">
        <v>2348</v>
      </c>
      <c r="C737" s="1438" t="s">
        <v>975</v>
      </c>
      <c r="D737" s="1089" t="s">
        <v>976</v>
      </c>
      <c r="E737" s="1438">
        <v>90007606</v>
      </c>
      <c r="F737" s="1132" t="s">
        <v>5100</v>
      </c>
      <c r="G737" s="1132"/>
      <c r="H737" s="1132"/>
      <c r="I737" s="1132" t="str">
        <f t="shared" si="33"/>
        <v>----Jul----</v>
      </c>
      <c r="J737" s="1132" t="str">
        <f>IF(ISNUMBER(MATCH(F737,Jan_Inputs_Calc!O:O,0)),"Jan","-")</f>
        <v>-</v>
      </c>
      <c r="K737" s="1132" t="str">
        <f>IF(ISNUMBER(MATCH(F737,Mar_Inputs_Calc_exHACC!O:O,0)),"Mar","-")</f>
        <v>-</v>
      </c>
      <c r="L737" s="1132" t="str">
        <f>IF(ISNUMBER(MATCH(F737,Jul_Inputs_Calc!P:P,0)),"Jul","-")</f>
        <v>Jul</v>
      </c>
      <c r="M737" s="1132" t="str">
        <f>IF(ISNUMBER(MATCH(F737,Sep_Inputs_Calc!O:O,0)),"Sep","-")</f>
        <v>-</v>
      </c>
      <c r="N737" s="1132" t="str">
        <f>IF(ISNUMBER(MATCH(F1534,Oct_Inputs_Calc!O:O,0)),"Oct","-")</f>
        <v>-</v>
      </c>
      <c r="O737" s="1132"/>
      <c r="P737" s="1138" t="str">
        <f>IF(A737=
"A",_xlfn.XLOOKUP(F737,'Section A - Public Patients'!T:T,'Section A - Public Patients'!S:S),
IF(A737="B",_xlfn.XLOOKUP(F737,'Section B - Private Patients'!T:T,'Section B - Private Patients'!S:S),
IF(A737="C",_xlfn.XLOOKUP(F737,'Section C - Psych &amp; Mental Hlth'!T:T,'Section C - Psych &amp; Mental Hlth'!S:S),
IF(A737="D",_xlfn.XLOOKUP(F737,'Section D - Res Com.Care, MPHS '!T:T,'Section D - Res Com.Care, MPHS '!S:S),
IF(A737="E",_xlfn.XLOOKUP(F737,'Section E - Miscellaneous '!T:T,'Section E - Miscellaneous '!S:S))))))</f>
        <v>LINKED-X</v>
      </c>
      <c r="Q737" s="1145" t="str">
        <f>IF(A737=
"A",_xlfn.XLOOKUP(F737,'Section A - Public Patients'!T:T,'Section A - Public Patients'!V:V),
IF(A737="B",_xlfn.XLOOKUP(F737,'Section B - Private Patients'!T:T,'Section B - Private Patients'!V:V),
IF(A737="C",_xlfn.XLOOKUP(F737,'Section C - Psych &amp; Mental Hlth'!T:T,'Section C - Psych &amp; Mental Hlth'!V:V),
IF(A737="D",_xlfn.XLOOKUP(F737,'Section D - Res Com.Care, MPHS '!T:T,'Section D - Res Com.Care, MPHS '!V:V),
IF(A737="E",_xlfn.XLOOKUP(F737,'Section E - Miscellaneous '!T:T,'Section E - Miscellaneous '!V:V))))))</f>
        <v>A-1.5-005</v>
      </c>
      <c r="R737" s="1202" t="str">
        <f t="shared" si="35"/>
        <v>GSIICULLic Shared Ineligible Intensive Care Unit90007606</v>
      </c>
    </row>
    <row r="738" spans="1:18" x14ac:dyDescent="0.2">
      <c r="A738" s="1078" t="str">
        <f t="shared" si="34"/>
        <v>B</v>
      </c>
      <c r="B738" s="1086" t="s">
        <v>2348</v>
      </c>
      <c r="C738" s="1438" t="s">
        <v>977</v>
      </c>
      <c r="D738" s="1089" t="s">
        <v>978</v>
      </c>
      <c r="E738" s="1438">
        <v>90006591</v>
      </c>
      <c r="F738" s="1132" t="s">
        <v>5101</v>
      </c>
      <c r="G738" s="1132"/>
      <c r="H738" s="1132"/>
      <c r="I738" s="1132" t="str">
        <f t="shared" si="33"/>
        <v>----Jul----</v>
      </c>
      <c r="J738" s="1132" t="str">
        <f>IF(ISNUMBER(MATCH(F738,Jan_Inputs_Calc!O:O,0)),"Jan","-")</f>
        <v>-</v>
      </c>
      <c r="K738" s="1132" t="str">
        <f>IF(ISNUMBER(MATCH(F738,Mar_Inputs_Calc_exHACC!O:O,0)),"Mar","-")</f>
        <v>-</v>
      </c>
      <c r="L738" s="1132" t="str">
        <f>IF(ISNUMBER(MATCH(F738,Jul_Inputs_Calc!P:P,0)),"Jul","-")</f>
        <v>Jul</v>
      </c>
      <c r="M738" s="1132" t="str">
        <f>IF(ISNUMBER(MATCH(F738,Sep_Inputs_Calc!O:O,0)),"Sep","-")</f>
        <v>-</v>
      </c>
      <c r="N738" s="1132" t="str">
        <f>IF(ISNUMBER(MATCH(F1535,Oct_Inputs_Calc!O:O,0)),"Oct","-")</f>
        <v>-</v>
      </c>
      <c r="O738" s="1132"/>
      <c r="P738" s="1138" t="str">
        <f>IF(A738=
"A",_xlfn.XLOOKUP(F738,'Section A - Public Patients'!T:T,'Section A - Public Patients'!S:S),
IF(A738="B",_xlfn.XLOOKUP(F738,'Section B - Private Patients'!T:T,'Section B - Private Patients'!S:S),
IF(A738="C",_xlfn.XLOOKUP(F738,'Section C - Psych &amp; Mental Hlth'!T:T,'Section C - Psych &amp; Mental Hlth'!S:S),
IF(A738="D",_xlfn.XLOOKUP(F738,'Section D - Res Com.Care, MPHS '!T:T,'Section D - Res Com.Care, MPHS '!S:S),
IF(A738="E",_xlfn.XLOOKUP(F738,'Section E - Miscellaneous '!T:T,'Section E - Miscellaneous '!S:S))))))</f>
        <v>LINKED-X</v>
      </c>
      <c r="Q738" s="1145" t="str">
        <f>IF(A738=
"A",_xlfn.XLOOKUP(F738,'Section A - Public Patients'!T:T,'Section A - Public Patients'!V:V),
IF(A738="B",_xlfn.XLOOKUP(F738,'Section B - Private Patients'!T:T,'Section B - Private Patients'!V:V),
IF(A738="C",_xlfn.XLOOKUP(F738,'Section C - Psych &amp; Mental Hlth'!T:T,'Section C - Psych &amp; Mental Hlth'!V:V),
IF(A738="D",_xlfn.XLOOKUP(F738,'Section D - Res Com.Care, MPHS '!T:T,'Section D - Res Com.Care, MPHS '!V:V),
IF(A738="E",_xlfn.XLOOKUP(F738,'Section E - Miscellaneous '!T:T,'Section E - Miscellaneous '!V:V))))))</f>
        <v>A-1.5-006</v>
      </c>
      <c r="R738" s="1202" t="str">
        <f t="shared" si="35"/>
        <v>GSIICULSDLic Shared Ineligible Intensive Care Unit - SD90006591</v>
      </c>
    </row>
    <row r="739" spans="1:18" x14ac:dyDescent="0.2">
      <c r="A739" s="1078" t="str">
        <f t="shared" si="34"/>
        <v>B</v>
      </c>
      <c r="B739" s="1086" t="s">
        <v>2348</v>
      </c>
      <c r="C739" s="1438" t="s">
        <v>979</v>
      </c>
      <c r="D739" s="1089" t="s">
        <v>980</v>
      </c>
      <c r="E739" s="1438">
        <v>90007607</v>
      </c>
      <c r="F739" s="1132" t="s">
        <v>5102</v>
      </c>
      <c r="G739" s="1132"/>
      <c r="H739" s="1132"/>
      <c r="I739" s="1132" t="str">
        <f t="shared" si="33"/>
        <v>----Jul----</v>
      </c>
      <c r="J739" s="1132" t="str">
        <f>IF(ISNUMBER(MATCH(F739,Jan_Inputs_Calc!O:O,0)),"Jan","-")</f>
        <v>-</v>
      </c>
      <c r="K739" s="1132" t="str">
        <f>IF(ISNUMBER(MATCH(F739,Mar_Inputs_Calc_exHACC!O:O,0)),"Mar","-")</f>
        <v>-</v>
      </c>
      <c r="L739" s="1132" t="str">
        <f>IF(ISNUMBER(MATCH(F739,Jul_Inputs_Calc!P:P,0)),"Jul","-")</f>
        <v>Jul</v>
      </c>
      <c r="M739" s="1132" t="str">
        <f>IF(ISNUMBER(MATCH(F739,Sep_Inputs_Calc!O:O,0)),"Sep","-")</f>
        <v>-</v>
      </c>
      <c r="N739" s="1132" t="str">
        <f>IF(ISNUMBER(MATCH(F1536,Oct_Inputs_Calc!O:O,0)),"Oct","-")</f>
        <v>-</v>
      </c>
      <c r="O739" s="1132"/>
      <c r="P739" s="1138" t="str">
        <f>IF(A739=
"A",_xlfn.XLOOKUP(F739,'Section A - Public Patients'!T:T,'Section A - Public Patients'!S:S),
IF(A739="B",_xlfn.XLOOKUP(F739,'Section B - Private Patients'!T:T,'Section B - Private Patients'!S:S),
IF(A739="C",_xlfn.XLOOKUP(F739,'Section C - Psych &amp; Mental Hlth'!T:T,'Section C - Psych &amp; Mental Hlth'!S:S),
IF(A739="D",_xlfn.XLOOKUP(F739,'Section D - Res Com.Care, MPHS '!T:T,'Section D - Res Com.Care, MPHS '!S:S),
IF(A739="E",_xlfn.XLOOKUP(F739,'Section E - Miscellaneous '!T:T,'Section E - Miscellaneous '!S:S))))))</f>
        <v>LINKED-X</v>
      </c>
      <c r="Q739" s="1145" t="str">
        <f>IF(A739=
"A",_xlfn.XLOOKUP(F739,'Section A - Public Patients'!T:T,'Section A - Public Patients'!V:V),
IF(A739="B",_xlfn.XLOOKUP(F739,'Section B - Private Patients'!T:T,'Section B - Private Patients'!V:V),
IF(A739="C",_xlfn.XLOOKUP(F739,'Section C - Psych &amp; Mental Hlth'!T:T,'Section C - Psych &amp; Mental Hlth'!V:V),
IF(A739="D",_xlfn.XLOOKUP(F739,'Section D - Res Com.Care, MPHS '!T:T,'Section D - Res Com.Care, MPHS '!V:V),
IF(A739="E",_xlfn.XLOOKUP(F739,'Section E - Miscellaneous '!T:T,'Section E - Miscellaneous '!V:V))))))</f>
        <v>A-1.5-011</v>
      </c>
      <c r="R739" s="1202" t="str">
        <f t="shared" si="35"/>
        <v>GSIKLLic Shared Ineligible Renal Dialysis90007607</v>
      </c>
    </row>
    <row r="740" spans="1:18" x14ac:dyDescent="0.2">
      <c r="A740" s="1078" t="str">
        <f t="shared" si="34"/>
        <v>B</v>
      </c>
      <c r="B740" s="1086" t="s">
        <v>2348</v>
      </c>
      <c r="C740" s="1438" t="s">
        <v>981</v>
      </c>
      <c r="D740" s="1089" t="s">
        <v>982</v>
      </c>
      <c r="E740" s="1438">
        <v>90005639</v>
      </c>
      <c r="F740" s="1132" t="s">
        <v>5103</v>
      </c>
      <c r="G740" s="1132"/>
      <c r="H740" s="1132"/>
      <c r="I740" s="1132" t="str">
        <f t="shared" si="33"/>
        <v>----Jul----</v>
      </c>
      <c r="J740" s="1132" t="str">
        <f>IF(ISNUMBER(MATCH(F740,Jan_Inputs_Calc!O:O,0)),"Jan","-")</f>
        <v>-</v>
      </c>
      <c r="K740" s="1132" t="str">
        <f>IF(ISNUMBER(MATCH(F740,Mar_Inputs_Calc_exHACC!O:O,0)),"Mar","-")</f>
        <v>-</v>
      </c>
      <c r="L740" s="1132" t="str">
        <f>IF(ISNUMBER(MATCH(F740,Jul_Inputs_Calc!P:P,0)),"Jul","-")</f>
        <v>Jul</v>
      </c>
      <c r="M740" s="1132" t="str">
        <f>IF(ISNUMBER(MATCH(F740,Sep_Inputs_Calc!O:O,0)),"Sep","-")</f>
        <v>-</v>
      </c>
      <c r="N740" s="1132" t="str">
        <f>IF(ISNUMBER(MATCH(F1537,Oct_Inputs_Calc!O:O,0)),"Oct","-")</f>
        <v>-</v>
      </c>
      <c r="O740" s="1132"/>
      <c r="P740" s="1138" t="str">
        <f>IF(A740=
"A",_xlfn.XLOOKUP(F740,'Section A - Public Patients'!T:T,'Section A - Public Patients'!S:S),
IF(A740="B",_xlfn.XLOOKUP(F740,'Section B - Private Patients'!T:T,'Section B - Private Patients'!S:S),
IF(A740="C",_xlfn.XLOOKUP(F740,'Section C - Psych &amp; Mental Hlth'!T:T,'Section C - Psych &amp; Mental Hlth'!S:S),
IF(A740="D",_xlfn.XLOOKUP(F740,'Section D - Res Com.Care, MPHS '!T:T,'Section D - Res Com.Care, MPHS '!S:S),
IF(A740="E",_xlfn.XLOOKUP(F740,'Section E - Miscellaneous '!T:T,'Section E - Miscellaneous '!S:S))))))</f>
        <v>LINKED-X</v>
      </c>
      <c r="Q740" s="1145" t="str">
        <f>IF(A740=
"A",_xlfn.XLOOKUP(F740,'Section A - Public Patients'!T:T,'Section A - Public Patients'!V:V),
IF(A740="B",_xlfn.XLOOKUP(F740,'Section B - Private Patients'!T:T,'Section B - Private Patients'!V:V),
IF(A740="C",_xlfn.XLOOKUP(F740,'Section C - Psych &amp; Mental Hlth'!T:T,'Section C - Psych &amp; Mental Hlth'!V:V),
IF(A740="D",_xlfn.XLOOKUP(F740,'Section D - Res Com.Care, MPHS '!T:T,'Section D - Res Com.Care, MPHS '!V:V),
IF(A740="E",_xlfn.XLOOKUP(F740,'Section E - Miscellaneous '!T:T,'Section E - Miscellaneous '!V:V))))))</f>
        <v>A-1.5-011</v>
      </c>
      <c r="R740" s="1202" t="str">
        <f t="shared" si="35"/>
        <v>GSIKLSDLic Shared Ineligible Renal Dialysis SD90005639</v>
      </c>
    </row>
    <row r="741" spans="1:18" x14ac:dyDescent="0.2">
      <c r="A741" s="1078" t="str">
        <f t="shared" si="34"/>
        <v>B</v>
      </c>
      <c r="B741" s="1086" t="s">
        <v>2348</v>
      </c>
      <c r="C741" s="1438" t="s">
        <v>983</v>
      </c>
      <c r="D741" s="1089" t="s">
        <v>984</v>
      </c>
      <c r="E741" s="1438">
        <v>90007608</v>
      </c>
      <c r="F741" s="1132" t="s">
        <v>5104</v>
      </c>
      <c r="G741" s="1132"/>
      <c r="H741" s="1132"/>
      <c r="I741" s="1132" t="str">
        <f t="shared" si="33"/>
        <v>----Jul----</v>
      </c>
      <c r="J741" s="1132" t="str">
        <f>IF(ISNUMBER(MATCH(F741,Jan_Inputs_Calc!O:O,0)),"Jan","-")</f>
        <v>-</v>
      </c>
      <c r="K741" s="1132" t="str">
        <f>IF(ISNUMBER(MATCH(F741,Mar_Inputs_Calc_exHACC!O:O,0)),"Mar","-")</f>
        <v>-</v>
      </c>
      <c r="L741" s="1132" t="str">
        <f>IF(ISNUMBER(MATCH(F741,Jul_Inputs_Calc!P:P,0)),"Jul","-")</f>
        <v>Jul</v>
      </c>
      <c r="M741" s="1132" t="str">
        <f>IF(ISNUMBER(MATCH(F741,Sep_Inputs_Calc!O:O,0)),"Sep","-")</f>
        <v>-</v>
      </c>
      <c r="N741" s="1132" t="str">
        <f>IF(ISNUMBER(MATCH(F1538,Oct_Inputs_Calc!O:O,0)),"Oct","-")</f>
        <v>-</v>
      </c>
      <c r="O741" s="1132"/>
      <c r="P741" s="1138" t="str">
        <f>IF(A741=
"A",_xlfn.XLOOKUP(F741,'Section A - Public Patients'!T:T,'Section A - Public Patients'!S:S),
IF(A741="B",_xlfn.XLOOKUP(F741,'Section B - Private Patients'!T:T,'Section B - Private Patients'!S:S),
IF(A741="C",_xlfn.XLOOKUP(F741,'Section C - Psych &amp; Mental Hlth'!T:T,'Section C - Psych &amp; Mental Hlth'!S:S),
IF(A741="D",_xlfn.XLOOKUP(F741,'Section D - Res Com.Care, MPHS '!T:T,'Section D - Res Com.Care, MPHS '!S:S),
IF(A741="E",_xlfn.XLOOKUP(F741,'Section E - Miscellaneous '!T:T,'Section E - Miscellaneous '!S:S))))))</f>
        <v>LINKED-X</v>
      </c>
      <c r="Q741" s="1145" t="str">
        <f>IF(A741=
"A",_xlfn.XLOOKUP(F741,'Section A - Public Patients'!T:T,'Section A - Public Patients'!V:V),
IF(A741="B",_xlfn.XLOOKUP(F741,'Section B - Private Patients'!T:T,'Section B - Private Patients'!V:V),
IF(A741="C",_xlfn.XLOOKUP(F741,'Section C - Psych &amp; Mental Hlth'!T:T,'Section C - Psych &amp; Mental Hlth'!V:V),
IF(A741="D",_xlfn.XLOOKUP(F741,'Section D - Res Com.Care, MPHS '!T:T,'Section D - Res Com.Care, MPHS '!V:V),
IF(A741="E",_xlfn.XLOOKUP(F741,'Section E - Miscellaneous '!T:T,'Section E - Miscellaneous '!V:V))))))</f>
        <v>A-1.5-007</v>
      </c>
      <c r="R741" s="1202" t="str">
        <f t="shared" si="35"/>
        <v>GSIRLLic Shared Ineligible Rehabilitation90007608</v>
      </c>
    </row>
    <row r="742" spans="1:18" x14ac:dyDescent="0.2">
      <c r="A742" s="1078" t="str">
        <f t="shared" si="34"/>
        <v>B</v>
      </c>
      <c r="B742" s="1086" t="s">
        <v>2348</v>
      </c>
      <c r="C742" s="1438" t="s">
        <v>985</v>
      </c>
      <c r="D742" s="1089" t="s">
        <v>986</v>
      </c>
      <c r="E742" s="1438">
        <v>90006592</v>
      </c>
      <c r="F742" s="1132" t="s">
        <v>5105</v>
      </c>
      <c r="G742" s="1132"/>
      <c r="H742" s="1132"/>
      <c r="I742" s="1132" t="str">
        <f t="shared" si="33"/>
        <v>----Jul----</v>
      </c>
      <c r="J742" s="1132" t="str">
        <f>IF(ISNUMBER(MATCH(F742,Jan_Inputs_Calc!O:O,0)),"Jan","-")</f>
        <v>-</v>
      </c>
      <c r="K742" s="1132" t="str">
        <f>IF(ISNUMBER(MATCH(F742,Mar_Inputs_Calc_exHACC!O:O,0)),"Mar","-")</f>
        <v>-</v>
      </c>
      <c r="L742" s="1132" t="str">
        <f>IF(ISNUMBER(MATCH(F742,Jul_Inputs_Calc!P:P,0)),"Jul","-")</f>
        <v>Jul</v>
      </c>
      <c r="M742" s="1132" t="str">
        <f>IF(ISNUMBER(MATCH(F742,Sep_Inputs_Calc!O:O,0)),"Sep","-")</f>
        <v>-</v>
      </c>
      <c r="N742" s="1132" t="str">
        <f>IF(ISNUMBER(MATCH(F1539,Oct_Inputs_Calc!O:O,0)),"Oct","-")</f>
        <v>-</v>
      </c>
      <c r="O742" s="1132"/>
      <c r="P742" s="1138" t="str">
        <f>IF(A742=
"A",_xlfn.XLOOKUP(F742,'Section A - Public Patients'!T:T,'Section A - Public Patients'!S:S),
IF(A742="B",_xlfn.XLOOKUP(F742,'Section B - Private Patients'!T:T,'Section B - Private Patients'!S:S),
IF(A742="C",_xlfn.XLOOKUP(F742,'Section C - Psych &amp; Mental Hlth'!T:T,'Section C - Psych &amp; Mental Hlth'!S:S),
IF(A742="D",_xlfn.XLOOKUP(F742,'Section D - Res Com.Care, MPHS '!T:T,'Section D - Res Com.Care, MPHS '!S:S),
IF(A742="E",_xlfn.XLOOKUP(F742,'Section E - Miscellaneous '!T:T,'Section E - Miscellaneous '!S:S))))))</f>
        <v>LINKED-X</v>
      </c>
      <c r="Q742" s="1145" t="str">
        <f>IF(A742=
"A",_xlfn.XLOOKUP(F742,'Section A - Public Patients'!T:T,'Section A - Public Patients'!V:V),
IF(A742="B",_xlfn.XLOOKUP(F742,'Section B - Private Patients'!T:T,'Section B - Private Patients'!V:V),
IF(A742="C",_xlfn.XLOOKUP(F742,'Section C - Psych &amp; Mental Hlth'!T:T,'Section C - Psych &amp; Mental Hlth'!V:V),
IF(A742="D",_xlfn.XLOOKUP(F742,'Section D - Res Com.Care, MPHS '!T:T,'Section D - Res Com.Care, MPHS '!V:V),
IF(A742="E",_xlfn.XLOOKUP(F742,'Section E - Miscellaneous '!T:T,'Section E - Miscellaneous '!V:V))))))</f>
        <v>A-1.5-008</v>
      </c>
      <c r="R742" s="1202" t="str">
        <f t="shared" si="35"/>
        <v>GSIRLSDLic Shared Ineligible Rehabilitation - SD90006592</v>
      </c>
    </row>
    <row r="743" spans="1:18" x14ac:dyDescent="0.2">
      <c r="A743" s="1078" t="str">
        <f t="shared" si="34"/>
        <v>B</v>
      </c>
      <c r="B743" s="1086" t="s">
        <v>2351</v>
      </c>
      <c r="C743" s="1438" t="s">
        <v>987</v>
      </c>
      <c r="D743" s="1089" t="s">
        <v>988</v>
      </c>
      <c r="E743" s="1438">
        <v>90007609</v>
      </c>
      <c r="F743" s="1132" t="s">
        <v>5106</v>
      </c>
      <c r="G743" s="1132"/>
      <c r="H743" s="1132"/>
      <c r="I743" s="1132" t="str">
        <f t="shared" si="33"/>
        <v>----Jul----</v>
      </c>
      <c r="J743" s="1132" t="str">
        <f>IF(ISNUMBER(MATCH(F743,Jan_Inputs_Calc!O:O,0)),"Jan","-")</f>
        <v>-</v>
      </c>
      <c r="K743" s="1132" t="str">
        <f>IF(ISNUMBER(MATCH(F743,Mar_Inputs_Calc_exHACC!O:O,0)),"Mar","-")</f>
        <v>-</v>
      </c>
      <c r="L743" s="1132" t="str">
        <f>IF(ISNUMBER(MATCH(F743,Jul_Inputs_Calc!P:P,0)),"Jul","-")</f>
        <v>Jul</v>
      </c>
      <c r="M743" s="1132" t="str">
        <f>IF(ISNUMBER(MATCH(F743,Sep_Inputs_Calc!O:O,0)),"Sep","-")</f>
        <v>-</v>
      </c>
      <c r="N743" s="1132" t="str">
        <f>IF(ISNUMBER(MATCH(F1540,Oct_Inputs_Calc!O:O,0)),"Oct","-")</f>
        <v>-</v>
      </c>
      <c r="O743" s="1132"/>
      <c r="P743" s="1138" t="str">
        <f>IF(A743=
"A",_xlfn.XLOOKUP(F743,'Section A - Public Patients'!T:T,'Section A - Public Patients'!S:S),
IF(A743="B",_xlfn.XLOOKUP(F743,'Section B - Private Patients'!T:T,'Section B - Private Patients'!S:S),
IF(A743="C",_xlfn.XLOOKUP(F743,'Section C - Psych &amp; Mental Hlth'!T:T,'Section C - Psych &amp; Mental Hlth'!S:S),
IF(A743="D",_xlfn.XLOOKUP(F743,'Section D - Res Com.Care, MPHS '!T:T,'Section D - Res Com.Care, MPHS '!S:S),
IF(A743="E",_xlfn.XLOOKUP(F743,'Section E - Miscellaneous '!T:T,'Section E - Miscellaneous '!S:S))))))</f>
        <v>LINKED-X</v>
      </c>
      <c r="Q743" s="1145" t="str">
        <f>IF(A743=
"A",_xlfn.XLOOKUP(F743,'Section A - Public Patients'!T:T,'Section A - Public Patients'!V:V),
IF(A743="B",_xlfn.XLOOKUP(F743,'Section B - Private Patients'!T:T,'Section B - Private Patients'!V:V),
IF(A743="C",_xlfn.XLOOKUP(F743,'Section C - Psych &amp; Mental Hlth'!T:T,'Section C - Psych &amp; Mental Hlth'!V:V),
IF(A743="D",_xlfn.XLOOKUP(F743,'Section D - Res Com.Care, MPHS '!T:T,'Section D - Res Com.Care, MPHS '!V:V),
IF(A743="E",_xlfn.XLOOKUP(F743,'Section E - Miscellaneous '!T:T,'Section E - Miscellaneous '!V:V))))))</f>
        <v>A-1.5-019</v>
      </c>
      <c r="R743" s="1202" t="str">
        <f t="shared" si="35"/>
        <v>GSINLLic Shared Ineligible Special Care Nursery90007609</v>
      </c>
    </row>
    <row r="744" spans="1:18" x14ac:dyDescent="0.2">
      <c r="A744" s="1078" t="str">
        <f t="shared" si="34"/>
        <v>B</v>
      </c>
      <c r="B744" s="1086" t="s">
        <v>2351</v>
      </c>
      <c r="C744" s="1438" t="s">
        <v>989</v>
      </c>
      <c r="D744" s="1089" t="s">
        <v>990</v>
      </c>
      <c r="E744" s="1438">
        <v>90006084</v>
      </c>
      <c r="F744" s="1132" t="s">
        <v>5107</v>
      </c>
      <c r="G744" s="1132"/>
      <c r="H744" s="1132"/>
      <c r="I744" s="1132" t="str">
        <f t="shared" si="33"/>
        <v>----Jul----</v>
      </c>
      <c r="J744" s="1132" t="str">
        <f>IF(ISNUMBER(MATCH(F744,Jan_Inputs_Calc!O:O,0)),"Jan","-")</f>
        <v>-</v>
      </c>
      <c r="K744" s="1132" t="str">
        <f>IF(ISNUMBER(MATCH(F744,Mar_Inputs_Calc_exHACC!O:O,0)),"Mar","-")</f>
        <v>-</v>
      </c>
      <c r="L744" s="1132" t="str">
        <f>IF(ISNUMBER(MATCH(F744,Jul_Inputs_Calc!P:P,0)),"Jul","-")</f>
        <v>Jul</v>
      </c>
      <c r="M744" s="1132" t="str">
        <f>IF(ISNUMBER(MATCH(F744,Sep_Inputs_Calc!O:O,0)),"Sep","-")</f>
        <v>-</v>
      </c>
      <c r="N744" s="1132" t="str">
        <f>IF(ISNUMBER(MATCH(F1541,Oct_Inputs_Calc!O:O,0)),"Oct","-")</f>
        <v>-</v>
      </c>
      <c r="O744" s="1132"/>
      <c r="P744" s="1138" t="str">
        <f>IF(A744=
"A",_xlfn.XLOOKUP(F744,'Section A - Public Patients'!T:T,'Section A - Public Patients'!S:S),
IF(A744="B",_xlfn.XLOOKUP(F744,'Section B - Private Patients'!T:T,'Section B - Private Patients'!S:S),
IF(A744="C",_xlfn.XLOOKUP(F744,'Section C - Psych &amp; Mental Hlth'!T:T,'Section C - Psych &amp; Mental Hlth'!S:S),
IF(A744="D",_xlfn.XLOOKUP(F744,'Section D - Res Com.Care, MPHS '!T:T,'Section D - Res Com.Care, MPHS '!S:S),
IF(A744="E",_xlfn.XLOOKUP(F744,'Section E - Miscellaneous '!T:T,'Section E - Miscellaneous '!S:S))))))</f>
        <v>LINKED-X</v>
      </c>
      <c r="Q744" s="1145" t="str">
        <f>IF(A744=
"A",_xlfn.XLOOKUP(F744,'Section A - Public Patients'!T:T,'Section A - Public Patients'!V:V),
IF(A744="B",_xlfn.XLOOKUP(F744,'Section B - Private Patients'!T:T,'Section B - Private Patients'!V:V),
IF(A744="C",_xlfn.XLOOKUP(F744,'Section C - Psych &amp; Mental Hlth'!T:T,'Section C - Psych &amp; Mental Hlth'!V:V),
IF(A744="D",_xlfn.XLOOKUP(F744,'Section D - Res Com.Care, MPHS '!T:T,'Section D - Res Com.Care, MPHS '!V:V),
IF(A744="E",_xlfn.XLOOKUP(F744,'Section E - Miscellaneous '!T:T,'Section E - Miscellaneous '!V:V))))))</f>
        <v>A-1.5-020</v>
      </c>
      <c r="R744" s="1202" t="str">
        <f t="shared" si="35"/>
        <v>GSINLSDLic Shared Ineligible Special Care Nursery SD90006084</v>
      </c>
    </row>
    <row r="745" spans="1:18" x14ac:dyDescent="0.2">
      <c r="A745" s="1078" t="str">
        <f t="shared" si="34"/>
        <v>B</v>
      </c>
      <c r="B745" s="1086" t="s">
        <v>2351</v>
      </c>
      <c r="C745" s="1438" t="s">
        <v>991</v>
      </c>
      <c r="D745" s="1089" t="s">
        <v>992</v>
      </c>
      <c r="E745" s="1438">
        <v>90007610</v>
      </c>
      <c r="F745" s="1132" t="s">
        <v>5108</v>
      </c>
      <c r="G745" s="1132"/>
      <c r="H745" s="1132"/>
      <c r="I745" s="1132" t="str">
        <f t="shared" si="33"/>
        <v>----Jul----</v>
      </c>
      <c r="J745" s="1132" t="str">
        <f>IF(ISNUMBER(MATCH(F745,Jan_Inputs_Calc!O:O,0)),"Jan","-")</f>
        <v>-</v>
      </c>
      <c r="K745" s="1132" t="str">
        <f>IF(ISNUMBER(MATCH(F745,Mar_Inputs_Calc_exHACC!O:O,0)),"Mar","-")</f>
        <v>-</v>
      </c>
      <c r="L745" s="1132" t="str">
        <f>IF(ISNUMBER(MATCH(F745,Jul_Inputs_Calc!P:P,0)),"Jul","-")</f>
        <v>Jul</v>
      </c>
      <c r="M745" s="1132" t="str">
        <f>IF(ISNUMBER(MATCH(F745,Sep_Inputs_Calc!O:O,0)),"Sep","-")</f>
        <v>-</v>
      </c>
      <c r="N745" s="1132" t="str">
        <f>IF(ISNUMBER(MATCH(F1542,Oct_Inputs_Calc!O:O,0)),"Oct","-")</f>
        <v>-</v>
      </c>
      <c r="O745" s="1132"/>
      <c r="P745" s="1138" t="str">
        <f>IF(A745=
"A",_xlfn.XLOOKUP(F745,'Section A - Public Patients'!T:T,'Section A - Public Patients'!S:S),
IF(A745="B",_xlfn.XLOOKUP(F745,'Section B - Private Patients'!T:T,'Section B - Private Patients'!S:S),
IF(A745="C",_xlfn.XLOOKUP(F745,'Section C - Psych &amp; Mental Hlth'!T:T,'Section C - Psych &amp; Mental Hlth'!S:S),
IF(A745="D",_xlfn.XLOOKUP(F745,'Section D - Res Com.Care, MPHS '!T:T,'Section D - Res Com.Care, MPHS '!S:S),
IF(A745="E",_xlfn.XLOOKUP(F745,'Section E - Miscellaneous '!T:T,'Section E - Miscellaneous '!S:S))))))</f>
        <v>LINKED-X</v>
      </c>
      <c r="Q745" s="1145" t="str">
        <f>IF(A745=
"A",_xlfn.XLOOKUP(F745,'Section A - Public Patients'!T:T,'Section A - Public Patients'!V:V),
IF(A745="B",_xlfn.XLOOKUP(F745,'Section B - Private Patients'!T:T,'Section B - Private Patients'!V:V),
IF(A745="C",_xlfn.XLOOKUP(F745,'Section C - Psych &amp; Mental Hlth'!T:T,'Section C - Psych &amp; Mental Hlth'!V:V),
IF(A745="D",_xlfn.XLOOKUP(F745,'Section D - Res Com.Care, MPHS '!T:T,'Section D - Res Com.Care, MPHS '!V:V),
IF(A745="E",_xlfn.XLOOKUP(F745,'Section E - Miscellaneous '!T:T,'Section E - Miscellaneous '!V:V))))))</f>
        <v>A-1.5-019</v>
      </c>
      <c r="R745" s="1202" t="str">
        <f t="shared" si="35"/>
        <v>GSIQNLLic Shared Ineligible Qualified Special Care Nursery90007610</v>
      </c>
    </row>
    <row r="746" spans="1:18" x14ac:dyDescent="0.2">
      <c r="A746" s="1078" t="str">
        <f t="shared" si="34"/>
        <v>B</v>
      </c>
      <c r="B746" s="1086" t="s">
        <v>2351</v>
      </c>
      <c r="C746" s="1438" t="s">
        <v>993</v>
      </c>
      <c r="D746" s="1089" t="s">
        <v>994</v>
      </c>
      <c r="E746" s="1438">
        <v>90006593</v>
      </c>
      <c r="F746" s="1132" t="s">
        <v>5109</v>
      </c>
      <c r="G746" s="1132"/>
      <c r="H746" s="1132"/>
      <c r="I746" s="1132" t="str">
        <f t="shared" si="33"/>
        <v>----Jul----</v>
      </c>
      <c r="J746" s="1132" t="str">
        <f>IF(ISNUMBER(MATCH(F746,Jan_Inputs_Calc!O:O,0)),"Jan","-")</f>
        <v>-</v>
      </c>
      <c r="K746" s="1132" t="str">
        <f>IF(ISNUMBER(MATCH(F746,Mar_Inputs_Calc_exHACC!O:O,0)),"Mar","-")</f>
        <v>-</v>
      </c>
      <c r="L746" s="1132" t="str">
        <f>IF(ISNUMBER(MATCH(F746,Jul_Inputs_Calc!P:P,0)),"Jul","-")</f>
        <v>Jul</v>
      </c>
      <c r="M746" s="1132" t="str">
        <f>IF(ISNUMBER(MATCH(F746,Sep_Inputs_Calc!O:O,0)),"Sep","-")</f>
        <v>-</v>
      </c>
      <c r="N746" s="1132" t="str">
        <f>IF(ISNUMBER(MATCH(F1543,Oct_Inputs_Calc!O:O,0)),"Oct","-")</f>
        <v>-</v>
      </c>
      <c r="O746" s="1132"/>
      <c r="P746" s="1138" t="str">
        <f>IF(A746=
"A",_xlfn.XLOOKUP(F746,'Section A - Public Patients'!T:T,'Section A - Public Patients'!S:S),
IF(A746="B",_xlfn.XLOOKUP(F746,'Section B - Private Patients'!T:T,'Section B - Private Patients'!S:S),
IF(A746="C",_xlfn.XLOOKUP(F746,'Section C - Psych &amp; Mental Hlth'!T:T,'Section C - Psych &amp; Mental Hlth'!S:S),
IF(A746="D",_xlfn.XLOOKUP(F746,'Section D - Res Com.Care, MPHS '!T:T,'Section D - Res Com.Care, MPHS '!S:S),
IF(A746="E",_xlfn.XLOOKUP(F746,'Section E - Miscellaneous '!T:T,'Section E - Miscellaneous '!S:S))))))</f>
        <v>LINKED-X</v>
      </c>
      <c r="Q746" s="1145" t="str">
        <f>IF(A746=
"A",_xlfn.XLOOKUP(F746,'Section A - Public Patients'!T:T,'Section A - Public Patients'!V:V),
IF(A746="B",_xlfn.XLOOKUP(F746,'Section B - Private Patients'!T:T,'Section B - Private Patients'!V:V),
IF(A746="C",_xlfn.XLOOKUP(F746,'Section C - Psych &amp; Mental Hlth'!T:T,'Section C - Psych &amp; Mental Hlth'!V:V),
IF(A746="D",_xlfn.XLOOKUP(F746,'Section D - Res Com.Care, MPHS '!T:T,'Section D - Res Com.Care, MPHS '!V:V),
IF(A746="E",_xlfn.XLOOKUP(F746,'Section E - Miscellaneous '!T:T,'Section E - Miscellaneous '!V:V))))))</f>
        <v>A-1.5-020</v>
      </c>
      <c r="R746" s="1202" t="str">
        <f t="shared" si="35"/>
        <v>GSIQNLSDLic Shared Ineligible Qualified Special Care Nursery SD90006593</v>
      </c>
    </row>
    <row r="747" spans="1:18" x14ac:dyDescent="0.2">
      <c r="A747" s="1078" t="str">
        <f t="shared" si="34"/>
        <v>B</v>
      </c>
      <c r="B747" s="1086" t="s">
        <v>2351</v>
      </c>
      <c r="C747" s="1438" t="s">
        <v>995</v>
      </c>
      <c r="D747" s="1089" t="s">
        <v>996</v>
      </c>
      <c r="E747" s="1438">
        <v>90007611</v>
      </c>
      <c r="F747" s="1132" t="s">
        <v>5110</v>
      </c>
      <c r="G747" s="1132"/>
      <c r="H747" s="1132"/>
      <c r="I747" s="1132" t="str">
        <f t="shared" si="33"/>
        <v>----Jul----</v>
      </c>
      <c r="J747" s="1132" t="str">
        <f>IF(ISNUMBER(MATCH(F747,Jan_Inputs_Calc!O:O,0)),"Jan","-")</f>
        <v>-</v>
      </c>
      <c r="K747" s="1132" t="str">
        <f>IF(ISNUMBER(MATCH(F747,Mar_Inputs_Calc_exHACC!O:O,0)),"Mar","-")</f>
        <v>-</v>
      </c>
      <c r="L747" s="1132" t="str">
        <f>IF(ISNUMBER(MATCH(F747,Jul_Inputs_Calc!P:P,0)),"Jul","-")</f>
        <v>Jul</v>
      </c>
      <c r="M747" s="1132" t="str">
        <f>IF(ISNUMBER(MATCH(F747,Sep_Inputs_Calc!O:O,0)),"Sep","-")</f>
        <v>-</v>
      </c>
      <c r="N747" s="1132" t="str">
        <f>IF(ISNUMBER(MATCH(F1544,Oct_Inputs_Calc!O:O,0)),"Oct","-")</f>
        <v>-</v>
      </c>
      <c r="O747" s="1132"/>
      <c r="P747" s="1138" t="str">
        <f>IF(A747=
"A",_xlfn.XLOOKUP(F747,'Section A - Public Patients'!T:T,'Section A - Public Patients'!S:S),
IF(A747="B",_xlfn.XLOOKUP(F747,'Section B - Private Patients'!T:T,'Section B - Private Patients'!S:S),
IF(A747="C",_xlfn.XLOOKUP(F747,'Section C - Psych &amp; Mental Hlth'!T:T,'Section C - Psych &amp; Mental Hlth'!S:S),
IF(A747="D",_xlfn.XLOOKUP(F747,'Section D - Res Com.Care, MPHS '!T:T,'Section D - Res Com.Care, MPHS '!S:S),
IF(A747="E",_xlfn.XLOOKUP(F747,'Section E - Miscellaneous '!T:T,'Section E - Miscellaneous '!S:S))))))</f>
        <v>LINKED-X</v>
      </c>
      <c r="Q747" s="1145" t="str">
        <f>IF(A747=
"A",_xlfn.XLOOKUP(F747,'Section A - Public Patients'!T:T,'Section A - Public Patients'!V:V),
IF(A747="B",_xlfn.XLOOKUP(F747,'Section B - Private Patients'!T:T,'Section B - Private Patients'!V:V),
IF(A747="C",_xlfn.XLOOKUP(F747,'Section C - Psych &amp; Mental Hlth'!T:T,'Section C - Psych &amp; Mental Hlth'!V:V),
IF(A747="D",_xlfn.XLOOKUP(F747,'Section D - Res Com.Care, MPHS '!T:T,'Section D - Res Com.Care, MPHS '!V:V),
IF(A747="E",_xlfn.XLOOKUP(F747,'Section E - Miscellaneous '!T:T,'Section E - Miscellaneous '!V:V))))))</f>
        <v>A-1.5-001</v>
      </c>
      <c r="R747" s="1202" t="str">
        <f t="shared" si="35"/>
        <v>GSIQLLic Shared Ineligible Qualified90007611</v>
      </c>
    </row>
    <row r="748" spans="1:18" x14ac:dyDescent="0.2">
      <c r="A748" s="1078" t="str">
        <f t="shared" si="34"/>
        <v>B</v>
      </c>
      <c r="B748" s="1086" t="s">
        <v>2351</v>
      </c>
      <c r="C748" s="1438" t="s">
        <v>997</v>
      </c>
      <c r="D748" s="1089" t="s">
        <v>998</v>
      </c>
      <c r="E748" s="1438">
        <v>90005830</v>
      </c>
      <c r="F748" s="1132" t="s">
        <v>5111</v>
      </c>
      <c r="G748" s="1132"/>
      <c r="H748" s="1132"/>
      <c r="I748" s="1132" t="str">
        <f t="shared" si="33"/>
        <v>----Jul----</v>
      </c>
      <c r="J748" s="1132" t="str">
        <f>IF(ISNUMBER(MATCH(F748,Jan_Inputs_Calc!O:O,0)),"Jan","-")</f>
        <v>-</v>
      </c>
      <c r="K748" s="1132" t="str">
        <f>IF(ISNUMBER(MATCH(F748,Mar_Inputs_Calc_exHACC!O:O,0)),"Mar","-")</f>
        <v>-</v>
      </c>
      <c r="L748" s="1132" t="str">
        <f>IF(ISNUMBER(MATCH(F748,Jul_Inputs_Calc!P:P,0)),"Jul","-")</f>
        <v>Jul</v>
      </c>
      <c r="M748" s="1132" t="str">
        <f>IF(ISNUMBER(MATCH(F748,Sep_Inputs_Calc!O:O,0)),"Sep","-")</f>
        <v>-</v>
      </c>
      <c r="N748" s="1132" t="str">
        <f>IF(ISNUMBER(MATCH(F1545,Oct_Inputs_Calc!O:O,0)),"Oct","-")</f>
        <v>-</v>
      </c>
      <c r="O748" s="1132"/>
      <c r="P748" s="1138" t="str">
        <f>IF(A748=
"A",_xlfn.XLOOKUP(F748,'Section A - Public Patients'!T:T,'Section A - Public Patients'!S:S),
IF(A748="B",_xlfn.XLOOKUP(F748,'Section B - Private Patients'!T:T,'Section B - Private Patients'!S:S),
IF(A748="C",_xlfn.XLOOKUP(F748,'Section C - Psych &amp; Mental Hlth'!T:T,'Section C - Psych &amp; Mental Hlth'!S:S),
IF(A748="D",_xlfn.XLOOKUP(F748,'Section D - Res Com.Care, MPHS '!T:T,'Section D - Res Com.Care, MPHS '!S:S),
IF(A748="E",_xlfn.XLOOKUP(F748,'Section E - Miscellaneous '!T:T,'Section E - Miscellaneous '!S:S))))))</f>
        <v>LINKED-X</v>
      </c>
      <c r="Q748" s="1145" t="str">
        <f>IF(A748=
"A",_xlfn.XLOOKUP(F748,'Section A - Public Patients'!T:T,'Section A - Public Patients'!V:V),
IF(A748="B",_xlfn.XLOOKUP(F748,'Section B - Private Patients'!T:T,'Section B - Private Patients'!V:V),
IF(A748="C",_xlfn.XLOOKUP(F748,'Section C - Psych &amp; Mental Hlth'!T:T,'Section C - Psych &amp; Mental Hlth'!V:V),
IF(A748="D",_xlfn.XLOOKUP(F748,'Section D - Res Com.Care, MPHS '!T:T,'Section D - Res Com.Care, MPHS '!V:V),
IF(A748="E",_xlfn.XLOOKUP(F748,'Section E - Miscellaneous '!T:T,'Section E - Miscellaneous '!V:V))))))</f>
        <v>A-1.5-002</v>
      </c>
      <c r="R748" s="1202" t="str">
        <f t="shared" si="35"/>
        <v>GSIQLSDLic Shared Ineligible Qualified - SD90005830</v>
      </c>
    </row>
    <row r="749" spans="1:18" x14ac:dyDescent="0.2">
      <c r="A749" s="1078" t="str">
        <f t="shared" si="34"/>
        <v>B</v>
      </c>
      <c r="B749" s="1086" t="s">
        <v>2351</v>
      </c>
      <c r="C749" s="1438" t="s">
        <v>999</v>
      </c>
      <c r="D749" s="1089" t="s">
        <v>1000</v>
      </c>
      <c r="E749" s="1438" t="s">
        <v>6181</v>
      </c>
      <c r="F749" s="1132" t="s">
        <v>5112</v>
      </c>
      <c r="G749" s="1132"/>
      <c r="H749" s="1132"/>
      <c r="I749" s="1132" t="str">
        <f t="shared" si="33"/>
        <v>---------</v>
      </c>
      <c r="J749" s="1132" t="str">
        <f>IF(ISNUMBER(MATCH(F749,Jan_Inputs_Calc!O:O,0)),"Jan","-")</f>
        <v>-</v>
      </c>
      <c r="K749" s="1132" t="str">
        <f>IF(ISNUMBER(MATCH(F749,Mar_Inputs_Calc_exHACC!O:O,0)),"Mar","-")</f>
        <v>-</v>
      </c>
      <c r="L749" s="1132" t="str">
        <f>IF(ISNUMBER(MATCH(F749,Jul_Inputs_Calc!P:P,0)),"Jul","-")</f>
        <v>-</v>
      </c>
      <c r="M749" s="1132" t="str">
        <f>IF(ISNUMBER(MATCH(F749,Sep_Inputs_Calc!O:O,0)),"Sep","-")</f>
        <v>-</v>
      </c>
      <c r="N749" s="1132" t="str">
        <f>IF(ISNUMBER(MATCH(F1546,Oct_Inputs_Calc!O:O,0)),"Oct","-")</f>
        <v>-</v>
      </c>
      <c r="O749" s="1132"/>
      <c r="P749" s="1138" t="str">
        <f>IF(A749=
"A",_xlfn.XLOOKUP(F749,'Section A - Public Patients'!T:T,'Section A - Public Patients'!S:S),
IF(A749="B",_xlfn.XLOOKUP(F749,'Section B - Private Patients'!T:T,'Section B - Private Patients'!S:S),
IF(A749="C",_xlfn.XLOOKUP(F749,'Section C - Psych &amp; Mental Hlth'!T:T,'Section C - Psych &amp; Mental Hlth'!S:S),
IF(A749="D",_xlfn.XLOOKUP(F749,'Section D - Res Com.Care, MPHS '!T:T,'Section D - Res Com.Care, MPHS '!S:S),
IF(A749="E",_xlfn.XLOOKUP(F749,'Section E - Miscellaneous '!T:T,'Section E - Miscellaneous '!S:S))))))</f>
        <v>NIL</v>
      </c>
      <c r="Q749" s="1145">
        <f>IF(A749=
"A",_xlfn.XLOOKUP(F749,'Section A - Public Patients'!T:T,'Section A - Public Patients'!V:V),
IF(A749="B",_xlfn.XLOOKUP(F749,'Section B - Private Patients'!T:T,'Section B - Private Patients'!V:V),
IF(A749="C",_xlfn.XLOOKUP(F749,'Section C - Psych &amp; Mental Hlth'!T:T,'Section C - Psych &amp; Mental Hlth'!V:V),
IF(A749="D",_xlfn.XLOOKUP(F749,'Section D - Res Com.Care, MPHS '!T:T,'Section D - Res Com.Care, MPHS '!V:V),
IF(A749="E",_xlfn.XLOOKUP(F749,'Section E - Miscellaneous '!T:T,'Section E - Miscellaneous '!V:V))))))</f>
        <v>0</v>
      </c>
      <c r="R749" s="1202" t="str">
        <f t="shared" si="35"/>
        <v>GSIUQLLic Shared Ineligible UnqualifiedNil</v>
      </c>
    </row>
    <row r="750" spans="1:18" x14ac:dyDescent="0.2">
      <c r="A750" s="1078" t="str">
        <f t="shared" si="34"/>
        <v>B</v>
      </c>
      <c r="B750" s="1086" t="s">
        <v>2351</v>
      </c>
      <c r="C750" s="1438" t="s">
        <v>1001</v>
      </c>
      <c r="D750" s="1089" t="s">
        <v>1002</v>
      </c>
      <c r="E750" s="1438" t="s">
        <v>6181</v>
      </c>
      <c r="F750" s="1132" t="s">
        <v>5113</v>
      </c>
      <c r="G750" s="1132"/>
      <c r="H750" s="1132"/>
      <c r="I750" s="1132" t="str">
        <f t="shared" si="33"/>
        <v>---------</v>
      </c>
      <c r="J750" s="1132" t="str">
        <f>IF(ISNUMBER(MATCH(F750,Jan_Inputs_Calc!O:O,0)),"Jan","-")</f>
        <v>-</v>
      </c>
      <c r="K750" s="1132" t="str">
        <f>IF(ISNUMBER(MATCH(F750,Mar_Inputs_Calc_exHACC!O:O,0)),"Mar","-")</f>
        <v>-</v>
      </c>
      <c r="L750" s="1132" t="str">
        <f>IF(ISNUMBER(MATCH(F750,Jul_Inputs_Calc!P:P,0)),"Jul","-")</f>
        <v>-</v>
      </c>
      <c r="M750" s="1132" t="str">
        <f>IF(ISNUMBER(MATCH(F750,Sep_Inputs_Calc!O:O,0)),"Sep","-")</f>
        <v>-</v>
      </c>
      <c r="N750" s="1132" t="str">
        <f>IF(ISNUMBER(MATCH(F1547,Oct_Inputs_Calc!O:O,0)),"Oct","-")</f>
        <v>-</v>
      </c>
      <c r="O750" s="1132"/>
      <c r="P750" s="1138" t="str">
        <f>IF(A750=
"A",_xlfn.XLOOKUP(F750,'Section A - Public Patients'!T:T,'Section A - Public Patients'!S:S),
IF(A750="B",_xlfn.XLOOKUP(F750,'Section B - Private Patients'!T:T,'Section B - Private Patients'!S:S),
IF(A750="C",_xlfn.XLOOKUP(F750,'Section C - Psych &amp; Mental Hlth'!T:T,'Section C - Psych &amp; Mental Hlth'!S:S),
IF(A750="D",_xlfn.XLOOKUP(F750,'Section D - Res Com.Care, MPHS '!T:T,'Section D - Res Com.Care, MPHS '!S:S),
IF(A750="E",_xlfn.XLOOKUP(F750,'Section E - Miscellaneous '!T:T,'Section E - Miscellaneous '!S:S))))))</f>
        <v>NIL</v>
      </c>
      <c r="Q750" s="1145">
        <f>IF(A750=
"A",_xlfn.XLOOKUP(F750,'Section A - Public Patients'!T:T,'Section A - Public Patients'!V:V),
IF(A750="B",_xlfn.XLOOKUP(F750,'Section B - Private Patients'!T:T,'Section B - Private Patients'!V:V),
IF(A750="C",_xlfn.XLOOKUP(F750,'Section C - Psych &amp; Mental Hlth'!T:T,'Section C - Psych &amp; Mental Hlth'!V:V),
IF(A750="D",_xlfn.XLOOKUP(F750,'Section D - Res Com.Care, MPHS '!T:T,'Section D - Res Com.Care, MPHS '!V:V),
IF(A750="E",_xlfn.XLOOKUP(F750,'Section E - Miscellaneous '!T:T,'Section E - Miscellaneous '!V:V))))))</f>
        <v>0</v>
      </c>
      <c r="R750" s="1202" t="str">
        <f t="shared" si="35"/>
        <v>GSIUQLSDLic Shared Ineligible Unqualified - SDNil</v>
      </c>
    </row>
    <row r="751" spans="1:18" x14ac:dyDescent="0.2">
      <c r="A751" s="1078" t="str">
        <f t="shared" si="34"/>
        <v>B</v>
      </c>
      <c r="B751" s="1086" t="s">
        <v>2355</v>
      </c>
      <c r="C751" s="1438" t="s">
        <v>959</v>
      </c>
      <c r="D751" s="1089" t="s">
        <v>960</v>
      </c>
      <c r="E751" s="1438">
        <v>90007612</v>
      </c>
      <c r="F751" s="1132" t="s">
        <v>5114</v>
      </c>
      <c r="G751" s="1132"/>
      <c r="H751" s="1132"/>
      <c r="I751" s="1132" t="str">
        <f t="shared" si="33"/>
        <v>----Jul----</v>
      </c>
      <c r="J751" s="1132" t="str">
        <f>IF(ISNUMBER(MATCH(F751,Jan_Inputs_Calc!O:O,0)),"Jan","-")</f>
        <v>-</v>
      </c>
      <c r="K751" s="1132" t="str">
        <f>IF(ISNUMBER(MATCH(F751,Mar_Inputs_Calc_exHACC!O:O,0)),"Mar","-")</f>
        <v>-</v>
      </c>
      <c r="L751" s="1132" t="str">
        <f>IF(ISNUMBER(MATCH(F751,Jul_Inputs_Calc!P:P,0)),"Jul","-")</f>
        <v>Jul</v>
      </c>
      <c r="M751" s="1132" t="str">
        <f>IF(ISNUMBER(MATCH(F751,Sep_Inputs_Calc!O:O,0)),"Sep","-")</f>
        <v>-</v>
      </c>
      <c r="N751" s="1132" t="str">
        <f>IF(ISNUMBER(MATCH(F1548,Oct_Inputs_Calc!O:O,0)),"Oct","-")</f>
        <v>-</v>
      </c>
      <c r="O751" s="1132"/>
      <c r="P751" s="1138" t="str">
        <f>IF(A751=
"A",_xlfn.XLOOKUP(F751,'Section A - Public Patients'!T:T,'Section A - Public Patients'!S:S),
IF(A751="B",_xlfn.XLOOKUP(F751,'Section B - Private Patients'!T:T,'Section B - Private Patients'!S:S),
IF(A751="C",_xlfn.XLOOKUP(F751,'Section C - Psych &amp; Mental Hlth'!T:T,'Section C - Psych &amp; Mental Hlth'!S:S),
IF(A751="D",_xlfn.XLOOKUP(F751,'Section D - Res Com.Care, MPHS '!T:T,'Section D - Res Com.Care, MPHS '!S:S),
IF(A751="E",_xlfn.XLOOKUP(F751,'Section E - Miscellaneous '!T:T,'Section E - Miscellaneous '!S:S))))))</f>
        <v>LINKED-X</v>
      </c>
      <c r="Q751" s="1145" t="str">
        <f>IF(A751=
"A",_xlfn.XLOOKUP(F751,'Section A - Public Patients'!T:T,'Section A - Public Patients'!V:V),
IF(A751="B",_xlfn.XLOOKUP(F751,'Section B - Private Patients'!T:T,'Section B - Private Patients'!V:V),
IF(A751="C",_xlfn.XLOOKUP(F751,'Section C - Psych &amp; Mental Hlth'!T:T,'Section C - Psych &amp; Mental Hlth'!V:V),
IF(A751="D",_xlfn.XLOOKUP(F751,'Section D - Res Com.Care, MPHS '!T:T,'Section D - Res Com.Care, MPHS '!V:V),
IF(A751="E",_xlfn.XLOOKUP(F751,'Section E - Miscellaneous '!T:T,'Section E - Miscellaneous '!V:V))))))</f>
        <v>A-1.5-027</v>
      </c>
      <c r="R751" s="1202" t="str">
        <f t="shared" si="35"/>
        <v>GSIGSLLic Shared Ineligible Long Stay90007612</v>
      </c>
    </row>
    <row r="752" spans="1:18" x14ac:dyDescent="0.2">
      <c r="A752" s="1078" t="str">
        <f t="shared" si="34"/>
        <v>B</v>
      </c>
      <c r="B752" s="1086" t="s">
        <v>2355</v>
      </c>
      <c r="C752" s="1438" t="s">
        <v>961</v>
      </c>
      <c r="D752" s="1089" t="s">
        <v>962</v>
      </c>
      <c r="E752" s="1438">
        <v>90006594</v>
      </c>
      <c r="F752" s="1132" t="s">
        <v>5115</v>
      </c>
      <c r="G752" s="1132"/>
      <c r="H752" s="1132"/>
      <c r="I752" s="1132" t="str">
        <f t="shared" si="33"/>
        <v>----Jul----</v>
      </c>
      <c r="J752" s="1132" t="str">
        <f>IF(ISNUMBER(MATCH(F752,Jan_Inputs_Calc!O:O,0)),"Jan","-")</f>
        <v>-</v>
      </c>
      <c r="K752" s="1132" t="str">
        <f>IF(ISNUMBER(MATCH(F752,Mar_Inputs_Calc_exHACC!O:O,0)),"Mar","-")</f>
        <v>-</v>
      </c>
      <c r="L752" s="1132" t="str">
        <f>IF(ISNUMBER(MATCH(F752,Jul_Inputs_Calc!P:P,0)),"Jul","-")</f>
        <v>Jul</v>
      </c>
      <c r="M752" s="1132" t="str">
        <f>IF(ISNUMBER(MATCH(F752,Sep_Inputs_Calc!O:O,0)),"Sep","-")</f>
        <v>-</v>
      </c>
      <c r="N752" s="1132" t="str">
        <f>IF(ISNUMBER(MATCH(F1549,Oct_Inputs_Calc!O:O,0)),"Oct","-")</f>
        <v>-</v>
      </c>
      <c r="O752" s="1132"/>
      <c r="P752" s="1138" t="str">
        <f>IF(A752=
"A",_xlfn.XLOOKUP(F752,'Section A - Public Patients'!T:T,'Section A - Public Patients'!S:S),
IF(A752="B",_xlfn.XLOOKUP(F752,'Section B - Private Patients'!T:T,'Section B - Private Patients'!S:S),
IF(A752="C",_xlfn.XLOOKUP(F752,'Section C - Psych &amp; Mental Hlth'!T:T,'Section C - Psych &amp; Mental Hlth'!S:S),
IF(A752="D",_xlfn.XLOOKUP(F752,'Section D - Res Com.Care, MPHS '!T:T,'Section D - Res Com.Care, MPHS '!S:S),
IF(A752="E",_xlfn.XLOOKUP(F752,'Section E - Miscellaneous '!T:T,'Section E - Miscellaneous '!S:S))))))</f>
        <v>LINKED-X</v>
      </c>
      <c r="Q752" s="1145" t="str">
        <f>IF(A752=
"A",_xlfn.XLOOKUP(F752,'Section A - Public Patients'!T:T,'Section A - Public Patients'!V:V),
IF(A752="B",_xlfn.XLOOKUP(F752,'Section B - Private Patients'!T:T,'Section B - Private Patients'!V:V),
IF(A752="C",_xlfn.XLOOKUP(F752,'Section C - Psych &amp; Mental Hlth'!T:T,'Section C - Psych &amp; Mental Hlth'!V:V),
IF(A752="D",_xlfn.XLOOKUP(F752,'Section D - Res Com.Care, MPHS '!T:T,'Section D - Res Com.Care, MPHS '!V:V),
IF(A752="E",_xlfn.XLOOKUP(F752,'Section E - Miscellaneous '!T:T,'Section E - Miscellaneous '!V:V))))))</f>
        <v>A-1.5-028</v>
      </c>
      <c r="R752" s="1202" t="str">
        <f t="shared" si="35"/>
        <v>GSIGSLSDLic Shared Ineligible Long Stay - SD90006594</v>
      </c>
    </row>
    <row r="753" spans="1:18" x14ac:dyDescent="0.2">
      <c r="A753" s="1078" t="str">
        <f t="shared" si="34"/>
        <v>B</v>
      </c>
      <c r="B753" s="1086" t="s">
        <v>2349</v>
      </c>
      <c r="C753" s="1438" t="s">
        <v>1023</v>
      </c>
      <c r="D753" s="1089" t="s">
        <v>1024</v>
      </c>
      <c r="E753" s="1438">
        <v>90005691</v>
      </c>
      <c r="F753" s="1132" t="s">
        <v>5116</v>
      </c>
      <c r="G753" s="1132"/>
      <c r="H753" s="1132"/>
      <c r="I753" s="1132" t="str">
        <f t="shared" si="33"/>
        <v>----Jul----</v>
      </c>
      <c r="J753" s="1132" t="str">
        <f>IF(ISNUMBER(MATCH(F753,Jan_Inputs_Calc!O:O,0)),"Jan","-")</f>
        <v>-</v>
      </c>
      <c r="K753" s="1132" t="str">
        <f>IF(ISNUMBER(MATCH(F753,Mar_Inputs_Calc_exHACC!O:O,0)),"Mar","-")</f>
        <v>-</v>
      </c>
      <c r="L753" s="1132" t="str">
        <f>IF(ISNUMBER(MATCH(F753,Jul_Inputs_Calc!P:P,0)),"Jul","-")</f>
        <v>Jul</v>
      </c>
      <c r="M753" s="1132" t="str">
        <f>IF(ISNUMBER(MATCH(F753,Sep_Inputs_Calc!O:O,0)),"Sep","-")</f>
        <v>-</v>
      </c>
      <c r="N753" s="1132" t="str">
        <f>IF(ISNUMBER(MATCH(F1550,Oct_Inputs_Calc!O:O,0)),"Oct","-")</f>
        <v>-</v>
      </c>
      <c r="O753" s="1132"/>
      <c r="P753" s="1138" t="str">
        <f>IF(A753=
"A",_xlfn.XLOOKUP(F753,'Section A - Public Patients'!T:T,'Section A - Public Patients'!S:S),
IF(A753="B",_xlfn.XLOOKUP(F753,'Section B - Private Patients'!T:T,'Section B - Private Patients'!S:S),
IF(A753="C",_xlfn.XLOOKUP(F753,'Section C - Psych &amp; Mental Hlth'!T:T,'Section C - Psych &amp; Mental Hlth'!S:S),
IF(A753="D",_xlfn.XLOOKUP(F753,'Section D - Res Com.Care, MPHS '!T:T,'Section D - Res Com.Care, MPHS '!S:S),
IF(A753="E",_xlfn.XLOOKUP(F753,'Section E - Miscellaneous '!T:T,'Section E - Miscellaneous '!S:S))))))</f>
        <v>LINKED-X</v>
      </c>
      <c r="Q753" s="1145" t="str">
        <f>IF(A753=
"A",_xlfn.XLOOKUP(F753,'Section A - Public Patients'!T:T,'Section A - Public Patients'!V:V),
IF(A753="B",_xlfn.XLOOKUP(F753,'Section B - Private Patients'!T:T,'Section B - Private Patients'!V:V),
IF(A753="C",_xlfn.XLOOKUP(F753,'Section C - Psych &amp; Mental Hlth'!T:T,'Section C - Psych &amp; Mental Hlth'!V:V),
IF(A753="D",_xlfn.XLOOKUP(F753,'Section D - Res Com.Care, MPHS '!T:T,'Section D - Res Com.Care, MPHS '!V:V),
IF(A753="E",_xlfn.XLOOKUP(F753,'Section E - Miscellaneous '!T:T,'Section E - Miscellaneous '!V:V))))))</f>
        <v>A-1.5-001</v>
      </c>
      <c r="R753" s="1202" t="str">
        <f t="shared" si="35"/>
        <v>GSMVOLLic Shared Motor Vehicle Other90005691</v>
      </c>
    </row>
    <row r="754" spans="1:18" x14ac:dyDescent="0.2">
      <c r="A754" s="1078" t="str">
        <f t="shared" si="34"/>
        <v>B</v>
      </c>
      <c r="B754" s="1086" t="s">
        <v>2349</v>
      </c>
      <c r="C754" s="1438" t="s">
        <v>1025</v>
      </c>
      <c r="D754" s="1089" t="s">
        <v>1026</v>
      </c>
      <c r="E754" s="1438">
        <v>90007424</v>
      </c>
      <c r="F754" s="1132" t="s">
        <v>5117</v>
      </c>
      <c r="G754" s="1132"/>
      <c r="H754" s="1132"/>
      <c r="I754" s="1132" t="str">
        <f t="shared" si="33"/>
        <v>----Jul----</v>
      </c>
      <c r="J754" s="1132" t="str">
        <f>IF(ISNUMBER(MATCH(F754,Jan_Inputs_Calc!O:O,0)),"Jan","-")</f>
        <v>-</v>
      </c>
      <c r="K754" s="1132" t="str">
        <f>IF(ISNUMBER(MATCH(F754,Mar_Inputs_Calc_exHACC!O:O,0)),"Mar","-")</f>
        <v>-</v>
      </c>
      <c r="L754" s="1132" t="str">
        <f>IF(ISNUMBER(MATCH(F754,Jul_Inputs_Calc!P:P,0)),"Jul","-")</f>
        <v>Jul</v>
      </c>
      <c r="M754" s="1132" t="str">
        <f>IF(ISNUMBER(MATCH(F754,Sep_Inputs_Calc!O:O,0)),"Sep","-")</f>
        <v>-</v>
      </c>
      <c r="N754" s="1132" t="str">
        <f>IF(ISNUMBER(MATCH(F1551,Oct_Inputs_Calc!O:O,0)),"Oct","-")</f>
        <v>-</v>
      </c>
      <c r="O754" s="1132"/>
      <c r="P754" s="1138" t="str">
        <f>IF(A754=
"A",_xlfn.XLOOKUP(F754,'Section A - Public Patients'!T:T,'Section A - Public Patients'!S:S),
IF(A754="B",_xlfn.XLOOKUP(F754,'Section B - Private Patients'!T:T,'Section B - Private Patients'!S:S),
IF(A754="C",_xlfn.XLOOKUP(F754,'Section C - Psych &amp; Mental Hlth'!T:T,'Section C - Psych &amp; Mental Hlth'!S:S),
IF(A754="D",_xlfn.XLOOKUP(F754,'Section D - Res Com.Care, MPHS '!T:T,'Section D - Res Com.Care, MPHS '!S:S),
IF(A754="E",_xlfn.XLOOKUP(F754,'Section E - Miscellaneous '!T:T,'Section E - Miscellaneous '!S:S))))))</f>
        <v>LINKED-X</v>
      </c>
      <c r="Q754" s="1145" t="str">
        <f>IF(A754=
"A",_xlfn.XLOOKUP(F754,'Section A - Public Patients'!T:T,'Section A - Public Patients'!V:V),
IF(A754="B",_xlfn.XLOOKUP(F754,'Section B - Private Patients'!T:T,'Section B - Private Patients'!V:V),
IF(A754="C",_xlfn.XLOOKUP(F754,'Section C - Psych &amp; Mental Hlth'!T:T,'Section C - Psych &amp; Mental Hlth'!V:V),
IF(A754="D",_xlfn.XLOOKUP(F754,'Section D - Res Com.Care, MPHS '!T:T,'Section D - Res Com.Care, MPHS '!V:V),
IF(A754="E",_xlfn.XLOOKUP(F754,'Section E - Miscellaneous '!T:T,'Section E - Miscellaneous '!V:V))))))</f>
        <v>A-1.5-002</v>
      </c>
      <c r="R754" s="1202" t="str">
        <f t="shared" si="35"/>
        <v>GSMVOLSDLic Shared Motor Vehicle Other - SD90007424</v>
      </c>
    </row>
    <row r="755" spans="1:18" x14ac:dyDescent="0.2">
      <c r="A755" s="1078" t="str">
        <f t="shared" si="34"/>
        <v>B</v>
      </c>
      <c r="B755" s="1086" t="s">
        <v>2349</v>
      </c>
      <c r="C755" s="1438" t="s">
        <v>1027</v>
      </c>
      <c r="D755" s="1089" t="s">
        <v>1028</v>
      </c>
      <c r="E755" s="1438">
        <v>90006500</v>
      </c>
      <c r="F755" s="1132" t="s">
        <v>5118</v>
      </c>
      <c r="G755" s="1132"/>
      <c r="H755" s="1132"/>
      <c r="I755" s="1132" t="str">
        <f t="shared" si="33"/>
        <v>----Jul----</v>
      </c>
      <c r="J755" s="1132" t="str">
        <f>IF(ISNUMBER(MATCH(F755,Jan_Inputs_Calc!O:O,0)),"Jan","-")</f>
        <v>-</v>
      </c>
      <c r="K755" s="1132" t="str">
        <f>IF(ISNUMBER(MATCH(F755,Mar_Inputs_Calc_exHACC!O:O,0)),"Mar","-")</f>
        <v>-</v>
      </c>
      <c r="L755" s="1132" t="str">
        <f>IF(ISNUMBER(MATCH(F755,Jul_Inputs_Calc!P:P,0)),"Jul","-")</f>
        <v>Jul</v>
      </c>
      <c r="M755" s="1132" t="str">
        <f>IF(ISNUMBER(MATCH(F755,Sep_Inputs_Calc!O:O,0)),"Sep","-")</f>
        <v>-</v>
      </c>
      <c r="N755" s="1132" t="str">
        <f>IF(ISNUMBER(MATCH(F1552,Oct_Inputs_Calc!O:O,0)),"Oct","-")</f>
        <v>-</v>
      </c>
      <c r="O755" s="1132"/>
      <c r="P755" s="1138" t="str">
        <f>IF(A755=
"A",_xlfn.XLOOKUP(F755,'Section A - Public Patients'!T:T,'Section A - Public Patients'!S:S),
IF(A755="B",_xlfn.XLOOKUP(F755,'Section B - Private Patients'!T:T,'Section B - Private Patients'!S:S),
IF(A755="C",_xlfn.XLOOKUP(F755,'Section C - Psych &amp; Mental Hlth'!T:T,'Section C - Psych &amp; Mental Hlth'!S:S),
IF(A755="D",_xlfn.XLOOKUP(F755,'Section D - Res Com.Care, MPHS '!T:T,'Section D - Res Com.Care, MPHS '!S:S),
IF(A755="E",_xlfn.XLOOKUP(F755,'Section E - Miscellaneous '!T:T,'Section E - Miscellaneous '!S:S))))))</f>
        <v>LINKED-X</v>
      </c>
      <c r="Q755" s="1145" t="str">
        <f>IF(A755=
"A",_xlfn.XLOOKUP(F755,'Section A - Public Patients'!T:T,'Section A - Public Patients'!V:V),
IF(A755="B",_xlfn.XLOOKUP(F755,'Section B - Private Patients'!T:T,'Section B - Private Patients'!V:V),
IF(A755="C",_xlfn.XLOOKUP(F755,'Section C - Psych &amp; Mental Hlth'!T:T,'Section C - Psych &amp; Mental Hlth'!V:V),
IF(A755="D",_xlfn.XLOOKUP(F755,'Section D - Res Com.Care, MPHS '!T:T,'Section D - Res Com.Care, MPHS '!V:V),
IF(A755="E",_xlfn.XLOOKUP(F755,'Section E - Miscellaneous '!T:T,'Section E - Miscellaneous '!V:V))))))</f>
        <v>A-1.5-027</v>
      </c>
      <c r="R755" s="1202" t="str">
        <f t="shared" si="35"/>
        <v>GSMVOLLLic Shared Motor Vehicle Other Long Stay90006500</v>
      </c>
    </row>
    <row r="756" spans="1:18" x14ac:dyDescent="0.2">
      <c r="A756" s="1078" t="str">
        <f t="shared" si="34"/>
        <v>B</v>
      </c>
      <c r="B756" s="1086" t="s">
        <v>2349</v>
      </c>
      <c r="C756" s="1438" t="s">
        <v>1029</v>
      </c>
      <c r="D756" s="1089" t="s">
        <v>1030</v>
      </c>
      <c r="E756" s="1438">
        <v>90007425</v>
      </c>
      <c r="F756" s="1132" t="s">
        <v>5119</v>
      </c>
      <c r="G756" s="1132"/>
      <c r="H756" s="1132"/>
      <c r="I756" s="1132" t="str">
        <f t="shared" si="33"/>
        <v>----Jul----</v>
      </c>
      <c r="J756" s="1132" t="str">
        <f>IF(ISNUMBER(MATCH(F756,Jan_Inputs_Calc!O:O,0)),"Jan","-")</f>
        <v>-</v>
      </c>
      <c r="K756" s="1132" t="str">
        <f>IF(ISNUMBER(MATCH(F756,Mar_Inputs_Calc_exHACC!O:O,0)),"Mar","-")</f>
        <v>-</v>
      </c>
      <c r="L756" s="1132" t="str">
        <f>IF(ISNUMBER(MATCH(F756,Jul_Inputs_Calc!P:P,0)),"Jul","-")</f>
        <v>Jul</v>
      </c>
      <c r="M756" s="1132" t="str">
        <f>IF(ISNUMBER(MATCH(F756,Sep_Inputs_Calc!O:O,0)),"Sep","-")</f>
        <v>-</v>
      </c>
      <c r="N756" s="1132" t="str">
        <f>IF(ISNUMBER(MATCH(F1553,Oct_Inputs_Calc!O:O,0)),"Oct","-")</f>
        <v>-</v>
      </c>
      <c r="O756" s="1132"/>
      <c r="P756" s="1138" t="str">
        <f>IF(A756=
"A",_xlfn.XLOOKUP(F756,'Section A - Public Patients'!T:T,'Section A - Public Patients'!S:S),
IF(A756="B",_xlfn.XLOOKUP(F756,'Section B - Private Patients'!T:T,'Section B - Private Patients'!S:S),
IF(A756="C",_xlfn.XLOOKUP(F756,'Section C - Psych &amp; Mental Hlth'!T:T,'Section C - Psych &amp; Mental Hlth'!S:S),
IF(A756="D",_xlfn.XLOOKUP(F756,'Section D - Res Com.Care, MPHS '!T:T,'Section D - Res Com.Care, MPHS '!S:S),
IF(A756="E",_xlfn.XLOOKUP(F756,'Section E - Miscellaneous '!T:T,'Section E - Miscellaneous '!S:S))))))</f>
        <v>LINKED-X</v>
      </c>
      <c r="Q756" s="1145" t="str">
        <f>IF(A756=
"A",_xlfn.XLOOKUP(F756,'Section A - Public Patients'!T:T,'Section A - Public Patients'!V:V),
IF(A756="B",_xlfn.XLOOKUP(F756,'Section B - Private Patients'!T:T,'Section B - Private Patients'!V:V),
IF(A756="C",_xlfn.XLOOKUP(F756,'Section C - Psych &amp; Mental Hlth'!T:T,'Section C - Psych &amp; Mental Hlth'!V:V),
IF(A756="D",_xlfn.XLOOKUP(F756,'Section D - Res Com.Care, MPHS '!T:T,'Section D - Res Com.Care, MPHS '!V:V),
IF(A756="E",_xlfn.XLOOKUP(F756,'Section E - Miscellaneous '!T:T,'Section E - Miscellaneous '!V:V))))))</f>
        <v>A-1.5-028</v>
      </c>
      <c r="R756" s="1202" t="str">
        <f t="shared" si="35"/>
        <v>GSMVOLLSDLic Shared Motor Vehicle Other Long Stay - SD90007425</v>
      </c>
    </row>
    <row r="757" spans="1:18" x14ac:dyDescent="0.2">
      <c r="A757" s="1078" t="str">
        <f t="shared" si="34"/>
        <v>B</v>
      </c>
      <c r="B757" s="1086" t="s">
        <v>2349</v>
      </c>
      <c r="C757" s="1438" t="s">
        <v>1031</v>
      </c>
      <c r="D757" s="1089" t="s">
        <v>1032</v>
      </c>
      <c r="E757" s="1438">
        <v>90006038</v>
      </c>
      <c r="F757" s="1132" t="s">
        <v>5120</v>
      </c>
      <c r="G757" s="1132"/>
      <c r="H757" s="1132"/>
      <c r="I757" s="1132" t="str">
        <f t="shared" si="33"/>
        <v>----Jul----</v>
      </c>
      <c r="J757" s="1132" t="str">
        <f>IF(ISNUMBER(MATCH(F757,Jan_Inputs_Calc!O:O,0)),"Jan","-")</f>
        <v>-</v>
      </c>
      <c r="K757" s="1132" t="str">
        <f>IF(ISNUMBER(MATCH(F757,Mar_Inputs_Calc_exHACC!O:O,0)),"Mar","-")</f>
        <v>-</v>
      </c>
      <c r="L757" s="1132" t="str">
        <f>IF(ISNUMBER(MATCH(F757,Jul_Inputs_Calc!P:P,0)),"Jul","-")</f>
        <v>Jul</v>
      </c>
      <c r="M757" s="1132" t="str">
        <f>IF(ISNUMBER(MATCH(F757,Sep_Inputs_Calc!O:O,0)),"Sep","-")</f>
        <v>-</v>
      </c>
      <c r="N757" s="1132" t="str">
        <f>IF(ISNUMBER(MATCH(F1554,Oct_Inputs_Calc!O:O,0)),"Oct","-")</f>
        <v>-</v>
      </c>
      <c r="O757" s="1132"/>
      <c r="P757" s="1138" t="str">
        <f>IF(A757=
"A",_xlfn.XLOOKUP(F757,'Section A - Public Patients'!T:T,'Section A - Public Patients'!S:S),
IF(A757="B",_xlfn.XLOOKUP(F757,'Section B - Private Patients'!T:T,'Section B - Private Patients'!S:S),
IF(A757="C",_xlfn.XLOOKUP(F757,'Section C - Psych &amp; Mental Hlth'!T:T,'Section C - Psych &amp; Mental Hlth'!S:S),
IF(A757="D",_xlfn.XLOOKUP(F757,'Section D - Res Com.Care, MPHS '!T:T,'Section D - Res Com.Care, MPHS '!S:S),
IF(A757="E",_xlfn.XLOOKUP(F757,'Section E - Miscellaneous '!T:T,'Section E - Miscellaneous '!S:S))))))</f>
        <v>LINKED-X</v>
      </c>
      <c r="Q757" s="1145" t="str">
        <f>IF(A757=
"A",_xlfn.XLOOKUP(F757,'Section A - Public Patients'!T:T,'Section A - Public Patients'!V:V),
IF(A757="B",_xlfn.XLOOKUP(F757,'Section B - Private Patients'!T:T,'Section B - Private Patients'!V:V),
IF(A757="C",_xlfn.XLOOKUP(F757,'Section C - Psych &amp; Mental Hlth'!T:T,'Section C - Psych &amp; Mental Hlth'!V:V),
IF(A757="D",_xlfn.XLOOKUP(F757,'Section D - Res Com.Care, MPHS '!T:T,'Section D - Res Com.Care, MPHS '!V:V),
IF(A757="E",_xlfn.XLOOKUP(F757,'Section E - Miscellaneous '!T:T,'Section E - Miscellaneous '!V:V))))))</f>
        <v>A-1.5-009</v>
      </c>
      <c r="R757" s="1202" t="str">
        <f t="shared" si="35"/>
        <v>GSMVOBLLic Shared Motor Vehicle Other Burns90006038</v>
      </c>
    </row>
    <row r="758" spans="1:18" x14ac:dyDescent="0.2">
      <c r="A758" s="1078" t="str">
        <f t="shared" si="34"/>
        <v>B</v>
      </c>
      <c r="B758" s="1086" t="s">
        <v>2349</v>
      </c>
      <c r="C758" s="1438" t="s">
        <v>1033</v>
      </c>
      <c r="D758" s="1089" t="s">
        <v>1034</v>
      </c>
      <c r="E758" s="1438">
        <v>90007426</v>
      </c>
      <c r="F758" s="1132" t="s">
        <v>5121</v>
      </c>
      <c r="G758" s="1132"/>
      <c r="H758" s="1132"/>
      <c r="I758" s="1132" t="str">
        <f t="shared" si="33"/>
        <v>----Jul----</v>
      </c>
      <c r="J758" s="1132" t="str">
        <f>IF(ISNUMBER(MATCH(F758,Jan_Inputs_Calc!O:O,0)),"Jan","-")</f>
        <v>-</v>
      </c>
      <c r="K758" s="1132" t="str">
        <f>IF(ISNUMBER(MATCH(F758,Mar_Inputs_Calc_exHACC!O:O,0)),"Mar","-")</f>
        <v>-</v>
      </c>
      <c r="L758" s="1132" t="str">
        <f>IF(ISNUMBER(MATCH(F758,Jul_Inputs_Calc!P:P,0)),"Jul","-")</f>
        <v>Jul</v>
      </c>
      <c r="M758" s="1132" t="str">
        <f>IF(ISNUMBER(MATCH(F758,Sep_Inputs_Calc!O:O,0)),"Sep","-")</f>
        <v>-</v>
      </c>
      <c r="N758" s="1132" t="str">
        <f>IF(ISNUMBER(MATCH(F1555,Oct_Inputs_Calc!O:O,0)),"Oct","-")</f>
        <v>-</v>
      </c>
      <c r="O758" s="1132"/>
      <c r="P758" s="1138" t="str">
        <f>IF(A758=
"A",_xlfn.XLOOKUP(F758,'Section A - Public Patients'!T:T,'Section A - Public Patients'!S:S),
IF(A758="B",_xlfn.XLOOKUP(F758,'Section B - Private Patients'!T:T,'Section B - Private Patients'!S:S),
IF(A758="C",_xlfn.XLOOKUP(F758,'Section C - Psych &amp; Mental Hlth'!T:T,'Section C - Psych &amp; Mental Hlth'!S:S),
IF(A758="D",_xlfn.XLOOKUP(F758,'Section D - Res Com.Care, MPHS '!T:T,'Section D - Res Com.Care, MPHS '!S:S),
IF(A758="E",_xlfn.XLOOKUP(F758,'Section E - Miscellaneous '!T:T,'Section E - Miscellaneous '!S:S))))))</f>
        <v>LINKED-X</v>
      </c>
      <c r="Q758" s="1145" t="str">
        <f>IF(A758=
"A",_xlfn.XLOOKUP(F758,'Section A - Public Patients'!T:T,'Section A - Public Patients'!V:V),
IF(A758="B",_xlfn.XLOOKUP(F758,'Section B - Private Patients'!T:T,'Section B - Private Patients'!V:V),
IF(A758="C",_xlfn.XLOOKUP(F758,'Section C - Psych &amp; Mental Hlth'!T:T,'Section C - Psych &amp; Mental Hlth'!V:V),
IF(A758="D",_xlfn.XLOOKUP(F758,'Section D - Res Com.Care, MPHS '!T:T,'Section D - Res Com.Care, MPHS '!V:V),
IF(A758="E",_xlfn.XLOOKUP(F758,'Section E - Miscellaneous '!T:T,'Section E - Miscellaneous '!V:V))))))</f>
        <v>A-1.5-004</v>
      </c>
      <c r="R758" s="1202" t="str">
        <f t="shared" si="35"/>
        <v>GSMVOBLSDLic Shared Motor Vehicle Other Burns SD90007426</v>
      </c>
    </row>
    <row r="759" spans="1:18" x14ac:dyDescent="0.2">
      <c r="A759" s="1078" t="str">
        <f t="shared" si="34"/>
        <v>B</v>
      </c>
      <c r="B759" s="1086" t="s">
        <v>2349</v>
      </c>
      <c r="C759" s="1438" t="s">
        <v>1035</v>
      </c>
      <c r="D759" s="1089" t="s">
        <v>1036</v>
      </c>
      <c r="E759" s="1438">
        <v>90006501</v>
      </c>
      <c r="F759" s="1132" t="s">
        <v>5122</v>
      </c>
      <c r="G759" s="1132"/>
      <c r="H759" s="1132"/>
      <c r="I759" s="1132" t="str">
        <f t="shared" si="33"/>
        <v>----Jul----</v>
      </c>
      <c r="J759" s="1132" t="str">
        <f>IF(ISNUMBER(MATCH(F759,Jan_Inputs_Calc!O:O,0)),"Jan","-")</f>
        <v>-</v>
      </c>
      <c r="K759" s="1132" t="str">
        <f>IF(ISNUMBER(MATCH(F759,Mar_Inputs_Calc_exHACC!O:O,0)),"Mar","-")</f>
        <v>-</v>
      </c>
      <c r="L759" s="1132" t="str">
        <f>IF(ISNUMBER(MATCH(F759,Jul_Inputs_Calc!P:P,0)),"Jul","-")</f>
        <v>Jul</v>
      </c>
      <c r="M759" s="1132" t="str">
        <f>IF(ISNUMBER(MATCH(F759,Sep_Inputs_Calc!O:O,0)),"Sep","-")</f>
        <v>-</v>
      </c>
      <c r="N759" s="1132" t="str">
        <f>IF(ISNUMBER(MATCH(F1556,Oct_Inputs_Calc!O:O,0)),"Oct","-")</f>
        <v>-</v>
      </c>
      <c r="O759" s="1132"/>
      <c r="P759" s="1138" t="str">
        <f>IF(A759=
"A",_xlfn.XLOOKUP(F759,'Section A - Public Patients'!T:T,'Section A - Public Patients'!S:S),
IF(A759="B",_xlfn.XLOOKUP(F759,'Section B - Private Patients'!T:T,'Section B - Private Patients'!S:S),
IF(A759="C",_xlfn.XLOOKUP(F759,'Section C - Psych &amp; Mental Hlth'!T:T,'Section C - Psych &amp; Mental Hlth'!S:S),
IF(A759="D",_xlfn.XLOOKUP(F759,'Section D - Res Com.Care, MPHS '!T:T,'Section D - Res Com.Care, MPHS '!S:S),
IF(A759="E",_xlfn.XLOOKUP(F759,'Section E - Miscellaneous '!T:T,'Section E - Miscellaneous '!S:S))))))</f>
        <v>LINKED-X</v>
      </c>
      <c r="Q759" s="1145" t="str">
        <f>IF(A759=
"A",_xlfn.XLOOKUP(F759,'Section A - Public Patients'!T:T,'Section A - Public Patients'!V:V),
IF(A759="B",_xlfn.XLOOKUP(F759,'Section B - Private Patients'!T:T,'Section B - Private Patients'!V:V),
IF(A759="C",_xlfn.XLOOKUP(F759,'Section C - Psych &amp; Mental Hlth'!T:T,'Section C - Psych &amp; Mental Hlth'!V:V),
IF(A759="D",_xlfn.XLOOKUP(F759,'Section D - Res Com.Care, MPHS '!T:T,'Section D - Res Com.Care, MPHS '!V:V),
IF(A759="E",_xlfn.XLOOKUP(F759,'Section E - Miscellaneous '!T:T,'Section E - Miscellaneous '!V:V))))))</f>
        <v>A-1.5-003</v>
      </c>
      <c r="R759" s="1202" t="str">
        <f t="shared" si="35"/>
        <v>GSMVOCLLic Shared Motor Vehicle Other Coronary Care90006501</v>
      </c>
    </row>
    <row r="760" spans="1:18" x14ac:dyDescent="0.2">
      <c r="A760" s="1078" t="str">
        <f t="shared" si="34"/>
        <v>B</v>
      </c>
      <c r="B760" s="1086" t="s">
        <v>2349</v>
      </c>
      <c r="C760" s="1438" t="s">
        <v>1037</v>
      </c>
      <c r="D760" s="1089" t="s">
        <v>1038</v>
      </c>
      <c r="E760" s="1438">
        <v>90007427</v>
      </c>
      <c r="F760" s="1132" t="s">
        <v>5123</v>
      </c>
      <c r="G760" s="1132"/>
      <c r="H760" s="1132"/>
      <c r="I760" s="1132" t="str">
        <f t="shared" si="33"/>
        <v>----Jul----</v>
      </c>
      <c r="J760" s="1132" t="str">
        <f>IF(ISNUMBER(MATCH(F760,Jan_Inputs_Calc!O:O,0)),"Jan","-")</f>
        <v>-</v>
      </c>
      <c r="K760" s="1132" t="str">
        <f>IF(ISNUMBER(MATCH(F760,Mar_Inputs_Calc_exHACC!O:O,0)),"Mar","-")</f>
        <v>-</v>
      </c>
      <c r="L760" s="1132" t="str">
        <f>IF(ISNUMBER(MATCH(F760,Jul_Inputs_Calc!P:P,0)),"Jul","-")</f>
        <v>Jul</v>
      </c>
      <c r="M760" s="1132" t="str">
        <f>IF(ISNUMBER(MATCH(F760,Sep_Inputs_Calc!O:O,0)),"Sep","-")</f>
        <v>-</v>
      </c>
      <c r="N760" s="1132" t="str">
        <f>IF(ISNUMBER(MATCH(F1557,Oct_Inputs_Calc!O:O,0)),"Oct","-")</f>
        <v>-</v>
      </c>
      <c r="O760" s="1132"/>
      <c r="P760" s="1138" t="str">
        <f>IF(A760=
"A",_xlfn.XLOOKUP(F760,'Section A - Public Patients'!T:T,'Section A - Public Patients'!S:S),
IF(A760="B",_xlfn.XLOOKUP(F760,'Section B - Private Patients'!T:T,'Section B - Private Patients'!S:S),
IF(A760="C",_xlfn.XLOOKUP(F760,'Section C - Psych &amp; Mental Hlth'!T:T,'Section C - Psych &amp; Mental Hlth'!S:S),
IF(A760="D",_xlfn.XLOOKUP(F760,'Section D - Res Com.Care, MPHS '!T:T,'Section D - Res Com.Care, MPHS '!S:S),
IF(A760="E",_xlfn.XLOOKUP(F760,'Section E - Miscellaneous '!T:T,'Section E - Miscellaneous '!S:S))))))</f>
        <v>LINKED-X</v>
      </c>
      <c r="Q760" s="1145" t="str">
        <f>IF(A760=
"A",_xlfn.XLOOKUP(F760,'Section A - Public Patients'!T:T,'Section A - Public Patients'!V:V),
IF(A760="B",_xlfn.XLOOKUP(F760,'Section B - Private Patients'!T:T,'Section B - Private Patients'!V:V),
IF(A760="C",_xlfn.XLOOKUP(F760,'Section C - Psych &amp; Mental Hlth'!T:T,'Section C - Psych &amp; Mental Hlth'!V:V),
IF(A760="D",_xlfn.XLOOKUP(F760,'Section D - Res Com.Care, MPHS '!T:T,'Section D - Res Com.Care, MPHS '!V:V),
IF(A760="E",_xlfn.XLOOKUP(F760,'Section E - Miscellaneous '!T:T,'Section E - Miscellaneous '!V:V))))))</f>
        <v>A-1.5-004</v>
      </c>
      <c r="R760" s="1202" t="str">
        <f t="shared" si="35"/>
        <v>GSMVOCLSDLic Shared Motor Vehicle Other Coronary Care SD90007427</v>
      </c>
    </row>
    <row r="761" spans="1:18" x14ac:dyDescent="0.2">
      <c r="A761" s="1078" t="str">
        <f t="shared" si="34"/>
        <v>B</v>
      </c>
      <c r="B761" s="1086" t="s">
        <v>2349</v>
      </c>
      <c r="C761" s="1438" t="s">
        <v>1039</v>
      </c>
      <c r="D761" s="1089" t="s">
        <v>1040</v>
      </c>
      <c r="E761" s="1438">
        <v>90005807</v>
      </c>
      <c r="F761" s="1132" t="s">
        <v>5124</v>
      </c>
      <c r="G761" s="1132"/>
      <c r="H761" s="1132"/>
      <c r="I761" s="1132" t="str">
        <f t="shared" si="33"/>
        <v>----Jul----</v>
      </c>
      <c r="J761" s="1132" t="str">
        <f>IF(ISNUMBER(MATCH(F761,Jan_Inputs_Calc!O:O,0)),"Jan","-")</f>
        <v>-</v>
      </c>
      <c r="K761" s="1132" t="str">
        <f>IF(ISNUMBER(MATCH(F761,Mar_Inputs_Calc_exHACC!O:O,0)),"Mar","-")</f>
        <v>-</v>
      </c>
      <c r="L761" s="1132" t="str">
        <f>IF(ISNUMBER(MATCH(F761,Jul_Inputs_Calc!P:P,0)),"Jul","-")</f>
        <v>Jul</v>
      </c>
      <c r="M761" s="1132" t="str">
        <f>IF(ISNUMBER(MATCH(F761,Sep_Inputs_Calc!O:O,0)),"Sep","-")</f>
        <v>-</v>
      </c>
      <c r="N761" s="1132" t="str">
        <f>IF(ISNUMBER(MATCH(F1558,Oct_Inputs_Calc!O:O,0)),"Oct","-")</f>
        <v>-</v>
      </c>
      <c r="O761" s="1132"/>
      <c r="P761" s="1138" t="str">
        <f>IF(A761=
"A",_xlfn.XLOOKUP(F761,'Section A - Public Patients'!T:T,'Section A - Public Patients'!S:S),
IF(A761="B",_xlfn.XLOOKUP(F761,'Section B - Private Patients'!T:T,'Section B - Private Patients'!S:S),
IF(A761="C",_xlfn.XLOOKUP(F761,'Section C - Psych &amp; Mental Hlth'!T:T,'Section C - Psych &amp; Mental Hlth'!S:S),
IF(A761="D",_xlfn.XLOOKUP(F761,'Section D - Res Com.Care, MPHS '!T:T,'Section D - Res Com.Care, MPHS '!S:S),
IF(A761="E",_xlfn.XLOOKUP(F761,'Section E - Miscellaneous '!T:T,'Section E - Miscellaneous '!S:S))))))</f>
        <v>LINKED-X</v>
      </c>
      <c r="Q761" s="1145" t="str">
        <f>IF(A761=
"A",_xlfn.XLOOKUP(F761,'Section A - Public Patients'!T:T,'Section A - Public Patients'!V:V),
IF(A761="B",_xlfn.XLOOKUP(F761,'Section B - Private Patients'!T:T,'Section B - Private Patients'!V:V),
IF(A761="C",_xlfn.XLOOKUP(F761,'Section C - Psych &amp; Mental Hlth'!T:T,'Section C - Psych &amp; Mental Hlth'!V:V),
IF(A761="D",_xlfn.XLOOKUP(F761,'Section D - Res Com.Care, MPHS '!T:T,'Section D - Res Com.Care, MPHS '!V:V),
IF(A761="E",_xlfn.XLOOKUP(F761,'Section E - Miscellaneous '!T:T,'Section E - Miscellaneous '!V:V))))))</f>
        <v>A-1.5-013</v>
      </c>
      <c r="R761" s="1202" t="str">
        <f t="shared" si="35"/>
        <v>GSMVOHLLic Shared Motor Vehicle Other Hospital in the Home90005807</v>
      </c>
    </row>
    <row r="762" spans="1:18" x14ac:dyDescent="0.2">
      <c r="A762" s="1078" t="str">
        <f t="shared" si="34"/>
        <v>B</v>
      </c>
      <c r="B762" s="1086" t="s">
        <v>2349</v>
      </c>
      <c r="C762" s="1438" t="s">
        <v>1041</v>
      </c>
      <c r="D762" s="1089" t="s">
        <v>1042</v>
      </c>
      <c r="E762" s="1438">
        <v>90007428</v>
      </c>
      <c r="F762" s="1132" t="s">
        <v>5125</v>
      </c>
      <c r="G762" s="1132"/>
      <c r="H762" s="1132"/>
      <c r="I762" s="1132" t="str">
        <f t="shared" si="33"/>
        <v>----Jul----</v>
      </c>
      <c r="J762" s="1132" t="str">
        <f>IF(ISNUMBER(MATCH(F762,Jan_Inputs_Calc!O:O,0)),"Jan","-")</f>
        <v>-</v>
      </c>
      <c r="K762" s="1132" t="str">
        <f>IF(ISNUMBER(MATCH(F762,Mar_Inputs_Calc_exHACC!O:O,0)),"Mar","-")</f>
        <v>-</v>
      </c>
      <c r="L762" s="1132" t="str">
        <f>IF(ISNUMBER(MATCH(F762,Jul_Inputs_Calc!P:P,0)),"Jul","-")</f>
        <v>Jul</v>
      </c>
      <c r="M762" s="1132" t="str">
        <f>IF(ISNUMBER(MATCH(F762,Sep_Inputs_Calc!O:O,0)),"Sep","-")</f>
        <v>-</v>
      </c>
      <c r="N762" s="1132" t="str">
        <f>IF(ISNUMBER(MATCH(F1559,Oct_Inputs_Calc!O:O,0)),"Oct","-")</f>
        <v>-</v>
      </c>
      <c r="O762" s="1132"/>
      <c r="P762" s="1138" t="str">
        <f>IF(A762=
"A",_xlfn.XLOOKUP(F762,'Section A - Public Patients'!T:T,'Section A - Public Patients'!S:S),
IF(A762="B",_xlfn.XLOOKUP(F762,'Section B - Private Patients'!T:T,'Section B - Private Patients'!S:S),
IF(A762="C",_xlfn.XLOOKUP(F762,'Section C - Psych &amp; Mental Hlth'!T:T,'Section C - Psych &amp; Mental Hlth'!S:S),
IF(A762="D",_xlfn.XLOOKUP(F762,'Section D - Res Com.Care, MPHS '!T:T,'Section D - Res Com.Care, MPHS '!S:S),
IF(A762="E",_xlfn.XLOOKUP(F762,'Section E - Miscellaneous '!T:T,'Section E - Miscellaneous '!S:S))))))</f>
        <v>LINKED-X</v>
      </c>
      <c r="Q762" s="1145" t="str">
        <f>IF(A762=
"A",_xlfn.XLOOKUP(F762,'Section A - Public Patients'!T:T,'Section A - Public Patients'!V:V),
IF(A762="B",_xlfn.XLOOKUP(F762,'Section B - Private Patients'!T:T,'Section B - Private Patients'!V:V),
IF(A762="C",_xlfn.XLOOKUP(F762,'Section C - Psych &amp; Mental Hlth'!T:T,'Section C - Psych &amp; Mental Hlth'!V:V),
IF(A762="D",_xlfn.XLOOKUP(F762,'Section D - Res Com.Care, MPHS '!T:T,'Section D - Res Com.Care, MPHS '!V:V),
IF(A762="E",_xlfn.XLOOKUP(F762,'Section E - Miscellaneous '!T:T,'Section E - Miscellaneous '!V:V))))))</f>
        <v>A-1.5-013</v>
      </c>
      <c r="R762" s="1202" t="str">
        <f t="shared" si="35"/>
        <v>GSMVOHLSDLic Shared Motor Vehicle Other Hospital in the Home SD90007428</v>
      </c>
    </row>
    <row r="763" spans="1:18" x14ac:dyDescent="0.2">
      <c r="A763" s="1078" t="str">
        <f t="shared" si="34"/>
        <v>B</v>
      </c>
      <c r="B763" s="1086" t="s">
        <v>2349</v>
      </c>
      <c r="C763" s="1438" t="s">
        <v>1043</v>
      </c>
      <c r="D763" s="1089" t="s">
        <v>1044</v>
      </c>
      <c r="E763" s="1438">
        <v>90006502</v>
      </c>
      <c r="F763" s="1132" t="s">
        <v>5126</v>
      </c>
      <c r="G763" s="1132"/>
      <c r="H763" s="1132"/>
      <c r="I763" s="1132" t="str">
        <f t="shared" si="33"/>
        <v>----Jul----</v>
      </c>
      <c r="J763" s="1132" t="str">
        <f>IF(ISNUMBER(MATCH(F763,Jan_Inputs_Calc!O:O,0)),"Jan","-")</f>
        <v>-</v>
      </c>
      <c r="K763" s="1132" t="str">
        <f>IF(ISNUMBER(MATCH(F763,Mar_Inputs_Calc_exHACC!O:O,0)),"Mar","-")</f>
        <v>-</v>
      </c>
      <c r="L763" s="1132" t="str">
        <f>IF(ISNUMBER(MATCH(F763,Jul_Inputs_Calc!P:P,0)),"Jul","-")</f>
        <v>Jul</v>
      </c>
      <c r="M763" s="1132" t="str">
        <f>IF(ISNUMBER(MATCH(F763,Sep_Inputs_Calc!O:O,0)),"Sep","-")</f>
        <v>-</v>
      </c>
      <c r="N763" s="1132" t="str">
        <f>IF(ISNUMBER(MATCH(F1560,Oct_Inputs_Calc!O:O,0)),"Oct","-")</f>
        <v>-</v>
      </c>
      <c r="O763" s="1132"/>
      <c r="P763" s="1138" t="str">
        <f>IF(A763=
"A",_xlfn.XLOOKUP(F763,'Section A - Public Patients'!T:T,'Section A - Public Patients'!S:S),
IF(A763="B",_xlfn.XLOOKUP(F763,'Section B - Private Patients'!T:T,'Section B - Private Patients'!S:S),
IF(A763="C",_xlfn.XLOOKUP(F763,'Section C - Psych &amp; Mental Hlth'!T:T,'Section C - Psych &amp; Mental Hlth'!S:S),
IF(A763="D",_xlfn.XLOOKUP(F763,'Section D - Res Com.Care, MPHS '!T:T,'Section D - Res Com.Care, MPHS '!S:S),
IF(A763="E",_xlfn.XLOOKUP(F763,'Section E - Miscellaneous '!T:T,'Section E - Miscellaneous '!S:S))))))</f>
        <v>LINKED-X</v>
      </c>
      <c r="Q763" s="1145" t="str">
        <f>IF(A763=
"A",_xlfn.XLOOKUP(F763,'Section A - Public Patients'!T:T,'Section A - Public Patients'!V:V),
IF(A763="B",_xlfn.XLOOKUP(F763,'Section B - Private Patients'!T:T,'Section B - Private Patients'!V:V),
IF(A763="C",_xlfn.XLOOKUP(F763,'Section C - Psych &amp; Mental Hlth'!T:T,'Section C - Psych &amp; Mental Hlth'!V:V),
IF(A763="D",_xlfn.XLOOKUP(F763,'Section D - Res Com.Care, MPHS '!T:T,'Section D - Res Com.Care, MPHS '!V:V),
IF(A763="E",_xlfn.XLOOKUP(F763,'Section E - Miscellaneous '!T:T,'Section E - Miscellaneous '!V:V))))))</f>
        <v>A-1.5-005</v>
      </c>
      <c r="R763" s="1202" t="str">
        <f t="shared" si="35"/>
        <v>GSMVOILLic Shared Motor Vehicle Other Intensive Care90006502</v>
      </c>
    </row>
    <row r="764" spans="1:18" x14ac:dyDescent="0.2">
      <c r="A764" s="1078" t="str">
        <f t="shared" si="34"/>
        <v>B</v>
      </c>
      <c r="B764" s="1086" t="s">
        <v>2349</v>
      </c>
      <c r="C764" s="1438" t="s">
        <v>1045</v>
      </c>
      <c r="D764" s="1089" t="s">
        <v>1046</v>
      </c>
      <c r="E764" s="1438">
        <v>90007429</v>
      </c>
      <c r="F764" s="1132" t="s">
        <v>5127</v>
      </c>
      <c r="G764" s="1132"/>
      <c r="H764" s="1132"/>
      <c r="I764" s="1132" t="str">
        <f t="shared" si="33"/>
        <v>----Jul----</v>
      </c>
      <c r="J764" s="1132" t="str">
        <f>IF(ISNUMBER(MATCH(F764,Jan_Inputs_Calc!O:O,0)),"Jan","-")</f>
        <v>-</v>
      </c>
      <c r="K764" s="1132" t="str">
        <f>IF(ISNUMBER(MATCH(F764,Mar_Inputs_Calc_exHACC!O:O,0)),"Mar","-")</f>
        <v>-</v>
      </c>
      <c r="L764" s="1132" t="str">
        <f>IF(ISNUMBER(MATCH(F764,Jul_Inputs_Calc!P:P,0)),"Jul","-")</f>
        <v>Jul</v>
      </c>
      <c r="M764" s="1132" t="str">
        <f>IF(ISNUMBER(MATCH(F764,Sep_Inputs_Calc!O:O,0)),"Sep","-")</f>
        <v>-</v>
      </c>
      <c r="N764" s="1132" t="str">
        <f>IF(ISNUMBER(MATCH(F1561,Oct_Inputs_Calc!O:O,0)),"Oct","-")</f>
        <v>-</v>
      </c>
      <c r="O764" s="1132"/>
      <c r="P764" s="1138" t="str">
        <f>IF(A764=
"A",_xlfn.XLOOKUP(F764,'Section A - Public Patients'!T:T,'Section A - Public Patients'!S:S),
IF(A764="B",_xlfn.XLOOKUP(F764,'Section B - Private Patients'!T:T,'Section B - Private Patients'!S:S),
IF(A764="C",_xlfn.XLOOKUP(F764,'Section C - Psych &amp; Mental Hlth'!T:T,'Section C - Psych &amp; Mental Hlth'!S:S),
IF(A764="D",_xlfn.XLOOKUP(F764,'Section D - Res Com.Care, MPHS '!T:T,'Section D - Res Com.Care, MPHS '!S:S),
IF(A764="E",_xlfn.XLOOKUP(F764,'Section E - Miscellaneous '!T:T,'Section E - Miscellaneous '!S:S))))))</f>
        <v>LINKED-X</v>
      </c>
      <c r="Q764" s="1145" t="str">
        <f>IF(A764=
"A",_xlfn.XLOOKUP(F764,'Section A - Public Patients'!T:T,'Section A - Public Patients'!V:V),
IF(A764="B",_xlfn.XLOOKUP(F764,'Section B - Private Patients'!T:T,'Section B - Private Patients'!V:V),
IF(A764="C",_xlfn.XLOOKUP(F764,'Section C - Psych &amp; Mental Hlth'!T:T,'Section C - Psych &amp; Mental Hlth'!V:V),
IF(A764="D",_xlfn.XLOOKUP(F764,'Section D - Res Com.Care, MPHS '!T:T,'Section D - Res Com.Care, MPHS '!V:V),
IF(A764="E",_xlfn.XLOOKUP(F764,'Section E - Miscellaneous '!T:T,'Section E - Miscellaneous '!V:V))))))</f>
        <v>A-1.5-006</v>
      </c>
      <c r="R764" s="1202" t="str">
        <f t="shared" si="35"/>
        <v>GSMVOILSDLic Shared Motor Vehicle Other Intensive Care - SD90007429</v>
      </c>
    </row>
    <row r="765" spans="1:18" x14ac:dyDescent="0.2">
      <c r="A765" s="1078" t="str">
        <f t="shared" si="34"/>
        <v>B</v>
      </c>
      <c r="B765" s="1086" t="s">
        <v>2349</v>
      </c>
      <c r="C765" s="1438" t="s">
        <v>1047</v>
      </c>
      <c r="D765" s="1089" t="s">
        <v>1048</v>
      </c>
      <c r="E765" s="1438">
        <v>90006039</v>
      </c>
      <c r="F765" s="1132" t="s">
        <v>5128</v>
      </c>
      <c r="G765" s="1132"/>
      <c r="H765" s="1132"/>
      <c r="I765" s="1132" t="str">
        <f t="shared" si="33"/>
        <v>----Jul----</v>
      </c>
      <c r="J765" s="1132" t="str">
        <f>IF(ISNUMBER(MATCH(F765,Jan_Inputs_Calc!O:O,0)),"Jan","-")</f>
        <v>-</v>
      </c>
      <c r="K765" s="1132" t="str">
        <f>IF(ISNUMBER(MATCH(F765,Mar_Inputs_Calc_exHACC!O:O,0)),"Mar","-")</f>
        <v>-</v>
      </c>
      <c r="L765" s="1132" t="str">
        <f>IF(ISNUMBER(MATCH(F765,Jul_Inputs_Calc!P:P,0)),"Jul","-")</f>
        <v>Jul</v>
      </c>
      <c r="M765" s="1132" t="str">
        <f>IF(ISNUMBER(MATCH(F765,Sep_Inputs_Calc!O:O,0)),"Sep","-")</f>
        <v>-</v>
      </c>
      <c r="N765" s="1132" t="str">
        <f>IF(ISNUMBER(MATCH(F1562,Oct_Inputs_Calc!O:O,0)),"Oct","-")</f>
        <v>-</v>
      </c>
      <c r="O765" s="1132"/>
      <c r="P765" s="1138" t="str">
        <f>IF(A765=
"A",_xlfn.XLOOKUP(F765,'Section A - Public Patients'!T:T,'Section A - Public Patients'!S:S),
IF(A765="B",_xlfn.XLOOKUP(F765,'Section B - Private Patients'!T:T,'Section B - Private Patients'!S:S),
IF(A765="C",_xlfn.XLOOKUP(F765,'Section C - Psych &amp; Mental Hlth'!T:T,'Section C - Psych &amp; Mental Hlth'!S:S),
IF(A765="D",_xlfn.XLOOKUP(F765,'Section D - Res Com.Care, MPHS '!T:T,'Section D - Res Com.Care, MPHS '!S:S),
IF(A765="E",_xlfn.XLOOKUP(F765,'Section E - Miscellaneous '!T:T,'Section E - Miscellaneous '!S:S))))))</f>
        <v>LINKED-X</v>
      </c>
      <c r="Q765" s="1145" t="str">
        <f>IF(A765=
"A",_xlfn.XLOOKUP(F765,'Section A - Public Patients'!T:T,'Section A - Public Patients'!V:V),
IF(A765="B",_xlfn.XLOOKUP(F765,'Section B - Private Patients'!T:T,'Section B - Private Patients'!V:V),
IF(A765="C",_xlfn.XLOOKUP(F765,'Section C - Psych &amp; Mental Hlth'!T:T,'Section C - Psych &amp; Mental Hlth'!V:V),
IF(A765="D",_xlfn.XLOOKUP(F765,'Section D - Res Com.Care, MPHS '!T:T,'Section D - Res Com.Care, MPHS '!V:V),
IF(A765="E",_xlfn.XLOOKUP(F765,'Section E - Miscellaneous '!T:T,'Section E - Miscellaneous '!V:V))))))</f>
        <v>A-1.5-011</v>
      </c>
      <c r="R765" s="1202" t="str">
        <f t="shared" si="35"/>
        <v>GSMVOKLLic Shared Motor Vehicle Other Renal Dialysis90006039</v>
      </c>
    </row>
    <row r="766" spans="1:18" x14ac:dyDescent="0.2">
      <c r="A766" s="1078" t="str">
        <f t="shared" si="34"/>
        <v>B</v>
      </c>
      <c r="B766" s="1086" t="s">
        <v>2349</v>
      </c>
      <c r="C766" s="1438" t="s">
        <v>1049</v>
      </c>
      <c r="D766" s="1089" t="s">
        <v>1050</v>
      </c>
      <c r="E766" s="1438">
        <v>90007430</v>
      </c>
      <c r="F766" s="1132" t="s">
        <v>5129</v>
      </c>
      <c r="G766" s="1132"/>
      <c r="H766" s="1132"/>
      <c r="I766" s="1132" t="str">
        <f t="shared" si="33"/>
        <v>----Jul----</v>
      </c>
      <c r="J766" s="1132" t="str">
        <f>IF(ISNUMBER(MATCH(F766,Jan_Inputs_Calc!O:O,0)),"Jan","-")</f>
        <v>-</v>
      </c>
      <c r="K766" s="1132" t="str">
        <f>IF(ISNUMBER(MATCH(F766,Mar_Inputs_Calc_exHACC!O:O,0)),"Mar","-")</f>
        <v>-</v>
      </c>
      <c r="L766" s="1132" t="str">
        <f>IF(ISNUMBER(MATCH(F766,Jul_Inputs_Calc!P:P,0)),"Jul","-")</f>
        <v>Jul</v>
      </c>
      <c r="M766" s="1132" t="str">
        <f>IF(ISNUMBER(MATCH(F766,Sep_Inputs_Calc!O:O,0)),"Sep","-")</f>
        <v>-</v>
      </c>
      <c r="N766" s="1132" t="str">
        <f>IF(ISNUMBER(MATCH(F1563,Oct_Inputs_Calc!O:O,0)),"Oct","-")</f>
        <v>-</v>
      </c>
      <c r="O766" s="1132"/>
      <c r="P766" s="1138" t="str">
        <f>IF(A766=
"A",_xlfn.XLOOKUP(F766,'Section A - Public Patients'!T:T,'Section A - Public Patients'!S:S),
IF(A766="B",_xlfn.XLOOKUP(F766,'Section B - Private Patients'!T:T,'Section B - Private Patients'!S:S),
IF(A766="C",_xlfn.XLOOKUP(F766,'Section C - Psych &amp; Mental Hlth'!T:T,'Section C - Psych &amp; Mental Hlth'!S:S),
IF(A766="D",_xlfn.XLOOKUP(F766,'Section D - Res Com.Care, MPHS '!T:T,'Section D - Res Com.Care, MPHS '!S:S),
IF(A766="E",_xlfn.XLOOKUP(F766,'Section E - Miscellaneous '!T:T,'Section E - Miscellaneous '!S:S))))))</f>
        <v>LINKED-X</v>
      </c>
      <c r="Q766" s="1145" t="str">
        <f>IF(A766=
"A",_xlfn.XLOOKUP(F766,'Section A - Public Patients'!T:T,'Section A - Public Patients'!V:V),
IF(A766="B",_xlfn.XLOOKUP(F766,'Section B - Private Patients'!T:T,'Section B - Private Patients'!V:V),
IF(A766="C",_xlfn.XLOOKUP(F766,'Section C - Psych &amp; Mental Hlth'!T:T,'Section C - Psych &amp; Mental Hlth'!V:V),
IF(A766="D",_xlfn.XLOOKUP(F766,'Section D - Res Com.Care, MPHS '!T:T,'Section D - Res Com.Care, MPHS '!V:V),
IF(A766="E",_xlfn.XLOOKUP(F766,'Section E - Miscellaneous '!T:T,'Section E - Miscellaneous '!V:V))))))</f>
        <v>A-1.5-011</v>
      </c>
      <c r="R766" s="1202" t="str">
        <f t="shared" si="35"/>
        <v>GSMVOKLSDLic Shared Motor Vehicle Other Renal Dialysis SD90007430</v>
      </c>
    </row>
    <row r="767" spans="1:18" x14ac:dyDescent="0.2">
      <c r="A767" s="1078" t="str">
        <f t="shared" si="34"/>
        <v>B</v>
      </c>
      <c r="B767" s="1086" t="s">
        <v>2349</v>
      </c>
      <c r="C767" s="1438" t="s">
        <v>1051</v>
      </c>
      <c r="D767" s="1089" t="s">
        <v>1052</v>
      </c>
      <c r="E767" s="1438">
        <v>90006503</v>
      </c>
      <c r="F767" s="1132" t="s">
        <v>5130</v>
      </c>
      <c r="G767" s="1132"/>
      <c r="H767" s="1132"/>
      <c r="I767" s="1132" t="str">
        <f t="shared" si="33"/>
        <v>----Jul----</v>
      </c>
      <c r="J767" s="1132" t="str">
        <f>IF(ISNUMBER(MATCH(F767,Jan_Inputs_Calc!O:O,0)),"Jan","-")</f>
        <v>-</v>
      </c>
      <c r="K767" s="1132" t="str">
        <f>IF(ISNUMBER(MATCH(F767,Mar_Inputs_Calc_exHACC!O:O,0)),"Mar","-")</f>
        <v>-</v>
      </c>
      <c r="L767" s="1132" t="str">
        <f>IF(ISNUMBER(MATCH(F767,Jul_Inputs_Calc!P:P,0)),"Jul","-")</f>
        <v>Jul</v>
      </c>
      <c r="M767" s="1132" t="str">
        <f>IF(ISNUMBER(MATCH(F767,Sep_Inputs_Calc!O:O,0)),"Sep","-")</f>
        <v>-</v>
      </c>
      <c r="N767" s="1132" t="str">
        <f>IF(ISNUMBER(MATCH(F1564,Oct_Inputs_Calc!O:O,0)),"Oct","-")</f>
        <v>-</v>
      </c>
      <c r="O767" s="1132"/>
      <c r="P767" s="1138" t="str">
        <f>IF(A767=
"A",_xlfn.XLOOKUP(F767,'Section A - Public Patients'!T:T,'Section A - Public Patients'!S:S),
IF(A767="B",_xlfn.XLOOKUP(F767,'Section B - Private Patients'!T:T,'Section B - Private Patients'!S:S),
IF(A767="C",_xlfn.XLOOKUP(F767,'Section C - Psych &amp; Mental Hlth'!T:T,'Section C - Psych &amp; Mental Hlth'!S:S),
IF(A767="D",_xlfn.XLOOKUP(F767,'Section D - Res Com.Care, MPHS '!T:T,'Section D - Res Com.Care, MPHS '!S:S),
IF(A767="E",_xlfn.XLOOKUP(F767,'Section E - Miscellaneous '!T:T,'Section E - Miscellaneous '!S:S))))))</f>
        <v>LINKED-X</v>
      </c>
      <c r="Q767" s="1145" t="str">
        <f>IF(A767=
"A",_xlfn.XLOOKUP(F767,'Section A - Public Patients'!T:T,'Section A - Public Patients'!V:V),
IF(A767="B",_xlfn.XLOOKUP(F767,'Section B - Private Patients'!T:T,'Section B - Private Patients'!V:V),
IF(A767="C",_xlfn.XLOOKUP(F767,'Section C - Psych &amp; Mental Hlth'!T:T,'Section C - Psych &amp; Mental Hlth'!V:V),
IF(A767="D",_xlfn.XLOOKUP(F767,'Section D - Res Com.Care, MPHS '!T:T,'Section D - Res Com.Care, MPHS '!V:V),
IF(A767="E",_xlfn.XLOOKUP(F767,'Section E - Miscellaneous '!T:T,'Section E - Miscellaneous '!V:V))))))</f>
        <v>A-1.5-007</v>
      </c>
      <c r="R767" s="1202" t="str">
        <f t="shared" si="35"/>
        <v>GSMVORLLic Shared Motor Vehicle Other Rehabilitation90006503</v>
      </c>
    </row>
    <row r="768" spans="1:18" x14ac:dyDescent="0.2">
      <c r="A768" s="1078" t="str">
        <f t="shared" si="34"/>
        <v>B</v>
      </c>
      <c r="B768" s="1086" t="s">
        <v>2349</v>
      </c>
      <c r="C768" s="1438" t="s">
        <v>1053</v>
      </c>
      <c r="D768" s="1089" t="s">
        <v>1054</v>
      </c>
      <c r="E768" s="1438">
        <v>90007431</v>
      </c>
      <c r="F768" s="1132" t="s">
        <v>5131</v>
      </c>
      <c r="G768" s="1132"/>
      <c r="H768" s="1132"/>
      <c r="I768" s="1132" t="str">
        <f t="shared" si="33"/>
        <v>----Jul----</v>
      </c>
      <c r="J768" s="1132" t="str">
        <f>IF(ISNUMBER(MATCH(F768,Jan_Inputs_Calc!O:O,0)),"Jan","-")</f>
        <v>-</v>
      </c>
      <c r="K768" s="1132" t="str">
        <f>IF(ISNUMBER(MATCH(F768,Mar_Inputs_Calc_exHACC!O:O,0)),"Mar","-")</f>
        <v>-</v>
      </c>
      <c r="L768" s="1132" t="str">
        <f>IF(ISNUMBER(MATCH(F768,Jul_Inputs_Calc!P:P,0)),"Jul","-")</f>
        <v>Jul</v>
      </c>
      <c r="M768" s="1132" t="str">
        <f>IF(ISNUMBER(MATCH(F768,Sep_Inputs_Calc!O:O,0)),"Sep","-")</f>
        <v>-</v>
      </c>
      <c r="N768" s="1132" t="str">
        <f>IF(ISNUMBER(MATCH(F1565,Oct_Inputs_Calc!O:O,0)),"Oct","-")</f>
        <v>-</v>
      </c>
      <c r="O768" s="1132"/>
      <c r="P768" s="1138" t="str">
        <f>IF(A768=
"A",_xlfn.XLOOKUP(F768,'Section A - Public Patients'!T:T,'Section A - Public Patients'!S:S),
IF(A768="B",_xlfn.XLOOKUP(F768,'Section B - Private Patients'!T:T,'Section B - Private Patients'!S:S),
IF(A768="C",_xlfn.XLOOKUP(F768,'Section C - Psych &amp; Mental Hlth'!T:T,'Section C - Psych &amp; Mental Hlth'!S:S),
IF(A768="D",_xlfn.XLOOKUP(F768,'Section D - Res Com.Care, MPHS '!T:T,'Section D - Res Com.Care, MPHS '!S:S),
IF(A768="E",_xlfn.XLOOKUP(F768,'Section E - Miscellaneous '!T:T,'Section E - Miscellaneous '!S:S))))))</f>
        <v>LINKED-X</v>
      </c>
      <c r="Q768" s="1145" t="str">
        <f>IF(A768=
"A",_xlfn.XLOOKUP(F768,'Section A - Public Patients'!T:T,'Section A - Public Patients'!V:V),
IF(A768="B",_xlfn.XLOOKUP(F768,'Section B - Private Patients'!T:T,'Section B - Private Patients'!V:V),
IF(A768="C",_xlfn.XLOOKUP(F768,'Section C - Psych &amp; Mental Hlth'!T:T,'Section C - Psych &amp; Mental Hlth'!V:V),
IF(A768="D",_xlfn.XLOOKUP(F768,'Section D - Res Com.Care, MPHS '!T:T,'Section D - Res Com.Care, MPHS '!V:V),
IF(A768="E",_xlfn.XLOOKUP(F768,'Section E - Miscellaneous '!T:T,'Section E - Miscellaneous '!V:V))))))</f>
        <v>A-1.5-008</v>
      </c>
      <c r="R768" s="1202" t="str">
        <f t="shared" si="35"/>
        <v>GSMVORLSDLic Shared Motor Vehicle Other Rehabilitation - SD90007431</v>
      </c>
    </row>
    <row r="769" spans="1:18" x14ac:dyDescent="0.2">
      <c r="A769" s="1078" t="str">
        <f t="shared" si="34"/>
        <v>B</v>
      </c>
      <c r="B769" s="1086" t="s">
        <v>2352</v>
      </c>
      <c r="C769" s="1438" t="s">
        <v>1055</v>
      </c>
      <c r="D769" s="1089" t="s">
        <v>1056</v>
      </c>
      <c r="E769" s="1438">
        <v>90005590</v>
      </c>
      <c r="F769" s="1132" t="s">
        <v>5132</v>
      </c>
      <c r="G769" s="1132"/>
      <c r="H769" s="1132"/>
      <c r="I769" s="1132" t="str">
        <f t="shared" si="33"/>
        <v>----Jul----</v>
      </c>
      <c r="J769" s="1132" t="str">
        <f>IF(ISNUMBER(MATCH(F769,Jan_Inputs_Calc!O:O,0)),"Jan","-")</f>
        <v>-</v>
      </c>
      <c r="K769" s="1132" t="str">
        <f>IF(ISNUMBER(MATCH(F769,Mar_Inputs_Calc_exHACC!O:O,0)),"Mar","-")</f>
        <v>-</v>
      </c>
      <c r="L769" s="1132" t="str">
        <f>IF(ISNUMBER(MATCH(F769,Jul_Inputs_Calc!P:P,0)),"Jul","-")</f>
        <v>Jul</v>
      </c>
      <c r="M769" s="1132" t="str">
        <f>IF(ISNUMBER(MATCH(F769,Sep_Inputs_Calc!O:O,0)),"Sep","-")</f>
        <v>-</v>
      </c>
      <c r="N769" s="1132" t="str">
        <f>IF(ISNUMBER(MATCH(F1566,Oct_Inputs_Calc!O:O,0)),"Oct","-")</f>
        <v>-</v>
      </c>
      <c r="O769" s="1132"/>
      <c r="P769" s="1138" t="str">
        <f>IF(A769=
"A",_xlfn.XLOOKUP(F769,'Section A - Public Patients'!T:T,'Section A - Public Patients'!S:S),
IF(A769="B",_xlfn.XLOOKUP(F769,'Section B - Private Patients'!T:T,'Section B - Private Patients'!S:S),
IF(A769="C",_xlfn.XLOOKUP(F769,'Section C - Psych &amp; Mental Hlth'!T:T,'Section C - Psych &amp; Mental Hlth'!S:S),
IF(A769="D",_xlfn.XLOOKUP(F769,'Section D - Res Com.Care, MPHS '!T:T,'Section D - Res Com.Care, MPHS '!S:S),
IF(A769="E",_xlfn.XLOOKUP(F769,'Section E - Miscellaneous '!T:T,'Section E - Miscellaneous '!S:S))))))</f>
        <v>LINKED-X</v>
      </c>
      <c r="Q769" s="1145" t="str">
        <f>IF(A769=
"A",_xlfn.XLOOKUP(F769,'Section A - Public Patients'!T:T,'Section A - Public Patients'!V:V),
IF(A769="B",_xlfn.XLOOKUP(F769,'Section B - Private Patients'!T:T,'Section B - Private Patients'!V:V),
IF(A769="C",_xlfn.XLOOKUP(F769,'Section C - Psych &amp; Mental Hlth'!T:T,'Section C - Psych &amp; Mental Hlth'!V:V),
IF(A769="D",_xlfn.XLOOKUP(F769,'Section D - Res Com.Care, MPHS '!T:T,'Section D - Res Com.Care, MPHS '!V:V),
IF(A769="E",_xlfn.XLOOKUP(F769,'Section E - Miscellaneous '!T:T,'Section E - Miscellaneous '!V:V))))))</f>
        <v>A-1.5-019</v>
      </c>
      <c r="R769" s="1202" t="str">
        <f t="shared" si="35"/>
        <v>GSMVONLLic Shared Motor Vehicle Other Special Care Nursery90005590</v>
      </c>
    </row>
    <row r="770" spans="1:18" x14ac:dyDescent="0.2">
      <c r="A770" s="1078" t="str">
        <f t="shared" si="34"/>
        <v>B</v>
      </c>
      <c r="B770" s="1086" t="s">
        <v>2352</v>
      </c>
      <c r="C770" s="1438" t="s">
        <v>1057</v>
      </c>
      <c r="D770" s="1089" t="s">
        <v>1058</v>
      </c>
      <c r="E770" s="1438">
        <v>90007648</v>
      </c>
      <c r="F770" s="1132" t="s">
        <v>5133</v>
      </c>
      <c r="G770" s="1132"/>
      <c r="H770" s="1132"/>
      <c r="I770" s="1132" t="str">
        <f t="shared" si="33"/>
        <v>----Jul----</v>
      </c>
      <c r="J770" s="1132" t="str">
        <f>IF(ISNUMBER(MATCH(F770,Jan_Inputs_Calc!O:O,0)),"Jan","-")</f>
        <v>-</v>
      </c>
      <c r="K770" s="1132" t="str">
        <f>IF(ISNUMBER(MATCH(F770,Mar_Inputs_Calc_exHACC!O:O,0)),"Mar","-")</f>
        <v>-</v>
      </c>
      <c r="L770" s="1132" t="str">
        <f>IF(ISNUMBER(MATCH(F770,Jul_Inputs_Calc!P:P,0)),"Jul","-")</f>
        <v>Jul</v>
      </c>
      <c r="M770" s="1132" t="str">
        <f>IF(ISNUMBER(MATCH(F770,Sep_Inputs_Calc!O:O,0)),"Sep","-")</f>
        <v>-</v>
      </c>
      <c r="N770" s="1132" t="str">
        <f>IF(ISNUMBER(MATCH(F1567,Oct_Inputs_Calc!O:O,0)),"Oct","-")</f>
        <v>-</v>
      </c>
      <c r="O770" s="1132"/>
      <c r="P770" s="1138" t="str">
        <f>IF(A770=
"A",_xlfn.XLOOKUP(F770,'Section A - Public Patients'!T:T,'Section A - Public Patients'!S:S),
IF(A770="B",_xlfn.XLOOKUP(F770,'Section B - Private Patients'!T:T,'Section B - Private Patients'!S:S),
IF(A770="C",_xlfn.XLOOKUP(F770,'Section C - Psych &amp; Mental Hlth'!T:T,'Section C - Psych &amp; Mental Hlth'!S:S),
IF(A770="D",_xlfn.XLOOKUP(F770,'Section D - Res Com.Care, MPHS '!T:T,'Section D - Res Com.Care, MPHS '!S:S),
IF(A770="E",_xlfn.XLOOKUP(F770,'Section E - Miscellaneous '!T:T,'Section E - Miscellaneous '!S:S))))))</f>
        <v>LINKED-X</v>
      </c>
      <c r="Q770" s="1145" t="str">
        <f>IF(A770=
"A",_xlfn.XLOOKUP(F770,'Section A - Public Patients'!T:T,'Section A - Public Patients'!V:V),
IF(A770="B",_xlfn.XLOOKUP(F770,'Section B - Private Patients'!T:T,'Section B - Private Patients'!V:V),
IF(A770="C",_xlfn.XLOOKUP(F770,'Section C - Psych &amp; Mental Hlth'!T:T,'Section C - Psych &amp; Mental Hlth'!V:V),
IF(A770="D",_xlfn.XLOOKUP(F770,'Section D - Res Com.Care, MPHS '!T:T,'Section D - Res Com.Care, MPHS '!V:V),
IF(A770="E",_xlfn.XLOOKUP(F770,'Section E - Miscellaneous '!T:T,'Section E - Miscellaneous '!V:V))))))</f>
        <v>A-1.5-020</v>
      </c>
      <c r="R770" s="1202" t="str">
        <f t="shared" si="35"/>
        <v>GSMVONLSDLic Shared Motor Vehicle Other Special Care Nursery SD90007648</v>
      </c>
    </row>
    <row r="771" spans="1:18" x14ac:dyDescent="0.2">
      <c r="A771" s="1078" t="str">
        <f t="shared" si="34"/>
        <v>B</v>
      </c>
      <c r="B771" s="1086" t="s">
        <v>2352</v>
      </c>
      <c r="C771" s="1438" t="s">
        <v>1059</v>
      </c>
      <c r="D771" s="1089" t="s">
        <v>1060</v>
      </c>
      <c r="E771" s="1438">
        <v>90007432</v>
      </c>
      <c r="F771" s="1132" t="s">
        <v>5134</v>
      </c>
      <c r="G771" s="1132"/>
      <c r="H771" s="1132"/>
      <c r="I771" s="1132" t="str">
        <f t="shared" si="33"/>
        <v>----Jul----</v>
      </c>
      <c r="J771" s="1132" t="str">
        <f>IF(ISNUMBER(MATCH(F771,Jan_Inputs_Calc!O:O,0)),"Jan","-")</f>
        <v>-</v>
      </c>
      <c r="K771" s="1132" t="str">
        <f>IF(ISNUMBER(MATCH(F771,Mar_Inputs_Calc_exHACC!O:O,0)),"Mar","-")</f>
        <v>-</v>
      </c>
      <c r="L771" s="1132" t="str">
        <f>IF(ISNUMBER(MATCH(F771,Jul_Inputs_Calc!P:P,0)),"Jul","-")</f>
        <v>Jul</v>
      </c>
      <c r="M771" s="1132" t="str">
        <f>IF(ISNUMBER(MATCH(F771,Sep_Inputs_Calc!O:O,0)),"Sep","-")</f>
        <v>-</v>
      </c>
      <c r="N771" s="1132" t="str">
        <f>IF(ISNUMBER(MATCH(F1568,Oct_Inputs_Calc!O:O,0)),"Oct","-")</f>
        <v>-</v>
      </c>
      <c r="O771" s="1132"/>
      <c r="P771" s="1138" t="str">
        <f>IF(A771=
"A",_xlfn.XLOOKUP(F771,'Section A - Public Patients'!T:T,'Section A - Public Patients'!S:S),
IF(A771="B",_xlfn.XLOOKUP(F771,'Section B - Private Patients'!T:T,'Section B - Private Patients'!S:S),
IF(A771="C",_xlfn.XLOOKUP(F771,'Section C - Psych &amp; Mental Hlth'!T:T,'Section C - Psych &amp; Mental Hlth'!S:S),
IF(A771="D",_xlfn.XLOOKUP(F771,'Section D - Res Com.Care, MPHS '!T:T,'Section D - Res Com.Care, MPHS '!S:S),
IF(A771="E",_xlfn.XLOOKUP(F771,'Section E - Miscellaneous '!T:T,'Section E - Miscellaneous '!S:S))))))</f>
        <v>LINKED-X</v>
      </c>
      <c r="Q771" s="1145" t="str">
        <f>IF(A771=
"A",_xlfn.XLOOKUP(F771,'Section A - Public Patients'!T:T,'Section A - Public Patients'!V:V),
IF(A771="B",_xlfn.XLOOKUP(F771,'Section B - Private Patients'!T:T,'Section B - Private Patients'!V:V),
IF(A771="C",_xlfn.XLOOKUP(F771,'Section C - Psych &amp; Mental Hlth'!T:T,'Section C - Psych &amp; Mental Hlth'!V:V),
IF(A771="D",_xlfn.XLOOKUP(F771,'Section D - Res Com.Care, MPHS '!T:T,'Section D - Res Com.Care, MPHS '!V:V),
IF(A771="E",_xlfn.XLOOKUP(F771,'Section E - Miscellaneous '!T:T,'Section E - Miscellaneous '!V:V))))))</f>
        <v>A-1.5-019</v>
      </c>
      <c r="R771" s="1202" t="str">
        <f t="shared" si="35"/>
        <v>GSMVOQLLic Shared Motor Vehicle Other Qualified Special Care Nursery90007432</v>
      </c>
    </row>
    <row r="772" spans="1:18" x14ac:dyDescent="0.2">
      <c r="A772" s="1078" t="str">
        <f t="shared" si="34"/>
        <v>B</v>
      </c>
      <c r="B772" s="1086" t="s">
        <v>2352</v>
      </c>
      <c r="C772" s="1438" t="s">
        <v>1061</v>
      </c>
      <c r="D772" s="1089" t="s">
        <v>1062</v>
      </c>
      <c r="E772" s="1438">
        <v>90006504</v>
      </c>
      <c r="F772" s="1132" t="s">
        <v>5135</v>
      </c>
      <c r="G772" s="1132"/>
      <c r="H772" s="1132"/>
      <c r="I772" s="1132" t="str">
        <f t="shared" si="33"/>
        <v>----Jul----</v>
      </c>
      <c r="J772" s="1132" t="str">
        <f>IF(ISNUMBER(MATCH(F772,Jan_Inputs_Calc!O:O,0)),"Jan","-")</f>
        <v>-</v>
      </c>
      <c r="K772" s="1132" t="str">
        <f>IF(ISNUMBER(MATCH(F772,Mar_Inputs_Calc_exHACC!O:O,0)),"Mar","-")</f>
        <v>-</v>
      </c>
      <c r="L772" s="1132" t="str">
        <f>IF(ISNUMBER(MATCH(F772,Jul_Inputs_Calc!P:P,0)),"Jul","-")</f>
        <v>Jul</v>
      </c>
      <c r="M772" s="1132" t="str">
        <f>IF(ISNUMBER(MATCH(F772,Sep_Inputs_Calc!O:O,0)),"Sep","-")</f>
        <v>-</v>
      </c>
      <c r="N772" s="1132" t="str">
        <f>IF(ISNUMBER(MATCH(F1569,Oct_Inputs_Calc!O:O,0)),"Oct","-")</f>
        <v>-</v>
      </c>
      <c r="O772" s="1132"/>
      <c r="P772" s="1138" t="str">
        <f>IF(A772=
"A",_xlfn.XLOOKUP(F772,'Section A - Public Patients'!T:T,'Section A - Public Patients'!S:S),
IF(A772="B",_xlfn.XLOOKUP(F772,'Section B - Private Patients'!T:T,'Section B - Private Patients'!S:S),
IF(A772="C",_xlfn.XLOOKUP(F772,'Section C - Psych &amp; Mental Hlth'!T:T,'Section C - Psych &amp; Mental Hlth'!S:S),
IF(A772="D",_xlfn.XLOOKUP(F772,'Section D - Res Com.Care, MPHS '!T:T,'Section D - Res Com.Care, MPHS '!S:S),
IF(A772="E",_xlfn.XLOOKUP(F772,'Section E - Miscellaneous '!T:T,'Section E - Miscellaneous '!S:S))))))</f>
        <v>LINKED-X</v>
      </c>
      <c r="Q772" s="1145" t="str">
        <f>IF(A772=
"A",_xlfn.XLOOKUP(F772,'Section A - Public Patients'!T:T,'Section A - Public Patients'!V:V),
IF(A772="B",_xlfn.XLOOKUP(F772,'Section B - Private Patients'!T:T,'Section B - Private Patients'!V:V),
IF(A772="C",_xlfn.XLOOKUP(F772,'Section C - Psych &amp; Mental Hlth'!T:T,'Section C - Psych &amp; Mental Hlth'!V:V),
IF(A772="D",_xlfn.XLOOKUP(F772,'Section D - Res Com.Care, MPHS '!T:T,'Section D - Res Com.Care, MPHS '!V:V),
IF(A772="E",_xlfn.XLOOKUP(F772,'Section E - Miscellaneous '!T:T,'Section E - Miscellaneous '!V:V))))))</f>
        <v>A-1.5-020</v>
      </c>
      <c r="R772" s="1202" t="str">
        <f t="shared" si="35"/>
        <v>GSMVOQLSDLic Shared Motor Vehicle Other Qualified Special Care Nursery SD90006504</v>
      </c>
    </row>
    <row r="773" spans="1:18" x14ac:dyDescent="0.2">
      <c r="A773" s="1078" t="str">
        <f t="shared" si="34"/>
        <v>B</v>
      </c>
      <c r="B773" s="1086" t="s">
        <v>1861</v>
      </c>
      <c r="C773" s="1438" t="s">
        <v>1085</v>
      </c>
      <c r="D773" s="1089" t="s">
        <v>1086</v>
      </c>
      <c r="E773" s="1438">
        <v>90007433</v>
      </c>
      <c r="F773" s="1132" t="s">
        <v>5136</v>
      </c>
      <c r="G773" s="1132"/>
      <c r="H773" s="1132"/>
      <c r="I773" s="1132" t="str">
        <f t="shared" si="33"/>
        <v>----Jul----</v>
      </c>
      <c r="J773" s="1132" t="str">
        <f>IF(ISNUMBER(MATCH(F773,Jan_Inputs_Calc!O:O,0)),"Jan","-")</f>
        <v>-</v>
      </c>
      <c r="K773" s="1132" t="str">
        <f>IF(ISNUMBER(MATCH(F773,Mar_Inputs_Calc_exHACC!O:O,0)),"Mar","-")</f>
        <v>-</v>
      </c>
      <c r="L773" s="1132" t="str">
        <f>IF(ISNUMBER(MATCH(F773,Jul_Inputs_Calc!P:P,0)),"Jul","-")</f>
        <v>Jul</v>
      </c>
      <c r="M773" s="1132" t="str">
        <f>IF(ISNUMBER(MATCH(F773,Sep_Inputs_Calc!O:O,0)),"Sep","-")</f>
        <v>-</v>
      </c>
      <c r="N773" s="1132" t="str">
        <f>IF(ISNUMBER(MATCH(F1570,Oct_Inputs_Calc!O:O,0)),"Oct","-")</f>
        <v>-</v>
      </c>
      <c r="O773" s="1132"/>
      <c r="P773" s="1138" t="str">
        <f>IF(A773=
"A",_xlfn.XLOOKUP(F773,'Section A - Public Patients'!T:T,'Section A - Public Patients'!S:S),
IF(A773="B",_xlfn.XLOOKUP(F773,'Section B - Private Patients'!T:T,'Section B - Private Patients'!S:S),
IF(A773="C",_xlfn.XLOOKUP(F773,'Section C - Psych &amp; Mental Hlth'!T:T,'Section C - Psych &amp; Mental Hlth'!S:S),
IF(A773="D",_xlfn.XLOOKUP(F773,'Section D - Res Com.Care, MPHS '!T:T,'Section D - Res Com.Care, MPHS '!S:S),
IF(A773="E",_xlfn.XLOOKUP(F773,'Section E - Miscellaneous '!T:T,'Section E - Miscellaneous '!S:S))))))</f>
        <v>LINKED-X</v>
      </c>
      <c r="Q773" s="1145" t="str">
        <f>IF(A773=
"A",_xlfn.XLOOKUP(F773,'Section A - Public Patients'!T:T,'Section A - Public Patients'!V:V),
IF(A773="B",_xlfn.XLOOKUP(F773,'Section B - Private Patients'!T:T,'Section B - Private Patients'!V:V),
IF(A773="C",_xlfn.XLOOKUP(F773,'Section C - Psych &amp; Mental Hlth'!T:T,'Section C - Psych &amp; Mental Hlth'!V:V),
IF(A773="D",_xlfn.XLOOKUP(F773,'Section D - Res Com.Care, MPHS '!T:T,'Section D - Res Com.Care, MPHS '!V:V),
IF(A773="E",_xlfn.XLOOKUP(F773,'Section E - Miscellaneous '!T:T,'Section E - Miscellaneous '!V:V))))))</f>
        <v>A-1.5-001</v>
      </c>
      <c r="R773" s="1202" t="str">
        <f t="shared" si="35"/>
        <v>GSTPLLic Shared Third Party90007433</v>
      </c>
    </row>
    <row r="774" spans="1:18" x14ac:dyDescent="0.2">
      <c r="A774" s="1078" t="str">
        <f t="shared" si="34"/>
        <v>B</v>
      </c>
      <c r="B774" s="1086" t="s">
        <v>1861</v>
      </c>
      <c r="C774" s="1438" t="s">
        <v>1087</v>
      </c>
      <c r="D774" s="1089" t="s">
        <v>1088</v>
      </c>
      <c r="E774" s="1438">
        <v>90006040</v>
      </c>
      <c r="F774" s="1132" t="s">
        <v>5137</v>
      </c>
      <c r="G774" s="1132"/>
      <c r="H774" s="1132"/>
      <c r="I774" s="1132" t="str">
        <f t="shared" si="33"/>
        <v>----Jul----</v>
      </c>
      <c r="J774" s="1132" t="str">
        <f>IF(ISNUMBER(MATCH(F774,Jan_Inputs_Calc!O:O,0)),"Jan","-")</f>
        <v>-</v>
      </c>
      <c r="K774" s="1132" t="str">
        <f>IF(ISNUMBER(MATCH(F774,Mar_Inputs_Calc_exHACC!O:O,0)),"Mar","-")</f>
        <v>-</v>
      </c>
      <c r="L774" s="1132" t="str">
        <f>IF(ISNUMBER(MATCH(F774,Jul_Inputs_Calc!P:P,0)),"Jul","-")</f>
        <v>Jul</v>
      </c>
      <c r="M774" s="1132" t="str">
        <f>IF(ISNUMBER(MATCH(F774,Sep_Inputs_Calc!O:O,0)),"Sep","-")</f>
        <v>-</v>
      </c>
      <c r="N774" s="1132" t="str">
        <f>IF(ISNUMBER(MATCH(F1571,Oct_Inputs_Calc!O:O,0)),"Oct","-")</f>
        <v>-</v>
      </c>
      <c r="O774" s="1132"/>
      <c r="P774" s="1138" t="str">
        <f>IF(A774=
"A",_xlfn.XLOOKUP(F774,'Section A - Public Patients'!T:T,'Section A - Public Patients'!S:S),
IF(A774="B",_xlfn.XLOOKUP(F774,'Section B - Private Patients'!T:T,'Section B - Private Patients'!S:S),
IF(A774="C",_xlfn.XLOOKUP(F774,'Section C - Psych &amp; Mental Hlth'!T:T,'Section C - Psych &amp; Mental Hlth'!S:S),
IF(A774="D",_xlfn.XLOOKUP(F774,'Section D - Res Com.Care, MPHS '!T:T,'Section D - Res Com.Care, MPHS '!S:S),
IF(A774="E",_xlfn.XLOOKUP(F774,'Section E - Miscellaneous '!T:T,'Section E - Miscellaneous '!S:S))))))</f>
        <v>LINKED-X</v>
      </c>
      <c r="Q774" s="1145" t="str">
        <f>IF(A774=
"A",_xlfn.XLOOKUP(F774,'Section A - Public Patients'!T:T,'Section A - Public Patients'!V:V),
IF(A774="B",_xlfn.XLOOKUP(F774,'Section B - Private Patients'!T:T,'Section B - Private Patients'!V:V),
IF(A774="C",_xlfn.XLOOKUP(F774,'Section C - Psych &amp; Mental Hlth'!T:T,'Section C - Psych &amp; Mental Hlth'!V:V),
IF(A774="D",_xlfn.XLOOKUP(F774,'Section D - Res Com.Care, MPHS '!T:T,'Section D - Res Com.Care, MPHS '!V:V),
IF(A774="E",_xlfn.XLOOKUP(F774,'Section E - Miscellaneous '!T:T,'Section E - Miscellaneous '!V:V))))))</f>
        <v>A-1.5-002</v>
      </c>
      <c r="R774" s="1202" t="str">
        <f t="shared" si="35"/>
        <v>GSTPLSDLic Shared Third Party - SD90006040</v>
      </c>
    </row>
    <row r="775" spans="1:18" x14ac:dyDescent="0.2">
      <c r="A775" s="1078" t="str">
        <f t="shared" si="34"/>
        <v>B</v>
      </c>
      <c r="B775" s="1086" t="s">
        <v>1861</v>
      </c>
      <c r="C775" s="1438" t="s">
        <v>1089</v>
      </c>
      <c r="D775" s="1089" t="s">
        <v>1090</v>
      </c>
      <c r="E775" s="1438">
        <v>90007434</v>
      </c>
      <c r="F775" s="1132" t="s">
        <v>5138</v>
      </c>
      <c r="G775" s="1132"/>
      <c r="H775" s="1132"/>
      <c r="I775" s="1132" t="str">
        <f t="shared" si="33"/>
        <v>----Jul----</v>
      </c>
      <c r="J775" s="1132" t="str">
        <f>IF(ISNUMBER(MATCH(F775,Jan_Inputs_Calc!O:O,0)),"Jan","-")</f>
        <v>-</v>
      </c>
      <c r="K775" s="1132" t="str">
        <f>IF(ISNUMBER(MATCH(F775,Mar_Inputs_Calc_exHACC!O:O,0)),"Mar","-")</f>
        <v>-</v>
      </c>
      <c r="L775" s="1132" t="str">
        <f>IF(ISNUMBER(MATCH(F775,Jul_Inputs_Calc!P:P,0)),"Jul","-")</f>
        <v>Jul</v>
      </c>
      <c r="M775" s="1132" t="str">
        <f>IF(ISNUMBER(MATCH(F775,Sep_Inputs_Calc!O:O,0)),"Sep","-")</f>
        <v>-</v>
      </c>
      <c r="N775" s="1132" t="str">
        <f>IF(ISNUMBER(MATCH(F1572,Oct_Inputs_Calc!O:O,0)),"Oct","-")</f>
        <v>-</v>
      </c>
      <c r="O775" s="1132"/>
      <c r="P775" s="1138" t="str">
        <f>IF(A775=
"A",_xlfn.XLOOKUP(F775,'Section A - Public Patients'!T:T,'Section A - Public Patients'!S:S),
IF(A775="B",_xlfn.XLOOKUP(F775,'Section B - Private Patients'!T:T,'Section B - Private Patients'!S:S),
IF(A775="C",_xlfn.XLOOKUP(F775,'Section C - Psych &amp; Mental Hlth'!T:T,'Section C - Psych &amp; Mental Hlth'!S:S),
IF(A775="D",_xlfn.XLOOKUP(F775,'Section D - Res Com.Care, MPHS '!T:T,'Section D - Res Com.Care, MPHS '!S:S),
IF(A775="E",_xlfn.XLOOKUP(F775,'Section E - Miscellaneous '!T:T,'Section E - Miscellaneous '!S:S))))))</f>
        <v>LINKED-X</v>
      </c>
      <c r="Q775" s="1145" t="str">
        <f>IF(A775=
"A",_xlfn.XLOOKUP(F775,'Section A - Public Patients'!T:T,'Section A - Public Patients'!V:V),
IF(A775="B",_xlfn.XLOOKUP(F775,'Section B - Private Patients'!T:T,'Section B - Private Patients'!V:V),
IF(A775="C",_xlfn.XLOOKUP(F775,'Section C - Psych &amp; Mental Hlth'!T:T,'Section C - Psych &amp; Mental Hlth'!V:V),
IF(A775="D",_xlfn.XLOOKUP(F775,'Section D - Res Com.Care, MPHS '!T:T,'Section D - Res Com.Care, MPHS '!V:V),
IF(A775="E",_xlfn.XLOOKUP(F775,'Section E - Miscellaneous '!T:T,'Section E - Miscellaneous '!V:V))))))</f>
        <v>A-1.5-001</v>
      </c>
      <c r="R775" s="1202" t="str">
        <f t="shared" si="35"/>
        <v>GSTP*LLic Shared Third Party (Settled)90007434</v>
      </c>
    </row>
    <row r="776" spans="1:18" x14ac:dyDescent="0.2">
      <c r="A776" s="1078" t="str">
        <f t="shared" si="34"/>
        <v>B</v>
      </c>
      <c r="B776" s="1086" t="s">
        <v>1861</v>
      </c>
      <c r="C776" s="1438" t="s">
        <v>1091</v>
      </c>
      <c r="D776" s="1089" t="s">
        <v>1092</v>
      </c>
      <c r="E776" s="1438">
        <v>90006505</v>
      </c>
      <c r="F776" s="1132" t="s">
        <v>5139</v>
      </c>
      <c r="G776" s="1132"/>
      <c r="H776" s="1132"/>
      <c r="I776" s="1132" t="str">
        <f t="shared" ref="I776:I839" si="36">_xlfn.CONCAT(J776,"-",K776,"-",L776,"-",M776,"-",N776)</f>
        <v>----Jul----</v>
      </c>
      <c r="J776" s="1132" t="str">
        <f>IF(ISNUMBER(MATCH(F776,Jan_Inputs_Calc!O:O,0)),"Jan","-")</f>
        <v>-</v>
      </c>
      <c r="K776" s="1132" t="str">
        <f>IF(ISNUMBER(MATCH(F776,Mar_Inputs_Calc_exHACC!O:O,0)),"Mar","-")</f>
        <v>-</v>
      </c>
      <c r="L776" s="1132" t="str">
        <f>IF(ISNUMBER(MATCH(F776,Jul_Inputs_Calc!P:P,0)),"Jul","-")</f>
        <v>Jul</v>
      </c>
      <c r="M776" s="1132" t="str">
        <f>IF(ISNUMBER(MATCH(F776,Sep_Inputs_Calc!O:O,0)),"Sep","-")</f>
        <v>-</v>
      </c>
      <c r="N776" s="1132" t="str">
        <f>IF(ISNUMBER(MATCH(F1573,Oct_Inputs_Calc!O:O,0)),"Oct","-")</f>
        <v>-</v>
      </c>
      <c r="O776" s="1132"/>
      <c r="P776" s="1138" t="str">
        <f>IF(A776=
"A",_xlfn.XLOOKUP(F776,'Section A - Public Patients'!T:T,'Section A - Public Patients'!S:S),
IF(A776="B",_xlfn.XLOOKUP(F776,'Section B - Private Patients'!T:T,'Section B - Private Patients'!S:S),
IF(A776="C",_xlfn.XLOOKUP(F776,'Section C - Psych &amp; Mental Hlth'!T:T,'Section C - Psych &amp; Mental Hlth'!S:S),
IF(A776="D",_xlfn.XLOOKUP(F776,'Section D - Res Com.Care, MPHS '!T:T,'Section D - Res Com.Care, MPHS '!S:S),
IF(A776="E",_xlfn.XLOOKUP(F776,'Section E - Miscellaneous '!T:T,'Section E - Miscellaneous '!S:S))))))</f>
        <v>LINKED-X</v>
      </c>
      <c r="Q776" s="1145" t="str">
        <f>IF(A776=
"A",_xlfn.XLOOKUP(F776,'Section A - Public Patients'!T:T,'Section A - Public Patients'!V:V),
IF(A776="B",_xlfn.XLOOKUP(F776,'Section B - Private Patients'!T:T,'Section B - Private Patients'!V:V),
IF(A776="C",_xlfn.XLOOKUP(F776,'Section C - Psych &amp; Mental Hlth'!T:T,'Section C - Psych &amp; Mental Hlth'!V:V),
IF(A776="D",_xlfn.XLOOKUP(F776,'Section D - Res Com.Care, MPHS '!T:T,'Section D - Res Com.Care, MPHS '!V:V),
IF(A776="E",_xlfn.XLOOKUP(F776,'Section E - Miscellaneous '!T:T,'Section E - Miscellaneous '!V:V))))))</f>
        <v>A-1.5-027</v>
      </c>
      <c r="R776" s="1202" t="str">
        <f t="shared" si="35"/>
        <v>GSTPLSLLic Shared Third Party Long Stay90006505</v>
      </c>
    </row>
    <row r="777" spans="1:18" x14ac:dyDescent="0.2">
      <c r="A777" s="1078" t="str">
        <f t="shared" ref="A777:A840" si="37">LEFT(F777,1)</f>
        <v>B</v>
      </c>
      <c r="B777" s="1086" t="s">
        <v>1861</v>
      </c>
      <c r="C777" s="1438" t="s">
        <v>1093</v>
      </c>
      <c r="D777" s="1089" t="s">
        <v>1094</v>
      </c>
      <c r="E777" s="1438">
        <v>90007435</v>
      </c>
      <c r="F777" s="1132" t="s">
        <v>5140</v>
      </c>
      <c r="G777" s="1132"/>
      <c r="H777" s="1132"/>
      <c r="I777" s="1132" t="str">
        <f t="shared" si="36"/>
        <v>----Jul----</v>
      </c>
      <c r="J777" s="1132" t="str">
        <f>IF(ISNUMBER(MATCH(F777,Jan_Inputs_Calc!O:O,0)),"Jan","-")</f>
        <v>-</v>
      </c>
      <c r="K777" s="1132" t="str">
        <f>IF(ISNUMBER(MATCH(F777,Mar_Inputs_Calc_exHACC!O:O,0)),"Mar","-")</f>
        <v>-</v>
      </c>
      <c r="L777" s="1132" t="str">
        <f>IF(ISNUMBER(MATCH(F777,Jul_Inputs_Calc!P:P,0)),"Jul","-")</f>
        <v>Jul</v>
      </c>
      <c r="M777" s="1132" t="str">
        <f>IF(ISNUMBER(MATCH(F777,Sep_Inputs_Calc!O:O,0)),"Sep","-")</f>
        <v>-</v>
      </c>
      <c r="N777" s="1132" t="str">
        <f>IF(ISNUMBER(MATCH(F1574,Oct_Inputs_Calc!O:O,0)),"Oct","-")</f>
        <v>-</v>
      </c>
      <c r="O777" s="1132"/>
      <c r="P777" s="1138" t="str">
        <f>IF(A777=
"A",_xlfn.XLOOKUP(F777,'Section A - Public Patients'!T:T,'Section A - Public Patients'!S:S),
IF(A777="B",_xlfn.XLOOKUP(F777,'Section B - Private Patients'!T:T,'Section B - Private Patients'!S:S),
IF(A777="C",_xlfn.XLOOKUP(F777,'Section C - Psych &amp; Mental Hlth'!T:T,'Section C - Psych &amp; Mental Hlth'!S:S),
IF(A777="D",_xlfn.XLOOKUP(F777,'Section D - Res Com.Care, MPHS '!T:T,'Section D - Res Com.Care, MPHS '!S:S),
IF(A777="E",_xlfn.XLOOKUP(F777,'Section E - Miscellaneous '!T:T,'Section E - Miscellaneous '!S:S))))))</f>
        <v>LINKED-X</v>
      </c>
      <c r="Q777" s="1145" t="str">
        <f>IF(A777=
"A",_xlfn.XLOOKUP(F777,'Section A - Public Patients'!T:T,'Section A - Public Patients'!V:V),
IF(A777="B",_xlfn.XLOOKUP(F777,'Section B - Private Patients'!T:T,'Section B - Private Patients'!V:V),
IF(A777="C",_xlfn.XLOOKUP(F777,'Section C - Psych &amp; Mental Hlth'!T:T,'Section C - Psych &amp; Mental Hlth'!V:V),
IF(A777="D",_xlfn.XLOOKUP(F777,'Section D - Res Com.Care, MPHS '!T:T,'Section D - Res Com.Care, MPHS '!V:V),
IF(A777="E",_xlfn.XLOOKUP(F777,'Section E - Miscellaneous '!T:T,'Section E - Miscellaneous '!V:V))))))</f>
        <v>A-1.5-028</v>
      </c>
      <c r="R777" s="1202" t="str">
        <f t="shared" ref="R777:R840" si="38">_xlfn.CONCAT(C777,D777,E777)</f>
        <v>GSTPLSLSDLic Shared Third Party Long Stay - SD90007435</v>
      </c>
    </row>
    <row r="778" spans="1:18" x14ac:dyDescent="0.2">
      <c r="A778" s="1078" t="str">
        <f t="shared" si="37"/>
        <v>B</v>
      </c>
      <c r="B778" s="1086" t="s">
        <v>1861</v>
      </c>
      <c r="C778" s="1438" t="s">
        <v>1095</v>
      </c>
      <c r="D778" s="1089" t="s">
        <v>1096</v>
      </c>
      <c r="E778" s="1438">
        <v>90005808</v>
      </c>
      <c r="F778" s="1132" t="s">
        <v>5141</v>
      </c>
      <c r="G778" s="1132"/>
      <c r="H778" s="1132"/>
      <c r="I778" s="1132" t="str">
        <f t="shared" si="36"/>
        <v>----Jul----</v>
      </c>
      <c r="J778" s="1132" t="str">
        <f>IF(ISNUMBER(MATCH(F778,Jan_Inputs_Calc!O:O,0)),"Jan","-")</f>
        <v>-</v>
      </c>
      <c r="K778" s="1132" t="str">
        <f>IF(ISNUMBER(MATCH(F778,Mar_Inputs_Calc_exHACC!O:O,0)),"Mar","-")</f>
        <v>-</v>
      </c>
      <c r="L778" s="1132" t="str">
        <f>IF(ISNUMBER(MATCH(F778,Jul_Inputs_Calc!P:P,0)),"Jul","-")</f>
        <v>Jul</v>
      </c>
      <c r="M778" s="1132" t="str">
        <f>IF(ISNUMBER(MATCH(F778,Sep_Inputs_Calc!O:O,0)),"Sep","-")</f>
        <v>-</v>
      </c>
      <c r="N778" s="1132" t="str">
        <f>IF(ISNUMBER(MATCH(F1575,Oct_Inputs_Calc!O:O,0)),"Oct","-")</f>
        <v>-</v>
      </c>
      <c r="O778" s="1132"/>
      <c r="P778" s="1138" t="str">
        <f>IF(A778=
"A",_xlfn.XLOOKUP(F778,'Section A - Public Patients'!T:T,'Section A - Public Patients'!S:S),
IF(A778="B",_xlfn.XLOOKUP(F778,'Section B - Private Patients'!T:T,'Section B - Private Patients'!S:S),
IF(A778="C",_xlfn.XLOOKUP(F778,'Section C - Psych &amp; Mental Hlth'!T:T,'Section C - Psych &amp; Mental Hlth'!S:S),
IF(A778="D",_xlfn.XLOOKUP(F778,'Section D - Res Com.Care, MPHS '!T:T,'Section D - Res Com.Care, MPHS '!S:S),
IF(A778="E",_xlfn.XLOOKUP(F778,'Section E - Miscellaneous '!T:T,'Section E - Miscellaneous '!S:S))))))</f>
        <v>LINKED-X</v>
      </c>
      <c r="Q778" s="1145" t="str">
        <f>IF(A778=
"A",_xlfn.XLOOKUP(F778,'Section A - Public Patients'!T:T,'Section A - Public Patients'!V:V),
IF(A778="B",_xlfn.XLOOKUP(F778,'Section B - Private Patients'!T:T,'Section B - Private Patients'!V:V),
IF(A778="C",_xlfn.XLOOKUP(F778,'Section C - Psych &amp; Mental Hlth'!T:T,'Section C - Psych &amp; Mental Hlth'!V:V),
IF(A778="D",_xlfn.XLOOKUP(F778,'Section D - Res Com.Care, MPHS '!T:T,'Section D - Res Com.Care, MPHS '!V:V),
IF(A778="E",_xlfn.XLOOKUP(F778,'Section E - Miscellaneous '!T:T,'Section E - Miscellaneous '!V:V))))))</f>
        <v>A-1.5-009</v>
      </c>
      <c r="R778" s="1202" t="str">
        <f t="shared" si="38"/>
        <v>GSTPBLLic Shared Third Party Burns90005808</v>
      </c>
    </row>
    <row r="779" spans="1:18" x14ac:dyDescent="0.2">
      <c r="A779" s="1078" t="str">
        <f t="shared" si="37"/>
        <v>B</v>
      </c>
      <c r="B779" s="1086" t="s">
        <v>1861</v>
      </c>
      <c r="C779" s="1438" t="s">
        <v>1097</v>
      </c>
      <c r="D779" s="1089" t="s">
        <v>1098</v>
      </c>
      <c r="E779" s="1438">
        <v>90007436</v>
      </c>
      <c r="F779" s="1132" t="s">
        <v>5142</v>
      </c>
      <c r="G779" s="1132"/>
      <c r="H779" s="1132"/>
      <c r="I779" s="1132" t="str">
        <f t="shared" si="36"/>
        <v>----Jul----</v>
      </c>
      <c r="J779" s="1132" t="str">
        <f>IF(ISNUMBER(MATCH(F779,Jan_Inputs_Calc!O:O,0)),"Jan","-")</f>
        <v>-</v>
      </c>
      <c r="K779" s="1132" t="str">
        <f>IF(ISNUMBER(MATCH(F779,Mar_Inputs_Calc_exHACC!O:O,0)),"Mar","-")</f>
        <v>-</v>
      </c>
      <c r="L779" s="1132" t="str">
        <f>IF(ISNUMBER(MATCH(F779,Jul_Inputs_Calc!P:P,0)),"Jul","-")</f>
        <v>Jul</v>
      </c>
      <c r="M779" s="1132" t="str">
        <f>IF(ISNUMBER(MATCH(F779,Sep_Inputs_Calc!O:O,0)),"Sep","-")</f>
        <v>-</v>
      </c>
      <c r="N779" s="1132" t="str">
        <f>IF(ISNUMBER(MATCH(F1576,Oct_Inputs_Calc!O:O,0)),"Oct","-")</f>
        <v>-</v>
      </c>
      <c r="O779" s="1132"/>
      <c r="P779" s="1138" t="str">
        <f>IF(A779=
"A",_xlfn.XLOOKUP(F779,'Section A - Public Patients'!T:T,'Section A - Public Patients'!S:S),
IF(A779="B",_xlfn.XLOOKUP(F779,'Section B - Private Patients'!T:T,'Section B - Private Patients'!S:S),
IF(A779="C",_xlfn.XLOOKUP(F779,'Section C - Psych &amp; Mental Hlth'!T:T,'Section C - Psych &amp; Mental Hlth'!S:S),
IF(A779="D",_xlfn.XLOOKUP(F779,'Section D - Res Com.Care, MPHS '!T:T,'Section D - Res Com.Care, MPHS '!S:S),
IF(A779="E",_xlfn.XLOOKUP(F779,'Section E - Miscellaneous '!T:T,'Section E - Miscellaneous '!S:S))))))</f>
        <v>LINKED-X</v>
      </c>
      <c r="Q779" s="1145" t="str">
        <f>IF(A779=
"A",_xlfn.XLOOKUP(F779,'Section A - Public Patients'!T:T,'Section A - Public Patients'!V:V),
IF(A779="B",_xlfn.XLOOKUP(F779,'Section B - Private Patients'!T:T,'Section B - Private Patients'!V:V),
IF(A779="C",_xlfn.XLOOKUP(F779,'Section C - Psych &amp; Mental Hlth'!T:T,'Section C - Psych &amp; Mental Hlth'!V:V),
IF(A779="D",_xlfn.XLOOKUP(F779,'Section D - Res Com.Care, MPHS '!T:T,'Section D - Res Com.Care, MPHS '!V:V),
IF(A779="E",_xlfn.XLOOKUP(F779,'Section E - Miscellaneous '!T:T,'Section E - Miscellaneous '!V:V))))))</f>
        <v>A-1.5-004</v>
      </c>
      <c r="R779" s="1202" t="str">
        <f t="shared" si="38"/>
        <v>GSTPBLSDLic Shared Third Party Burns - SD90007436</v>
      </c>
    </row>
    <row r="780" spans="1:18" x14ac:dyDescent="0.2">
      <c r="A780" s="1078" t="str">
        <f t="shared" si="37"/>
        <v>B</v>
      </c>
      <c r="B780" s="1086" t="s">
        <v>1861</v>
      </c>
      <c r="C780" s="1438" t="s">
        <v>1099</v>
      </c>
      <c r="D780" s="1089" t="s">
        <v>1100</v>
      </c>
      <c r="E780" s="1438">
        <v>90006506</v>
      </c>
      <c r="F780" s="1132" t="s">
        <v>5143</v>
      </c>
      <c r="G780" s="1132"/>
      <c r="H780" s="1132"/>
      <c r="I780" s="1132" t="str">
        <f t="shared" si="36"/>
        <v>----Jul----</v>
      </c>
      <c r="J780" s="1132" t="str">
        <f>IF(ISNUMBER(MATCH(F780,Jan_Inputs_Calc!O:O,0)),"Jan","-")</f>
        <v>-</v>
      </c>
      <c r="K780" s="1132" t="str">
        <f>IF(ISNUMBER(MATCH(F780,Mar_Inputs_Calc_exHACC!O:O,0)),"Mar","-")</f>
        <v>-</v>
      </c>
      <c r="L780" s="1132" t="str">
        <f>IF(ISNUMBER(MATCH(F780,Jul_Inputs_Calc!P:P,0)),"Jul","-")</f>
        <v>Jul</v>
      </c>
      <c r="M780" s="1132" t="str">
        <f>IF(ISNUMBER(MATCH(F780,Sep_Inputs_Calc!O:O,0)),"Sep","-")</f>
        <v>-</v>
      </c>
      <c r="N780" s="1132" t="str">
        <f>IF(ISNUMBER(MATCH(F1577,Oct_Inputs_Calc!O:O,0)),"Oct","-")</f>
        <v>-</v>
      </c>
      <c r="O780" s="1132"/>
      <c r="P780" s="1138" t="str">
        <f>IF(A780=
"A",_xlfn.XLOOKUP(F780,'Section A - Public Patients'!T:T,'Section A - Public Patients'!S:S),
IF(A780="B",_xlfn.XLOOKUP(F780,'Section B - Private Patients'!T:T,'Section B - Private Patients'!S:S),
IF(A780="C",_xlfn.XLOOKUP(F780,'Section C - Psych &amp; Mental Hlth'!T:T,'Section C - Psych &amp; Mental Hlth'!S:S),
IF(A780="D",_xlfn.XLOOKUP(F780,'Section D - Res Com.Care, MPHS '!T:T,'Section D - Res Com.Care, MPHS '!S:S),
IF(A780="E",_xlfn.XLOOKUP(F780,'Section E - Miscellaneous '!T:T,'Section E - Miscellaneous '!S:S))))))</f>
        <v>LINKED-X</v>
      </c>
      <c r="Q780" s="1145" t="str">
        <f>IF(A780=
"A",_xlfn.XLOOKUP(F780,'Section A - Public Patients'!T:T,'Section A - Public Patients'!V:V),
IF(A780="B",_xlfn.XLOOKUP(F780,'Section B - Private Patients'!T:T,'Section B - Private Patients'!V:V),
IF(A780="C",_xlfn.XLOOKUP(F780,'Section C - Psych &amp; Mental Hlth'!T:T,'Section C - Psych &amp; Mental Hlth'!V:V),
IF(A780="D",_xlfn.XLOOKUP(F780,'Section D - Res Com.Care, MPHS '!T:T,'Section D - Res Com.Care, MPHS '!V:V),
IF(A780="E",_xlfn.XLOOKUP(F780,'Section E - Miscellaneous '!T:T,'Section E - Miscellaneous '!V:V))))))</f>
        <v>A-1.5-003</v>
      </c>
      <c r="R780" s="1202" t="str">
        <f t="shared" si="38"/>
        <v>GSTPCCLLic Shared Third Party Coronary Care Unit90006506</v>
      </c>
    </row>
    <row r="781" spans="1:18" x14ac:dyDescent="0.2">
      <c r="A781" s="1078" t="str">
        <f t="shared" si="37"/>
        <v>B</v>
      </c>
      <c r="B781" s="1086" t="s">
        <v>1861</v>
      </c>
      <c r="C781" s="1438" t="s">
        <v>1101</v>
      </c>
      <c r="D781" s="1089" t="s">
        <v>1102</v>
      </c>
      <c r="E781" s="1438">
        <v>90007437</v>
      </c>
      <c r="F781" s="1132" t="s">
        <v>5144</v>
      </c>
      <c r="G781" s="1132"/>
      <c r="H781" s="1132"/>
      <c r="I781" s="1132" t="str">
        <f t="shared" si="36"/>
        <v>----Jul----</v>
      </c>
      <c r="J781" s="1132" t="str">
        <f>IF(ISNUMBER(MATCH(F781,Jan_Inputs_Calc!O:O,0)),"Jan","-")</f>
        <v>-</v>
      </c>
      <c r="K781" s="1132" t="str">
        <f>IF(ISNUMBER(MATCH(F781,Mar_Inputs_Calc_exHACC!O:O,0)),"Mar","-")</f>
        <v>-</v>
      </c>
      <c r="L781" s="1132" t="str">
        <f>IF(ISNUMBER(MATCH(F781,Jul_Inputs_Calc!P:P,0)),"Jul","-")</f>
        <v>Jul</v>
      </c>
      <c r="M781" s="1132" t="str">
        <f>IF(ISNUMBER(MATCH(F781,Sep_Inputs_Calc!O:O,0)),"Sep","-")</f>
        <v>-</v>
      </c>
      <c r="N781" s="1132" t="str">
        <f>IF(ISNUMBER(MATCH(F1578,Oct_Inputs_Calc!O:O,0)),"Oct","-")</f>
        <v>-</v>
      </c>
      <c r="O781" s="1132"/>
      <c r="P781" s="1138" t="str">
        <f>IF(A781=
"A",_xlfn.XLOOKUP(F781,'Section A - Public Patients'!T:T,'Section A - Public Patients'!S:S),
IF(A781="B",_xlfn.XLOOKUP(F781,'Section B - Private Patients'!T:T,'Section B - Private Patients'!S:S),
IF(A781="C",_xlfn.XLOOKUP(F781,'Section C - Psych &amp; Mental Hlth'!T:T,'Section C - Psych &amp; Mental Hlth'!S:S),
IF(A781="D",_xlfn.XLOOKUP(F781,'Section D - Res Com.Care, MPHS '!T:T,'Section D - Res Com.Care, MPHS '!S:S),
IF(A781="E",_xlfn.XLOOKUP(F781,'Section E - Miscellaneous '!T:T,'Section E - Miscellaneous '!S:S))))))</f>
        <v>LINKED-X</v>
      </c>
      <c r="Q781" s="1145" t="str">
        <f>IF(A781=
"A",_xlfn.XLOOKUP(F781,'Section A - Public Patients'!T:T,'Section A - Public Patients'!V:V),
IF(A781="B",_xlfn.XLOOKUP(F781,'Section B - Private Patients'!T:T,'Section B - Private Patients'!V:V),
IF(A781="C",_xlfn.XLOOKUP(F781,'Section C - Psych &amp; Mental Hlth'!T:T,'Section C - Psych &amp; Mental Hlth'!V:V),
IF(A781="D",_xlfn.XLOOKUP(F781,'Section D - Res Com.Care, MPHS '!T:T,'Section D - Res Com.Care, MPHS '!V:V),
IF(A781="E",_xlfn.XLOOKUP(F781,'Section E - Miscellaneous '!T:T,'Section E - Miscellaneous '!V:V))))))</f>
        <v>A-1.5-004</v>
      </c>
      <c r="R781" s="1202" t="str">
        <f t="shared" si="38"/>
        <v>GSTPCCLSDLic Shared Third Party Coronary Care Unit - SD90007437</v>
      </c>
    </row>
    <row r="782" spans="1:18" x14ac:dyDescent="0.2">
      <c r="A782" s="1078" t="str">
        <f t="shared" si="37"/>
        <v>B</v>
      </c>
      <c r="B782" s="1086" t="s">
        <v>1861</v>
      </c>
      <c r="C782" s="1438" t="s">
        <v>1103</v>
      </c>
      <c r="D782" s="1089" t="s">
        <v>1104</v>
      </c>
      <c r="E782" s="1438">
        <v>90006041</v>
      </c>
      <c r="F782" s="1132" t="s">
        <v>5145</v>
      </c>
      <c r="G782" s="1132"/>
      <c r="H782" s="1132"/>
      <c r="I782" s="1132" t="str">
        <f t="shared" si="36"/>
        <v>----Jul----</v>
      </c>
      <c r="J782" s="1132" t="str">
        <f>IF(ISNUMBER(MATCH(F782,Jan_Inputs_Calc!O:O,0)),"Jan","-")</f>
        <v>-</v>
      </c>
      <c r="K782" s="1132" t="str">
        <f>IF(ISNUMBER(MATCH(F782,Mar_Inputs_Calc_exHACC!O:O,0)),"Mar","-")</f>
        <v>-</v>
      </c>
      <c r="L782" s="1132" t="str">
        <f>IF(ISNUMBER(MATCH(F782,Jul_Inputs_Calc!P:P,0)),"Jul","-")</f>
        <v>Jul</v>
      </c>
      <c r="M782" s="1132" t="str">
        <f>IF(ISNUMBER(MATCH(F782,Sep_Inputs_Calc!O:O,0)),"Sep","-")</f>
        <v>-</v>
      </c>
      <c r="N782" s="1132" t="str">
        <f>IF(ISNUMBER(MATCH(F1579,Oct_Inputs_Calc!O:O,0)),"Oct","-")</f>
        <v>-</v>
      </c>
      <c r="O782" s="1132"/>
      <c r="P782" s="1138" t="str">
        <f>IF(A782=
"A",_xlfn.XLOOKUP(F782,'Section A - Public Patients'!T:T,'Section A - Public Patients'!S:S),
IF(A782="B",_xlfn.XLOOKUP(F782,'Section B - Private Patients'!T:T,'Section B - Private Patients'!S:S),
IF(A782="C",_xlfn.XLOOKUP(F782,'Section C - Psych &amp; Mental Hlth'!T:T,'Section C - Psych &amp; Mental Hlth'!S:S),
IF(A782="D",_xlfn.XLOOKUP(F782,'Section D - Res Com.Care, MPHS '!T:T,'Section D - Res Com.Care, MPHS '!S:S),
IF(A782="E",_xlfn.XLOOKUP(F782,'Section E - Miscellaneous '!T:T,'Section E - Miscellaneous '!S:S))))))</f>
        <v>LINKED-X</v>
      </c>
      <c r="Q782" s="1145" t="str">
        <f>IF(A782=
"A",_xlfn.XLOOKUP(F782,'Section A - Public Patients'!T:T,'Section A - Public Patients'!V:V),
IF(A782="B",_xlfn.XLOOKUP(F782,'Section B - Private Patients'!T:T,'Section B - Private Patients'!V:V),
IF(A782="C",_xlfn.XLOOKUP(F782,'Section C - Psych &amp; Mental Hlth'!T:T,'Section C - Psych &amp; Mental Hlth'!V:V),
IF(A782="D",_xlfn.XLOOKUP(F782,'Section D - Res Com.Care, MPHS '!T:T,'Section D - Res Com.Care, MPHS '!V:V),
IF(A782="E",_xlfn.XLOOKUP(F782,'Section E - Miscellaneous '!T:T,'Section E - Miscellaneous '!V:V))))))</f>
        <v>A-1.5-013</v>
      </c>
      <c r="R782" s="1202" t="str">
        <f t="shared" si="38"/>
        <v>GSTPHHLLic Shared Third Party Hospital in the Home90006041</v>
      </c>
    </row>
    <row r="783" spans="1:18" x14ac:dyDescent="0.2">
      <c r="A783" s="1078" t="str">
        <f t="shared" si="37"/>
        <v>B</v>
      </c>
      <c r="B783" s="1086" t="s">
        <v>1861</v>
      </c>
      <c r="C783" s="1438" t="s">
        <v>1105</v>
      </c>
      <c r="D783" s="1089" t="s">
        <v>1106</v>
      </c>
      <c r="E783" s="1438">
        <v>90007438</v>
      </c>
      <c r="F783" s="1132" t="s">
        <v>5146</v>
      </c>
      <c r="G783" s="1132"/>
      <c r="H783" s="1132"/>
      <c r="I783" s="1132" t="str">
        <f t="shared" si="36"/>
        <v>----Jul----</v>
      </c>
      <c r="J783" s="1132" t="str">
        <f>IF(ISNUMBER(MATCH(F783,Jan_Inputs_Calc!O:O,0)),"Jan","-")</f>
        <v>-</v>
      </c>
      <c r="K783" s="1132" t="str">
        <f>IF(ISNUMBER(MATCH(F783,Mar_Inputs_Calc_exHACC!O:O,0)),"Mar","-")</f>
        <v>-</v>
      </c>
      <c r="L783" s="1132" t="str">
        <f>IF(ISNUMBER(MATCH(F783,Jul_Inputs_Calc!P:P,0)),"Jul","-")</f>
        <v>Jul</v>
      </c>
      <c r="M783" s="1132" t="str">
        <f>IF(ISNUMBER(MATCH(F783,Sep_Inputs_Calc!O:O,0)),"Sep","-")</f>
        <v>-</v>
      </c>
      <c r="N783" s="1132" t="str">
        <f>IF(ISNUMBER(MATCH(F1580,Oct_Inputs_Calc!O:O,0)),"Oct","-")</f>
        <v>-</v>
      </c>
      <c r="O783" s="1132"/>
      <c r="P783" s="1138" t="str">
        <f>IF(A783=
"A",_xlfn.XLOOKUP(F783,'Section A - Public Patients'!T:T,'Section A - Public Patients'!S:S),
IF(A783="B",_xlfn.XLOOKUP(F783,'Section B - Private Patients'!T:T,'Section B - Private Patients'!S:S),
IF(A783="C",_xlfn.XLOOKUP(F783,'Section C - Psych &amp; Mental Hlth'!T:T,'Section C - Psych &amp; Mental Hlth'!S:S),
IF(A783="D",_xlfn.XLOOKUP(F783,'Section D - Res Com.Care, MPHS '!T:T,'Section D - Res Com.Care, MPHS '!S:S),
IF(A783="E",_xlfn.XLOOKUP(F783,'Section E - Miscellaneous '!T:T,'Section E - Miscellaneous '!S:S))))))</f>
        <v>LINKED-X</v>
      </c>
      <c r="Q783" s="1145" t="str">
        <f>IF(A783=
"A",_xlfn.XLOOKUP(F783,'Section A - Public Patients'!T:T,'Section A - Public Patients'!V:V),
IF(A783="B",_xlfn.XLOOKUP(F783,'Section B - Private Patients'!T:T,'Section B - Private Patients'!V:V),
IF(A783="C",_xlfn.XLOOKUP(F783,'Section C - Psych &amp; Mental Hlth'!T:T,'Section C - Psych &amp; Mental Hlth'!V:V),
IF(A783="D",_xlfn.XLOOKUP(F783,'Section D - Res Com.Care, MPHS '!T:T,'Section D - Res Com.Care, MPHS '!V:V),
IF(A783="E",_xlfn.XLOOKUP(F783,'Section E - Miscellaneous '!T:T,'Section E - Miscellaneous '!V:V))))))</f>
        <v>A-1.5-013</v>
      </c>
      <c r="R783" s="1202" t="str">
        <f t="shared" si="38"/>
        <v>GSTPHHLSDLic Shared Third Party Hospital in the Home  SD90007438</v>
      </c>
    </row>
    <row r="784" spans="1:18" x14ac:dyDescent="0.2">
      <c r="A784" s="1078" t="str">
        <f t="shared" si="37"/>
        <v>B</v>
      </c>
      <c r="B784" s="1086" t="s">
        <v>1861</v>
      </c>
      <c r="C784" s="1438" t="s">
        <v>1107</v>
      </c>
      <c r="D784" s="1089" t="s">
        <v>1108</v>
      </c>
      <c r="E784" s="1438">
        <v>90006507</v>
      </c>
      <c r="F784" s="1132" t="s">
        <v>5147</v>
      </c>
      <c r="G784" s="1132"/>
      <c r="H784" s="1132"/>
      <c r="I784" s="1132" t="str">
        <f t="shared" si="36"/>
        <v>----Jul----</v>
      </c>
      <c r="J784" s="1132" t="str">
        <f>IF(ISNUMBER(MATCH(F784,Jan_Inputs_Calc!O:O,0)),"Jan","-")</f>
        <v>-</v>
      </c>
      <c r="K784" s="1132" t="str">
        <f>IF(ISNUMBER(MATCH(F784,Mar_Inputs_Calc_exHACC!O:O,0)),"Mar","-")</f>
        <v>-</v>
      </c>
      <c r="L784" s="1132" t="str">
        <f>IF(ISNUMBER(MATCH(F784,Jul_Inputs_Calc!P:P,0)),"Jul","-")</f>
        <v>Jul</v>
      </c>
      <c r="M784" s="1132" t="str">
        <f>IF(ISNUMBER(MATCH(F784,Sep_Inputs_Calc!O:O,0)),"Sep","-")</f>
        <v>-</v>
      </c>
      <c r="N784" s="1132" t="str">
        <f>IF(ISNUMBER(MATCH(F1581,Oct_Inputs_Calc!O:O,0)),"Oct","-")</f>
        <v>-</v>
      </c>
      <c r="O784" s="1132"/>
      <c r="P784" s="1138" t="str">
        <f>IF(A784=
"A",_xlfn.XLOOKUP(F784,'Section A - Public Patients'!T:T,'Section A - Public Patients'!S:S),
IF(A784="B",_xlfn.XLOOKUP(F784,'Section B - Private Patients'!T:T,'Section B - Private Patients'!S:S),
IF(A784="C",_xlfn.XLOOKUP(F784,'Section C - Psych &amp; Mental Hlth'!T:T,'Section C - Psych &amp; Mental Hlth'!S:S),
IF(A784="D",_xlfn.XLOOKUP(F784,'Section D - Res Com.Care, MPHS '!T:T,'Section D - Res Com.Care, MPHS '!S:S),
IF(A784="E",_xlfn.XLOOKUP(F784,'Section E - Miscellaneous '!T:T,'Section E - Miscellaneous '!S:S))))))</f>
        <v>LINKED-X</v>
      </c>
      <c r="Q784" s="1145" t="str">
        <f>IF(A784=
"A",_xlfn.XLOOKUP(F784,'Section A - Public Patients'!T:T,'Section A - Public Patients'!V:V),
IF(A784="B",_xlfn.XLOOKUP(F784,'Section B - Private Patients'!T:T,'Section B - Private Patients'!V:V),
IF(A784="C",_xlfn.XLOOKUP(F784,'Section C - Psych &amp; Mental Hlth'!T:T,'Section C - Psych &amp; Mental Hlth'!V:V),
IF(A784="D",_xlfn.XLOOKUP(F784,'Section D - Res Com.Care, MPHS '!T:T,'Section D - Res Com.Care, MPHS '!V:V),
IF(A784="E",_xlfn.XLOOKUP(F784,'Section E - Miscellaneous '!T:T,'Section E - Miscellaneous '!V:V))))))</f>
        <v>A-1.5-005</v>
      </c>
      <c r="R784" s="1202" t="str">
        <f t="shared" si="38"/>
        <v>GSTPICLLic Shared Third Party Intensive Care90006507</v>
      </c>
    </row>
    <row r="785" spans="1:18" x14ac:dyDescent="0.2">
      <c r="A785" s="1078" t="str">
        <f t="shared" si="37"/>
        <v>B</v>
      </c>
      <c r="B785" s="1086" t="s">
        <v>1861</v>
      </c>
      <c r="C785" s="1438" t="s">
        <v>1109</v>
      </c>
      <c r="D785" s="1089" t="s">
        <v>1110</v>
      </c>
      <c r="E785" s="1438">
        <v>90007439</v>
      </c>
      <c r="F785" s="1132" t="s">
        <v>5148</v>
      </c>
      <c r="G785" s="1132"/>
      <c r="H785" s="1132"/>
      <c r="I785" s="1132" t="str">
        <f t="shared" si="36"/>
        <v>----Jul----</v>
      </c>
      <c r="J785" s="1132" t="str">
        <f>IF(ISNUMBER(MATCH(F785,Jan_Inputs_Calc!O:O,0)),"Jan","-")</f>
        <v>-</v>
      </c>
      <c r="K785" s="1132" t="str">
        <f>IF(ISNUMBER(MATCH(F785,Mar_Inputs_Calc_exHACC!O:O,0)),"Mar","-")</f>
        <v>-</v>
      </c>
      <c r="L785" s="1132" t="str">
        <f>IF(ISNUMBER(MATCH(F785,Jul_Inputs_Calc!P:P,0)),"Jul","-")</f>
        <v>Jul</v>
      </c>
      <c r="M785" s="1132" t="str">
        <f>IF(ISNUMBER(MATCH(F785,Sep_Inputs_Calc!O:O,0)),"Sep","-")</f>
        <v>-</v>
      </c>
      <c r="N785" s="1132" t="str">
        <f>IF(ISNUMBER(MATCH(F1582,Oct_Inputs_Calc!O:O,0)),"Oct","-")</f>
        <v>-</v>
      </c>
      <c r="O785" s="1132"/>
      <c r="P785" s="1138" t="str">
        <f>IF(A785=
"A",_xlfn.XLOOKUP(F785,'Section A - Public Patients'!T:T,'Section A - Public Patients'!S:S),
IF(A785="B",_xlfn.XLOOKUP(F785,'Section B - Private Patients'!T:T,'Section B - Private Patients'!S:S),
IF(A785="C",_xlfn.XLOOKUP(F785,'Section C - Psych &amp; Mental Hlth'!T:T,'Section C - Psych &amp; Mental Hlth'!S:S),
IF(A785="D",_xlfn.XLOOKUP(F785,'Section D - Res Com.Care, MPHS '!T:T,'Section D - Res Com.Care, MPHS '!S:S),
IF(A785="E",_xlfn.XLOOKUP(F785,'Section E - Miscellaneous '!T:T,'Section E - Miscellaneous '!S:S))))))</f>
        <v>LINKED-X</v>
      </c>
      <c r="Q785" s="1145" t="str">
        <f>IF(A785=
"A",_xlfn.XLOOKUP(F785,'Section A - Public Patients'!T:T,'Section A - Public Patients'!V:V),
IF(A785="B",_xlfn.XLOOKUP(F785,'Section B - Private Patients'!T:T,'Section B - Private Patients'!V:V),
IF(A785="C",_xlfn.XLOOKUP(F785,'Section C - Psych &amp; Mental Hlth'!T:T,'Section C - Psych &amp; Mental Hlth'!V:V),
IF(A785="D",_xlfn.XLOOKUP(F785,'Section D - Res Com.Care, MPHS '!T:T,'Section D - Res Com.Care, MPHS '!V:V),
IF(A785="E",_xlfn.XLOOKUP(F785,'Section E - Miscellaneous '!T:T,'Section E - Miscellaneous '!V:V))))))</f>
        <v>A-1.5-006</v>
      </c>
      <c r="R785" s="1202" t="str">
        <f t="shared" si="38"/>
        <v>GSTPICLSDLic Shared Third Party Intensive Care -SD90007439</v>
      </c>
    </row>
    <row r="786" spans="1:18" x14ac:dyDescent="0.2">
      <c r="A786" s="1078" t="str">
        <f t="shared" si="37"/>
        <v>B</v>
      </c>
      <c r="B786" s="1086" t="s">
        <v>1861</v>
      </c>
      <c r="C786" s="1438" t="s">
        <v>1111</v>
      </c>
      <c r="D786" s="1089" t="s">
        <v>1112</v>
      </c>
      <c r="E786" s="1438">
        <v>90005692</v>
      </c>
      <c r="F786" s="1132" t="s">
        <v>5149</v>
      </c>
      <c r="G786" s="1132"/>
      <c r="H786" s="1132"/>
      <c r="I786" s="1132" t="str">
        <f t="shared" si="36"/>
        <v>----Jul----</v>
      </c>
      <c r="J786" s="1132" t="str">
        <f>IF(ISNUMBER(MATCH(F786,Jan_Inputs_Calc!O:O,0)),"Jan","-")</f>
        <v>-</v>
      </c>
      <c r="K786" s="1132" t="str">
        <f>IF(ISNUMBER(MATCH(F786,Mar_Inputs_Calc_exHACC!O:O,0)),"Mar","-")</f>
        <v>-</v>
      </c>
      <c r="L786" s="1132" t="str">
        <f>IF(ISNUMBER(MATCH(F786,Jul_Inputs_Calc!P:P,0)),"Jul","-")</f>
        <v>Jul</v>
      </c>
      <c r="M786" s="1132" t="str">
        <f>IF(ISNUMBER(MATCH(F786,Sep_Inputs_Calc!O:O,0)),"Sep","-")</f>
        <v>-</v>
      </c>
      <c r="N786" s="1132" t="str">
        <f>IF(ISNUMBER(MATCH(F1583,Oct_Inputs_Calc!O:O,0)),"Oct","-")</f>
        <v>-</v>
      </c>
      <c r="O786" s="1132"/>
      <c r="P786" s="1138" t="str">
        <f>IF(A786=
"A",_xlfn.XLOOKUP(F786,'Section A - Public Patients'!T:T,'Section A - Public Patients'!S:S),
IF(A786="B",_xlfn.XLOOKUP(F786,'Section B - Private Patients'!T:T,'Section B - Private Patients'!S:S),
IF(A786="C",_xlfn.XLOOKUP(F786,'Section C - Psych &amp; Mental Hlth'!T:T,'Section C - Psych &amp; Mental Hlth'!S:S),
IF(A786="D",_xlfn.XLOOKUP(F786,'Section D - Res Com.Care, MPHS '!T:T,'Section D - Res Com.Care, MPHS '!S:S),
IF(A786="E",_xlfn.XLOOKUP(F786,'Section E - Miscellaneous '!T:T,'Section E - Miscellaneous '!S:S))))))</f>
        <v>LINKED-X</v>
      </c>
      <c r="Q786" s="1145" t="str">
        <f>IF(A786=
"A",_xlfn.XLOOKUP(F786,'Section A - Public Patients'!T:T,'Section A - Public Patients'!V:V),
IF(A786="B",_xlfn.XLOOKUP(F786,'Section B - Private Patients'!T:T,'Section B - Private Patients'!V:V),
IF(A786="C",_xlfn.XLOOKUP(F786,'Section C - Psych &amp; Mental Hlth'!T:T,'Section C - Psych &amp; Mental Hlth'!V:V),
IF(A786="D",_xlfn.XLOOKUP(F786,'Section D - Res Com.Care, MPHS '!T:T,'Section D - Res Com.Care, MPHS '!V:V),
IF(A786="E",_xlfn.XLOOKUP(F786,'Section E - Miscellaneous '!T:T,'Section E - Miscellaneous '!V:V))))))</f>
        <v>A-1.5-011</v>
      </c>
      <c r="R786" s="1202" t="str">
        <f t="shared" si="38"/>
        <v>GSTPKLLic Shared Third Party Renal Dialysis90005692</v>
      </c>
    </row>
    <row r="787" spans="1:18" x14ac:dyDescent="0.2">
      <c r="A787" s="1078" t="str">
        <f t="shared" si="37"/>
        <v>B</v>
      </c>
      <c r="B787" s="1086" t="s">
        <v>1861</v>
      </c>
      <c r="C787" s="1438" t="s">
        <v>1113</v>
      </c>
      <c r="D787" s="1089" t="s">
        <v>1114</v>
      </c>
      <c r="E787" s="1438">
        <v>90007440</v>
      </c>
      <c r="F787" s="1132" t="s">
        <v>5150</v>
      </c>
      <c r="G787" s="1132"/>
      <c r="H787" s="1132"/>
      <c r="I787" s="1132" t="str">
        <f t="shared" si="36"/>
        <v>----Jul----</v>
      </c>
      <c r="J787" s="1132" t="str">
        <f>IF(ISNUMBER(MATCH(F787,Jan_Inputs_Calc!O:O,0)),"Jan","-")</f>
        <v>-</v>
      </c>
      <c r="K787" s="1132" t="str">
        <f>IF(ISNUMBER(MATCH(F787,Mar_Inputs_Calc_exHACC!O:O,0)),"Mar","-")</f>
        <v>-</v>
      </c>
      <c r="L787" s="1132" t="str">
        <f>IF(ISNUMBER(MATCH(F787,Jul_Inputs_Calc!P:P,0)),"Jul","-")</f>
        <v>Jul</v>
      </c>
      <c r="M787" s="1132" t="str">
        <f>IF(ISNUMBER(MATCH(F787,Sep_Inputs_Calc!O:O,0)),"Sep","-")</f>
        <v>-</v>
      </c>
      <c r="N787" s="1132" t="str">
        <f>IF(ISNUMBER(MATCH(F1584,Oct_Inputs_Calc!O:O,0)),"Oct","-")</f>
        <v>-</v>
      </c>
      <c r="O787" s="1132"/>
      <c r="P787" s="1138" t="str">
        <f>IF(A787=
"A",_xlfn.XLOOKUP(F787,'Section A - Public Patients'!T:T,'Section A - Public Patients'!S:S),
IF(A787="B",_xlfn.XLOOKUP(F787,'Section B - Private Patients'!T:T,'Section B - Private Patients'!S:S),
IF(A787="C",_xlfn.XLOOKUP(F787,'Section C - Psych &amp; Mental Hlth'!T:T,'Section C - Psych &amp; Mental Hlth'!S:S),
IF(A787="D",_xlfn.XLOOKUP(F787,'Section D - Res Com.Care, MPHS '!T:T,'Section D - Res Com.Care, MPHS '!S:S),
IF(A787="E",_xlfn.XLOOKUP(F787,'Section E - Miscellaneous '!T:T,'Section E - Miscellaneous '!S:S))))))</f>
        <v>LINKED-X</v>
      </c>
      <c r="Q787" s="1145" t="str">
        <f>IF(A787=
"A",_xlfn.XLOOKUP(F787,'Section A - Public Patients'!T:T,'Section A - Public Patients'!V:V),
IF(A787="B",_xlfn.XLOOKUP(F787,'Section B - Private Patients'!T:T,'Section B - Private Patients'!V:V),
IF(A787="C",_xlfn.XLOOKUP(F787,'Section C - Psych &amp; Mental Hlth'!T:T,'Section C - Psych &amp; Mental Hlth'!V:V),
IF(A787="D",_xlfn.XLOOKUP(F787,'Section D - Res Com.Care, MPHS '!T:T,'Section D - Res Com.Care, MPHS '!V:V),
IF(A787="E",_xlfn.XLOOKUP(F787,'Section E - Miscellaneous '!T:T,'Section E - Miscellaneous '!V:V))))))</f>
        <v>A-1.5-011</v>
      </c>
      <c r="R787" s="1202" t="str">
        <f t="shared" si="38"/>
        <v>GSTPKLSDLic Shared Third Party Renal Dialysis SD90007440</v>
      </c>
    </row>
    <row r="788" spans="1:18" x14ac:dyDescent="0.2">
      <c r="A788" s="1078" t="str">
        <f t="shared" si="37"/>
        <v>B</v>
      </c>
      <c r="B788" s="1086" t="s">
        <v>1861</v>
      </c>
      <c r="C788" s="1438" t="s">
        <v>1115</v>
      </c>
      <c r="D788" s="1089" t="s">
        <v>1116</v>
      </c>
      <c r="E788" s="1438">
        <v>90006508</v>
      </c>
      <c r="F788" s="1132" t="s">
        <v>5151</v>
      </c>
      <c r="G788" s="1132"/>
      <c r="H788" s="1132"/>
      <c r="I788" s="1132" t="str">
        <f t="shared" si="36"/>
        <v>----Jul----</v>
      </c>
      <c r="J788" s="1132" t="str">
        <f>IF(ISNUMBER(MATCH(F788,Jan_Inputs_Calc!O:O,0)),"Jan","-")</f>
        <v>-</v>
      </c>
      <c r="K788" s="1132" t="str">
        <f>IF(ISNUMBER(MATCH(F788,Mar_Inputs_Calc_exHACC!O:O,0)),"Mar","-")</f>
        <v>-</v>
      </c>
      <c r="L788" s="1132" t="str">
        <f>IF(ISNUMBER(MATCH(F788,Jul_Inputs_Calc!P:P,0)),"Jul","-")</f>
        <v>Jul</v>
      </c>
      <c r="M788" s="1132" t="str">
        <f>IF(ISNUMBER(MATCH(F788,Sep_Inputs_Calc!O:O,0)),"Sep","-")</f>
        <v>-</v>
      </c>
      <c r="N788" s="1132" t="str">
        <f>IF(ISNUMBER(MATCH(F1585,Oct_Inputs_Calc!O:O,0)),"Oct","-")</f>
        <v>-</v>
      </c>
      <c r="O788" s="1132"/>
      <c r="P788" s="1138" t="str">
        <f>IF(A788=
"A",_xlfn.XLOOKUP(F788,'Section A - Public Patients'!T:T,'Section A - Public Patients'!S:S),
IF(A788="B",_xlfn.XLOOKUP(F788,'Section B - Private Patients'!T:T,'Section B - Private Patients'!S:S),
IF(A788="C",_xlfn.XLOOKUP(F788,'Section C - Psych &amp; Mental Hlth'!T:T,'Section C - Psych &amp; Mental Hlth'!S:S),
IF(A788="D",_xlfn.XLOOKUP(F788,'Section D - Res Com.Care, MPHS '!T:T,'Section D - Res Com.Care, MPHS '!S:S),
IF(A788="E",_xlfn.XLOOKUP(F788,'Section E - Miscellaneous '!T:T,'Section E - Miscellaneous '!S:S))))))</f>
        <v>LINKED-X</v>
      </c>
      <c r="Q788" s="1145" t="str">
        <f>IF(A788=
"A",_xlfn.XLOOKUP(F788,'Section A - Public Patients'!T:T,'Section A - Public Patients'!V:V),
IF(A788="B",_xlfn.XLOOKUP(F788,'Section B - Private Patients'!T:T,'Section B - Private Patients'!V:V),
IF(A788="C",_xlfn.XLOOKUP(F788,'Section C - Psych &amp; Mental Hlth'!T:T,'Section C - Psych &amp; Mental Hlth'!V:V),
IF(A788="D",_xlfn.XLOOKUP(F788,'Section D - Res Com.Care, MPHS '!T:T,'Section D - Res Com.Care, MPHS '!V:V),
IF(A788="E",_xlfn.XLOOKUP(F788,'Section E - Miscellaneous '!T:T,'Section E - Miscellaneous '!V:V))))))</f>
        <v>A-1.5-007</v>
      </c>
      <c r="R788" s="1202" t="str">
        <f t="shared" si="38"/>
        <v>GSTPRLLic Shared Third Party Rehabilitation90006508</v>
      </c>
    </row>
    <row r="789" spans="1:18" x14ac:dyDescent="0.2">
      <c r="A789" s="1078" t="str">
        <f t="shared" si="37"/>
        <v>B</v>
      </c>
      <c r="B789" s="1086" t="s">
        <v>1861</v>
      </c>
      <c r="C789" s="1438" t="s">
        <v>1117</v>
      </c>
      <c r="D789" s="1089" t="s">
        <v>1118</v>
      </c>
      <c r="E789" s="1438">
        <v>90007441</v>
      </c>
      <c r="F789" s="1132" t="s">
        <v>5152</v>
      </c>
      <c r="G789" s="1132"/>
      <c r="H789" s="1132"/>
      <c r="I789" s="1132" t="str">
        <f t="shared" si="36"/>
        <v>----Jul----</v>
      </c>
      <c r="J789" s="1132" t="str">
        <f>IF(ISNUMBER(MATCH(F789,Jan_Inputs_Calc!O:O,0)),"Jan","-")</f>
        <v>-</v>
      </c>
      <c r="K789" s="1132" t="str">
        <f>IF(ISNUMBER(MATCH(F789,Mar_Inputs_Calc_exHACC!O:O,0)),"Mar","-")</f>
        <v>-</v>
      </c>
      <c r="L789" s="1132" t="str">
        <f>IF(ISNUMBER(MATCH(F789,Jul_Inputs_Calc!P:P,0)),"Jul","-")</f>
        <v>Jul</v>
      </c>
      <c r="M789" s="1132" t="str">
        <f>IF(ISNUMBER(MATCH(F789,Sep_Inputs_Calc!O:O,0)),"Sep","-")</f>
        <v>-</v>
      </c>
      <c r="N789" s="1132" t="str">
        <f>IF(ISNUMBER(MATCH(F1586,Oct_Inputs_Calc!O:O,0)),"Oct","-")</f>
        <v>-</v>
      </c>
      <c r="O789" s="1132"/>
      <c r="P789" s="1138" t="str">
        <f>IF(A789=
"A",_xlfn.XLOOKUP(F789,'Section A - Public Patients'!T:T,'Section A - Public Patients'!S:S),
IF(A789="B",_xlfn.XLOOKUP(F789,'Section B - Private Patients'!T:T,'Section B - Private Patients'!S:S),
IF(A789="C",_xlfn.XLOOKUP(F789,'Section C - Psych &amp; Mental Hlth'!T:T,'Section C - Psych &amp; Mental Hlth'!S:S),
IF(A789="D",_xlfn.XLOOKUP(F789,'Section D - Res Com.Care, MPHS '!T:T,'Section D - Res Com.Care, MPHS '!S:S),
IF(A789="E",_xlfn.XLOOKUP(F789,'Section E - Miscellaneous '!T:T,'Section E - Miscellaneous '!S:S))))))</f>
        <v>LINKED-X</v>
      </c>
      <c r="Q789" s="1145" t="str">
        <f>IF(A789=
"A",_xlfn.XLOOKUP(F789,'Section A - Public Patients'!T:T,'Section A - Public Patients'!V:V),
IF(A789="B",_xlfn.XLOOKUP(F789,'Section B - Private Patients'!T:T,'Section B - Private Patients'!V:V),
IF(A789="C",_xlfn.XLOOKUP(F789,'Section C - Psych &amp; Mental Hlth'!T:T,'Section C - Psych &amp; Mental Hlth'!V:V),
IF(A789="D",_xlfn.XLOOKUP(F789,'Section D - Res Com.Care, MPHS '!T:T,'Section D - Res Com.Care, MPHS '!V:V),
IF(A789="E",_xlfn.XLOOKUP(F789,'Section E - Miscellaneous '!T:T,'Section E - Miscellaneous '!V:V))))))</f>
        <v>A-1.5-008</v>
      </c>
      <c r="R789" s="1202" t="str">
        <f t="shared" si="38"/>
        <v>GSTPRLSDLic Shared Third Party Rehabilitation - SD90007441</v>
      </c>
    </row>
    <row r="790" spans="1:18" x14ac:dyDescent="0.2">
      <c r="A790" s="1078" t="str">
        <f t="shared" si="37"/>
        <v>B</v>
      </c>
      <c r="B790" s="1086" t="s">
        <v>2353</v>
      </c>
      <c r="C790" s="1438" t="s">
        <v>1119</v>
      </c>
      <c r="D790" s="1089" t="s">
        <v>1120</v>
      </c>
      <c r="E790" s="1438">
        <v>90006042</v>
      </c>
      <c r="F790" s="1132" t="s">
        <v>5153</v>
      </c>
      <c r="G790" s="1132"/>
      <c r="H790" s="1132"/>
      <c r="I790" s="1132" t="str">
        <f t="shared" si="36"/>
        <v>----Jul----</v>
      </c>
      <c r="J790" s="1132" t="str">
        <f>IF(ISNUMBER(MATCH(F790,Jan_Inputs_Calc!O:O,0)),"Jan","-")</f>
        <v>-</v>
      </c>
      <c r="K790" s="1132" t="str">
        <f>IF(ISNUMBER(MATCH(F790,Mar_Inputs_Calc_exHACC!O:O,0)),"Mar","-")</f>
        <v>-</v>
      </c>
      <c r="L790" s="1132" t="str">
        <f>IF(ISNUMBER(MATCH(F790,Jul_Inputs_Calc!P:P,0)),"Jul","-")</f>
        <v>Jul</v>
      </c>
      <c r="M790" s="1132" t="str">
        <f>IF(ISNUMBER(MATCH(F790,Sep_Inputs_Calc!O:O,0)),"Sep","-")</f>
        <v>-</v>
      </c>
      <c r="N790" s="1132" t="str">
        <f>IF(ISNUMBER(MATCH(F1587,Oct_Inputs_Calc!O:O,0)),"Oct","-")</f>
        <v>-</v>
      </c>
      <c r="O790" s="1132"/>
      <c r="P790" s="1138" t="str">
        <f>IF(A790=
"A",_xlfn.XLOOKUP(F790,'Section A - Public Patients'!T:T,'Section A - Public Patients'!S:S),
IF(A790="B",_xlfn.XLOOKUP(F790,'Section B - Private Patients'!T:T,'Section B - Private Patients'!S:S),
IF(A790="C",_xlfn.XLOOKUP(F790,'Section C - Psych &amp; Mental Hlth'!T:T,'Section C - Psych &amp; Mental Hlth'!S:S),
IF(A790="D",_xlfn.XLOOKUP(F790,'Section D - Res Com.Care, MPHS '!T:T,'Section D - Res Com.Care, MPHS '!S:S),
IF(A790="E",_xlfn.XLOOKUP(F790,'Section E - Miscellaneous '!T:T,'Section E - Miscellaneous '!S:S))))))</f>
        <v>LINKED-X</v>
      </c>
      <c r="Q790" s="1145" t="str">
        <f>IF(A790=
"A",_xlfn.XLOOKUP(F790,'Section A - Public Patients'!T:T,'Section A - Public Patients'!V:V),
IF(A790="B",_xlfn.XLOOKUP(F790,'Section B - Private Patients'!T:T,'Section B - Private Patients'!V:V),
IF(A790="C",_xlfn.XLOOKUP(F790,'Section C - Psych &amp; Mental Hlth'!T:T,'Section C - Psych &amp; Mental Hlth'!V:V),
IF(A790="D",_xlfn.XLOOKUP(F790,'Section D - Res Com.Care, MPHS '!T:T,'Section D - Res Com.Care, MPHS '!V:V),
IF(A790="E",_xlfn.XLOOKUP(F790,'Section E - Miscellaneous '!T:T,'Section E - Miscellaneous '!V:V))))))</f>
        <v>A-1.5-019</v>
      </c>
      <c r="R790" s="1202" t="str">
        <f t="shared" si="38"/>
        <v>GSTPNLLic Shared Third Party Special Care Nursery90006042</v>
      </c>
    </row>
    <row r="791" spans="1:18" x14ac:dyDescent="0.2">
      <c r="A791" s="1078" t="str">
        <f t="shared" si="37"/>
        <v>B</v>
      </c>
      <c r="B791" s="1086" t="s">
        <v>2353</v>
      </c>
      <c r="C791" s="1438" t="s">
        <v>1121</v>
      </c>
      <c r="D791" s="1089" t="s">
        <v>1122</v>
      </c>
      <c r="E791" s="1438">
        <v>90007442</v>
      </c>
      <c r="F791" s="1132" t="s">
        <v>5154</v>
      </c>
      <c r="G791" s="1132"/>
      <c r="H791" s="1132"/>
      <c r="I791" s="1132" t="str">
        <f t="shared" si="36"/>
        <v>----Jul----</v>
      </c>
      <c r="J791" s="1132" t="str">
        <f>IF(ISNUMBER(MATCH(F791,Jan_Inputs_Calc!O:O,0)),"Jan","-")</f>
        <v>-</v>
      </c>
      <c r="K791" s="1132" t="str">
        <f>IF(ISNUMBER(MATCH(F791,Mar_Inputs_Calc_exHACC!O:O,0)),"Mar","-")</f>
        <v>-</v>
      </c>
      <c r="L791" s="1132" t="str">
        <f>IF(ISNUMBER(MATCH(F791,Jul_Inputs_Calc!P:P,0)),"Jul","-")</f>
        <v>Jul</v>
      </c>
      <c r="M791" s="1132" t="str">
        <f>IF(ISNUMBER(MATCH(F791,Sep_Inputs_Calc!O:O,0)),"Sep","-")</f>
        <v>-</v>
      </c>
      <c r="N791" s="1132" t="str">
        <f>IF(ISNUMBER(MATCH(F1588,Oct_Inputs_Calc!O:O,0)),"Oct","-")</f>
        <v>-</v>
      </c>
      <c r="O791" s="1132"/>
      <c r="P791" s="1138" t="str">
        <f>IF(A791=
"A",_xlfn.XLOOKUP(F791,'Section A - Public Patients'!T:T,'Section A - Public Patients'!S:S),
IF(A791="B",_xlfn.XLOOKUP(F791,'Section B - Private Patients'!T:T,'Section B - Private Patients'!S:S),
IF(A791="C",_xlfn.XLOOKUP(F791,'Section C - Psych &amp; Mental Hlth'!T:T,'Section C - Psych &amp; Mental Hlth'!S:S),
IF(A791="D",_xlfn.XLOOKUP(F791,'Section D - Res Com.Care, MPHS '!T:T,'Section D - Res Com.Care, MPHS '!S:S),
IF(A791="E",_xlfn.XLOOKUP(F791,'Section E - Miscellaneous '!T:T,'Section E - Miscellaneous '!S:S))))))</f>
        <v>LINKED-X</v>
      </c>
      <c r="Q791" s="1145" t="str">
        <f>IF(A791=
"A",_xlfn.XLOOKUP(F791,'Section A - Public Patients'!T:T,'Section A - Public Patients'!V:V),
IF(A791="B",_xlfn.XLOOKUP(F791,'Section B - Private Patients'!T:T,'Section B - Private Patients'!V:V),
IF(A791="C",_xlfn.XLOOKUP(F791,'Section C - Psych &amp; Mental Hlth'!T:T,'Section C - Psych &amp; Mental Hlth'!V:V),
IF(A791="D",_xlfn.XLOOKUP(F791,'Section D - Res Com.Care, MPHS '!T:T,'Section D - Res Com.Care, MPHS '!V:V),
IF(A791="E",_xlfn.XLOOKUP(F791,'Section E - Miscellaneous '!T:T,'Section E - Miscellaneous '!V:V))))))</f>
        <v>A-1.5-020</v>
      </c>
      <c r="R791" s="1202" t="str">
        <f t="shared" si="38"/>
        <v>GSTPNLSDLic Shared Third Party Special Care Nursery SD90007442</v>
      </c>
    </row>
    <row r="792" spans="1:18" x14ac:dyDescent="0.2">
      <c r="A792" s="1078" t="str">
        <f t="shared" si="37"/>
        <v>B</v>
      </c>
      <c r="B792" s="1086" t="s">
        <v>2353</v>
      </c>
      <c r="C792" s="1438" t="s">
        <v>1123</v>
      </c>
      <c r="D792" s="1089" t="s">
        <v>1124</v>
      </c>
      <c r="E792" s="1438">
        <v>90006509</v>
      </c>
      <c r="F792" s="1132" t="s">
        <v>5155</v>
      </c>
      <c r="G792" s="1132"/>
      <c r="H792" s="1132"/>
      <c r="I792" s="1132" t="str">
        <f t="shared" si="36"/>
        <v>----Jul----</v>
      </c>
      <c r="J792" s="1132" t="str">
        <f>IF(ISNUMBER(MATCH(F792,Jan_Inputs_Calc!O:O,0)),"Jan","-")</f>
        <v>-</v>
      </c>
      <c r="K792" s="1132" t="str">
        <f>IF(ISNUMBER(MATCH(F792,Mar_Inputs_Calc_exHACC!O:O,0)),"Mar","-")</f>
        <v>-</v>
      </c>
      <c r="L792" s="1132" t="str">
        <f>IF(ISNUMBER(MATCH(F792,Jul_Inputs_Calc!P:P,0)),"Jul","-")</f>
        <v>Jul</v>
      </c>
      <c r="M792" s="1132" t="str">
        <f>IF(ISNUMBER(MATCH(F792,Sep_Inputs_Calc!O:O,0)),"Sep","-")</f>
        <v>-</v>
      </c>
      <c r="N792" s="1132" t="str">
        <f>IF(ISNUMBER(MATCH(F1589,Oct_Inputs_Calc!O:O,0)),"Oct","-")</f>
        <v>-</v>
      </c>
      <c r="O792" s="1132"/>
      <c r="P792" s="1138" t="str">
        <f>IF(A792=
"A",_xlfn.XLOOKUP(F792,'Section A - Public Patients'!T:T,'Section A - Public Patients'!S:S),
IF(A792="B",_xlfn.XLOOKUP(F792,'Section B - Private Patients'!T:T,'Section B - Private Patients'!S:S),
IF(A792="C",_xlfn.XLOOKUP(F792,'Section C - Psych &amp; Mental Hlth'!T:T,'Section C - Psych &amp; Mental Hlth'!S:S),
IF(A792="D",_xlfn.XLOOKUP(F792,'Section D - Res Com.Care, MPHS '!T:T,'Section D - Res Com.Care, MPHS '!S:S),
IF(A792="E",_xlfn.XLOOKUP(F792,'Section E - Miscellaneous '!T:T,'Section E - Miscellaneous '!S:S))))))</f>
        <v>LINKED-X</v>
      </c>
      <c r="Q792" s="1145" t="str">
        <f>IF(A792=
"A",_xlfn.XLOOKUP(F792,'Section A - Public Patients'!T:T,'Section A - Public Patients'!V:V),
IF(A792="B",_xlfn.XLOOKUP(F792,'Section B - Private Patients'!T:T,'Section B - Private Patients'!V:V),
IF(A792="C",_xlfn.XLOOKUP(F792,'Section C - Psych &amp; Mental Hlth'!T:T,'Section C - Psych &amp; Mental Hlth'!V:V),
IF(A792="D",_xlfn.XLOOKUP(F792,'Section D - Res Com.Care, MPHS '!T:T,'Section D - Res Com.Care, MPHS '!V:V),
IF(A792="E",_xlfn.XLOOKUP(F792,'Section E - Miscellaneous '!T:T,'Section E - Miscellaneous '!V:V))))))</f>
        <v>A-1.5-019</v>
      </c>
      <c r="R792" s="1202" t="str">
        <f t="shared" si="38"/>
        <v>GSTPQNLLic Shared Third Party Qualified Special Care Nursery90006509</v>
      </c>
    </row>
    <row r="793" spans="1:18" x14ac:dyDescent="0.2">
      <c r="A793" s="1078" t="str">
        <f t="shared" si="37"/>
        <v>B</v>
      </c>
      <c r="B793" s="1086" t="s">
        <v>2353</v>
      </c>
      <c r="C793" s="1438" t="s">
        <v>1125</v>
      </c>
      <c r="D793" s="1089" t="s">
        <v>1126</v>
      </c>
      <c r="E793" s="1438">
        <v>90007443</v>
      </c>
      <c r="F793" s="1132" t="s">
        <v>5156</v>
      </c>
      <c r="G793" s="1132"/>
      <c r="H793" s="1132"/>
      <c r="I793" s="1132" t="str">
        <f t="shared" si="36"/>
        <v>----Jul----</v>
      </c>
      <c r="J793" s="1132" t="str">
        <f>IF(ISNUMBER(MATCH(F793,Jan_Inputs_Calc!O:O,0)),"Jan","-")</f>
        <v>-</v>
      </c>
      <c r="K793" s="1132" t="str">
        <f>IF(ISNUMBER(MATCH(F793,Mar_Inputs_Calc_exHACC!O:O,0)),"Mar","-")</f>
        <v>-</v>
      </c>
      <c r="L793" s="1132" t="str">
        <f>IF(ISNUMBER(MATCH(F793,Jul_Inputs_Calc!P:P,0)),"Jul","-")</f>
        <v>Jul</v>
      </c>
      <c r="M793" s="1132" t="str">
        <f>IF(ISNUMBER(MATCH(F793,Sep_Inputs_Calc!O:O,0)),"Sep","-")</f>
        <v>-</v>
      </c>
      <c r="N793" s="1132" t="str">
        <f>IF(ISNUMBER(MATCH(F1590,Oct_Inputs_Calc!O:O,0)),"Oct","-")</f>
        <v>-</v>
      </c>
      <c r="O793" s="1132"/>
      <c r="P793" s="1138" t="str">
        <f>IF(A793=
"A",_xlfn.XLOOKUP(F793,'Section A - Public Patients'!T:T,'Section A - Public Patients'!S:S),
IF(A793="B",_xlfn.XLOOKUP(F793,'Section B - Private Patients'!T:T,'Section B - Private Patients'!S:S),
IF(A793="C",_xlfn.XLOOKUP(F793,'Section C - Psych &amp; Mental Hlth'!T:T,'Section C - Psych &amp; Mental Hlth'!S:S),
IF(A793="D",_xlfn.XLOOKUP(F793,'Section D - Res Com.Care, MPHS '!T:T,'Section D - Res Com.Care, MPHS '!S:S),
IF(A793="E",_xlfn.XLOOKUP(F793,'Section E - Miscellaneous '!T:T,'Section E - Miscellaneous '!S:S))))))</f>
        <v>LINKED-X</v>
      </c>
      <c r="Q793" s="1145" t="str">
        <f>IF(A793=
"A",_xlfn.XLOOKUP(F793,'Section A - Public Patients'!T:T,'Section A - Public Patients'!V:V),
IF(A793="B",_xlfn.XLOOKUP(F793,'Section B - Private Patients'!T:T,'Section B - Private Patients'!V:V),
IF(A793="C",_xlfn.XLOOKUP(F793,'Section C - Psych &amp; Mental Hlth'!T:T,'Section C - Psych &amp; Mental Hlth'!V:V),
IF(A793="D",_xlfn.XLOOKUP(F793,'Section D - Res Com.Care, MPHS '!T:T,'Section D - Res Com.Care, MPHS '!V:V),
IF(A793="E",_xlfn.XLOOKUP(F793,'Section E - Miscellaneous '!T:T,'Section E - Miscellaneous '!V:V))))))</f>
        <v>A-1.5-020</v>
      </c>
      <c r="R793" s="1202" t="str">
        <f t="shared" si="38"/>
        <v>GSTPQNLSDLic Shared Third Party Qualified Special Care Nursery SD90007443</v>
      </c>
    </row>
    <row r="794" spans="1:18" x14ac:dyDescent="0.2">
      <c r="A794" s="1078" t="str">
        <f t="shared" si="37"/>
        <v>B</v>
      </c>
      <c r="B794" s="1086" t="s">
        <v>1863</v>
      </c>
      <c r="C794" s="1438" t="s">
        <v>1133</v>
      </c>
      <c r="D794" s="1089" t="s">
        <v>1134</v>
      </c>
      <c r="E794" s="1438">
        <v>90005809</v>
      </c>
      <c r="F794" s="1132" t="s">
        <v>5157</v>
      </c>
      <c r="G794" s="1132"/>
      <c r="H794" s="1132"/>
      <c r="I794" s="1132" t="str">
        <f t="shared" si="36"/>
        <v>----Jul----</v>
      </c>
      <c r="J794" s="1132" t="str">
        <f>IF(ISNUMBER(MATCH(F794,Jan_Inputs_Calc!O:O,0)),"Jan","-")</f>
        <v>-</v>
      </c>
      <c r="K794" s="1132" t="str">
        <f>IF(ISNUMBER(MATCH(F794,Mar_Inputs_Calc_exHACC!O:O,0)),"Mar","-")</f>
        <v>-</v>
      </c>
      <c r="L794" s="1132" t="str">
        <f>IF(ISNUMBER(MATCH(F794,Jul_Inputs_Calc!P:P,0)),"Jul","-")</f>
        <v>Jul</v>
      </c>
      <c r="M794" s="1132" t="str">
        <f>IF(ISNUMBER(MATCH(F794,Sep_Inputs_Calc!O:O,0)),"Sep","-")</f>
        <v>-</v>
      </c>
      <c r="N794" s="1132" t="str">
        <f>IF(ISNUMBER(MATCH(F1591,Oct_Inputs_Calc!O:O,0)),"Oct","-")</f>
        <v>-</v>
      </c>
      <c r="O794" s="1132"/>
      <c r="P794" s="1138" t="str">
        <f>IF(A794=
"A",_xlfn.XLOOKUP(F794,'Section A - Public Patients'!T:T,'Section A - Public Patients'!S:S),
IF(A794="B",_xlfn.XLOOKUP(F794,'Section B - Private Patients'!T:T,'Section B - Private Patients'!S:S),
IF(A794="C",_xlfn.XLOOKUP(F794,'Section C - Psych &amp; Mental Hlth'!T:T,'Section C - Psych &amp; Mental Hlth'!S:S),
IF(A794="D",_xlfn.XLOOKUP(F794,'Section D - Res Com.Care, MPHS '!T:T,'Section D - Res Com.Care, MPHS '!S:S),
IF(A794="E",_xlfn.XLOOKUP(F794,'Section E - Miscellaneous '!T:T,'Section E - Miscellaneous '!S:S))))))</f>
        <v>LINKED</v>
      </c>
      <c r="Q794" s="1145" t="str">
        <f>IF(A794=
"A",_xlfn.XLOOKUP(F794,'Section A - Public Patients'!T:T,'Section A - Public Patients'!V:V),
IF(A794="B",_xlfn.XLOOKUP(F794,'Section B - Private Patients'!T:T,'Section B - Private Patients'!V:V),
IF(A794="C",_xlfn.XLOOKUP(F794,'Section C - Psych &amp; Mental Hlth'!T:T,'Section C - Psych &amp; Mental Hlth'!V:V),
IF(A794="D",_xlfn.XLOOKUP(F794,'Section D - Res Com.Care, MPHS '!T:T,'Section D - Res Com.Care, MPHS '!V:V),
IF(A794="E",_xlfn.XLOOKUP(F794,'Section E - Miscellaneous '!T:T,'Section E - Miscellaneous '!V:V))))))</f>
        <v>B-1.6-034</v>
      </c>
      <c r="R794" s="1202" t="str">
        <f t="shared" si="38"/>
        <v>GSWCLLic Shared Workers' Comp Qld90005809</v>
      </c>
    </row>
    <row r="795" spans="1:18" x14ac:dyDescent="0.2">
      <c r="A795" s="1078" t="str">
        <f t="shared" si="37"/>
        <v>B</v>
      </c>
      <c r="B795" s="1086" t="s">
        <v>1863</v>
      </c>
      <c r="C795" s="1438" t="s">
        <v>1135</v>
      </c>
      <c r="D795" s="1089" t="s">
        <v>1136</v>
      </c>
      <c r="E795" s="1438">
        <v>90007444</v>
      </c>
      <c r="F795" s="1132" t="s">
        <v>5158</v>
      </c>
      <c r="G795" s="1132"/>
      <c r="H795" s="1132"/>
      <c r="I795" s="1132" t="str">
        <f t="shared" si="36"/>
        <v>----Jul----</v>
      </c>
      <c r="J795" s="1132" t="str">
        <f>IF(ISNUMBER(MATCH(F795,Jan_Inputs_Calc!O:O,0)),"Jan","-")</f>
        <v>-</v>
      </c>
      <c r="K795" s="1132" t="str">
        <f>IF(ISNUMBER(MATCH(F795,Mar_Inputs_Calc_exHACC!O:O,0)),"Mar","-")</f>
        <v>-</v>
      </c>
      <c r="L795" s="1132" t="str">
        <f>IF(ISNUMBER(MATCH(F795,Jul_Inputs_Calc!P:P,0)),"Jul","-")</f>
        <v>Jul</v>
      </c>
      <c r="M795" s="1132" t="str">
        <f>IF(ISNUMBER(MATCH(F795,Sep_Inputs_Calc!O:O,0)),"Sep","-")</f>
        <v>-</v>
      </c>
      <c r="N795" s="1132" t="str">
        <f>IF(ISNUMBER(MATCH(F1592,Oct_Inputs_Calc!O:O,0)),"Oct","-")</f>
        <v>-</v>
      </c>
      <c r="O795" s="1132"/>
      <c r="P795" s="1138" t="str">
        <f>IF(A795=
"A",_xlfn.XLOOKUP(F795,'Section A - Public Patients'!T:T,'Section A - Public Patients'!S:S),
IF(A795="B",_xlfn.XLOOKUP(F795,'Section B - Private Patients'!T:T,'Section B - Private Patients'!S:S),
IF(A795="C",_xlfn.XLOOKUP(F795,'Section C - Psych &amp; Mental Hlth'!T:T,'Section C - Psych &amp; Mental Hlth'!S:S),
IF(A795="D",_xlfn.XLOOKUP(F795,'Section D - Res Com.Care, MPHS '!T:T,'Section D - Res Com.Care, MPHS '!S:S),
IF(A795="E",_xlfn.XLOOKUP(F795,'Section E - Miscellaneous '!T:T,'Section E - Miscellaneous '!S:S))))))</f>
        <v>LINKED</v>
      </c>
      <c r="Q795" s="1145" t="str">
        <f>IF(A795=
"A",_xlfn.XLOOKUP(F795,'Section A - Public Patients'!T:T,'Section A - Public Patients'!V:V),
IF(A795="B",_xlfn.XLOOKUP(F795,'Section B - Private Patients'!T:T,'Section B - Private Patients'!V:V),
IF(A795="C",_xlfn.XLOOKUP(F795,'Section C - Psych &amp; Mental Hlth'!T:T,'Section C - Psych &amp; Mental Hlth'!V:V),
IF(A795="D",_xlfn.XLOOKUP(F795,'Section D - Res Com.Care, MPHS '!T:T,'Section D - Res Com.Care, MPHS '!V:V),
IF(A795="E",_xlfn.XLOOKUP(F795,'Section E - Miscellaneous '!T:T,'Section E - Miscellaneous '!V:V))))))</f>
        <v>B-1.6-035</v>
      </c>
      <c r="R795" s="1202" t="str">
        <f t="shared" si="38"/>
        <v>GSWCLSDLic Shared Workers' Comp Qld - SD90007444</v>
      </c>
    </row>
    <row r="796" spans="1:18" x14ac:dyDescent="0.2">
      <c r="A796" s="1078" t="str">
        <f t="shared" si="37"/>
        <v>B</v>
      </c>
      <c r="B796" s="1086" t="s">
        <v>1863</v>
      </c>
      <c r="C796" s="1438" t="s">
        <v>1137</v>
      </c>
      <c r="D796" s="1089" t="s">
        <v>1138</v>
      </c>
      <c r="E796" s="1438">
        <v>90006510</v>
      </c>
      <c r="F796" s="1132" t="s">
        <v>5159</v>
      </c>
      <c r="G796" s="1132"/>
      <c r="H796" s="1132"/>
      <c r="I796" s="1132" t="str">
        <f t="shared" si="36"/>
        <v>----Jul----</v>
      </c>
      <c r="J796" s="1132" t="str">
        <f>IF(ISNUMBER(MATCH(F796,Jan_Inputs_Calc!O:O,0)),"Jan","-")</f>
        <v>-</v>
      </c>
      <c r="K796" s="1132" t="str">
        <f>IF(ISNUMBER(MATCH(F796,Mar_Inputs_Calc_exHACC!O:O,0)),"Mar","-")</f>
        <v>-</v>
      </c>
      <c r="L796" s="1132" t="str">
        <f>IF(ISNUMBER(MATCH(F796,Jul_Inputs_Calc!P:P,0)),"Jul","-")</f>
        <v>Jul</v>
      </c>
      <c r="M796" s="1132" t="str">
        <f>IF(ISNUMBER(MATCH(F796,Sep_Inputs_Calc!O:O,0)),"Sep","-")</f>
        <v>-</v>
      </c>
      <c r="N796" s="1132" t="str">
        <f>IF(ISNUMBER(MATCH(F1593,Oct_Inputs_Calc!O:O,0)),"Oct","-")</f>
        <v>-</v>
      </c>
      <c r="O796" s="1132"/>
      <c r="P796" s="1138" t="str">
        <f>IF(A796=
"A",_xlfn.XLOOKUP(F796,'Section A - Public Patients'!T:T,'Section A - Public Patients'!S:S),
IF(A796="B",_xlfn.XLOOKUP(F796,'Section B - Private Patients'!T:T,'Section B - Private Patients'!S:S),
IF(A796="C",_xlfn.XLOOKUP(F796,'Section C - Psych &amp; Mental Hlth'!T:T,'Section C - Psych &amp; Mental Hlth'!S:S),
IF(A796="D",_xlfn.XLOOKUP(F796,'Section D - Res Com.Care, MPHS '!T:T,'Section D - Res Com.Care, MPHS '!S:S),
IF(A796="E",_xlfn.XLOOKUP(F796,'Section E - Miscellaneous '!T:T,'Section E - Miscellaneous '!S:S))))))</f>
        <v>LINKED</v>
      </c>
      <c r="Q796" s="1145" t="str">
        <f>IF(A796=
"A",_xlfn.XLOOKUP(F796,'Section A - Public Patients'!T:T,'Section A - Public Patients'!V:V),
IF(A796="B",_xlfn.XLOOKUP(F796,'Section B - Private Patients'!T:T,'Section B - Private Patients'!V:V),
IF(A796="C",_xlfn.XLOOKUP(F796,'Section C - Psych &amp; Mental Hlth'!T:T,'Section C - Psych &amp; Mental Hlth'!V:V),
IF(A796="D",_xlfn.XLOOKUP(F796,'Section D - Res Com.Care, MPHS '!T:T,'Section D - Res Com.Care, MPHS '!V:V),
IF(A796="E",_xlfn.XLOOKUP(F796,'Section E - Miscellaneous '!T:T,'Section E - Miscellaneous '!V:V))))))</f>
        <v>B-1.6-047</v>
      </c>
      <c r="R796" s="1202" t="str">
        <f t="shared" si="38"/>
        <v>GSWCLSLLic Shared Workers' Compensation  Long Stay90006510</v>
      </c>
    </row>
    <row r="797" spans="1:18" x14ac:dyDescent="0.2">
      <c r="A797" s="1078" t="str">
        <f t="shared" si="37"/>
        <v>B</v>
      </c>
      <c r="B797" s="1086" t="s">
        <v>1863</v>
      </c>
      <c r="C797" s="1438" t="s">
        <v>1139</v>
      </c>
      <c r="D797" s="1089" t="s">
        <v>1140</v>
      </c>
      <c r="E797" s="1438">
        <v>90007445</v>
      </c>
      <c r="F797" s="1132" t="s">
        <v>5160</v>
      </c>
      <c r="G797" s="1132"/>
      <c r="H797" s="1132"/>
      <c r="I797" s="1132" t="str">
        <f t="shared" si="36"/>
        <v>----Jul----</v>
      </c>
      <c r="J797" s="1132" t="str">
        <f>IF(ISNUMBER(MATCH(F797,Jan_Inputs_Calc!O:O,0)),"Jan","-")</f>
        <v>-</v>
      </c>
      <c r="K797" s="1132" t="str">
        <f>IF(ISNUMBER(MATCH(F797,Mar_Inputs_Calc_exHACC!O:O,0)),"Mar","-")</f>
        <v>-</v>
      </c>
      <c r="L797" s="1132" t="str">
        <f>IF(ISNUMBER(MATCH(F797,Jul_Inputs_Calc!P:P,0)),"Jul","-")</f>
        <v>Jul</v>
      </c>
      <c r="M797" s="1132" t="str">
        <f>IF(ISNUMBER(MATCH(F797,Sep_Inputs_Calc!O:O,0)),"Sep","-")</f>
        <v>-</v>
      </c>
      <c r="N797" s="1132" t="str">
        <f>IF(ISNUMBER(MATCH(F1594,Oct_Inputs_Calc!O:O,0)),"Oct","-")</f>
        <v>-</v>
      </c>
      <c r="O797" s="1132"/>
      <c r="P797" s="1138" t="str">
        <f>IF(A797=
"A",_xlfn.XLOOKUP(F797,'Section A - Public Patients'!T:T,'Section A - Public Patients'!S:S),
IF(A797="B",_xlfn.XLOOKUP(F797,'Section B - Private Patients'!T:T,'Section B - Private Patients'!S:S),
IF(A797="C",_xlfn.XLOOKUP(F797,'Section C - Psych &amp; Mental Hlth'!T:T,'Section C - Psych &amp; Mental Hlth'!S:S),
IF(A797="D",_xlfn.XLOOKUP(F797,'Section D - Res Com.Care, MPHS '!T:T,'Section D - Res Com.Care, MPHS '!S:S),
IF(A797="E",_xlfn.XLOOKUP(F797,'Section E - Miscellaneous '!T:T,'Section E - Miscellaneous '!S:S))))))</f>
        <v>LINKED</v>
      </c>
      <c r="Q797" s="1145" t="str">
        <f>IF(A797=
"A",_xlfn.XLOOKUP(F797,'Section A - Public Patients'!T:T,'Section A - Public Patients'!V:V),
IF(A797="B",_xlfn.XLOOKUP(F797,'Section B - Private Patients'!T:T,'Section B - Private Patients'!V:V),
IF(A797="C",_xlfn.XLOOKUP(F797,'Section C - Psych &amp; Mental Hlth'!T:T,'Section C - Psych &amp; Mental Hlth'!V:V),
IF(A797="D",_xlfn.XLOOKUP(F797,'Section D - Res Com.Care, MPHS '!T:T,'Section D - Res Com.Care, MPHS '!V:V),
IF(A797="E",_xlfn.XLOOKUP(F797,'Section E - Miscellaneous '!T:T,'Section E - Miscellaneous '!V:V))))))</f>
        <v>B-1.6-048</v>
      </c>
      <c r="R797" s="1202" t="str">
        <f t="shared" si="38"/>
        <v>GSWCLSLSDLic Shared Workers' Compensation  Long Stay - SD90007445</v>
      </c>
    </row>
    <row r="798" spans="1:18" x14ac:dyDescent="0.2">
      <c r="A798" s="1078" t="str">
        <f t="shared" si="37"/>
        <v>B</v>
      </c>
      <c r="B798" s="1086" t="s">
        <v>1863</v>
      </c>
      <c r="C798" s="1438" t="s">
        <v>1141</v>
      </c>
      <c r="D798" s="1089" t="s">
        <v>1142</v>
      </c>
      <c r="E798" s="1438">
        <v>90006043</v>
      </c>
      <c r="F798" s="1132" t="s">
        <v>5161</v>
      </c>
      <c r="G798" s="1132"/>
      <c r="H798" s="1132"/>
      <c r="I798" s="1132" t="str">
        <f t="shared" si="36"/>
        <v>----Jul----</v>
      </c>
      <c r="J798" s="1132" t="str">
        <f>IF(ISNUMBER(MATCH(F798,Jan_Inputs_Calc!O:O,0)),"Jan","-")</f>
        <v>-</v>
      </c>
      <c r="K798" s="1132" t="str">
        <f>IF(ISNUMBER(MATCH(F798,Mar_Inputs_Calc_exHACC!O:O,0)),"Mar","-")</f>
        <v>-</v>
      </c>
      <c r="L798" s="1132" t="str">
        <f>IF(ISNUMBER(MATCH(F798,Jul_Inputs_Calc!P:P,0)),"Jul","-")</f>
        <v>Jul</v>
      </c>
      <c r="M798" s="1132" t="str">
        <f>IF(ISNUMBER(MATCH(F798,Sep_Inputs_Calc!O:O,0)),"Sep","-")</f>
        <v>-</v>
      </c>
      <c r="N798" s="1132" t="str">
        <f>IF(ISNUMBER(MATCH(F1595,Oct_Inputs_Calc!O:O,0)),"Oct","-")</f>
        <v>-</v>
      </c>
      <c r="O798" s="1132"/>
      <c r="P798" s="1138" t="str">
        <f>IF(A798=
"A",_xlfn.XLOOKUP(F798,'Section A - Public Patients'!T:T,'Section A - Public Patients'!S:S),
IF(A798="B",_xlfn.XLOOKUP(F798,'Section B - Private Patients'!T:T,'Section B - Private Patients'!S:S),
IF(A798="C",_xlfn.XLOOKUP(F798,'Section C - Psych &amp; Mental Hlth'!T:T,'Section C - Psych &amp; Mental Hlth'!S:S),
IF(A798="D",_xlfn.XLOOKUP(F798,'Section D - Res Com.Care, MPHS '!T:T,'Section D - Res Com.Care, MPHS '!S:S),
IF(A798="E",_xlfn.XLOOKUP(F798,'Section E - Miscellaneous '!T:T,'Section E - Miscellaneous '!S:S))))))</f>
        <v>LINKED</v>
      </c>
      <c r="Q798" s="1145" t="str">
        <f>IF(A798=
"A",_xlfn.XLOOKUP(F798,'Section A - Public Patients'!T:T,'Section A - Public Patients'!V:V),
IF(A798="B",_xlfn.XLOOKUP(F798,'Section B - Private Patients'!T:T,'Section B - Private Patients'!V:V),
IF(A798="C",_xlfn.XLOOKUP(F798,'Section C - Psych &amp; Mental Hlth'!T:T,'Section C - Psych &amp; Mental Hlth'!V:V),
IF(A798="D",_xlfn.XLOOKUP(F798,'Section D - Res Com.Care, MPHS '!T:T,'Section D - Res Com.Care, MPHS '!V:V),
IF(A798="E",_xlfn.XLOOKUP(F798,'Section E - Miscellaneous '!T:T,'Section E - Miscellaneous '!V:V))))))</f>
        <v>B-1.6-040</v>
      </c>
      <c r="R798" s="1202" t="str">
        <f t="shared" si="38"/>
        <v>GSWCCCLLic Shared Workers' Compensation  Coronary Care Unit90006043</v>
      </c>
    </row>
    <row r="799" spans="1:18" x14ac:dyDescent="0.2">
      <c r="A799" s="1078" t="str">
        <f t="shared" si="37"/>
        <v>B</v>
      </c>
      <c r="B799" s="1086" t="s">
        <v>1863</v>
      </c>
      <c r="C799" s="1438" t="s">
        <v>1143</v>
      </c>
      <c r="D799" s="1089" t="s">
        <v>1144</v>
      </c>
      <c r="E799" s="1438">
        <v>90007446</v>
      </c>
      <c r="F799" s="1132" t="s">
        <v>5162</v>
      </c>
      <c r="G799" s="1132"/>
      <c r="H799" s="1132"/>
      <c r="I799" s="1132" t="str">
        <f t="shared" si="36"/>
        <v>----Jul----</v>
      </c>
      <c r="J799" s="1132" t="str">
        <f>IF(ISNUMBER(MATCH(F799,Jan_Inputs_Calc!O:O,0)),"Jan","-")</f>
        <v>-</v>
      </c>
      <c r="K799" s="1132" t="str">
        <f>IF(ISNUMBER(MATCH(F799,Mar_Inputs_Calc_exHACC!O:O,0)),"Mar","-")</f>
        <v>-</v>
      </c>
      <c r="L799" s="1132" t="str">
        <f>IF(ISNUMBER(MATCH(F799,Jul_Inputs_Calc!P:P,0)),"Jul","-")</f>
        <v>Jul</v>
      </c>
      <c r="M799" s="1132" t="str">
        <f>IF(ISNUMBER(MATCH(F799,Sep_Inputs_Calc!O:O,0)),"Sep","-")</f>
        <v>-</v>
      </c>
      <c r="N799" s="1132" t="str">
        <f>IF(ISNUMBER(MATCH(F1596,Oct_Inputs_Calc!O:O,0)),"Oct","-")</f>
        <v>-</v>
      </c>
      <c r="O799" s="1132"/>
      <c r="P799" s="1138" t="str">
        <f>IF(A799=
"A",_xlfn.XLOOKUP(F799,'Section A - Public Patients'!T:T,'Section A - Public Patients'!S:S),
IF(A799="B",_xlfn.XLOOKUP(F799,'Section B - Private Patients'!T:T,'Section B - Private Patients'!S:S),
IF(A799="C",_xlfn.XLOOKUP(F799,'Section C - Psych &amp; Mental Hlth'!T:T,'Section C - Psych &amp; Mental Hlth'!S:S),
IF(A799="D",_xlfn.XLOOKUP(F799,'Section D - Res Com.Care, MPHS '!T:T,'Section D - Res Com.Care, MPHS '!S:S),
IF(A799="E",_xlfn.XLOOKUP(F799,'Section E - Miscellaneous '!T:T,'Section E - Miscellaneous '!S:S))))))</f>
        <v>LINKED</v>
      </c>
      <c r="Q799" s="1145" t="str">
        <f>IF(A799=
"A",_xlfn.XLOOKUP(F799,'Section A - Public Patients'!T:T,'Section A - Public Patients'!V:V),
IF(A799="B",_xlfn.XLOOKUP(F799,'Section B - Private Patients'!T:T,'Section B - Private Patients'!V:V),
IF(A799="C",_xlfn.XLOOKUP(F799,'Section C - Psych &amp; Mental Hlth'!T:T,'Section C - Psych &amp; Mental Hlth'!V:V),
IF(A799="D",_xlfn.XLOOKUP(F799,'Section D - Res Com.Care, MPHS '!T:T,'Section D - Res Com.Care, MPHS '!V:V),
IF(A799="E",_xlfn.XLOOKUP(F799,'Section E - Miscellaneous '!T:T,'Section E - Miscellaneous '!V:V))))))</f>
        <v>B-1.6-041</v>
      </c>
      <c r="R799" s="1202" t="str">
        <f t="shared" si="38"/>
        <v>GSWCCCLSDLic Shared Workers' Compensation Coronary Care Unit - SD90007446</v>
      </c>
    </row>
    <row r="800" spans="1:18" x14ac:dyDescent="0.2">
      <c r="A800" s="1078" t="str">
        <f t="shared" si="37"/>
        <v>B</v>
      </c>
      <c r="B800" s="1086" t="s">
        <v>1863</v>
      </c>
      <c r="C800" s="1438" t="s">
        <v>1145</v>
      </c>
      <c r="D800" s="1089" t="s">
        <v>1146</v>
      </c>
      <c r="E800" s="1438">
        <v>90006511</v>
      </c>
      <c r="F800" s="1132" t="s">
        <v>5163</v>
      </c>
      <c r="G800" s="1132"/>
      <c r="H800" s="1132"/>
      <c r="I800" s="1132" t="str">
        <f t="shared" si="36"/>
        <v>----Jul----</v>
      </c>
      <c r="J800" s="1132" t="str">
        <f>IF(ISNUMBER(MATCH(F800,Jan_Inputs_Calc!O:O,0)),"Jan","-")</f>
        <v>-</v>
      </c>
      <c r="K800" s="1132" t="str">
        <f>IF(ISNUMBER(MATCH(F800,Mar_Inputs_Calc_exHACC!O:O,0)),"Mar","-")</f>
        <v>-</v>
      </c>
      <c r="L800" s="1132" t="str">
        <f>IF(ISNUMBER(MATCH(F800,Jul_Inputs_Calc!P:P,0)),"Jul","-")</f>
        <v>Jul</v>
      </c>
      <c r="M800" s="1132" t="str">
        <f>IF(ISNUMBER(MATCH(F800,Sep_Inputs_Calc!O:O,0)),"Sep","-")</f>
        <v>-</v>
      </c>
      <c r="N800" s="1132" t="str">
        <f>IF(ISNUMBER(MATCH(F1597,Oct_Inputs_Calc!O:O,0)),"Oct","-")</f>
        <v>-</v>
      </c>
      <c r="O800" s="1132"/>
      <c r="P800" s="1138" t="str">
        <f>IF(A800=
"A",_xlfn.XLOOKUP(F800,'Section A - Public Patients'!T:T,'Section A - Public Patients'!S:S),
IF(A800="B",_xlfn.XLOOKUP(F800,'Section B - Private Patients'!T:T,'Section B - Private Patients'!S:S),
IF(A800="C",_xlfn.XLOOKUP(F800,'Section C - Psych &amp; Mental Hlth'!T:T,'Section C - Psych &amp; Mental Hlth'!S:S),
IF(A800="D",_xlfn.XLOOKUP(F800,'Section D - Res Com.Care, MPHS '!T:T,'Section D - Res Com.Care, MPHS '!S:S),
IF(A800="E",_xlfn.XLOOKUP(F800,'Section E - Miscellaneous '!T:T,'Section E - Miscellaneous '!S:S))))))</f>
        <v>LINKED</v>
      </c>
      <c r="Q800" s="1145" t="str">
        <f>IF(A800=
"A",_xlfn.XLOOKUP(F800,'Section A - Public Patients'!T:T,'Section A - Public Patients'!V:V),
IF(A800="B",_xlfn.XLOOKUP(F800,'Section B - Private Patients'!T:T,'Section B - Private Patients'!V:V),
IF(A800="C",_xlfn.XLOOKUP(F800,'Section C - Psych &amp; Mental Hlth'!T:T,'Section C - Psych &amp; Mental Hlth'!V:V),
IF(A800="D",_xlfn.XLOOKUP(F800,'Section D - Res Com.Care, MPHS '!T:T,'Section D - Res Com.Care, MPHS '!V:V),
IF(A800="E",_xlfn.XLOOKUP(F800,'Section E - Miscellaneous '!T:T,'Section E - Miscellaneous '!V:V))))))</f>
        <v>B-1.6-046</v>
      </c>
      <c r="R800" s="1202" t="str">
        <f t="shared" si="38"/>
        <v>GSWCHHLLic Shared Workers' Comp Qld - Hospital in the Home90006511</v>
      </c>
    </row>
    <row r="801" spans="1:18" x14ac:dyDescent="0.2">
      <c r="A801" s="1078" t="str">
        <f t="shared" si="37"/>
        <v>B</v>
      </c>
      <c r="B801" s="1086" t="s">
        <v>1863</v>
      </c>
      <c r="C801" s="1438" t="s">
        <v>1147</v>
      </c>
      <c r="D801" s="1089" t="s">
        <v>1148</v>
      </c>
      <c r="E801" s="1438">
        <v>90007447</v>
      </c>
      <c r="F801" s="1132" t="s">
        <v>5164</v>
      </c>
      <c r="G801" s="1132"/>
      <c r="H801" s="1132"/>
      <c r="I801" s="1132" t="str">
        <f t="shared" si="36"/>
        <v>----Jul----</v>
      </c>
      <c r="J801" s="1132" t="str">
        <f>IF(ISNUMBER(MATCH(F801,Jan_Inputs_Calc!O:O,0)),"Jan","-")</f>
        <v>-</v>
      </c>
      <c r="K801" s="1132" t="str">
        <f>IF(ISNUMBER(MATCH(F801,Mar_Inputs_Calc_exHACC!O:O,0)),"Mar","-")</f>
        <v>-</v>
      </c>
      <c r="L801" s="1132" t="str">
        <f>IF(ISNUMBER(MATCH(F801,Jul_Inputs_Calc!P:P,0)),"Jul","-")</f>
        <v>Jul</v>
      </c>
      <c r="M801" s="1132" t="str">
        <f>IF(ISNUMBER(MATCH(F801,Sep_Inputs_Calc!O:O,0)),"Sep","-")</f>
        <v>-</v>
      </c>
      <c r="N801" s="1132" t="str">
        <f>IF(ISNUMBER(MATCH(F1598,Oct_Inputs_Calc!O:O,0)),"Oct","-")</f>
        <v>-</v>
      </c>
      <c r="O801" s="1132"/>
      <c r="P801" s="1138" t="str">
        <f>IF(A801=
"A",_xlfn.XLOOKUP(F801,'Section A - Public Patients'!T:T,'Section A - Public Patients'!S:S),
IF(A801="B",_xlfn.XLOOKUP(F801,'Section B - Private Patients'!T:T,'Section B - Private Patients'!S:S),
IF(A801="C",_xlfn.XLOOKUP(F801,'Section C - Psych &amp; Mental Hlth'!T:T,'Section C - Psych &amp; Mental Hlth'!S:S),
IF(A801="D",_xlfn.XLOOKUP(F801,'Section D - Res Com.Care, MPHS '!T:T,'Section D - Res Com.Care, MPHS '!S:S),
IF(A801="E",_xlfn.XLOOKUP(F801,'Section E - Miscellaneous '!T:T,'Section E - Miscellaneous '!S:S))))))</f>
        <v>LINKED</v>
      </c>
      <c r="Q801" s="1145" t="str">
        <f>IF(A801=
"A",_xlfn.XLOOKUP(F801,'Section A - Public Patients'!T:T,'Section A - Public Patients'!V:V),
IF(A801="B",_xlfn.XLOOKUP(F801,'Section B - Private Patients'!T:T,'Section B - Private Patients'!V:V),
IF(A801="C",_xlfn.XLOOKUP(F801,'Section C - Psych &amp; Mental Hlth'!T:T,'Section C - Psych &amp; Mental Hlth'!V:V),
IF(A801="D",_xlfn.XLOOKUP(F801,'Section D - Res Com.Care, MPHS '!T:T,'Section D - Res Com.Care, MPHS '!V:V),
IF(A801="E",_xlfn.XLOOKUP(F801,'Section E - Miscellaneous '!T:T,'Section E - Miscellaneous '!V:V))))))</f>
        <v>B-1.6-042</v>
      </c>
      <c r="R801" s="1202" t="str">
        <f t="shared" si="38"/>
        <v>GSWCICLLic Shared Workers' Compensation Intensive Care Unit90007447</v>
      </c>
    </row>
    <row r="802" spans="1:18" x14ac:dyDescent="0.2">
      <c r="A802" s="1078" t="str">
        <f t="shared" si="37"/>
        <v>B</v>
      </c>
      <c r="B802" s="1086" t="s">
        <v>1863</v>
      </c>
      <c r="C802" s="1438" t="s">
        <v>1149</v>
      </c>
      <c r="D802" s="1089" t="s">
        <v>1150</v>
      </c>
      <c r="E802" s="1438">
        <v>90005634</v>
      </c>
      <c r="F802" s="1132" t="s">
        <v>5165</v>
      </c>
      <c r="G802" s="1132"/>
      <c r="H802" s="1132"/>
      <c r="I802" s="1132" t="str">
        <f t="shared" si="36"/>
        <v>----Jul----</v>
      </c>
      <c r="J802" s="1132" t="str">
        <f>IF(ISNUMBER(MATCH(F802,Jan_Inputs_Calc!O:O,0)),"Jan","-")</f>
        <v>-</v>
      </c>
      <c r="K802" s="1132" t="str">
        <f>IF(ISNUMBER(MATCH(F802,Mar_Inputs_Calc_exHACC!O:O,0)),"Mar","-")</f>
        <v>-</v>
      </c>
      <c r="L802" s="1132" t="str">
        <f>IF(ISNUMBER(MATCH(F802,Jul_Inputs_Calc!P:P,0)),"Jul","-")</f>
        <v>Jul</v>
      </c>
      <c r="M802" s="1132" t="str">
        <f>IF(ISNUMBER(MATCH(F802,Sep_Inputs_Calc!O:O,0)),"Sep","-")</f>
        <v>-</v>
      </c>
      <c r="N802" s="1132" t="str">
        <f>IF(ISNUMBER(MATCH(F1599,Oct_Inputs_Calc!O:O,0)),"Oct","-")</f>
        <v>-</v>
      </c>
      <c r="O802" s="1132"/>
      <c r="P802" s="1138" t="str">
        <f>IF(A802=
"A",_xlfn.XLOOKUP(F802,'Section A - Public Patients'!T:T,'Section A - Public Patients'!S:S),
IF(A802="B",_xlfn.XLOOKUP(F802,'Section B - Private Patients'!T:T,'Section B - Private Patients'!S:S),
IF(A802="C",_xlfn.XLOOKUP(F802,'Section C - Psych &amp; Mental Hlth'!T:T,'Section C - Psych &amp; Mental Hlth'!S:S),
IF(A802="D",_xlfn.XLOOKUP(F802,'Section D - Res Com.Care, MPHS '!T:T,'Section D - Res Com.Care, MPHS '!S:S),
IF(A802="E",_xlfn.XLOOKUP(F802,'Section E - Miscellaneous '!T:T,'Section E - Miscellaneous '!S:S))))))</f>
        <v>LINKED</v>
      </c>
      <c r="Q802" s="1145" t="str">
        <f>IF(A802=
"A",_xlfn.XLOOKUP(F802,'Section A - Public Patients'!T:T,'Section A - Public Patients'!V:V),
IF(A802="B",_xlfn.XLOOKUP(F802,'Section B - Private Patients'!T:T,'Section B - Private Patients'!V:V),
IF(A802="C",_xlfn.XLOOKUP(F802,'Section C - Psych &amp; Mental Hlth'!T:T,'Section C - Psych &amp; Mental Hlth'!V:V),
IF(A802="D",_xlfn.XLOOKUP(F802,'Section D - Res Com.Care, MPHS '!T:T,'Section D - Res Com.Care, MPHS '!V:V),
IF(A802="E",_xlfn.XLOOKUP(F802,'Section E - Miscellaneous '!T:T,'Section E - Miscellaneous '!V:V))))))</f>
        <v>B-1.6-043</v>
      </c>
      <c r="R802" s="1202" t="str">
        <f t="shared" si="38"/>
        <v>GSWCICLSDLic Shared Workers' Compensation  Intensive Care Unit- SD90005634</v>
      </c>
    </row>
    <row r="803" spans="1:18" x14ac:dyDescent="0.2">
      <c r="A803" s="1078" t="str">
        <f t="shared" si="37"/>
        <v>B</v>
      </c>
      <c r="B803" s="1086" t="s">
        <v>1863</v>
      </c>
      <c r="C803" s="1438" t="s">
        <v>1151</v>
      </c>
      <c r="D803" s="1089" t="s">
        <v>1152</v>
      </c>
      <c r="E803" s="1438">
        <v>90007448</v>
      </c>
      <c r="F803" s="1132" t="s">
        <v>5166</v>
      </c>
      <c r="G803" s="1132"/>
      <c r="H803" s="1132"/>
      <c r="I803" s="1132" t="str">
        <f t="shared" si="36"/>
        <v>----Jul----</v>
      </c>
      <c r="J803" s="1132" t="str">
        <f>IF(ISNUMBER(MATCH(F803,Jan_Inputs_Calc!O:O,0)),"Jan","-")</f>
        <v>-</v>
      </c>
      <c r="K803" s="1132" t="str">
        <f>IF(ISNUMBER(MATCH(F803,Mar_Inputs_Calc_exHACC!O:O,0)),"Mar","-")</f>
        <v>-</v>
      </c>
      <c r="L803" s="1132" t="str">
        <f>IF(ISNUMBER(MATCH(F803,Jul_Inputs_Calc!P:P,0)),"Jul","-")</f>
        <v>Jul</v>
      </c>
      <c r="M803" s="1132" t="str">
        <f>IF(ISNUMBER(MATCH(F803,Sep_Inputs_Calc!O:O,0)),"Sep","-")</f>
        <v>-</v>
      </c>
      <c r="N803" s="1132" t="str">
        <f>IF(ISNUMBER(MATCH(F1600,Oct_Inputs_Calc!O:O,0)),"Oct","-")</f>
        <v>-</v>
      </c>
      <c r="O803" s="1132"/>
      <c r="P803" s="1138" t="str">
        <f>IF(A803=
"A",_xlfn.XLOOKUP(F803,'Section A - Public Patients'!T:T,'Section A - Public Patients'!S:S),
IF(A803="B",_xlfn.XLOOKUP(F803,'Section B - Private Patients'!T:T,'Section B - Private Patients'!S:S),
IF(A803="C",_xlfn.XLOOKUP(F803,'Section C - Psych &amp; Mental Hlth'!T:T,'Section C - Psych &amp; Mental Hlth'!S:S),
IF(A803="D",_xlfn.XLOOKUP(F803,'Section D - Res Com.Care, MPHS '!T:T,'Section D - Res Com.Care, MPHS '!S:S),
IF(A803="E",_xlfn.XLOOKUP(F803,'Section E - Miscellaneous '!T:T,'Section E - Miscellaneous '!S:S))))))</f>
        <v>LINKED</v>
      </c>
      <c r="Q803" s="1145" t="str">
        <f>IF(A803=
"A",_xlfn.XLOOKUP(F803,'Section A - Public Patients'!T:T,'Section A - Public Patients'!V:V),
IF(A803="B",_xlfn.XLOOKUP(F803,'Section B - Private Patients'!T:T,'Section B - Private Patients'!V:V),
IF(A803="C",_xlfn.XLOOKUP(F803,'Section C - Psych &amp; Mental Hlth'!T:T,'Section C - Psych &amp; Mental Hlth'!V:V),
IF(A803="D",_xlfn.XLOOKUP(F803,'Section D - Res Com.Care, MPHS '!T:T,'Section D - Res Com.Care, MPHS '!V:V),
IF(A803="E",_xlfn.XLOOKUP(F803,'Section E - Miscellaneous '!T:T,'Section E - Miscellaneous '!V:V))))))</f>
        <v>B-1.6-044</v>
      </c>
      <c r="R803" s="1202" t="str">
        <f t="shared" si="38"/>
        <v>GSWCRLLic Shared Workers' Compensation  Rehabilitation90007448</v>
      </c>
    </row>
    <row r="804" spans="1:18" x14ac:dyDescent="0.2">
      <c r="A804" s="1078" t="str">
        <f t="shared" si="37"/>
        <v>B</v>
      </c>
      <c r="B804" s="1086" t="s">
        <v>1863</v>
      </c>
      <c r="C804" s="1438" t="s">
        <v>1153</v>
      </c>
      <c r="D804" s="1089" t="s">
        <v>1154</v>
      </c>
      <c r="E804" s="1438">
        <v>90006512</v>
      </c>
      <c r="F804" s="1132" t="s">
        <v>5167</v>
      </c>
      <c r="G804" s="1132"/>
      <c r="H804" s="1132"/>
      <c r="I804" s="1132" t="str">
        <f t="shared" si="36"/>
        <v>----Jul----</v>
      </c>
      <c r="J804" s="1132" t="str">
        <f>IF(ISNUMBER(MATCH(F804,Jan_Inputs_Calc!O:O,0)),"Jan","-")</f>
        <v>-</v>
      </c>
      <c r="K804" s="1132" t="str">
        <f>IF(ISNUMBER(MATCH(F804,Mar_Inputs_Calc_exHACC!O:O,0)),"Mar","-")</f>
        <v>-</v>
      </c>
      <c r="L804" s="1132" t="str">
        <f>IF(ISNUMBER(MATCH(F804,Jul_Inputs_Calc!P:P,0)),"Jul","-")</f>
        <v>Jul</v>
      </c>
      <c r="M804" s="1132" t="str">
        <f>IF(ISNUMBER(MATCH(F804,Sep_Inputs_Calc!O:O,0)),"Sep","-")</f>
        <v>-</v>
      </c>
      <c r="N804" s="1132" t="str">
        <f>IF(ISNUMBER(MATCH(F1601,Oct_Inputs_Calc!O:O,0)),"Oct","-")</f>
        <v>-</v>
      </c>
      <c r="O804" s="1132"/>
      <c r="P804" s="1138" t="str">
        <f>IF(A804=
"A",_xlfn.XLOOKUP(F804,'Section A - Public Patients'!T:T,'Section A - Public Patients'!S:S),
IF(A804="B",_xlfn.XLOOKUP(F804,'Section B - Private Patients'!T:T,'Section B - Private Patients'!S:S),
IF(A804="C",_xlfn.XLOOKUP(F804,'Section C - Psych &amp; Mental Hlth'!T:T,'Section C - Psych &amp; Mental Hlth'!S:S),
IF(A804="D",_xlfn.XLOOKUP(F804,'Section D - Res Com.Care, MPHS '!T:T,'Section D - Res Com.Care, MPHS '!S:S),
IF(A804="E",_xlfn.XLOOKUP(F804,'Section E - Miscellaneous '!T:T,'Section E - Miscellaneous '!S:S))))))</f>
        <v>LINKED</v>
      </c>
      <c r="Q804" s="1145" t="str">
        <f>IF(A804=
"A",_xlfn.XLOOKUP(F804,'Section A - Public Patients'!T:T,'Section A - Public Patients'!V:V),
IF(A804="B",_xlfn.XLOOKUP(F804,'Section B - Private Patients'!T:T,'Section B - Private Patients'!V:V),
IF(A804="C",_xlfn.XLOOKUP(F804,'Section C - Psych &amp; Mental Hlth'!T:T,'Section C - Psych &amp; Mental Hlth'!V:V),
IF(A804="D",_xlfn.XLOOKUP(F804,'Section D - Res Com.Care, MPHS '!T:T,'Section D - Res Com.Care, MPHS '!V:V),
IF(A804="E",_xlfn.XLOOKUP(F804,'Section E - Miscellaneous '!T:T,'Section E - Miscellaneous '!V:V))))))</f>
        <v>B-1.6-045</v>
      </c>
      <c r="R804" s="1202" t="str">
        <f t="shared" si="38"/>
        <v>GSWCRLSDLic Shared Workers' Compensation  Rehabilitation - SD90006512</v>
      </c>
    </row>
    <row r="805" spans="1:18" x14ac:dyDescent="0.2">
      <c r="A805" s="1078" t="str">
        <f t="shared" si="37"/>
        <v>B</v>
      </c>
      <c r="B805" s="1086" t="s">
        <v>1863</v>
      </c>
      <c r="C805" s="1438" t="s">
        <v>1173</v>
      </c>
      <c r="D805" s="1089" t="s">
        <v>1174</v>
      </c>
      <c r="E805" s="1438">
        <v>90007449</v>
      </c>
      <c r="F805" s="1132" t="s">
        <v>5168</v>
      </c>
      <c r="G805" s="1132"/>
      <c r="H805" s="1132"/>
      <c r="I805" s="1132" t="str">
        <f t="shared" si="36"/>
        <v>----Jul----</v>
      </c>
      <c r="J805" s="1132" t="str">
        <f>IF(ISNUMBER(MATCH(F805,Jan_Inputs_Calc!O:O,0)),"Jan","-")</f>
        <v>-</v>
      </c>
      <c r="K805" s="1132" t="str">
        <f>IF(ISNUMBER(MATCH(F805,Mar_Inputs_Calc_exHACC!O:O,0)),"Mar","-")</f>
        <v>-</v>
      </c>
      <c r="L805" s="1132" t="str">
        <f>IF(ISNUMBER(MATCH(F805,Jul_Inputs_Calc!P:P,0)),"Jul","-")</f>
        <v>Jul</v>
      </c>
      <c r="M805" s="1132" t="str">
        <f>IF(ISNUMBER(MATCH(F805,Sep_Inputs_Calc!O:O,0)),"Sep","-")</f>
        <v>-</v>
      </c>
      <c r="N805" s="1132" t="str">
        <f>IF(ISNUMBER(MATCH(F1602,Oct_Inputs_Calc!O:O,0)),"Oct","-")</f>
        <v>-</v>
      </c>
      <c r="O805" s="1132"/>
      <c r="P805" s="1138" t="str">
        <f>IF(A805=
"A",_xlfn.XLOOKUP(F805,'Section A - Public Patients'!T:T,'Section A - Public Patients'!S:S),
IF(A805="B",_xlfn.XLOOKUP(F805,'Section B - Private Patients'!T:T,'Section B - Private Patients'!S:S),
IF(A805="C",_xlfn.XLOOKUP(F805,'Section C - Psych &amp; Mental Hlth'!T:T,'Section C - Psych &amp; Mental Hlth'!S:S),
IF(A805="D",_xlfn.XLOOKUP(F805,'Section D - Res Com.Care, MPHS '!T:T,'Section D - Res Com.Care, MPHS '!S:S),
IF(A805="E",_xlfn.XLOOKUP(F805,'Section E - Miscellaneous '!T:T,'Section E - Miscellaneous '!S:S))))))</f>
        <v>LINKED-X</v>
      </c>
      <c r="Q805" s="1145" t="str">
        <f>IF(A805=
"A",_xlfn.XLOOKUP(F805,'Section A - Public Patients'!T:T,'Section A - Public Patients'!V:V),
IF(A805="B",_xlfn.XLOOKUP(F805,'Section B - Private Patients'!T:T,'Section B - Private Patients'!V:V),
IF(A805="C",_xlfn.XLOOKUP(F805,'Section C - Psych &amp; Mental Hlth'!T:T,'Section C - Psych &amp; Mental Hlth'!V:V),
IF(A805="D",_xlfn.XLOOKUP(F805,'Section D - Res Com.Care, MPHS '!T:T,'Section D - Res Com.Care, MPHS '!V:V),
IF(A805="E",_xlfn.XLOOKUP(F805,'Section E - Miscellaneous '!T:T,'Section E - Miscellaneous '!V:V))))))</f>
        <v>A-1.5-001</v>
      </c>
      <c r="R805" s="1202" t="str">
        <f t="shared" si="38"/>
        <v>GSWCOLLic Shared Workers' Comp Other90007449</v>
      </c>
    </row>
    <row r="806" spans="1:18" x14ac:dyDescent="0.2">
      <c r="A806" s="1078" t="str">
        <f t="shared" si="37"/>
        <v>B</v>
      </c>
      <c r="B806" s="1086" t="s">
        <v>1863</v>
      </c>
      <c r="C806" s="1438" t="s">
        <v>1175</v>
      </c>
      <c r="D806" s="1089" t="s">
        <v>1176</v>
      </c>
      <c r="E806" s="1438">
        <v>90006044</v>
      </c>
      <c r="F806" s="1132" t="s">
        <v>5169</v>
      </c>
      <c r="G806" s="1132"/>
      <c r="H806" s="1132"/>
      <c r="I806" s="1132" t="str">
        <f t="shared" si="36"/>
        <v>----Jul----</v>
      </c>
      <c r="J806" s="1132" t="str">
        <f>IF(ISNUMBER(MATCH(F806,Jan_Inputs_Calc!O:O,0)),"Jan","-")</f>
        <v>-</v>
      </c>
      <c r="K806" s="1132" t="str">
        <f>IF(ISNUMBER(MATCH(F806,Mar_Inputs_Calc_exHACC!O:O,0)),"Mar","-")</f>
        <v>-</v>
      </c>
      <c r="L806" s="1132" t="str">
        <f>IF(ISNUMBER(MATCH(F806,Jul_Inputs_Calc!P:P,0)),"Jul","-")</f>
        <v>Jul</v>
      </c>
      <c r="M806" s="1132" t="str">
        <f>IF(ISNUMBER(MATCH(F806,Sep_Inputs_Calc!O:O,0)),"Sep","-")</f>
        <v>-</v>
      </c>
      <c r="N806" s="1132" t="str">
        <f>IF(ISNUMBER(MATCH(F1603,Oct_Inputs_Calc!O:O,0)),"Oct","-")</f>
        <v>-</v>
      </c>
      <c r="O806" s="1132"/>
      <c r="P806" s="1138" t="str">
        <f>IF(A806=
"A",_xlfn.XLOOKUP(F806,'Section A - Public Patients'!T:T,'Section A - Public Patients'!S:S),
IF(A806="B",_xlfn.XLOOKUP(F806,'Section B - Private Patients'!T:T,'Section B - Private Patients'!S:S),
IF(A806="C",_xlfn.XLOOKUP(F806,'Section C - Psych &amp; Mental Hlth'!T:T,'Section C - Psych &amp; Mental Hlth'!S:S),
IF(A806="D",_xlfn.XLOOKUP(F806,'Section D - Res Com.Care, MPHS '!T:T,'Section D - Res Com.Care, MPHS '!S:S),
IF(A806="E",_xlfn.XLOOKUP(F806,'Section E - Miscellaneous '!T:T,'Section E - Miscellaneous '!S:S))))))</f>
        <v>LINKED-X</v>
      </c>
      <c r="Q806" s="1145" t="str">
        <f>IF(A806=
"A",_xlfn.XLOOKUP(F806,'Section A - Public Patients'!T:T,'Section A - Public Patients'!V:V),
IF(A806="B",_xlfn.XLOOKUP(F806,'Section B - Private Patients'!T:T,'Section B - Private Patients'!V:V),
IF(A806="C",_xlfn.XLOOKUP(F806,'Section C - Psych &amp; Mental Hlth'!T:T,'Section C - Psych &amp; Mental Hlth'!V:V),
IF(A806="D",_xlfn.XLOOKUP(F806,'Section D - Res Com.Care, MPHS '!T:T,'Section D - Res Com.Care, MPHS '!V:V),
IF(A806="E",_xlfn.XLOOKUP(F806,'Section E - Miscellaneous '!T:T,'Section E - Miscellaneous '!V:V))))))</f>
        <v>A-1.5-002</v>
      </c>
      <c r="R806" s="1202" t="str">
        <f t="shared" si="38"/>
        <v>GSWCOLSDLic Shared Workers' Comp Other - SD90006044</v>
      </c>
    </row>
    <row r="807" spans="1:18" x14ac:dyDescent="0.2">
      <c r="A807" s="1078" t="str">
        <f t="shared" si="37"/>
        <v>B</v>
      </c>
      <c r="B807" s="1086" t="s">
        <v>1863</v>
      </c>
      <c r="C807" s="1438" t="s">
        <v>1177</v>
      </c>
      <c r="D807" s="1089" t="s">
        <v>1178</v>
      </c>
      <c r="E807" s="1438">
        <v>90007450</v>
      </c>
      <c r="F807" s="1132" t="s">
        <v>5170</v>
      </c>
      <c r="G807" s="1132"/>
      <c r="H807" s="1132"/>
      <c r="I807" s="1132" t="str">
        <f t="shared" si="36"/>
        <v>----Jul----</v>
      </c>
      <c r="J807" s="1132" t="str">
        <f>IF(ISNUMBER(MATCH(F807,Jan_Inputs_Calc!O:O,0)),"Jan","-")</f>
        <v>-</v>
      </c>
      <c r="K807" s="1132" t="str">
        <f>IF(ISNUMBER(MATCH(F807,Mar_Inputs_Calc_exHACC!O:O,0)),"Mar","-")</f>
        <v>-</v>
      </c>
      <c r="L807" s="1132" t="str">
        <f>IF(ISNUMBER(MATCH(F807,Jul_Inputs_Calc!P:P,0)),"Jul","-")</f>
        <v>Jul</v>
      </c>
      <c r="M807" s="1132" t="str">
        <f>IF(ISNUMBER(MATCH(F807,Sep_Inputs_Calc!O:O,0)),"Sep","-")</f>
        <v>-</v>
      </c>
      <c r="N807" s="1132" t="str">
        <f>IF(ISNUMBER(MATCH(F1604,Oct_Inputs_Calc!O:O,0)),"Oct","-")</f>
        <v>-</v>
      </c>
      <c r="O807" s="1132"/>
      <c r="P807" s="1138" t="str">
        <f>IF(A807=
"A",_xlfn.XLOOKUP(F807,'Section A - Public Patients'!T:T,'Section A - Public Patients'!S:S),
IF(A807="B",_xlfn.XLOOKUP(F807,'Section B - Private Patients'!T:T,'Section B - Private Patients'!S:S),
IF(A807="C",_xlfn.XLOOKUP(F807,'Section C - Psych &amp; Mental Hlth'!T:T,'Section C - Psych &amp; Mental Hlth'!S:S),
IF(A807="D",_xlfn.XLOOKUP(F807,'Section D - Res Com.Care, MPHS '!T:T,'Section D - Res Com.Care, MPHS '!S:S),
IF(A807="E",_xlfn.XLOOKUP(F807,'Section E - Miscellaneous '!T:T,'Section E - Miscellaneous '!S:S))))))</f>
        <v>LINKED-X</v>
      </c>
      <c r="Q807" s="1145" t="str">
        <f>IF(A807=
"A",_xlfn.XLOOKUP(F807,'Section A - Public Patients'!T:T,'Section A - Public Patients'!V:V),
IF(A807="B",_xlfn.XLOOKUP(F807,'Section B - Private Patients'!T:T,'Section B - Private Patients'!V:V),
IF(A807="C",_xlfn.XLOOKUP(F807,'Section C - Psych &amp; Mental Hlth'!T:T,'Section C - Psych &amp; Mental Hlth'!V:V),
IF(A807="D",_xlfn.XLOOKUP(F807,'Section D - Res Com.Care, MPHS '!T:T,'Section D - Res Com.Care, MPHS '!V:V),
IF(A807="E",_xlfn.XLOOKUP(F807,'Section E - Miscellaneous '!T:T,'Section E - Miscellaneous '!V:V))))))</f>
        <v>A-1.5-027</v>
      </c>
      <c r="R807" s="1202" t="str">
        <f t="shared" si="38"/>
        <v>GSWCOLLLic Shared Workers' Compensation Other Long Stay90007450</v>
      </c>
    </row>
    <row r="808" spans="1:18" x14ac:dyDescent="0.2">
      <c r="A808" s="1078" t="str">
        <f t="shared" si="37"/>
        <v>B</v>
      </c>
      <c r="B808" s="1086" t="s">
        <v>1863</v>
      </c>
      <c r="C808" s="1438" t="s">
        <v>1179</v>
      </c>
      <c r="D808" s="1089" t="s">
        <v>1180</v>
      </c>
      <c r="E808" s="1438">
        <v>90006513</v>
      </c>
      <c r="F808" s="1132" t="s">
        <v>5171</v>
      </c>
      <c r="G808" s="1132"/>
      <c r="H808" s="1132"/>
      <c r="I808" s="1132" t="str">
        <f t="shared" si="36"/>
        <v>----Jul----</v>
      </c>
      <c r="J808" s="1132" t="str">
        <f>IF(ISNUMBER(MATCH(F808,Jan_Inputs_Calc!O:O,0)),"Jan","-")</f>
        <v>-</v>
      </c>
      <c r="K808" s="1132" t="str">
        <f>IF(ISNUMBER(MATCH(F808,Mar_Inputs_Calc_exHACC!O:O,0)),"Mar","-")</f>
        <v>-</v>
      </c>
      <c r="L808" s="1132" t="str">
        <f>IF(ISNUMBER(MATCH(F808,Jul_Inputs_Calc!P:P,0)),"Jul","-")</f>
        <v>Jul</v>
      </c>
      <c r="M808" s="1132" t="str">
        <f>IF(ISNUMBER(MATCH(F808,Sep_Inputs_Calc!O:O,0)),"Sep","-")</f>
        <v>-</v>
      </c>
      <c r="N808" s="1132" t="str">
        <f>IF(ISNUMBER(MATCH(F1605,Oct_Inputs_Calc!O:O,0)),"Oct","-")</f>
        <v>-</v>
      </c>
      <c r="O808" s="1132"/>
      <c r="P808" s="1138" t="str">
        <f>IF(A808=
"A",_xlfn.XLOOKUP(F808,'Section A - Public Patients'!T:T,'Section A - Public Patients'!S:S),
IF(A808="B",_xlfn.XLOOKUP(F808,'Section B - Private Patients'!T:T,'Section B - Private Patients'!S:S),
IF(A808="C",_xlfn.XLOOKUP(F808,'Section C - Psych &amp; Mental Hlth'!T:T,'Section C - Psych &amp; Mental Hlth'!S:S),
IF(A808="D",_xlfn.XLOOKUP(F808,'Section D - Res Com.Care, MPHS '!T:T,'Section D - Res Com.Care, MPHS '!S:S),
IF(A808="E",_xlfn.XLOOKUP(F808,'Section E - Miscellaneous '!T:T,'Section E - Miscellaneous '!S:S))))))</f>
        <v>LINKED-X</v>
      </c>
      <c r="Q808" s="1145" t="str">
        <f>IF(A808=
"A",_xlfn.XLOOKUP(F808,'Section A - Public Patients'!T:T,'Section A - Public Patients'!V:V),
IF(A808="B",_xlfn.XLOOKUP(F808,'Section B - Private Patients'!T:T,'Section B - Private Patients'!V:V),
IF(A808="C",_xlfn.XLOOKUP(F808,'Section C - Psych &amp; Mental Hlth'!T:T,'Section C - Psych &amp; Mental Hlth'!V:V),
IF(A808="D",_xlfn.XLOOKUP(F808,'Section D - Res Com.Care, MPHS '!T:T,'Section D - Res Com.Care, MPHS '!V:V),
IF(A808="E",_xlfn.XLOOKUP(F808,'Section E - Miscellaneous '!T:T,'Section E - Miscellaneous '!V:V))))))</f>
        <v>A-1.5-028</v>
      </c>
      <c r="R808" s="1202" t="str">
        <f t="shared" si="38"/>
        <v>GSWCOLLSDLic Shared Workers' Compensation Other Long Stay - SD90006513</v>
      </c>
    </row>
    <row r="809" spans="1:18" x14ac:dyDescent="0.2">
      <c r="A809" s="1078" t="str">
        <f t="shared" si="37"/>
        <v>B</v>
      </c>
      <c r="B809" s="1086" t="s">
        <v>1863</v>
      </c>
      <c r="C809" s="1438" t="s">
        <v>1181</v>
      </c>
      <c r="D809" s="1089" t="s">
        <v>1182</v>
      </c>
      <c r="E809" s="1438">
        <v>90007451</v>
      </c>
      <c r="F809" s="1132" t="s">
        <v>5172</v>
      </c>
      <c r="G809" s="1132"/>
      <c r="H809" s="1132"/>
      <c r="I809" s="1132" t="str">
        <f t="shared" si="36"/>
        <v>----Jul----</v>
      </c>
      <c r="J809" s="1132" t="str">
        <f>IF(ISNUMBER(MATCH(F809,Jan_Inputs_Calc!O:O,0)),"Jan","-")</f>
        <v>-</v>
      </c>
      <c r="K809" s="1132" t="str">
        <f>IF(ISNUMBER(MATCH(F809,Mar_Inputs_Calc_exHACC!O:O,0)),"Mar","-")</f>
        <v>-</v>
      </c>
      <c r="L809" s="1132" t="str">
        <f>IF(ISNUMBER(MATCH(F809,Jul_Inputs_Calc!P:P,0)),"Jul","-")</f>
        <v>Jul</v>
      </c>
      <c r="M809" s="1132" t="str">
        <f>IF(ISNUMBER(MATCH(F809,Sep_Inputs_Calc!O:O,0)),"Sep","-")</f>
        <v>-</v>
      </c>
      <c r="N809" s="1132" t="str">
        <f>IF(ISNUMBER(MATCH(F1606,Oct_Inputs_Calc!O:O,0)),"Oct","-")</f>
        <v>-</v>
      </c>
      <c r="O809" s="1132"/>
      <c r="P809" s="1138" t="str">
        <f>IF(A809=
"A",_xlfn.XLOOKUP(F809,'Section A - Public Patients'!T:T,'Section A - Public Patients'!S:S),
IF(A809="B",_xlfn.XLOOKUP(F809,'Section B - Private Patients'!T:T,'Section B - Private Patients'!S:S),
IF(A809="C",_xlfn.XLOOKUP(F809,'Section C - Psych &amp; Mental Hlth'!T:T,'Section C - Psych &amp; Mental Hlth'!S:S),
IF(A809="D",_xlfn.XLOOKUP(F809,'Section D - Res Com.Care, MPHS '!T:T,'Section D - Res Com.Care, MPHS '!S:S),
IF(A809="E",_xlfn.XLOOKUP(F809,'Section E - Miscellaneous '!T:T,'Section E - Miscellaneous '!S:S))))))</f>
        <v>LINKED-X</v>
      </c>
      <c r="Q809" s="1145" t="str">
        <f>IF(A809=
"A",_xlfn.XLOOKUP(F809,'Section A - Public Patients'!T:T,'Section A - Public Patients'!V:V),
IF(A809="B",_xlfn.XLOOKUP(F809,'Section B - Private Patients'!T:T,'Section B - Private Patients'!V:V),
IF(A809="C",_xlfn.XLOOKUP(F809,'Section C - Psych &amp; Mental Hlth'!T:T,'Section C - Psych &amp; Mental Hlth'!V:V),
IF(A809="D",_xlfn.XLOOKUP(F809,'Section D - Res Com.Care, MPHS '!T:T,'Section D - Res Com.Care, MPHS '!V:V),
IF(A809="E",_xlfn.XLOOKUP(F809,'Section E - Miscellaneous '!T:T,'Section E - Miscellaneous '!V:V))))))</f>
        <v>A-1.5-009</v>
      </c>
      <c r="R809" s="1202" t="str">
        <f t="shared" si="38"/>
        <v>GSWCOBLLic Shared Workers' Comp Other Burns 90007451</v>
      </c>
    </row>
    <row r="810" spans="1:18" x14ac:dyDescent="0.2">
      <c r="A810" s="1078" t="str">
        <f t="shared" si="37"/>
        <v>B</v>
      </c>
      <c r="B810" s="1086" t="s">
        <v>1863</v>
      </c>
      <c r="C810" s="1438" t="s">
        <v>1183</v>
      </c>
      <c r="D810" s="1089" t="s">
        <v>1184</v>
      </c>
      <c r="E810" s="1438">
        <v>90005810</v>
      </c>
      <c r="F810" s="1132" t="s">
        <v>5173</v>
      </c>
      <c r="G810" s="1132"/>
      <c r="H810" s="1132"/>
      <c r="I810" s="1132" t="str">
        <f t="shared" si="36"/>
        <v>----Jul----</v>
      </c>
      <c r="J810" s="1132" t="str">
        <f>IF(ISNUMBER(MATCH(F810,Jan_Inputs_Calc!O:O,0)),"Jan","-")</f>
        <v>-</v>
      </c>
      <c r="K810" s="1132" t="str">
        <f>IF(ISNUMBER(MATCH(F810,Mar_Inputs_Calc_exHACC!O:O,0)),"Mar","-")</f>
        <v>-</v>
      </c>
      <c r="L810" s="1132" t="str">
        <f>IF(ISNUMBER(MATCH(F810,Jul_Inputs_Calc!P:P,0)),"Jul","-")</f>
        <v>Jul</v>
      </c>
      <c r="M810" s="1132" t="str">
        <f>IF(ISNUMBER(MATCH(F810,Sep_Inputs_Calc!O:O,0)),"Sep","-")</f>
        <v>-</v>
      </c>
      <c r="N810" s="1132" t="str">
        <f>IF(ISNUMBER(MATCH(F1607,Oct_Inputs_Calc!O:O,0)),"Oct","-")</f>
        <v>-</v>
      </c>
      <c r="O810" s="1132"/>
      <c r="P810" s="1138" t="str">
        <f>IF(A810=
"A",_xlfn.XLOOKUP(F810,'Section A - Public Patients'!T:T,'Section A - Public Patients'!S:S),
IF(A810="B",_xlfn.XLOOKUP(F810,'Section B - Private Patients'!T:T,'Section B - Private Patients'!S:S),
IF(A810="C",_xlfn.XLOOKUP(F810,'Section C - Psych &amp; Mental Hlth'!T:T,'Section C - Psych &amp; Mental Hlth'!S:S),
IF(A810="D",_xlfn.XLOOKUP(F810,'Section D - Res Com.Care, MPHS '!T:T,'Section D - Res Com.Care, MPHS '!S:S),
IF(A810="E",_xlfn.XLOOKUP(F810,'Section E - Miscellaneous '!T:T,'Section E - Miscellaneous '!S:S))))))</f>
        <v>LINKED-X</v>
      </c>
      <c r="Q810" s="1145" t="str">
        <f>IF(A810=
"A",_xlfn.XLOOKUP(F810,'Section A - Public Patients'!T:T,'Section A - Public Patients'!V:V),
IF(A810="B",_xlfn.XLOOKUP(F810,'Section B - Private Patients'!T:T,'Section B - Private Patients'!V:V),
IF(A810="C",_xlfn.XLOOKUP(F810,'Section C - Psych &amp; Mental Hlth'!T:T,'Section C - Psych &amp; Mental Hlth'!V:V),
IF(A810="D",_xlfn.XLOOKUP(F810,'Section D - Res Com.Care, MPHS '!T:T,'Section D - Res Com.Care, MPHS '!V:V),
IF(A810="E",_xlfn.XLOOKUP(F810,'Section E - Miscellaneous '!T:T,'Section E - Miscellaneous '!V:V))))))</f>
        <v>A-1.5-004</v>
      </c>
      <c r="R810" s="1202" t="str">
        <f t="shared" si="38"/>
        <v>GSWCOBLSDLic Shared Workers' Comp Other Burns SD90005810</v>
      </c>
    </row>
    <row r="811" spans="1:18" x14ac:dyDescent="0.2">
      <c r="A811" s="1078" t="str">
        <f t="shared" si="37"/>
        <v>B</v>
      </c>
      <c r="B811" s="1086" t="s">
        <v>1863</v>
      </c>
      <c r="C811" s="1438" t="s">
        <v>1185</v>
      </c>
      <c r="D811" s="1089" t="s">
        <v>1186</v>
      </c>
      <c r="E811" s="1438">
        <v>90007452</v>
      </c>
      <c r="F811" s="1132" t="s">
        <v>5174</v>
      </c>
      <c r="G811" s="1132"/>
      <c r="H811" s="1132"/>
      <c r="I811" s="1132" t="str">
        <f t="shared" si="36"/>
        <v>----Jul----</v>
      </c>
      <c r="J811" s="1132" t="str">
        <f>IF(ISNUMBER(MATCH(F811,Jan_Inputs_Calc!O:O,0)),"Jan","-")</f>
        <v>-</v>
      </c>
      <c r="K811" s="1132" t="str">
        <f>IF(ISNUMBER(MATCH(F811,Mar_Inputs_Calc_exHACC!O:O,0)),"Mar","-")</f>
        <v>-</v>
      </c>
      <c r="L811" s="1132" t="str">
        <f>IF(ISNUMBER(MATCH(F811,Jul_Inputs_Calc!P:P,0)),"Jul","-")</f>
        <v>Jul</v>
      </c>
      <c r="M811" s="1132" t="str">
        <f>IF(ISNUMBER(MATCH(F811,Sep_Inputs_Calc!O:O,0)),"Sep","-")</f>
        <v>-</v>
      </c>
      <c r="N811" s="1132" t="str">
        <f>IF(ISNUMBER(MATCH(F1608,Oct_Inputs_Calc!O:O,0)),"Oct","-")</f>
        <v>-</v>
      </c>
      <c r="O811" s="1132"/>
      <c r="P811" s="1138" t="str">
        <f>IF(A811=
"A",_xlfn.XLOOKUP(F811,'Section A - Public Patients'!T:T,'Section A - Public Patients'!S:S),
IF(A811="B",_xlfn.XLOOKUP(F811,'Section B - Private Patients'!T:T,'Section B - Private Patients'!S:S),
IF(A811="C",_xlfn.XLOOKUP(F811,'Section C - Psych &amp; Mental Hlth'!T:T,'Section C - Psych &amp; Mental Hlth'!S:S),
IF(A811="D",_xlfn.XLOOKUP(F811,'Section D - Res Com.Care, MPHS '!T:T,'Section D - Res Com.Care, MPHS '!S:S),
IF(A811="E",_xlfn.XLOOKUP(F811,'Section E - Miscellaneous '!T:T,'Section E - Miscellaneous '!S:S))))))</f>
        <v>LINKED-X</v>
      </c>
      <c r="Q811" s="1145" t="str">
        <f>IF(A811=
"A",_xlfn.XLOOKUP(F811,'Section A - Public Patients'!T:T,'Section A - Public Patients'!V:V),
IF(A811="B",_xlfn.XLOOKUP(F811,'Section B - Private Patients'!T:T,'Section B - Private Patients'!V:V),
IF(A811="C",_xlfn.XLOOKUP(F811,'Section C - Psych &amp; Mental Hlth'!T:T,'Section C - Psych &amp; Mental Hlth'!V:V),
IF(A811="D",_xlfn.XLOOKUP(F811,'Section D - Res Com.Care, MPHS '!T:T,'Section D - Res Com.Care, MPHS '!V:V),
IF(A811="E",_xlfn.XLOOKUP(F811,'Section E - Miscellaneous '!T:T,'Section E - Miscellaneous '!V:V))))))</f>
        <v>A-1.5-003</v>
      </c>
      <c r="R811" s="1202" t="str">
        <f t="shared" si="38"/>
        <v>GSWCOCLLic Shared Workers' Compensation Other Coronary Care Unit90007452</v>
      </c>
    </row>
    <row r="812" spans="1:18" x14ac:dyDescent="0.2">
      <c r="A812" s="1078" t="str">
        <f t="shared" si="37"/>
        <v>B</v>
      </c>
      <c r="B812" s="1086" t="s">
        <v>1863</v>
      </c>
      <c r="C812" s="1438" t="s">
        <v>1187</v>
      </c>
      <c r="D812" s="1089" t="s">
        <v>1188</v>
      </c>
      <c r="E812" s="1438">
        <v>90006514</v>
      </c>
      <c r="F812" s="1132" t="s">
        <v>5175</v>
      </c>
      <c r="G812" s="1132"/>
      <c r="H812" s="1132"/>
      <c r="I812" s="1132" t="str">
        <f t="shared" si="36"/>
        <v>----Jul----</v>
      </c>
      <c r="J812" s="1132" t="str">
        <f>IF(ISNUMBER(MATCH(F812,Jan_Inputs_Calc!O:O,0)),"Jan","-")</f>
        <v>-</v>
      </c>
      <c r="K812" s="1132" t="str">
        <f>IF(ISNUMBER(MATCH(F812,Mar_Inputs_Calc_exHACC!O:O,0)),"Mar","-")</f>
        <v>-</v>
      </c>
      <c r="L812" s="1132" t="str">
        <f>IF(ISNUMBER(MATCH(F812,Jul_Inputs_Calc!P:P,0)),"Jul","-")</f>
        <v>Jul</v>
      </c>
      <c r="M812" s="1132" t="str">
        <f>IF(ISNUMBER(MATCH(F812,Sep_Inputs_Calc!O:O,0)),"Sep","-")</f>
        <v>-</v>
      </c>
      <c r="N812" s="1132" t="str">
        <f>IF(ISNUMBER(MATCH(F1609,Oct_Inputs_Calc!O:O,0)),"Oct","-")</f>
        <v>-</v>
      </c>
      <c r="O812" s="1132"/>
      <c r="P812" s="1138" t="str">
        <f>IF(A812=
"A",_xlfn.XLOOKUP(F812,'Section A - Public Patients'!T:T,'Section A - Public Patients'!S:S),
IF(A812="B",_xlfn.XLOOKUP(F812,'Section B - Private Patients'!T:T,'Section B - Private Patients'!S:S),
IF(A812="C",_xlfn.XLOOKUP(F812,'Section C - Psych &amp; Mental Hlth'!T:T,'Section C - Psych &amp; Mental Hlth'!S:S),
IF(A812="D",_xlfn.XLOOKUP(F812,'Section D - Res Com.Care, MPHS '!T:T,'Section D - Res Com.Care, MPHS '!S:S),
IF(A812="E",_xlfn.XLOOKUP(F812,'Section E - Miscellaneous '!T:T,'Section E - Miscellaneous '!S:S))))))</f>
        <v>LINKED-X</v>
      </c>
      <c r="Q812" s="1145" t="str">
        <f>IF(A812=
"A",_xlfn.XLOOKUP(F812,'Section A - Public Patients'!T:T,'Section A - Public Patients'!V:V),
IF(A812="B",_xlfn.XLOOKUP(F812,'Section B - Private Patients'!T:T,'Section B - Private Patients'!V:V),
IF(A812="C",_xlfn.XLOOKUP(F812,'Section C - Psych &amp; Mental Hlth'!T:T,'Section C - Psych &amp; Mental Hlth'!V:V),
IF(A812="D",_xlfn.XLOOKUP(F812,'Section D - Res Com.Care, MPHS '!T:T,'Section D - Res Com.Care, MPHS '!V:V),
IF(A812="E",_xlfn.XLOOKUP(F812,'Section E - Miscellaneous '!T:T,'Section E - Miscellaneous '!V:V))))))</f>
        <v>A-1.5-004</v>
      </c>
      <c r="R812" s="1202" t="str">
        <f t="shared" si="38"/>
        <v>GSWCOCLSDLic Shared Workers' Compensation Other Coronary Care Unit - SD90006514</v>
      </c>
    </row>
    <row r="813" spans="1:18" x14ac:dyDescent="0.2">
      <c r="A813" s="1078" t="str">
        <f t="shared" si="37"/>
        <v>B</v>
      </c>
      <c r="B813" s="1086" t="s">
        <v>1863</v>
      </c>
      <c r="C813" s="1438" t="s">
        <v>1189</v>
      </c>
      <c r="D813" s="1089" t="s">
        <v>1190</v>
      </c>
      <c r="E813" s="1438">
        <v>90007453</v>
      </c>
      <c r="F813" s="1132" t="s">
        <v>5176</v>
      </c>
      <c r="G813" s="1132"/>
      <c r="H813" s="1132"/>
      <c r="I813" s="1132" t="str">
        <f t="shared" si="36"/>
        <v>----Jul----</v>
      </c>
      <c r="J813" s="1132" t="str">
        <f>IF(ISNUMBER(MATCH(F813,Jan_Inputs_Calc!O:O,0)),"Jan","-")</f>
        <v>-</v>
      </c>
      <c r="K813" s="1132" t="str">
        <f>IF(ISNUMBER(MATCH(F813,Mar_Inputs_Calc_exHACC!O:O,0)),"Mar","-")</f>
        <v>-</v>
      </c>
      <c r="L813" s="1132" t="str">
        <f>IF(ISNUMBER(MATCH(F813,Jul_Inputs_Calc!P:P,0)),"Jul","-")</f>
        <v>Jul</v>
      </c>
      <c r="M813" s="1132" t="str">
        <f>IF(ISNUMBER(MATCH(F813,Sep_Inputs_Calc!O:O,0)),"Sep","-")</f>
        <v>-</v>
      </c>
      <c r="N813" s="1132" t="str">
        <f>IF(ISNUMBER(MATCH(F1610,Oct_Inputs_Calc!O:O,0)),"Oct","-")</f>
        <v>-</v>
      </c>
      <c r="O813" s="1132"/>
      <c r="P813" s="1138" t="str">
        <f>IF(A813=
"A",_xlfn.XLOOKUP(F813,'Section A - Public Patients'!T:T,'Section A - Public Patients'!S:S),
IF(A813="B",_xlfn.XLOOKUP(F813,'Section B - Private Patients'!T:T,'Section B - Private Patients'!S:S),
IF(A813="C",_xlfn.XLOOKUP(F813,'Section C - Psych &amp; Mental Hlth'!T:T,'Section C - Psych &amp; Mental Hlth'!S:S),
IF(A813="D",_xlfn.XLOOKUP(F813,'Section D - Res Com.Care, MPHS '!T:T,'Section D - Res Com.Care, MPHS '!S:S),
IF(A813="E",_xlfn.XLOOKUP(F813,'Section E - Miscellaneous '!T:T,'Section E - Miscellaneous '!S:S))))))</f>
        <v>LINKED-X</v>
      </c>
      <c r="Q813" s="1145" t="str">
        <f>IF(A813=
"A",_xlfn.XLOOKUP(F813,'Section A - Public Patients'!T:T,'Section A - Public Patients'!V:V),
IF(A813="B",_xlfn.XLOOKUP(F813,'Section B - Private Patients'!T:T,'Section B - Private Patients'!V:V),
IF(A813="C",_xlfn.XLOOKUP(F813,'Section C - Psych &amp; Mental Hlth'!T:T,'Section C - Psych &amp; Mental Hlth'!V:V),
IF(A813="D",_xlfn.XLOOKUP(F813,'Section D - Res Com.Care, MPHS '!T:T,'Section D - Res Com.Care, MPHS '!V:V),
IF(A813="E",_xlfn.XLOOKUP(F813,'Section E - Miscellaneous '!T:T,'Section E - Miscellaneous '!V:V))))))</f>
        <v>A-1.5-013</v>
      </c>
      <c r="R813" s="1202" t="str">
        <f t="shared" si="38"/>
        <v>GSWCOHLLic Shared Worker's Comp Other Hospital in the Home90007453</v>
      </c>
    </row>
    <row r="814" spans="1:18" x14ac:dyDescent="0.2">
      <c r="A814" s="1078" t="str">
        <f t="shared" si="37"/>
        <v>B</v>
      </c>
      <c r="B814" s="1086" t="s">
        <v>1863</v>
      </c>
      <c r="C814" s="1438" t="s">
        <v>1191</v>
      </c>
      <c r="D814" s="1089" t="s">
        <v>1192</v>
      </c>
      <c r="E814" s="1438">
        <v>90006045</v>
      </c>
      <c r="F814" s="1132" t="s">
        <v>5177</v>
      </c>
      <c r="G814" s="1132"/>
      <c r="H814" s="1132"/>
      <c r="I814" s="1132" t="str">
        <f t="shared" si="36"/>
        <v>----Jul----</v>
      </c>
      <c r="J814" s="1132" t="str">
        <f>IF(ISNUMBER(MATCH(F814,Jan_Inputs_Calc!O:O,0)),"Jan","-")</f>
        <v>-</v>
      </c>
      <c r="K814" s="1132" t="str">
        <f>IF(ISNUMBER(MATCH(F814,Mar_Inputs_Calc_exHACC!O:O,0)),"Mar","-")</f>
        <v>-</v>
      </c>
      <c r="L814" s="1132" t="str">
        <f>IF(ISNUMBER(MATCH(F814,Jul_Inputs_Calc!P:P,0)),"Jul","-")</f>
        <v>Jul</v>
      </c>
      <c r="M814" s="1132" t="str">
        <f>IF(ISNUMBER(MATCH(F814,Sep_Inputs_Calc!O:O,0)),"Sep","-")</f>
        <v>-</v>
      </c>
      <c r="N814" s="1132" t="str">
        <f>IF(ISNUMBER(MATCH(F1611,Oct_Inputs_Calc!O:O,0)),"Oct","-")</f>
        <v>-</v>
      </c>
      <c r="O814" s="1132"/>
      <c r="P814" s="1138" t="str">
        <f>IF(A814=
"A",_xlfn.XLOOKUP(F814,'Section A - Public Patients'!T:T,'Section A - Public Patients'!S:S),
IF(A814="B",_xlfn.XLOOKUP(F814,'Section B - Private Patients'!T:T,'Section B - Private Patients'!S:S),
IF(A814="C",_xlfn.XLOOKUP(F814,'Section C - Psych &amp; Mental Hlth'!T:T,'Section C - Psych &amp; Mental Hlth'!S:S),
IF(A814="D",_xlfn.XLOOKUP(F814,'Section D - Res Com.Care, MPHS '!T:T,'Section D - Res Com.Care, MPHS '!S:S),
IF(A814="E",_xlfn.XLOOKUP(F814,'Section E - Miscellaneous '!T:T,'Section E - Miscellaneous '!S:S))))))</f>
        <v>LINKED-X</v>
      </c>
      <c r="Q814" s="1145" t="str">
        <f>IF(A814=
"A",_xlfn.XLOOKUP(F814,'Section A - Public Patients'!T:T,'Section A - Public Patients'!V:V),
IF(A814="B",_xlfn.XLOOKUP(F814,'Section B - Private Patients'!T:T,'Section B - Private Patients'!V:V),
IF(A814="C",_xlfn.XLOOKUP(F814,'Section C - Psych &amp; Mental Hlth'!T:T,'Section C - Psych &amp; Mental Hlth'!V:V),
IF(A814="D",_xlfn.XLOOKUP(F814,'Section D - Res Com.Care, MPHS '!T:T,'Section D - Res Com.Care, MPHS '!V:V),
IF(A814="E",_xlfn.XLOOKUP(F814,'Section E - Miscellaneous '!T:T,'Section E - Miscellaneous '!V:V))))))</f>
        <v>A-1.5-013</v>
      </c>
      <c r="R814" s="1202" t="str">
        <f t="shared" si="38"/>
        <v>GSWCOHLSDLic Shared Worker's Comp Other Hospital in the Home SD90006045</v>
      </c>
    </row>
    <row r="815" spans="1:18" x14ac:dyDescent="0.2">
      <c r="A815" s="1078" t="str">
        <f t="shared" si="37"/>
        <v>B</v>
      </c>
      <c r="B815" s="1086" t="s">
        <v>1863</v>
      </c>
      <c r="C815" s="1438" t="s">
        <v>1193</v>
      </c>
      <c r="D815" s="1089" t="s">
        <v>1194</v>
      </c>
      <c r="E815" s="1438">
        <v>90007454</v>
      </c>
      <c r="F815" s="1132" t="s">
        <v>5178</v>
      </c>
      <c r="G815" s="1132"/>
      <c r="H815" s="1132"/>
      <c r="I815" s="1132" t="str">
        <f t="shared" si="36"/>
        <v>----Jul----</v>
      </c>
      <c r="J815" s="1132" t="str">
        <f>IF(ISNUMBER(MATCH(F815,Jan_Inputs_Calc!O:O,0)),"Jan","-")</f>
        <v>-</v>
      </c>
      <c r="K815" s="1132" t="str">
        <f>IF(ISNUMBER(MATCH(F815,Mar_Inputs_Calc_exHACC!O:O,0)),"Mar","-")</f>
        <v>-</v>
      </c>
      <c r="L815" s="1132" t="str">
        <f>IF(ISNUMBER(MATCH(F815,Jul_Inputs_Calc!P:P,0)),"Jul","-")</f>
        <v>Jul</v>
      </c>
      <c r="M815" s="1132" t="str">
        <f>IF(ISNUMBER(MATCH(F815,Sep_Inputs_Calc!O:O,0)),"Sep","-")</f>
        <v>-</v>
      </c>
      <c r="N815" s="1132" t="str">
        <f>IF(ISNUMBER(MATCH(F1612,Oct_Inputs_Calc!O:O,0)),"Oct","-")</f>
        <v>-</v>
      </c>
      <c r="O815" s="1132"/>
      <c r="P815" s="1138" t="str">
        <f>IF(A815=
"A",_xlfn.XLOOKUP(F815,'Section A - Public Patients'!T:T,'Section A - Public Patients'!S:S),
IF(A815="B",_xlfn.XLOOKUP(F815,'Section B - Private Patients'!T:T,'Section B - Private Patients'!S:S),
IF(A815="C",_xlfn.XLOOKUP(F815,'Section C - Psych &amp; Mental Hlth'!T:T,'Section C - Psych &amp; Mental Hlth'!S:S),
IF(A815="D",_xlfn.XLOOKUP(F815,'Section D - Res Com.Care, MPHS '!T:T,'Section D - Res Com.Care, MPHS '!S:S),
IF(A815="E",_xlfn.XLOOKUP(F815,'Section E - Miscellaneous '!T:T,'Section E - Miscellaneous '!S:S))))))</f>
        <v>LINKED-X</v>
      </c>
      <c r="Q815" s="1145" t="str">
        <f>IF(A815=
"A",_xlfn.XLOOKUP(F815,'Section A - Public Patients'!T:T,'Section A - Public Patients'!V:V),
IF(A815="B",_xlfn.XLOOKUP(F815,'Section B - Private Patients'!T:T,'Section B - Private Patients'!V:V),
IF(A815="C",_xlfn.XLOOKUP(F815,'Section C - Psych &amp; Mental Hlth'!T:T,'Section C - Psych &amp; Mental Hlth'!V:V),
IF(A815="D",_xlfn.XLOOKUP(F815,'Section D - Res Com.Care, MPHS '!T:T,'Section D - Res Com.Care, MPHS '!V:V),
IF(A815="E",_xlfn.XLOOKUP(F815,'Section E - Miscellaneous '!T:T,'Section E - Miscellaneous '!V:V))))))</f>
        <v>A-1.5-005</v>
      </c>
      <c r="R815" s="1202" t="str">
        <f t="shared" si="38"/>
        <v>GSWCOILLic Shared Workers' Compensation Other Intensive Care Unit90007454</v>
      </c>
    </row>
    <row r="816" spans="1:18" x14ac:dyDescent="0.2">
      <c r="A816" s="1078" t="str">
        <f t="shared" si="37"/>
        <v>B</v>
      </c>
      <c r="B816" s="1086" t="s">
        <v>1863</v>
      </c>
      <c r="C816" s="1438" t="s">
        <v>1195</v>
      </c>
      <c r="D816" s="1089" t="s">
        <v>1196</v>
      </c>
      <c r="E816" s="1438">
        <v>90006515</v>
      </c>
      <c r="F816" s="1132" t="s">
        <v>5179</v>
      </c>
      <c r="G816" s="1132"/>
      <c r="H816" s="1132"/>
      <c r="I816" s="1132" t="str">
        <f t="shared" si="36"/>
        <v>----Jul----</v>
      </c>
      <c r="J816" s="1132" t="str">
        <f>IF(ISNUMBER(MATCH(F816,Jan_Inputs_Calc!O:O,0)),"Jan","-")</f>
        <v>-</v>
      </c>
      <c r="K816" s="1132" t="str">
        <f>IF(ISNUMBER(MATCH(F816,Mar_Inputs_Calc_exHACC!O:O,0)),"Mar","-")</f>
        <v>-</v>
      </c>
      <c r="L816" s="1132" t="str">
        <f>IF(ISNUMBER(MATCH(F816,Jul_Inputs_Calc!P:P,0)),"Jul","-")</f>
        <v>Jul</v>
      </c>
      <c r="M816" s="1132" t="str">
        <f>IF(ISNUMBER(MATCH(F816,Sep_Inputs_Calc!O:O,0)),"Sep","-")</f>
        <v>-</v>
      </c>
      <c r="N816" s="1132" t="str">
        <f>IF(ISNUMBER(MATCH(F1613,Oct_Inputs_Calc!O:O,0)),"Oct","-")</f>
        <v>-</v>
      </c>
      <c r="O816" s="1132"/>
      <c r="P816" s="1138" t="str">
        <f>IF(A816=
"A",_xlfn.XLOOKUP(F816,'Section A - Public Patients'!T:T,'Section A - Public Patients'!S:S),
IF(A816="B",_xlfn.XLOOKUP(F816,'Section B - Private Patients'!T:T,'Section B - Private Patients'!S:S),
IF(A816="C",_xlfn.XLOOKUP(F816,'Section C - Psych &amp; Mental Hlth'!T:T,'Section C - Psych &amp; Mental Hlth'!S:S),
IF(A816="D",_xlfn.XLOOKUP(F816,'Section D - Res Com.Care, MPHS '!T:T,'Section D - Res Com.Care, MPHS '!S:S),
IF(A816="E",_xlfn.XLOOKUP(F816,'Section E - Miscellaneous '!T:T,'Section E - Miscellaneous '!S:S))))))</f>
        <v>LINKED-X</v>
      </c>
      <c r="Q816" s="1145" t="str">
        <f>IF(A816=
"A",_xlfn.XLOOKUP(F816,'Section A - Public Patients'!T:T,'Section A - Public Patients'!V:V),
IF(A816="B",_xlfn.XLOOKUP(F816,'Section B - Private Patients'!T:T,'Section B - Private Patients'!V:V),
IF(A816="C",_xlfn.XLOOKUP(F816,'Section C - Psych &amp; Mental Hlth'!T:T,'Section C - Psych &amp; Mental Hlth'!V:V),
IF(A816="D",_xlfn.XLOOKUP(F816,'Section D - Res Com.Care, MPHS '!T:T,'Section D - Res Com.Care, MPHS '!V:V),
IF(A816="E",_xlfn.XLOOKUP(F816,'Section E - Miscellaneous '!T:T,'Section E - Miscellaneous '!V:V))))))</f>
        <v>A-1.5-006</v>
      </c>
      <c r="R816" s="1202" t="str">
        <f t="shared" si="38"/>
        <v>GSWCOILSDLic Shared Workers' Compensation Other Intensive Care Unit- SD90006515</v>
      </c>
    </row>
    <row r="817" spans="1:18" x14ac:dyDescent="0.2">
      <c r="A817" s="1078" t="str">
        <f t="shared" si="37"/>
        <v>B</v>
      </c>
      <c r="B817" s="1086" t="s">
        <v>1863</v>
      </c>
      <c r="C817" s="1438" t="s">
        <v>1197</v>
      </c>
      <c r="D817" s="1089" t="s">
        <v>1198</v>
      </c>
      <c r="E817" s="1438">
        <v>90007455</v>
      </c>
      <c r="F817" s="1132" t="s">
        <v>5180</v>
      </c>
      <c r="G817" s="1132"/>
      <c r="H817" s="1132"/>
      <c r="I817" s="1132" t="str">
        <f t="shared" si="36"/>
        <v>----Jul----</v>
      </c>
      <c r="J817" s="1132" t="str">
        <f>IF(ISNUMBER(MATCH(F817,Jan_Inputs_Calc!O:O,0)),"Jan","-")</f>
        <v>-</v>
      </c>
      <c r="K817" s="1132" t="str">
        <f>IF(ISNUMBER(MATCH(F817,Mar_Inputs_Calc_exHACC!O:O,0)),"Mar","-")</f>
        <v>-</v>
      </c>
      <c r="L817" s="1132" t="str">
        <f>IF(ISNUMBER(MATCH(F817,Jul_Inputs_Calc!P:P,0)),"Jul","-")</f>
        <v>Jul</v>
      </c>
      <c r="M817" s="1132" t="str">
        <f>IF(ISNUMBER(MATCH(F817,Sep_Inputs_Calc!O:O,0)),"Sep","-")</f>
        <v>-</v>
      </c>
      <c r="N817" s="1132" t="str">
        <f>IF(ISNUMBER(MATCH(F1614,Oct_Inputs_Calc!O:O,0)),"Oct","-")</f>
        <v>-</v>
      </c>
      <c r="O817" s="1132"/>
      <c r="P817" s="1138" t="str">
        <f>IF(A817=
"A",_xlfn.XLOOKUP(F817,'Section A - Public Patients'!T:T,'Section A - Public Patients'!S:S),
IF(A817="B",_xlfn.XLOOKUP(F817,'Section B - Private Patients'!T:T,'Section B - Private Patients'!S:S),
IF(A817="C",_xlfn.XLOOKUP(F817,'Section C - Psych &amp; Mental Hlth'!T:T,'Section C - Psych &amp; Mental Hlth'!S:S),
IF(A817="D",_xlfn.XLOOKUP(F817,'Section D - Res Com.Care, MPHS '!T:T,'Section D - Res Com.Care, MPHS '!S:S),
IF(A817="E",_xlfn.XLOOKUP(F817,'Section E - Miscellaneous '!T:T,'Section E - Miscellaneous '!S:S))))))</f>
        <v>LINKED-X</v>
      </c>
      <c r="Q817" s="1145" t="str">
        <f>IF(A817=
"A",_xlfn.XLOOKUP(F817,'Section A - Public Patients'!T:T,'Section A - Public Patients'!V:V),
IF(A817="B",_xlfn.XLOOKUP(F817,'Section B - Private Patients'!T:T,'Section B - Private Patients'!V:V),
IF(A817="C",_xlfn.XLOOKUP(F817,'Section C - Psych &amp; Mental Hlth'!T:T,'Section C - Psych &amp; Mental Hlth'!V:V),
IF(A817="D",_xlfn.XLOOKUP(F817,'Section D - Res Com.Care, MPHS '!T:T,'Section D - Res Com.Care, MPHS '!V:V),
IF(A817="E",_xlfn.XLOOKUP(F817,'Section E - Miscellaneous '!T:T,'Section E - Miscellaneous '!V:V))))))</f>
        <v>A-1.5-011</v>
      </c>
      <c r="R817" s="1202" t="str">
        <f t="shared" si="38"/>
        <v>GSWCOKLLic Shared Workers' Comp Other Renal Dialysis90007455</v>
      </c>
    </row>
    <row r="818" spans="1:18" x14ac:dyDescent="0.2">
      <c r="A818" s="1078" t="str">
        <f t="shared" si="37"/>
        <v>B</v>
      </c>
      <c r="B818" s="1086" t="s">
        <v>1863</v>
      </c>
      <c r="C818" s="1438" t="s">
        <v>1199</v>
      </c>
      <c r="D818" s="1089" t="s">
        <v>1200</v>
      </c>
      <c r="E818" s="1438">
        <v>90005693</v>
      </c>
      <c r="F818" s="1132" t="s">
        <v>5181</v>
      </c>
      <c r="G818" s="1132"/>
      <c r="H818" s="1132"/>
      <c r="I818" s="1132" t="str">
        <f t="shared" si="36"/>
        <v>----Jul----</v>
      </c>
      <c r="J818" s="1132" t="str">
        <f>IF(ISNUMBER(MATCH(F818,Jan_Inputs_Calc!O:O,0)),"Jan","-")</f>
        <v>-</v>
      </c>
      <c r="K818" s="1132" t="str">
        <f>IF(ISNUMBER(MATCH(F818,Mar_Inputs_Calc_exHACC!O:O,0)),"Mar","-")</f>
        <v>-</v>
      </c>
      <c r="L818" s="1132" t="str">
        <f>IF(ISNUMBER(MATCH(F818,Jul_Inputs_Calc!P:P,0)),"Jul","-")</f>
        <v>Jul</v>
      </c>
      <c r="M818" s="1132" t="str">
        <f>IF(ISNUMBER(MATCH(F818,Sep_Inputs_Calc!O:O,0)),"Sep","-")</f>
        <v>-</v>
      </c>
      <c r="N818" s="1132" t="str">
        <f>IF(ISNUMBER(MATCH(F1615,Oct_Inputs_Calc!O:O,0)),"Oct","-")</f>
        <v>-</v>
      </c>
      <c r="O818" s="1132"/>
      <c r="P818" s="1138" t="str">
        <f>IF(A818=
"A",_xlfn.XLOOKUP(F818,'Section A - Public Patients'!T:T,'Section A - Public Patients'!S:S),
IF(A818="B",_xlfn.XLOOKUP(F818,'Section B - Private Patients'!T:T,'Section B - Private Patients'!S:S),
IF(A818="C",_xlfn.XLOOKUP(F818,'Section C - Psych &amp; Mental Hlth'!T:T,'Section C - Psych &amp; Mental Hlth'!S:S),
IF(A818="D",_xlfn.XLOOKUP(F818,'Section D - Res Com.Care, MPHS '!T:T,'Section D - Res Com.Care, MPHS '!S:S),
IF(A818="E",_xlfn.XLOOKUP(F818,'Section E - Miscellaneous '!T:T,'Section E - Miscellaneous '!S:S))))))</f>
        <v>LINKED-X</v>
      </c>
      <c r="Q818" s="1145" t="str">
        <f>IF(A818=
"A",_xlfn.XLOOKUP(F818,'Section A - Public Patients'!T:T,'Section A - Public Patients'!V:V),
IF(A818="B",_xlfn.XLOOKUP(F818,'Section B - Private Patients'!T:T,'Section B - Private Patients'!V:V),
IF(A818="C",_xlfn.XLOOKUP(F818,'Section C - Psych &amp; Mental Hlth'!T:T,'Section C - Psych &amp; Mental Hlth'!V:V),
IF(A818="D",_xlfn.XLOOKUP(F818,'Section D - Res Com.Care, MPHS '!T:T,'Section D - Res Com.Care, MPHS '!V:V),
IF(A818="E",_xlfn.XLOOKUP(F818,'Section E - Miscellaneous '!T:T,'Section E - Miscellaneous '!V:V))))))</f>
        <v>A-1.5-011</v>
      </c>
      <c r="R818" s="1202" t="str">
        <f t="shared" si="38"/>
        <v>GSWCOKLSDLic Shared Workers' Comp Other Renal Dialysis SD90005693</v>
      </c>
    </row>
    <row r="819" spans="1:18" x14ac:dyDescent="0.2">
      <c r="A819" s="1078" t="str">
        <f t="shared" si="37"/>
        <v>B</v>
      </c>
      <c r="B819" s="1086" t="s">
        <v>1863</v>
      </c>
      <c r="C819" s="1438" t="s">
        <v>1201</v>
      </c>
      <c r="D819" s="1089" t="s">
        <v>1202</v>
      </c>
      <c r="E819" s="1438">
        <v>90007456</v>
      </c>
      <c r="F819" s="1132" t="s">
        <v>5182</v>
      </c>
      <c r="G819" s="1132"/>
      <c r="H819" s="1132"/>
      <c r="I819" s="1132" t="str">
        <f t="shared" si="36"/>
        <v>----Jul----</v>
      </c>
      <c r="J819" s="1132" t="str">
        <f>IF(ISNUMBER(MATCH(F819,Jan_Inputs_Calc!O:O,0)),"Jan","-")</f>
        <v>-</v>
      </c>
      <c r="K819" s="1132" t="str">
        <f>IF(ISNUMBER(MATCH(F819,Mar_Inputs_Calc_exHACC!O:O,0)),"Mar","-")</f>
        <v>-</v>
      </c>
      <c r="L819" s="1132" t="str">
        <f>IF(ISNUMBER(MATCH(F819,Jul_Inputs_Calc!P:P,0)),"Jul","-")</f>
        <v>Jul</v>
      </c>
      <c r="M819" s="1132" t="str">
        <f>IF(ISNUMBER(MATCH(F819,Sep_Inputs_Calc!O:O,0)),"Sep","-")</f>
        <v>-</v>
      </c>
      <c r="N819" s="1132" t="str">
        <f>IF(ISNUMBER(MATCH(F1616,Oct_Inputs_Calc!O:O,0)),"Oct","-")</f>
        <v>-</v>
      </c>
      <c r="O819" s="1132"/>
      <c r="P819" s="1138" t="str">
        <f>IF(A819=
"A",_xlfn.XLOOKUP(F819,'Section A - Public Patients'!T:T,'Section A - Public Patients'!S:S),
IF(A819="B",_xlfn.XLOOKUP(F819,'Section B - Private Patients'!T:T,'Section B - Private Patients'!S:S),
IF(A819="C",_xlfn.XLOOKUP(F819,'Section C - Psych &amp; Mental Hlth'!T:T,'Section C - Psych &amp; Mental Hlth'!S:S),
IF(A819="D",_xlfn.XLOOKUP(F819,'Section D - Res Com.Care, MPHS '!T:T,'Section D - Res Com.Care, MPHS '!S:S),
IF(A819="E",_xlfn.XLOOKUP(F819,'Section E - Miscellaneous '!T:T,'Section E - Miscellaneous '!S:S))))))</f>
        <v>LINKED-X</v>
      </c>
      <c r="Q819" s="1145" t="str">
        <f>IF(A819=
"A",_xlfn.XLOOKUP(F819,'Section A - Public Patients'!T:T,'Section A - Public Patients'!V:V),
IF(A819="B",_xlfn.XLOOKUP(F819,'Section B - Private Patients'!T:T,'Section B - Private Patients'!V:V),
IF(A819="C",_xlfn.XLOOKUP(F819,'Section C - Psych &amp; Mental Hlth'!T:T,'Section C - Psych &amp; Mental Hlth'!V:V),
IF(A819="D",_xlfn.XLOOKUP(F819,'Section D - Res Com.Care, MPHS '!T:T,'Section D - Res Com.Care, MPHS '!V:V),
IF(A819="E",_xlfn.XLOOKUP(F819,'Section E - Miscellaneous '!T:T,'Section E - Miscellaneous '!V:V))))))</f>
        <v>A-1.5-007</v>
      </c>
      <c r="R819" s="1202" t="str">
        <f t="shared" si="38"/>
        <v>GSWCORLLic Shared Workers' Compensation Other Rehabilitation90007456</v>
      </c>
    </row>
    <row r="820" spans="1:18" x14ac:dyDescent="0.2">
      <c r="A820" s="1078" t="str">
        <f t="shared" si="37"/>
        <v>B</v>
      </c>
      <c r="B820" s="1086" t="s">
        <v>1863</v>
      </c>
      <c r="C820" s="1438" t="s">
        <v>1203</v>
      </c>
      <c r="D820" s="1089" t="s">
        <v>1204</v>
      </c>
      <c r="E820" s="1438">
        <v>90006516</v>
      </c>
      <c r="F820" s="1132" t="s">
        <v>5183</v>
      </c>
      <c r="G820" s="1132"/>
      <c r="H820" s="1132"/>
      <c r="I820" s="1132" t="str">
        <f t="shared" si="36"/>
        <v>----Jul----</v>
      </c>
      <c r="J820" s="1132" t="str">
        <f>IF(ISNUMBER(MATCH(F820,Jan_Inputs_Calc!O:O,0)),"Jan","-")</f>
        <v>-</v>
      </c>
      <c r="K820" s="1132" t="str">
        <f>IF(ISNUMBER(MATCH(F820,Mar_Inputs_Calc_exHACC!O:O,0)),"Mar","-")</f>
        <v>-</v>
      </c>
      <c r="L820" s="1132" t="str">
        <f>IF(ISNUMBER(MATCH(F820,Jul_Inputs_Calc!P:P,0)),"Jul","-")</f>
        <v>Jul</v>
      </c>
      <c r="M820" s="1132" t="str">
        <f>IF(ISNUMBER(MATCH(F820,Sep_Inputs_Calc!O:O,0)),"Sep","-")</f>
        <v>-</v>
      </c>
      <c r="N820" s="1132" t="str">
        <f>IF(ISNUMBER(MATCH(F1617,Oct_Inputs_Calc!O:O,0)),"Oct","-")</f>
        <v>-</v>
      </c>
      <c r="O820" s="1132"/>
      <c r="P820" s="1138" t="str">
        <f>IF(A820=
"A",_xlfn.XLOOKUP(F820,'Section A - Public Patients'!T:T,'Section A - Public Patients'!S:S),
IF(A820="B",_xlfn.XLOOKUP(F820,'Section B - Private Patients'!T:T,'Section B - Private Patients'!S:S),
IF(A820="C",_xlfn.XLOOKUP(F820,'Section C - Psych &amp; Mental Hlth'!T:T,'Section C - Psych &amp; Mental Hlth'!S:S),
IF(A820="D",_xlfn.XLOOKUP(F820,'Section D - Res Com.Care, MPHS '!T:T,'Section D - Res Com.Care, MPHS '!S:S),
IF(A820="E",_xlfn.XLOOKUP(F820,'Section E - Miscellaneous '!T:T,'Section E - Miscellaneous '!S:S))))))</f>
        <v>LINKED-X</v>
      </c>
      <c r="Q820" s="1145" t="str">
        <f>IF(A820=
"A",_xlfn.XLOOKUP(F820,'Section A - Public Patients'!T:T,'Section A - Public Patients'!V:V),
IF(A820="B",_xlfn.XLOOKUP(F820,'Section B - Private Patients'!T:T,'Section B - Private Patients'!V:V),
IF(A820="C",_xlfn.XLOOKUP(F820,'Section C - Psych &amp; Mental Hlth'!T:T,'Section C - Psych &amp; Mental Hlth'!V:V),
IF(A820="D",_xlfn.XLOOKUP(F820,'Section D - Res Com.Care, MPHS '!T:T,'Section D - Res Com.Care, MPHS '!V:V),
IF(A820="E",_xlfn.XLOOKUP(F820,'Section E - Miscellaneous '!T:T,'Section E - Miscellaneous '!V:V))))))</f>
        <v>A-1.5-008</v>
      </c>
      <c r="R820" s="1202" t="str">
        <f t="shared" si="38"/>
        <v>GSWCORLSDLic Shared Workers' Compensation Other Rehabilitation - SD90006516</v>
      </c>
    </row>
    <row r="821" spans="1:18" x14ac:dyDescent="0.2">
      <c r="A821" s="1078" t="str">
        <f t="shared" si="37"/>
        <v>B</v>
      </c>
      <c r="B821" s="1086" t="s">
        <v>2356</v>
      </c>
      <c r="C821" s="1438" t="s">
        <v>1205</v>
      </c>
      <c r="D821" s="1089" t="s">
        <v>1206</v>
      </c>
      <c r="E821" s="1438">
        <v>90007457</v>
      </c>
      <c r="F821" s="1132" t="s">
        <v>5184</v>
      </c>
      <c r="G821" s="1132"/>
      <c r="H821" s="1132"/>
      <c r="I821" s="1132" t="str">
        <f t="shared" si="36"/>
        <v>----Jul----</v>
      </c>
      <c r="J821" s="1132" t="str">
        <f>IF(ISNUMBER(MATCH(F821,Jan_Inputs_Calc!O:O,0)),"Jan","-")</f>
        <v>-</v>
      </c>
      <c r="K821" s="1132" t="str">
        <f>IF(ISNUMBER(MATCH(F821,Mar_Inputs_Calc_exHACC!O:O,0)),"Mar","-")</f>
        <v>-</v>
      </c>
      <c r="L821" s="1132" t="str">
        <f>IF(ISNUMBER(MATCH(F821,Jul_Inputs_Calc!P:P,0)),"Jul","-")</f>
        <v>Jul</v>
      </c>
      <c r="M821" s="1132" t="str">
        <f>IF(ISNUMBER(MATCH(F821,Sep_Inputs_Calc!O:O,0)),"Sep","-")</f>
        <v>-</v>
      </c>
      <c r="N821" s="1132" t="str">
        <f>IF(ISNUMBER(MATCH(F1618,Oct_Inputs_Calc!O:O,0)),"Oct","-")</f>
        <v>-</v>
      </c>
      <c r="O821" s="1132"/>
      <c r="P821" s="1138" t="str">
        <f>IF(A821=
"A",_xlfn.XLOOKUP(F821,'Section A - Public Patients'!T:T,'Section A - Public Patients'!S:S),
IF(A821="B",_xlfn.XLOOKUP(F821,'Section B - Private Patients'!T:T,'Section B - Private Patients'!S:S),
IF(A821="C",_xlfn.XLOOKUP(F821,'Section C - Psych &amp; Mental Hlth'!T:T,'Section C - Psych &amp; Mental Hlth'!S:S),
IF(A821="D",_xlfn.XLOOKUP(F821,'Section D - Res Com.Care, MPHS '!T:T,'Section D - Res Com.Care, MPHS '!S:S),
IF(A821="E",_xlfn.XLOOKUP(F821,'Section E - Miscellaneous '!T:T,'Section E - Miscellaneous '!S:S))))))</f>
        <v>LINKED-X</v>
      </c>
      <c r="Q821" s="1145" t="str">
        <f>IF(A821=
"A",_xlfn.XLOOKUP(F821,'Section A - Public Patients'!T:T,'Section A - Public Patients'!V:V),
IF(A821="B",_xlfn.XLOOKUP(F821,'Section B - Private Patients'!T:T,'Section B - Private Patients'!V:V),
IF(A821="C",_xlfn.XLOOKUP(F821,'Section C - Psych &amp; Mental Hlth'!T:T,'Section C - Psych &amp; Mental Hlth'!V:V),
IF(A821="D",_xlfn.XLOOKUP(F821,'Section D - Res Com.Care, MPHS '!T:T,'Section D - Res Com.Care, MPHS '!V:V),
IF(A821="E",_xlfn.XLOOKUP(F821,'Section E - Miscellaneous '!T:T,'Section E - Miscellaneous '!V:V))))))</f>
        <v>A-1.5-019</v>
      </c>
      <c r="R821" s="1202" t="str">
        <f t="shared" si="38"/>
        <v>GSWCONLLic Shared Workers' Comp Other Special Care Nursery90007457</v>
      </c>
    </row>
    <row r="822" spans="1:18" x14ac:dyDescent="0.2">
      <c r="A822" s="1078" t="str">
        <f t="shared" si="37"/>
        <v>B</v>
      </c>
      <c r="B822" s="1086" t="s">
        <v>2356</v>
      </c>
      <c r="C822" s="1438" t="s">
        <v>1207</v>
      </c>
      <c r="D822" s="1089" t="s">
        <v>1208</v>
      </c>
      <c r="E822" s="1438">
        <v>90006046</v>
      </c>
      <c r="F822" s="1132" t="s">
        <v>5185</v>
      </c>
      <c r="G822" s="1132"/>
      <c r="H822" s="1132"/>
      <c r="I822" s="1132" t="str">
        <f t="shared" si="36"/>
        <v>----Jul----</v>
      </c>
      <c r="J822" s="1132" t="str">
        <f>IF(ISNUMBER(MATCH(F822,Jan_Inputs_Calc!O:O,0)),"Jan","-")</f>
        <v>-</v>
      </c>
      <c r="K822" s="1132" t="str">
        <f>IF(ISNUMBER(MATCH(F822,Mar_Inputs_Calc_exHACC!O:O,0)),"Mar","-")</f>
        <v>-</v>
      </c>
      <c r="L822" s="1132" t="str">
        <f>IF(ISNUMBER(MATCH(F822,Jul_Inputs_Calc!P:P,0)),"Jul","-")</f>
        <v>Jul</v>
      </c>
      <c r="M822" s="1132" t="str">
        <f>IF(ISNUMBER(MATCH(F822,Sep_Inputs_Calc!O:O,0)),"Sep","-")</f>
        <v>-</v>
      </c>
      <c r="N822" s="1132" t="str">
        <f>IF(ISNUMBER(MATCH(F1619,Oct_Inputs_Calc!O:O,0)),"Oct","-")</f>
        <v>-</v>
      </c>
      <c r="O822" s="1132"/>
      <c r="P822" s="1138" t="str">
        <f>IF(A822=
"A",_xlfn.XLOOKUP(F822,'Section A - Public Patients'!T:T,'Section A - Public Patients'!S:S),
IF(A822="B",_xlfn.XLOOKUP(F822,'Section B - Private Patients'!T:T,'Section B - Private Patients'!S:S),
IF(A822="C",_xlfn.XLOOKUP(F822,'Section C - Psych &amp; Mental Hlth'!T:T,'Section C - Psych &amp; Mental Hlth'!S:S),
IF(A822="D",_xlfn.XLOOKUP(F822,'Section D - Res Com.Care, MPHS '!T:T,'Section D - Res Com.Care, MPHS '!S:S),
IF(A822="E",_xlfn.XLOOKUP(F822,'Section E - Miscellaneous '!T:T,'Section E - Miscellaneous '!S:S))))))</f>
        <v>LINKED-X</v>
      </c>
      <c r="Q822" s="1145" t="str">
        <f>IF(A822=
"A",_xlfn.XLOOKUP(F822,'Section A - Public Patients'!T:T,'Section A - Public Patients'!V:V),
IF(A822="B",_xlfn.XLOOKUP(F822,'Section B - Private Patients'!T:T,'Section B - Private Patients'!V:V),
IF(A822="C",_xlfn.XLOOKUP(F822,'Section C - Psych &amp; Mental Hlth'!T:T,'Section C - Psych &amp; Mental Hlth'!V:V),
IF(A822="D",_xlfn.XLOOKUP(F822,'Section D - Res Com.Care, MPHS '!T:T,'Section D - Res Com.Care, MPHS '!V:V),
IF(A822="E",_xlfn.XLOOKUP(F822,'Section E - Miscellaneous '!T:T,'Section E - Miscellaneous '!V:V))))))</f>
        <v>A-1.5-020</v>
      </c>
      <c r="R822" s="1202" t="str">
        <f t="shared" si="38"/>
        <v>GSWCONLSDLic Shared Workers' Comp Other Special Care Nursery SD90006046</v>
      </c>
    </row>
    <row r="823" spans="1:18" x14ac:dyDescent="0.2">
      <c r="A823" s="1078" t="str">
        <f t="shared" si="37"/>
        <v>B</v>
      </c>
      <c r="B823" s="1086" t="s">
        <v>2356</v>
      </c>
      <c r="C823" s="1438" t="s">
        <v>1209</v>
      </c>
      <c r="D823" s="1089" t="s">
        <v>1210</v>
      </c>
      <c r="E823" s="1438">
        <v>90007458</v>
      </c>
      <c r="F823" s="1132" t="s">
        <v>5186</v>
      </c>
      <c r="G823" s="1132"/>
      <c r="H823" s="1132"/>
      <c r="I823" s="1132" t="str">
        <f t="shared" si="36"/>
        <v>----Jul----</v>
      </c>
      <c r="J823" s="1132" t="str">
        <f>IF(ISNUMBER(MATCH(F823,Jan_Inputs_Calc!O:O,0)),"Jan","-")</f>
        <v>-</v>
      </c>
      <c r="K823" s="1132" t="str">
        <f>IF(ISNUMBER(MATCH(F823,Mar_Inputs_Calc_exHACC!O:O,0)),"Mar","-")</f>
        <v>-</v>
      </c>
      <c r="L823" s="1132" t="str">
        <f>IF(ISNUMBER(MATCH(F823,Jul_Inputs_Calc!P:P,0)),"Jul","-")</f>
        <v>Jul</v>
      </c>
      <c r="M823" s="1132" t="str">
        <f>IF(ISNUMBER(MATCH(F823,Sep_Inputs_Calc!O:O,0)),"Sep","-")</f>
        <v>-</v>
      </c>
      <c r="N823" s="1132" t="str">
        <f>IF(ISNUMBER(MATCH(F1620,Oct_Inputs_Calc!O:O,0)),"Oct","-")</f>
        <v>-</v>
      </c>
      <c r="O823" s="1132"/>
      <c r="P823" s="1138" t="str">
        <f>IF(A823=
"A",_xlfn.XLOOKUP(F823,'Section A - Public Patients'!T:T,'Section A - Public Patients'!S:S),
IF(A823="B",_xlfn.XLOOKUP(F823,'Section B - Private Patients'!T:T,'Section B - Private Patients'!S:S),
IF(A823="C",_xlfn.XLOOKUP(F823,'Section C - Psych &amp; Mental Hlth'!T:T,'Section C - Psych &amp; Mental Hlth'!S:S),
IF(A823="D",_xlfn.XLOOKUP(F823,'Section D - Res Com.Care, MPHS '!T:T,'Section D - Res Com.Care, MPHS '!S:S),
IF(A823="E",_xlfn.XLOOKUP(F823,'Section E - Miscellaneous '!T:T,'Section E - Miscellaneous '!S:S))))))</f>
        <v>LINKED-X</v>
      </c>
      <c r="Q823" s="1145" t="str">
        <f>IF(A823=
"A",_xlfn.XLOOKUP(F823,'Section A - Public Patients'!T:T,'Section A - Public Patients'!V:V),
IF(A823="B",_xlfn.XLOOKUP(F823,'Section B - Private Patients'!T:T,'Section B - Private Patients'!V:V),
IF(A823="C",_xlfn.XLOOKUP(F823,'Section C - Psych &amp; Mental Hlth'!T:T,'Section C - Psych &amp; Mental Hlth'!V:V),
IF(A823="D",_xlfn.XLOOKUP(F823,'Section D - Res Com.Care, MPHS '!T:T,'Section D - Res Com.Care, MPHS '!V:V),
IF(A823="E",_xlfn.XLOOKUP(F823,'Section E - Miscellaneous '!T:T,'Section E - Miscellaneous '!V:V))))))</f>
        <v>A-1.5-019</v>
      </c>
      <c r="R823" s="1202" t="str">
        <f t="shared" si="38"/>
        <v>GSWCOQLLic Shared Workers' Comp Other Qualified Special Care Nursery90007458</v>
      </c>
    </row>
    <row r="824" spans="1:18" x14ac:dyDescent="0.2">
      <c r="A824" s="1078" t="str">
        <f t="shared" si="37"/>
        <v>B</v>
      </c>
      <c r="B824" s="1086" t="s">
        <v>2356</v>
      </c>
      <c r="C824" s="1438" t="s">
        <v>1211</v>
      </c>
      <c r="D824" s="1089" t="s">
        <v>1212</v>
      </c>
      <c r="E824" s="1438">
        <v>90006517</v>
      </c>
      <c r="F824" s="1132" t="s">
        <v>5187</v>
      </c>
      <c r="G824" s="1132"/>
      <c r="H824" s="1132"/>
      <c r="I824" s="1132" t="str">
        <f t="shared" si="36"/>
        <v>----Jul----</v>
      </c>
      <c r="J824" s="1132" t="str">
        <f>IF(ISNUMBER(MATCH(F824,Jan_Inputs_Calc!O:O,0)),"Jan","-")</f>
        <v>-</v>
      </c>
      <c r="K824" s="1132" t="str">
        <f>IF(ISNUMBER(MATCH(F824,Mar_Inputs_Calc_exHACC!O:O,0)),"Mar","-")</f>
        <v>-</v>
      </c>
      <c r="L824" s="1132" t="str">
        <f>IF(ISNUMBER(MATCH(F824,Jul_Inputs_Calc!P:P,0)),"Jul","-")</f>
        <v>Jul</v>
      </c>
      <c r="M824" s="1132" t="str">
        <f>IF(ISNUMBER(MATCH(F824,Sep_Inputs_Calc!O:O,0)),"Sep","-")</f>
        <v>-</v>
      </c>
      <c r="N824" s="1132" t="str">
        <f>IF(ISNUMBER(MATCH(F1621,Oct_Inputs_Calc!O:O,0)),"Oct","-")</f>
        <v>-</v>
      </c>
      <c r="O824" s="1132"/>
      <c r="P824" s="1138" t="str">
        <f>IF(A824=
"A",_xlfn.XLOOKUP(F824,'Section A - Public Patients'!T:T,'Section A - Public Patients'!S:S),
IF(A824="B",_xlfn.XLOOKUP(F824,'Section B - Private Patients'!T:T,'Section B - Private Patients'!S:S),
IF(A824="C",_xlfn.XLOOKUP(F824,'Section C - Psych &amp; Mental Hlth'!T:T,'Section C - Psych &amp; Mental Hlth'!S:S),
IF(A824="D",_xlfn.XLOOKUP(F824,'Section D - Res Com.Care, MPHS '!T:T,'Section D - Res Com.Care, MPHS '!S:S),
IF(A824="E",_xlfn.XLOOKUP(F824,'Section E - Miscellaneous '!T:T,'Section E - Miscellaneous '!S:S))))))</f>
        <v>LINKED-X</v>
      </c>
      <c r="Q824" s="1145" t="str">
        <f>IF(A824=
"A",_xlfn.XLOOKUP(F824,'Section A - Public Patients'!T:T,'Section A - Public Patients'!V:V),
IF(A824="B",_xlfn.XLOOKUP(F824,'Section B - Private Patients'!T:T,'Section B - Private Patients'!V:V),
IF(A824="C",_xlfn.XLOOKUP(F824,'Section C - Psych &amp; Mental Hlth'!T:T,'Section C - Psych &amp; Mental Hlth'!V:V),
IF(A824="D",_xlfn.XLOOKUP(F824,'Section D - Res Com.Care, MPHS '!T:T,'Section D - Res Com.Care, MPHS '!V:V),
IF(A824="E",_xlfn.XLOOKUP(F824,'Section E - Miscellaneous '!T:T,'Section E - Miscellaneous '!V:V))))))</f>
        <v>A-1.5-020</v>
      </c>
      <c r="R824" s="1202" t="str">
        <f t="shared" si="38"/>
        <v>GSWCOQLSDLic Shared Workers' Comp Other Qualified Special Care Nursery SD90006517</v>
      </c>
    </row>
    <row r="825" spans="1:18" x14ac:dyDescent="0.2">
      <c r="A825" s="1078" t="str">
        <f t="shared" si="37"/>
        <v>B</v>
      </c>
      <c r="B825" s="1086" t="s">
        <v>2870</v>
      </c>
      <c r="C825" s="1438" t="s">
        <v>2745</v>
      </c>
      <c r="D825" s="1089" t="s">
        <v>3119</v>
      </c>
      <c r="E825" s="1438">
        <v>90007367</v>
      </c>
      <c r="F825" s="1132" t="s">
        <v>5188</v>
      </c>
      <c r="G825" s="1132"/>
      <c r="H825" s="1132"/>
      <c r="I825" s="1132" t="str">
        <f t="shared" si="36"/>
        <v>----Jul----</v>
      </c>
      <c r="J825" s="1132" t="str">
        <f>IF(ISNUMBER(MATCH(F825,Jan_Inputs_Calc!O:O,0)),"Jan","-")</f>
        <v>-</v>
      </c>
      <c r="K825" s="1132" t="str">
        <f>IF(ISNUMBER(MATCH(F825,Mar_Inputs_Calc_exHACC!O:O,0)),"Mar","-")</f>
        <v>-</v>
      </c>
      <c r="L825" s="1132" t="str">
        <f>IF(ISNUMBER(MATCH(F825,Jul_Inputs_Calc!P:P,0)),"Jul","-")</f>
        <v>Jul</v>
      </c>
      <c r="M825" s="1132" t="str">
        <f>IF(ISNUMBER(MATCH(F825,Sep_Inputs_Calc!O:O,0)),"Sep","-")</f>
        <v>-</v>
      </c>
      <c r="N825" s="1132" t="str">
        <f>IF(ISNUMBER(MATCH(F1622,Oct_Inputs_Calc!O:O,0)),"Oct","-")</f>
        <v>-</v>
      </c>
      <c r="O825" s="1132"/>
      <c r="P825" s="1138" t="str">
        <f>IF(A825=
"A",_xlfn.XLOOKUP(F825,'Section A - Public Patients'!T:T,'Section A - Public Patients'!S:S),
IF(A825="B",_xlfn.XLOOKUP(F825,'Section B - Private Patients'!T:T,'Section B - Private Patients'!S:S),
IF(A825="C",_xlfn.XLOOKUP(F825,'Section C - Psych &amp; Mental Hlth'!T:T,'Section C - Psych &amp; Mental Hlth'!S:S),
IF(A825="D",_xlfn.XLOOKUP(F825,'Section D - Res Com.Care, MPHS '!T:T,'Section D - Res Com.Care, MPHS '!S:S),
IF(A825="E",_xlfn.XLOOKUP(F825,'Section E - Miscellaneous '!T:T,'Section E - Miscellaneous '!S:S))))))</f>
        <v>LINKED-X</v>
      </c>
      <c r="Q825" s="1145" t="str">
        <f>IF(A825=
"A",_xlfn.XLOOKUP(F825,'Section A - Public Patients'!T:T,'Section A - Public Patients'!V:V),
IF(A825="B",_xlfn.XLOOKUP(F825,'Section B - Private Patients'!T:T,'Section B - Private Patients'!V:V),
IF(A825="C",_xlfn.XLOOKUP(F825,'Section C - Psych &amp; Mental Hlth'!T:T,'Section C - Psych &amp; Mental Hlth'!V:V),
IF(A825="D",_xlfn.XLOOKUP(F825,'Section D - Res Com.Care, MPHS '!T:T,'Section D - Res Com.Care, MPHS '!V:V),
IF(A825="E",_xlfn.XLOOKUP(F825,'Section E - Miscellaneous '!T:T,'Section E - Miscellaneous '!V:V))))))</f>
        <v>A-1.5-001</v>
      </c>
      <c r="R825" s="1202" t="str">
        <f t="shared" si="38"/>
        <v>GSMVNOLLic Share Motor Vehicle NIIS Other90007367</v>
      </c>
    </row>
    <row r="826" spans="1:18" x14ac:dyDescent="0.2">
      <c r="A826" s="1078" t="str">
        <f t="shared" si="37"/>
        <v>B</v>
      </c>
      <c r="B826" s="1086" t="s">
        <v>2870</v>
      </c>
      <c r="C826" s="1438" t="s">
        <v>2751</v>
      </c>
      <c r="D826" s="1089" t="s">
        <v>3120</v>
      </c>
      <c r="E826" s="1438">
        <v>90005579</v>
      </c>
      <c r="F826" s="1132" t="s">
        <v>5189</v>
      </c>
      <c r="G826" s="1132"/>
      <c r="H826" s="1132"/>
      <c r="I826" s="1132" t="str">
        <f t="shared" si="36"/>
        <v>----Jul----</v>
      </c>
      <c r="J826" s="1132" t="str">
        <f>IF(ISNUMBER(MATCH(F826,Jan_Inputs_Calc!O:O,0)),"Jan","-")</f>
        <v>-</v>
      </c>
      <c r="K826" s="1132" t="str">
        <f>IF(ISNUMBER(MATCH(F826,Mar_Inputs_Calc_exHACC!O:O,0)),"Mar","-")</f>
        <v>-</v>
      </c>
      <c r="L826" s="1132" t="str">
        <f>IF(ISNUMBER(MATCH(F826,Jul_Inputs_Calc!P:P,0)),"Jul","-")</f>
        <v>Jul</v>
      </c>
      <c r="M826" s="1132" t="str">
        <f>IF(ISNUMBER(MATCH(F826,Sep_Inputs_Calc!O:O,0)),"Sep","-")</f>
        <v>-</v>
      </c>
      <c r="N826" s="1132" t="str">
        <f>IF(ISNUMBER(MATCH(F1623,Oct_Inputs_Calc!O:O,0)),"Oct","-")</f>
        <v>-</v>
      </c>
      <c r="O826" s="1132"/>
      <c r="P826" s="1138" t="str">
        <f>IF(A826=
"A",_xlfn.XLOOKUP(F826,'Section A - Public Patients'!T:T,'Section A - Public Patients'!S:S),
IF(A826="B",_xlfn.XLOOKUP(F826,'Section B - Private Patients'!T:T,'Section B - Private Patients'!S:S),
IF(A826="C",_xlfn.XLOOKUP(F826,'Section C - Psych &amp; Mental Hlth'!T:T,'Section C - Psych &amp; Mental Hlth'!S:S),
IF(A826="D",_xlfn.XLOOKUP(F826,'Section D - Res Com.Care, MPHS '!T:T,'Section D - Res Com.Care, MPHS '!S:S),
IF(A826="E",_xlfn.XLOOKUP(F826,'Section E - Miscellaneous '!T:T,'Section E - Miscellaneous '!S:S))))))</f>
        <v>LINKED-X</v>
      </c>
      <c r="Q826" s="1145" t="str">
        <f>IF(A826=
"A",_xlfn.XLOOKUP(F826,'Section A - Public Patients'!T:T,'Section A - Public Patients'!V:V),
IF(A826="B",_xlfn.XLOOKUP(F826,'Section B - Private Patients'!T:T,'Section B - Private Patients'!V:V),
IF(A826="C",_xlfn.XLOOKUP(F826,'Section C - Psych &amp; Mental Hlth'!T:T,'Section C - Psych &amp; Mental Hlth'!V:V),
IF(A826="D",_xlfn.XLOOKUP(F826,'Section D - Res Com.Care, MPHS '!T:T,'Section D - Res Com.Care, MPHS '!V:V),
IF(A826="E",_xlfn.XLOOKUP(F826,'Section E - Miscellaneous '!T:T,'Section E - Miscellaneous '!V:V))))))</f>
        <v>A-1.5-002</v>
      </c>
      <c r="R826" s="1202" t="str">
        <f t="shared" si="38"/>
        <v>GSMVNOLSDLic Share Motor Vehicle NIIS Other SD90005579</v>
      </c>
    </row>
    <row r="827" spans="1:18" x14ac:dyDescent="0.2">
      <c r="A827" s="1078" t="str">
        <f t="shared" si="37"/>
        <v>B</v>
      </c>
      <c r="B827" s="1086" t="s">
        <v>2870</v>
      </c>
      <c r="C827" s="1438" t="s">
        <v>2920</v>
      </c>
      <c r="D827" s="1089" t="s">
        <v>3123</v>
      </c>
      <c r="E827" s="1438">
        <v>90007460</v>
      </c>
      <c r="F827" s="1132" t="s">
        <v>5190</v>
      </c>
      <c r="G827" s="1132"/>
      <c r="H827" s="1132"/>
      <c r="I827" s="1132" t="str">
        <f t="shared" si="36"/>
        <v>----Jul----</v>
      </c>
      <c r="J827" s="1132" t="str">
        <f>IF(ISNUMBER(MATCH(F827,Jan_Inputs_Calc!O:O,0)),"Jan","-")</f>
        <v>-</v>
      </c>
      <c r="K827" s="1132" t="str">
        <f>IF(ISNUMBER(MATCH(F827,Mar_Inputs_Calc_exHACC!O:O,0)),"Mar","-")</f>
        <v>-</v>
      </c>
      <c r="L827" s="1132" t="str">
        <f>IF(ISNUMBER(MATCH(F827,Jul_Inputs_Calc!P:P,0)),"Jul","-")</f>
        <v>Jul</v>
      </c>
      <c r="M827" s="1132" t="str">
        <f>IF(ISNUMBER(MATCH(F827,Sep_Inputs_Calc!O:O,0)),"Sep","-")</f>
        <v>-</v>
      </c>
      <c r="N827" s="1132" t="str">
        <f>IF(ISNUMBER(MATCH(F1624,Oct_Inputs_Calc!O:O,0)),"Oct","-")</f>
        <v>-</v>
      </c>
      <c r="O827" s="1132"/>
      <c r="P827" s="1138" t="str">
        <f>IF(A827=
"A",_xlfn.XLOOKUP(F827,'Section A - Public Patients'!T:T,'Section A - Public Patients'!S:S),
IF(A827="B",_xlfn.XLOOKUP(F827,'Section B - Private Patients'!T:T,'Section B - Private Patients'!S:S),
IF(A827="C",_xlfn.XLOOKUP(F827,'Section C - Psych &amp; Mental Hlth'!T:T,'Section C - Psych &amp; Mental Hlth'!S:S),
IF(A827="D",_xlfn.XLOOKUP(F827,'Section D - Res Com.Care, MPHS '!T:T,'Section D - Res Com.Care, MPHS '!S:S),
IF(A827="E",_xlfn.XLOOKUP(F827,'Section E - Miscellaneous '!T:T,'Section E - Miscellaneous '!S:S))))))</f>
        <v>LINKED-X</v>
      </c>
      <c r="Q827" s="1145" t="str">
        <f>IF(A827=
"A",_xlfn.XLOOKUP(F827,'Section A - Public Patients'!T:T,'Section A - Public Patients'!V:V),
IF(A827="B",_xlfn.XLOOKUP(F827,'Section B - Private Patients'!T:T,'Section B - Private Patients'!V:V),
IF(A827="C",_xlfn.XLOOKUP(F827,'Section C - Psych &amp; Mental Hlth'!T:T,'Section C - Psych &amp; Mental Hlth'!V:V),
IF(A827="D",_xlfn.XLOOKUP(F827,'Section D - Res Com.Care, MPHS '!T:T,'Section D - Res Com.Care, MPHS '!V:V),
IF(A827="E",_xlfn.XLOOKUP(F827,'Section E - Miscellaneous '!T:T,'Section E - Miscellaneous '!V:V))))))</f>
        <v>A-1.5-027</v>
      </c>
      <c r="R827" s="1202" t="str">
        <f t="shared" si="38"/>
        <v>GSMVNOLLLic Share Motor Vehicle NIIS Other Long Stay90007460</v>
      </c>
    </row>
    <row r="828" spans="1:18" x14ac:dyDescent="0.2">
      <c r="A828" s="1078" t="str">
        <f t="shared" si="37"/>
        <v>B</v>
      </c>
      <c r="B828" s="1086" t="s">
        <v>2870</v>
      </c>
      <c r="C828" s="1438" t="s">
        <v>2922</v>
      </c>
      <c r="D828" s="1089" t="s">
        <v>3124</v>
      </c>
      <c r="E828" s="1438">
        <v>90006518</v>
      </c>
      <c r="F828" s="1132" t="s">
        <v>5191</v>
      </c>
      <c r="G828" s="1132"/>
      <c r="H828" s="1132"/>
      <c r="I828" s="1132" t="str">
        <f t="shared" si="36"/>
        <v>----Jul----</v>
      </c>
      <c r="J828" s="1132" t="str">
        <f>IF(ISNUMBER(MATCH(F828,Jan_Inputs_Calc!O:O,0)),"Jan","-")</f>
        <v>-</v>
      </c>
      <c r="K828" s="1132" t="str">
        <f>IF(ISNUMBER(MATCH(F828,Mar_Inputs_Calc_exHACC!O:O,0)),"Mar","-")</f>
        <v>-</v>
      </c>
      <c r="L828" s="1132" t="str">
        <f>IF(ISNUMBER(MATCH(F828,Jul_Inputs_Calc!P:P,0)),"Jul","-")</f>
        <v>Jul</v>
      </c>
      <c r="M828" s="1132" t="str">
        <f>IF(ISNUMBER(MATCH(F828,Sep_Inputs_Calc!O:O,0)),"Sep","-")</f>
        <v>-</v>
      </c>
      <c r="N828" s="1132" t="str">
        <f>IF(ISNUMBER(MATCH(F1625,Oct_Inputs_Calc!O:O,0)),"Oct","-")</f>
        <v>-</v>
      </c>
      <c r="O828" s="1132"/>
      <c r="P828" s="1138" t="str">
        <f>IF(A828=
"A",_xlfn.XLOOKUP(F828,'Section A - Public Patients'!T:T,'Section A - Public Patients'!S:S),
IF(A828="B",_xlfn.XLOOKUP(F828,'Section B - Private Patients'!T:T,'Section B - Private Patients'!S:S),
IF(A828="C",_xlfn.XLOOKUP(F828,'Section C - Psych &amp; Mental Hlth'!T:T,'Section C - Psych &amp; Mental Hlth'!S:S),
IF(A828="D",_xlfn.XLOOKUP(F828,'Section D - Res Com.Care, MPHS '!T:T,'Section D - Res Com.Care, MPHS '!S:S),
IF(A828="E",_xlfn.XLOOKUP(F828,'Section E - Miscellaneous '!T:T,'Section E - Miscellaneous '!S:S))))))</f>
        <v>LINKED-X</v>
      </c>
      <c r="Q828" s="1145" t="str">
        <f>IF(A828=
"A",_xlfn.XLOOKUP(F828,'Section A - Public Patients'!T:T,'Section A - Public Patients'!V:V),
IF(A828="B",_xlfn.XLOOKUP(F828,'Section B - Private Patients'!T:T,'Section B - Private Patients'!V:V),
IF(A828="C",_xlfn.XLOOKUP(F828,'Section C - Psych &amp; Mental Hlth'!T:T,'Section C - Psych &amp; Mental Hlth'!V:V),
IF(A828="D",_xlfn.XLOOKUP(F828,'Section D - Res Com.Care, MPHS '!T:T,'Section D - Res Com.Care, MPHS '!V:V),
IF(A828="E",_xlfn.XLOOKUP(F828,'Section E - Miscellaneous '!T:T,'Section E - Miscellaneous '!V:V))))))</f>
        <v>A-1.5-028</v>
      </c>
      <c r="R828" s="1202" t="str">
        <f t="shared" si="38"/>
        <v>GSMVNOLLSLic Share Motor Vehicle NIIS Other Long Stay SD90006518</v>
      </c>
    </row>
    <row r="829" spans="1:18" x14ac:dyDescent="0.2">
      <c r="A829" s="1078" t="str">
        <f t="shared" si="37"/>
        <v>B</v>
      </c>
      <c r="B829" s="1086" t="s">
        <v>2870</v>
      </c>
      <c r="C829" s="1438" t="s">
        <v>2924</v>
      </c>
      <c r="D829" s="1089" t="s">
        <v>3125</v>
      </c>
      <c r="E829" s="1438">
        <v>90007461</v>
      </c>
      <c r="F829" s="1132" t="s">
        <v>5192</v>
      </c>
      <c r="G829" s="1132"/>
      <c r="H829" s="1132"/>
      <c r="I829" s="1132" t="str">
        <f t="shared" si="36"/>
        <v>----Jul----</v>
      </c>
      <c r="J829" s="1132" t="str">
        <f>IF(ISNUMBER(MATCH(F829,Jan_Inputs_Calc!O:O,0)),"Jan","-")</f>
        <v>-</v>
      </c>
      <c r="K829" s="1132" t="str">
        <f>IF(ISNUMBER(MATCH(F829,Mar_Inputs_Calc_exHACC!O:O,0)),"Mar","-")</f>
        <v>-</v>
      </c>
      <c r="L829" s="1132" t="str">
        <f>IF(ISNUMBER(MATCH(F829,Jul_Inputs_Calc!P:P,0)),"Jul","-")</f>
        <v>Jul</v>
      </c>
      <c r="M829" s="1132" t="str">
        <f>IF(ISNUMBER(MATCH(F829,Sep_Inputs_Calc!O:O,0)),"Sep","-")</f>
        <v>-</v>
      </c>
      <c r="N829" s="1132" t="str">
        <f>IF(ISNUMBER(MATCH(F1626,Oct_Inputs_Calc!O:O,0)),"Oct","-")</f>
        <v>-</v>
      </c>
      <c r="O829" s="1132"/>
      <c r="P829" s="1138" t="str">
        <f>IF(A829=
"A",_xlfn.XLOOKUP(F829,'Section A - Public Patients'!T:T,'Section A - Public Patients'!S:S),
IF(A829="B",_xlfn.XLOOKUP(F829,'Section B - Private Patients'!T:T,'Section B - Private Patients'!S:S),
IF(A829="C",_xlfn.XLOOKUP(F829,'Section C - Psych &amp; Mental Hlth'!T:T,'Section C - Psych &amp; Mental Hlth'!S:S),
IF(A829="D",_xlfn.XLOOKUP(F829,'Section D - Res Com.Care, MPHS '!T:T,'Section D - Res Com.Care, MPHS '!S:S),
IF(A829="E",_xlfn.XLOOKUP(F829,'Section E - Miscellaneous '!T:T,'Section E - Miscellaneous '!S:S))))))</f>
        <v>LINKED-X</v>
      </c>
      <c r="Q829" s="1145" t="str">
        <f>IF(A829=
"A",_xlfn.XLOOKUP(F829,'Section A - Public Patients'!T:T,'Section A - Public Patients'!V:V),
IF(A829="B",_xlfn.XLOOKUP(F829,'Section B - Private Patients'!T:T,'Section B - Private Patients'!V:V),
IF(A829="C",_xlfn.XLOOKUP(F829,'Section C - Psych &amp; Mental Hlth'!T:T,'Section C - Psych &amp; Mental Hlth'!V:V),
IF(A829="D",_xlfn.XLOOKUP(F829,'Section D - Res Com.Care, MPHS '!T:T,'Section D - Res Com.Care, MPHS '!V:V),
IF(A829="E",_xlfn.XLOOKUP(F829,'Section E - Miscellaneous '!T:T,'Section E - Miscellaneous '!V:V))))))</f>
        <v>A-1.5-009</v>
      </c>
      <c r="R829" s="1202" t="str">
        <f t="shared" si="38"/>
        <v>GSMVNOBLLic Share Motor Vehicle NIIS Other Burns90007461</v>
      </c>
    </row>
    <row r="830" spans="1:18" x14ac:dyDescent="0.2">
      <c r="A830" s="1078" t="str">
        <f t="shared" si="37"/>
        <v>B</v>
      </c>
      <c r="B830" s="1086" t="s">
        <v>2870</v>
      </c>
      <c r="C830" s="1438" t="s">
        <v>2926</v>
      </c>
      <c r="D830" s="1089" t="s">
        <v>3126</v>
      </c>
      <c r="E830" s="1438">
        <v>90006047</v>
      </c>
      <c r="F830" s="1132" t="s">
        <v>5193</v>
      </c>
      <c r="G830" s="1132"/>
      <c r="H830" s="1132"/>
      <c r="I830" s="1132" t="str">
        <f t="shared" si="36"/>
        <v>----Jul----</v>
      </c>
      <c r="J830" s="1132" t="str">
        <f>IF(ISNUMBER(MATCH(F830,Jan_Inputs_Calc!O:O,0)),"Jan","-")</f>
        <v>-</v>
      </c>
      <c r="K830" s="1132" t="str">
        <f>IF(ISNUMBER(MATCH(F830,Mar_Inputs_Calc_exHACC!O:O,0)),"Mar","-")</f>
        <v>-</v>
      </c>
      <c r="L830" s="1132" t="str">
        <f>IF(ISNUMBER(MATCH(F830,Jul_Inputs_Calc!P:P,0)),"Jul","-")</f>
        <v>Jul</v>
      </c>
      <c r="M830" s="1132" t="str">
        <f>IF(ISNUMBER(MATCH(F830,Sep_Inputs_Calc!O:O,0)),"Sep","-")</f>
        <v>-</v>
      </c>
      <c r="N830" s="1132" t="str">
        <f>IF(ISNUMBER(MATCH(F1627,Oct_Inputs_Calc!O:O,0)),"Oct","-")</f>
        <v>-</v>
      </c>
      <c r="O830" s="1132"/>
      <c r="P830" s="1138" t="str">
        <f>IF(A830=
"A",_xlfn.XLOOKUP(F830,'Section A - Public Patients'!T:T,'Section A - Public Patients'!S:S),
IF(A830="B",_xlfn.XLOOKUP(F830,'Section B - Private Patients'!T:T,'Section B - Private Patients'!S:S),
IF(A830="C",_xlfn.XLOOKUP(F830,'Section C - Psych &amp; Mental Hlth'!T:T,'Section C - Psych &amp; Mental Hlth'!S:S),
IF(A830="D",_xlfn.XLOOKUP(F830,'Section D - Res Com.Care, MPHS '!T:T,'Section D - Res Com.Care, MPHS '!S:S),
IF(A830="E",_xlfn.XLOOKUP(F830,'Section E - Miscellaneous '!T:T,'Section E - Miscellaneous '!S:S))))))</f>
        <v>LINKED-X</v>
      </c>
      <c r="Q830" s="1145" t="str">
        <f>IF(A830=
"A",_xlfn.XLOOKUP(F830,'Section A - Public Patients'!T:T,'Section A - Public Patients'!V:V),
IF(A830="B",_xlfn.XLOOKUP(F830,'Section B - Private Patients'!T:T,'Section B - Private Patients'!V:V),
IF(A830="C",_xlfn.XLOOKUP(F830,'Section C - Psych &amp; Mental Hlth'!T:T,'Section C - Psych &amp; Mental Hlth'!V:V),
IF(A830="D",_xlfn.XLOOKUP(F830,'Section D - Res Com.Care, MPHS '!T:T,'Section D - Res Com.Care, MPHS '!V:V),
IF(A830="E",_xlfn.XLOOKUP(F830,'Section E - Miscellaneous '!T:T,'Section E - Miscellaneous '!V:V))))))</f>
        <v>A-1.5-004</v>
      </c>
      <c r="R830" s="1202" t="str">
        <f t="shared" si="38"/>
        <v>GSMVNOBLSLic Share Motor Vehicle NIIS Other Burns SD90006047</v>
      </c>
    </row>
    <row r="831" spans="1:18" x14ac:dyDescent="0.2">
      <c r="A831" s="1078" t="str">
        <f t="shared" si="37"/>
        <v>B</v>
      </c>
      <c r="B831" s="1086" t="s">
        <v>2870</v>
      </c>
      <c r="C831" s="1438" t="s">
        <v>2928</v>
      </c>
      <c r="D831" s="1089" t="s">
        <v>3127</v>
      </c>
      <c r="E831" s="1438">
        <v>90007462</v>
      </c>
      <c r="F831" s="1132" t="s">
        <v>5194</v>
      </c>
      <c r="G831" s="1132"/>
      <c r="H831" s="1132"/>
      <c r="I831" s="1132" t="str">
        <f t="shared" si="36"/>
        <v>----Jul----</v>
      </c>
      <c r="J831" s="1132" t="str">
        <f>IF(ISNUMBER(MATCH(F831,Jan_Inputs_Calc!O:O,0)),"Jan","-")</f>
        <v>-</v>
      </c>
      <c r="K831" s="1132" t="str">
        <f>IF(ISNUMBER(MATCH(F831,Mar_Inputs_Calc_exHACC!O:O,0)),"Mar","-")</f>
        <v>-</v>
      </c>
      <c r="L831" s="1132" t="str">
        <f>IF(ISNUMBER(MATCH(F831,Jul_Inputs_Calc!P:P,0)),"Jul","-")</f>
        <v>Jul</v>
      </c>
      <c r="M831" s="1132" t="str">
        <f>IF(ISNUMBER(MATCH(F831,Sep_Inputs_Calc!O:O,0)),"Sep","-")</f>
        <v>-</v>
      </c>
      <c r="N831" s="1132" t="str">
        <f>IF(ISNUMBER(MATCH(F1628,Oct_Inputs_Calc!O:O,0)),"Oct","-")</f>
        <v>-</v>
      </c>
      <c r="O831" s="1132"/>
      <c r="P831" s="1138" t="str">
        <f>IF(A831=
"A",_xlfn.XLOOKUP(F831,'Section A - Public Patients'!T:T,'Section A - Public Patients'!S:S),
IF(A831="B",_xlfn.XLOOKUP(F831,'Section B - Private Patients'!T:T,'Section B - Private Patients'!S:S),
IF(A831="C",_xlfn.XLOOKUP(F831,'Section C - Psych &amp; Mental Hlth'!T:T,'Section C - Psych &amp; Mental Hlth'!S:S),
IF(A831="D",_xlfn.XLOOKUP(F831,'Section D - Res Com.Care, MPHS '!T:T,'Section D - Res Com.Care, MPHS '!S:S),
IF(A831="E",_xlfn.XLOOKUP(F831,'Section E - Miscellaneous '!T:T,'Section E - Miscellaneous '!S:S))))))</f>
        <v>LINKED-X</v>
      </c>
      <c r="Q831" s="1145" t="str">
        <f>IF(A831=
"A",_xlfn.XLOOKUP(F831,'Section A - Public Patients'!T:T,'Section A - Public Patients'!V:V),
IF(A831="B",_xlfn.XLOOKUP(F831,'Section B - Private Patients'!T:T,'Section B - Private Patients'!V:V),
IF(A831="C",_xlfn.XLOOKUP(F831,'Section C - Psych &amp; Mental Hlth'!T:T,'Section C - Psych &amp; Mental Hlth'!V:V),
IF(A831="D",_xlfn.XLOOKUP(F831,'Section D - Res Com.Care, MPHS '!T:T,'Section D - Res Com.Care, MPHS '!V:V),
IF(A831="E",_xlfn.XLOOKUP(F831,'Section E - Miscellaneous '!T:T,'Section E - Miscellaneous '!V:V))))))</f>
        <v>A-1.5-003</v>
      </c>
      <c r="R831" s="1202" t="str">
        <f t="shared" si="38"/>
        <v>GSMVNOCLLic Share Motor Vehicle NIIS Other Coronary Care90007462</v>
      </c>
    </row>
    <row r="832" spans="1:18" x14ac:dyDescent="0.2">
      <c r="A832" s="1078" t="str">
        <f t="shared" si="37"/>
        <v>B</v>
      </c>
      <c r="B832" s="1086" t="s">
        <v>2870</v>
      </c>
      <c r="C832" s="1438" t="s">
        <v>2930</v>
      </c>
      <c r="D832" s="1089" t="s">
        <v>3128</v>
      </c>
      <c r="E832" s="1438">
        <v>90006519</v>
      </c>
      <c r="F832" s="1132" t="s">
        <v>5195</v>
      </c>
      <c r="G832" s="1132"/>
      <c r="H832" s="1132"/>
      <c r="I832" s="1132" t="str">
        <f t="shared" si="36"/>
        <v>----Jul----</v>
      </c>
      <c r="J832" s="1132" t="str">
        <f>IF(ISNUMBER(MATCH(F832,Jan_Inputs_Calc!O:O,0)),"Jan","-")</f>
        <v>-</v>
      </c>
      <c r="K832" s="1132" t="str">
        <f>IF(ISNUMBER(MATCH(F832,Mar_Inputs_Calc_exHACC!O:O,0)),"Mar","-")</f>
        <v>-</v>
      </c>
      <c r="L832" s="1132" t="str">
        <f>IF(ISNUMBER(MATCH(F832,Jul_Inputs_Calc!P:P,0)),"Jul","-")</f>
        <v>Jul</v>
      </c>
      <c r="M832" s="1132" t="str">
        <f>IF(ISNUMBER(MATCH(F832,Sep_Inputs_Calc!O:O,0)),"Sep","-")</f>
        <v>-</v>
      </c>
      <c r="N832" s="1132" t="str">
        <f>IF(ISNUMBER(MATCH(F1629,Oct_Inputs_Calc!O:O,0)),"Oct","-")</f>
        <v>-</v>
      </c>
      <c r="O832" s="1132"/>
      <c r="P832" s="1138" t="str">
        <f>IF(A832=
"A",_xlfn.XLOOKUP(F832,'Section A - Public Patients'!T:T,'Section A - Public Patients'!S:S),
IF(A832="B",_xlfn.XLOOKUP(F832,'Section B - Private Patients'!T:T,'Section B - Private Patients'!S:S),
IF(A832="C",_xlfn.XLOOKUP(F832,'Section C - Psych &amp; Mental Hlth'!T:T,'Section C - Psych &amp; Mental Hlth'!S:S),
IF(A832="D",_xlfn.XLOOKUP(F832,'Section D - Res Com.Care, MPHS '!T:T,'Section D - Res Com.Care, MPHS '!S:S),
IF(A832="E",_xlfn.XLOOKUP(F832,'Section E - Miscellaneous '!T:T,'Section E - Miscellaneous '!S:S))))))</f>
        <v>LINKED-X</v>
      </c>
      <c r="Q832" s="1145" t="str">
        <f>IF(A832=
"A",_xlfn.XLOOKUP(F832,'Section A - Public Patients'!T:T,'Section A - Public Patients'!V:V),
IF(A832="B",_xlfn.XLOOKUP(F832,'Section B - Private Patients'!T:T,'Section B - Private Patients'!V:V),
IF(A832="C",_xlfn.XLOOKUP(F832,'Section C - Psych &amp; Mental Hlth'!T:T,'Section C - Psych &amp; Mental Hlth'!V:V),
IF(A832="D",_xlfn.XLOOKUP(F832,'Section D - Res Com.Care, MPHS '!T:T,'Section D - Res Com.Care, MPHS '!V:V),
IF(A832="E",_xlfn.XLOOKUP(F832,'Section E - Miscellaneous '!T:T,'Section E - Miscellaneous '!V:V))))))</f>
        <v>A-1.5-004</v>
      </c>
      <c r="R832" s="1202" t="str">
        <f t="shared" si="38"/>
        <v>GSMVNOCLSLic Share Motor Vehicle NIIS Other Coronary Care SD90006519</v>
      </c>
    </row>
    <row r="833" spans="1:18" x14ac:dyDescent="0.2">
      <c r="A833" s="1078" t="str">
        <f t="shared" si="37"/>
        <v>B</v>
      </c>
      <c r="B833" s="1086" t="s">
        <v>2870</v>
      </c>
      <c r="C833" s="1438" t="s">
        <v>2932</v>
      </c>
      <c r="D833" s="1089" t="s">
        <v>3129</v>
      </c>
      <c r="E833" s="1438">
        <v>90007463</v>
      </c>
      <c r="F833" s="1132" t="s">
        <v>5196</v>
      </c>
      <c r="G833" s="1132"/>
      <c r="H833" s="1132"/>
      <c r="I833" s="1132" t="str">
        <f t="shared" si="36"/>
        <v>----Jul----</v>
      </c>
      <c r="J833" s="1132" t="str">
        <f>IF(ISNUMBER(MATCH(F833,Jan_Inputs_Calc!O:O,0)),"Jan","-")</f>
        <v>-</v>
      </c>
      <c r="K833" s="1132" t="str">
        <f>IF(ISNUMBER(MATCH(F833,Mar_Inputs_Calc_exHACC!O:O,0)),"Mar","-")</f>
        <v>-</v>
      </c>
      <c r="L833" s="1132" t="str">
        <f>IF(ISNUMBER(MATCH(F833,Jul_Inputs_Calc!P:P,0)),"Jul","-")</f>
        <v>Jul</v>
      </c>
      <c r="M833" s="1132" t="str">
        <f>IF(ISNUMBER(MATCH(F833,Sep_Inputs_Calc!O:O,0)),"Sep","-")</f>
        <v>-</v>
      </c>
      <c r="N833" s="1132" t="str">
        <f>IF(ISNUMBER(MATCH(F1630,Oct_Inputs_Calc!O:O,0)),"Oct","-")</f>
        <v>-</v>
      </c>
      <c r="O833" s="1132"/>
      <c r="P833" s="1138" t="str">
        <f>IF(A833=
"A",_xlfn.XLOOKUP(F833,'Section A - Public Patients'!T:T,'Section A - Public Patients'!S:S),
IF(A833="B",_xlfn.XLOOKUP(F833,'Section B - Private Patients'!T:T,'Section B - Private Patients'!S:S),
IF(A833="C",_xlfn.XLOOKUP(F833,'Section C - Psych &amp; Mental Hlth'!T:T,'Section C - Psych &amp; Mental Hlth'!S:S),
IF(A833="D",_xlfn.XLOOKUP(F833,'Section D - Res Com.Care, MPHS '!T:T,'Section D - Res Com.Care, MPHS '!S:S),
IF(A833="E",_xlfn.XLOOKUP(F833,'Section E - Miscellaneous '!T:T,'Section E - Miscellaneous '!S:S))))))</f>
        <v>LINKED-X</v>
      </c>
      <c r="Q833" s="1145" t="str">
        <f>IF(A833=
"A",_xlfn.XLOOKUP(F833,'Section A - Public Patients'!T:T,'Section A - Public Patients'!V:V),
IF(A833="B",_xlfn.XLOOKUP(F833,'Section B - Private Patients'!T:T,'Section B - Private Patients'!V:V),
IF(A833="C",_xlfn.XLOOKUP(F833,'Section C - Psych &amp; Mental Hlth'!T:T,'Section C - Psych &amp; Mental Hlth'!V:V),
IF(A833="D",_xlfn.XLOOKUP(F833,'Section D - Res Com.Care, MPHS '!T:T,'Section D - Res Com.Care, MPHS '!V:V),
IF(A833="E",_xlfn.XLOOKUP(F833,'Section E - Miscellaneous '!T:T,'Section E - Miscellaneous '!V:V))))))</f>
        <v>A-1.5-013</v>
      </c>
      <c r="R833" s="1202" t="str">
        <f t="shared" si="38"/>
        <v>GSMVNOHLLic Share Motor Vehicle NIIS Other Hospital in the Home90007463</v>
      </c>
    </row>
    <row r="834" spans="1:18" x14ac:dyDescent="0.2">
      <c r="A834" s="1078" t="str">
        <f t="shared" si="37"/>
        <v>B</v>
      </c>
      <c r="B834" s="1086" t="s">
        <v>2870</v>
      </c>
      <c r="C834" s="1438" t="s">
        <v>2934</v>
      </c>
      <c r="D834" s="1089" t="s">
        <v>3130</v>
      </c>
      <c r="E834" s="1438">
        <v>90005605</v>
      </c>
      <c r="F834" s="1132" t="s">
        <v>5197</v>
      </c>
      <c r="G834" s="1132"/>
      <c r="H834" s="1132"/>
      <c r="I834" s="1132" t="str">
        <f t="shared" si="36"/>
        <v>----Jul----</v>
      </c>
      <c r="J834" s="1132" t="str">
        <f>IF(ISNUMBER(MATCH(F834,Jan_Inputs_Calc!O:O,0)),"Jan","-")</f>
        <v>-</v>
      </c>
      <c r="K834" s="1132" t="str">
        <f>IF(ISNUMBER(MATCH(F834,Mar_Inputs_Calc_exHACC!O:O,0)),"Mar","-")</f>
        <v>-</v>
      </c>
      <c r="L834" s="1132" t="str">
        <f>IF(ISNUMBER(MATCH(F834,Jul_Inputs_Calc!P:P,0)),"Jul","-")</f>
        <v>Jul</v>
      </c>
      <c r="M834" s="1132" t="str">
        <f>IF(ISNUMBER(MATCH(F834,Sep_Inputs_Calc!O:O,0)),"Sep","-")</f>
        <v>-</v>
      </c>
      <c r="N834" s="1132" t="str">
        <f>IF(ISNUMBER(MATCH(F1631,Oct_Inputs_Calc!O:O,0)),"Oct","-")</f>
        <v>-</v>
      </c>
      <c r="O834" s="1132"/>
      <c r="P834" s="1138" t="str">
        <f>IF(A834=
"A",_xlfn.XLOOKUP(F834,'Section A - Public Patients'!T:T,'Section A - Public Patients'!S:S),
IF(A834="B",_xlfn.XLOOKUP(F834,'Section B - Private Patients'!T:T,'Section B - Private Patients'!S:S),
IF(A834="C",_xlfn.XLOOKUP(F834,'Section C - Psych &amp; Mental Hlth'!T:T,'Section C - Psych &amp; Mental Hlth'!S:S),
IF(A834="D",_xlfn.XLOOKUP(F834,'Section D - Res Com.Care, MPHS '!T:T,'Section D - Res Com.Care, MPHS '!S:S),
IF(A834="E",_xlfn.XLOOKUP(F834,'Section E - Miscellaneous '!T:T,'Section E - Miscellaneous '!S:S))))))</f>
        <v>LINKED-X</v>
      </c>
      <c r="Q834" s="1145" t="str">
        <f>IF(A834=
"A",_xlfn.XLOOKUP(F834,'Section A - Public Patients'!T:T,'Section A - Public Patients'!V:V),
IF(A834="B",_xlfn.XLOOKUP(F834,'Section B - Private Patients'!T:T,'Section B - Private Patients'!V:V),
IF(A834="C",_xlfn.XLOOKUP(F834,'Section C - Psych &amp; Mental Hlth'!T:T,'Section C - Psych &amp; Mental Hlth'!V:V),
IF(A834="D",_xlfn.XLOOKUP(F834,'Section D - Res Com.Care, MPHS '!T:T,'Section D - Res Com.Care, MPHS '!V:V),
IF(A834="E",_xlfn.XLOOKUP(F834,'Section E - Miscellaneous '!T:T,'Section E - Miscellaneous '!V:V))))))</f>
        <v>A-1.5-013</v>
      </c>
      <c r="R834" s="1202" t="str">
        <f t="shared" si="38"/>
        <v>GSMVNOHLSLic Share Motor Vehicle NIIS Other Hospital in the Home SD90005605</v>
      </c>
    </row>
    <row r="835" spans="1:18" x14ac:dyDescent="0.2">
      <c r="A835" s="1078" t="str">
        <f t="shared" si="37"/>
        <v>B</v>
      </c>
      <c r="B835" s="1086" t="s">
        <v>2870</v>
      </c>
      <c r="C835" s="1438" t="s">
        <v>2936</v>
      </c>
      <c r="D835" s="1089" t="s">
        <v>3121</v>
      </c>
      <c r="E835" s="1438">
        <v>90007649</v>
      </c>
      <c r="F835" s="1132" t="s">
        <v>5198</v>
      </c>
      <c r="G835" s="1132"/>
      <c r="H835" s="1132"/>
      <c r="I835" s="1132" t="str">
        <f t="shared" si="36"/>
        <v>----Jul----</v>
      </c>
      <c r="J835" s="1132" t="str">
        <f>IF(ISNUMBER(MATCH(F835,Jan_Inputs_Calc!O:O,0)),"Jan","-")</f>
        <v>-</v>
      </c>
      <c r="K835" s="1132" t="str">
        <f>IF(ISNUMBER(MATCH(F835,Mar_Inputs_Calc_exHACC!O:O,0)),"Mar","-")</f>
        <v>-</v>
      </c>
      <c r="L835" s="1132" t="str">
        <f>IF(ISNUMBER(MATCH(F835,Jul_Inputs_Calc!P:P,0)),"Jul","-")</f>
        <v>Jul</v>
      </c>
      <c r="M835" s="1132" t="str">
        <f>IF(ISNUMBER(MATCH(F835,Sep_Inputs_Calc!O:O,0)),"Sep","-")</f>
        <v>-</v>
      </c>
      <c r="N835" s="1132" t="str">
        <f>IF(ISNUMBER(MATCH(F1632,Oct_Inputs_Calc!O:O,0)),"Oct","-")</f>
        <v>-</v>
      </c>
      <c r="O835" s="1132"/>
      <c r="P835" s="1138" t="str">
        <f>IF(A835=
"A",_xlfn.XLOOKUP(F835,'Section A - Public Patients'!T:T,'Section A - Public Patients'!S:S),
IF(A835="B",_xlfn.XLOOKUP(F835,'Section B - Private Patients'!T:T,'Section B - Private Patients'!S:S),
IF(A835="C",_xlfn.XLOOKUP(F835,'Section C - Psych &amp; Mental Hlth'!T:T,'Section C - Psych &amp; Mental Hlth'!S:S),
IF(A835="D",_xlfn.XLOOKUP(F835,'Section D - Res Com.Care, MPHS '!T:T,'Section D - Res Com.Care, MPHS '!S:S),
IF(A835="E",_xlfn.XLOOKUP(F835,'Section E - Miscellaneous '!T:T,'Section E - Miscellaneous '!S:S))))))</f>
        <v>LINKED-X</v>
      </c>
      <c r="Q835" s="1145" t="str">
        <f>IF(A835=
"A",_xlfn.XLOOKUP(F835,'Section A - Public Patients'!T:T,'Section A - Public Patients'!V:V),
IF(A835="B",_xlfn.XLOOKUP(F835,'Section B - Private Patients'!T:T,'Section B - Private Patients'!V:V),
IF(A835="C",_xlfn.XLOOKUP(F835,'Section C - Psych &amp; Mental Hlth'!T:T,'Section C - Psych &amp; Mental Hlth'!V:V),
IF(A835="D",_xlfn.XLOOKUP(F835,'Section D - Res Com.Care, MPHS '!T:T,'Section D - Res Com.Care, MPHS '!V:V),
IF(A835="E",_xlfn.XLOOKUP(F835,'Section E - Miscellaneous '!T:T,'Section E - Miscellaneous '!V:V))))))</f>
        <v>A-1.5-005</v>
      </c>
      <c r="R835" s="1202" t="str">
        <f t="shared" si="38"/>
        <v>GSMVNOILLic Share Motor Vehicle NIIS Other ICU90007649</v>
      </c>
    </row>
    <row r="836" spans="1:18" x14ac:dyDescent="0.2">
      <c r="A836" s="1078" t="str">
        <f t="shared" si="37"/>
        <v>B</v>
      </c>
      <c r="B836" s="1086" t="s">
        <v>2870</v>
      </c>
      <c r="C836" s="1438" t="s">
        <v>2938</v>
      </c>
      <c r="D836" s="1089" t="s">
        <v>3122</v>
      </c>
      <c r="E836" s="1438">
        <v>90007464</v>
      </c>
      <c r="F836" s="1132" t="s">
        <v>5199</v>
      </c>
      <c r="G836" s="1132"/>
      <c r="H836" s="1132"/>
      <c r="I836" s="1132" t="str">
        <f t="shared" si="36"/>
        <v>----Jul----</v>
      </c>
      <c r="J836" s="1132" t="str">
        <f>IF(ISNUMBER(MATCH(F836,Jan_Inputs_Calc!O:O,0)),"Jan","-")</f>
        <v>-</v>
      </c>
      <c r="K836" s="1132" t="str">
        <f>IF(ISNUMBER(MATCH(F836,Mar_Inputs_Calc_exHACC!O:O,0)),"Mar","-")</f>
        <v>-</v>
      </c>
      <c r="L836" s="1132" t="str">
        <f>IF(ISNUMBER(MATCH(F836,Jul_Inputs_Calc!P:P,0)),"Jul","-")</f>
        <v>Jul</v>
      </c>
      <c r="M836" s="1132" t="str">
        <f>IF(ISNUMBER(MATCH(F836,Sep_Inputs_Calc!O:O,0)),"Sep","-")</f>
        <v>-</v>
      </c>
      <c r="N836" s="1132" t="str">
        <f>IF(ISNUMBER(MATCH(F1633,Oct_Inputs_Calc!O:O,0)),"Oct","-")</f>
        <v>-</v>
      </c>
      <c r="O836" s="1132"/>
      <c r="P836" s="1138" t="str">
        <f>IF(A836=
"A",_xlfn.XLOOKUP(F836,'Section A - Public Patients'!T:T,'Section A - Public Patients'!S:S),
IF(A836="B",_xlfn.XLOOKUP(F836,'Section B - Private Patients'!T:T,'Section B - Private Patients'!S:S),
IF(A836="C",_xlfn.XLOOKUP(F836,'Section C - Psych &amp; Mental Hlth'!T:T,'Section C - Psych &amp; Mental Hlth'!S:S),
IF(A836="D",_xlfn.XLOOKUP(F836,'Section D - Res Com.Care, MPHS '!T:T,'Section D - Res Com.Care, MPHS '!S:S),
IF(A836="E",_xlfn.XLOOKUP(F836,'Section E - Miscellaneous '!T:T,'Section E - Miscellaneous '!S:S))))))</f>
        <v>LINKED-X</v>
      </c>
      <c r="Q836" s="1145" t="str">
        <f>IF(A836=
"A",_xlfn.XLOOKUP(F836,'Section A - Public Patients'!T:T,'Section A - Public Patients'!V:V),
IF(A836="B",_xlfn.XLOOKUP(F836,'Section B - Private Patients'!T:T,'Section B - Private Patients'!V:V),
IF(A836="C",_xlfn.XLOOKUP(F836,'Section C - Psych &amp; Mental Hlth'!T:T,'Section C - Psych &amp; Mental Hlth'!V:V),
IF(A836="D",_xlfn.XLOOKUP(F836,'Section D - Res Com.Care, MPHS '!T:T,'Section D - Res Com.Care, MPHS '!V:V),
IF(A836="E",_xlfn.XLOOKUP(F836,'Section E - Miscellaneous '!T:T,'Section E - Miscellaneous '!V:V))))))</f>
        <v>A-1.5-006</v>
      </c>
      <c r="R836" s="1202" t="str">
        <f t="shared" si="38"/>
        <v>GSMVNOILSLic Share Motor Vehicle NIIS Other ICU SD90007464</v>
      </c>
    </row>
    <row r="837" spans="1:18" x14ac:dyDescent="0.2">
      <c r="A837" s="1078" t="str">
        <f t="shared" si="37"/>
        <v>B</v>
      </c>
      <c r="B837" s="1086" t="s">
        <v>2870</v>
      </c>
      <c r="C837" s="1438" t="s">
        <v>2940</v>
      </c>
      <c r="D837" s="1089" t="s">
        <v>3131</v>
      </c>
      <c r="E837" s="1438">
        <v>90006520</v>
      </c>
      <c r="F837" s="1132" t="s">
        <v>5200</v>
      </c>
      <c r="G837" s="1132"/>
      <c r="H837" s="1132"/>
      <c r="I837" s="1132" t="str">
        <f t="shared" si="36"/>
        <v>----Jul----</v>
      </c>
      <c r="J837" s="1132" t="str">
        <f>IF(ISNUMBER(MATCH(F837,Jan_Inputs_Calc!O:O,0)),"Jan","-")</f>
        <v>-</v>
      </c>
      <c r="K837" s="1132" t="str">
        <f>IF(ISNUMBER(MATCH(F837,Mar_Inputs_Calc_exHACC!O:O,0)),"Mar","-")</f>
        <v>-</v>
      </c>
      <c r="L837" s="1132" t="str">
        <f>IF(ISNUMBER(MATCH(F837,Jul_Inputs_Calc!P:P,0)),"Jul","-")</f>
        <v>Jul</v>
      </c>
      <c r="M837" s="1132" t="str">
        <f>IF(ISNUMBER(MATCH(F837,Sep_Inputs_Calc!O:O,0)),"Sep","-")</f>
        <v>-</v>
      </c>
      <c r="N837" s="1132" t="str">
        <f>IF(ISNUMBER(MATCH(F1634,Oct_Inputs_Calc!O:O,0)),"Oct","-")</f>
        <v>-</v>
      </c>
      <c r="O837" s="1132"/>
      <c r="P837" s="1138" t="str">
        <f>IF(A837=
"A",_xlfn.XLOOKUP(F837,'Section A - Public Patients'!T:T,'Section A - Public Patients'!S:S),
IF(A837="B",_xlfn.XLOOKUP(F837,'Section B - Private Patients'!T:T,'Section B - Private Patients'!S:S),
IF(A837="C",_xlfn.XLOOKUP(F837,'Section C - Psych &amp; Mental Hlth'!T:T,'Section C - Psych &amp; Mental Hlth'!S:S),
IF(A837="D",_xlfn.XLOOKUP(F837,'Section D - Res Com.Care, MPHS '!T:T,'Section D - Res Com.Care, MPHS '!S:S),
IF(A837="E",_xlfn.XLOOKUP(F837,'Section E - Miscellaneous '!T:T,'Section E - Miscellaneous '!S:S))))))</f>
        <v>LINKED-X</v>
      </c>
      <c r="Q837" s="1145" t="str">
        <f>IF(A837=
"A",_xlfn.XLOOKUP(F837,'Section A - Public Patients'!T:T,'Section A - Public Patients'!V:V),
IF(A837="B",_xlfn.XLOOKUP(F837,'Section B - Private Patients'!T:T,'Section B - Private Patients'!V:V),
IF(A837="C",_xlfn.XLOOKUP(F837,'Section C - Psych &amp; Mental Hlth'!T:T,'Section C - Psych &amp; Mental Hlth'!V:V),
IF(A837="D",_xlfn.XLOOKUP(F837,'Section D - Res Com.Care, MPHS '!T:T,'Section D - Res Com.Care, MPHS '!V:V),
IF(A837="E",_xlfn.XLOOKUP(F837,'Section E - Miscellaneous '!T:T,'Section E - Miscellaneous '!V:V))))))</f>
        <v>A-1.5-011</v>
      </c>
      <c r="R837" s="1202" t="str">
        <f t="shared" si="38"/>
        <v>GSMVNOKLLic Share Motor Vehicle NIIS Other Renal Dialysis90006520</v>
      </c>
    </row>
    <row r="838" spans="1:18" x14ac:dyDescent="0.2">
      <c r="A838" s="1078" t="str">
        <f t="shared" si="37"/>
        <v>B</v>
      </c>
      <c r="B838" s="1086" t="s">
        <v>2870</v>
      </c>
      <c r="C838" s="1438" t="s">
        <v>2942</v>
      </c>
      <c r="D838" s="1089" t="s">
        <v>3132</v>
      </c>
      <c r="E838" s="1438">
        <v>90007465</v>
      </c>
      <c r="F838" s="1132" t="s">
        <v>5201</v>
      </c>
      <c r="G838" s="1132"/>
      <c r="H838" s="1132"/>
      <c r="I838" s="1132" t="str">
        <f t="shared" si="36"/>
        <v>----Jul----</v>
      </c>
      <c r="J838" s="1132" t="str">
        <f>IF(ISNUMBER(MATCH(F838,Jan_Inputs_Calc!O:O,0)),"Jan","-")</f>
        <v>-</v>
      </c>
      <c r="K838" s="1132" t="str">
        <f>IF(ISNUMBER(MATCH(F838,Mar_Inputs_Calc_exHACC!O:O,0)),"Mar","-")</f>
        <v>-</v>
      </c>
      <c r="L838" s="1132" t="str">
        <f>IF(ISNUMBER(MATCH(F838,Jul_Inputs_Calc!P:P,0)),"Jul","-")</f>
        <v>Jul</v>
      </c>
      <c r="M838" s="1132" t="str">
        <f>IF(ISNUMBER(MATCH(F838,Sep_Inputs_Calc!O:O,0)),"Sep","-")</f>
        <v>-</v>
      </c>
      <c r="N838" s="1132" t="str">
        <f>IF(ISNUMBER(MATCH(F1635,Oct_Inputs_Calc!O:O,0)),"Oct","-")</f>
        <v>-</v>
      </c>
      <c r="O838" s="1132"/>
      <c r="P838" s="1138" t="str">
        <f>IF(A838=
"A",_xlfn.XLOOKUP(F838,'Section A - Public Patients'!T:T,'Section A - Public Patients'!S:S),
IF(A838="B",_xlfn.XLOOKUP(F838,'Section B - Private Patients'!T:T,'Section B - Private Patients'!S:S),
IF(A838="C",_xlfn.XLOOKUP(F838,'Section C - Psych &amp; Mental Hlth'!T:T,'Section C - Psych &amp; Mental Hlth'!S:S),
IF(A838="D",_xlfn.XLOOKUP(F838,'Section D - Res Com.Care, MPHS '!T:T,'Section D - Res Com.Care, MPHS '!S:S),
IF(A838="E",_xlfn.XLOOKUP(F838,'Section E - Miscellaneous '!T:T,'Section E - Miscellaneous '!S:S))))))</f>
        <v>LINKED-X</v>
      </c>
      <c r="Q838" s="1145" t="str">
        <f>IF(A838=
"A",_xlfn.XLOOKUP(F838,'Section A - Public Patients'!T:T,'Section A - Public Patients'!V:V),
IF(A838="B",_xlfn.XLOOKUP(F838,'Section B - Private Patients'!T:T,'Section B - Private Patients'!V:V),
IF(A838="C",_xlfn.XLOOKUP(F838,'Section C - Psych &amp; Mental Hlth'!T:T,'Section C - Psych &amp; Mental Hlth'!V:V),
IF(A838="D",_xlfn.XLOOKUP(F838,'Section D - Res Com.Care, MPHS '!T:T,'Section D - Res Com.Care, MPHS '!V:V),
IF(A838="E",_xlfn.XLOOKUP(F838,'Section E - Miscellaneous '!T:T,'Section E - Miscellaneous '!V:V))))))</f>
        <v>A-1.5-011</v>
      </c>
      <c r="R838" s="1202" t="str">
        <f t="shared" si="38"/>
        <v>GSMVNOKLSLic Share Motor Vehicle NIIS Other Renal Dialysis SD90007465</v>
      </c>
    </row>
    <row r="839" spans="1:18" x14ac:dyDescent="0.2">
      <c r="A839" s="1078" t="str">
        <f t="shared" si="37"/>
        <v>B</v>
      </c>
      <c r="B839" s="1086" t="s">
        <v>2870</v>
      </c>
      <c r="C839" s="1438" t="s">
        <v>2944</v>
      </c>
      <c r="D839" s="1089" t="s">
        <v>3133</v>
      </c>
      <c r="E839" s="1438">
        <v>90006048</v>
      </c>
      <c r="F839" s="1132" t="s">
        <v>5202</v>
      </c>
      <c r="G839" s="1132"/>
      <c r="H839" s="1132"/>
      <c r="I839" s="1132" t="str">
        <f t="shared" si="36"/>
        <v>----Jul----</v>
      </c>
      <c r="J839" s="1132" t="str">
        <f>IF(ISNUMBER(MATCH(F839,Jan_Inputs_Calc!O:O,0)),"Jan","-")</f>
        <v>-</v>
      </c>
      <c r="K839" s="1132" t="str">
        <f>IF(ISNUMBER(MATCH(F839,Mar_Inputs_Calc_exHACC!O:O,0)),"Mar","-")</f>
        <v>-</v>
      </c>
      <c r="L839" s="1132" t="str">
        <f>IF(ISNUMBER(MATCH(F839,Jul_Inputs_Calc!P:P,0)),"Jul","-")</f>
        <v>Jul</v>
      </c>
      <c r="M839" s="1132" t="str">
        <f>IF(ISNUMBER(MATCH(F839,Sep_Inputs_Calc!O:O,0)),"Sep","-")</f>
        <v>-</v>
      </c>
      <c r="N839" s="1132" t="str">
        <f>IF(ISNUMBER(MATCH(F1636,Oct_Inputs_Calc!O:O,0)),"Oct","-")</f>
        <v>-</v>
      </c>
      <c r="O839" s="1132"/>
      <c r="P839" s="1138" t="str">
        <f>IF(A839=
"A",_xlfn.XLOOKUP(F839,'Section A - Public Patients'!T:T,'Section A - Public Patients'!S:S),
IF(A839="B",_xlfn.XLOOKUP(F839,'Section B - Private Patients'!T:T,'Section B - Private Patients'!S:S),
IF(A839="C",_xlfn.XLOOKUP(F839,'Section C - Psych &amp; Mental Hlth'!T:T,'Section C - Psych &amp; Mental Hlth'!S:S),
IF(A839="D",_xlfn.XLOOKUP(F839,'Section D - Res Com.Care, MPHS '!T:T,'Section D - Res Com.Care, MPHS '!S:S),
IF(A839="E",_xlfn.XLOOKUP(F839,'Section E - Miscellaneous '!T:T,'Section E - Miscellaneous '!S:S))))))</f>
        <v>LINKED-X</v>
      </c>
      <c r="Q839" s="1145" t="str">
        <f>IF(A839=
"A",_xlfn.XLOOKUP(F839,'Section A - Public Patients'!T:T,'Section A - Public Patients'!V:V),
IF(A839="B",_xlfn.XLOOKUP(F839,'Section B - Private Patients'!T:T,'Section B - Private Patients'!V:V),
IF(A839="C",_xlfn.XLOOKUP(F839,'Section C - Psych &amp; Mental Hlth'!T:T,'Section C - Psych &amp; Mental Hlth'!V:V),
IF(A839="D",_xlfn.XLOOKUP(F839,'Section D - Res Com.Care, MPHS '!T:T,'Section D - Res Com.Care, MPHS '!V:V),
IF(A839="E",_xlfn.XLOOKUP(F839,'Section E - Miscellaneous '!T:T,'Section E - Miscellaneous '!V:V))))))</f>
        <v>A-1.5-007</v>
      </c>
      <c r="R839" s="1202" t="str">
        <f t="shared" si="38"/>
        <v>GSMVNORLLic Share Motor Vehicle NIIS Other Rehab90006048</v>
      </c>
    </row>
    <row r="840" spans="1:18" x14ac:dyDescent="0.2">
      <c r="A840" s="1078" t="str">
        <f t="shared" si="37"/>
        <v>B</v>
      </c>
      <c r="B840" s="1086" t="s">
        <v>2870</v>
      </c>
      <c r="C840" s="1438" t="s">
        <v>2946</v>
      </c>
      <c r="D840" s="1089" t="s">
        <v>3134</v>
      </c>
      <c r="E840" s="1438">
        <v>90007466</v>
      </c>
      <c r="F840" s="1132" t="s">
        <v>5203</v>
      </c>
      <c r="G840" s="1132"/>
      <c r="H840" s="1132"/>
      <c r="I840" s="1132" t="str">
        <f t="shared" ref="I840:I903" si="39">_xlfn.CONCAT(J840,"-",K840,"-",L840,"-",M840,"-",N840)</f>
        <v>----Jul----</v>
      </c>
      <c r="J840" s="1132" t="str">
        <f>IF(ISNUMBER(MATCH(F840,Jan_Inputs_Calc!O:O,0)),"Jan","-")</f>
        <v>-</v>
      </c>
      <c r="K840" s="1132" t="str">
        <f>IF(ISNUMBER(MATCH(F840,Mar_Inputs_Calc_exHACC!O:O,0)),"Mar","-")</f>
        <v>-</v>
      </c>
      <c r="L840" s="1132" t="str">
        <f>IF(ISNUMBER(MATCH(F840,Jul_Inputs_Calc!P:P,0)),"Jul","-")</f>
        <v>Jul</v>
      </c>
      <c r="M840" s="1132" t="str">
        <f>IF(ISNUMBER(MATCH(F840,Sep_Inputs_Calc!O:O,0)),"Sep","-")</f>
        <v>-</v>
      </c>
      <c r="N840" s="1132" t="str">
        <f>IF(ISNUMBER(MATCH(F1637,Oct_Inputs_Calc!O:O,0)),"Oct","-")</f>
        <v>-</v>
      </c>
      <c r="O840" s="1132"/>
      <c r="P840" s="1138" t="str">
        <f>IF(A840=
"A",_xlfn.XLOOKUP(F840,'Section A - Public Patients'!T:T,'Section A - Public Patients'!S:S),
IF(A840="B",_xlfn.XLOOKUP(F840,'Section B - Private Patients'!T:T,'Section B - Private Patients'!S:S),
IF(A840="C",_xlfn.XLOOKUP(F840,'Section C - Psych &amp; Mental Hlth'!T:T,'Section C - Psych &amp; Mental Hlth'!S:S),
IF(A840="D",_xlfn.XLOOKUP(F840,'Section D - Res Com.Care, MPHS '!T:T,'Section D - Res Com.Care, MPHS '!S:S),
IF(A840="E",_xlfn.XLOOKUP(F840,'Section E - Miscellaneous '!T:T,'Section E - Miscellaneous '!S:S))))))</f>
        <v>LINKED-X</v>
      </c>
      <c r="Q840" s="1145" t="str">
        <f>IF(A840=
"A",_xlfn.XLOOKUP(F840,'Section A - Public Patients'!T:T,'Section A - Public Patients'!V:V),
IF(A840="B",_xlfn.XLOOKUP(F840,'Section B - Private Patients'!T:T,'Section B - Private Patients'!V:V),
IF(A840="C",_xlfn.XLOOKUP(F840,'Section C - Psych &amp; Mental Hlth'!T:T,'Section C - Psych &amp; Mental Hlth'!V:V),
IF(A840="D",_xlfn.XLOOKUP(F840,'Section D - Res Com.Care, MPHS '!T:T,'Section D - Res Com.Care, MPHS '!V:V),
IF(A840="E",_xlfn.XLOOKUP(F840,'Section E - Miscellaneous '!T:T,'Section E - Miscellaneous '!V:V))))))</f>
        <v>A-1.5-008</v>
      </c>
      <c r="R840" s="1202" t="str">
        <f t="shared" si="38"/>
        <v>GSMVNORLSLic Share Motor Vehicle NIIS Other Rehab SD90007466</v>
      </c>
    </row>
    <row r="841" spans="1:18" ht="25.5" x14ac:dyDescent="0.2">
      <c r="A841" s="1078" t="str">
        <f t="shared" ref="A841:A904" si="40">LEFT(F841,1)</f>
        <v>B</v>
      </c>
      <c r="B841" s="1086" t="s">
        <v>2891</v>
      </c>
      <c r="C841" s="1438" t="s">
        <v>2948</v>
      </c>
      <c r="D841" s="1089" t="s">
        <v>3135</v>
      </c>
      <c r="E841" s="1438">
        <v>90006521</v>
      </c>
      <c r="F841" s="1132" t="s">
        <v>5204</v>
      </c>
      <c r="G841" s="1132"/>
      <c r="H841" s="1132"/>
      <c r="I841" s="1132" t="str">
        <f t="shared" si="39"/>
        <v>----Jul----</v>
      </c>
      <c r="J841" s="1132" t="str">
        <f>IF(ISNUMBER(MATCH(F841,Jan_Inputs_Calc!O:O,0)),"Jan","-")</f>
        <v>-</v>
      </c>
      <c r="K841" s="1132" t="str">
        <f>IF(ISNUMBER(MATCH(F841,Mar_Inputs_Calc_exHACC!O:O,0)),"Mar","-")</f>
        <v>-</v>
      </c>
      <c r="L841" s="1132" t="str">
        <f>IF(ISNUMBER(MATCH(F841,Jul_Inputs_Calc!P:P,0)),"Jul","-")</f>
        <v>Jul</v>
      </c>
      <c r="M841" s="1132" t="str">
        <f>IF(ISNUMBER(MATCH(F841,Sep_Inputs_Calc!O:O,0)),"Sep","-")</f>
        <v>-</v>
      </c>
      <c r="N841" s="1132" t="str">
        <f>IF(ISNUMBER(MATCH(F1638,Oct_Inputs_Calc!O:O,0)),"Oct","-")</f>
        <v>-</v>
      </c>
      <c r="O841" s="1132"/>
      <c r="P841" s="1138" t="str">
        <f>IF(A841=
"A",_xlfn.XLOOKUP(F841,'Section A - Public Patients'!T:T,'Section A - Public Patients'!S:S),
IF(A841="B",_xlfn.XLOOKUP(F841,'Section B - Private Patients'!T:T,'Section B - Private Patients'!S:S),
IF(A841="C",_xlfn.XLOOKUP(F841,'Section C - Psych &amp; Mental Hlth'!T:T,'Section C - Psych &amp; Mental Hlth'!S:S),
IF(A841="D",_xlfn.XLOOKUP(F841,'Section D - Res Com.Care, MPHS '!T:T,'Section D - Res Com.Care, MPHS '!S:S),
IF(A841="E",_xlfn.XLOOKUP(F841,'Section E - Miscellaneous '!T:T,'Section E - Miscellaneous '!S:S))))))</f>
        <v>LINKED-X</v>
      </c>
      <c r="Q841" s="1145" t="str">
        <f>IF(A841=
"A",_xlfn.XLOOKUP(F841,'Section A - Public Patients'!T:T,'Section A - Public Patients'!V:V),
IF(A841="B",_xlfn.XLOOKUP(F841,'Section B - Private Patients'!T:T,'Section B - Private Patients'!V:V),
IF(A841="C",_xlfn.XLOOKUP(F841,'Section C - Psych &amp; Mental Hlth'!T:T,'Section C - Psych &amp; Mental Hlth'!V:V),
IF(A841="D",_xlfn.XLOOKUP(F841,'Section D - Res Com.Care, MPHS '!T:T,'Section D - Res Com.Care, MPHS '!V:V),
IF(A841="E",_xlfn.XLOOKUP(F841,'Section E - Miscellaneous '!T:T,'Section E - Miscellaneous '!V:V))))))</f>
        <v>A-1.5-019</v>
      </c>
      <c r="R841" s="1202" t="str">
        <f t="shared" ref="R841:R904" si="41">_xlfn.CONCAT(C841,D841,E841)</f>
        <v>GSMVNONLLic Share Motor Vehicle NIIS Other Special Care Nursery90006521</v>
      </c>
    </row>
    <row r="842" spans="1:18" ht="25.5" x14ac:dyDescent="0.2">
      <c r="A842" s="1078" t="str">
        <f t="shared" si="40"/>
        <v>B</v>
      </c>
      <c r="B842" s="1086" t="s">
        <v>2891</v>
      </c>
      <c r="C842" s="1438" t="s">
        <v>2950</v>
      </c>
      <c r="D842" s="1089" t="s">
        <v>3136</v>
      </c>
      <c r="E842" s="1438">
        <v>90007467</v>
      </c>
      <c r="F842" s="1132" t="s">
        <v>5205</v>
      </c>
      <c r="G842" s="1132"/>
      <c r="H842" s="1132"/>
      <c r="I842" s="1132" t="str">
        <f t="shared" si="39"/>
        <v>----Jul----</v>
      </c>
      <c r="J842" s="1132" t="str">
        <f>IF(ISNUMBER(MATCH(F842,Jan_Inputs_Calc!O:O,0)),"Jan","-")</f>
        <v>-</v>
      </c>
      <c r="K842" s="1132" t="str">
        <f>IF(ISNUMBER(MATCH(F842,Mar_Inputs_Calc_exHACC!O:O,0)),"Mar","-")</f>
        <v>-</v>
      </c>
      <c r="L842" s="1132" t="str">
        <f>IF(ISNUMBER(MATCH(F842,Jul_Inputs_Calc!P:P,0)),"Jul","-")</f>
        <v>Jul</v>
      </c>
      <c r="M842" s="1132" t="str">
        <f>IF(ISNUMBER(MATCH(F842,Sep_Inputs_Calc!O:O,0)),"Sep","-")</f>
        <v>-</v>
      </c>
      <c r="N842" s="1132" t="str">
        <f>IF(ISNUMBER(MATCH(F1639,Oct_Inputs_Calc!O:O,0)),"Oct","-")</f>
        <v>-</v>
      </c>
      <c r="O842" s="1132"/>
      <c r="P842" s="1138" t="str">
        <f>IF(A842=
"A",_xlfn.XLOOKUP(F842,'Section A - Public Patients'!T:T,'Section A - Public Patients'!S:S),
IF(A842="B",_xlfn.XLOOKUP(F842,'Section B - Private Patients'!T:T,'Section B - Private Patients'!S:S),
IF(A842="C",_xlfn.XLOOKUP(F842,'Section C - Psych &amp; Mental Hlth'!T:T,'Section C - Psych &amp; Mental Hlth'!S:S),
IF(A842="D",_xlfn.XLOOKUP(F842,'Section D - Res Com.Care, MPHS '!T:T,'Section D - Res Com.Care, MPHS '!S:S),
IF(A842="E",_xlfn.XLOOKUP(F842,'Section E - Miscellaneous '!T:T,'Section E - Miscellaneous '!S:S))))))</f>
        <v>LINKED-X</v>
      </c>
      <c r="Q842" s="1145" t="str">
        <f>IF(A842=
"A",_xlfn.XLOOKUP(F842,'Section A - Public Patients'!T:T,'Section A - Public Patients'!V:V),
IF(A842="B",_xlfn.XLOOKUP(F842,'Section B - Private Patients'!T:T,'Section B - Private Patients'!V:V),
IF(A842="C",_xlfn.XLOOKUP(F842,'Section C - Psych &amp; Mental Hlth'!T:T,'Section C - Psych &amp; Mental Hlth'!V:V),
IF(A842="D",_xlfn.XLOOKUP(F842,'Section D - Res Com.Care, MPHS '!T:T,'Section D - Res Com.Care, MPHS '!V:V),
IF(A842="E",_xlfn.XLOOKUP(F842,'Section E - Miscellaneous '!T:T,'Section E - Miscellaneous '!V:V))))))</f>
        <v>A-1.5-020</v>
      </c>
      <c r="R842" s="1202" t="str">
        <f t="shared" si="41"/>
        <v>GSMVNONLSLic Share Motor Vehicle NIIS Other Special Care Nursery SD90007467</v>
      </c>
    </row>
    <row r="843" spans="1:18" ht="25.5" x14ac:dyDescent="0.2">
      <c r="A843" s="1078" t="str">
        <f t="shared" si="40"/>
        <v>B</v>
      </c>
      <c r="B843" s="1086" t="s">
        <v>2891</v>
      </c>
      <c r="C843" s="1438" t="s">
        <v>2952</v>
      </c>
      <c r="D843" s="1089" t="s">
        <v>3137</v>
      </c>
      <c r="E843" s="1438">
        <v>90005812</v>
      </c>
      <c r="F843" s="1132" t="s">
        <v>5206</v>
      </c>
      <c r="G843" s="1132"/>
      <c r="H843" s="1132"/>
      <c r="I843" s="1132" t="str">
        <f t="shared" si="39"/>
        <v>----Jul----</v>
      </c>
      <c r="J843" s="1132" t="str">
        <f>IF(ISNUMBER(MATCH(F843,Jan_Inputs_Calc!O:O,0)),"Jan","-")</f>
        <v>-</v>
      </c>
      <c r="K843" s="1132" t="str">
        <f>IF(ISNUMBER(MATCH(F843,Mar_Inputs_Calc_exHACC!O:O,0)),"Mar","-")</f>
        <v>-</v>
      </c>
      <c r="L843" s="1132" t="str">
        <f>IF(ISNUMBER(MATCH(F843,Jul_Inputs_Calc!P:P,0)),"Jul","-")</f>
        <v>Jul</v>
      </c>
      <c r="M843" s="1132" t="str">
        <f>IF(ISNUMBER(MATCH(F843,Sep_Inputs_Calc!O:O,0)),"Sep","-")</f>
        <v>-</v>
      </c>
      <c r="N843" s="1132" t="str">
        <f>IF(ISNUMBER(MATCH(F1640,Oct_Inputs_Calc!O:O,0)),"Oct","-")</f>
        <v>-</v>
      </c>
      <c r="O843" s="1132"/>
      <c r="P843" s="1138" t="str">
        <f>IF(A843=
"A",_xlfn.XLOOKUP(F843,'Section A - Public Patients'!T:T,'Section A - Public Patients'!S:S),
IF(A843="B",_xlfn.XLOOKUP(F843,'Section B - Private Patients'!T:T,'Section B - Private Patients'!S:S),
IF(A843="C",_xlfn.XLOOKUP(F843,'Section C - Psych &amp; Mental Hlth'!T:T,'Section C - Psych &amp; Mental Hlth'!S:S),
IF(A843="D",_xlfn.XLOOKUP(F843,'Section D - Res Com.Care, MPHS '!T:T,'Section D - Res Com.Care, MPHS '!S:S),
IF(A843="E",_xlfn.XLOOKUP(F843,'Section E - Miscellaneous '!T:T,'Section E - Miscellaneous '!S:S))))))</f>
        <v>LINKED-X</v>
      </c>
      <c r="Q843" s="1145" t="str">
        <f>IF(A843=
"A",_xlfn.XLOOKUP(F843,'Section A - Public Patients'!T:T,'Section A - Public Patients'!V:V),
IF(A843="B",_xlfn.XLOOKUP(F843,'Section B - Private Patients'!T:T,'Section B - Private Patients'!V:V),
IF(A843="C",_xlfn.XLOOKUP(F843,'Section C - Psych &amp; Mental Hlth'!T:T,'Section C - Psych &amp; Mental Hlth'!V:V),
IF(A843="D",_xlfn.XLOOKUP(F843,'Section D - Res Com.Care, MPHS '!T:T,'Section D - Res Com.Care, MPHS '!V:V),
IF(A843="E",_xlfn.XLOOKUP(F843,'Section E - Miscellaneous '!T:T,'Section E - Miscellaneous '!V:V))))))</f>
        <v>A-1.5-019</v>
      </c>
      <c r="R843" s="1202" t="str">
        <f t="shared" si="41"/>
        <v>GSMVNOQLLic Share Motor Vehicle NIIS Other Qual Special Care Nursery90005812</v>
      </c>
    </row>
    <row r="844" spans="1:18" ht="25.5" x14ac:dyDescent="0.2">
      <c r="A844" s="1078" t="str">
        <f t="shared" si="40"/>
        <v>B</v>
      </c>
      <c r="B844" s="1086" t="s">
        <v>2891</v>
      </c>
      <c r="C844" s="1438" t="s">
        <v>2954</v>
      </c>
      <c r="D844" s="1089" t="s">
        <v>3138</v>
      </c>
      <c r="E844" s="1438">
        <v>90007468</v>
      </c>
      <c r="F844" s="1132" t="s">
        <v>5207</v>
      </c>
      <c r="G844" s="1132"/>
      <c r="H844" s="1132"/>
      <c r="I844" s="1132" t="str">
        <f t="shared" si="39"/>
        <v>----Jul----</v>
      </c>
      <c r="J844" s="1132" t="str">
        <f>IF(ISNUMBER(MATCH(F844,Jan_Inputs_Calc!O:O,0)),"Jan","-")</f>
        <v>-</v>
      </c>
      <c r="K844" s="1132" t="str">
        <f>IF(ISNUMBER(MATCH(F844,Mar_Inputs_Calc_exHACC!O:O,0)),"Mar","-")</f>
        <v>-</v>
      </c>
      <c r="L844" s="1132" t="str">
        <f>IF(ISNUMBER(MATCH(F844,Jul_Inputs_Calc!P:P,0)),"Jul","-")</f>
        <v>Jul</v>
      </c>
      <c r="M844" s="1132" t="str">
        <f>IF(ISNUMBER(MATCH(F844,Sep_Inputs_Calc!O:O,0)),"Sep","-")</f>
        <v>-</v>
      </c>
      <c r="N844" s="1132" t="str">
        <f>IF(ISNUMBER(MATCH(F1641,Oct_Inputs_Calc!O:O,0)),"Oct","-")</f>
        <v>-</v>
      </c>
      <c r="O844" s="1132"/>
      <c r="P844" s="1138" t="str">
        <f>IF(A844=
"A",_xlfn.XLOOKUP(F844,'Section A - Public Patients'!T:T,'Section A - Public Patients'!S:S),
IF(A844="B",_xlfn.XLOOKUP(F844,'Section B - Private Patients'!T:T,'Section B - Private Patients'!S:S),
IF(A844="C",_xlfn.XLOOKUP(F844,'Section C - Psych &amp; Mental Hlth'!T:T,'Section C - Psych &amp; Mental Hlth'!S:S),
IF(A844="D",_xlfn.XLOOKUP(F844,'Section D - Res Com.Care, MPHS '!T:T,'Section D - Res Com.Care, MPHS '!S:S),
IF(A844="E",_xlfn.XLOOKUP(F844,'Section E - Miscellaneous '!T:T,'Section E - Miscellaneous '!S:S))))))</f>
        <v>LINKED-X</v>
      </c>
      <c r="Q844" s="1145" t="str">
        <f>IF(A844=
"A",_xlfn.XLOOKUP(F844,'Section A - Public Patients'!T:T,'Section A - Public Patients'!V:V),
IF(A844="B",_xlfn.XLOOKUP(F844,'Section B - Private Patients'!T:T,'Section B - Private Patients'!V:V),
IF(A844="C",_xlfn.XLOOKUP(F844,'Section C - Psych &amp; Mental Hlth'!T:T,'Section C - Psych &amp; Mental Hlth'!V:V),
IF(A844="D",_xlfn.XLOOKUP(F844,'Section D - Res Com.Care, MPHS '!T:T,'Section D - Res Com.Care, MPHS '!V:V),
IF(A844="E",_xlfn.XLOOKUP(F844,'Section E - Miscellaneous '!T:T,'Section E - Miscellaneous '!V:V))))))</f>
        <v>A-1.5-020</v>
      </c>
      <c r="R844" s="1202" t="str">
        <f t="shared" si="41"/>
        <v>GSMVNOQLSLic Share Motor Vehicle NIIS Other Qual Special Care Nursery SD90007468</v>
      </c>
    </row>
    <row r="845" spans="1:18" ht="25.5" x14ac:dyDescent="0.2">
      <c r="A845" s="1078" t="str">
        <f t="shared" si="40"/>
        <v>B</v>
      </c>
      <c r="B845" s="1086" t="s">
        <v>2892</v>
      </c>
      <c r="C845" s="1438" t="s">
        <v>2956</v>
      </c>
      <c r="D845" s="1089" t="s">
        <v>3139</v>
      </c>
      <c r="E845" s="1438">
        <v>90006522</v>
      </c>
      <c r="F845" s="1132" t="s">
        <v>5208</v>
      </c>
      <c r="G845" s="1132"/>
      <c r="H845" s="1132"/>
      <c r="I845" s="1132" t="str">
        <f t="shared" si="39"/>
        <v>----Jul----</v>
      </c>
      <c r="J845" s="1132" t="str">
        <f>IF(ISNUMBER(MATCH(F845,Jan_Inputs_Calc!O:O,0)),"Jan","-")</f>
        <v>-</v>
      </c>
      <c r="K845" s="1132" t="str">
        <f>IF(ISNUMBER(MATCH(F845,Mar_Inputs_Calc_exHACC!O:O,0)),"Mar","-")</f>
        <v>-</v>
      </c>
      <c r="L845" s="1132" t="str">
        <f>IF(ISNUMBER(MATCH(F845,Jul_Inputs_Calc!P:P,0)),"Jul","-")</f>
        <v>Jul</v>
      </c>
      <c r="M845" s="1132" t="str">
        <f>IF(ISNUMBER(MATCH(F845,Sep_Inputs_Calc!O:O,0)),"Sep","-")</f>
        <v>-</v>
      </c>
      <c r="N845" s="1132" t="str">
        <f>IF(ISNUMBER(MATCH(F1642,Oct_Inputs_Calc!O:O,0)),"Oct","-")</f>
        <v>-</v>
      </c>
      <c r="O845" s="1132"/>
      <c r="P845" s="1138" t="str">
        <f>IF(A845=
"A",_xlfn.XLOOKUP(F845,'Section A - Public Patients'!T:T,'Section A - Public Patients'!S:S),
IF(A845="B",_xlfn.XLOOKUP(F845,'Section B - Private Patients'!T:T,'Section B - Private Patients'!S:S),
IF(A845="C",_xlfn.XLOOKUP(F845,'Section C - Psych &amp; Mental Hlth'!T:T,'Section C - Psych &amp; Mental Hlth'!S:S),
IF(A845="D",_xlfn.XLOOKUP(F845,'Section D - Res Com.Care, MPHS '!T:T,'Section D - Res Com.Care, MPHS '!S:S),
IF(A845="E",_xlfn.XLOOKUP(F845,'Section E - Miscellaneous '!T:T,'Section E - Miscellaneous '!S:S))))))</f>
        <v>LINKED</v>
      </c>
      <c r="Q845" s="1145" t="str">
        <f>IF(A845=
"A",_xlfn.XLOOKUP(F845,'Section A - Public Patients'!T:T,'Section A - Public Patients'!V:V),
IF(A845="B",_xlfn.XLOOKUP(F845,'Section B - Private Patients'!T:T,'Section B - Private Patients'!V:V),
IF(A845="C",_xlfn.XLOOKUP(F845,'Section C - Psych &amp; Mental Hlth'!T:T,'Section C - Psych &amp; Mental Hlth'!V:V),
IF(A845="D",_xlfn.XLOOKUP(F845,'Section D - Res Com.Care, MPHS '!T:T,'Section D - Res Com.Care, MPHS '!V:V),
IF(A845="E",_xlfn.XLOOKUP(F845,'Section E - Miscellaneous '!T:T,'Section E - Miscellaneous '!V:V))))))</f>
        <v>B-1.6-034</v>
      </c>
      <c r="R845" s="1202" t="str">
        <f t="shared" si="41"/>
        <v>GSWCNLLic Share  Workers' Compensation NIIS Queensland90006522</v>
      </c>
    </row>
    <row r="846" spans="1:18" ht="25.5" x14ac:dyDescent="0.2">
      <c r="A846" s="1078" t="str">
        <f t="shared" si="40"/>
        <v>B</v>
      </c>
      <c r="B846" s="1086" t="s">
        <v>2892</v>
      </c>
      <c r="C846" s="1438" t="s">
        <v>2958</v>
      </c>
      <c r="D846" s="1089" t="s">
        <v>3140</v>
      </c>
      <c r="E846" s="1438">
        <v>90007469</v>
      </c>
      <c r="F846" s="1132" t="s">
        <v>5209</v>
      </c>
      <c r="G846" s="1132"/>
      <c r="H846" s="1132"/>
      <c r="I846" s="1132" t="str">
        <f t="shared" si="39"/>
        <v>----Jul----</v>
      </c>
      <c r="J846" s="1132" t="str">
        <f>IF(ISNUMBER(MATCH(F846,Jan_Inputs_Calc!O:O,0)),"Jan","-")</f>
        <v>-</v>
      </c>
      <c r="K846" s="1132" t="str">
        <f>IF(ISNUMBER(MATCH(F846,Mar_Inputs_Calc_exHACC!O:O,0)),"Mar","-")</f>
        <v>-</v>
      </c>
      <c r="L846" s="1132" t="str">
        <f>IF(ISNUMBER(MATCH(F846,Jul_Inputs_Calc!P:P,0)),"Jul","-")</f>
        <v>Jul</v>
      </c>
      <c r="M846" s="1132" t="str">
        <f>IF(ISNUMBER(MATCH(F846,Sep_Inputs_Calc!O:O,0)),"Sep","-")</f>
        <v>-</v>
      </c>
      <c r="N846" s="1132" t="str">
        <f>IF(ISNUMBER(MATCH(F1643,Oct_Inputs_Calc!O:O,0)),"Oct","-")</f>
        <v>-</v>
      </c>
      <c r="O846" s="1132"/>
      <c r="P846" s="1138" t="str">
        <f>IF(A846=
"A",_xlfn.XLOOKUP(F846,'Section A - Public Patients'!T:T,'Section A - Public Patients'!S:S),
IF(A846="B",_xlfn.XLOOKUP(F846,'Section B - Private Patients'!T:T,'Section B - Private Patients'!S:S),
IF(A846="C",_xlfn.XLOOKUP(F846,'Section C - Psych &amp; Mental Hlth'!T:T,'Section C - Psych &amp; Mental Hlth'!S:S),
IF(A846="D",_xlfn.XLOOKUP(F846,'Section D - Res Com.Care, MPHS '!T:T,'Section D - Res Com.Care, MPHS '!S:S),
IF(A846="E",_xlfn.XLOOKUP(F846,'Section E - Miscellaneous '!T:T,'Section E - Miscellaneous '!S:S))))))</f>
        <v>LINKED</v>
      </c>
      <c r="Q846" s="1145" t="str">
        <f>IF(A846=
"A",_xlfn.XLOOKUP(F846,'Section A - Public Patients'!T:T,'Section A - Public Patients'!V:V),
IF(A846="B",_xlfn.XLOOKUP(F846,'Section B - Private Patients'!T:T,'Section B - Private Patients'!V:V),
IF(A846="C",_xlfn.XLOOKUP(F846,'Section C - Psych &amp; Mental Hlth'!T:T,'Section C - Psych &amp; Mental Hlth'!V:V),
IF(A846="D",_xlfn.XLOOKUP(F846,'Section D - Res Com.Care, MPHS '!T:T,'Section D - Res Com.Care, MPHS '!V:V),
IF(A846="E",_xlfn.XLOOKUP(F846,'Section E - Miscellaneous '!T:T,'Section E - Miscellaneous '!V:V))))))</f>
        <v>B-1.6-035</v>
      </c>
      <c r="R846" s="1202" t="str">
        <f t="shared" si="41"/>
        <v>GSWCNLSDLic Share  Workers' Compensation NIIS Queensland SD90007469</v>
      </c>
    </row>
    <row r="847" spans="1:18" ht="25.5" x14ac:dyDescent="0.2">
      <c r="A847" s="1078" t="str">
        <f t="shared" si="40"/>
        <v>B</v>
      </c>
      <c r="B847" s="1086" t="s">
        <v>2892</v>
      </c>
      <c r="C847" s="1438" t="s">
        <v>2960</v>
      </c>
      <c r="D847" s="1089" t="s">
        <v>3141</v>
      </c>
      <c r="E847" s="1438">
        <v>90006049</v>
      </c>
      <c r="F847" s="1132" t="s">
        <v>5210</v>
      </c>
      <c r="G847" s="1132"/>
      <c r="H847" s="1132"/>
      <c r="I847" s="1132" t="str">
        <f t="shared" si="39"/>
        <v>----Jul----</v>
      </c>
      <c r="J847" s="1132" t="str">
        <f>IF(ISNUMBER(MATCH(F847,Jan_Inputs_Calc!O:O,0)),"Jan","-")</f>
        <v>-</v>
      </c>
      <c r="K847" s="1132" t="str">
        <f>IF(ISNUMBER(MATCH(F847,Mar_Inputs_Calc_exHACC!O:O,0)),"Mar","-")</f>
        <v>-</v>
      </c>
      <c r="L847" s="1132" t="str">
        <f>IF(ISNUMBER(MATCH(F847,Jul_Inputs_Calc!P:P,0)),"Jul","-")</f>
        <v>Jul</v>
      </c>
      <c r="M847" s="1132" t="str">
        <f>IF(ISNUMBER(MATCH(F847,Sep_Inputs_Calc!O:O,0)),"Sep","-")</f>
        <v>-</v>
      </c>
      <c r="N847" s="1132" t="str">
        <f>IF(ISNUMBER(MATCH(F1644,Oct_Inputs_Calc!O:O,0)),"Oct","-")</f>
        <v>-</v>
      </c>
      <c r="O847" s="1132"/>
      <c r="P847" s="1138" t="str">
        <f>IF(A847=
"A",_xlfn.XLOOKUP(F847,'Section A - Public Patients'!T:T,'Section A - Public Patients'!S:S),
IF(A847="B",_xlfn.XLOOKUP(F847,'Section B - Private Patients'!T:T,'Section B - Private Patients'!S:S),
IF(A847="C",_xlfn.XLOOKUP(F847,'Section C - Psych &amp; Mental Hlth'!T:T,'Section C - Psych &amp; Mental Hlth'!S:S),
IF(A847="D",_xlfn.XLOOKUP(F847,'Section D - Res Com.Care, MPHS '!T:T,'Section D - Res Com.Care, MPHS '!S:S),
IF(A847="E",_xlfn.XLOOKUP(F847,'Section E - Miscellaneous '!T:T,'Section E - Miscellaneous '!S:S))))))</f>
        <v>LINKED</v>
      </c>
      <c r="Q847" s="1145" t="str">
        <f>IF(A847=
"A",_xlfn.XLOOKUP(F847,'Section A - Public Patients'!T:T,'Section A - Public Patients'!V:V),
IF(A847="B",_xlfn.XLOOKUP(F847,'Section B - Private Patients'!T:T,'Section B - Private Patients'!V:V),
IF(A847="C",_xlfn.XLOOKUP(F847,'Section C - Psych &amp; Mental Hlth'!T:T,'Section C - Psych &amp; Mental Hlth'!V:V),
IF(A847="D",_xlfn.XLOOKUP(F847,'Section D - Res Com.Care, MPHS '!T:T,'Section D - Res Com.Care, MPHS '!V:V),
IF(A847="E",_xlfn.XLOOKUP(F847,'Section E - Miscellaneous '!T:T,'Section E - Miscellaneous '!V:V))))))</f>
        <v>B-1.6-047</v>
      </c>
      <c r="R847" s="1202" t="str">
        <f t="shared" si="41"/>
        <v>GSWCNLLLic Share  Workers' Compensation NIIS Queensland Long Stay90006049</v>
      </c>
    </row>
    <row r="848" spans="1:18" ht="25.5" x14ac:dyDescent="0.2">
      <c r="A848" s="1078" t="str">
        <f t="shared" si="40"/>
        <v>B</v>
      </c>
      <c r="B848" s="1086" t="s">
        <v>2892</v>
      </c>
      <c r="C848" s="1438" t="s">
        <v>2962</v>
      </c>
      <c r="D848" s="1089" t="s">
        <v>3142</v>
      </c>
      <c r="E848" s="1438">
        <v>90007470</v>
      </c>
      <c r="F848" s="1132" t="s">
        <v>5211</v>
      </c>
      <c r="G848" s="1132"/>
      <c r="H848" s="1132"/>
      <c r="I848" s="1132" t="str">
        <f t="shared" si="39"/>
        <v>----Jul----</v>
      </c>
      <c r="J848" s="1132" t="str">
        <f>IF(ISNUMBER(MATCH(F848,Jan_Inputs_Calc!O:O,0)),"Jan","-")</f>
        <v>-</v>
      </c>
      <c r="K848" s="1132" t="str">
        <f>IF(ISNUMBER(MATCH(F848,Mar_Inputs_Calc_exHACC!O:O,0)),"Mar","-")</f>
        <v>-</v>
      </c>
      <c r="L848" s="1132" t="str">
        <f>IF(ISNUMBER(MATCH(F848,Jul_Inputs_Calc!P:P,0)),"Jul","-")</f>
        <v>Jul</v>
      </c>
      <c r="M848" s="1132" t="str">
        <f>IF(ISNUMBER(MATCH(F848,Sep_Inputs_Calc!O:O,0)),"Sep","-")</f>
        <v>-</v>
      </c>
      <c r="N848" s="1132" t="str">
        <f>IF(ISNUMBER(MATCH(F1645,Oct_Inputs_Calc!O:O,0)),"Oct","-")</f>
        <v>-</v>
      </c>
      <c r="O848" s="1132"/>
      <c r="P848" s="1138" t="str">
        <f>IF(A848=
"A",_xlfn.XLOOKUP(F848,'Section A - Public Patients'!T:T,'Section A - Public Patients'!S:S),
IF(A848="B",_xlfn.XLOOKUP(F848,'Section B - Private Patients'!T:T,'Section B - Private Patients'!S:S),
IF(A848="C",_xlfn.XLOOKUP(F848,'Section C - Psych &amp; Mental Hlth'!T:T,'Section C - Psych &amp; Mental Hlth'!S:S),
IF(A848="D",_xlfn.XLOOKUP(F848,'Section D - Res Com.Care, MPHS '!T:T,'Section D - Res Com.Care, MPHS '!S:S),
IF(A848="E",_xlfn.XLOOKUP(F848,'Section E - Miscellaneous '!T:T,'Section E - Miscellaneous '!S:S))))))</f>
        <v>LINKED</v>
      </c>
      <c r="Q848" s="1145" t="str">
        <f>IF(A848=
"A",_xlfn.XLOOKUP(F848,'Section A - Public Patients'!T:T,'Section A - Public Patients'!V:V),
IF(A848="B",_xlfn.XLOOKUP(F848,'Section B - Private Patients'!T:T,'Section B - Private Patients'!V:V),
IF(A848="C",_xlfn.XLOOKUP(F848,'Section C - Psych &amp; Mental Hlth'!T:T,'Section C - Psych &amp; Mental Hlth'!V:V),
IF(A848="D",_xlfn.XLOOKUP(F848,'Section D - Res Com.Care, MPHS '!T:T,'Section D - Res Com.Care, MPHS '!V:V),
IF(A848="E",_xlfn.XLOOKUP(F848,'Section E - Miscellaneous '!T:T,'Section E - Miscellaneous '!V:V))))))</f>
        <v>B-1.6-048</v>
      </c>
      <c r="R848" s="1202" t="str">
        <f t="shared" si="41"/>
        <v>GSWCNLLSDLic Share  Workers' Compensation NIIS Queensland Long Stay SD90007470</v>
      </c>
    </row>
    <row r="849" spans="1:18" ht="25.5" x14ac:dyDescent="0.2">
      <c r="A849" s="1078" t="str">
        <f t="shared" si="40"/>
        <v>B</v>
      </c>
      <c r="B849" s="1086" t="s">
        <v>2892</v>
      </c>
      <c r="C849" s="1438" t="s">
        <v>2964</v>
      </c>
      <c r="D849" s="1089" t="s">
        <v>3149</v>
      </c>
      <c r="E849" s="1438">
        <v>90006523</v>
      </c>
      <c r="F849" s="1132" t="s">
        <v>5212</v>
      </c>
      <c r="G849" s="1132"/>
      <c r="H849" s="1132"/>
      <c r="I849" s="1132" t="str">
        <f t="shared" si="39"/>
        <v>----Jul----</v>
      </c>
      <c r="J849" s="1132" t="str">
        <f>IF(ISNUMBER(MATCH(F849,Jan_Inputs_Calc!O:O,0)),"Jan","-")</f>
        <v>-</v>
      </c>
      <c r="K849" s="1132" t="str">
        <f>IF(ISNUMBER(MATCH(F849,Mar_Inputs_Calc_exHACC!O:O,0)),"Mar","-")</f>
        <v>-</v>
      </c>
      <c r="L849" s="1132" t="str">
        <f>IF(ISNUMBER(MATCH(F849,Jul_Inputs_Calc!P:P,0)),"Jul","-")</f>
        <v>Jul</v>
      </c>
      <c r="M849" s="1132" t="str">
        <f>IF(ISNUMBER(MATCH(F849,Sep_Inputs_Calc!O:O,0)),"Sep","-")</f>
        <v>-</v>
      </c>
      <c r="N849" s="1132" t="str">
        <f>IF(ISNUMBER(MATCH(F1646,Oct_Inputs_Calc!O:O,0)),"Oct","-")</f>
        <v>-</v>
      </c>
      <c r="O849" s="1132"/>
      <c r="P849" s="1138" t="str">
        <f>IF(A849=
"A",_xlfn.XLOOKUP(F849,'Section A - Public Patients'!T:T,'Section A - Public Patients'!S:S),
IF(A849="B",_xlfn.XLOOKUP(F849,'Section B - Private Patients'!T:T,'Section B - Private Patients'!S:S),
IF(A849="C",_xlfn.XLOOKUP(F849,'Section C - Psych &amp; Mental Hlth'!T:T,'Section C - Psych &amp; Mental Hlth'!S:S),
IF(A849="D",_xlfn.XLOOKUP(F849,'Section D - Res Com.Care, MPHS '!T:T,'Section D - Res Com.Care, MPHS '!S:S),
IF(A849="E",_xlfn.XLOOKUP(F849,'Section E - Miscellaneous '!T:T,'Section E - Miscellaneous '!S:S))))))</f>
        <v>LINKED</v>
      </c>
      <c r="Q849" s="1145" t="str">
        <f>IF(A849=
"A",_xlfn.XLOOKUP(F849,'Section A - Public Patients'!T:T,'Section A - Public Patients'!V:V),
IF(A849="B",_xlfn.XLOOKUP(F849,'Section B - Private Patients'!T:T,'Section B - Private Patients'!V:V),
IF(A849="C",_xlfn.XLOOKUP(F849,'Section C - Psych &amp; Mental Hlth'!T:T,'Section C - Psych &amp; Mental Hlth'!V:V),
IF(A849="D",_xlfn.XLOOKUP(F849,'Section D - Res Com.Care, MPHS '!T:T,'Section D - Res Com.Care, MPHS '!V:V),
IF(A849="E",_xlfn.XLOOKUP(F849,'Section E - Miscellaneous '!T:T,'Section E - Miscellaneous '!V:V))))))</f>
        <v>B-1.6-040</v>
      </c>
      <c r="R849" s="1202" t="str">
        <f t="shared" si="41"/>
        <v>GSWCNCLLic Share  Workers' Compensation NIIS Queensland Coronary Care90006523</v>
      </c>
    </row>
    <row r="850" spans="1:18" ht="25.5" x14ac:dyDescent="0.2">
      <c r="A850" s="1078" t="str">
        <f t="shared" si="40"/>
        <v>B</v>
      </c>
      <c r="B850" s="1086" t="s">
        <v>2892</v>
      </c>
      <c r="C850" s="1438" t="s">
        <v>2965</v>
      </c>
      <c r="D850" s="1089" t="s">
        <v>3150</v>
      </c>
      <c r="E850" s="1438">
        <v>90007471</v>
      </c>
      <c r="F850" s="1132" t="s">
        <v>5213</v>
      </c>
      <c r="G850" s="1132"/>
      <c r="H850" s="1132"/>
      <c r="I850" s="1132" t="str">
        <f t="shared" si="39"/>
        <v>----Jul----</v>
      </c>
      <c r="J850" s="1132" t="str">
        <f>IF(ISNUMBER(MATCH(F850,Jan_Inputs_Calc!O:O,0)),"Jan","-")</f>
        <v>-</v>
      </c>
      <c r="K850" s="1132" t="str">
        <f>IF(ISNUMBER(MATCH(F850,Mar_Inputs_Calc_exHACC!O:O,0)),"Mar","-")</f>
        <v>-</v>
      </c>
      <c r="L850" s="1132" t="str">
        <f>IF(ISNUMBER(MATCH(F850,Jul_Inputs_Calc!P:P,0)),"Jul","-")</f>
        <v>Jul</v>
      </c>
      <c r="M850" s="1132" t="str">
        <f>IF(ISNUMBER(MATCH(F850,Sep_Inputs_Calc!O:O,0)),"Sep","-")</f>
        <v>-</v>
      </c>
      <c r="N850" s="1132" t="str">
        <f>IF(ISNUMBER(MATCH(F1647,Oct_Inputs_Calc!O:O,0)),"Oct","-")</f>
        <v>-</v>
      </c>
      <c r="O850" s="1132"/>
      <c r="P850" s="1138" t="str">
        <f>IF(A850=
"A",_xlfn.XLOOKUP(F850,'Section A - Public Patients'!T:T,'Section A - Public Patients'!S:S),
IF(A850="B",_xlfn.XLOOKUP(F850,'Section B - Private Patients'!T:T,'Section B - Private Patients'!S:S),
IF(A850="C",_xlfn.XLOOKUP(F850,'Section C - Psych &amp; Mental Hlth'!T:T,'Section C - Psych &amp; Mental Hlth'!S:S),
IF(A850="D",_xlfn.XLOOKUP(F850,'Section D - Res Com.Care, MPHS '!T:T,'Section D - Res Com.Care, MPHS '!S:S),
IF(A850="E",_xlfn.XLOOKUP(F850,'Section E - Miscellaneous '!T:T,'Section E - Miscellaneous '!S:S))))))</f>
        <v>LINKED</v>
      </c>
      <c r="Q850" s="1145" t="str">
        <f>IF(A850=
"A",_xlfn.XLOOKUP(F850,'Section A - Public Patients'!T:T,'Section A - Public Patients'!V:V),
IF(A850="B",_xlfn.XLOOKUP(F850,'Section B - Private Patients'!T:T,'Section B - Private Patients'!V:V),
IF(A850="C",_xlfn.XLOOKUP(F850,'Section C - Psych &amp; Mental Hlth'!T:T,'Section C - Psych &amp; Mental Hlth'!V:V),
IF(A850="D",_xlfn.XLOOKUP(F850,'Section D - Res Com.Care, MPHS '!T:T,'Section D - Res Com.Care, MPHS '!V:V),
IF(A850="E",_xlfn.XLOOKUP(F850,'Section E - Miscellaneous '!T:T,'Section E - Miscellaneous '!V:V))))))</f>
        <v>B-1.6-041</v>
      </c>
      <c r="R850" s="1202" t="str">
        <f t="shared" si="41"/>
        <v>GSWCNCLSDLic Share  Workers' Compensation NIIS Queensland  Coronary Care SD90007471</v>
      </c>
    </row>
    <row r="851" spans="1:18" ht="25.5" x14ac:dyDescent="0.2">
      <c r="A851" s="1078" t="str">
        <f t="shared" si="40"/>
        <v>B</v>
      </c>
      <c r="B851" s="1086" t="s">
        <v>2892</v>
      </c>
      <c r="C851" s="1438" t="s">
        <v>2967</v>
      </c>
      <c r="D851" s="1089" t="s">
        <v>3151</v>
      </c>
      <c r="E851" s="1438">
        <v>90005694</v>
      </c>
      <c r="F851" s="1132" t="s">
        <v>5214</v>
      </c>
      <c r="G851" s="1132"/>
      <c r="H851" s="1132"/>
      <c r="I851" s="1132" t="str">
        <f t="shared" si="39"/>
        <v>----Jul----</v>
      </c>
      <c r="J851" s="1132" t="str">
        <f>IF(ISNUMBER(MATCH(F851,Jan_Inputs_Calc!O:O,0)),"Jan","-")</f>
        <v>-</v>
      </c>
      <c r="K851" s="1132" t="str">
        <f>IF(ISNUMBER(MATCH(F851,Mar_Inputs_Calc_exHACC!O:O,0)),"Mar","-")</f>
        <v>-</v>
      </c>
      <c r="L851" s="1132" t="str">
        <f>IF(ISNUMBER(MATCH(F851,Jul_Inputs_Calc!P:P,0)),"Jul","-")</f>
        <v>Jul</v>
      </c>
      <c r="M851" s="1132" t="str">
        <f>IF(ISNUMBER(MATCH(F851,Sep_Inputs_Calc!O:O,0)),"Sep","-")</f>
        <v>-</v>
      </c>
      <c r="N851" s="1132" t="str">
        <f>IF(ISNUMBER(MATCH(F1648,Oct_Inputs_Calc!O:O,0)),"Oct","-")</f>
        <v>-</v>
      </c>
      <c r="O851" s="1132"/>
      <c r="P851" s="1138" t="str">
        <f>IF(A851=
"A",_xlfn.XLOOKUP(F851,'Section A - Public Patients'!T:T,'Section A - Public Patients'!S:S),
IF(A851="B",_xlfn.XLOOKUP(F851,'Section B - Private Patients'!T:T,'Section B - Private Patients'!S:S),
IF(A851="C",_xlfn.XLOOKUP(F851,'Section C - Psych &amp; Mental Hlth'!T:T,'Section C - Psych &amp; Mental Hlth'!S:S),
IF(A851="D",_xlfn.XLOOKUP(F851,'Section D - Res Com.Care, MPHS '!T:T,'Section D - Res Com.Care, MPHS '!S:S),
IF(A851="E",_xlfn.XLOOKUP(F851,'Section E - Miscellaneous '!T:T,'Section E - Miscellaneous '!S:S))))))</f>
        <v>LINKED</v>
      </c>
      <c r="Q851" s="1145" t="str">
        <f>IF(A851=
"A",_xlfn.XLOOKUP(F851,'Section A - Public Patients'!T:T,'Section A - Public Patients'!V:V),
IF(A851="B",_xlfn.XLOOKUP(F851,'Section B - Private Patients'!T:T,'Section B - Private Patients'!V:V),
IF(A851="C",_xlfn.XLOOKUP(F851,'Section C - Psych &amp; Mental Hlth'!T:T,'Section C - Psych &amp; Mental Hlth'!V:V),
IF(A851="D",_xlfn.XLOOKUP(F851,'Section D - Res Com.Care, MPHS '!T:T,'Section D - Res Com.Care, MPHS '!V:V),
IF(A851="E",_xlfn.XLOOKUP(F851,'Section E - Miscellaneous '!T:T,'Section E - Miscellaneous '!V:V))))))</f>
        <v>B-1.6-046</v>
      </c>
      <c r="R851" s="1202" t="str">
        <f t="shared" si="41"/>
        <v>GSWCNHLLic Share  Workers' Compensation NIIS Queensland Hospital in the Home90005694</v>
      </c>
    </row>
    <row r="852" spans="1:18" ht="25.5" x14ac:dyDescent="0.2">
      <c r="A852" s="1078" t="str">
        <f t="shared" si="40"/>
        <v>B</v>
      </c>
      <c r="B852" s="1086" t="s">
        <v>2892</v>
      </c>
      <c r="C852" s="1438" t="s">
        <v>2969</v>
      </c>
      <c r="D852" s="1089" t="s">
        <v>3143</v>
      </c>
      <c r="E852" s="1438">
        <v>90007472</v>
      </c>
      <c r="F852" s="1132" t="s">
        <v>5215</v>
      </c>
      <c r="G852" s="1132"/>
      <c r="H852" s="1132"/>
      <c r="I852" s="1132" t="str">
        <f t="shared" si="39"/>
        <v>----Jul----</v>
      </c>
      <c r="J852" s="1132" t="str">
        <f>IF(ISNUMBER(MATCH(F852,Jan_Inputs_Calc!O:O,0)),"Jan","-")</f>
        <v>-</v>
      </c>
      <c r="K852" s="1132" t="str">
        <f>IF(ISNUMBER(MATCH(F852,Mar_Inputs_Calc_exHACC!O:O,0)),"Mar","-")</f>
        <v>-</v>
      </c>
      <c r="L852" s="1132" t="str">
        <f>IF(ISNUMBER(MATCH(F852,Jul_Inputs_Calc!P:P,0)),"Jul","-")</f>
        <v>Jul</v>
      </c>
      <c r="M852" s="1132" t="str">
        <f>IF(ISNUMBER(MATCH(F852,Sep_Inputs_Calc!O:O,0)),"Sep","-")</f>
        <v>-</v>
      </c>
      <c r="N852" s="1132" t="str">
        <f>IF(ISNUMBER(MATCH(F1649,Oct_Inputs_Calc!O:O,0)),"Oct","-")</f>
        <v>-</v>
      </c>
      <c r="O852" s="1132"/>
      <c r="P852" s="1138" t="str">
        <f>IF(A852=
"A",_xlfn.XLOOKUP(F852,'Section A - Public Patients'!T:T,'Section A - Public Patients'!S:S),
IF(A852="B",_xlfn.XLOOKUP(F852,'Section B - Private Patients'!T:T,'Section B - Private Patients'!S:S),
IF(A852="C",_xlfn.XLOOKUP(F852,'Section C - Psych &amp; Mental Hlth'!T:T,'Section C - Psych &amp; Mental Hlth'!S:S),
IF(A852="D",_xlfn.XLOOKUP(F852,'Section D - Res Com.Care, MPHS '!T:T,'Section D - Res Com.Care, MPHS '!S:S),
IF(A852="E",_xlfn.XLOOKUP(F852,'Section E - Miscellaneous '!T:T,'Section E - Miscellaneous '!S:S))))))</f>
        <v>LINKED</v>
      </c>
      <c r="Q852" s="1145" t="str">
        <f>IF(A852=
"A",_xlfn.XLOOKUP(F852,'Section A - Public Patients'!T:T,'Section A - Public Patients'!V:V),
IF(A852="B",_xlfn.XLOOKUP(F852,'Section B - Private Patients'!T:T,'Section B - Private Patients'!V:V),
IF(A852="C",_xlfn.XLOOKUP(F852,'Section C - Psych &amp; Mental Hlth'!T:T,'Section C - Psych &amp; Mental Hlth'!V:V),
IF(A852="D",_xlfn.XLOOKUP(F852,'Section D - Res Com.Care, MPHS '!T:T,'Section D - Res Com.Care, MPHS '!V:V),
IF(A852="E",_xlfn.XLOOKUP(F852,'Section E - Miscellaneous '!T:T,'Section E - Miscellaneous '!V:V))))))</f>
        <v>B-1.6-042</v>
      </c>
      <c r="R852" s="1202" t="str">
        <f t="shared" si="41"/>
        <v>GSWCNILLic Share  Workers' Compensation NIIS Queensland ICU90007472</v>
      </c>
    </row>
    <row r="853" spans="1:18" ht="25.5" x14ac:dyDescent="0.2">
      <c r="A853" s="1078" t="str">
        <f t="shared" si="40"/>
        <v>B</v>
      </c>
      <c r="B853" s="1086" t="s">
        <v>2892</v>
      </c>
      <c r="C853" s="1438" t="s">
        <v>2971</v>
      </c>
      <c r="D853" s="1089" t="s">
        <v>3144</v>
      </c>
      <c r="E853" s="1438">
        <v>90006524</v>
      </c>
      <c r="F853" s="1132" t="s">
        <v>5216</v>
      </c>
      <c r="G853" s="1132"/>
      <c r="H853" s="1132"/>
      <c r="I853" s="1132" t="str">
        <f t="shared" si="39"/>
        <v>----Jul----</v>
      </c>
      <c r="J853" s="1132" t="str">
        <f>IF(ISNUMBER(MATCH(F853,Jan_Inputs_Calc!O:O,0)),"Jan","-")</f>
        <v>-</v>
      </c>
      <c r="K853" s="1132" t="str">
        <f>IF(ISNUMBER(MATCH(F853,Mar_Inputs_Calc_exHACC!O:O,0)),"Mar","-")</f>
        <v>-</v>
      </c>
      <c r="L853" s="1132" t="str">
        <f>IF(ISNUMBER(MATCH(F853,Jul_Inputs_Calc!P:P,0)),"Jul","-")</f>
        <v>Jul</v>
      </c>
      <c r="M853" s="1132" t="str">
        <f>IF(ISNUMBER(MATCH(F853,Sep_Inputs_Calc!O:O,0)),"Sep","-")</f>
        <v>-</v>
      </c>
      <c r="N853" s="1132" t="str">
        <f>IF(ISNUMBER(MATCH(F1650,Oct_Inputs_Calc!O:O,0)),"Oct","-")</f>
        <v>-</v>
      </c>
      <c r="O853" s="1132"/>
      <c r="P853" s="1138" t="str">
        <f>IF(A853=
"A",_xlfn.XLOOKUP(F853,'Section A - Public Patients'!T:T,'Section A - Public Patients'!S:S),
IF(A853="B",_xlfn.XLOOKUP(F853,'Section B - Private Patients'!T:T,'Section B - Private Patients'!S:S),
IF(A853="C",_xlfn.XLOOKUP(F853,'Section C - Psych &amp; Mental Hlth'!T:T,'Section C - Psych &amp; Mental Hlth'!S:S),
IF(A853="D",_xlfn.XLOOKUP(F853,'Section D - Res Com.Care, MPHS '!T:T,'Section D - Res Com.Care, MPHS '!S:S),
IF(A853="E",_xlfn.XLOOKUP(F853,'Section E - Miscellaneous '!T:T,'Section E - Miscellaneous '!S:S))))))</f>
        <v>LINKED</v>
      </c>
      <c r="Q853" s="1145" t="str">
        <f>IF(A853=
"A",_xlfn.XLOOKUP(F853,'Section A - Public Patients'!T:T,'Section A - Public Patients'!V:V),
IF(A853="B",_xlfn.XLOOKUP(F853,'Section B - Private Patients'!T:T,'Section B - Private Patients'!V:V),
IF(A853="C",_xlfn.XLOOKUP(F853,'Section C - Psych &amp; Mental Hlth'!T:T,'Section C - Psych &amp; Mental Hlth'!V:V),
IF(A853="D",_xlfn.XLOOKUP(F853,'Section D - Res Com.Care, MPHS '!T:T,'Section D - Res Com.Care, MPHS '!V:V),
IF(A853="E",_xlfn.XLOOKUP(F853,'Section E - Miscellaneous '!T:T,'Section E - Miscellaneous '!V:V))))))</f>
        <v>B-1.6-043</v>
      </c>
      <c r="R853" s="1202" t="str">
        <f t="shared" si="41"/>
        <v>GSWCNILSDLic Share  Workers' Compensation NIIS Queensland ICU SD90006524</v>
      </c>
    </row>
    <row r="854" spans="1:18" ht="25.5" x14ac:dyDescent="0.2">
      <c r="A854" s="1078" t="str">
        <f t="shared" si="40"/>
        <v>B</v>
      </c>
      <c r="B854" s="1086" t="s">
        <v>2892</v>
      </c>
      <c r="C854" s="1438" t="s">
        <v>2973</v>
      </c>
      <c r="D854" s="1089" t="s">
        <v>3152</v>
      </c>
      <c r="E854" s="1438">
        <v>90007473</v>
      </c>
      <c r="F854" s="1132" t="s">
        <v>5217</v>
      </c>
      <c r="G854" s="1132"/>
      <c r="H854" s="1132"/>
      <c r="I854" s="1132" t="str">
        <f t="shared" si="39"/>
        <v>----Jul----</v>
      </c>
      <c r="J854" s="1132" t="str">
        <f>IF(ISNUMBER(MATCH(F854,Jan_Inputs_Calc!O:O,0)),"Jan","-")</f>
        <v>-</v>
      </c>
      <c r="K854" s="1132" t="str">
        <f>IF(ISNUMBER(MATCH(F854,Mar_Inputs_Calc_exHACC!O:O,0)),"Mar","-")</f>
        <v>-</v>
      </c>
      <c r="L854" s="1132" t="str">
        <f>IF(ISNUMBER(MATCH(F854,Jul_Inputs_Calc!P:P,0)),"Jul","-")</f>
        <v>Jul</v>
      </c>
      <c r="M854" s="1132" t="str">
        <f>IF(ISNUMBER(MATCH(F854,Sep_Inputs_Calc!O:O,0)),"Sep","-")</f>
        <v>-</v>
      </c>
      <c r="N854" s="1132" t="str">
        <f>IF(ISNUMBER(MATCH(F1651,Oct_Inputs_Calc!O:O,0)),"Oct","-")</f>
        <v>-</v>
      </c>
      <c r="O854" s="1132"/>
      <c r="P854" s="1138" t="str">
        <f>IF(A854=
"A",_xlfn.XLOOKUP(F854,'Section A - Public Patients'!T:T,'Section A - Public Patients'!S:S),
IF(A854="B",_xlfn.XLOOKUP(F854,'Section B - Private Patients'!T:T,'Section B - Private Patients'!S:S),
IF(A854="C",_xlfn.XLOOKUP(F854,'Section C - Psych &amp; Mental Hlth'!T:T,'Section C - Psych &amp; Mental Hlth'!S:S),
IF(A854="D",_xlfn.XLOOKUP(F854,'Section D - Res Com.Care, MPHS '!T:T,'Section D - Res Com.Care, MPHS '!S:S),
IF(A854="E",_xlfn.XLOOKUP(F854,'Section E - Miscellaneous '!T:T,'Section E - Miscellaneous '!S:S))))))</f>
        <v>LINKED</v>
      </c>
      <c r="Q854" s="1145" t="str">
        <f>IF(A854=
"A",_xlfn.XLOOKUP(F854,'Section A - Public Patients'!T:T,'Section A - Public Patients'!V:V),
IF(A854="B",_xlfn.XLOOKUP(F854,'Section B - Private Patients'!T:T,'Section B - Private Patients'!V:V),
IF(A854="C",_xlfn.XLOOKUP(F854,'Section C - Psych &amp; Mental Hlth'!T:T,'Section C - Psych &amp; Mental Hlth'!V:V),
IF(A854="D",_xlfn.XLOOKUP(F854,'Section D - Res Com.Care, MPHS '!T:T,'Section D - Res Com.Care, MPHS '!V:V),
IF(A854="E",_xlfn.XLOOKUP(F854,'Section E - Miscellaneous '!T:T,'Section E - Miscellaneous '!V:V))))))</f>
        <v>B-1.6-044</v>
      </c>
      <c r="R854" s="1202" t="str">
        <f t="shared" si="41"/>
        <v>GSWCNRLLic Share  Workers' Compensation NIIS Queensland Rehab90007473</v>
      </c>
    </row>
    <row r="855" spans="1:18" ht="25.5" x14ac:dyDescent="0.2">
      <c r="A855" s="1078" t="str">
        <f t="shared" si="40"/>
        <v>B</v>
      </c>
      <c r="B855" s="1086" t="s">
        <v>2892</v>
      </c>
      <c r="C855" s="1438" t="s">
        <v>2975</v>
      </c>
      <c r="D855" s="1089" t="s">
        <v>3153</v>
      </c>
      <c r="E855" s="1438">
        <v>90006050</v>
      </c>
      <c r="F855" s="1132" t="s">
        <v>5218</v>
      </c>
      <c r="G855" s="1132"/>
      <c r="H855" s="1132"/>
      <c r="I855" s="1132" t="str">
        <f t="shared" si="39"/>
        <v>----Jul----</v>
      </c>
      <c r="J855" s="1132" t="str">
        <f>IF(ISNUMBER(MATCH(F855,Jan_Inputs_Calc!O:O,0)),"Jan","-")</f>
        <v>-</v>
      </c>
      <c r="K855" s="1132" t="str">
        <f>IF(ISNUMBER(MATCH(F855,Mar_Inputs_Calc_exHACC!O:O,0)),"Mar","-")</f>
        <v>-</v>
      </c>
      <c r="L855" s="1132" t="str">
        <f>IF(ISNUMBER(MATCH(F855,Jul_Inputs_Calc!P:P,0)),"Jul","-")</f>
        <v>Jul</v>
      </c>
      <c r="M855" s="1132" t="str">
        <f>IF(ISNUMBER(MATCH(F855,Sep_Inputs_Calc!O:O,0)),"Sep","-")</f>
        <v>-</v>
      </c>
      <c r="N855" s="1132" t="str">
        <f>IF(ISNUMBER(MATCH(F1652,Oct_Inputs_Calc!O:O,0)),"Oct","-")</f>
        <v>-</v>
      </c>
      <c r="O855" s="1132"/>
      <c r="P855" s="1138" t="str">
        <f>IF(A855=
"A",_xlfn.XLOOKUP(F855,'Section A - Public Patients'!T:T,'Section A - Public Patients'!S:S),
IF(A855="B",_xlfn.XLOOKUP(F855,'Section B - Private Patients'!T:T,'Section B - Private Patients'!S:S),
IF(A855="C",_xlfn.XLOOKUP(F855,'Section C - Psych &amp; Mental Hlth'!T:T,'Section C - Psych &amp; Mental Hlth'!S:S),
IF(A855="D",_xlfn.XLOOKUP(F855,'Section D - Res Com.Care, MPHS '!T:T,'Section D - Res Com.Care, MPHS '!S:S),
IF(A855="E",_xlfn.XLOOKUP(F855,'Section E - Miscellaneous '!T:T,'Section E - Miscellaneous '!S:S))))))</f>
        <v>LINKED</v>
      </c>
      <c r="Q855" s="1145" t="str">
        <f>IF(A855=
"A",_xlfn.XLOOKUP(F855,'Section A - Public Patients'!T:T,'Section A - Public Patients'!V:V),
IF(A855="B",_xlfn.XLOOKUP(F855,'Section B - Private Patients'!T:T,'Section B - Private Patients'!V:V),
IF(A855="C",_xlfn.XLOOKUP(F855,'Section C - Psych &amp; Mental Hlth'!T:T,'Section C - Psych &amp; Mental Hlth'!V:V),
IF(A855="D",_xlfn.XLOOKUP(F855,'Section D - Res Com.Care, MPHS '!T:T,'Section D - Res Com.Care, MPHS '!V:V),
IF(A855="E",_xlfn.XLOOKUP(F855,'Section E - Miscellaneous '!T:T,'Section E - Miscellaneous '!V:V))))))</f>
        <v>B-1.6-045</v>
      </c>
      <c r="R855" s="1202" t="str">
        <f t="shared" si="41"/>
        <v>GSWCNRLSDLic Share  Workers' Compensation NIIS Queensland Rehab SD90006050</v>
      </c>
    </row>
    <row r="856" spans="1:18" ht="25.5" x14ac:dyDescent="0.2">
      <c r="A856" s="1078" t="str">
        <f t="shared" si="40"/>
        <v>B</v>
      </c>
      <c r="B856" s="1086" t="s">
        <v>2892</v>
      </c>
      <c r="C856" s="1438" t="s">
        <v>2977</v>
      </c>
      <c r="D856" s="1089" t="s">
        <v>3145</v>
      </c>
      <c r="E856" s="1438">
        <v>90007474</v>
      </c>
      <c r="F856" s="1132" t="s">
        <v>5219</v>
      </c>
      <c r="G856" s="1132"/>
      <c r="H856" s="1132"/>
      <c r="I856" s="1132" t="str">
        <f t="shared" si="39"/>
        <v>----Jul----</v>
      </c>
      <c r="J856" s="1132" t="str">
        <f>IF(ISNUMBER(MATCH(F856,Jan_Inputs_Calc!O:O,0)),"Jan","-")</f>
        <v>-</v>
      </c>
      <c r="K856" s="1132" t="str">
        <f>IF(ISNUMBER(MATCH(F856,Mar_Inputs_Calc_exHACC!O:O,0)),"Mar","-")</f>
        <v>-</v>
      </c>
      <c r="L856" s="1132" t="str">
        <f>IF(ISNUMBER(MATCH(F856,Jul_Inputs_Calc!P:P,0)),"Jul","-")</f>
        <v>Jul</v>
      </c>
      <c r="M856" s="1132" t="str">
        <f>IF(ISNUMBER(MATCH(F856,Sep_Inputs_Calc!O:O,0)),"Sep","-")</f>
        <v>-</v>
      </c>
      <c r="N856" s="1132" t="str">
        <f>IF(ISNUMBER(MATCH(F1653,Oct_Inputs_Calc!O:O,0)),"Oct","-")</f>
        <v>-</v>
      </c>
      <c r="O856" s="1132"/>
      <c r="P856" s="1138" t="str">
        <f>IF(A856=
"A",_xlfn.XLOOKUP(F856,'Section A - Public Patients'!T:T,'Section A - Public Patients'!S:S),
IF(A856="B",_xlfn.XLOOKUP(F856,'Section B - Private Patients'!T:T,'Section B - Private Patients'!S:S),
IF(A856="C",_xlfn.XLOOKUP(F856,'Section C - Psych &amp; Mental Hlth'!T:T,'Section C - Psych &amp; Mental Hlth'!S:S),
IF(A856="D",_xlfn.XLOOKUP(F856,'Section D - Res Com.Care, MPHS '!T:T,'Section D - Res Com.Care, MPHS '!S:S),
IF(A856="E",_xlfn.XLOOKUP(F856,'Section E - Miscellaneous '!T:T,'Section E - Miscellaneous '!S:S))))))</f>
        <v>LINKED-X</v>
      </c>
      <c r="Q856" s="1145" t="str">
        <f>IF(A856=
"A",_xlfn.XLOOKUP(F856,'Section A - Public Patients'!T:T,'Section A - Public Patients'!V:V),
IF(A856="B",_xlfn.XLOOKUP(F856,'Section B - Private Patients'!T:T,'Section B - Private Patients'!V:V),
IF(A856="C",_xlfn.XLOOKUP(F856,'Section C - Psych &amp; Mental Hlth'!T:T,'Section C - Psych &amp; Mental Hlth'!V:V),
IF(A856="D",_xlfn.XLOOKUP(F856,'Section D - Res Com.Care, MPHS '!T:T,'Section D - Res Com.Care, MPHS '!V:V),
IF(A856="E",_xlfn.XLOOKUP(F856,'Section E - Miscellaneous '!T:T,'Section E - Miscellaneous '!V:V))))))</f>
        <v>A-1.5-001</v>
      </c>
      <c r="R856" s="1202" t="str">
        <f t="shared" si="41"/>
        <v>GSWCNOLLic Share  Workers' Compensation NIIS Other 90007474</v>
      </c>
    </row>
    <row r="857" spans="1:18" ht="25.5" x14ac:dyDescent="0.2">
      <c r="A857" s="1078" t="str">
        <f t="shared" si="40"/>
        <v>B</v>
      </c>
      <c r="B857" s="1086" t="s">
        <v>2892</v>
      </c>
      <c r="C857" s="1438" t="s">
        <v>2978</v>
      </c>
      <c r="D857" s="1089" t="s">
        <v>3146</v>
      </c>
      <c r="E857" s="1438">
        <v>90006525</v>
      </c>
      <c r="F857" s="1132" t="s">
        <v>5220</v>
      </c>
      <c r="G857" s="1132"/>
      <c r="H857" s="1132"/>
      <c r="I857" s="1132" t="str">
        <f t="shared" si="39"/>
        <v>----Jul----</v>
      </c>
      <c r="J857" s="1132" t="str">
        <f>IF(ISNUMBER(MATCH(F857,Jan_Inputs_Calc!O:O,0)),"Jan","-")</f>
        <v>-</v>
      </c>
      <c r="K857" s="1132" t="str">
        <f>IF(ISNUMBER(MATCH(F857,Mar_Inputs_Calc_exHACC!O:O,0)),"Mar","-")</f>
        <v>-</v>
      </c>
      <c r="L857" s="1132" t="str">
        <f>IF(ISNUMBER(MATCH(F857,Jul_Inputs_Calc!P:P,0)),"Jul","-")</f>
        <v>Jul</v>
      </c>
      <c r="M857" s="1132" t="str">
        <f>IF(ISNUMBER(MATCH(F857,Sep_Inputs_Calc!O:O,0)),"Sep","-")</f>
        <v>-</v>
      </c>
      <c r="N857" s="1132" t="str">
        <f>IF(ISNUMBER(MATCH(F1654,Oct_Inputs_Calc!O:O,0)),"Oct","-")</f>
        <v>-</v>
      </c>
      <c r="O857" s="1132"/>
      <c r="P857" s="1138" t="str">
        <f>IF(A857=
"A",_xlfn.XLOOKUP(F857,'Section A - Public Patients'!T:T,'Section A - Public Patients'!S:S),
IF(A857="B",_xlfn.XLOOKUP(F857,'Section B - Private Patients'!T:T,'Section B - Private Patients'!S:S),
IF(A857="C",_xlfn.XLOOKUP(F857,'Section C - Psych &amp; Mental Hlth'!T:T,'Section C - Psych &amp; Mental Hlth'!S:S),
IF(A857="D",_xlfn.XLOOKUP(F857,'Section D - Res Com.Care, MPHS '!T:T,'Section D - Res Com.Care, MPHS '!S:S),
IF(A857="E",_xlfn.XLOOKUP(F857,'Section E - Miscellaneous '!T:T,'Section E - Miscellaneous '!S:S))))))</f>
        <v>LINKED-X</v>
      </c>
      <c r="Q857" s="1145" t="str">
        <f>IF(A857=
"A",_xlfn.XLOOKUP(F857,'Section A - Public Patients'!T:T,'Section A - Public Patients'!V:V),
IF(A857="B",_xlfn.XLOOKUP(F857,'Section B - Private Patients'!T:T,'Section B - Private Patients'!V:V),
IF(A857="C",_xlfn.XLOOKUP(F857,'Section C - Psych &amp; Mental Hlth'!T:T,'Section C - Psych &amp; Mental Hlth'!V:V),
IF(A857="D",_xlfn.XLOOKUP(F857,'Section D - Res Com.Care, MPHS '!T:T,'Section D - Res Com.Care, MPHS '!V:V),
IF(A857="E",_xlfn.XLOOKUP(F857,'Section E - Miscellaneous '!T:T,'Section E - Miscellaneous '!V:V))))))</f>
        <v>A-1.5-002</v>
      </c>
      <c r="R857" s="1202" t="str">
        <f t="shared" si="41"/>
        <v>GSWCNOLSDLic Share  Workers' Compensation NIIS Other SD90006525</v>
      </c>
    </row>
    <row r="858" spans="1:18" ht="25.5" x14ac:dyDescent="0.2">
      <c r="A858" s="1078" t="str">
        <f t="shared" si="40"/>
        <v>B</v>
      </c>
      <c r="B858" s="1086" t="s">
        <v>2892</v>
      </c>
      <c r="C858" s="1438" t="s">
        <v>2979</v>
      </c>
      <c r="D858" s="1089" t="s">
        <v>3154</v>
      </c>
      <c r="E858" s="1438">
        <v>90007475</v>
      </c>
      <c r="F858" s="1132" t="s">
        <v>5221</v>
      </c>
      <c r="G858" s="1132"/>
      <c r="H858" s="1132"/>
      <c r="I858" s="1132" t="str">
        <f t="shared" si="39"/>
        <v>----Jul----</v>
      </c>
      <c r="J858" s="1132" t="str">
        <f>IF(ISNUMBER(MATCH(F858,Jan_Inputs_Calc!O:O,0)),"Jan","-")</f>
        <v>-</v>
      </c>
      <c r="K858" s="1132" t="str">
        <f>IF(ISNUMBER(MATCH(F858,Mar_Inputs_Calc_exHACC!O:O,0)),"Mar","-")</f>
        <v>-</v>
      </c>
      <c r="L858" s="1132" t="str">
        <f>IF(ISNUMBER(MATCH(F858,Jul_Inputs_Calc!P:P,0)),"Jul","-")</f>
        <v>Jul</v>
      </c>
      <c r="M858" s="1132" t="str">
        <f>IF(ISNUMBER(MATCH(F858,Sep_Inputs_Calc!O:O,0)),"Sep","-")</f>
        <v>-</v>
      </c>
      <c r="N858" s="1132" t="str">
        <f>IF(ISNUMBER(MATCH(F1655,Oct_Inputs_Calc!O:O,0)),"Oct","-")</f>
        <v>-</v>
      </c>
      <c r="O858" s="1132"/>
      <c r="P858" s="1138" t="str">
        <f>IF(A858=
"A",_xlfn.XLOOKUP(F858,'Section A - Public Patients'!T:T,'Section A - Public Patients'!S:S),
IF(A858="B",_xlfn.XLOOKUP(F858,'Section B - Private Patients'!T:T,'Section B - Private Patients'!S:S),
IF(A858="C",_xlfn.XLOOKUP(F858,'Section C - Psych &amp; Mental Hlth'!T:T,'Section C - Psych &amp; Mental Hlth'!S:S),
IF(A858="D",_xlfn.XLOOKUP(F858,'Section D - Res Com.Care, MPHS '!T:T,'Section D - Res Com.Care, MPHS '!S:S),
IF(A858="E",_xlfn.XLOOKUP(F858,'Section E - Miscellaneous '!T:T,'Section E - Miscellaneous '!S:S))))))</f>
        <v>LINKED-X</v>
      </c>
      <c r="Q858" s="1145" t="str">
        <f>IF(A858=
"A",_xlfn.XLOOKUP(F858,'Section A - Public Patients'!T:T,'Section A - Public Patients'!V:V),
IF(A858="B",_xlfn.XLOOKUP(F858,'Section B - Private Patients'!T:T,'Section B - Private Patients'!V:V),
IF(A858="C",_xlfn.XLOOKUP(F858,'Section C - Psych &amp; Mental Hlth'!T:T,'Section C - Psych &amp; Mental Hlth'!V:V),
IF(A858="D",_xlfn.XLOOKUP(F858,'Section D - Res Com.Care, MPHS '!T:T,'Section D - Res Com.Care, MPHS '!V:V),
IF(A858="E",_xlfn.XLOOKUP(F858,'Section E - Miscellaneous '!T:T,'Section E - Miscellaneous '!V:V))))))</f>
        <v>A-1.5-027</v>
      </c>
      <c r="R858" s="1202" t="str">
        <f t="shared" si="41"/>
        <v>GSWCNOLLLic Share  Workers' Compensation NIIS Other Long Stay90007475</v>
      </c>
    </row>
    <row r="859" spans="1:18" ht="25.5" x14ac:dyDescent="0.2">
      <c r="A859" s="1078" t="str">
        <f t="shared" si="40"/>
        <v>B</v>
      </c>
      <c r="B859" s="1086" t="s">
        <v>2892</v>
      </c>
      <c r="C859" s="1438" t="s">
        <v>2980</v>
      </c>
      <c r="D859" s="1089" t="s">
        <v>3155</v>
      </c>
      <c r="E859" s="1438">
        <v>90005813</v>
      </c>
      <c r="F859" s="1132" t="s">
        <v>5222</v>
      </c>
      <c r="G859" s="1132"/>
      <c r="H859" s="1132"/>
      <c r="I859" s="1132" t="str">
        <f t="shared" si="39"/>
        <v>----Jul----</v>
      </c>
      <c r="J859" s="1132" t="str">
        <f>IF(ISNUMBER(MATCH(F859,Jan_Inputs_Calc!O:O,0)),"Jan","-")</f>
        <v>-</v>
      </c>
      <c r="K859" s="1132" t="str">
        <f>IF(ISNUMBER(MATCH(F859,Mar_Inputs_Calc_exHACC!O:O,0)),"Mar","-")</f>
        <v>-</v>
      </c>
      <c r="L859" s="1132" t="str">
        <f>IF(ISNUMBER(MATCH(F859,Jul_Inputs_Calc!P:P,0)),"Jul","-")</f>
        <v>Jul</v>
      </c>
      <c r="M859" s="1132" t="str">
        <f>IF(ISNUMBER(MATCH(F859,Sep_Inputs_Calc!O:O,0)),"Sep","-")</f>
        <v>-</v>
      </c>
      <c r="N859" s="1132" t="str">
        <f>IF(ISNUMBER(MATCH(F1656,Oct_Inputs_Calc!O:O,0)),"Oct","-")</f>
        <v>-</v>
      </c>
      <c r="O859" s="1132"/>
      <c r="P859" s="1138" t="str">
        <f>IF(A859=
"A",_xlfn.XLOOKUP(F859,'Section A - Public Patients'!T:T,'Section A - Public Patients'!S:S),
IF(A859="B",_xlfn.XLOOKUP(F859,'Section B - Private Patients'!T:T,'Section B - Private Patients'!S:S),
IF(A859="C",_xlfn.XLOOKUP(F859,'Section C - Psych &amp; Mental Hlth'!T:T,'Section C - Psych &amp; Mental Hlth'!S:S),
IF(A859="D",_xlfn.XLOOKUP(F859,'Section D - Res Com.Care, MPHS '!T:T,'Section D - Res Com.Care, MPHS '!S:S),
IF(A859="E",_xlfn.XLOOKUP(F859,'Section E - Miscellaneous '!T:T,'Section E - Miscellaneous '!S:S))))))</f>
        <v>LINKED-X</v>
      </c>
      <c r="Q859" s="1145" t="str">
        <f>IF(A859=
"A",_xlfn.XLOOKUP(F859,'Section A - Public Patients'!T:T,'Section A - Public Patients'!V:V),
IF(A859="B",_xlfn.XLOOKUP(F859,'Section B - Private Patients'!T:T,'Section B - Private Patients'!V:V),
IF(A859="C",_xlfn.XLOOKUP(F859,'Section C - Psych &amp; Mental Hlth'!T:T,'Section C - Psych &amp; Mental Hlth'!V:V),
IF(A859="D",_xlfn.XLOOKUP(F859,'Section D - Res Com.Care, MPHS '!T:T,'Section D - Res Com.Care, MPHS '!V:V),
IF(A859="E",_xlfn.XLOOKUP(F859,'Section E - Miscellaneous '!T:T,'Section E - Miscellaneous '!V:V))))))</f>
        <v>A-1.5-028</v>
      </c>
      <c r="R859" s="1202" t="str">
        <f t="shared" si="41"/>
        <v>GSWCNOLLSLic Share  Workers' Compensation NIIS Other Long Stay SD90005813</v>
      </c>
    </row>
    <row r="860" spans="1:18" ht="25.5" x14ac:dyDescent="0.2">
      <c r="A860" s="1078" t="str">
        <f t="shared" si="40"/>
        <v>B</v>
      </c>
      <c r="B860" s="1086" t="s">
        <v>2892</v>
      </c>
      <c r="C860" s="1438" t="s">
        <v>2981</v>
      </c>
      <c r="D860" s="1089" t="s">
        <v>3156</v>
      </c>
      <c r="E860" s="1438">
        <v>90007476</v>
      </c>
      <c r="F860" s="1132" t="s">
        <v>5223</v>
      </c>
      <c r="G860" s="1132"/>
      <c r="H860" s="1132"/>
      <c r="I860" s="1132" t="str">
        <f t="shared" si="39"/>
        <v>----Jul----</v>
      </c>
      <c r="J860" s="1132" t="str">
        <f>IF(ISNUMBER(MATCH(F860,Jan_Inputs_Calc!O:O,0)),"Jan","-")</f>
        <v>-</v>
      </c>
      <c r="K860" s="1132" t="str">
        <f>IF(ISNUMBER(MATCH(F860,Mar_Inputs_Calc_exHACC!O:O,0)),"Mar","-")</f>
        <v>-</v>
      </c>
      <c r="L860" s="1132" t="str">
        <f>IF(ISNUMBER(MATCH(F860,Jul_Inputs_Calc!P:P,0)),"Jul","-")</f>
        <v>Jul</v>
      </c>
      <c r="M860" s="1132" t="str">
        <f>IF(ISNUMBER(MATCH(F860,Sep_Inputs_Calc!O:O,0)),"Sep","-")</f>
        <v>-</v>
      </c>
      <c r="N860" s="1132" t="str">
        <f>IF(ISNUMBER(MATCH(F1657,Oct_Inputs_Calc!O:O,0)),"Oct","-")</f>
        <v>-</v>
      </c>
      <c r="O860" s="1132"/>
      <c r="P860" s="1138" t="str">
        <f>IF(A860=
"A",_xlfn.XLOOKUP(F860,'Section A - Public Patients'!T:T,'Section A - Public Patients'!S:S),
IF(A860="B",_xlfn.XLOOKUP(F860,'Section B - Private Patients'!T:T,'Section B - Private Patients'!S:S),
IF(A860="C",_xlfn.XLOOKUP(F860,'Section C - Psych &amp; Mental Hlth'!T:T,'Section C - Psych &amp; Mental Hlth'!S:S),
IF(A860="D",_xlfn.XLOOKUP(F860,'Section D - Res Com.Care, MPHS '!T:T,'Section D - Res Com.Care, MPHS '!S:S),
IF(A860="E",_xlfn.XLOOKUP(F860,'Section E - Miscellaneous '!T:T,'Section E - Miscellaneous '!S:S))))))</f>
        <v>LINKED-X</v>
      </c>
      <c r="Q860" s="1145" t="str">
        <f>IF(A860=
"A",_xlfn.XLOOKUP(F860,'Section A - Public Patients'!T:T,'Section A - Public Patients'!V:V),
IF(A860="B",_xlfn.XLOOKUP(F860,'Section B - Private Patients'!T:T,'Section B - Private Patients'!V:V),
IF(A860="C",_xlfn.XLOOKUP(F860,'Section C - Psych &amp; Mental Hlth'!T:T,'Section C - Psych &amp; Mental Hlth'!V:V),
IF(A860="D",_xlfn.XLOOKUP(F860,'Section D - Res Com.Care, MPHS '!T:T,'Section D - Res Com.Care, MPHS '!V:V),
IF(A860="E",_xlfn.XLOOKUP(F860,'Section E - Miscellaneous '!T:T,'Section E - Miscellaneous '!V:V))))))</f>
        <v>A-1.5-009</v>
      </c>
      <c r="R860" s="1202" t="str">
        <f t="shared" si="41"/>
        <v>GSWCNOBLLic Share  Workers' Compensation NIIS Other Burns90007476</v>
      </c>
    </row>
    <row r="861" spans="1:18" ht="25.5" x14ac:dyDescent="0.2">
      <c r="A861" s="1078" t="str">
        <f t="shared" si="40"/>
        <v>B</v>
      </c>
      <c r="B861" s="1086" t="s">
        <v>2892</v>
      </c>
      <c r="C861" s="1438" t="s">
        <v>2982</v>
      </c>
      <c r="D861" s="1089" t="s">
        <v>3157</v>
      </c>
      <c r="E861" s="1438">
        <v>90006526</v>
      </c>
      <c r="F861" s="1132" t="s">
        <v>5224</v>
      </c>
      <c r="G861" s="1132"/>
      <c r="H861" s="1132"/>
      <c r="I861" s="1132" t="str">
        <f t="shared" si="39"/>
        <v>----Jul----</v>
      </c>
      <c r="J861" s="1132" t="str">
        <f>IF(ISNUMBER(MATCH(F861,Jan_Inputs_Calc!O:O,0)),"Jan","-")</f>
        <v>-</v>
      </c>
      <c r="K861" s="1132" t="str">
        <f>IF(ISNUMBER(MATCH(F861,Mar_Inputs_Calc_exHACC!O:O,0)),"Mar","-")</f>
        <v>-</v>
      </c>
      <c r="L861" s="1132" t="str">
        <f>IF(ISNUMBER(MATCH(F861,Jul_Inputs_Calc!P:P,0)),"Jul","-")</f>
        <v>Jul</v>
      </c>
      <c r="M861" s="1132" t="str">
        <f>IF(ISNUMBER(MATCH(F861,Sep_Inputs_Calc!O:O,0)),"Sep","-")</f>
        <v>-</v>
      </c>
      <c r="N861" s="1132" t="str">
        <f>IF(ISNUMBER(MATCH(F1658,Oct_Inputs_Calc!O:O,0)),"Oct","-")</f>
        <v>-</v>
      </c>
      <c r="O861" s="1132"/>
      <c r="P861" s="1138" t="str">
        <f>IF(A861=
"A",_xlfn.XLOOKUP(F861,'Section A - Public Patients'!T:T,'Section A - Public Patients'!S:S),
IF(A861="B",_xlfn.XLOOKUP(F861,'Section B - Private Patients'!T:T,'Section B - Private Patients'!S:S),
IF(A861="C",_xlfn.XLOOKUP(F861,'Section C - Psych &amp; Mental Hlth'!T:T,'Section C - Psych &amp; Mental Hlth'!S:S),
IF(A861="D",_xlfn.XLOOKUP(F861,'Section D - Res Com.Care, MPHS '!T:T,'Section D - Res Com.Care, MPHS '!S:S),
IF(A861="E",_xlfn.XLOOKUP(F861,'Section E - Miscellaneous '!T:T,'Section E - Miscellaneous '!S:S))))))</f>
        <v>LINKED-X</v>
      </c>
      <c r="Q861" s="1145" t="str">
        <f>IF(A861=
"A",_xlfn.XLOOKUP(F861,'Section A - Public Patients'!T:T,'Section A - Public Patients'!V:V),
IF(A861="B",_xlfn.XLOOKUP(F861,'Section B - Private Patients'!T:T,'Section B - Private Patients'!V:V),
IF(A861="C",_xlfn.XLOOKUP(F861,'Section C - Psych &amp; Mental Hlth'!T:T,'Section C - Psych &amp; Mental Hlth'!V:V),
IF(A861="D",_xlfn.XLOOKUP(F861,'Section D - Res Com.Care, MPHS '!T:T,'Section D - Res Com.Care, MPHS '!V:V),
IF(A861="E",_xlfn.XLOOKUP(F861,'Section E - Miscellaneous '!T:T,'Section E - Miscellaneous '!V:V))))))</f>
        <v>A-1.5-004</v>
      </c>
      <c r="R861" s="1202" t="str">
        <f t="shared" si="41"/>
        <v>GSWCNOBLSLic Share  Workers' Compensation NIIS Other Burns SD90006526</v>
      </c>
    </row>
    <row r="862" spans="1:18" ht="25.5" x14ac:dyDescent="0.2">
      <c r="A862" s="1078" t="str">
        <f t="shared" si="40"/>
        <v>B</v>
      </c>
      <c r="B862" s="1086" t="s">
        <v>2892</v>
      </c>
      <c r="C862" s="1438" t="s">
        <v>2983</v>
      </c>
      <c r="D862" s="1089" t="s">
        <v>3158</v>
      </c>
      <c r="E862" s="1438">
        <v>90007477</v>
      </c>
      <c r="F862" s="1132" t="s">
        <v>5225</v>
      </c>
      <c r="G862" s="1132"/>
      <c r="H862" s="1132"/>
      <c r="I862" s="1132" t="str">
        <f t="shared" si="39"/>
        <v>----Jul----</v>
      </c>
      <c r="J862" s="1132" t="str">
        <f>IF(ISNUMBER(MATCH(F862,Jan_Inputs_Calc!O:O,0)),"Jan","-")</f>
        <v>-</v>
      </c>
      <c r="K862" s="1132" t="str">
        <f>IF(ISNUMBER(MATCH(F862,Mar_Inputs_Calc_exHACC!O:O,0)),"Mar","-")</f>
        <v>-</v>
      </c>
      <c r="L862" s="1132" t="str">
        <f>IF(ISNUMBER(MATCH(F862,Jul_Inputs_Calc!P:P,0)),"Jul","-")</f>
        <v>Jul</v>
      </c>
      <c r="M862" s="1132" t="str">
        <f>IF(ISNUMBER(MATCH(F862,Sep_Inputs_Calc!O:O,0)),"Sep","-")</f>
        <v>-</v>
      </c>
      <c r="N862" s="1132" t="str">
        <f>IF(ISNUMBER(MATCH(F1659,Oct_Inputs_Calc!O:O,0)),"Oct","-")</f>
        <v>-</v>
      </c>
      <c r="O862" s="1132"/>
      <c r="P862" s="1138" t="str">
        <f>IF(A862=
"A",_xlfn.XLOOKUP(F862,'Section A - Public Patients'!T:T,'Section A - Public Patients'!S:S),
IF(A862="B",_xlfn.XLOOKUP(F862,'Section B - Private Patients'!T:T,'Section B - Private Patients'!S:S),
IF(A862="C",_xlfn.XLOOKUP(F862,'Section C - Psych &amp; Mental Hlth'!T:T,'Section C - Psych &amp; Mental Hlth'!S:S),
IF(A862="D",_xlfn.XLOOKUP(F862,'Section D - Res Com.Care, MPHS '!T:T,'Section D - Res Com.Care, MPHS '!S:S),
IF(A862="E",_xlfn.XLOOKUP(F862,'Section E - Miscellaneous '!T:T,'Section E - Miscellaneous '!S:S))))))</f>
        <v>LINKED-X</v>
      </c>
      <c r="Q862" s="1145" t="str">
        <f>IF(A862=
"A",_xlfn.XLOOKUP(F862,'Section A - Public Patients'!T:T,'Section A - Public Patients'!V:V),
IF(A862="B",_xlfn.XLOOKUP(F862,'Section B - Private Patients'!T:T,'Section B - Private Patients'!V:V),
IF(A862="C",_xlfn.XLOOKUP(F862,'Section C - Psych &amp; Mental Hlth'!T:T,'Section C - Psych &amp; Mental Hlth'!V:V),
IF(A862="D",_xlfn.XLOOKUP(F862,'Section D - Res Com.Care, MPHS '!T:T,'Section D - Res Com.Care, MPHS '!V:V),
IF(A862="E",_xlfn.XLOOKUP(F862,'Section E - Miscellaneous '!T:T,'Section E - Miscellaneous '!V:V))))))</f>
        <v>A-1.5-003</v>
      </c>
      <c r="R862" s="1202" t="str">
        <f t="shared" si="41"/>
        <v>GSWCNOCLLic Share  Workers' Compensation NIIS Other Coronary Care90007477</v>
      </c>
    </row>
    <row r="863" spans="1:18" ht="25.5" x14ac:dyDescent="0.2">
      <c r="A863" s="1078" t="str">
        <f t="shared" si="40"/>
        <v>B</v>
      </c>
      <c r="B863" s="1086" t="s">
        <v>2892</v>
      </c>
      <c r="C863" s="1438" t="s">
        <v>2984</v>
      </c>
      <c r="D863" s="1089" t="s">
        <v>3159</v>
      </c>
      <c r="E863" s="1438">
        <v>90006051</v>
      </c>
      <c r="F863" s="1132" t="s">
        <v>5226</v>
      </c>
      <c r="G863" s="1132"/>
      <c r="H863" s="1132"/>
      <c r="I863" s="1132" t="str">
        <f t="shared" si="39"/>
        <v>----Jul----</v>
      </c>
      <c r="J863" s="1132" t="str">
        <f>IF(ISNUMBER(MATCH(F863,Jan_Inputs_Calc!O:O,0)),"Jan","-")</f>
        <v>-</v>
      </c>
      <c r="K863" s="1132" t="str">
        <f>IF(ISNUMBER(MATCH(F863,Mar_Inputs_Calc_exHACC!O:O,0)),"Mar","-")</f>
        <v>-</v>
      </c>
      <c r="L863" s="1132" t="str">
        <f>IF(ISNUMBER(MATCH(F863,Jul_Inputs_Calc!P:P,0)),"Jul","-")</f>
        <v>Jul</v>
      </c>
      <c r="M863" s="1132" t="str">
        <f>IF(ISNUMBER(MATCH(F863,Sep_Inputs_Calc!O:O,0)),"Sep","-")</f>
        <v>-</v>
      </c>
      <c r="N863" s="1132" t="str">
        <f>IF(ISNUMBER(MATCH(F1660,Oct_Inputs_Calc!O:O,0)),"Oct","-")</f>
        <v>-</v>
      </c>
      <c r="O863" s="1132"/>
      <c r="P863" s="1138" t="str">
        <f>IF(A863=
"A",_xlfn.XLOOKUP(F863,'Section A - Public Patients'!T:T,'Section A - Public Patients'!S:S),
IF(A863="B",_xlfn.XLOOKUP(F863,'Section B - Private Patients'!T:T,'Section B - Private Patients'!S:S),
IF(A863="C",_xlfn.XLOOKUP(F863,'Section C - Psych &amp; Mental Hlth'!T:T,'Section C - Psych &amp; Mental Hlth'!S:S),
IF(A863="D",_xlfn.XLOOKUP(F863,'Section D - Res Com.Care, MPHS '!T:T,'Section D - Res Com.Care, MPHS '!S:S),
IF(A863="E",_xlfn.XLOOKUP(F863,'Section E - Miscellaneous '!T:T,'Section E - Miscellaneous '!S:S))))))</f>
        <v>LINKED-X</v>
      </c>
      <c r="Q863" s="1145" t="str">
        <f>IF(A863=
"A",_xlfn.XLOOKUP(F863,'Section A - Public Patients'!T:T,'Section A - Public Patients'!V:V),
IF(A863="B",_xlfn.XLOOKUP(F863,'Section B - Private Patients'!T:T,'Section B - Private Patients'!V:V),
IF(A863="C",_xlfn.XLOOKUP(F863,'Section C - Psych &amp; Mental Hlth'!T:T,'Section C - Psych &amp; Mental Hlth'!V:V),
IF(A863="D",_xlfn.XLOOKUP(F863,'Section D - Res Com.Care, MPHS '!T:T,'Section D - Res Com.Care, MPHS '!V:V),
IF(A863="E",_xlfn.XLOOKUP(F863,'Section E - Miscellaneous '!T:T,'Section E - Miscellaneous '!V:V))))))</f>
        <v>A-1.5-004</v>
      </c>
      <c r="R863" s="1202" t="str">
        <f t="shared" si="41"/>
        <v>GSWCNOCLSLic Share  Workers' Compensation NIIS Other Coronary CareSD 90006051</v>
      </c>
    </row>
    <row r="864" spans="1:18" ht="25.5" x14ac:dyDescent="0.2">
      <c r="A864" s="1078" t="str">
        <f t="shared" si="40"/>
        <v>B</v>
      </c>
      <c r="B864" s="1086" t="s">
        <v>2892</v>
      </c>
      <c r="C864" s="1438" t="s">
        <v>2985</v>
      </c>
      <c r="D864" s="1089" t="s">
        <v>3160</v>
      </c>
      <c r="E864" s="1438">
        <v>90007478</v>
      </c>
      <c r="F864" s="1132" t="s">
        <v>5227</v>
      </c>
      <c r="G864" s="1132"/>
      <c r="H864" s="1132"/>
      <c r="I864" s="1132" t="str">
        <f t="shared" si="39"/>
        <v>----Jul----</v>
      </c>
      <c r="J864" s="1132" t="str">
        <f>IF(ISNUMBER(MATCH(F864,Jan_Inputs_Calc!O:O,0)),"Jan","-")</f>
        <v>-</v>
      </c>
      <c r="K864" s="1132" t="str">
        <f>IF(ISNUMBER(MATCH(F864,Mar_Inputs_Calc_exHACC!O:O,0)),"Mar","-")</f>
        <v>-</v>
      </c>
      <c r="L864" s="1132" t="str">
        <f>IF(ISNUMBER(MATCH(F864,Jul_Inputs_Calc!P:P,0)),"Jul","-")</f>
        <v>Jul</v>
      </c>
      <c r="M864" s="1132" t="str">
        <f>IF(ISNUMBER(MATCH(F864,Sep_Inputs_Calc!O:O,0)),"Sep","-")</f>
        <v>-</v>
      </c>
      <c r="N864" s="1132" t="str">
        <f>IF(ISNUMBER(MATCH(F1661,Oct_Inputs_Calc!O:O,0)),"Oct","-")</f>
        <v>-</v>
      </c>
      <c r="O864" s="1132"/>
      <c r="P864" s="1138" t="str">
        <f>IF(A864=
"A",_xlfn.XLOOKUP(F864,'Section A - Public Patients'!T:T,'Section A - Public Patients'!S:S),
IF(A864="B",_xlfn.XLOOKUP(F864,'Section B - Private Patients'!T:T,'Section B - Private Patients'!S:S),
IF(A864="C",_xlfn.XLOOKUP(F864,'Section C - Psych &amp; Mental Hlth'!T:T,'Section C - Psych &amp; Mental Hlth'!S:S),
IF(A864="D",_xlfn.XLOOKUP(F864,'Section D - Res Com.Care, MPHS '!T:T,'Section D - Res Com.Care, MPHS '!S:S),
IF(A864="E",_xlfn.XLOOKUP(F864,'Section E - Miscellaneous '!T:T,'Section E - Miscellaneous '!S:S))))))</f>
        <v>LINKED-X</v>
      </c>
      <c r="Q864" s="1145" t="str">
        <f>IF(A864=
"A",_xlfn.XLOOKUP(F864,'Section A - Public Patients'!T:T,'Section A - Public Patients'!V:V),
IF(A864="B",_xlfn.XLOOKUP(F864,'Section B - Private Patients'!T:T,'Section B - Private Patients'!V:V),
IF(A864="C",_xlfn.XLOOKUP(F864,'Section C - Psych &amp; Mental Hlth'!T:T,'Section C - Psych &amp; Mental Hlth'!V:V),
IF(A864="D",_xlfn.XLOOKUP(F864,'Section D - Res Com.Care, MPHS '!T:T,'Section D - Res Com.Care, MPHS '!V:V),
IF(A864="E",_xlfn.XLOOKUP(F864,'Section E - Miscellaneous '!T:T,'Section E - Miscellaneous '!V:V))))))</f>
        <v>A-1.5-013</v>
      </c>
      <c r="R864" s="1202" t="str">
        <f t="shared" si="41"/>
        <v>GSWCNOHLLic Share  Workers' Compensation NIIS Other Hospital in the Home90007478</v>
      </c>
    </row>
    <row r="865" spans="1:18" ht="25.5" x14ac:dyDescent="0.2">
      <c r="A865" s="1078" t="str">
        <f t="shared" si="40"/>
        <v>B</v>
      </c>
      <c r="B865" s="1086" t="s">
        <v>2892</v>
      </c>
      <c r="C865" s="1438" t="s">
        <v>2986</v>
      </c>
      <c r="D865" s="1089" t="s">
        <v>3161</v>
      </c>
      <c r="E865" s="1438">
        <v>90006527</v>
      </c>
      <c r="F865" s="1132" t="s">
        <v>5228</v>
      </c>
      <c r="G865" s="1132"/>
      <c r="H865" s="1132"/>
      <c r="I865" s="1132" t="str">
        <f t="shared" si="39"/>
        <v>----Jul----</v>
      </c>
      <c r="J865" s="1132" t="str">
        <f>IF(ISNUMBER(MATCH(F865,Jan_Inputs_Calc!O:O,0)),"Jan","-")</f>
        <v>-</v>
      </c>
      <c r="K865" s="1132" t="str">
        <f>IF(ISNUMBER(MATCH(F865,Mar_Inputs_Calc_exHACC!O:O,0)),"Mar","-")</f>
        <v>-</v>
      </c>
      <c r="L865" s="1132" t="str">
        <f>IF(ISNUMBER(MATCH(F865,Jul_Inputs_Calc!P:P,0)),"Jul","-")</f>
        <v>Jul</v>
      </c>
      <c r="M865" s="1132" t="str">
        <f>IF(ISNUMBER(MATCH(F865,Sep_Inputs_Calc!O:O,0)),"Sep","-")</f>
        <v>-</v>
      </c>
      <c r="N865" s="1132" t="str">
        <f>IF(ISNUMBER(MATCH(F1662,Oct_Inputs_Calc!O:O,0)),"Oct","-")</f>
        <v>-</v>
      </c>
      <c r="O865" s="1132"/>
      <c r="P865" s="1138" t="str">
        <f>IF(A865=
"A",_xlfn.XLOOKUP(F865,'Section A - Public Patients'!T:T,'Section A - Public Patients'!S:S),
IF(A865="B",_xlfn.XLOOKUP(F865,'Section B - Private Patients'!T:T,'Section B - Private Patients'!S:S),
IF(A865="C",_xlfn.XLOOKUP(F865,'Section C - Psych &amp; Mental Hlth'!T:T,'Section C - Psych &amp; Mental Hlth'!S:S),
IF(A865="D",_xlfn.XLOOKUP(F865,'Section D - Res Com.Care, MPHS '!T:T,'Section D - Res Com.Care, MPHS '!S:S),
IF(A865="E",_xlfn.XLOOKUP(F865,'Section E - Miscellaneous '!T:T,'Section E - Miscellaneous '!S:S))))))</f>
        <v>LINKED-X</v>
      </c>
      <c r="Q865" s="1145" t="str">
        <f>IF(A865=
"A",_xlfn.XLOOKUP(F865,'Section A - Public Patients'!T:T,'Section A - Public Patients'!V:V),
IF(A865="B",_xlfn.XLOOKUP(F865,'Section B - Private Patients'!T:T,'Section B - Private Patients'!V:V),
IF(A865="C",_xlfn.XLOOKUP(F865,'Section C - Psych &amp; Mental Hlth'!T:T,'Section C - Psych &amp; Mental Hlth'!V:V),
IF(A865="D",_xlfn.XLOOKUP(F865,'Section D - Res Com.Care, MPHS '!T:T,'Section D - Res Com.Care, MPHS '!V:V),
IF(A865="E",_xlfn.XLOOKUP(F865,'Section E - Miscellaneous '!T:T,'Section E - Miscellaneous '!V:V))))))</f>
        <v>A-1.5-013</v>
      </c>
      <c r="R865" s="1202" t="str">
        <f t="shared" si="41"/>
        <v>GSWCNOHLSLic Share  Workers' Compensation NIIS Other Hospital in the Home SD90006527</v>
      </c>
    </row>
    <row r="866" spans="1:18" ht="25.5" x14ac:dyDescent="0.2">
      <c r="A866" s="1078" t="str">
        <f t="shared" si="40"/>
        <v>B</v>
      </c>
      <c r="B866" s="1086" t="s">
        <v>2892</v>
      </c>
      <c r="C866" s="1438" t="s">
        <v>2987</v>
      </c>
      <c r="D866" s="1089" t="s">
        <v>3147</v>
      </c>
      <c r="E866" s="1438">
        <v>90007479</v>
      </c>
      <c r="F866" s="1132" t="s">
        <v>5229</v>
      </c>
      <c r="G866" s="1132"/>
      <c r="H866" s="1132"/>
      <c r="I866" s="1132" t="str">
        <f t="shared" si="39"/>
        <v>----Jul----</v>
      </c>
      <c r="J866" s="1132" t="str">
        <f>IF(ISNUMBER(MATCH(F866,Jan_Inputs_Calc!O:O,0)),"Jan","-")</f>
        <v>-</v>
      </c>
      <c r="K866" s="1132" t="str">
        <f>IF(ISNUMBER(MATCH(F866,Mar_Inputs_Calc_exHACC!O:O,0)),"Mar","-")</f>
        <v>-</v>
      </c>
      <c r="L866" s="1132" t="str">
        <f>IF(ISNUMBER(MATCH(F866,Jul_Inputs_Calc!P:P,0)),"Jul","-")</f>
        <v>Jul</v>
      </c>
      <c r="M866" s="1132" t="str">
        <f>IF(ISNUMBER(MATCH(F866,Sep_Inputs_Calc!O:O,0)),"Sep","-")</f>
        <v>-</v>
      </c>
      <c r="N866" s="1132" t="str">
        <f>IF(ISNUMBER(MATCH(F1663,Oct_Inputs_Calc!O:O,0)),"Oct","-")</f>
        <v>-</v>
      </c>
      <c r="O866" s="1132"/>
      <c r="P866" s="1138" t="str">
        <f>IF(A866=
"A",_xlfn.XLOOKUP(F866,'Section A - Public Patients'!T:T,'Section A - Public Patients'!S:S),
IF(A866="B",_xlfn.XLOOKUP(F866,'Section B - Private Patients'!T:T,'Section B - Private Patients'!S:S),
IF(A866="C",_xlfn.XLOOKUP(F866,'Section C - Psych &amp; Mental Hlth'!T:T,'Section C - Psych &amp; Mental Hlth'!S:S),
IF(A866="D",_xlfn.XLOOKUP(F866,'Section D - Res Com.Care, MPHS '!T:T,'Section D - Res Com.Care, MPHS '!S:S),
IF(A866="E",_xlfn.XLOOKUP(F866,'Section E - Miscellaneous '!T:T,'Section E - Miscellaneous '!S:S))))))</f>
        <v>LINKED-X</v>
      </c>
      <c r="Q866" s="1145" t="str">
        <f>IF(A866=
"A",_xlfn.XLOOKUP(F866,'Section A - Public Patients'!T:T,'Section A - Public Patients'!V:V),
IF(A866="B",_xlfn.XLOOKUP(F866,'Section B - Private Patients'!T:T,'Section B - Private Patients'!V:V),
IF(A866="C",_xlfn.XLOOKUP(F866,'Section C - Psych &amp; Mental Hlth'!T:T,'Section C - Psych &amp; Mental Hlth'!V:V),
IF(A866="D",_xlfn.XLOOKUP(F866,'Section D - Res Com.Care, MPHS '!T:T,'Section D - Res Com.Care, MPHS '!V:V),
IF(A866="E",_xlfn.XLOOKUP(F866,'Section E - Miscellaneous '!T:T,'Section E - Miscellaneous '!V:V))))))</f>
        <v>A-1.5-005</v>
      </c>
      <c r="R866" s="1202" t="str">
        <f t="shared" si="41"/>
        <v>GSWCNOILLic Share  Workers' Compensation NIIS Other ICU90007479</v>
      </c>
    </row>
    <row r="867" spans="1:18" ht="25.5" x14ac:dyDescent="0.2">
      <c r="A867" s="1078" t="str">
        <f t="shared" si="40"/>
        <v>B</v>
      </c>
      <c r="B867" s="1086" t="s">
        <v>2892</v>
      </c>
      <c r="C867" s="1438" t="s">
        <v>2999</v>
      </c>
      <c r="D867" s="1089" t="s">
        <v>3148</v>
      </c>
      <c r="E867" s="1438">
        <v>90005635</v>
      </c>
      <c r="F867" s="1132" t="s">
        <v>5230</v>
      </c>
      <c r="G867" s="1132"/>
      <c r="H867" s="1132"/>
      <c r="I867" s="1132" t="str">
        <f t="shared" si="39"/>
        <v>----Jul----</v>
      </c>
      <c r="J867" s="1132" t="str">
        <f>IF(ISNUMBER(MATCH(F867,Jan_Inputs_Calc!O:O,0)),"Jan","-")</f>
        <v>-</v>
      </c>
      <c r="K867" s="1132" t="str">
        <f>IF(ISNUMBER(MATCH(F867,Mar_Inputs_Calc_exHACC!O:O,0)),"Mar","-")</f>
        <v>-</v>
      </c>
      <c r="L867" s="1132" t="str">
        <f>IF(ISNUMBER(MATCH(F867,Jul_Inputs_Calc!P:P,0)),"Jul","-")</f>
        <v>Jul</v>
      </c>
      <c r="M867" s="1132" t="str">
        <f>IF(ISNUMBER(MATCH(F867,Sep_Inputs_Calc!O:O,0)),"Sep","-")</f>
        <v>-</v>
      </c>
      <c r="N867" s="1132" t="str">
        <f>IF(ISNUMBER(MATCH(F1664,Oct_Inputs_Calc!O:O,0)),"Oct","-")</f>
        <v>-</v>
      </c>
      <c r="O867" s="1132"/>
      <c r="P867" s="1138" t="str">
        <f>IF(A867=
"A",_xlfn.XLOOKUP(F867,'Section A - Public Patients'!T:T,'Section A - Public Patients'!S:S),
IF(A867="B",_xlfn.XLOOKUP(F867,'Section B - Private Patients'!T:T,'Section B - Private Patients'!S:S),
IF(A867="C",_xlfn.XLOOKUP(F867,'Section C - Psych &amp; Mental Hlth'!T:T,'Section C - Psych &amp; Mental Hlth'!S:S),
IF(A867="D",_xlfn.XLOOKUP(F867,'Section D - Res Com.Care, MPHS '!T:T,'Section D - Res Com.Care, MPHS '!S:S),
IF(A867="E",_xlfn.XLOOKUP(F867,'Section E - Miscellaneous '!T:T,'Section E - Miscellaneous '!S:S))))))</f>
        <v>LINKED-X</v>
      </c>
      <c r="Q867" s="1145" t="str">
        <f>IF(A867=
"A",_xlfn.XLOOKUP(F867,'Section A - Public Patients'!T:T,'Section A - Public Patients'!V:V),
IF(A867="B",_xlfn.XLOOKUP(F867,'Section B - Private Patients'!T:T,'Section B - Private Patients'!V:V),
IF(A867="C",_xlfn.XLOOKUP(F867,'Section C - Psych &amp; Mental Hlth'!T:T,'Section C - Psych &amp; Mental Hlth'!V:V),
IF(A867="D",_xlfn.XLOOKUP(F867,'Section D - Res Com.Care, MPHS '!T:T,'Section D - Res Com.Care, MPHS '!V:V),
IF(A867="E",_xlfn.XLOOKUP(F867,'Section E - Miscellaneous '!T:T,'Section E - Miscellaneous '!V:V))))))</f>
        <v>A-1.5-006</v>
      </c>
      <c r="R867" s="1202" t="str">
        <f t="shared" si="41"/>
        <v>GSWCNOILSLic Share  Workers' Compensation NIIS Other ICU SD90005635</v>
      </c>
    </row>
    <row r="868" spans="1:18" ht="25.5" x14ac:dyDescent="0.2">
      <c r="A868" s="1078" t="str">
        <f t="shared" si="40"/>
        <v>B</v>
      </c>
      <c r="B868" s="1086" t="s">
        <v>2892</v>
      </c>
      <c r="C868" s="1438" t="s">
        <v>3001</v>
      </c>
      <c r="D868" s="1089" t="s">
        <v>3162</v>
      </c>
      <c r="E868" s="1438">
        <v>90007480</v>
      </c>
      <c r="F868" s="1132" t="s">
        <v>5231</v>
      </c>
      <c r="G868" s="1132"/>
      <c r="H868" s="1132"/>
      <c r="I868" s="1132" t="str">
        <f t="shared" si="39"/>
        <v>----Jul----</v>
      </c>
      <c r="J868" s="1132" t="str">
        <f>IF(ISNUMBER(MATCH(F868,Jan_Inputs_Calc!O:O,0)),"Jan","-")</f>
        <v>-</v>
      </c>
      <c r="K868" s="1132" t="str">
        <f>IF(ISNUMBER(MATCH(F868,Mar_Inputs_Calc_exHACC!O:O,0)),"Mar","-")</f>
        <v>-</v>
      </c>
      <c r="L868" s="1132" t="str">
        <f>IF(ISNUMBER(MATCH(F868,Jul_Inputs_Calc!P:P,0)),"Jul","-")</f>
        <v>Jul</v>
      </c>
      <c r="M868" s="1132" t="str">
        <f>IF(ISNUMBER(MATCH(F868,Sep_Inputs_Calc!O:O,0)),"Sep","-")</f>
        <v>-</v>
      </c>
      <c r="N868" s="1132" t="str">
        <f>IF(ISNUMBER(MATCH(F1665,Oct_Inputs_Calc!O:O,0)),"Oct","-")</f>
        <v>-</v>
      </c>
      <c r="O868" s="1132"/>
      <c r="P868" s="1138" t="str">
        <f>IF(A868=
"A",_xlfn.XLOOKUP(F868,'Section A - Public Patients'!T:T,'Section A - Public Patients'!S:S),
IF(A868="B",_xlfn.XLOOKUP(F868,'Section B - Private Patients'!T:T,'Section B - Private Patients'!S:S),
IF(A868="C",_xlfn.XLOOKUP(F868,'Section C - Psych &amp; Mental Hlth'!T:T,'Section C - Psych &amp; Mental Hlth'!S:S),
IF(A868="D",_xlfn.XLOOKUP(F868,'Section D - Res Com.Care, MPHS '!T:T,'Section D - Res Com.Care, MPHS '!S:S),
IF(A868="E",_xlfn.XLOOKUP(F868,'Section E - Miscellaneous '!T:T,'Section E - Miscellaneous '!S:S))))))</f>
        <v>LINKED-X</v>
      </c>
      <c r="Q868" s="1145" t="str">
        <f>IF(A868=
"A",_xlfn.XLOOKUP(F868,'Section A - Public Patients'!T:T,'Section A - Public Patients'!V:V),
IF(A868="B",_xlfn.XLOOKUP(F868,'Section B - Private Patients'!T:T,'Section B - Private Patients'!V:V),
IF(A868="C",_xlfn.XLOOKUP(F868,'Section C - Psych &amp; Mental Hlth'!T:T,'Section C - Psych &amp; Mental Hlth'!V:V),
IF(A868="D",_xlfn.XLOOKUP(F868,'Section D - Res Com.Care, MPHS '!T:T,'Section D - Res Com.Care, MPHS '!V:V),
IF(A868="E",_xlfn.XLOOKUP(F868,'Section E - Miscellaneous '!T:T,'Section E - Miscellaneous '!V:V))))))</f>
        <v>A-1.5-011</v>
      </c>
      <c r="R868" s="1202" t="str">
        <f t="shared" si="41"/>
        <v>GSWCNOKLLic Share  Workers' Compensation NIIS Other Renal Dialysis90007480</v>
      </c>
    </row>
    <row r="869" spans="1:18" ht="25.5" x14ac:dyDescent="0.2">
      <c r="A869" s="1078" t="str">
        <f t="shared" si="40"/>
        <v>B</v>
      </c>
      <c r="B869" s="1086" t="s">
        <v>2892</v>
      </c>
      <c r="C869" s="1438" t="s">
        <v>3003</v>
      </c>
      <c r="D869" s="1089" t="s">
        <v>3163</v>
      </c>
      <c r="E869" s="1438">
        <v>90006528</v>
      </c>
      <c r="F869" s="1132" t="s">
        <v>5232</v>
      </c>
      <c r="G869" s="1132"/>
      <c r="H869" s="1132"/>
      <c r="I869" s="1132" t="str">
        <f t="shared" si="39"/>
        <v>----Jul----</v>
      </c>
      <c r="J869" s="1132" t="str">
        <f>IF(ISNUMBER(MATCH(F869,Jan_Inputs_Calc!O:O,0)),"Jan","-")</f>
        <v>-</v>
      </c>
      <c r="K869" s="1132" t="str">
        <f>IF(ISNUMBER(MATCH(F869,Mar_Inputs_Calc_exHACC!O:O,0)),"Mar","-")</f>
        <v>-</v>
      </c>
      <c r="L869" s="1132" t="str">
        <f>IF(ISNUMBER(MATCH(F869,Jul_Inputs_Calc!P:P,0)),"Jul","-")</f>
        <v>Jul</v>
      </c>
      <c r="M869" s="1132" t="str">
        <f>IF(ISNUMBER(MATCH(F869,Sep_Inputs_Calc!O:O,0)),"Sep","-")</f>
        <v>-</v>
      </c>
      <c r="N869" s="1132" t="str">
        <f>IF(ISNUMBER(MATCH(F1666,Oct_Inputs_Calc!O:O,0)),"Oct","-")</f>
        <v>-</v>
      </c>
      <c r="O869" s="1132"/>
      <c r="P869" s="1138" t="str">
        <f>IF(A869=
"A",_xlfn.XLOOKUP(F869,'Section A - Public Patients'!T:T,'Section A - Public Patients'!S:S),
IF(A869="B",_xlfn.XLOOKUP(F869,'Section B - Private Patients'!T:T,'Section B - Private Patients'!S:S),
IF(A869="C",_xlfn.XLOOKUP(F869,'Section C - Psych &amp; Mental Hlth'!T:T,'Section C - Psych &amp; Mental Hlth'!S:S),
IF(A869="D",_xlfn.XLOOKUP(F869,'Section D - Res Com.Care, MPHS '!T:T,'Section D - Res Com.Care, MPHS '!S:S),
IF(A869="E",_xlfn.XLOOKUP(F869,'Section E - Miscellaneous '!T:T,'Section E - Miscellaneous '!S:S))))))</f>
        <v>LINKED-X</v>
      </c>
      <c r="Q869" s="1145" t="str">
        <f>IF(A869=
"A",_xlfn.XLOOKUP(F869,'Section A - Public Patients'!T:T,'Section A - Public Patients'!V:V),
IF(A869="B",_xlfn.XLOOKUP(F869,'Section B - Private Patients'!T:T,'Section B - Private Patients'!V:V),
IF(A869="C",_xlfn.XLOOKUP(F869,'Section C - Psych &amp; Mental Hlth'!T:T,'Section C - Psych &amp; Mental Hlth'!V:V),
IF(A869="D",_xlfn.XLOOKUP(F869,'Section D - Res Com.Care, MPHS '!T:T,'Section D - Res Com.Care, MPHS '!V:V),
IF(A869="E",_xlfn.XLOOKUP(F869,'Section E - Miscellaneous '!T:T,'Section E - Miscellaneous '!V:V))))))</f>
        <v>A-1.5-011</v>
      </c>
      <c r="R869" s="1202" t="str">
        <f t="shared" si="41"/>
        <v>GSWCNOKLSLic Share  Workers' Compensation NIIS Other Renal Dialysis SD90006528</v>
      </c>
    </row>
    <row r="870" spans="1:18" ht="25.5" x14ac:dyDescent="0.2">
      <c r="A870" s="1078" t="str">
        <f t="shared" si="40"/>
        <v>B</v>
      </c>
      <c r="B870" s="1086" t="s">
        <v>2892</v>
      </c>
      <c r="C870" s="1438" t="s">
        <v>3005</v>
      </c>
      <c r="D870" s="1089" t="s">
        <v>3164</v>
      </c>
      <c r="E870" s="1438">
        <v>90007481</v>
      </c>
      <c r="F870" s="1132" t="s">
        <v>5233</v>
      </c>
      <c r="G870" s="1132"/>
      <c r="H870" s="1132"/>
      <c r="I870" s="1132" t="str">
        <f t="shared" si="39"/>
        <v>----Jul----</v>
      </c>
      <c r="J870" s="1132" t="str">
        <f>IF(ISNUMBER(MATCH(F870,Jan_Inputs_Calc!O:O,0)),"Jan","-")</f>
        <v>-</v>
      </c>
      <c r="K870" s="1132" t="str">
        <f>IF(ISNUMBER(MATCH(F870,Mar_Inputs_Calc_exHACC!O:O,0)),"Mar","-")</f>
        <v>-</v>
      </c>
      <c r="L870" s="1132" t="str">
        <f>IF(ISNUMBER(MATCH(F870,Jul_Inputs_Calc!P:P,0)),"Jul","-")</f>
        <v>Jul</v>
      </c>
      <c r="M870" s="1132" t="str">
        <f>IF(ISNUMBER(MATCH(F870,Sep_Inputs_Calc!O:O,0)),"Sep","-")</f>
        <v>-</v>
      </c>
      <c r="N870" s="1132" t="str">
        <f>IF(ISNUMBER(MATCH(F1667,Oct_Inputs_Calc!O:O,0)),"Oct","-")</f>
        <v>-</v>
      </c>
      <c r="O870" s="1132"/>
      <c r="P870" s="1138" t="str">
        <f>IF(A870=
"A",_xlfn.XLOOKUP(F870,'Section A - Public Patients'!T:T,'Section A - Public Patients'!S:S),
IF(A870="B",_xlfn.XLOOKUP(F870,'Section B - Private Patients'!T:T,'Section B - Private Patients'!S:S),
IF(A870="C",_xlfn.XLOOKUP(F870,'Section C - Psych &amp; Mental Hlth'!T:T,'Section C - Psych &amp; Mental Hlth'!S:S),
IF(A870="D",_xlfn.XLOOKUP(F870,'Section D - Res Com.Care, MPHS '!T:T,'Section D - Res Com.Care, MPHS '!S:S),
IF(A870="E",_xlfn.XLOOKUP(F870,'Section E - Miscellaneous '!T:T,'Section E - Miscellaneous '!S:S))))))</f>
        <v>LINKED-X</v>
      </c>
      <c r="Q870" s="1145" t="str">
        <f>IF(A870=
"A",_xlfn.XLOOKUP(F870,'Section A - Public Patients'!T:T,'Section A - Public Patients'!V:V),
IF(A870="B",_xlfn.XLOOKUP(F870,'Section B - Private Patients'!T:T,'Section B - Private Patients'!V:V),
IF(A870="C",_xlfn.XLOOKUP(F870,'Section C - Psych &amp; Mental Hlth'!T:T,'Section C - Psych &amp; Mental Hlth'!V:V),
IF(A870="D",_xlfn.XLOOKUP(F870,'Section D - Res Com.Care, MPHS '!T:T,'Section D - Res Com.Care, MPHS '!V:V),
IF(A870="E",_xlfn.XLOOKUP(F870,'Section E - Miscellaneous '!T:T,'Section E - Miscellaneous '!V:V))))))</f>
        <v>A-1.5-007</v>
      </c>
      <c r="R870" s="1202" t="str">
        <f t="shared" si="41"/>
        <v>GSWCNORLLic Share  Workers' Compensation NIIS Other Rehab90007481</v>
      </c>
    </row>
    <row r="871" spans="1:18" ht="25.5" x14ac:dyDescent="0.2">
      <c r="A871" s="1078" t="str">
        <f t="shared" si="40"/>
        <v>B</v>
      </c>
      <c r="B871" s="1086" t="s">
        <v>2892</v>
      </c>
      <c r="C871" s="1438" t="s">
        <v>3007</v>
      </c>
      <c r="D871" s="1089" t="s">
        <v>3165</v>
      </c>
      <c r="E871" s="1438">
        <v>90006052</v>
      </c>
      <c r="F871" s="1132" t="s">
        <v>5234</v>
      </c>
      <c r="G871" s="1132"/>
      <c r="H871" s="1132"/>
      <c r="I871" s="1132" t="str">
        <f t="shared" si="39"/>
        <v>----Jul----</v>
      </c>
      <c r="J871" s="1132" t="str">
        <f>IF(ISNUMBER(MATCH(F871,Jan_Inputs_Calc!O:O,0)),"Jan","-")</f>
        <v>-</v>
      </c>
      <c r="K871" s="1132" t="str">
        <f>IF(ISNUMBER(MATCH(F871,Mar_Inputs_Calc_exHACC!O:O,0)),"Mar","-")</f>
        <v>-</v>
      </c>
      <c r="L871" s="1132" t="str">
        <f>IF(ISNUMBER(MATCH(F871,Jul_Inputs_Calc!P:P,0)),"Jul","-")</f>
        <v>Jul</v>
      </c>
      <c r="M871" s="1132" t="str">
        <f>IF(ISNUMBER(MATCH(F871,Sep_Inputs_Calc!O:O,0)),"Sep","-")</f>
        <v>-</v>
      </c>
      <c r="N871" s="1132" t="str">
        <f>IF(ISNUMBER(MATCH(F1668,Oct_Inputs_Calc!O:O,0)),"Oct","-")</f>
        <v>-</v>
      </c>
      <c r="O871" s="1132"/>
      <c r="P871" s="1138" t="str">
        <f>IF(A871=
"A",_xlfn.XLOOKUP(F871,'Section A - Public Patients'!T:T,'Section A - Public Patients'!S:S),
IF(A871="B",_xlfn.XLOOKUP(F871,'Section B - Private Patients'!T:T,'Section B - Private Patients'!S:S),
IF(A871="C",_xlfn.XLOOKUP(F871,'Section C - Psych &amp; Mental Hlth'!T:T,'Section C - Psych &amp; Mental Hlth'!S:S),
IF(A871="D",_xlfn.XLOOKUP(F871,'Section D - Res Com.Care, MPHS '!T:T,'Section D - Res Com.Care, MPHS '!S:S),
IF(A871="E",_xlfn.XLOOKUP(F871,'Section E - Miscellaneous '!T:T,'Section E - Miscellaneous '!S:S))))))</f>
        <v>LINKED-X</v>
      </c>
      <c r="Q871" s="1145" t="str">
        <f>IF(A871=
"A",_xlfn.XLOOKUP(F871,'Section A - Public Patients'!T:T,'Section A - Public Patients'!V:V),
IF(A871="B",_xlfn.XLOOKUP(F871,'Section B - Private Patients'!T:T,'Section B - Private Patients'!V:V),
IF(A871="C",_xlfn.XLOOKUP(F871,'Section C - Psych &amp; Mental Hlth'!T:T,'Section C - Psych &amp; Mental Hlth'!V:V),
IF(A871="D",_xlfn.XLOOKUP(F871,'Section D - Res Com.Care, MPHS '!T:T,'Section D - Res Com.Care, MPHS '!V:V),
IF(A871="E",_xlfn.XLOOKUP(F871,'Section E - Miscellaneous '!T:T,'Section E - Miscellaneous '!V:V))))))</f>
        <v>A-1.5-008</v>
      </c>
      <c r="R871" s="1202" t="str">
        <f t="shared" si="41"/>
        <v>GSWCNORLSLic Share  Workers' Compensation NIIS Other Rehab SD90006052</v>
      </c>
    </row>
    <row r="872" spans="1:18" ht="25.5" x14ac:dyDescent="0.2">
      <c r="A872" s="1078" t="str">
        <f t="shared" si="40"/>
        <v>B</v>
      </c>
      <c r="B872" s="1086" t="s">
        <v>2897</v>
      </c>
      <c r="C872" s="1438" t="s">
        <v>3009</v>
      </c>
      <c r="D872" s="1089" t="s">
        <v>3166</v>
      </c>
      <c r="E872" s="1438">
        <v>90007482</v>
      </c>
      <c r="F872" s="1132" t="s">
        <v>5235</v>
      </c>
      <c r="G872" s="1132"/>
      <c r="H872" s="1132"/>
      <c r="I872" s="1132" t="str">
        <f t="shared" si="39"/>
        <v>----Jul----</v>
      </c>
      <c r="J872" s="1132" t="str">
        <f>IF(ISNUMBER(MATCH(F872,Jan_Inputs_Calc!O:O,0)),"Jan","-")</f>
        <v>-</v>
      </c>
      <c r="K872" s="1132" t="str">
        <f>IF(ISNUMBER(MATCH(F872,Mar_Inputs_Calc_exHACC!O:O,0)),"Mar","-")</f>
        <v>-</v>
      </c>
      <c r="L872" s="1132" t="str">
        <f>IF(ISNUMBER(MATCH(F872,Jul_Inputs_Calc!P:P,0)),"Jul","-")</f>
        <v>Jul</v>
      </c>
      <c r="M872" s="1132" t="str">
        <f>IF(ISNUMBER(MATCH(F872,Sep_Inputs_Calc!O:O,0)),"Sep","-")</f>
        <v>-</v>
      </c>
      <c r="N872" s="1132" t="str">
        <f>IF(ISNUMBER(MATCH(F1669,Oct_Inputs_Calc!O:O,0)),"Oct","-")</f>
        <v>-</v>
      </c>
      <c r="O872" s="1132"/>
      <c r="P872" s="1138" t="str">
        <f>IF(A872=
"A",_xlfn.XLOOKUP(F872,'Section A - Public Patients'!T:T,'Section A - Public Patients'!S:S),
IF(A872="B",_xlfn.XLOOKUP(F872,'Section B - Private Patients'!T:T,'Section B - Private Patients'!S:S),
IF(A872="C",_xlfn.XLOOKUP(F872,'Section C - Psych &amp; Mental Hlth'!T:T,'Section C - Psych &amp; Mental Hlth'!S:S),
IF(A872="D",_xlfn.XLOOKUP(F872,'Section D - Res Com.Care, MPHS '!T:T,'Section D - Res Com.Care, MPHS '!S:S),
IF(A872="E",_xlfn.XLOOKUP(F872,'Section E - Miscellaneous '!T:T,'Section E - Miscellaneous '!S:S))))))</f>
        <v>LINKED-X</v>
      </c>
      <c r="Q872" s="1145" t="str">
        <f>IF(A872=
"A",_xlfn.XLOOKUP(F872,'Section A - Public Patients'!T:T,'Section A - Public Patients'!V:V),
IF(A872="B",_xlfn.XLOOKUP(F872,'Section B - Private Patients'!T:T,'Section B - Private Patients'!V:V),
IF(A872="C",_xlfn.XLOOKUP(F872,'Section C - Psych &amp; Mental Hlth'!T:T,'Section C - Psych &amp; Mental Hlth'!V:V),
IF(A872="D",_xlfn.XLOOKUP(F872,'Section D - Res Com.Care, MPHS '!T:T,'Section D - Res Com.Care, MPHS '!V:V),
IF(A872="E",_xlfn.XLOOKUP(F872,'Section E - Miscellaneous '!T:T,'Section E - Miscellaneous '!V:V))))))</f>
        <v>A-1.5-019</v>
      </c>
      <c r="R872" s="1202" t="str">
        <f t="shared" si="41"/>
        <v>GSWCNONLLic Share  Workers' Compensation NIIS Other Special Care Nursery90007482</v>
      </c>
    </row>
    <row r="873" spans="1:18" ht="25.5" x14ac:dyDescent="0.2">
      <c r="A873" s="1078" t="str">
        <f t="shared" si="40"/>
        <v>B</v>
      </c>
      <c r="B873" s="1086" t="s">
        <v>2897</v>
      </c>
      <c r="C873" s="1438" t="s">
        <v>3011</v>
      </c>
      <c r="D873" s="1089" t="s">
        <v>3167</v>
      </c>
      <c r="E873" s="1438">
        <v>90006529</v>
      </c>
      <c r="F873" s="1132" t="s">
        <v>5236</v>
      </c>
      <c r="G873" s="1132"/>
      <c r="H873" s="1132"/>
      <c r="I873" s="1132" t="str">
        <f t="shared" si="39"/>
        <v>----Jul----</v>
      </c>
      <c r="J873" s="1132" t="str">
        <f>IF(ISNUMBER(MATCH(F873,Jan_Inputs_Calc!O:O,0)),"Jan","-")</f>
        <v>-</v>
      </c>
      <c r="K873" s="1132" t="str">
        <f>IF(ISNUMBER(MATCH(F873,Mar_Inputs_Calc_exHACC!O:O,0)),"Mar","-")</f>
        <v>-</v>
      </c>
      <c r="L873" s="1132" t="str">
        <f>IF(ISNUMBER(MATCH(F873,Jul_Inputs_Calc!P:P,0)),"Jul","-")</f>
        <v>Jul</v>
      </c>
      <c r="M873" s="1132" t="str">
        <f>IF(ISNUMBER(MATCH(F873,Sep_Inputs_Calc!O:O,0)),"Sep","-")</f>
        <v>-</v>
      </c>
      <c r="N873" s="1132" t="str">
        <f>IF(ISNUMBER(MATCH(F1670,Oct_Inputs_Calc!O:O,0)),"Oct","-")</f>
        <v>-</v>
      </c>
      <c r="O873" s="1132"/>
      <c r="P873" s="1138" t="str">
        <f>IF(A873=
"A",_xlfn.XLOOKUP(F873,'Section A - Public Patients'!T:T,'Section A - Public Patients'!S:S),
IF(A873="B",_xlfn.XLOOKUP(F873,'Section B - Private Patients'!T:T,'Section B - Private Patients'!S:S),
IF(A873="C",_xlfn.XLOOKUP(F873,'Section C - Psych &amp; Mental Hlth'!T:T,'Section C - Psych &amp; Mental Hlth'!S:S),
IF(A873="D",_xlfn.XLOOKUP(F873,'Section D - Res Com.Care, MPHS '!T:T,'Section D - Res Com.Care, MPHS '!S:S),
IF(A873="E",_xlfn.XLOOKUP(F873,'Section E - Miscellaneous '!T:T,'Section E - Miscellaneous '!S:S))))))</f>
        <v>LINKED-X</v>
      </c>
      <c r="Q873" s="1145" t="str">
        <f>IF(A873=
"A",_xlfn.XLOOKUP(F873,'Section A - Public Patients'!T:T,'Section A - Public Patients'!V:V),
IF(A873="B",_xlfn.XLOOKUP(F873,'Section B - Private Patients'!T:T,'Section B - Private Patients'!V:V),
IF(A873="C",_xlfn.XLOOKUP(F873,'Section C - Psych &amp; Mental Hlth'!T:T,'Section C - Psych &amp; Mental Hlth'!V:V),
IF(A873="D",_xlfn.XLOOKUP(F873,'Section D - Res Com.Care, MPHS '!T:T,'Section D - Res Com.Care, MPHS '!V:V),
IF(A873="E",_xlfn.XLOOKUP(F873,'Section E - Miscellaneous '!T:T,'Section E - Miscellaneous '!V:V))))))</f>
        <v>A-1.5-020</v>
      </c>
      <c r="R873" s="1202" t="str">
        <f t="shared" si="41"/>
        <v>GSWCNONLSLic Share  Workers' Compensation NIIS Other Special Care Nursery SD90006529</v>
      </c>
    </row>
    <row r="874" spans="1:18" ht="25.5" x14ac:dyDescent="0.2">
      <c r="A874" s="1078" t="str">
        <f t="shared" si="40"/>
        <v>B</v>
      </c>
      <c r="B874" s="1086" t="s">
        <v>2897</v>
      </c>
      <c r="C874" s="1438" t="s">
        <v>3013</v>
      </c>
      <c r="D874" s="1089" t="s">
        <v>3169</v>
      </c>
      <c r="E874" s="1438">
        <v>90007483</v>
      </c>
      <c r="F874" s="1132" t="s">
        <v>5237</v>
      </c>
      <c r="G874" s="1132"/>
      <c r="H874" s="1132"/>
      <c r="I874" s="1132" t="str">
        <f t="shared" si="39"/>
        <v>----Jul----</v>
      </c>
      <c r="J874" s="1132" t="str">
        <f>IF(ISNUMBER(MATCH(F874,Jan_Inputs_Calc!O:O,0)),"Jan","-")</f>
        <v>-</v>
      </c>
      <c r="K874" s="1132" t="str">
        <f>IF(ISNUMBER(MATCH(F874,Mar_Inputs_Calc_exHACC!O:O,0)),"Mar","-")</f>
        <v>-</v>
      </c>
      <c r="L874" s="1132" t="str">
        <f>IF(ISNUMBER(MATCH(F874,Jul_Inputs_Calc!P:P,0)),"Jul","-")</f>
        <v>Jul</v>
      </c>
      <c r="M874" s="1132" t="str">
        <f>IF(ISNUMBER(MATCH(F874,Sep_Inputs_Calc!O:O,0)),"Sep","-")</f>
        <v>-</v>
      </c>
      <c r="N874" s="1132" t="str">
        <f>IF(ISNUMBER(MATCH(F1671,Oct_Inputs_Calc!O:O,0)),"Oct","-")</f>
        <v>-</v>
      </c>
      <c r="O874" s="1132"/>
      <c r="P874" s="1138" t="str">
        <f>IF(A874=
"A",_xlfn.XLOOKUP(F874,'Section A - Public Patients'!T:T,'Section A - Public Patients'!S:S),
IF(A874="B",_xlfn.XLOOKUP(F874,'Section B - Private Patients'!T:T,'Section B - Private Patients'!S:S),
IF(A874="C",_xlfn.XLOOKUP(F874,'Section C - Psych &amp; Mental Hlth'!T:T,'Section C - Psych &amp; Mental Hlth'!S:S),
IF(A874="D",_xlfn.XLOOKUP(F874,'Section D - Res Com.Care, MPHS '!T:T,'Section D - Res Com.Care, MPHS '!S:S),
IF(A874="E",_xlfn.XLOOKUP(F874,'Section E - Miscellaneous '!T:T,'Section E - Miscellaneous '!S:S))))))</f>
        <v>LINKED-X</v>
      </c>
      <c r="Q874" s="1145" t="str">
        <f>IF(A874=
"A",_xlfn.XLOOKUP(F874,'Section A - Public Patients'!T:T,'Section A - Public Patients'!V:V),
IF(A874="B",_xlfn.XLOOKUP(F874,'Section B - Private Patients'!T:T,'Section B - Private Patients'!V:V),
IF(A874="C",_xlfn.XLOOKUP(F874,'Section C - Psych &amp; Mental Hlth'!T:T,'Section C - Psych &amp; Mental Hlth'!V:V),
IF(A874="D",_xlfn.XLOOKUP(F874,'Section D - Res Com.Care, MPHS '!T:T,'Section D - Res Com.Care, MPHS '!V:V),
IF(A874="E",_xlfn.XLOOKUP(F874,'Section E - Miscellaneous '!T:T,'Section E - Miscellaneous '!V:V))))))</f>
        <v>A-1.5-019</v>
      </c>
      <c r="R874" s="1202" t="str">
        <f t="shared" si="41"/>
        <v>GSWCNOQLLic Share  Workers' Compensation NIIS Other Qual Special Care Nursery90007483</v>
      </c>
    </row>
    <row r="875" spans="1:18" ht="25.5" x14ac:dyDescent="0.2">
      <c r="A875" s="1078" t="str">
        <f t="shared" si="40"/>
        <v>B</v>
      </c>
      <c r="B875" s="1086" t="s">
        <v>2897</v>
      </c>
      <c r="C875" s="1438" t="s">
        <v>3015</v>
      </c>
      <c r="D875" s="1089" t="s">
        <v>3168</v>
      </c>
      <c r="E875" s="1438">
        <v>90005814</v>
      </c>
      <c r="F875" s="1132" t="s">
        <v>5238</v>
      </c>
      <c r="G875" s="1132"/>
      <c r="H875" s="1132"/>
      <c r="I875" s="1132" t="str">
        <f t="shared" si="39"/>
        <v>----Jul----</v>
      </c>
      <c r="J875" s="1132" t="str">
        <f>IF(ISNUMBER(MATCH(F875,Jan_Inputs_Calc!O:O,0)),"Jan","-")</f>
        <v>-</v>
      </c>
      <c r="K875" s="1132" t="str">
        <f>IF(ISNUMBER(MATCH(F875,Mar_Inputs_Calc_exHACC!O:O,0)),"Mar","-")</f>
        <v>-</v>
      </c>
      <c r="L875" s="1132" t="str">
        <f>IF(ISNUMBER(MATCH(F875,Jul_Inputs_Calc!P:P,0)),"Jul","-")</f>
        <v>Jul</v>
      </c>
      <c r="M875" s="1132" t="str">
        <f>IF(ISNUMBER(MATCH(F875,Sep_Inputs_Calc!O:O,0)),"Sep","-")</f>
        <v>-</v>
      </c>
      <c r="N875" s="1132" t="str">
        <f>IF(ISNUMBER(MATCH(F1672,Oct_Inputs_Calc!O:O,0)),"Oct","-")</f>
        <v>-</v>
      </c>
      <c r="O875" s="1132"/>
      <c r="P875" s="1138" t="str">
        <f>IF(A875=
"A",_xlfn.XLOOKUP(F875,'Section A - Public Patients'!T:T,'Section A - Public Patients'!S:S),
IF(A875="B",_xlfn.XLOOKUP(F875,'Section B - Private Patients'!T:T,'Section B - Private Patients'!S:S),
IF(A875="C",_xlfn.XLOOKUP(F875,'Section C - Psych &amp; Mental Hlth'!T:T,'Section C - Psych &amp; Mental Hlth'!S:S),
IF(A875="D",_xlfn.XLOOKUP(F875,'Section D - Res Com.Care, MPHS '!T:T,'Section D - Res Com.Care, MPHS '!S:S),
IF(A875="E",_xlfn.XLOOKUP(F875,'Section E - Miscellaneous '!T:T,'Section E - Miscellaneous '!S:S))))))</f>
        <v>LINKED-X</v>
      </c>
      <c r="Q875" s="1145" t="str">
        <f>IF(A875=
"A",_xlfn.XLOOKUP(F875,'Section A - Public Patients'!T:T,'Section A - Public Patients'!V:V),
IF(A875="B",_xlfn.XLOOKUP(F875,'Section B - Private Patients'!T:T,'Section B - Private Patients'!V:V),
IF(A875="C",_xlfn.XLOOKUP(F875,'Section C - Psych &amp; Mental Hlth'!T:T,'Section C - Psych &amp; Mental Hlth'!V:V),
IF(A875="D",_xlfn.XLOOKUP(F875,'Section D - Res Com.Care, MPHS '!T:T,'Section D - Res Com.Care, MPHS '!V:V),
IF(A875="E",_xlfn.XLOOKUP(F875,'Section E - Miscellaneous '!T:T,'Section E - Miscellaneous '!V:V))))))</f>
        <v>A-1.5-020</v>
      </c>
      <c r="R875" s="1202" t="str">
        <f t="shared" si="41"/>
        <v>GSWCNOQLSLic Share  Workers' Compensation NIIS Other Qual Special Care Nursery SD90005814</v>
      </c>
    </row>
    <row r="876" spans="1:18" x14ac:dyDescent="0.2">
      <c r="A876" s="1078" t="str">
        <f t="shared" si="40"/>
        <v>B</v>
      </c>
      <c r="B876" s="1086" t="s">
        <v>1959</v>
      </c>
      <c r="C876" s="1438" t="s">
        <v>6181</v>
      </c>
      <c r="D876" s="1096" t="s">
        <v>1213</v>
      </c>
      <c r="E876" s="1438" t="s">
        <v>6181</v>
      </c>
      <c r="F876" s="1132" t="s">
        <v>5239</v>
      </c>
      <c r="G876" s="1132"/>
      <c r="H876" s="1132"/>
      <c r="I876" s="1132" t="str">
        <f t="shared" si="39"/>
        <v>---------</v>
      </c>
      <c r="J876" s="1132" t="str">
        <f>IF(ISNUMBER(MATCH(F876,Jan_Inputs_Calc!O:O,0)),"Jan","-")</f>
        <v>-</v>
      </c>
      <c r="K876" s="1132" t="str">
        <f>IF(ISNUMBER(MATCH(F876,Mar_Inputs_Calc_exHACC!O:O,0)),"Mar","-")</f>
        <v>-</v>
      </c>
      <c r="L876" s="1132" t="str">
        <f>IF(ISNUMBER(MATCH(F876,Jul_Inputs_Calc!P:P,0)),"Jul","-")</f>
        <v>-</v>
      </c>
      <c r="M876" s="1132" t="str">
        <f>IF(ISNUMBER(MATCH(F876,Sep_Inputs_Calc!O:O,0)),"Sep","-")</f>
        <v>-</v>
      </c>
      <c r="N876" s="1132" t="str">
        <f>IF(ISNUMBER(MATCH(F1673,Oct_Inputs_Calc!O:O,0)),"Oct","-")</f>
        <v>-</v>
      </c>
      <c r="O876" s="1132"/>
      <c r="P876" s="1138" t="str">
        <f>IF(A876=
"A",_xlfn.XLOOKUP(F876,'Section A - Public Patients'!T:T,'Section A - Public Patients'!S:S),
IF(A876="B",_xlfn.XLOOKUP(F876,'Section B - Private Patients'!T:T,'Section B - Private Patients'!S:S),
IF(A876="C",_xlfn.XLOOKUP(F876,'Section C - Psych &amp; Mental Hlth'!T:T,'Section C - Psych &amp; Mental Hlth'!S:S),
IF(A876="D",_xlfn.XLOOKUP(F876,'Section D - Res Com.Care, MPHS '!T:T,'Section D - Res Com.Care, MPHS '!S:S),
IF(A876="E",_xlfn.XLOOKUP(F876,'Section E - Miscellaneous '!T:T,'Section E - Miscellaneous '!S:S))))))</f>
        <v>PRIV PRAC</v>
      </c>
      <c r="Q876" s="1145">
        <f>IF(A876=
"A",_xlfn.XLOOKUP(F876,'Section A - Public Patients'!T:T,'Section A - Public Patients'!V:V),
IF(A876="B",_xlfn.XLOOKUP(F876,'Section B - Private Patients'!T:T,'Section B - Private Patients'!V:V),
IF(A876="C",_xlfn.XLOOKUP(F876,'Section C - Psych &amp; Mental Hlth'!T:T,'Section C - Psych &amp; Mental Hlth'!V:V),
IF(A876="D",_xlfn.XLOOKUP(F876,'Section D - Res Com.Care, MPHS '!T:T,'Section D - Res Com.Care, MPHS '!V:V),
IF(A876="E",_xlfn.XLOOKUP(F876,'Section E - Miscellaneous '!T:T,'Section E - Miscellaneous '!V:V))))))</f>
        <v>0</v>
      </c>
      <c r="R876" s="1202" t="str">
        <f t="shared" si="41"/>
        <v>NilPP RETENTION - OP MEDICAL FEESNil</v>
      </c>
    </row>
    <row r="877" spans="1:18" x14ac:dyDescent="0.2">
      <c r="A877" s="1078" t="str">
        <f t="shared" si="40"/>
        <v>B</v>
      </c>
      <c r="B877" s="1086" t="s">
        <v>1959</v>
      </c>
      <c r="C877" s="1438" t="s">
        <v>6181</v>
      </c>
      <c r="D877" s="1092" t="s">
        <v>1215</v>
      </c>
      <c r="E877" s="1438" t="s">
        <v>6181</v>
      </c>
      <c r="F877" s="1132" t="s">
        <v>5240</v>
      </c>
      <c r="G877" s="1132"/>
      <c r="H877" s="1132"/>
      <c r="I877" s="1132" t="str">
        <f t="shared" si="39"/>
        <v>---------</v>
      </c>
      <c r="J877" s="1132" t="str">
        <f>IF(ISNUMBER(MATCH(F877,Jan_Inputs_Calc!O:O,0)),"Jan","-")</f>
        <v>-</v>
      </c>
      <c r="K877" s="1132" t="str">
        <f>IF(ISNUMBER(MATCH(F877,Mar_Inputs_Calc_exHACC!O:O,0)),"Mar","-")</f>
        <v>-</v>
      </c>
      <c r="L877" s="1132" t="str">
        <f>IF(ISNUMBER(MATCH(F877,Jul_Inputs_Calc!P:P,0)),"Jul","-")</f>
        <v>-</v>
      </c>
      <c r="M877" s="1132" t="str">
        <f>IF(ISNUMBER(MATCH(F877,Sep_Inputs_Calc!O:O,0)),"Sep","-")</f>
        <v>-</v>
      </c>
      <c r="N877" s="1132" t="str">
        <f>IF(ISNUMBER(MATCH(F1674,Oct_Inputs_Calc!O:O,0)),"Oct","-")</f>
        <v>-</v>
      </c>
      <c r="O877" s="1132"/>
      <c r="P877" s="1138" t="str">
        <f>IF(A877=
"A",_xlfn.XLOOKUP(F877,'Section A - Public Patients'!T:T,'Section A - Public Patients'!S:S),
IF(A877="B",_xlfn.XLOOKUP(F877,'Section B - Private Patients'!T:T,'Section B - Private Patients'!S:S),
IF(A877="C",_xlfn.XLOOKUP(F877,'Section C - Psych &amp; Mental Hlth'!T:T,'Section C - Psych &amp; Mental Hlth'!S:S),
IF(A877="D",_xlfn.XLOOKUP(F877,'Section D - Res Com.Care, MPHS '!T:T,'Section D - Res Com.Care, MPHS '!S:S),
IF(A877="E",_xlfn.XLOOKUP(F877,'Section E - Miscellaneous '!T:T,'Section E - Miscellaneous '!S:S))))))</f>
        <v>PRIV PRAC</v>
      </c>
      <c r="Q877" s="1145">
        <f>IF(A877=
"A",_xlfn.XLOOKUP(F877,'Section A - Public Patients'!T:T,'Section A - Public Patients'!V:V),
IF(A877="B",_xlfn.XLOOKUP(F877,'Section B - Private Patients'!T:T,'Section B - Private Patients'!V:V),
IF(A877="C",_xlfn.XLOOKUP(F877,'Section C - Psych &amp; Mental Hlth'!T:T,'Section C - Psych &amp; Mental Hlth'!V:V),
IF(A877="D",_xlfn.XLOOKUP(F877,'Section D - Res Com.Care, MPHS '!T:T,'Section D - Res Com.Care, MPHS '!V:V),
IF(A877="E",_xlfn.XLOOKUP(F877,'Section E - Miscellaneous '!T:T,'Section E - Miscellaneous '!V:V))))))</f>
        <v>0</v>
      </c>
      <c r="R877" s="1202" t="str">
        <f t="shared" si="41"/>
        <v>NilPP ASSIGNMENT - OP MEDICAL FEESNil</v>
      </c>
    </row>
    <row r="878" spans="1:18" x14ac:dyDescent="0.2">
      <c r="A878" s="1078" t="str">
        <f t="shared" si="40"/>
        <v>B</v>
      </c>
      <c r="B878" s="1086" t="s">
        <v>1959</v>
      </c>
      <c r="C878" s="1438" t="s">
        <v>6181</v>
      </c>
      <c r="D878" s="1096" t="s">
        <v>1216</v>
      </c>
      <c r="E878" s="1438" t="s">
        <v>6181</v>
      </c>
      <c r="F878" s="1132" t="s">
        <v>5241</v>
      </c>
      <c r="G878" s="1132"/>
      <c r="H878" s="1132"/>
      <c r="I878" s="1132" t="str">
        <f t="shared" si="39"/>
        <v>---------</v>
      </c>
      <c r="J878" s="1132" t="str">
        <f>IF(ISNUMBER(MATCH(F878,Jan_Inputs_Calc!O:O,0)),"Jan","-")</f>
        <v>-</v>
      </c>
      <c r="K878" s="1132" t="str">
        <f>IF(ISNUMBER(MATCH(F878,Mar_Inputs_Calc_exHACC!O:O,0)),"Mar","-")</f>
        <v>-</v>
      </c>
      <c r="L878" s="1132" t="str">
        <f>IF(ISNUMBER(MATCH(F878,Jul_Inputs_Calc!P:P,0)),"Jul","-")</f>
        <v>-</v>
      </c>
      <c r="M878" s="1132" t="str">
        <f>IF(ISNUMBER(MATCH(F878,Sep_Inputs_Calc!O:O,0)),"Sep","-")</f>
        <v>-</v>
      </c>
      <c r="N878" s="1132" t="str">
        <f>IF(ISNUMBER(MATCH(F1675,Oct_Inputs_Calc!O:O,0)),"Oct","-")</f>
        <v>-</v>
      </c>
      <c r="O878" s="1132"/>
      <c r="P878" s="1138" t="str">
        <f>IF(A878=
"A",_xlfn.XLOOKUP(F878,'Section A - Public Patients'!T:T,'Section A - Public Patients'!S:S),
IF(A878="B",_xlfn.XLOOKUP(F878,'Section B - Private Patients'!T:T,'Section B - Private Patients'!S:S),
IF(A878="C",_xlfn.XLOOKUP(F878,'Section C - Psych &amp; Mental Hlth'!T:T,'Section C - Psych &amp; Mental Hlth'!S:S),
IF(A878="D",_xlfn.XLOOKUP(F878,'Section D - Res Com.Care, MPHS '!T:T,'Section D - Res Com.Care, MPHS '!S:S),
IF(A878="E",_xlfn.XLOOKUP(F878,'Section E - Miscellaneous '!T:T,'Section E - Miscellaneous '!S:S))))))</f>
        <v>PRIV PRAC</v>
      </c>
      <c r="Q878" s="1145">
        <f>IF(A878=
"A",_xlfn.XLOOKUP(F878,'Section A - Public Patients'!T:T,'Section A - Public Patients'!V:V),
IF(A878="B",_xlfn.XLOOKUP(F878,'Section B - Private Patients'!T:T,'Section B - Private Patients'!V:V),
IF(A878="C",_xlfn.XLOOKUP(F878,'Section C - Psych &amp; Mental Hlth'!T:T,'Section C - Psych &amp; Mental Hlth'!V:V),
IF(A878="D",_xlfn.XLOOKUP(F878,'Section D - Res Com.Care, MPHS '!T:T,'Section D - Res Com.Care, MPHS '!V:V),
IF(A878="E",_xlfn.XLOOKUP(F878,'Section E - Miscellaneous '!T:T,'Section E - Miscellaneous '!V:V))))))</f>
        <v>0</v>
      </c>
      <c r="R878" s="1202" t="str">
        <f t="shared" si="41"/>
        <v>NilLICENCED PP - OP MEDICAL FEESNil</v>
      </c>
    </row>
    <row r="879" spans="1:18" x14ac:dyDescent="0.2">
      <c r="A879" s="1078" t="str">
        <f t="shared" si="40"/>
        <v>B</v>
      </c>
      <c r="B879" s="1086" t="s">
        <v>1959</v>
      </c>
      <c r="C879" s="1438" t="s">
        <v>6181</v>
      </c>
      <c r="D879" s="1096" t="s">
        <v>1217</v>
      </c>
      <c r="E879" s="1438" t="s">
        <v>6181</v>
      </c>
      <c r="F879" s="1132" t="s">
        <v>5242</v>
      </c>
      <c r="G879" s="1132"/>
      <c r="H879" s="1132"/>
      <c r="I879" s="1132" t="str">
        <f t="shared" si="39"/>
        <v>---------</v>
      </c>
      <c r="J879" s="1132" t="str">
        <f>IF(ISNUMBER(MATCH(F879,Jan_Inputs_Calc!O:O,0)),"Jan","-")</f>
        <v>-</v>
      </c>
      <c r="K879" s="1132" t="str">
        <f>IF(ISNUMBER(MATCH(F879,Mar_Inputs_Calc_exHACC!O:O,0)),"Mar","-")</f>
        <v>-</v>
      </c>
      <c r="L879" s="1132" t="str">
        <f>IF(ISNUMBER(MATCH(F879,Jul_Inputs_Calc!P:P,0)),"Jul","-")</f>
        <v>-</v>
      </c>
      <c r="M879" s="1132" t="str">
        <f>IF(ISNUMBER(MATCH(F879,Sep_Inputs_Calc!O:O,0)),"Sep","-")</f>
        <v>-</v>
      </c>
      <c r="N879" s="1132" t="str">
        <f>IF(ISNUMBER(MATCH(F1676,Oct_Inputs_Calc!O:O,0)),"Oct","-")</f>
        <v>-</v>
      </c>
      <c r="O879" s="1132"/>
      <c r="P879" s="1138" t="str">
        <f>IF(A879=
"A",_xlfn.XLOOKUP(F879,'Section A - Public Patients'!T:T,'Section A - Public Patients'!S:S),
IF(A879="B",_xlfn.XLOOKUP(F879,'Section B - Private Patients'!T:T,'Section B - Private Patients'!S:S),
IF(A879="C",_xlfn.XLOOKUP(F879,'Section C - Psych &amp; Mental Hlth'!T:T,'Section C - Psych &amp; Mental Hlth'!S:S),
IF(A879="D",_xlfn.XLOOKUP(F879,'Section D - Res Com.Care, MPHS '!T:T,'Section D - Res Com.Care, MPHS '!S:S),
IF(A879="E",_xlfn.XLOOKUP(F879,'Section E - Miscellaneous '!T:T,'Section E - Miscellaneous '!S:S))))))</f>
        <v>PRIV PRAC</v>
      </c>
      <c r="Q879" s="1145">
        <f>IF(A879=
"A",_xlfn.XLOOKUP(F879,'Section A - Public Patients'!T:T,'Section A - Public Patients'!V:V),
IF(A879="B",_xlfn.XLOOKUP(F879,'Section B - Private Patients'!T:T,'Section B - Private Patients'!V:V),
IF(A879="C",_xlfn.XLOOKUP(F879,'Section C - Psych &amp; Mental Hlth'!T:T,'Section C - Psych &amp; Mental Hlth'!V:V),
IF(A879="D",_xlfn.XLOOKUP(F879,'Section D - Res Com.Care, MPHS '!T:T,'Section D - Res Com.Care, MPHS '!V:V),
IF(A879="E",_xlfn.XLOOKUP(F879,'Section E - Miscellaneous '!T:T,'Section E - Miscellaneous '!V:V))))))</f>
        <v>0</v>
      </c>
      <c r="R879" s="1202" t="str">
        <f t="shared" si="41"/>
        <v>NilMSPP/MOPP - OP MEDICAL FEESNil</v>
      </c>
    </row>
    <row r="880" spans="1:18" x14ac:dyDescent="0.2">
      <c r="A880" s="1078" t="str">
        <f t="shared" si="40"/>
        <v>B</v>
      </c>
      <c r="B880" s="1086" t="s">
        <v>1959</v>
      </c>
      <c r="C880" s="1438" t="s">
        <v>6181</v>
      </c>
      <c r="D880" s="1096" t="s">
        <v>1218</v>
      </c>
      <c r="E880" s="1438" t="s">
        <v>6181</v>
      </c>
      <c r="F880" s="1132" t="s">
        <v>5243</v>
      </c>
      <c r="G880" s="1132"/>
      <c r="H880" s="1132"/>
      <c r="I880" s="1132" t="str">
        <f t="shared" si="39"/>
        <v>---------</v>
      </c>
      <c r="J880" s="1132" t="str">
        <f>IF(ISNUMBER(MATCH(F880,Jan_Inputs_Calc!O:O,0)),"Jan","-")</f>
        <v>-</v>
      </c>
      <c r="K880" s="1132" t="str">
        <f>IF(ISNUMBER(MATCH(F880,Mar_Inputs_Calc_exHACC!O:O,0)),"Mar","-")</f>
        <v>-</v>
      </c>
      <c r="L880" s="1132" t="str">
        <f>IF(ISNUMBER(MATCH(F880,Jul_Inputs_Calc!P:P,0)),"Jul","-")</f>
        <v>-</v>
      </c>
      <c r="M880" s="1132" t="str">
        <f>IF(ISNUMBER(MATCH(F880,Sep_Inputs_Calc!O:O,0)),"Sep","-")</f>
        <v>-</v>
      </c>
      <c r="N880" s="1132" t="str">
        <f>IF(ISNUMBER(MATCH(F1677,Oct_Inputs_Calc!O:O,0)),"Oct","-")</f>
        <v>-</v>
      </c>
      <c r="O880" s="1132"/>
      <c r="P880" s="1138" t="str">
        <f>IF(A880=
"A",_xlfn.XLOOKUP(F880,'Section A - Public Patients'!T:T,'Section A - Public Patients'!S:S),
IF(A880="B",_xlfn.XLOOKUP(F880,'Section B - Private Patients'!T:T,'Section B - Private Patients'!S:S),
IF(A880="C",_xlfn.XLOOKUP(F880,'Section C - Psych &amp; Mental Hlth'!T:T,'Section C - Psych &amp; Mental Hlth'!S:S),
IF(A880="D",_xlfn.XLOOKUP(F880,'Section D - Res Com.Care, MPHS '!T:T,'Section D - Res Com.Care, MPHS '!S:S),
IF(A880="E",_xlfn.XLOOKUP(F880,'Section E - Miscellaneous '!T:T,'Section E - Miscellaneous '!S:S))))))</f>
        <v>PRIV PRAC</v>
      </c>
      <c r="Q880" s="1145">
        <f>IF(A880=
"A",_xlfn.XLOOKUP(F880,'Section A - Public Patients'!T:T,'Section A - Public Patients'!V:V),
IF(A880="B",_xlfn.XLOOKUP(F880,'Section B - Private Patients'!T:T,'Section B - Private Patients'!V:V),
IF(A880="C",_xlfn.XLOOKUP(F880,'Section C - Psych &amp; Mental Hlth'!T:T,'Section C - Psych &amp; Mental Hlth'!V:V),
IF(A880="D",_xlfn.XLOOKUP(F880,'Section D - Res Com.Care, MPHS '!T:T,'Section D - Res Com.Care, MPHS '!V:V),
IF(A880="E",_xlfn.XLOOKUP(F880,'Section E - Miscellaneous '!T:T,'Section E - Miscellaneous '!V:V))))))</f>
        <v>0</v>
      </c>
      <c r="R880" s="1202" t="str">
        <f t="shared" si="41"/>
        <v>NilPP RETENTION - INP MEDICAL FEESNil</v>
      </c>
    </row>
    <row r="881" spans="1:18" x14ac:dyDescent="0.2">
      <c r="A881" s="1078" t="str">
        <f t="shared" si="40"/>
        <v>B</v>
      </c>
      <c r="B881" s="1086" t="s">
        <v>1959</v>
      </c>
      <c r="C881" s="1438" t="s">
        <v>6181</v>
      </c>
      <c r="D881" s="1096" t="s">
        <v>1219</v>
      </c>
      <c r="E881" s="1438" t="s">
        <v>6181</v>
      </c>
      <c r="F881" s="1132" t="s">
        <v>5244</v>
      </c>
      <c r="G881" s="1132"/>
      <c r="H881" s="1132"/>
      <c r="I881" s="1132" t="str">
        <f t="shared" si="39"/>
        <v>---------</v>
      </c>
      <c r="J881" s="1132" t="str">
        <f>IF(ISNUMBER(MATCH(F881,Jan_Inputs_Calc!O:O,0)),"Jan","-")</f>
        <v>-</v>
      </c>
      <c r="K881" s="1132" t="str">
        <f>IF(ISNUMBER(MATCH(F881,Mar_Inputs_Calc_exHACC!O:O,0)),"Mar","-")</f>
        <v>-</v>
      </c>
      <c r="L881" s="1132" t="str">
        <f>IF(ISNUMBER(MATCH(F881,Jul_Inputs_Calc!P:P,0)),"Jul","-")</f>
        <v>-</v>
      </c>
      <c r="M881" s="1132" t="str">
        <f>IF(ISNUMBER(MATCH(F881,Sep_Inputs_Calc!O:O,0)),"Sep","-")</f>
        <v>-</v>
      </c>
      <c r="N881" s="1132" t="str">
        <f>IF(ISNUMBER(MATCH(F1678,Oct_Inputs_Calc!O:O,0)),"Oct","-")</f>
        <v>-</v>
      </c>
      <c r="O881" s="1132"/>
      <c r="P881" s="1138" t="str">
        <f>IF(A881=
"A",_xlfn.XLOOKUP(F881,'Section A - Public Patients'!T:T,'Section A - Public Patients'!S:S),
IF(A881="B",_xlfn.XLOOKUP(F881,'Section B - Private Patients'!T:T,'Section B - Private Patients'!S:S),
IF(A881="C",_xlfn.XLOOKUP(F881,'Section C - Psych &amp; Mental Hlth'!T:T,'Section C - Psych &amp; Mental Hlth'!S:S),
IF(A881="D",_xlfn.XLOOKUP(F881,'Section D - Res Com.Care, MPHS '!T:T,'Section D - Res Com.Care, MPHS '!S:S),
IF(A881="E",_xlfn.XLOOKUP(F881,'Section E - Miscellaneous '!T:T,'Section E - Miscellaneous '!S:S))))))</f>
        <v>PRIV PRAC</v>
      </c>
      <c r="Q881" s="1145">
        <f>IF(A881=
"A",_xlfn.XLOOKUP(F881,'Section A - Public Patients'!T:T,'Section A - Public Patients'!V:V),
IF(A881="B",_xlfn.XLOOKUP(F881,'Section B - Private Patients'!T:T,'Section B - Private Patients'!V:V),
IF(A881="C",_xlfn.XLOOKUP(F881,'Section C - Psych &amp; Mental Hlth'!T:T,'Section C - Psych &amp; Mental Hlth'!V:V),
IF(A881="D",_xlfn.XLOOKUP(F881,'Section D - Res Com.Care, MPHS '!T:T,'Section D - Res Com.Care, MPHS '!V:V),
IF(A881="E",_xlfn.XLOOKUP(F881,'Section E - Miscellaneous '!T:T,'Section E - Miscellaneous '!V:V))))))</f>
        <v>0</v>
      </c>
      <c r="R881" s="1202" t="str">
        <f t="shared" si="41"/>
        <v>NilPP ASSIGNMENT - INP MEDICAL FEESNil</v>
      </c>
    </row>
    <row r="882" spans="1:18" x14ac:dyDescent="0.2">
      <c r="A882" s="1078" t="str">
        <f t="shared" si="40"/>
        <v>B</v>
      </c>
      <c r="B882" s="1086" t="s">
        <v>1959</v>
      </c>
      <c r="C882" s="1438" t="s">
        <v>6181</v>
      </c>
      <c r="D882" s="1092" t="s">
        <v>1220</v>
      </c>
      <c r="E882" s="1438" t="s">
        <v>6181</v>
      </c>
      <c r="F882" s="1132" t="s">
        <v>5245</v>
      </c>
      <c r="G882" s="1132"/>
      <c r="H882" s="1132"/>
      <c r="I882" s="1132" t="str">
        <f t="shared" si="39"/>
        <v>---------</v>
      </c>
      <c r="J882" s="1132" t="str">
        <f>IF(ISNUMBER(MATCH(F882,Jan_Inputs_Calc!O:O,0)),"Jan","-")</f>
        <v>-</v>
      </c>
      <c r="K882" s="1132" t="str">
        <f>IF(ISNUMBER(MATCH(F882,Mar_Inputs_Calc_exHACC!O:O,0)),"Mar","-")</f>
        <v>-</v>
      </c>
      <c r="L882" s="1132" t="str">
        <f>IF(ISNUMBER(MATCH(F882,Jul_Inputs_Calc!P:P,0)),"Jul","-")</f>
        <v>-</v>
      </c>
      <c r="M882" s="1132" t="str">
        <f>IF(ISNUMBER(MATCH(F882,Sep_Inputs_Calc!O:O,0)),"Sep","-")</f>
        <v>-</v>
      </c>
      <c r="N882" s="1132" t="str">
        <f>IF(ISNUMBER(MATCH(F1679,Oct_Inputs_Calc!O:O,0)),"Oct","-")</f>
        <v>-</v>
      </c>
      <c r="O882" s="1132"/>
      <c r="P882" s="1138" t="str">
        <f>IF(A882=
"A",_xlfn.XLOOKUP(F882,'Section A - Public Patients'!T:T,'Section A - Public Patients'!S:S),
IF(A882="B",_xlfn.XLOOKUP(F882,'Section B - Private Patients'!T:T,'Section B - Private Patients'!S:S),
IF(A882="C",_xlfn.XLOOKUP(F882,'Section C - Psych &amp; Mental Hlth'!T:T,'Section C - Psych &amp; Mental Hlth'!S:S),
IF(A882="D",_xlfn.XLOOKUP(F882,'Section D - Res Com.Care, MPHS '!T:T,'Section D - Res Com.Care, MPHS '!S:S),
IF(A882="E",_xlfn.XLOOKUP(F882,'Section E - Miscellaneous '!T:T,'Section E - Miscellaneous '!S:S))))))</f>
        <v>PRIV PRAC</v>
      </c>
      <c r="Q882" s="1145">
        <f>IF(A882=
"A",_xlfn.XLOOKUP(F882,'Section A - Public Patients'!T:T,'Section A - Public Patients'!V:V),
IF(A882="B",_xlfn.XLOOKUP(F882,'Section B - Private Patients'!T:T,'Section B - Private Patients'!V:V),
IF(A882="C",_xlfn.XLOOKUP(F882,'Section C - Psych &amp; Mental Hlth'!T:T,'Section C - Psych &amp; Mental Hlth'!V:V),
IF(A882="D",_xlfn.XLOOKUP(F882,'Section D - Res Com.Care, MPHS '!T:T,'Section D - Res Com.Care, MPHS '!V:V),
IF(A882="E",_xlfn.XLOOKUP(F882,'Section E - Miscellaneous '!T:T,'Section E - Miscellaneous '!V:V))))))</f>
        <v>0</v>
      </c>
      <c r="R882" s="1202" t="str">
        <f t="shared" si="41"/>
        <v>NilLICENCED PP - INP MEDICAL FEESNil</v>
      </c>
    </row>
    <row r="883" spans="1:18" x14ac:dyDescent="0.2">
      <c r="A883" s="1078" t="str">
        <f t="shared" si="40"/>
        <v>B</v>
      </c>
      <c r="B883" s="1086" t="s">
        <v>1959</v>
      </c>
      <c r="C883" s="1438" t="s">
        <v>6181</v>
      </c>
      <c r="D883" s="1096" t="s">
        <v>1221</v>
      </c>
      <c r="E883" s="1438" t="s">
        <v>6181</v>
      </c>
      <c r="F883" s="1132" t="s">
        <v>5246</v>
      </c>
      <c r="G883" s="1132"/>
      <c r="H883" s="1132"/>
      <c r="I883" s="1132" t="str">
        <f t="shared" si="39"/>
        <v>---------</v>
      </c>
      <c r="J883" s="1132" t="str">
        <f>IF(ISNUMBER(MATCH(F883,Jan_Inputs_Calc!O:O,0)),"Jan","-")</f>
        <v>-</v>
      </c>
      <c r="K883" s="1132" t="str">
        <f>IF(ISNUMBER(MATCH(F883,Mar_Inputs_Calc_exHACC!O:O,0)),"Mar","-")</f>
        <v>-</v>
      </c>
      <c r="L883" s="1132" t="str">
        <f>IF(ISNUMBER(MATCH(F883,Jul_Inputs_Calc!P:P,0)),"Jul","-")</f>
        <v>-</v>
      </c>
      <c r="M883" s="1132" t="str">
        <f>IF(ISNUMBER(MATCH(F883,Sep_Inputs_Calc!O:O,0)),"Sep","-")</f>
        <v>-</v>
      </c>
      <c r="N883" s="1132" t="str">
        <f>IF(ISNUMBER(MATCH(F1680,Oct_Inputs_Calc!O:O,0)),"Oct","-")</f>
        <v>-</v>
      </c>
      <c r="O883" s="1132"/>
      <c r="P883" s="1138" t="str">
        <f>IF(A883=
"A",_xlfn.XLOOKUP(F883,'Section A - Public Patients'!T:T,'Section A - Public Patients'!S:S),
IF(A883="B",_xlfn.XLOOKUP(F883,'Section B - Private Patients'!T:T,'Section B - Private Patients'!S:S),
IF(A883="C",_xlfn.XLOOKUP(F883,'Section C - Psych &amp; Mental Hlth'!T:T,'Section C - Psych &amp; Mental Hlth'!S:S),
IF(A883="D",_xlfn.XLOOKUP(F883,'Section D - Res Com.Care, MPHS '!T:T,'Section D - Res Com.Care, MPHS '!S:S),
IF(A883="E",_xlfn.XLOOKUP(F883,'Section E - Miscellaneous '!T:T,'Section E - Miscellaneous '!S:S))))))</f>
        <v>PRIV PRAC</v>
      </c>
      <c r="Q883" s="1145">
        <f>IF(A883=
"A",_xlfn.XLOOKUP(F883,'Section A - Public Patients'!T:T,'Section A - Public Patients'!V:V),
IF(A883="B",_xlfn.XLOOKUP(F883,'Section B - Private Patients'!T:T,'Section B - Private Patients'!V:V),
IF(A883="C",_xlfn.XLOOKUP(F883,'Section C - Psych &amp; Mental Hlth'!T:T,'Section C - Psych &amp; Mental Hlth'!V:V),
IF(A883="D",_xlfn.XLOOKUP(F883,'Section D - Res Com.Care, MPHS '!T:T,'Section D - Res Com.Care, MPHS '!V:V),
IF(A883="E",_xlfn.XLOOKUP(F883,'Section E - Miscellaneous '!T:T,'Section E - Miscellaneous '!V:V))))))</f>
        <v>0</v>
      </c>
      <c r="R883" s="1202" t="str">
        <f t="shared" si="41"/>
        <v>NilMSPP/MOPP - INP MEDICAL FEESNil</v>
      </c>
    </row>
    <row r="884" spans="1:18" x14ac:dyDescent="0.2">
      <c r="A884" s="1078" t="str">
        <f t="shared" si="40"/>
        <v>B</v>
      </c>
      <c r="B884" s="1086" t="s">
        <v>1959</v>
      </c>
      <c r="C884" s="1438" t="s">
        <v>6181</v>
      </c>
      <c r="D884" s="1096" t="s">
        <v>1222</v>
      </c>
      <c r="E884" s="1438" t="s">
        <v>6181</v>
      </c>
      <c r="F884" s="1132" t="s">
        <v>5247</v>
      </c>
      <c r="G884" s="1132"/>
      <c r="H884" s="1132"/>
      <c r="I884" s="1132" t="str">
        <f t="shared" si="39"/>
        <v>---------</v>
      </c>
      <c r="J884" s="1132" t="str">
        <f>IF(ISNUMBER(MATCH(F884,Jan_Inputs_Calc!O:O,0)),"Jan","-")</f>
        <v>-</v>
      </c>
      <c r="K884" s="1132" t="str">
        <f>IF(ISNUMBER(MATCH(F884,Mar_Inputs_Calc_exHACC!O:O,0)),"Mar","-")</f>
        <v>-</v>
      </c>
      <c r="L884" s="1132" t="str">
        <f>IF(ISNUMBER(MATCH(F884,Jul_Inputs_Calc!P:P,0)),"Jul","-")</f>
        <v>-</v>
      </c>
      <c r="M884" s="1132" t="str">
        <f>IF(ISNUMBER(MATCH(F884,Sep_Inputs_Calc!O:O,0)),"Sep","-")</f>
        <v>-</v>
      </c>
      <c r="N884" s="1132" t="str">
        <f>IF(ISNUMBER(MATCH(F1681,Oct_Inputs_Calc!O:O,0)),"Oct","-")</f>
        <v>-</v>
      </c>
      <c r="O884" s="1132"/>
      <c r="P884" s="1138" t="str">
        <f>IF(A884=
"A",_xlfn.XLOOKUP(F884,'Section A - Public Patients'!T:T,'Section A - Public Patients'!S:S),
IF(A884="B",_xlfn.XLOOKUP(F884,'Section B - Private Patients'!T:T,'Section B - Private Patients'!S:S),
IF(A884="C",_xlfn.XLOOKUP(F884,'Section C - Psych &amp; Mental Hlth'!T:T,'Section C - Psych &amp; Mental Hlth'!S:S),
IF(A884="D",_xlfn.XLOOKUP(F884,'Section D - Res Com.Care, MPHS '!T:T,'Section D - Res Com.Care, MPHS '!S:S),
IF(A884="E",_xlfn.XLOOKUP(F884,'Section E - Miscellaneous '!T:T,'Section E - Miscellaneous '!S:S))))))</f>
        <v>PRIV PRAC</v>
      </c>
      <c r="Q884" s="1145">
        <f>IF(A884=
"A",_xlfn.XLOOKUP(F884,'Section A - Public Patients'!T:T,'Section A - Public Patients'!V:V),
IF(A884="B",_xlfn.XLOOKUP(F884,'Section B - Private Patients'!T:T,'Section B - Private Patients'!V:V),
IF(A884="C",_xlfn.XLOOKUP(F884,'Section C - Psych &amp; Mental Hlth'!T:T,'Section C - Psych &amp; Mental Hlth'!V:V),
IF(A884="D",_xlfn.XLOOKUP(F884,'Section D - Res Com.Care, MPHS '!T:T,'Section D - Res Com.Care, MPHS '!V:V),
IF(A884="E",_xlfn.XLOOKUP(F884,'Section E - Miscellaneous '!T:T,'Section E - Miscellaneous '!V:V))))))</f>
        <v>0</v>
      </c>
      <c r="R884" s="1202" t="str">
        <f t="shared" si="41"/>
        <v>NilPrivate Practice Threshold Contributions (SRA)Nil</v>
      </c>
    </row>
    <row r="885" spans="1:18" ht="25.5" x14ac:dyDescent="0.2">
      <c r="A885" s="1078" t="str">
        <f t="shared" si="40"/>
        <v>B</v>
      </c>
      <c r="B885" s="1086" t="s">
        <v>1831</v>
      </c>
      <c r="C885" s="1438" t="s">
        <v>6181</v>
      </c>
      <c r="D885" s="1089" t="s">
        <v>8</v>
      </c>
      <c r="E885" s="1438" t="s">
        <v>6181</v>
      </c>
      <c r="F885" s="1132" t="s">
        <v>5248</v>
      </c>
      <c r="G885" s="1132"/>
      <c r="H885" s="1132"/>
      <c r="I885" s="1132" t="str">
        <f t="shared" si="39"/>
        <v>---------</v>
      </c>
      <c r="J885" s="1132" t="str">
        <f>IF(ISNUMBER(MATCH(F885,Jan_Inputs_Calc!O:O,0)),"Jan","-")</f>
        <v>-</v>
      </c>
      <c r="K885" s="1132" t="str">
        <f>IF(ISNUMBER(MATCH(F885,Mar_Inputs_Calc_exHACC!O:O,0)),"Mar","-")</f>
        <v>-</v>
      </c>
      <c r="L885" s="1132" t="str">
        <f>IF(ISNUMBER(MATCH(F885,Jul_Inputs_Calc!P:P,0)),"Jul","-")</f>
        <v>-</v>
      </c>
      <c r="M885" s="1132" t="str">
        <f>IF(ISNUMBER(MATCH(F885,Sep_Inputs_Calc!O:O,0)),"Sep","-")</f>
        <v>-</v>
      </c>
      <c r="N885" s="1132" t="str">
        <f>IF(ISNUMBER(MATCH(F1682,Oct_Inputs_Calc!O:O,0)),"Oct","-")</f>
        <v>-</v>
      </c>
      <c r="O885" s="1132"/>
      <c r="P885" s="1138" t="str">
        <f>IF(A885=
"A",_xlfn.XLOOKUP(F885,'Section A - Public Patients'!T:T,'Section A - Public Patients'!S:S),
IF(A885="B",_xlfn.XLOOKUP(F885,'Section B - Private Patients'!T:T,'Section B - Private Patients'!S:S),
IF(A885="C",_xlfn.XLOOKUP(F885,'Section C - Psych &amp; Mental Hlth'!T:T,'Section C - Psych &amp; Mental Hlth'!S:S),
IF(A885="D",_xlfn.XLOOKUP(F885,'Section D - Res Com.Care, MPHS '!T:T,'Section D - Res Com.Care, MPHS '!S:S),
IF(A885="E",_xlfn.XLOOKUP(F885,'Section E - Miscellaneous '!T:T,'Section E - Miscellaneous '!S:S))))))</f>
        <v>PRIV PRAC</v>
      </c>
      <c r="Q885" s="1145">
        <f>IF(A885=
"A",_xlfn.XLOOKUP(F885,'Section A - Public Patients'!T:T,'Section A - Public Patients'!V:V),
IF(A885="B",_xlfn.XLOOKUP(F885,'Section B - Private Patients'!T:T,'Section B - Private Patients'!V:V),
IF(A885="C",_xlfn.XLOOKUP(F885,'Section C - Psych &amp; Mental Hlth'!T:T,'Section C - Psych &amp; Mental Hlth'!V:V),
IF(A885="D",_xlfn.XLOOKUP(F885,'Section D - Res Com.Care, MPHS '!T:T,'Section D - Res Com.Care, MPHS '!V:V),
IF(A885="E",_xlfn.XLOOKUP(F885,'Section E - Miscellaneous '!T:T,'Section E - Miscellaneous '!V:V))))))</f>
        <v>0</v>
      </c>
      <c r="R885" s="1202" t="str">
        <f t="shared" si="41"/>
        <v>Nil Nil</v>
      </c>
    </row>
    <row r="886" spans="1:18" x14ac:dyDescent="0.2">
      <c r="A886" s="1078" t="str">
        <f t="shared" si="40"/>
        <v>B</v>
      </c>
      <c r="B886" s="1086" t="s">
        <v>1689</v>
      </c>
      <c r="C886" s="1438" t="s">
        <v>6181</v>
      </c>
      <c r="D886" s="1091" t="s">
        <v>1690</v>
      </c>
      <c r="E886" s="1438" t="s">
        <v>6181</v>
      </c>
      <c r="F886" s="1132" t="s">
        <v>5249</v>
      </c>
      <c r="G886" s="1132"/>
      <c r="H886" s="1132"/>
      <c r="I886" s="1132" t="str">
        <f t="shared" si="39"/>
        <v>---------</v>
      </c>
      <c r="J886" s="1132" t="str">
        <f>IF(ISNUMBER(MATCH(F886,Jan_Inputs_Calc!O:O,0)),"Jan","-")</f>
        <v>-</v>
      </c>
      <c r="K886" s="1132" t="str">
        <f>IF(ISNUMBER(MATCH(F886,Mar_Inputs_Calc_exHACC!O:O,0)),"Mar","-")</f>
        <v>-</v>
      </c>
      <c r="L886" s="1132" t="str">
        <f>IF(ISNUMBER(MATCH(F886,Jul_Inputs_Calc!P:P,0)),"Jul","-")</f>
        <v>-</v>
      </c>
      <c r="M886" s="1132" t="str">
        <f>IF(ISNUMBER(MATCH(F886,Sep_Inputs_Calc!O:O,0)),"Sep","-")</f>
        <v>-</v>
      </c>
      <c r="N886" s="1132" t="str">
        <f>IF(ISNUMBER(MATCH(F1683,Oct_Inputs_Calc!O:O,0)),"Oct","-")</f>
        <v>-</v>
      </c>
      <c r="O886" s="1132"/>
      <c r="P886" s="1138" t="str">
        <f>IF(A886=
"A",_xlfn.XLOOKUP(F886,'Section A - Public Patients'!T:T,'Section A - Public Patients'!S:S),
IF(A886="B",_xlfn.XLOOKUP(F886,'Section B - Private Patients'!T:T,'Section B - Private Patients'!S:S),
IF(A886="C",_xlfn.XLOOKUP(F886,'Section C - Psych &amp; Mental Hlth'!T:T,'Section C - Psych &amp; Mental Hlth'!S:S),
IF(A886="D",_xlfn.XLOOKUP(F886,'Section D - Res Com.Care, MPHS '!T:T,'Section D - Res Com.Care, MPHS '!S:S),
IF(A886="E",_xlfn.XLOOKUP(F886,'Section E - Miscellaneous '!T:T,'Section E - Miscellaneous '!S:S))))))</f>
        <v>SPECIAL</v>
      </c>
      <c r="Q886" s="1145">
        <f>IF(A886=
"A",_xlfn.XLOOKUP(F886,'Section A - Public Patients'!T:T,'Section A - Public Patients'!V:V),
IF(A886="B",_xlfn.XLOOKUP(F886,'Section B - Private Patients'!T:T,'Section B - Private Patients'!V:V),
IF(A886="C",_xlfn.XLOOKUP(F886,'Section C - Psych &amp; Mental Hlth'!T:T,'Section C - Psych &amp; Mental Hlth'!V:V),
IF(A886="D",_xlfn.XLOOKUP(F886,'Section D - Res Com.Care, MPHS '!T:T,'Section D - Res Com.Care, MPHS '!V:V),
IF(A886="E",_xlfn.XLOOKUP(F886,'Section E - Miscellaneous '!T:T,'Section E - Miscellaneous '!V:V))))))</f>
        <v>0</v>
      </c>
      <c r="R886" s="1202" t="str">
        <f t="shared" si="41"/>
        <v>NilAll bulk-billed clinicsNil</v>
      </c>
    </row>
    <row r="887" spans="1:18" x14ac:dyDescent="0.2">
      <c r="A887" s="1078" t="str">
        <f t="shared" si="40"/>
        <v>B</v>
      </c>
      <c r="B887" s="1086" t="s">
        <v>800</v>
      </c>
      <c r="C887" s="1438" t="s">
        <v>6181</v>
      </c>
      <c r="D887" s="1091" t="s">
        <v>1692</v>
      </c>
      <c r="E887" s="1438" t="s">
        <v>6181</v>
      </c>
      <c r="F887" s="1132" t="s">
        <v>5250</v>
      </c>
      <c r="G887" s="1132"/>
      <c r="H887" s="1132"/>
      <c r="I887" s="1132" t="str">
        <f t="shared" si="39"/>
        <v>---------</v>
      </c>
      <c r="J887" s="1132" t="str">
        <f>IF(ISNUMBER(MATCH(F887,Jan_Inputs_Calc!O:O,0)),"Jan","-")</f>
        <v>-</v>
      </c>
      <c r="K887" s="1132" t="str">
        <f>IF(ISNUMBER(MATCH(F887,Mar_Inputs_Calc_exHACC!O:O,0)),"Mar","-")</f>
        <v>-</v>
      </c>
      <c r="L887" s="1132" t="str">
        <f>IF(ISNUMBER(MATCH(F887,Jul_Inputs_Calc!P:P,0)),"Jul","-")</f>
        <v>-</v>
      </c>
      <c r="M887" s="1132" t="str">
        <f>IF(ISNUMBER(MATCH(F887,Sep_Inputs_Calc!O:O,0)),"Sep","-")</f>
        <v>-</v>
      </c>
      <c r="N887" s="1132" t="str">
        <f>IF(ISNUMBER(MATCH(F1684,Oct_Inputs_Calc!O:O,0)),"Oct","-")</f>
        <v>-</v>
      </c>
      <c r="O887" s="1132"/>
      <c r="P887" s="1138" t="str">
        <f>IF(A887=
"A",_xlfn.XLOOKUP(F887,'Section A - Public Patients'!T:T,'Section A - Public Patients'!S:S),
IF(A887="B",_xlfn.XLOOKUP(F887,'Section B - Private Patients'!T:T,'Section B - Private Patients'!S:S),
IF(A887="C",_xlfn.XLOOKUP(F887,'Section C - Psych &amp; Mental Hlth'!T:T,'Section C - Psych &amp; Mental Hlth'!S:S),
IF(A887="D",_xlfn.XLOOKUP(F887,'Section D - Res Com.Care, MPHS '!T:T,'Section D - Res Com.Care, MPHS '!S:S),
IF(A887="E",_xlfn.XLOOKUP(F887,'Section E - Miscellaneous '!T:T,'Section E - Miscellaneous '!S:S))))))</f>
        <v>SPECIAL</v>
      </c>
      <c r="Q887" s="1145">
        <f>IF(A887=
"A",_xlfn.XLOOKUP(F887,'Section A - Public Patients'!T:T,'Section A - Public Patients'!V:V),
IF(A887="B",_xlfn.XLOOKUP(F887,'Section B - Private Patients'!T:T,'Section B - Private Patients'!V:V),
IF(A887="C",_xlfn.XLOOKUP(F887,'Section C - Psych &amp; Mental Hlth'!T:T,'Section C - Psych &amp; Mental Hlth'!V:V),
IF(A887="D",_xlfn.XLOOKUP(F887,'Section D - Res Com.Care, MPHS '!T:T,'Section D - Res Com.Care, MPHS '!V:V),
IF(A887="E",_xlfn.XLOOKUP(F887,'Section E - Miscellaneous '!T:T,'Section E - Miscellaneous '!V:V))))))</f>
        <v>0</v>
      </c>
      <c r="R887" s="1202" t="str">
        <f t="shared" si="41"/>
        <v>NilAll private clinics excluding bulk-billed clinicsNil</v>
      </c>
    </row>
    <row r="888" spans="1:18" x14ac:dyDescent="0.2">
      <c r="A888" s="1078" t="str">
        <f t="shared" si="40"/>
        <v>B</v>
      </c>
      <c r="B888" s="1086" t="s">
        <v>800</v>
      </c>
      <c r="C888" s="1438" t="s">
        <v>6181</v>
      </c>
      <c r="D888" s="1091" t="s">
        <v>1692</v>
      </c>
      <c r="E888" s="1438" t="s">
        <v>6181</v>
      </c>
      <c r="F888" s="1132" t="s">
        <v>5251</v>
      </c>
      <c r="G888" s="1132"/>
      <c r="H888" s="1132"/>
      <c r="I888" s="1132" t="str">
        <f t="shared" si="39"/>
        <v>---------</v>
      </c>
      <c r="J888" s="1132" t="str">
        <f>IF(ISNUMBER(MATCH(F888,Jan_Inputs_Calc!O:O,0)),"Jan","-")</f>
        <v>-</v>
      </c>
      <c r="K888" s="1132" t="str">
        <f>IF(ISNUMBER(MATCH(F888,Mar_Inputs_Calc_exHACC!O:O,0)),"Mar","-")</f>
        <v>-</v>
      </c>
      <c r="L888" s="1132" t="str">
        <f>IF(ISNUMBER(MATCH(F888,Jul_Inputs_Calc!P:P,0)),"Jul","-")</f>
        <v>-</v>
      </c>
      <c r="M888" s="1132" t="str">
        <f>IF(ISNUMBER(MATCH(F888,Sep_Inputs_Calc!O:O,0)),"Sep","-")</f>
        <v>-</v>
      </c>
      <c r="N888" s="1132" t="str">
        <f>IF(ISNUMBER(MATCH(F1685,Oct_Inputs_Calc!O:O,0)),"Oct","-")</f>
        <v>-</v>
      </c>
      <c r="O888" s="1132"/>
      <c r="P888" s="1138" t="str">
        <f>IF(A888=
"A",_xlfn.XLOOKUP(F888,'Section A - Public Patients'!T:T,'Section A - Public Patients'!S:S),
IF(A888="B",_xlfn.XLOOKUP(F888,'Section B - Private Patients'!T:T,'Section B - Private Patients'!S:S),
IF(A888="C",_xlfn.XLOOKUP(F888,'Section C - Psych &amp; Mental Hlth'!T:T,'Section C - Psych &amp; Mental Hlth'!S:S),
IF(A888="D",_xlfn.XLOOKUP(F888,'Section D - Res Com.Care, MPHS '!T:T,'Section D - Res Com.Care, MPHS '!S:S),
IF(A888="E",_xlfn.XLOOKUP(F888,'Section E - Miscellaneous '!T:T,'Section E - Miscellaneous '!S:S))))))</f>
        <v>SPECIAL</v>
      </c>
      <c r="Q888" s="1145">
        <f>IF(A888=
"A",_xlfn.XLOOKUP(F888,'Section A - Public Patients'!T:T,'Section A - Public Patients'!V:V),
IF(A888="B",_xlfn.XLOOKUP(F888,'Section B - Private Patients'!T:T,'Section B - Private Patients'!V:V),
IF(A888="C",_xlfn.XLOOKUP(F888,'Section C - Psych &amp; Mental Hlth'!T:T,'Section C - Psych &amp; Mental Hlth'!V:V),
IF(A888="D",_xlfn.XLOOKUP(F888,'Section D - Res Com.Care, MPHS '!T:T,'Section D - Res Com.Care, MPHS '!V:V),
IF(A888="E",_xlfn.XLOOKUP(F888,'Section E - Miscellaneous '!T:T,'Section E - Miscellaneous '!V:V))))))</f>
        <v>0</v>
      </c>
      <c r="R888" s="1202" t="str">
        <f t="shared" si="41"/>
        <v>NilAll private clinics excluding bulk-billed clinicsNil</v>
      </c>
    </row>
    <row r="889" spans="1:18" ht="25.5" x14ac:dyDescent="0.2">
      <c r="A889" s="1078" t="str">
        <f t="shared" si="40"/>
        <v>B</v>
      </c>
      <c r="B889" s="1086" t="s">
        <v>800</v>
      </c>
      <c r="C889" s="1438" t="s">
        <v>6181</v>
      </c>
      <c r="D889" s="1091" t="s">
        <v>1687</v>
      </c>
      <c r="E889" s="1438" t="s">
        <v>6181</v>
      </c>
      <c r="F889" s="1132" t="s">
        <v>5252</v>
      </c>
      <c r="G889" s="1132"/>
      <c r="H889" s="1132"/>
      <c r="I889" s="1132" t="str">
        <f t="shared" si="39"/>
        <v>---------</v>
      </c>
      <c r="J889" s="1132" t="str">
        <f>IF(ISNUMBER(MATCH(F889,Jan_Inputs_Calc!O:O,0)),"Jan","-")</f>
        <v>-</v>
      </c>
      <c r="K889" s="1132" t="str">
        <f>IF(ISNUMBER(MATCH(F889,Mar_Inputs_Calc_exHACC!O:O,0)),"Mar","-")</f>
        <v>-</v>
      </c>
      <c r="L889" s="1132" t="str">
        <f>IF(ISNUMBER(MATCH(F889,Jul_Inputs_Calc!P:P,0)),"Jul","-")</f>
        <v>-</v>
      </c>
      <c r="M889" s="1132" t="str">
        <f>IF(ISNUMBER(MATCH(F889,Sep_Inputs_Calc!O:O,0)),"Sep","-")</f>
        <v>-</v>
      </c>
      <c r="N889" s="1132" t="str">
        <f>IF(ISNUMBER(MATCH(F1686,Oct_Inputs_Calc!O:O,0)),"Oct","-")</f>
        <v>-</v>
      </c>
      <c r="O889" s="1132"/>
      <c r="P889" s="1138" t="str">
        <f>IF(A889=
"A",_xlfn.XLOOKUP(F889,'Section A - Public Patients'!T:T,'Section A - Public Patients'!S:S),
IF(A889="B",_xlfn.XLOOKUP(F889,'Section B - Private Patients'!T:T,'Section B - Private Patients'!S:S),
IF(A889="C",_xlfn.XLOOKUP(F889,'Section C - Psych &amp; Mental Hlth'!T:T,'Section C - Psych &amp; Mental Hlth'!S:S),
IF(A889="D",_xlfn.XLOOKUP(F889,'Section D - Res Com.Care, MPHS '!T:T,'Section D - Res Com.Care, MPHS '!S:S),
IF(A889="E",_xlfn.XLOOKUP(F889,'Section E - Miscellaneous '!T:T,'Section E - Miscellaneous '!S:S))))))</f>
        <v>SPECIAL</v>
      </c>
      <c r="Q889" s="1145">
        <f>IF(A889=
"A",_xlfn.XLOOKUP(F889,'Section A - Public Patients'!T:T,'Section A - Public Patients'!V:V),
IF(A889="B",_xlfn.XLOOKUP(F889,'Section B - Private Patients'!T:T,'Section B - Private Patients'!V:V),
IF(A889="C",_xlfn.XLOOKUP(F889,'Section C - Psych &amp; Mental Hlth'!T:T,'Section C - Psych &amp; Mental Hlth'!V:V),
IF(A889="D",_xlfn.XLOOKUP(F889,'Section D - Res Com.Care, MPHS '!T:T,'Section D - Res Com.Care, MPHS '!V:V),
IF(A889="E",_xlfn.XLOOKUP(F889,'Section E - Miscellaneous '!T:T,'Section E - Miscellaneous '!V:V))))))</f>
        <v>0</v>
      </c>
      <c r="R889" s="1202" t="str">
        <f t="shared" si="41"/>
        <v>NilFor outpatients Medical Clinic use the WorkCover Qld Medical table of costs - Schedule of FeesNil</v>
      </c>
    </row>
    <row r="890" spans="1:18" x14ac:dyDescent="0.2">
      <c r="A890" s="1078" t="str">
        <f t="shared" si="40"/>
        <v>B</v>
      </c>
      <c r="B890" s="1086" t="s">
        <v>800</v>
      </c>
      <c r="C890" s="1438" t="s">
        <v>6181</v>
      </c>
      <c r="D890" s="1097" t="s">
        <v>1688</v>
      </c>
      <c r="E890" s="1438" t="s">
        <v>6181</v>
      </c>
      <c r="F890" s="1134" t="s">
        <v>5253</v>
      </c>
      <c r="G890" s="1446"/>
      <c r="H890" s="1446"/>
      <c r="I890" s="1132" t="str">
        <f t="shared" si="39"/>
        <v>---------</v>
      </c>
      <c r="J890" s="1132" t="str">
        <f>IF(ISNUMBER(MATCH(F890,Jan_Inputs_Calc!O:O,0)),"Jan","-")</f>
        <v>-</v>
      </c>
      <c r="K890" s="1132" t="str">
        <f>IF(ISNUMBER(MATCH(F890,Mar_Inputs_Calc_exHACC!O:O,0)),"Mar","-")</f>
        <v>-</v>
      </c>
      <c r="L890" s="1132" t="str">
        <f>IF(ISNUMBER(MATCH(F890,Jul_Inputs_Calc!P:P,0)),"Jul","-")</f>
        <v>-</v>
      </c>
      <c r="M890" s="1132" t="str">
        <f>IF(ISNUMBER(MATCH(F890,Sep_Inputs_Calc!O:O,0)),"Sep","-")</f>
        <v>-</v>
      </c>
      <c r="N890" s="1132" t="str">
        <f>IF(ISNUMBER(MATCH(F1687,Oct_Inputs_Calc!O:O,0)),"Oct","-")</f>
        <v>-</v>
      </c>
      <c r="O890" s="1134"/>
      <c r="P890" s="1140" t="str">
        <f>IF(A890=
"A",_xlfn.XLOOKUP(F890,'Section A - Public Patients'!T:T,'Section A - Public Patients'!S:S),
IF(A890="B",_xlfn.XLOOKUP(F890,'Section B - Private Patients'!T:T,'Section B - Private Patients'!S:S),
IF(A890="C",_xlfn.XLOOKUP(F890,'Section C - Psych &amp; Mental Hlth'!T:T,'Section C - Psych &amp; Mental Hlth'!S:S),
IF(A890="D",_xlfn.XLOOKUP(F890,'Section D - Res Com.Care, MPHS '!T:T,'Section D - Res Com.Care, MPHS '!S:S),
IF(A890="E",_xlfn.XLOOKUP(F890,'Section E - Miscellaneous '!T:T,'Section E - Miscellaneous '!S:S))))))</f>
        <v>SPECIAL</v>
      </c>
      <c r="Q890" s="1147">
        <f>IF(A890=
"A",_xlfn.XLOOKUP(F890,'Section A - Public Patients'!T:T,'Section A - Public Patients'!V:V),
IF(A890="B",_xlfn.XLOOKUP(F890,'Section B - Private Patients'!T:T,'Section B - Private Patients'!V:V),
IF(A890="C",_xlfn.XLOOKUP(F890,'Section C - Psych &amp; Mental Hlth'!T:T,'Section C - Psych &amp; Mental Hlth'!V:V),
IF(A890="D",_xlfn.XLOOKUP(F890,'Section D - Res Com.Care, MPHS '!T:T,'Section D - Res Com.Care, MPHS '!V:V),
IF(A890="E",_xlfn.XLOOKUP(F890,'Section E - Miscellaneous '!T:T,'Section E - Miscellaneous '!V:V))))))</f>
        <v>0</v>
      </c>
      <c r="R890" s="1202" t="str">
        <f t="shared" si="41"/>
        <v>NilPrior approval required.Nil</v>
      </c>
    </row>
    <row r="891" spans="1:18" x14ac:dyDescent="0.2">
      <c r="A891" s="1078" t="str">
        <f t="shared" si="40"/>
        <v>C</v>
      </c>
      <c r="B891" s="1086" t="s">
        <v>1481</v>
      </c>
      <c r="C891" s="1438" t="s">
        <v>1482</v>
      </c>
      <c r="D891" s="1089" t="s">
        <v>1483</v>
      </c>
      <c r="E891" s="1438">
        <v>90007166</v>
      </c>
      <c r="F891" s="1132" t="s">
        <v>5259</v>
      </c>
      <c r="G891" s="1132"/>
      <c r="H891" s="1132"/>
      <c r="I891" s="1132" t="str">
        <f t="shared" si="39"/>
        <v>--Mar---Sep--</v>
      </c>
      <c r="J891" s="1132" t="str">
        <f>IF(ISNUMBER(MATCH(F891,Jan_Inputs_Calc!O:O,0)),"Jan","-")</f>
        <v>-</v>
      </c>
      <c r="K891" s="1132" t="str">
        <f>IF(ISNUMBER(MATCH(F891,Mar_Inputs_Calc_exHACC!O:O,0)),"Mar","-")</f>
        <v>Mar</v>
      </c>
      <c r="L891" s="1132" t="str">
        <f>IF(ISNUMBER(MATCH(F891,Jul_Inputs_Calc!P:P,0)),"Jul","-")</f>
        <v>-</v>
      </c>
      <c r="M891" s="1132" t="str">
        <f>IF(ISNUMBER(MATCH(F891,Sep_Inputs_Calc!O:O,0)),"Sep","-")</f>
        <v>Sep</v>
      </c>
      <c r="N891" s="1132" t="str">
        <f>IF(ISNUMBER(MATCH(F1688,Oct_Inputs_Calc!O:O,0)),"Oct","-")</f>
        <v>-</v>
      </c>
      <c r="O891" s="1132"/>
      <c r="P891" s="1138" t="str">
        <f>IF(A891=
"A",_xlfn.XLOOKUP(F891,'Section A - Public Patients'!T:T,'Section A - Public Patients'!S:S),
IF(A891="B",_xlfn.XLOOKUP(F891,'Section B - Private Patients'!T:T,'Section B - Private Patients'!S:S),
IF(A891="C",_xlfn.XLOOKUP(F891,'Section C - Psych &amp; Mental Hlth'!T:T,'Section C - Psych &amp; Mental Hlth'!S:S),
IF(A891="D",_xlfn.XLOOKUP(F891,'Section D - Res Com.Care, MPHS '!T:T,'Section D - Res Com.Care, MPHS '!S:S),
IF(A891="E",_xlfn.XLOOKUP(F891,'Section E - Miscellaneous '!T:T,'Section E - Miscellaneous '!S:S))))))</f>
        <v>INPUT</v>
      </c>
      <c r="Q891" s="1145" t="str">
        <f>IF(A891=
"A",_xlfn.XLOOKUP(F891,'Section A - Public Patients'!T:T,'Section A - Public Patients'!V:V),
IF(A891="B",_xlfn.XLOOKUP(F891,'Section B - Private Patients'!T:T,'Section B - Private Patients'!V:V),
IF(A891="C",_xlfn.XLOOKUP(F891,'Section C - Psych &amp; Mental Hlth'!T:T,'Section C - Psych &amp; Mental Hlth'!V:V),
IF(A891="D",_xlfn.XLOOKUP(F891,'Section D - Res Com.Care, MPHS '!T:T,'Section D - Res Com.Care, MPHS '!V:V),
IF(A891="E",_xlfn.XLOOKUP(F891,'Section E - Miscellaneous '!T:T,'Section E - Miscellaneous '!V:V))))))</f>
        <v>C-1.1-001</v>
      </c>
      <c r="R891" s="1202" t="str">
        <f t="shared" si="41"/>
        <v>GPPLSGen Public Psychogeriatric Long Stay (After 7/4/2000)90007166</v>
      </c>
    </row>
    <row r="892" spans="1:18" x14ac:dyDescent="0.2">
      <c r="A892" s="1078" t="str">
        <f t="shared" si="40"/>
        <v>C</v>
      </c>
      <c r="B892" s="1086" t="s">
        <v>1481</v>
      </c>
      <c r="C892" s="1438" t="s">
        <v>1485</v>
      </c>
      <c r="D892" s="1089" t="s">
        <v>1486</v>
      </c>
      <c r="E892" s="1438">
        <v>90006371</v>
      </c>
      <c r="F892" s="1132" t="s">
        <v>5258</v>
      </c>
      <c r="G892" s="1132"/>
      <c r="H892" s="1132"/>
      <c r="I892" s="1132" t="str">
        <f t="shared" si="39"/>
        <v>--Mar---Sep--</v>
      </c>
      <c r="J892" s="1132" t="str">
        <f>IF(ISNUMBER(MATCH(F892,Jan_Inputs_Calc!O:O,0)),"Jan","-")</f>
        <v>-</v>
      </c>
      <c r="K892" s="1132" t="str">
        <f>IF(ISNUMBER(MATCH(F892,Mar_Inputs_Calc_exHACC!O:O,0)),"Mar","-")</f>
        <v>Mar</v>
      </c>
      <c r="L892" s="1132" t="str">
        <f>IF(ISNUMBER(MATCH(F892,Jul_Inputs_Calc!P:P,0)),"Jul","-")</f>
        <v>-</v>
      </c>
      <c r="M892" s="1132" t="str">
        <f>IF(ISNUMBER(MATCH(F892,Sep_Inputs_Calc!O:O,0)),"Sep","-")</f>
        <v>Sep</v>
      </c>
      <c r="N892" s="1132" t="str">
        <f>IF(ISNUMBER(MATCH(F1689,Oct_Inputs_Calc!O:O,0)),"Oct","-")</f>
        <v>-</v>
      </c>
      <c r="O892" s="1132"/>
      <c r="P892" s="1138" t="str">
        <f>IF(A892=
"A",_xlfn.XLOOKUP(F892,'Section A - Public Patients'!T:T,'Section A - Public Patients'!S:S),
IF(A892="B",_xlfn.XLOOKUP(F892,'Section B - Private Patients'!T:T,'Section B - Private Patients'!S:S),
IF(A892="C",_xlfn.XLOOKUP(F892,'Section C - Psych &amp; Mental Hlth'!T:T,'Section C - Psych &amp; Mental Hlth'!S:S),
IF(A892="D",_xlfn.XLOOKUP(F892,'Section D - Res Com.Care, MPHS '!T:T,'Section D - Res Com.Care, MPHS '!S:S),
IF(A892="E",_xlfn.XLOOKUP(F892,'Section E - Miscellaneous '!T:T,'Section E - Miscellaneous '!S:S))))))</f>
        <v>INPUT</v>
      </c>
      <c r="Q892" s="1145" t="str">
        <f>IF(A892=
"A",_xlfn.XLOOKUP(F892,'Section A - Public Patients'!T:T,'Section A - Public Patients'!V:V),
IF(A892="B",_xlfn.XLOOKUP(F892,'Section B - Private Patients'!T:T,'Section B - Private Patients'!V:V),
IF(A892="C",_xlfn.XLOOKUP(F892,'Section C - Psych &amp; Mental Hlth'!T:T,'Section C - Psych &amp; Mental Hlth'!V:V),
IF(A892="D",_xlfn.XLOOKUP(F892,'Section D - Res Com.Care, MPHS '!T:T,'Section D - Res Com.Care, MPHS '!V:V),
IF(A892="E",_xlfn.XLOOKUP(F892,'Section E - Miscellaneous '!T:T,'Section E - Miscellaneous '!V:V))))))</f>
        <v>C-1.1-002</v>
      </c>
      <c r="R892" s="1202" t="str">
        <f t="shared" si="41"/>
        <v>GPPB400NPGen Public Psychogeriatric Long Stay (Before 7/4/2000)90006371</v>
      </c>
    </row>
    <row r="893" spans="1:18" x14ac:dyDescent="0.2">
      <c r="A893" s="1078" t="str">
        <f t="shared" si="40"/>
        <v>C</v>
      </c>
      <c r="B893" s="1086" t="s">
        <v>1481</v>
      </c>
      <c r="C893" s="1438" t="s">
        <v>1489</v>
      </c>
      <c r="D893" s="1089" t="s">
        <v>1490</v>
      </c>
      <c r="E893" s="1438">
        <v>90007167</v>
      </c>
      <c r="F893" s="1132" t="s">
        <v>5260</v>
      </c>
      <c r="G893" s="1132"/>
      <c r="H893" s="1132"/>
      <c r="I893" s="1132" t="str">
        <f t="shared" si="39"/>
        <v>--Mar---Sep--</v>
      </c>
      <c r="J893" s="1132" t="str">
        <f>IF(ISNUMBER(MATCH(F893,Jan_Inputs_Calc!O:O,0)),"Jan","-")</f>
        <v>-</v>
      </c>
      <c r="K893" s="1132" t="str">
        <f>IF(ISNUMBER(MATCH(F893,Mar_Inputs_Calc_exHACC!O:O,0)),"Mar","-")</f>
        <v>Mar</v>
      </c>
      <c r="L893" s="1132" t="str">
        <f>IF(ISNUMBER(MATCH(F893,Jul_Inputs_Calc!P:P,0)),"Jul","-")</f>
        <v>-</v>
      </c>
      <c r="M893" s="1132" t="str">
        <f>IF(ISNUMBER(MATCH(F893,Sep_Inputs_Calc!O:O,0)),"Sep","-")</f>
        <v>Sep</v>
      </c>
      <c r="N893" s="1132" t="str">
        <f>IF(ISNUMBER(MATCH(F1690,Oct_Inputs_Calc!O:O,0)),"Oct","-")</f>
        <v>-</v>
      </c>
      <c r="O893" s="1132"/>
      <c r="P893" s="1138" t="str">
        <f>IF(A893=
"A",_xlfn.XLOOKUP(F893,'Section A - Public Patients'!T:T,'Section A - Public Patients'!S:S),
IF(A893="B",_xlfn.XLOOKUP(F893,'Section B - Private Patients'!T:T,'Section B - Private Patients'!S:S),
IF(A893="C",_xlfn.XLOOKUP(F893,'Section C - Psych &amp; Mental Hlth'!T:T,'Section C - Psych &amp; Mental Hlth'!S:S),
IF(A893="D",_xlfn.XLOOKUP(F893,'Section D - Res Com.Care, MPHS '!T:T,'Section D - Res Com.Care, MPHS '!S:S),
IF(A893="E",_xlfn.XLOOKUP(F893,'Section E - Miscellaneous '!T:T,'Section E - Miscellaneous '!S:S))))))</f>
        <v>LINKED</v>
      </c>
      <c r="Q893" s="1145" t="str">
        <f>IF(A893=
"A",_xlfn.XLOOKUP(F893,'Section A - Public Patients'!T:T,'Section A - Public Patients'!V:V),
IF(A893="B",_xlfn.XLOOKUP(F893,'Section B - Private Patients'!T:T,'Section B - Private Patients'!V:V),
IF(A893="C",_xlfn.XLOOKUP(F893,'Section C - Psych &amp; Mental Hlth'!T:T,'Section C - Psych &amp; Mental Hlth'!V:V),
IF(A893="D",_xlfn.XLOOKUP(F893,'Section D - Res Com.Care, MPHS '!T:T,'Section D - Res Com.Care, MPHS '!V:V),
IF(A893="E",_xlfn.XLOOKUP(F893,'Section E - Miscellaneous '!T:T,'Section E - Miscellaneous '!V:V))))))</f>
        <v>C-1.1-001</v>
      </c>
      <c r="R893" s="1202" t="str">
        <f t="shared" si="41"/>
        <v>GPPLSSDGen Public Psychogeriatric Long Stay - SD (After 7/4/2000)90007167</v>
      </c>
    </row>
    <row r="894" spans="1:18" x14ac:dyDescent="0.2">
      <c r="A894" s="1078" t="str">
        <f t="shared" si="40"/>
        <v>C</v>
      </c>
      <c r="B894" s="1086" t="s">
        <v>1481</v>
      </c>
      <c r="C894" s="1438" t="s">
        <v>1487</v>
      </c>
      <c r="D894" s="1089" t="s">
        <v>1488</v>
      </c>
      <c r="E894" s="1438">
        <v>90005675</v>
      </c>
      <c r="F894" s="1132" t="s">
        <v>5261</v>
      </c>
      <c r="G894" s="1132"/>
      <c r="H894" s="1132"/>
      <c r="I894" s="1132" t="str">
        <f t="shared" si="39"/>
        <v>--Mar---Sep--</v>
      </c>
      <c r="J894" s="1132" t="str">
        <f>IF(ISNUMBER(MATCH(F894,Jan_Inputs_Calc!O:O,0)),"Jan","-")</f>
        <v>-</v>
      </c>
      <c r="K894" s="1132" t="str">
        <f>IF(ISNUMBER(MATCH(F894,Mar_Inputs_Calc_exHACC!O:O,0)),"Mar","-")</f>
        <v>Mar</v>
      </c>
      <c r="L894" s="1132" t="str">
        <f>IF(ISNUMBER(MATCH(F894,Jul_Inputs_Calc!P:P,0)),"Jul","-")</f>
        <v>-</v>
      </c>
      <c r="M894" s="1132" t="str">
        <f>IF(ISNUMBER(MATCH(F894,Sep_Inputs_Calc!O:O,0)),"Sep","-")</f>
        <v>Sep</v>
      </c>
      <c r="N894" s="1132" t="str">
        <f>IF(ISNUMBER(MATCH(F1691,Oct_Inputs_Calc!O:O,0)),"Oct","-")</f>
        <v>-</v>
      </c>
      <c r="O894" s="1132"/>
      <c r="P894" s="1138" t="str">
        <f>IF(A894=
"A",_xlfn.XLOOKUP(F894,'Section A - Public Patients'!T:T,'Section A - Public Patients'!S:S),
IF(A894="B",_xlfn.XLOOKUP(F894,'Section B - Private Patients'!T:T,'Section B - Private Patients'!S:S),
IF(A894="C",_xlfn.XLOOKUP(F894,'Section C - Psych &amp; Mental Hlth'!T:T,'Section C - Psych &amp; Mental Hlth'!S:S),
IF(A894="D",_xlfn.XLOOKUP(F894,'Section D - Res Com.Care, MPHS '!T:T,'Section D - Res Com.Care, MPHS '!S:S),
IF(A894="E",_xlfn.XLOOKUP(F894,'Section E - Miscellaneous '!T:T,'Section E - Miscellaneous '!S:S))))))</f>
        <v>LINKED</v>
      </c>
      <c r="Q894" s="1145" t="str">
        <f>IF(A894=
"A",_xlfn.XLOOKUP(F894,'Section A - Public Patients'!T:T,'Section A - Public Patients'!V:V),
IF(A894="B",_xlfn.XLOOKUP(F894,'Section B - Private Patients'!T:T,'Section B - Private Patients'!V:V),
IF(A894="C",_xlfn.XLOOKUP(F894,'Section C - Psych &amp; Mental Hlth'!T:T,'Section C - Psych &amp; Mental Hlth'!V:V),
IF(A894="D",_xlfn.XLOOKUP(F894,'Section D - Res Com.Care, MPHS '!T:T,'Section D - Res Com.Care, MPHS '!V:V),
IF(A894="E",_xlfn.XLOOKUP(F894,'Section E - Miscellaneous '!T:T,'Section E - Miscellaneous '!V:V))))))</f>
        <v>C-1.1-001</v>
      </c>
      <c r="R894" s="1202" t="str">
        <f t="shared" si="41"/>
        <v>GPPLSDVAGen Public Psychogeriatric Long Stay DVA (After 7/4/2000)90005675</v>
      </c>
    </row>
    <row r="895" spans="1:18" ht="25.5" x14ac:dyDescent="0.2">
      <c r="A895" s="1078" t="str">
        <f t="shared" si="40"/>
        <v>C</v>
      </c>
      <c r="B895" s="1086" t="s">
        <v>1500</v>
      </c>
      <c r="C895" s="1438" t="s">
        <v>6181</v>
      </c>
      <c r="D895" s="1089" t="s">
        <v>1955</v>
      </c>
      <c r="E895" s="1438">
        <v>90007168</v>
      </c>
      <c r="F895" s="1132" t="s">
        <v>5262</v>
      </c>
      <c r="G895" s="1132"/>
      <c r="H895" s="1132"/>
      <c r="I895" s="1132" t="str">
        <f t="shared" si="39"/>
        <v>--Mar---Sep--</v>
      </c>
      <c r="J895" s="1132" t="str">
        <f>IF(ISNUMBER(MATCH(F895,Jan_Inputs_Calc!O:O,0)),"Jan","-")</f>
        <v>-</v>
      </c>
      <c r="K895" s="1132" t="str">
        <f>IF(ISNUMBER(MATCH(F895,Mar_Inputs_Calc_exHACC!O:O,0)),"Mar","-")</f>
        <v>Mar</v>
      </c>
      <c r="L895" s="1132" t="str">
        <f>IF(ISNUMBER(MATCH(F895,Jul_Inputs_Calc!P:P,0)),"Jul","-")</f>
        <v>-</v>
      </c>
      <c r="M895" s="1132" t="str">
        <f>IF(ISNUMBER(MATCH(F895,Sep_Inputs_Calc!O:O,0)),"Sep","-")</f>
        <v>Sep</v>
      </c>
      <c r="N895" s="1132" t="str">
        <f>IF(ISNUMBER(MATCH(F1692,Oct_Inputs_Calc!O:O,0)),"Oct","-")</f>
        <v>-</v>
      </c>
      <c r="O895" s="1132"/>
      <c r="P895" s="1138" t="str">
        <f>IF(A895=
"A",_xlfn.XLOOKUP(F895,'Section A - Public Patients'!T:T,'Section A - Public Patients'!S:S),
IF(A895="B",_xlfn.XLOOKUP(F895,'Section B - Private Patients'!T:T,'Section B - Private Patients'!S:S),
IF(A895="C",_xlfn.XLOOKUP(F895,'Section C - Psych &amp; Mental Hlth'!T:T,'Section C - Psych &amp; Mental Hlth'!S:S),
IF(A895="D",_xlfn.XLOOKUP(F895,'Section D - Res Com.Care, MPHS '!T:T,'Section D - Res Com.Care, MPHS '!S:S),
IF(A895="E",_xlfn.XLOOKUP(F895,'Section E - Miscellaneous '!T:T,'Section E - Miscellaneous '!S:S))))))</f>
        <v>INPUT</v>
      </c>
      <c r="Q895" s="1145" t="str">
        <f>IF(A895=
"A",_xlfn.XLOOKUP(F895,'Section A - Public Patients'!T:T,'Section A - Public Patients'!V:V),
IF(A895="B",_xlfn.XLOOKUP(F895,'Section B - Private Patients'!T:T,'Section B - Private Patients'!V:V),
IF(A895="C",_xlfn.XLOOKUP(F895,'Section C - Psych &amp; Mental Hlth'!T:T,'Section C - Psych &amp; Mental Hlth'!V:V),
IF(A895="D",_xlfn.XLOOKUP(F895,'Section D - Res Com.Care, MPHS '!T:T,'Section D - Res Com.Care, MPHS '!V:V),
IF(A895="E",_xlfn.XLOOKUP(F895,'Section E - Miscellaneous '!T:T,'Section E - Miscellaneous '!V:V))))))</f>
        <v>C-1.1-005</v>
      </c>
      <c r="R895" s="1202" t="str">
        <f t="shared" si="41"/>
        <v>NilHHS Descretionary  waiver90007168</v>
      </c>
    </row>
    <row r="896" spans="1:18" ht="25.5" x14ac:dyDescent="0.2">
      <c r="A896" s="1078" t="str">
        <f t="shared" si="40"/>
        <v>C</v>
      </c>
      <c r="B896" s="1086" t="s">
        <v>1501</v>
      </c>
      <c r="C896" s="1438" t="s">
        <v>1503</v>
      </c>
      <c r="D896" s="1087" t="s">
        <v>1504</v>
      </c>
      <c r="E896" s="1438">
        <v>90006372</v>
      </c>
      <c r="F896" s="1132" t="s">
        <v>5263</v>
      </c>
      <c r="G896" s="1132"/>
      <c r="H896" s="1132"/>
      <c r="I896" s="1132" t="str">
        <f t="shared" si="39"/>
        <v>--Mar---Sep--</v>
      </c>
      <c r="J896" s="1132" t="str">
        <f>IF(ISNUMBER(MATCH(F896,Jan_Inputs_Calc!O:O,0)),"Jan","-")</f>
        <v>-</v>
      </c>
      <c r="K896" s="1132" t="str">
        <f>IF(ISNUMBER(MATCH(F896,Mar_Inputs_Calc_exHACC!O:O,0)),"Mar","-")</f>
        <v>Mar</v>
      </c>
      <c r="L896" s="1132" t="str">
        <f>IF(ISNUMBER(MATCH(F896,Jul_Inputs_Calc!P:P,0)),"Jul","-")</f>
        <v>-</v>
      </c>
      <c r="M896" s="1132" t="str">
        <f>IF(ISNUMBER(MATCH(F896,Sep_Inputs_Calc!O:O,0)),"Sep","-")</f>
        <v>Sep</v>
      </c>
      <c r="N896" s="1132" t="str">
        <f>IF(ISNUMBER(MATCH(F1693,Oct_Inputs_Calc!O:O,0)),"Oct","-")</f>
        <v>-</v>
      </c>
      <c r="O896" s="1132"/>
      <c r="P896" s="1138" t="str">
        <f>IF(A896=
"A",_xlfn.XLOOKUP(F896,'Section A - Public Patients'!T:T,'Section A - Public Patients'!S:S),
IF(A896="B",_xlfn.XLOOKUP(F896,'Section B - Private Patients'!T:T,'Section B - Private Patients'!S:S),
IF(A896="C",_xlfn.XLOOKUP(F896,'Section C - Psych &amp; Mental Hlth'!T:T,'Section C - Psych &amp; Mental Hlth'!S:S),
IF(A896="D",_xlfn.XLOOKUP(F896,'Section D - Res Com.Care, MPHS '!T:T,'Section D - Res Com.Care, MPHS '!S:S),
IF(A896="E",_xlfn.XLOOKUP(F896,'Section E - Miscellaneous '!T:T,'Section E - Miscellaneous '!S:S))))))</f>
        <v>INPUT-ND</v>
      </c>
      <c r="Q896" s="1145" t="str">
        <f>IF(A896=
"A",_xlfn.XLOOKUP(F896,'Section A - Public Patients'!T:T,'Section A - Public Patients'!V:V),
IF(A896="B",_xlfn.XLOOKUP(F896,'Section B - Private Patients'!T:T,'Section B - Private Patients'!V:V),
IF(A896="C",_xlfn.XLOOKUP(F896,'Section C - Psych &amp; Mental Hlth'!T:T,'Section C - Psych &amp; Mental Hlth'!V:V),
IF(A896="D",_xlfn.XLOOKUP(F896,'Section D - Res Com.Care, MPHS '!T:T,'Section D - Res Com.Care, MPHS '!V:V),
IF(A896="E",_xlfn.XLOOKUP(F896,'Section E - Miscellaneous '!T:T,'Section E - Miscellaneous '!V:V))))))</f>
        <v>C-1.1-006</v>
      </c>
      <c r="R896" s="1202" t="str">
        <f t="shared" si="41"/>
        <v>GPPB400PAG Public Psychogeriatric residential care bed - before 7/4/2000 - pensioner90006372</v>
      </c>
    </row>
    <row r="897" spans="1:18" ht="25.5" x14ac:dyDescent="0.2">
      <c r="A897" s="1078" t="str">
        <f t="shared" si="40"/>
        <v>C</v>
      </c>
      <c r="B897" s="1086" t="s">
        <v>1501</v>
      </c>
      <c r="C897" s="1438" t="s">
        <v>1485</v>
      </c>
      <c r="D897" s="1087" t="s">
        <v>1505</v>
      </c>
      <c r="E897" s="1438">
        <v>90006371</v>
      </c>
      <c r="F897" s="1132" t="s">
        <v>5264</v>
      </c>
      <c r="G897" s="1132"/>
      <c r="H897" s="1132"/>
      <c r="I897" s="1132" t="str">
        <f t="shared" si="39"/>
        <v>--Mar---Sep--</v>
      </c>
      <c r="J897" s="1132" t="str">
        <f>IF(ISNUMBER(MATCH(F897,Jan_Inputs_Calc!O:O,0)),"Jan","-")</f>
        <v>-</v>
      </c>
      <c r="K897" s="1132" t="str">
        <f>IF(ISNUMBER(MATCH(F897,Mar_Inputs_Calc_exHACC!O:O,0)),"Mar","-")</f>
        <v>Mar</v>
      </c>
      <c r="L897" s="1132" t="str">
        <f>IF(ISNUMBER(MATCH(F897,Jul_Inputs_Calc!P:P,0)),"Jul","-")</f>
        <v>-</v>
      </c>
      <c r="M897" s="1132" t="str">
        <f>IF(ISNUMBER(MATCH(F897,Sep_Inputs_Calc!O:O,0)),"Sep","-")</f>
        <v>Sep</v>
      </c>
      <c r="N897" s="1132" t="str">
        <f>IF(ISNUMBER(MATCH(F1694,Oct_Inputs_Calc!O:O,0)),"Oct","-")</f>
        <v>-</v>
      </c>
      <c r="O897" s="1132"/>
      <c r="P897" s="1138" t="str">
        <f>IF(A897=
"A",_xlfn.XLOOKUP(F897,'Section A - Public Patients'!T:T,'Section A - Public Patients'!S:S),
IF(A897="B",_xlfn.XLOOKUP(F897,'Section B - Private Patients'!T:T,'Section B - Private Patients'!S:S),
IF(A897="C",_xlfn.XLOOKUP(F897,'Section C - Psych &amp; Mental Hlth'!T:T,'Section C - Psych &amp; Mental Hlth'!S:S),
IF(A897="D",_xlfn.XLOOKUP(F897,'Section D - Res Com.Care, MPHS '!T:T,'Section D - Res Com.Care, MPHS '!S:S),
IF(A897="E",_xlfn.XLOOKUP(F897,'Section E - Miscellaneous '!T:T,'Section E - Miscellaneous '!S:S))))))</f>
        <v>LINKED</v>
      </c>
      <c r="Q897" s="1145" t="str">
        <f>IF(A897=
"A",_xlfn.XLOOKUP(F897,'Section A - Public Patients'!T:T,'Section A - Public Patients'!V:V),
IF(A897="B",_xlfn.XLOOKUP(F897,'Section B - Private Patients'!T:T,'Section B - Private Patients'!V:V),
IF(A897="C",_xlfn.XLOOKUP(F897,'Section C - Psych &amp; Mental Hlth'!T:T,'Section C - Psych &amp; Mental Hlth'!V:V),
IF(A897="D",_xlfn.XLOOKUP(F897,'Section D - Res Com.Care, MPHS '!T:T,'Section D - Res Com.Care, MPHS '!V:V),
IF(A897="E",_xlfn.XLOOKUP(F897,'Section E - Miscellaneous '!T:T,'Section E - Miscellaneous '!V:V))))))</f>
        <v>C-1.1-002</v>
      </c>
      <c r="R897" s="1202" t="str">
        <f t="shared" si="41"/>
        <v>GPPB400NPAG Public Psychogeriatric residential care bed - before 7/4/2000 - non-pensioner90006371</v>
      </c>
    </row>
    <row r="898" spans="1:18" ht="25.5" x14ac:dyDescent="0.2">
      <c r="A898" s="1078" t="str">
        <f t="shared" si="40"/>
        <v>C</v>
      </c>
      <c r="B898" s="1086" t="s">
        <v>1507</v>
      </c>
      <c r="C898" s="1438" t="s">
        <v>1508</v>
      </c>
      <c r="D898" s="1087" t="s">
        <v>1956</v>
      </c>
      <c r="E898" s="1438">
        <v>90005974</v>
      </c>
      <c r="F898" s="1132" t="s">
        <v>5265</v>
      </c>
      <c r="G898" s="1132"/>
      <c r="H898" s="1132"/>
      <c r="I898" s="1132" t="str">
        <f t="shared" si="39"/>
        <v>--Mar---Sep--</v>
      </c>
      <c r="J898" s="1132" t="str">
        <f>IF(ISNUMBER(MATCH(F898,Jan_Inputs_Calc!O:O,0)),"Jan","-")</f>
        <v>-</v>
      </c>
      <c r="K898" s="1132" t="str">
        <f>IF(ISNUMBER(MATCH(F898,Mar_Inputs_Calc_exHACC!O:O,0)),"Mar","-")</f>
        <v>Mar</v>
      </c>
      <c r="L898" s="1132" t="str">
        <f>IF(ISNUMBER(MATCH(F898,Jul_Inputs_Calc!P:P,0)),"Jul","-")</f>
        <v>-</v>
      </c>
      <c r="M898" s="1132" t="str">
        <f>IF(ISNUMBER(MATCH(F898,Sep_Inputs_Calc!O:O,0)),"Sep","-")</f>
        <v>Sep</v>
      </c>
      <c r="N898" s="1132" t="str">
        <f>IF(ISNUMBER(MATCH(F1695,Oct_Inputs_Calc!O:O,0)),"Oct","-")</f>
        <v>-</v>
      </c>
      <c r="O898" s="1132"/>
      <c r="P898" s="1138" t="str">
        <f>IF(A898=
"A",_xlfn.XLOOKUP(F898,'Section A - Public Patients'!T:T,'Section A - Public Patients'!S:S),
IF(A898="B",_xlfn.XLOOKUP(F898,'Section B - Private Patients'!T:T,'Section B - Private Patients'!S:S),
IF(A898="C",_xlfn.XLOOKUP(F898,'Section C - Psych &amp; Mental Hlth'!T:T,'Section C - Psych &amp; Mental Hlth'!S:S),
IF(A898="D",_xlfn.XLOOKUP(F898,'Section D - Res Com.Care, MPHS '!T:T,'Section D - Res Com.Care, MPHS '!S:S),
IF(A898="E",_xlfn.XLOOKUP(F898,'Section E - Miscellaneous '!T:T,'Section E - Miscellaneous '!S:S))))))</f>
        <v>INPUT-ND</v>
      </c>
      <c r="Q898" s="1145" t="str">
        <f>IF(A898=
"A",_xlfn.XLOOKUP(F898,'Section A - Public Patients'!T:T,'Section A - Public Patients'!V:V),
IF(A898="B",_xlfn.XLOOKUP(F898,'Section B - Private Patients'!T:T,'Section B - Private Patients'!V:V),
IF(A898="C",_xlfn.XLOOKUP(F898,'Section C - Psych &amp; Mental Hlth'!T:T,'Section C - Psych &amp; Mental Hlth'!V:V),
IF(A898="D",_xlfn.XLOOKUP(F898,'Section D - Res Com.Care, MPHS '!T:T,'Section D - Res Com.Care, MPHS '!V:V),
IF(A898="E",_xlfn.XLOOKUP(F898,'Section E - Miscellaneous '!T:T,'Section E - Miscellaneous '!V:V))))))</f>
        <v>C-1.1-008</v>
      </c>
      <c r="R898" s="1202" t="str">
        <f t="shared" si="41"/>
        <v>GPPGUCPAG Public Psychogeriatric residential care bed - after 7/4/2000 - pensioner.90005974</v>
      </c>
    </row>
    <row r="899" spans="1:18" ht="25.5" x14ac:dyDescent="0.2">
      <c r="A899" s="1078" t="str">
        <f t="shared" si="40"/>
        <v>C</v>
      </c>
      <c r="B899" s="1086" t="s">
        <v>1507</v>
      </c>
      <c r="C899" s="1438" t="s">
        <v>1509</v>
      </c>
      <c r="D899" s="1087" t="s">
        <v>1957</v>
      </c>
      <c r="E899" s="1438">
        <v>90007170</v>
      </c>
      <c r="F899" s="1132" t="s">
        <v>5266</v>
      </c>
      <c r="G899" s="1132"/>
      <c r="H899" s="1132"/>
      <c r="I899" s="1132" t="str">
        <f t="shared" si="39"/>
        <v>--Mar---Sep--</v>
      </c>
      <c r="J899" s="1132" t="str">
        <f>IF(ISNUMBER(MATCH(F899,Jan_Inputs_Calc!O:O,0)),"Jan","-")</f>
        <v>-</v>
      </c>
      <c r="K899" s="1132" t="str">
        <f>IF(ISNUMBER(MATCH(F899,Mar_Inputs_Calc_exHACC!O:O,0)),"Mar","-")</f>
        <v>Mar</v>
      </c>
      <c r="L899" s="1132" t="str">
        <f>IF(ISNUMBER(MATCH(F899,Jul_Inputs_Calc!P:P,0)),"Jul","-")</f>
        <v>-</v>
      </c>
      <c r="M899" s="1132" t="str">
        <f>IF(ISNUMBER(MATCH(F899,Sep_Inputs_Calc!O:O,0)),"Sep","-")</f>
        <v>Sep</v>
      </c>
      <c r="N899" s="1132" t="str">
        <f>IF(ISNUMBER(MATCH(F1696,Oct_Inputs_Calc!O:O,0)),"Oct","-")</f>
        <v>-</v>
      </c>
      <c r="O899" s="1132"/>
      <c r="P899" s="1138" t="str">
        <f>IF(A899=
"A",_xlfn.XLOOKUP(F899,'Section A - Public Patients'!T:T,'Section A - Public Patients'!S:S),
IF(A899="B",_xlfn.XLOOKUP(F899,'Section B - Private Patients'!T:T,'Section B - Private Patients'!S:S),
IF(A899="C",_xlfn.XLOOKUP(F899,'Section C - Psych &amp; Mental Hlth'!T:T,'Section C - Psych &amp; Mental Hlth'!S:S),
IF(A899="D",_xlfn.XLOOKUP(F899,'Section D - Res Com.Care, MPHS '!T:T,'Section D - Res Com.Care, MPHS '!S:S),
IF(A899="E",_xlfn.XLOOKUP(F899,'Section E - Miscellaneous '!T:T,'Section E - Miscellaneous '!S:S))))))</f>
        <v>LINKED</v>
      </c>
      <c r="Q899" s="1145" t="str">
        <f>IF(A899=
"A",_xlfn.XLOOKUP(F899,'Section A - Public Patients'!T:T,'Section A - Public Patients'!V:V),
IF(A899="B",_xlfn.XLOOKUP(F899,'Section B - Private Patients'!T:T,'Section B - Private Patients'!V:V),
IF(A899="C",_xlfn.XLOOKUP(F899,'Section C - Psych &amp; Mental Hlth'!T:T,'Section C - Psych &amp; Mental Hlth'!V:V),
IF(A899="D",_xlfn.XLOOKUP(F899,'Section D - Res Com.Care, MPHS '!T:T,'Section D - Res Com.Care, MPHS '!V:V),
IF(A899="E",_xlfn.XLOOKUP(F899,'Section E - Miscellaneous '!T:T,'Section E - Miscellaneous '!V:V))))))</f>
        <v>C-1.1-001</v>
      </c>
      <c r="R899" s="1202" t="str">
        <f t="shared" si="41"/>
        <v>GPPGUCNPAG Public Psychogeriatric residential care bed - after 7/4/2000 -  non-pensioner90007170</v>
      </c>
    </row>
    <row r="900" spans="1:18" ht="25.5" x14ac:dyDescent="0.2">
      <c r="A900" s="1078" t="str">
        <f t="shared" si="40"/>
        <v>C</v>
      </c>
      <c r="B900" s="1086" t="s">
        <v>1507</v>
      </c>
      <c r="C900" s="1438" t="s">
        <v>1510</v>
      </c>
      <c r="D900" s="1087" t="s">
        <v>1958</v>
      </c>
      <c r="E900" s="1438">
        <v>90006373</v>
      </c>
      <c r="F900" s="1132" t="s">
        <v>5267</v>
      </c>
      <c r="G900" s="1132"/>
      <c r="H900" s="1132"/>
      <c r="I900" s="1132" t="str">
        <f t="shared" si="39"/>
        <v>---------</v>
      </c>
      <c r="J900" s="1132" t="str">
        <f>IF(ISNUMBER(MATCH(F900,Jan_Inputs_Calc!O:O,0)),"Jan","-")</f>
        <v>-</v>
      </c>
      <c r="K900" s="1132" t="str">
        <f>IF(ISNUMBER(MATCH(F900,Mar_Inputs_Calc_exHACC!O:O,0)),"Mar","-")</f>
        <v>-</v>
      </c>
      <c r="L900" s="1132" t="str">
        <f>IF(ISNUMBER(MATCH(F900,Jul_Inputs_Calc!P:P,0)),"Jul","-")</f>
        <v>-</v>
      </c>
      <c r="M900" s="1132" t="str">
        <f>IF(ISNUMBER(MATCH(F900,Sep_Inputs_Calc!O:O,0)),"Sep","-")</f>
        <v>-</v>
      </c>
      <c r="N900" s="1132" t="str">
        <f>IF(ISNUMBER(MATCH(F1697,Oct_Inputs_Calc!O:O,0)),"Oct","-")</f>
        <v>-</v>
      </c>
      <c r="O900" s="1132"/>
      <c r="P900" s="1138" t="str">
        <f>IF(A900=
"A",_xlfn.XLOOKUP(F900,'Section A - Public Patients'!T:T,'Section A - Public Patients'!S:S),
IF(A900="B",_xlfn.XLOOKUP(F900,'Section B - Private Patients'!T:T,'Section B - Private Patients'!S:S),
IF(A900="C",_xlfn.XLOOKUP(F900,'Section C - Psych &amp; Mental Hlth'!T:T,'Section C - Psych &amp; Mental Hlth'!S:S),
IF(A900="D",_xlfn.XLOOKUP(F900,'Section D - Res Com.Care, MPHS '!T:T,'Section D - Res Com.Care, MPHS '!S:S),
IF(A900="E",_xlfn.XLOOKUP(F900,'Section E - Miscellaneous '!T:T,'Section E - Miscellaneous '!S:S))))))</f>
        <v>SPECIAL</v>
      </c>
      <c r="Q900" s="1145">
        <f>IF(A900=
"A",_xlfn.XLOOKUP(F900,'Section A - Public Patients'!T:T,'Section A - Public Patients'!V:V),
IF(A900="B",_xlfn.XLOOKUP(F900,'Section B - Private Patients'!T:T,'Section B - Private Patients'!V:V),
IF(A900="C",_xlfn.XLOOKUP(F900,'Section C - Psych &amp; Mental Hlth'!T:T,'Section C - Psych &amp; Mental Hlth'!V:V),
IF(A900="D",_xlfn.XLOOKUP(F900,'Section D - Res Com.Care, MPHS '!T:T,'Section D - Res Com.Care, MPHS '!V:V),
IF(A900="E",_xlfn.XLOOKUP(F900,'Section E - Miscellaneous '!T:T,'Section E - Miscellaneous '!V:V))))))</f>
        <v>0</v>
      </c>
      <c r="R900" s="1202" t="str">
        <f t="shared" si="41"/>
        <v>GPPGUCITAG Public Psychogeriatric residential care bed - after 7/4/2000 - income test + basic daily fee90006373</v>
      </c>
    </row>
    <row r="901" spans="1:18" x14ac:dyDescent="0.2">
      <c r="A901" s="1078" t="str">
        <f t="shared" si="40"/>
        <v>C</v>
      </c>
      <c r="B901" s="1086" t="s">
        <v>802</v>
      </c>
      <c r="C901" s="1438" t="s">
        <v>1491</v>
      </c>
      <c r="D901" s="1089" t="s">
        <v>1492</v>
      </c>
      <c r="E901" s="1438">
        <v>90007171</v>
      </c>
      <c r="F901" s="1132" t="s">
        <v>5257</v>
      </c>
      <c r="G901" s="1132"/>
      <c r="H901" s="1132"/>
      <c r="I901" s="1132" t="str">
        <f t="shared" si="39"/>
        <v>--Mar---Sep--</v>
      </c>
      <c r="J901" s="1132" t="str">
        <f>IF(ISNUMBER(MATCH(F901,Jan_Inputs_Calc!O:O,0)),"Jan","-")</f>
        <v>-</v>
      </c>
      <c r="K901" s="1132" t="str">
        <f>IF(ISNUMBER(MATCH(F901,Mar_Inputs_Calc_exHACC!O:O,0)),"Mar","-")</f>
        <v>Mar</v>
      </c>
      <c r="L901" s="1132" t="str">
        <f>IF(ISNUMBER(MATCH(F901,Jul_Inputs_Calc!P:P,0)),"Jul","-")</f>
        <v>-</v>
      </c>
      <c r="M901" s="1132" t="str">
        <f>IF(ISNUMBER(MATCH(F901,Sep_Inputs_Calc!O:O,0)),"Sep","-")</f>
        <v>Sep</v>
      </c>
      <c r="N901" s="1132" t="str">
        <f>IF(ISNUMBER(MATCH(F1698,Oct_Inputs_Calc!O:O,0)),"Oct","-")</f>
        <v>-</v>
      </c>
      <c r="O901" s="1132"/>
      <c r="P901" s="1138" t="str">
        <f>IF(A901=
"A",_xlfn.XLOOKUP(F901,'Section A - Public Patients'!T:T,'Section A - Public Patients'!S:S),
IF(A901="B",_xlfn.XLOOKUP(F901,'Section B - Private Patients'!T:T,'Section B - Private Patients'!S:S),
IF(A901="C",_xlfn.XLOOKUP(F901,'Section C - Psych &amp; Mental Hlth'!T:T,'Section C - Psych &amp; Mental Hlth'!S:S),
IF(A901="D",_xlfn.XLOOKUP(F901,'Section D - Res Com.Care, MPHS '!T:T,'Section D - Res Com.Care, MPHS '!S:S),
IF(A901="E",_xlfn.XLOOKUP(F901,'Section E - Miscellaneous '!T:T,'Section E - Miscellaneous '!S:S))))))</f>
        <v>INPUT</v>
      </c>
      <c r="Q901" s="1145" t="str">
        <f>IF(A901=
"A",_xlfn.XLOOKUP(F901,'Section A - Public Patients'!T:T,'Section A - Public Patients'!V:V),
IF(A901="B",_xlfn.XLOOKUP(F901,'Section B - Private Patients'!T:T,'Section B - Private Patients'!V:V),
IF(A901="C",_xlfn.XLOOKUP(F901,'Section C - Psych &amp; Mental Hlth'!T:T,'Section C - Psych &amp; Mental Hlth'!V:V),
IF(A901="D",_xlfn.XLOOKUP(F901,'Section D - Res Com.Care, MPHS '!T:T,'Section D - Res Com.Care, MPHS '!V:V),
IF(A901="E",_xlfn.XLOOKUP(F901,'Section E - Miscellaneous '!T:T,'Section E - Miscellaneous '!V:V))))))</f>
        <v>C-1.1-011</v>
      </c>
      <c r="R901" s="1202" t="str">
        <f t="shared" si="41"/>
        <v>GSPLSGen Shared Psychogeriatric Long Stay (After 7/4/2000) And Over 21 90007171</v>
      </c>
    </row>
    <row r="902" spans="1:18" x14ac:dyDescent="0.2">
      <c r="A902" s="1078" t="str">
        <f t="shared" si="40"/>
        <v>C</v>
      </c>
      <c r="B902" s="1086" t="s">
        <v>1481</v>
      </c>
      <c r="C902" s="1438" t="s">
        <v>1494</v>
      </c>
      <c r="D902" s="1089" t="s">
        <v>1495</v>
      </c>
      <c r="E902" s="1438">
        <v>90005775</v>
      </c>
      <c r="F902" s="1132" t="s">
        <v>5254</v>
      </c>
      <c r="G902" s="1132"/>
      <c r="H902" s="1132"/>
      <c r="I902" s="1132" t="str">
        <f t="shared" si="39"/>
        <v>--Mar---Sep--</v>
      </c>
      <c r="J902" s="1132" t="str">
        <f>IF(ISNUMBER(MATCH(F902,Jan_Inputs_Calc!O:O,0)),"Jan","-")</f>
        <v>-</v>
      </c>
      <c r="K902" s="1132" t="str">
        <f>IF(ISNUMBER(MATCH(F902,Mar_Inputs_Calc_exHACC!O:O,0)),"Mar","-")</f>
        <v>Mar</v>
      </c>
      <c r="L902" s="1132" t="str">
        <f>IF(ISNUMBER(MATCH(F902,Jul_Inputs_Calc!P:P,0)),"Jul","-")</f>
        <v>-</v>
      </c>
      <c r="M902" s="1132" t="str">
        <f>IF(ISNUMBER(MATCH(F902,Sep_Inputs_Calc!O:O,0)),"Sep","-")</f>
        <v>Sep</v>
      </c>
      <c r="N902" s="1132" t="str">
        <f>IF(ISNUMBER(MATCH(F1699,Oct_Inputs_Calc!O:O,0)),"Oct","-")</f>
        <v>-</v>
      </c>
      <c r="O902" s="1132"/>
      <c r="P902" s="1138" t="str">
        <f>IF(A902=
"A",_xlfn.XLOOKUP(F902,'Section A - Public Patients'!T:T,'Section A - Public Patients'!S:S),
IF(A902="B",_xlfn.XLOOKUP(F902,'Section B - Private Patients'!T:T,'Section B - Private Patients'!S:S),
IF(A902="C",_xlfn.XLOOKUP(F902,'Section C - Psych &amp; Mental Hlth'!T:T,'Section C - Psych &amp; Mental Hlth'!S:S),
IF(A902="D",_xlfn.XLOOKUP(F902,'Section D - Res Com.Care, MPHS '!T:T,'Section D - Res Com.Care, MPHS '!S:S),
IF(A902="E",_xlfn.XLOOKUP(F902,'Section E - Miscellaneous '!T:T,'Section E - Miscellaneous '!S:S))))))</f>
        <v>INPUT</v>
      </c>
      <c r="Q902" s="1145" t="str">
        <f>IF(A902=
"A",_xlfn.XLOOKUP(F902,'Section A - Public Patients'!T:T,'Section A - Public Patients'!V:V),
IF(A902="B",_xlfn.XLOOKUP(F902,'Section B - Private Patients'!T:T,'Section B - Private Patients'!V:V),
IF(A902="C",_xlfn.XLOOKUP(F902,'Section C - Psych &amp; Mental Hlth'!T:T,'Section C - Psych &amp; Mental Hlth'!V:V),
IF(A902="D",_xlfn.XLOOKUP(F902,'Section D - Res Com.Care, MPHS '!T:T,'Section D - Res Com.Care, MPHS '!V:V),
IF(A902="E",_xlfn.XLOOKUP(F902,'Section E - Miscellaneous '!T:T,'Section E - Miscellaneous '!V:V))))))</f>
        <v>C-1.1-012</v>
      </c>
      <c r="R902" s="1202" t="str">
        <f t="shared" si="41"/>
        <v>GSPLSB400Gen Shared Psychogeriatric Long Stay (Before 7/4/2000) And Over 21 90005775</v>
      </c>
    </row>
    <row r="903" spans="1:18" x14ac:dyDescent="0.2">
      <c r="A903" s="1078" t="str">
        <f t="shared" si="40"/>
        <v>C</v>
      </c>
      <c r="B903" s="1086" t="s">
        <v>1481</v>
      </c>
      <c r="C903" s="1438" t="s">
        <v>1498</v>
      </c>
      <c r="D903" s="1089" t="s">
        <v>1499</v>
      </c>
      <c r="E903" s="1438">
        <v>90007172</v>
      </c>
      <c r="F903" s="1132" t="s">
        <v>5268</v>
      </c>
      <c r="G903" s="1132"/>
      <c r="H903" s="1132"/>
      <c r="I903" s="1132" t="str">
        <f t="shared" si="39"/>
        <v>--Mar---Sep--</v>
      </c>
      <c r="J903" s="1132" t="str">
        <f>IF(ISNUMBER(MATCH(F903,Jan_Inputs_Calc!O:O,0)),"Jan","-")</f>
        <v>-</v>
      </c>
      <c r="K903" s="1132" t="str">
        <f>IF(ISNUMBER(MATCH(F903,Mar_Inputs_Calc_exHACC!O:O,0)),"Mar","-")</f>
        <v>Mar</v>
      </c>
      <c r="L903" s="1132" t="str">
        <f>IF(ISNUMBER(MATCH(F903,Jul_Inputs_Calc!P:P,0)),"Jul","-")</f>
        <v>-</v>
      </c>
      <c r="M903" s="1132" t="str">
        <f>IF(ISNUMBER(MATCH(F903,Sep_Inputs_Calc!O:O,0)),"Sep","-")</f>
        <v>Sep</v>
      </c>
      <c r="N903" s="1132" t="str">
        <f>IF(ISNUMBER(MATCH(F1700,Oct_Inputs_Calc!O:O,0)),"Oct","-")</f>
        <v>-</v>
      </c>
      <c r="O903" s="1132"/>
      <c r="P903" s="1138" t="str">
        <f>IF(A903=
"A",_xlfn.XLOOKUP(F903,'Section A - Public Patients'!T:T,'Section A - Public Patients'!S:S),
IF(A903="B",_xlfn.XLOOKUP(F903,'Section B - Private Patients'!T:T,'Section B - Private Patients'!S:S),
IF(A903="C",_xlfn.XLOOKUP(F903,'Section C - Psych &amp; Mental Hlth'!T:T,'Section C - Psych &amp; Mental Hlth'!S:S),
IF(A903="D",_xlfn.XLOOKUP(F903,'Section D - Res Com.Care, MPHS '!T:T,'Section D - Res Com.Care, MPHS '!S:S),
IF(A903="E",_xlfn.XLOOKUP(F903,'Section E - Miscellaneous '!T:T,'Section E - Miscellaneous '!S:S))))))</f>
        <v>LINKED</v>
      </c>
      <c r="Q903" s="1145" t="str">
        <f>IF(A903=
"A",_xlfn.XLOOKUP(F903,'Section A - Public Patients'!T:T,'Section A - Public Patients'!V:V),
IF(A903="B",_xlfn.XLOOKUP(F903,'Section B - Private Patients'!T:T,'Section B - Private Patients'!V:V),
IF(A903="C",_xlfn.XLOOKUP(F903,'Section C - Psych &amp; Mental Hlth'!T:T,'Section C - Psych &amp; Mental Hlth'!V:V),
IF(A903="D",_xlfn.XLOOKUP(F903,'Section D - Res Com.Care, MPHS '!T:T,'Section D - Res Com.Care, MPHS '!V:V),
IF(A903="E",_xlfn.XLOOKUP(F903,'Section E - Miscellaneous '!T:T,'Section E - Miscellaneous '!V:V))))))</f>
        <v>C-1.1-001</v>
      </c>
      <c r="R903" s="1202" t="str">
        <f t="shared" si="41"/>
        <v>GSPLSDVAGen Shared Psychogeriatric Long Stay DVA (After 7/4/2000)90007172</v>
      </c>
    </row>
    <row r="904" spans="1:18" x14ac:dyDescent="0.2">
      <c r="A904" s="1078" t="str">
        <f t="shared" si="40"/>
        <v>C</v>
      </c>
      <c r="B904" s="1086" t="s">
        <v>28</v>
      </c>
      <c r="C904" s="1438" t="s">
        <v>1512</v>
      </c>
      <c r="D904" s="1089" t="s">
        <v>1513</v>
      </c>
      <c r="E904" s="1438">
        <v>90006374</v>
      </c>
      <c r="F904" s="1132" t="s">
        <v>5269</v>
      </c>
      <c r="G904" s="1132"/>
      <c r="H904" s="1132"/>
      <c r="I904" s="1132" t="str">
        <f t="shared" ref="I904:I1000" si="42">_xlfn.CONCAT(J904,"-",K904,"-",L904,"-",M904,"-",N904)</f>
        <v>--Mar---Sep--</v>
      </c>
      <c r="J904" s="1132" t="str">
        <f>IF(ISNUMBER(MATCH(F904,Jan_Inputs_Calc!O:O,0)),"Jan","-")</f>
        <v>-</v>
      </c>
      <c r="K904" s="1132" t="str">
        <f>IF(ISNUMBER(MATCH(F904,Mar_Inputs_Calc_exHACC!O:O,0)),"Mar","-")</f>
        <v>Mar</v>
      </c>
      <c r="L904" s="1132" t="str">
        <f>IF(ISNUMBER(MATCH(F904,Jul_Inputs_Calc!P:P,0)),"Jul","-")</f>
        <v>-</v>
      </c>
      <c r="M904" s="1132" t="str">
        <f>IF(ISNUMBER(MATCH(F904,Sep_Inputs_Calc!O:O,0)),"Sep","-")</f>
        <v>Sep</v>
      </c>
      <c r="N904" s="1132" t="str">
        <f>IF(ISNUMBER(MATCH(F1701,Oct_Inputs_Calc!O:O,0)),"Oct","-")</f>
        <v>-</v>
      </c>
      <c r="O904" s="1132"/>
      <c r="P904" s="1138" t="str">
        <f>IF(A904=
"A",_xlfn.XLOOKUP(F904,'Section A - Public Patients'!T:T,'Section A - Public Patients'!S:S),
IF(A904="B",_xlfn.XLOOKUP(F904,'Section B - Private Patients'!T:T,'Section B - Private Patients'!S:S),
IF(A904="C",_xlfn.XLOOKUP(F904,'Section C - Psych &amp; Mental Hlth'!T:T,'Section C - Psych &amp; Mental Hlth'!S:S),
IF(A904="D",_xlfn.XLOOKUP(F904,'Section D - Res Com.Care, MPHS '!T:T,'Section D - Res Com.Care, MPHS '!S:S),
IF(A904="E",_xlfn.XLOOKUP(F904,'Section E - Miscellaneous '!T:T,'Section E - Miscellaneous '!S:S))))))</f>
        <v>LINKED</v>
      </c>
      <c r="Q904" s="1145" t="str">
        <f>IF(A904=
"A",_xlfn.XLOOKUP(F904,'Section A - Public Patients'!T:T,'Section A - Public Patients'!V:V),
IF(A904="B",_xlfn.XLOOKUP(F904,'Section B - Private Patients'!T:T,'Section B - Private Patients'!V:V),
IF(A904="C",_xlfn.XLOOKUP(F904,'Section C - Psych &amp; Mental Hlth'!T:T,'Section C - Psych &amp; Mental Hlth'!V:V),
IF(A904="D",_xlfn.XLOOKUP(F904,'Section D - Res Com.Care, MPHS '!T:T,'Section D - Res Com.Care, MPHS '!V:V),
IF(A904="E",_xlfn.XLOOKUP(F904,'Section E - Miscellaneous '!T:T,'Section E - Miscellaneous '!V:V))))))</f>
        <v>C-1.1-002</v>
      </c>
      <c r="R904" s="1202" t="str">
        <f t="shared" si="41"/>
        <v>GPMLSGen Public Mental Health Long Stay And Over 21 ETF- Public90006374</v>
      </c>
    </row>
    <row r="905" spans="1:18" ht="25.5" x14ac:dyDescent="0.2">
      <c r="A905" s="1078" t="str">
        <f t="shared" ref="A905:A954" si="43">LEFT(F905,1)</f>
        <v>C</v>
      </c>
      <c r="B905" s="1086" t="s">
        <v>28</v>
      </c>
      <c r="C905" s="1438" t="s">
        <v>3170</v>
      </c>
      <c r="D905" s="1089" t="s">
        <v>3172</v>
      </c>
      <c r="E905" s="1438" t="s">
        <v>6181</v>
      </c>
      <c r="F905" s="1132" t="s">
        <v>5270</v>
      </c>
      <c r="G905" s="1132"/>
      <c r="H905" s="1132"/>
      <c r="I905" s="1132" t="str">
        <f t="shared" si="42"/>
        <v>---------</v>
      </c>
      <c r="J905" s="1132" t="str">
        <f>IF(ISNUMBER(MATCH(F905,Jan_Inputs_Calc!O:O,0)),"Jan","-")</f>
        <v>-</v>
      </c>
      <c r="K905" s="1132" t="str">
        <f>IF(ISNUMBER(MATCH(F905,Mar_Inputs_Calc_exHACC!O:O,0)),"Mar","-")</f>
        <v>-</v>
      </c>
      <c r="L905" s="1132" t="str">
        <f>IF(ISNUMBER(MATCH(F905,Jul_Inputs_Calc!P:P,0)),"Jul","-")</f>
        <v>-</v>
      </c>
      <c r="M905" s="1132" t="str">
        <f>IF(ISNUMBER(MATCH(F905,Sep_Inputs_Calc!O:O,0)),"Sep","-")</f>
        <v>-</v>
      </c>
      <c r="N905" s="1132" t="str">
        <f>IF(ISNUMBER(MATCH(F1702,Oct_Inputs_Calc!O:O,0)),"Oct","-")</f>
        <v>-</v>
      </c>
      <c r="O905" s="1132"/>
      <c r="P905" s="1138" t="str">
        <f>IF(A905=
"A",_xlfn.XLOOKUP(F905,'Section A - Public Patients'!T:T,'Section A - Public Patients'!S:S),
IF(A905="B",_xlfn.XLOOKUP(F905,'Section B - Private Patients'!T:T,'Section B - Private Patients'!S:S),
IF(A905="C",_xlfn.XLOOKUP(F905,'Section C - Psych &amp; Mental Hlth'!T:T,'Section C - Psych &amp; Mental Hlth'!S:S),
IF(A905="D",_xlfn.XLOOKUP(F905,'Section D - Res Com.Care, MPHS '!T:T,'Section D - Res Com.Care, MPHS '!S:S),
IF(A905="E",_xlfn.XLOOKUP(F905,'Section E - Miscellaneous '!T:T,'Section E - Miscellaneous '!S:S))))))</f>
        <v>NIL</v>
      </c>
      <c r="Q905" s="1145">
        <f>IF(A905=
"A",_xlfn.XLOOKUP(F905,'Section A - Public Patients'!T:T,'Section A - Public Patients'!V:V),
IF(A905="B",_xlfn.XLOOKUP(F905,'Section B - Private Patients'!T:T,'Section B - Private Patients'!V:V),
IF(A905="C",_xlfn.XLOOKUP(F905,'Section C - Psych &amp; Mental Hlth'!T:T,'Section C - Psych &amp; Mental Hlth'!V:V),
IF(A905="D",_xlfn.XLOOKUP(F905,'Section D - Res Com.Care, MPHS '!T:T,'Section D - Res Com.Care, MPHS '!V:V),
IF(A905="E",_xlfn.XLOOKUP(F905,'Section E - Miscellaneous '!T:T,'Section E - Miscellaneous '!V:V))))))</f>
        <v>0</v>
      </c>
      <c r="R905" s="1202" t="str">
        <f t="shared" ref="R905:R978" si="44">_xlfn.CONCAT(C905,D905,E905)</f>
        <v>GPMLSSDGen Public Mental Health Long Stay And Over 21 ETF- Public SD  (CCU use only)Nil</v>
      </c>
    </row>
    <row r="906" spans="1:18" x14ac:dyDescent="0.2">
      <c r="A906" s="1078" t="s">
        <v>4368</v>
      </c>
      <c r="B906" s="1086" t="s">
        <v>28</v>
      </c>
      <c r="C906" s="1438" t="s">
        <v>6339</v>
      </c>
      <c r="D906" s="1089" t="s">
        <v>6345</v>
      </c>
      <c r="E906" s="1438" t="s">
        <v>6181</v>
      </c>
      <c r="F906" s="1132" t="s">
        <v>6346</v>
      </c>
      <c r="G906" s="1132"/>
      <c r="H906" s="1132"/>
      <c r="I906" s="1729" t="s">
        <v>6347</v>
      </c>
      <c r="J906" s="1132" t="str">
        <f>IF(ISNUMBER(MATCH(F906,Jan_Inputs_Calc!O:O,0)),"Jan","-")</f>
        <v>-</v>
      </c>
      <c r="K906" s="1132" t="str">
        <f>IF(ISNUMBER(MATCH(F906,Mar_Inputs_Calc_exHACC!O:O,0)),"Mar","-")</f>
        <v>-</v>
      </c>
      <c r="L906" s="1132" t="str">
        <f>IF(ISNUMBER(MATCH(F906,Jul_Inputs_Calc!P:P,0)),"Jul","-")</f>
        <v>-</v>
      </c>
      <c r="M906" s="1132" t="str">
        <f>IF(ISNUMBER(MATCH(F906,Sep_Inputs_Calc!O:O,0)),"Sep","-")</f>
        <v>-</v>
      </c>
      <c r="N906" s="1132" t="str">
        <f>IF(ISNUMBER(MATCH(F1703,Oct_Inputs_Calc!O:O,0)),"Oct","-")</f>
        <v>-</v>
      </c>
      <c r="O906" s="1132"/>
      <c r="P906" s="1138" t="s">
        <v>1604</v>
      </c>
      <c r="Q906" s="1145">
        <v>0</v>
      </c>
      <c r="R906" s="1202" t="str">
        <f t="shared" si="44"/>
        <v>GPEMRCGen Public Mental Health Residential Care (SU/SD and TRS only)Nil</v>
      </c>
    </row>
    <row r="907" spans="1:18" x14ac:dyDescent="0.2">
      <c r="A907" s="1078" t="str">
        <f t="shared" si="43"/>
        <v>C</v>
      </c>
      <c r="B907" s="1086" t="s">
        <v>28</v>
      </c>
      <c r="C907" s="1438" t="s">
        <v>1516</v>
      </c>
      <c r="D907" s="1089" t="s">
        <v>1517</v>
      </c>
      <c r="E907" s="1438">
        <v>90007173</v>
      </c>
      <c r="F907" s="1132" t="s">
        <v>5271</v>
      </c>
      <c r="G907" s="1132"/>
      <c r="H907" s="1132"/>
      <c r="I907" s="1132" t="str">
        <f t="shared" si="42"/>
        <v>Jan--------</v>
      </c>
      <c r="J907" s="1132" t="str">
        <f>IF(ISNUMBER(MATCH(F907,Jan_Inputs_Calc!O:O,0)),"Jan","-")</f>
        <v>Jan</v>
      </c>
      <c r="K907" s="1132" t="str">
        <f>IF(ISNUMBER(MATCH(F907,Mar_Inputs_Calc_exHACC!O:O,0)),"Mar","-")</f>
        <v>-</v>
      </c>
      <c r="L907" s="1132" t="str">
        <f>IF(ISNUMBER(MATCH(F907,Jul_Inputs_Calc!P:P,0)),"Jul","-")</f>
        <v>-</v>
      </c>
      <c r="M907" s="1132" t="str">
        <f>IF(ISNUMBER(MATCH(F907,Sep_Inputs_Calc!O:O,0)),"Sep","-")</f>
        <v>-</v>
      </c>
      <c r="N907" s="1132" t="str">
        <f>IF(ISNUMBER(MATCH(F1703,Oct_Inputs_Calc!O:O,0)),"Oct","-")</f>
        <v>-</v>
      </c>
      <c r="O907" s="1132"/>
      <c r="P907" s="1138" t="str">
        <f>IF(A907=
"A",_xlfn.XLOOKUP(F907,'Section A - Public Patients'!T:T,'Section A - Public Patients'!S:S),
IF(A907="B",_xlfn.XLOOKUP(F907,'Section B - Private Patients'!T:T,'Section B - Private Patients'!S:S),
IF(A907="C",_xlfn.XLOOKUP(F907,'Section C - Psych &amp; Mental Hlth'!T:T,'Section C - Psych &amp; Mental Hlth'!S:S),
IF(A907="D",_xlfn.XLOOKUP(F907,'Section D - Res Com.Care, MPHS '!T:T,'Section D - Res Com.Care, MPHS '!S:S),
IF(A907="E",_xlfn.XLOOKUP(F907,'Section E - Miscellaneous '!T:T,'Section E - Miscellaneous '!S:S))))))</f>
        <v>INPUT</v>
      </c>
      <c r="Q907" s="1145" t="str">
        <f>IF(A907=
"A",_xlfn.XLOOKUP(F907,'Section A - Public Patients'!T:T,'Section A - Public Patients'!V:V),
IF(A907="B",_xlfn.XLOOKUP(F907,'Section B - Private Patients'!T:T,'Section B - Private Patients'!V:V),
IF(A907="C",_xlfn.XLOOKUP(F907,'Section C - Psych &amp; Mental Hlth'!T:T,'Section C - Psych &amp; Mental Hlth'!V:V),
IF(A907="D",_xlfn.XLOOKUP(F907,'Section D - Res Com.Care, MPHS '!T:T,'Section D - Res Com.Care, MPHS '!V:V),
IF(A907="E",_xlfn.XLOOKUP(F907,'Section E - Miscellaneous '!T:T,'Section E - Miscellaneous '!V:V))))))</f>
        <v>C-1.2-003</v>
      </c>
      <c r="R907" s="1202" t="str">
        <f t="shared" si="44"/>
        <v>GPMLSU21Gen Public Mental Health Long Stay - U21 And U21 ETF - Public90007173</v>
      </c>
    </row>
    <row r="908" spans="1:18" x14ac:dyDescent="0.2">
      <c r="A908" s="1078" t="str">
        <f t="shared" si="43"/>
        <v>C</v>
      </c>
      <c r="B908" s="1086" t="s">
        <v>28</v>
      </c>
      <c r="C908" s="1438" t="s">
        <v>1518</v>
      </c>
      <c r="D908" s="1089" t="s">
        <v>1519</v>
      </c>
      <c r="E908" s="1438">
        <v>90005975</v>
      </c>
      <c r="F908" s="1132" t="s">
        <v>5272</v>
      </c>
      <c r="G908" s="1132"/>
      <c r="H908" s="1132"/>
      <c r="I908" s="1132" t="str">
        <f t="shared" si="42"/>
        <v>Jan--------</v>
      </c>
      <c r="J908" s="1132" t="str">
        <f>IF(ISNUMBER(MATCH(F908,Jan_Inputs_Calc!O:O,0)),"Jan","-")</f>
        <v>Jan</v>
      </c>
      <c r="K908" s="1132" t="str">
        <f>IF(ISNUMBER(MATCH(F908,Mar_Inputs_Calc_exHACC!O:O,0)),"Mar","-")</f>
        <v>-</v>
      </c>
      <c r="L908" s="1132" t="str">
        <f>IF(ISNUMBER(MATCH(F908,Jul_Inputs_Calc!P:P,0)),"Jul","-")</f>
        <v>-</v>
      </c>
      <c r="M908" s="1132" t="str">
        <f>IF(ISNUMBER(MATCH(F908,Sep_Inputs_Calc!O:O,0)),"Sep","-")</f>
        <v>-</v>
      </c>
      <c r="N908" s="1132" t="str">
        <f>IF(ISNUMBER(MATCH(F1704,Oct_Inputs_Calc!O:O,0)),"Oct","-")</f>
        <v>-</v>
      </c>
      <c r="O908" s="1132"/>
      <c r="P908" s="1138" t="str">
        <f>IF(A908=
"A",_xlfn.XLOOKUP(F908,'Section A - Public Patients'!T:T,'Section A - Public Patients'!S:S),
IF(A908="B",_xlfn.XLOOKUP(F908,'Section B - Private Patients'!T:T,'Section B - Private Patients'!S:S),
IF(A908="C",_xlfn.XLOOKUP(F908,'Section C - Psych &amp; Mental Hlth'!T:T,'Section C - Psych &amp; Mental Hlth'!S:S),
IF(A908="D",_xlfn.XLOOKUP(F908,'Section D - Res Com.Care, MPHS '!T:T,'Section D - Res Com.Care, MPHS '!S:S),
IF(A908="E",_xlfn.XLOOKUP(F908,'Section E - Miscellaneous '!T:T,'Section E - Miscellaneous '!S:S))))))</f>
        <v>INPUT-ND</v>
      </c>
      <c r="Q908" s="1145" t="str">
        <f>IF(A908=
"A",_xlfn.XLOOKUP(F908,'Section A - Public Patients'!T:T,'Section A - Public Patients'!V:V),
IF(A908="B",_xlfn.XLOOKUP(F908,'Section B - Private Patients'!T:T,'Section B - Private Patients'!V:V),
IF(A908="C",_xlfn.XLOOKUP(F908,'Section C - Psych &amp; Mental Hlth'!T:T,'Section C - Psych &amp; Mental Hlth'!V:V),
IF(A908="D",_xlfn.XLOOKUP(F908,'Section D - Res Com.Care, MPHS '!T:T,'Section D - Res Com.Care, MPHS '!V:V),
IF(A908="E",_xlfn.XLOOKUP(F908,'Section E - Miscellaneous '!T:T,'Section E - Miscellaneous '!V:V))))))</f>
        <v>C-1.2-004</v>
      </c>
      <c r="R908" s="1202" t="str">
        <f t="shared" si="44"/>
        <v>GPETFU18Extended Treatment Facility - U1890005975</v>
      </c>
    </row>
    <row r="909" spans="1:18" x14ac:dyDescent="0.2">
      <c r="A909" s="1078" t="str">
        <f t="shared" si="43"/>
        <v>C</v>
      </c>
      <c r="B909" s="1086" t="s">
        <v>28</v>
      </c>
      <c r="C909" s="1438" t="s">
        <v>1514</v>
      </c>
      <c r="D909" s="1089" t="s">
        <v>1515</v>
      </c>
      <c r="E909" s="1438">
        <v>90007174</v>
      </c>
      <c r="F909" s="1132" t="s">
        <v>5273</v>
      </c>
      <c r="G909" s="1132"/>
      <c r="H909" s="1132"/>
      <c r="I909" s="1132" t="str">
        <f t="shared" si="42"/>
        <v>--Mar---Sep--</v>
      </c>
      <c r="J909" s="1132" t="str">
        <f>IF(ISNUMBER(MATCH(F909,Jan_Inputs_Calc!O:O,0)),"Jan","-")</f>
        <v>-</v>
      </c>
      <c r="K909" s="1132" t="str">
        <f>IF(ISNUMBER(MATCH(F909,Mar_Inputs_Calc_exHACC!O:O,0)),"Mar","-")</f>
        <v>Mar</v>
      </c>
      <c r="L909" s="1132" t="str">
        <f>IF(ISNUMBER(MATCH(F909,Jul_Inputs_Calc!P:P,0)),"Jul","-")</f>
        <v>-</v>
      </c>
      <c r="M909" s="1132" t="str">
        <f>IF(ISNUMBER(MATCH(F909,Sep_Inputs_Calc!O:O,0)),"Sep","-")</f>
        <v>Sep</v>
      </c>
      <c r="N909" s="1132" t="str">
        <f>IF(ISNUMBER(MATCH(F1705,Oct_Inputs_Calc!O:O,0)),"Oct","-")</f>
        <v>-</v>
      </c>
      <c r="O909" s="1132"/>
      <c r="P909" s="1138" t="str">
        <f>IF(A909=
"A",_xlfn.XLOOKUP(F909,'Section A - Public Patients'!T:T,'Section A - Public Patients'!S:S),
IF(A909="B",_xlfn.XLOOKUP(F909,'Section B - Private Patients'!T:T,'Section B - Private Patients'!S:S),
IF(A909="C",_xlfn.XLOOKUP(F909,'Section C - Psych &amp; Mental Hlth'!T:T,'Section C - Psych &amp; Mental Hlth'!S:S),
IF(A909="D",_xlfn.XLOOKUP(F909,'Section D - Res Com.Care, MPHS '!T:T,'Section D - Res Com.Care, MPHS '!S:S),
IF(A909="E",_xlfn.XLOOKUP(F909,'Section E - Miscellaneous '!T:T,'Section E - Miscellaneous '!S:S))))))</f>
        <v>LINKED</v>
      </c>
      <c r="Q909" s="1145" t="str">
        <f>IF(A909=
"A",_xlfn.XLOOKUP(F909,'Section A - Public Patients'!T:T,'Section A - Public Patients'!V:V),
IF(A909="B",_xlfn.XLOOKUP(F909,'Section B - Private Patients'!T:T,'Section B - Private Patients'!V:V),
IF(A909="C",_xlfn.XLOOKUP(F909,'Section C - Psych &amp; Mental Hlth'!T:T,'Section C - Psych &amp; Mental Hlth'!V:V),
IF(A909="D",_xlfn.XLOOKUP(F909,'Section D - Res Com.Care, MPHS '!T:T,'Section D - Res Com.Care, MPHS '!V:V),
IF(A909="E",_xlfn.XLOOKUP(F909,'Section E - Miscellaneous '!T:T,'Section E - Miscellaneous '!V:V))))))</f>
        <v>C-1.1-002</v>
      </c>
      <c r="R909" s="1202" t="str">
        <f t="shared" si="44"/>
        <v>GPMLSDVAGen Public Mental Health Long Stay - DVA90007174</v>
      </c>
    </row>
    <row r="910" spans="1:18" x14ac:dyDescent="0.2">
      <c r="A910" s="1078" t="str">
        <f t="shared" si="43"/>
        <v>C</v>
      </c>
      <c r="B910" s="1086" t="s">
        <v>1527</v>
      </c>
      <c r="C910" s="1438" t="s">
        <v>1532</v>
      </c>
      <c r="D910" s="1089" t="s">
        <v>1533</v>
      </c>
      <c r="E910" s="1438">
        <v>90006375</v>
      </c>
      <c r="F910" s="1132" t="s">
        <v>5274</v>
      </c>
      <c r="G910" s="1132"/>
      <c r="H910" s="1132"/>
      <c r="I910" s="1132" t="str">
        <f t="shared" si="42"/>
        <v>--Mar---Sep--</v>
      </c>
      <c r="J910" s="1132" t="str">
        <f>IF(ISNUMBER(MATCH(F910,Jan_Inputs_Calc!O:O,0)),"Jan","-")</f>
        <v>-</v>
      </c>
      <c r="K910" s="1132" t="str">
        <f>IF(ISNUMBER(MATCH(F910,Mar_Inputs_Calc_exHACC!O:O,0)),"Mar","-")</f>
        <v>Mar</v>
      </c>
      <c r="L910" s="1132" t="str">
        <f>IF(ISNUMBER(MATCH(F910,Jul_Inputs_Calc!P:P,0)),"Jul","-")</f>
        <v>-</v>
      </c>
      <c r="M910" s="1132" t="str">
        <f>IF(ISNUMBER(MATCH(F910,Sep_Inputs_Calc!O:O,0)),"Sep","-")</f>
        <v>Sep</v>
      </c>
      <c r="N910" s="1132" t="str">
        <f>IF(ISNUMBER(MATCH(F1706,Oct_Inputs_Calc!O:O,0)),"Oct","-")</f>
        <v>-</v>
      </c>
      <c r="O910" s="1132"/>
      <c r="P910" s="1138" t="str">
        <f>IF(A910=
"A",_xlfn.XLOOKUP(F910,'Section A - Public Patients'!T:T,'Section A - Public Patients'!S:S),
IF(A910="B",_xlfn.XLOOKUP(F910,'Section B - Private Patients'!T:T,'Section B - Private Patients'!S:S),
IF(A910="C",_xlfn.XLOOKUP(F910,'Section C - Psych &amp; Mental Hlth'!T:T,'Section C - Psych &amp; Mental Hlth'!S:S),
IF(A910="D",_xlfn.XLOOKUP(F910,'Section D - Res Com.Care, MPHS '!T:T,'Section D - Res Com.Care, MPHS '!S:S),
IF(A910="E",_xlfn.XLOOKUP(F910,'Section E - Miscellaneous '!T:T,'Section E - Miscellaneous '!S:S))))))</f>
        <v>LINKED</v>
      </c>
      <c r="Q910" s="1145" t="str">
        <f>IF(A910=
"A",_xlfn.XLOOKUP(F910,'Section A - Public Patients'!T:T,'Section A - Public Patients'!V:V),
IF(A910="B",_xlfn.XLOOKUP(F910,'Section B - Private Patients'!T:T,'Section B - Private Patients'!V:V),
IF(A910="C",_xlfn.XLOOKUP(F910,'Section C - Psych &amp; Mental Hlth'!T:T,'Section C - Psych &amp; Mental Hlth'!V:V),
IF(A910="D",_xlfn.XLOOKUP(F910,'Section D - Res Com.Care, MPHS '!T:T,'Section D - Res Com.Care, MPHS '!V:V),
IF(A910="E",_xlfn.XLOOKUP(F910,'Section E - Miscellaneous '!T:T,'Section E - Miscellaneous '!V:V))))))</f>
        <v>C-1.1-005</v>
      </c>
      <c r="R910" s="1202" t="str">
        <f t="shared" si="44"/>
        <v>GPMLSPGen Public Mental Health Long Stay Partial And ETF - Partial90006375</v>
      </c>
    </row>
    <row r="911" spans="1:18" x14ac:dyDescent="0.2">
      <c r="A911" s="1078" t="str">
        <f t="shared" si="43"/>
        <v>C</v>
      </c>
      <c r="B911" s="1086" t="s">
        <v>1527</v>
      </c>
      <c r="C911" s="1438" t="s">
        <v>1534</v>
      </c>
      <c r="D911" s="1089" t="s">
        <v>1535</v>
      </c>
      <c r="E911" s="1438">
        <v>90007175</v>
      </c>
      <c r="F911" s="1132" t="s">
        <v>5275</v>
      </c>
      <c r="G911" s="1132"/>
      <c r="H911" s="1132"/>
      <c r="I911" s="1132" t="str">
        <f t="shared" si="42"/>
        <v>--Mar---Sep--</v>
      </c>
      <c r="J911" s="1132" t="str">
        <f>IF(ISNUMBER(MATCH(F911,Jan_Inputs_Calc!O:O,0)),"Jan","-")</f>
        <v>-</v>
      </c>
      <c r="K911" s="1132" t="str">
        <f>IF(ISNUMBER(MATCH(F911,Mar_Inputs_Calc_exHACC!O:O,0)),"Mar","-")</f>
        <v>Mar</v>
      </c>
      <c r="L911" s="1132" t="str">
        <f>IF(ISNUMBER(MATCH(F911,Jul_Inputs_Calc!P:P,0)),"Jul","-")</f>
        <v>-</v>
      </c>
      <c r="M911" s="1132" t="str">
        <f>IF(ISNUMBER(MATCH(F911,Sep_Inputs_Calc!O:O,0)),"Sep","-")</f>
        <v>Sep</v>
      </c>
      <c r="N911" s="1132" t="str">
        <f>IF(ISNUMBER(MATCH(F1707,Oct_Inputs_Calc!O:O,0)),"Oct","-")</f>
        <v>-</v>
      </c>
      <c r="O911" s="1132"/>
      <c r="P911" s="1138" t="str">
        <f>IF(A911=
"A",_xlfn.XLOOKUP(F911,'Section A - Public Patients'!T:T,'Section A - Public Patients'!S:S),
IF(A911="B",_xlfn.XLOOKUP(F911,'Section B - Private Patients'!T:T,'Section B - Private Patients'!S:S),
IF(A911="C",_xlfn.XLOOKUP(F911,'Section C - Psych &amp; Mental Hlth'!T:T,'Section C - Psych &amp; Mental Hlth'!S:S),
IF(A911="D",_xlfn.XLOOKUP(F911,'Section D - Res Com.Care, MPHS '!T:T,'Section D - Res Com.Care, MPHS '!S:S),
IF(A911="E",_xlfn.XLOOKUP(F911,'Section E - Miscellaneous '!T:T,'Section E - Miscellaneous '!S:S))))))</f>
        <v>LINKED</v>
      </c>
      <c r="Q911" s="1145" t="str">
        <f>IF(A911=
"A",_xlfn.XLOOKUP(F911,'Section A - Public Patients'!T:T,'Section A - Public Patients'!V:V),
IF(A911="B",_xlfn.XLOOKUP(F911,'Section B - Private Patients'!T:T,'Section B - Private Patients'!V:V),
IF(A911="C",_xlfn.XLOOKUP(F911,'Section C - Psych &amp; Mental Hlth'!T:T,'Section C - Psych &amp; Mental Hlth'!V:V),
IF(A911="D",_xlfn.XLOOKUP(F911,'Section D - Res Com.Care, MPHS '!T:T,'Section D - Res Com.Care, MPHS '!V:V),
IF(A911="E",_xlfn.XLOOKUP(F911,'Section E - Miscellaneous '!T:T,'Section E - Miscellaneous '!V:V))))))</f>
        <v>C-1.1-005</v>
      </c>
      <c r="R911" s="1202" t="str">
        <f t="shared" si="44"/>
        <v>GPMLSPDVAGen Public Mental Health Long Stay DVA - Partial90007175</v>
      </c>
    </row>
    <row r="912" spans="1:18" x14ac:dyDescent="0.2">
      <c r="A912" s="1078" t="str">
        <f t="shared" si="43"/>
        <v>C</v>
      </c>
      <c r="B912" s="1086" t="s">
        <v>1520</v>
      </c>
      <c r="C912" s="1438" t="s">
        <v>1521</v>
      </c>
      <c r="D912" s="1089" t="s">
        <v>1522</v>
      </c>
      <c r="E912" s="1438">
        <v>90005588</v>
      </c>
      <c r="F912" s="1132" t="s">
        <v>5276</v>
      </c>
      <c r="G912" s="1132"/>
      <c r="H912" s="1132"/>
      <c r="I912" s="1132" t="str">
        <f t="shared" si="42"/>
        <v>--Mar---Sep--</v>
      </c>
      <c r="J912" s="1132" t="str">
        <f>IF(ISNUMBER(MATCH(F912,Jan_Inputs_Calc!O:O,0)),"Jan","-")</f>
        <v>-</v>
      </c>
      <c r="K912" s="1132" t="str">
        <f>IF(ISNUMBER(MATCH(F912,Mar_Inputs_Calc_exHACC!O:O,0)),"Mar","-")</f>
        <v>Mar</v>
      </c>
      <c r="L912" s="1132" t="str">
        <f>IF(ISNUMBER(MATCH(F912,Jul_Inputs_Calc!P:P,0)),"Jul","-")</f>
        <v>-</v>
      </c>
      <c r="M912" s="1132" t="str">
        <f>IF(ISNUMBER(MATCH(F912,Sep_Inputs_Calc!O:O,0)),"Sep","-")</f>
        <v>Sep</v>
      </c>
      <c r="N912" s="1132" t="str">
        <f>IF(ISNUMBER(MATCH(F1708,Oct_Inputs_Calc!O:O,0)),"Oct","-")</f>
        <v>-</v>
      </c>
      <c r="O912" s="1132"/>
      <c r="P912" s="1138" t="str">
        <f>IF(A912=
"A",_xlfn.XLOOKUP(F912,'Section A - Public Patients'!T:T,'Section A - Public Patients'!S:S),
IF(A912="B",_xlfn.XLOOKUP(F912,'Section B - Private Patients'!T:T,'Section B - Private Patients'!S:S),
IF(A912="C",_xlfn.XLOOKUP(F912,'Section C - Psych &amp; Mental Hlth'!T:T,'Section C - Psych &amp; Mental Hlth'!S:S),
IF(A912="D",_xlfn.XLOOKUP(F912,'Section D - Res Com.Care, MPHS '!T:T,'Section D - Res Com.Care, MPHS '!S:S),
IF(A912="E",_xlfn.XLOOKUP(F912,'Section E - Miscellaneous '!T:T,'Section E - Miscellaneous '!S:S))))))</f>
        <v>LINKED</v>
      </c>
      <c r="Q912" s="1145" t="str">
        <f>IF(A912=
"A",_xlfn.XLOOKUP(F912,'Section A - Public Patients'!T:T,'Section A - Public Patients'!V:V),
IF(A912="B",_xlfn.XLOOKUP(F912,'Section B - Private Patients'!T:T,'Section B - Private Patients'!V:V),
IF(A912="C",_xlfn.XLOOKUP(F912,'Section C - Psych &amp; Mental Hlth'!T:T,'Section C - Psych &amp; Mental Hlth'!V:V),
IF(A912="D",_xlfn.XLOOKUP(F912,'Section D - Res Com.Care, MPHS '!T:T,'Section D - Res Com.Care, MPHS '!V:V),
IF(A912="E",_xlfn.XLOOKUP(F912,'Section E - Miscellaneous '!T:T,'Section E - Miscellaneous '!V:V))))))</f>
        <v>C-1.1-012</v>
      </c>
      <c r="R912" s="1202" t="str">
        <f t="shared" si="44"/>
        <v>GSMLSGen Shared Mental Health Long Stay And ETF Over 21 - Private/Shared90005588</v>
      </c>
    </row>
    <row r="913" spans="1:18" x14ac:dyDescent="0.2">
      <c r="A913" s="1078" t="str">
        <f t="shared" si="43"/>
        <v>C</v>
      </c>
      <c r="B913" s="1086" t="s">
        <v>1520</v>
      </c>
      <c r="C913" s="1438" t="s">
        <v>1525</v>
      </c>
      <c r="D913" s="1089" t="s">
        <v>1526</v>
      </c>
      <c r="E913" s="1438">
        <v>90007641</v>
      </c>
      <c r="F913" s="1132" t="s">
        <v>5256</v>
      </c>
      <c r="G913" s="1132"/>
      <c r="H913" s="1132"/>
      <c r="I913" s="1132" t="str">
        <f t="shared" si="42"/>
        <v>Jan--------</v>
      </c>
      <c r="J913" s="1132" t="str">
        <f>IF(ISNUMBER(MATCH(F913,Jan_Inputs_Calc!O:O,0)),"Jan","-")</f>
        <v>Jan</v>
      </c>
      <c r="K913" s="1132" t="str">
        <f>IF(ISNUMBER(MATCH(F913,Mar_Inputs_Calc_exHACC!O:O,0)),"Mar","-")</f>
        <v>-</v>
      </c>
      <c r="L913" s="1132" t="str">
        <f>IF(ISNUMBER(MATCH(F913,Jul_Inputs_Calc!P:P,0)),"Jul","-")</f>
        <v>-</v>
      </c>
      <c r="M913" s="1132" t="str">
        <f>IF(ISNUMBER(MATCH(F913,Sep_Inputs_Calc!O:O,0)),"Sep","-")</f>
        <v>-</v>
      </c>
      <c r="N913" s="1132" t="str">
        <f>IF(ISNUMBER(MATCH(F1709,Oct_Inputs_Calc!O:O,0)),"Oct","-")</f>
        <v>-</v>
      </c>
      <c r="O913" s="1132"/>
      <c r="P913" s="1138" t="str">
        <f>IF(A913=
"A",_xlfn.XLOOKUP(F913,'Section A - Public Patients'!T:T,'Section A - Public Patients'!S:S),
IF(A913="B",_xlfn.XLOOKUP(F913,'Section B - Private Patients'!T:T,'Section B - Private Patients'!S:S),
IF(A913="C",_xlfn.XLOOKUP(F913,'Section C - Psych &amp; Mental Hlth'!T:T,'Section C - Psych &amp; Mental Hlth'!S:S),
IF(A913="D",_xlfn.XLOOKUP(F913,'Section D - Res Com.Care, MPHS '!T:T,'Section D - Res Com.Care, MPHS '!S:S),
IF(A913="E",_xlfn.XLOOKUP(F913,'Section E - Miscellaneous '!T:T,'Section E - Miscellaneous '!S:S))))))</f>
        <v>INPUT</v>
      </c>
      <c r="Q913" s="1145" t="str">
        <f>IF(A913=
"A",_xlfn.XLOOKUP(F913,'Section A - Public Patients'!T:T,'Section A - Public Patients'!V:V),
IF(A913="B",_xlfn.XLOOKUP(F913,'Section B - Private Patients'!T:T,'Section B - Private Patients'!V:V),
IF(A913="C",_xlfn.XLOOKUP(F913,'Section C - Psych &amp; Mental Hlth'!T:T,'Section C - Psych &amp; Mental Hlth'!V:V),
IF(A913="D",_xlfn.XLOOKUP(F913,'Section D - Res Com.Care, MPHS '!T:T,'Section D - Res Com.Care, MPHS '!V:V),
IF(A913="E",_xlfn.XLOOKUP(F913,'Section E - Miscellaneous '!T:T,'Section E - Miscellaneous '!V:V))))))</f>
        <v>C-1.2-009</v>
      </c>
      <c r="R913" s="1202" t="str">
        <f t="shared" si="44"/>
        <v>GSMLSU21Gen Shared Mental Health Long Stay U21 And ETF Under 21 90007641</v>
      </c>
    </row>
    <row r="914" spans="1:18" x14ac:dyDescent="0.2">
      <c r="A914" s="1078" t="str">
        <f t="shared" si="43"/>
        <v>C</v>
      </c>
      <c r="B914" s="1086" t="s">
        <v>1520</v>
      </c>
      <c r="C914" s="1438" t="s">
        <v>1523</v>
      </c>
      <c r="D914" s="1089" t="s">
        <v>1524</v>
      </c>
      <c r="E914" s="1438">
        <v>90007176</v>
      </c>
      <c r="F914" s="1132" t="s">
        <v>5277</v>
      </c>
      <c r="G914" s="1132"/>
      <c r="H914" s="1132"/>
      <c r="I914" s="1132" t="str">
        <f t="shared" si="42"/>
        <v>--Mar---Sep--</v>
      </c>
      <c r="J914" s="1132" t="str">
        <f>IF(ISNUMBER(MATCH(F914,Jan_Inputs_Calc!O:O,0)),"Jan","-")</f>
        <v>-</v>
      </c>
      <c r="K914" s="1132" t="str">
        <f>IF(ISNUMBER(MATCH(F914,Mar_Inputs_Calc_exHACC!O:O,0)),"Mar","-")</f>
        <v>Mar</v>
      </c>
      <c r="L914" s="1132" t="str">
        <f>IF(ISNUMBER(MATCH(F914,Jul_Inputs_Calc!P:P,0)),"Jul","-")</f>
        <v>-</v>
      </c>
      <c r="M914" s="1132" t="str">
        <f>IF(ISNUMBER(MATCH(F914,Sep_Inputs_Calc!O:O,0)),"Sep","-")</f>
        <v>Sep</v>
      </c>
      <c r="N914" s="1132" t="str">
        <f>IF(ISNUMBER(MATCH(F1710,Oct_Inputs_Calc!O:O,0)),"Oct","-")</f>
        <v>-</v>
      </c>
      <c r="O914" s="1132"/>
      <c r="P914" s="1138" t="str">
        <f>IF(A914=
"A",_xlfn.XLOOKUP(F914,'Section A - Public Patients'!T:T,'Section A - Public Patients'!S:S),
IF(A914="B",_xlfn.XLOOKUP(F914,'Section B - Private Patients'!T:T,'Section B - Private Patients'!S:S),
IF(A914="C",_xlfn.XLOOKUP(F914,'Section C - Psych &amp; Mental Hlth'!T:T,'Section C - Psych &amp; Mental Hlth'!S:S),
IF(A914="D",_xlfn.XLOOKUP(F914,'Section D - Res Com.Care, MPHS '!T:T,'Section D - Res Com.Care, MPHS '!S:S),
IF(A914="E",_xlfn.XLOOKUP(F914,'Section E - Miscellaneous '!T:T,'Section E - Miscellaneous '!S:S))))))</f>
        <v>LINKED</v>
      </c>
      <c r="Q914" s="1145" t="str">
        <f>IF(A914=
"A",_xlfn.XLOOKUP(F914,'Section A - Public Patients'!T:T,'Section A - Public Patients'!V:V),
IF(A914="B",_xlfn.XLOOKUP(F914,'Section B - Private Patients'!T:T,'Section B - Private Patients'!V:V),
IF(A914="C",_xlfn.XLOOKUP(F914,'Section C - Psych &amp; Mental Hlth'!T:T,'Section C - Psych &amp; Mental Hlth'!V:V),
IF(A914="D",_xlfn.XLOOKUP(F914,'Section D - Res Com.Care, MPHS '!T:T,'Section D - Res Com.Care, MPHS '!V:V),
IF(A914="E",_xlfn.XLOOKUP(F914,'Section E - Miscellaneous '!T:T,'Section E - Miscellaneous '!V:V))))))</f>
        <v>C-1.1-002</v>
      </c>
      <c r="R914" s="1202" t="str">
        <f t="shared" si="44"/>
        <v>GSMLSDVAGen Shared Mental Health Long Stay DVA90007176</v>
      </c>
    </row>
    <row r="915" spans="1:18" ht="25.5" x14ac:dyDescent="0.2">
      <c r="A915" s="1078" t="str">
        <f t="shared" si="43"/>
        <v>C</v>
      </c>
      <c r="B915" s="1086" t="s">
        <v>1527</v>
      </c>
      <c r="C915" s="1438" t="s">
        <v>1528</v>
      </c>
      <c r="D915" s="1089" t="s">
        <v>4203</v>
      </c>
      <c r="E915" s="1438">
        <v>90006376</v>
      </c>
      <c r="F915" s="1132" t="s">
        <v>5255</v>
      </c>
      <c r="G915" s="1132"/>
      <c r="H915" s="1132"/>
      <c r="I915" s="1132" t="str">
        <f t="shared" si="42"/>
        <v>--Mar---Sep--</v>
      </c>
      <c r="J915" s="1132" t="str">
        <f>IF(ISNUMBER(MATCH(F915,Jan_Inputs_Calc!O:O,0)),"Jan","-")</f>
        <v>-</v>
      </c>
      <c r="K915" s="1132" t="str">
        <f>IF(ISNUMBER(MATCH(F915,Mar_Inputs_Calc_exHACC!O:O,0)),"Mar","-")</f>
        <v>Mar</v>
      </c>
      <c r="L915" s="1132" t="str">
        <f>IF(ISNUMBER(MATCH(F915,Jul_Inputs_Calc!P:P,0)),"Jul","-")</f>
        <v>-</v>
      </c>
      <c r="M915" s="1132" t="str">
        <f>IF(ISNUMBER(MATCH(F915,Sep_Inputs_Calc!O:O,0)),"Sep","-")</f>
        <v>Sep</v>
      </c>
      <c r="N915" s="1132" t="str">
        <f>IF(ISNUMBER(MATCH(F1711,Oct_Inputs_Calc!O:O,0)),"Oct","-")</f>
        <v>-</v>
      </c>
      <c r="O915" s="1132"/>
      <c r="P915" s="1138" t="str">
        <f>IF(A915=
"A",_xlfn.XLOOKUP(F915,'Section A - Public Patients'!T:T,'Section A - Public Patients'!S:S),
IF(A915="B",_xlfn.XLOOKUP(F915,'Section B - Private Patients'!T:T,'Section B - Private Patients'!S:S),
IF(A915="C",_xlfn.XLOOKUP(F915,'Section C - Psych &amp; Mental Hlth'!T:T,'Section C - Psych &amp; Mental Hlth'!S:S),
IF(A915="D",_xlfn.XLOOKUP(F915,'Section D - Res Com.Care, MPHS '!T:T,'Section D - Res Com.Care, MPHS '!S:S),
IF(A915="E",_xlfn.XLOOKUP(F915,'Section E - Miscellaneous '!T:T,'Section E - Miscellaneous '!S:S))))))</f>
        <v>INPUT</v>
      </c>
      <c r="Q915" s="1145" t="str">
        <f>IF(A915=
"A",_xlfn.XLOOKUP(F915,'Section A - Public Patients'!T:T,'Section A - Public Patients'!V:V),
IF(A915="B",_xlfn.XLOOKUP(F915,'Section B - Private Patients'!T:T,'Section B - Private Patients'!V:V),
IF(A915="C",_xlfn.XLOOKUP(F915,'Section C - Psych &amp; Mental Hlth'!T:T,'Section C - Psych &amp; Mental Hlth'!V:V),
IF(A915="D",_xlfn.XLOOKUP(F915,'Section D - Res Com.Care, MPHS '!T:T,'Section D - Res Com.Care, MPHS '!V:V),
IF(A915="E",_xlfn.XLOOKUP(F915,'Section E - Miscellaneous '!T:T,'Section E - Miscellaneous '!V:V))))))</f>
        <v>C-1.2-011</v>
      </c>
      <c r="R915" s="1202" t="str">
        <f t="shared" si="44"/>
        <v>GSMLSPGen Shared Mental Health Long Stay Partial And ETF Private/Shared - Includes insurer and patient component - Partial ($16.75+ $141.00=$157.75) 90006376</v>
      </c>
    </row>
    <row r="916" spans="1:18" x14ac:dyDescent="0.2">
      <c r="A916" s="1078" t="str">
        <f t="shared" si="43"/>
        <v>C</v>
      </c>
      <c r="B916" s="1086" t="s">
        <v>1527</v>
      </c>
      <c r="C916" s="1438" t="s">
        <v>1530</v>
      </c>
      <c r="D916" s="2107" t="s">
        <v>1531</v>
      </c>
      <c r="E916" s="1438">
        <v>90007177</v>
      </c>
      <c r="F916" s="1132" t="s">
        <v>5278</v>
      </c>
      <c r="G916" s="1446"/>
      <c r="H916" s="1446"/>
      <c r="I916" s="1132" t="str">
        <f t="shared" si="42"/>
        <v>--Mar---Sep--</v>
      </c>
      <c r="J916" s="1132" t="str">
        <f>IF(ISNUMBER(MATCH(F916,Jan_Inputs_Calc!O:O,0)),"Jan","-")</f>
        <v>-</v>
      </c>
      <c r="K916" s="1132" t="str">
        <f>IF(ISNUMBER(MATCH(F916,Mar_Inputs_Calc_exHACC!O:O,0)),"Mar","-")</f>
        <v>Mar</v>
      </c>
      <c r="L916" s="1132" t="str">
        <f>IF(ISNUMBER(MATCH(F916,Jul_Inputs_Calc!P:P,0)),"Jul","-")</f>
        <v>-</v>
      </c>
      <c r="M916" s="1132" t="str">
        <f>IF(ISNUMBER(MATCH(F916,Sep_Inputs_Calc!O:O,0)),"Sep","-")</f>
        <v>Sep</v>
      </c>
      <c r="N916" s="1132" t="str">
        <f>IF(ISNUMBER(MATCH(F1712,Oct_Inputs_Calc!O:O,0)),"Oct","-")</f>
        <v>-</v>
      </c>
      <c r="O916" s="1134"/>
      <c r="P916" s="1140" t="str">
        <f>IF(A916=
"A",_xlfn.XLOOKUP(F916,'Section A - Public Patients'!T:T,'Section A - Public Patients'!S:S),
IF(A916="B",_xlfn.XLOOKUP(F916,'Section B - Private Patients'!T:T,'Section B - Private Patients'!S:S),
IF(A916="C",_xlfn.XLOOKUP(F916,'Section C - Psych &amp; Mental Hlth'!T:T,'Section C - Psych &amp; Mental Hlth'!S:S),
IF(A916="D",_xlfn.XLOOKUP(F916,'Section D - Res Com.Care, MPHS '!T:T,'Section D - Res Com.Care, MPHS '!S:S),
IF(A916="E",_xlfn.XLOOKUP(F916,'Section E - Miscellaneous '!T:T,'Section E - Miscellaneous '!S:S))))))</f>
        <v>LINKED</v>
      </c>
      <c r="Q916" s="1147" t="str">
        <f>IF(A916=
"A",_xlfn.XLOOKUP(F916,'Section A - Public Patients'!T:T,'Section A - Public Patients'!V:V),
IF(A916="B",_xlfn.XLOOKUP(F916,'Section B - Private Patients'!T:T,'Section B - Private Patients'!V:V),
IF(A916="C",_xlfn.XLOOKUP(F916,'Section C - Psych &amp; Mental Hlth'!T:T,'Section C - Psych &amp; Mental Hlth'!V:V),
IF(A916="D",_xlfn.XLOOKUP(F916,'Section D - Res Com.Care, MPHS '!T:T,'Section D - Res Com.Care, MPHS '!V:V),
IF(A916="E",_xlfn.XLOOKUP(F916,'Section E - Miscellaneous '!T:T,'Section E - Miscellaneous '!V:V))))))</f>
        <v>C-1.1-005</v>
      </c>
      <c r="R916" s="1202" t="str">
        <f t="shared" si="44"/>
        <v>GSMLSPDVAGen Shared Mental Health Long Stay DVA - Partial90007177</v>
      </c>
    </row>
    <row r="917" spans="1:18" ht="25.5" x14ac:dyDescent="0.2">
      <c r="A917" s="1078" t="str">
        <f t="shared" si="43"/>
        <v>D</v>
      </c>
      <c r="B917" s="1086" t="s">
        <v>1359</v>
      </c>
      <c r="C917" s="1438" t="s">
        <v>6181</v>
      </c>
      <c r="D917" s="1089" t="s">
        <v>1360</v>
      </c>
      <c r="E917" s="1438" t="s">
        <v>6181</v>
      </c>
      <c r="F917" s="1132" t="s">
        <v>5279</v>
      </c>
      <c r="G917" s="1132"/>
      <c r="H917" s="1132"/>
      <c r="I917" s="1132" t="str">
        <f t="shared" si="42"/>
        <v>---------</v>
      </c>
      <c r="J917" s="1132" t="str">
        <f>IF(ISNUMBER(MATCH(F917,Jan_Inputs_Calc!O:O,0)),"Jan","-")</f>
        <v>-</v>
      </c>
      <c r="K917" s="1132" t="str">
        <f>IF(ISNUMBER(MATCH(F917,Mar_Inputs_Calc_exHACC!O:O,0)),"Mar","-")</f>
        <v>-</v>
      </c>
      <c r="L917" s="1132" t="str">
        <f>IF(ISNUMBER(MATCH(F917,Jul_Inputs_Calc!P:P,0)),"Jul","-")</f>
        <v>-</v>
      </c>
      <c r="M917" s="1132" t="str">
        <f>IF(ISNUMBER(MATCH(F917,Sep_Inputs_Calc!O:O,0)),"Sep","-")</f>
        <v>-</v>
      </c>
      <c r="N917" s="1132" t="str">
        <f>IF(ISNUMBER(MATCH(F1713,Oct_Inputs_Calc!O:O,0)),"Oct","-")</f>
        <v>-</v>
      </c>
      <c r="O917" s="1132"/>
      <c r="P917" s="1138" t="str">
        <f>IF(A917=
"A",_xlfn.XLOOKUP(F917,'Section A - Public Patients'!T:T,'Section A - Public Patients'!S:S),
IF(A917="B",_xlfn.XLOOKUP(F917,'Section B - Private Patients'!T:T,'Section B - Private Patients'!S:S),
IF(A917="C",_xlfn.XLOOKUP(F917,'Section C - Psych &amp; Mental Hlth'!T:T,'Section C - Psych &amp; Mental Hlth'!S:S),
IF(A917="D",_xlfn.XLOOKUP(F917,'Section D - Res Com.Care, MPHS '!T:T,'Section D - Res Com.Care, MPHS '!S:S),
IF(A917="E",_xlfn.XLOOKUP(F917,'Section E - Miscellaneous '!T:T,'Section E - Miscellaneous '!S:S))))))</f>
        <v>SPECIAL</v>
      </c>
      <c r="Q917" s="1145">
        <f>IF(A917=
"A",_xlfn.XLOOKUP(F917,'Section A - Public Patients'!T:T,'Section A - Public Patients'!V:V),
IF(A917="B",_xlfn.XLOOKUP(F917,'Section B - Private Patients'!T:T,'Section B - Private Patients'!V:V),
IF(A917="C",_xlfn.XLOOKUP(F917,'Section C - Psych &amp; Mental Hlth'!T:T,'Section C - Psych &amp; Mental Hlth'!V:V),
IF(A917="D",_xlfn.XLOOKUP(F917,'Section D - Res Com.Care, MPHS '!T:T,'Section D - Res Com.Care, MPHS '!V:V),
IF(A917="E",_xlfn.XLOOKUP(F917,'Section E - Miscellaneous '!T:T,'Section E - Miscellaneous '!V:V))))))</f>
        <v>0</v>
      </c>
      <c r="R917" s="1202" t="str">
        <f t="shared" si="44"/>
        <v>NilAG public residential care - Resident Accommodation Deposit (RAD) - Fully Refundable DepositNil</v>
      </c>
    </row>
    <row r="918" spans="1:18" x14ac:dyDescent="0.2">
      <c r="A918" s="1078" t="str">
        <f t="shared" si="43"/>
        <v>D</v>
      </c>
      <c r="B918" s="1086" t="s">
        <v>1365</v>
      </c>
      <c r="C918" s="1438" t="s">
        <v>6181</v>
      </c>
      <c r="D918" s="1089" t="s">
        <v>1366</v>
      </c>
      <c r="E918" s="1438" t="s">
        <v>6181</v>
      </c>
      <c r="F918" s="1132" t="s">
        <v>5280</v>
      </c>
      <c r="G918" s="1132"/>
      <c r="H918" s="1132"/>
      <c r="I918" s="1132" t="str">
        <f t="shared" si="42"/>
        <v>---------</v>
      </c>
      <c r="J918" s="1132" t="str">
        <f>IF(ISNUMBER(MATCH(F918,Jan_Inputs_Calc!O:O,0)),"Jan","-")</f>
        <v>-</v>
      </c>
      <c r="K918" s="1132" t="str">
        <f>IF(ISNUMBER(MATCH(F918,Mar_Inputs_Calc_exHACC!O:O,0)),"Mar","-")</f>
        <v>-</v>
      </c>
      <c r="L918" s="1132" t="str">
        <f>IF(ISNUMBER(MATCH(F918,Jul_Inputs_Calc!P:P,0)),"Jul","-")</f>
        <v>-</v>
      </c>
      <c r="M918" s="1132" t="str">
        <f>IF(ISNUMBER(MATCH(F918,Sep_Inputs_Calc!O:O,0)),"Sep","-")</f>
        <v>-</v>
      </c>
      <c r="N918" s="1132" t="str">
        <f>IF(ISNUMBER(MATCH(F1714,Oct_Inputs_Calc!O:O,0)),"Oct","-")</f>
        <v>-</v>
      </c>
      <c r="O918" s="1132"/>
      <c r="P918" s="1138" t="str">
        <f>IF(A918=
"A",_xlfn.XLOOKUP(F918,'Section A - Public Patients'!T:T,'Section A - Public Patients'!S:S),
IF(A918="B",_xlfn.XLOOKUP(F918,'Section B - Private Patients'!T:T,'Section B - Private Patients'!S:S),
IF(A918="C",_xlfn.XLOOKUP(F918,'Section C - Psych &amp; Mental Hlth'!T:T,'Section C - Psych &amp; Mental Hlth'!S:S),
IF(A918="D",_xlfn.XLOOKUP(F918,'Section D - Res Com.Care, MPHS '!T:T,'Section D - Res Com.Care, MPHS '!S:S),
IF(A918="E",_xlfn.XLOOKUP(F918,'Section E - Miscellaneous '!T:T,'Section E - Miscellaneous '!S:S))))))</f>
        <v>SPECIAL</v>
      </c>
      <c r="Q918" s="1145">
        <f>IF(A918=
"A",_xlfn.XLOOKUP(F918,'Section A - Public Patients'!T:T,'Section A - Public Patients'!V:V),
IF(A918="B",_xlfn.XLOOKUP(F918,'Section B - Private Patients'!T:T,'Section B - Private Patients'!V:V),
IF(A918="C",_xlfn.XLOOKUP(F918,'Section C - Psych &amp; Mental Hlth'!T:T,'Section C - Psych &amp; Mental Hlth'!V:V),
IF(A918="D",_xlfn.XLOOKUP(F918,'Section D - Res Com.Care, MPHS '!T:T,'Section D - Res Com.Care, MPHS '!V:V),
IF(A918="E",_xlfn.XLOOKUP(F918,'Section E - Miscellaneous '!T:T,'Section E - Miscellaneous '!V:V))))))</f>
        <v>0</v>
      </c>
      <c r="R918" s="1202" t="str">
        <f t="shared" si="44"/>
        <v>NilAG Public residential care - Daily Accommodation Payment (DAP) Nil</v>
      </c>
    </row>
    <row r="919" spans="1:18" x14ac:dyDescent="0.2">
      <c r="A919" s="1078" t="str">
        <f t="shared" si="43"/>
        <v>D</v>
      </c>
      <c r="B919" s="1086" t="s">
        <v>1365</v>
      </c>
      <c r="C919" s="1438" t="s">
        <v>1367</v>
      </c>
      <c r="D919" s="1089" t="s">
        <v>1368</v>
      </c>
      <c r="E919" s="1438" t="s">
        <v>6181</v>
      </c>
      <c r="F919" s="1132" t="s">
        <v>5281</v>
      </c>
      <c r="G919" s="1132"/>
      <c r="H919" s="1132"/>
      <c r="I919" s="1132" t="str">
        <f t="shared" si="42"/>
        <v>---------</v>
      </c>
      <c r="J919" s="1132" t="str">
        <f>IF(ISNUMBER(MATCH(F919,Jan_Inputs_Calc!O:O,0)),"Jan","-")</f>
        <v>-</v>
      </c>
      <c r="K919" s="1132" t="str">
        <f>IF(ISNUMBER(MATCH(F919,Mar_Inputs_Calc_exHACC!O:O,0)),"Mar","-")</f>
        <v>-</v>
      </c>
      <c r="L919" s="1132" t="str">
        <f>IF(ISNUMBER(MATCH(F919,Jul_Inputs_Calc!P:P,0)),"Jul","-")</f>
        <v>-</v>
      </c>
      <c r="M919" s="1132" t="str">
        <f>IF(ISNUMBER(MATCH(F919,Sep_Inputs_Calc!O:O,0)),"Sep","-")</f>
        <v>-</v>
      </c>
      <c r="N919" s="1132" t="str">
        <f>IF(ISNUMBER(MATCH(F1715,Oct_Inputs_Calc!O:O,0)),"Oct","-")</f>
        <v>-</v>
      </c>
      <c r="O919" s="1132"/>
      <c r="P919" s="1138" t="str">
        <f>IF(A919=
"A",_xlfn.XLOOKUP(F919,'Section A - Public Patients'!T:T,'Section A - Public Patients'!S:S),
IF(A919="B",_xlfn.XLOOKUP(F919,'Section B - Private Patients'!T:T,'Section B - Private Patients'!S:S),
IF(A919="C",_xlfn.XLOOKUP(F919,'Section C - Psych &amp; Mental Hlth'!T:T,'Section C - Psych &amp; Mental Hlth'!S:S),
IF(A919="D",_xlfn.XLOOKUP(F919,'Section D - Res Com.Care, MPHS '!T:T,'Section D - Res Com.Care, MPHS '!S:S),
IF(A919="E",_xlfn.XLOOKUP(F919,'Section E - Miscellaneous '!T:T,'Section E - Miscellaneous '!S:S))))))</f>
        <v>SPECIAL</v>
      </c>
      <c r="Q919" s="1145">
        <f>IF(A919=
"A",_xlfn.XLOOKUP(F919,'Section A - Public Patients'!T:T,'Section A - Public Patients'!V:V),
IF(A919="B",_xlfn.XLOOKUP(F919,'Section B - Private Patients'!T:T,'Section B - Private Patients'!V:V),
IF(A919="C",_xlfn.XLOOKUP(F919,'Section C - Psych &amp; Mental Hlth'!T:T,'Section C - Psych &amp; Mental Hlth'!V:V),
IF(A919="D",_xlfn.XLOOKUP(F919,'Section D - Res Com.Care, MPHS '!T:T,'Section D - Res Com.Care, MPHS '!V:V),
IF(A919="E",_xlfn.XLOOKUP(F919,'Section E - Miscellaneous '!T:T,'Section E - Miscellaneous '!V:V))))))</f>
        <v>0</v>
      </c>
      <c r="R919" s="1202" t="str">
        <f t="shared" si="44"/>
        <v>GPRCFCNP AG public residential care bed - non pensioner.Nil</v>
      </c>
    </row>
    <row r="920" spans="1:18" x14ac:dyDescent="0.2">
      <c r="A920" s="1078" t="str">
        <f t="shared" si="43"/>
        <v>D</v>
      </c>
      <c r="B920" s="1086" t="s">
        <v>1365</v>
      </c>
      <c r="C920" s="1438" t="s">
        <v>1371</v>
      </c>
      <c r="D920" s="1089" t="s">
        <v>1372</v>
      </c>
      <c r="E920" s="1438">
        <v>90007178</v>
      </c>
      <c r="F920" s="1132" t="s">
        <v>5282</v>
      </c>
      <c r="G920" s="1132"/>
      <c r="H920" s="1132"/>
      <c r="I920" s="1132" t="str">
        <f t="shared" si="42"/>
        <v>--Mar---Sep--</v>
      </c>
      <c r="J920" s="1132" t="str">
        <f>IF(ISNUMBER(MATCH(F920,Jan_Inputs_Calc!O:O,0)),"Jan","-")</f>
        <v>-</v>
      </c>
      <c r="K920" s="1132" t="str">
        <f>IF(ISNUMBER(MATCH(F920,Mar_Inputs_Calc_exHACC!O:O,0)),"Mar","-")</f>
        <v>Mar</v>
      </c>
      <c r="L920" s="1132" t="str">
        <f>IF(ISNUMBER(MATCH(F920,Jul_Inputs_Calc!P:P,0)),"Jul","-")</f>
        <v>-</v>
      </c>
      <c r="M920" s="1132" t="str">
        <f>IF(ISNUMBER(MATCH(F920,Sep_Inputs_Calc!O:O,0)),"Sep","-")</f>
        <v>Sep</v>
      </c>
      <c r="N920" s="1132" t="str">
        <f>IF(ISNUMBER(MATCH(F1716,Oct_Inputs_Calc!O:O,0)),"Oct","-")</f>
        <v>-</v>
      </c>
      <c r="O920" s="1132"/>
      <c r="P920" s="1138" t="str">
        <f>IF(A920=
"A",_xlfn.XLOOKUP(F920,'Section A - Public Patients'!T:T,'Section A - Public Patients'!S:S),
IF(A920="B",_xlfn.XLOOKUP(F920,'Section B - Private Patients'!T:T,'Section B - Private Patients'!S:S),
IF(A920="C",_xlfn.XLOOKUP(F920,'Section C - Psych &amp; Mental Hlth'!T:T,'Section C - Psych &amp; Mental Hlth'!S:S),
IF(A920="D",_xlfn.XLOOKUP(F920,'Section D - Res Com.Care, MPHS '!T:T,'Section D - Res Com.Care, MPHS '!S:S),
IF(A920="E",_xlfn.XLOOKUP(F920,'Section E - Miscellaneous '!T:T,'Section E - Miscellaneous '!S:S))))))</f>
        <v>INPUT</v>
      </c>
      <c r="Q920" s="1145" t="str">
        <f>IF(A920=
"A",_xlfn.XLOOKUP(F920,'Section A - Public Patients'!T:T,'Section A - Public Patients'!V:V),
IF(A920="B",_xlfn.XLOOKUP(F920,'Section B - Private Patients'!T:T,'Section B - Private Patients'!V:V),
IF(A920="C",_xlfn.XLOOKUP(F920,'Section C - Psych &amp; Mental Hlth'!T:T,'Section C - Psych &amp; Mental Hlth'!V:V),
IF(A920="D",_xlfn.XLOOKUP(F920,'Section D - Res Com.Care, MPHS '!T:T,'Section D - Res Com.Care, MPHS '!V:V),
IF(A920="E",_xlfn.XLOOKUP(F920,'Section E - Miscellaneous '!T:T,'Section E - Miscellaneous '!V:V))))))</f>
        <v>D-1.1-004</v>
      </c>
      <c r="R920" s="1202" t="str">
        <f t="shared" si="44"/>
        <v>GPRCFCP AG public residential care bed - basic daily fee90007178</v>
      </c>
    </row>
    <row r="921" spans="1:18" x14ac:dyDescent="0.2">
      <c r="A921" s="1078" t="str">
        <f t="shared" si="43"/>
        <v>D</v>
      </c>
      <c r="B921" s="1086" t="s">
        <v>1365</v>
      </c>
      <c r="C921" s="1438" t="s">
        <v>1373</v>
      </c>
      <c r="D921" s="1089" t="s">
        <v>1374</v>
      </c>
      <c r="E921" s="1438">
        <v>90005776</v>
      </c>
      <c r="F921" s="1132" t="s">
        <v>5283</v>
      </c>
      <c r="G921" s="1132"/>
      <c r="H921" s="1132"/>
      <c r="I921" s="1132" t="str">
        <f t="shared" si="42"/>
        <v>---------</v>
      </c>
      <c r="J921" s="1132" t="str">
        <f>IF(ISNUMBER(MATCH(F921,Jan_Inputs_Calc!O:O,0)),"Jan","-")</f>
        <v>-</v>
      </c>
      <c r="K921" s="1132" t="str">
        <f>IF(ISNUMBER(MATCH(F921,Mar_Inputs_Calc_exHACC!O:O,0)),"Mar","-")</f>
        <v>-</v>
      </c>
      <c r="L921" s="1132" t="str">
        <f>IF(ISNUMBER(MATCH(F921,Jul_Inputs_Calc!P:P,0)),"Jul","-")</f>
        <v>-</v>
      </c>
      <c r="M921" s="1132" t="str">
        <f>IF(ISNUMBER(MATCH(F921,Sep_Inputs_Calc!O:O,0)),"Sep","-")</f>
        <v>-</v>
      </c>
      <c r="N921" s="1132" t="str">
        <f>IF(ISNUMBER(MATCH(F1717,Oct_Inputs_Calc!O:O,0)),"Oct","-")</f>
        <v>-</v>
      </c>
      <c r="O921" s="1132"/>
      <c r="P921" s="1138" t="str">
        <f>IF(A921=
"A",_xlfn.XLOOKUP(F921,'Section A - Public Patients'!T:T,'Section A - Public Patients'!S:S),
IF(A921="B",_xlfn.XLOOKUP(F921,'Section B - Private Patients'!T:T,'Section B - Private Patients'!S:S),
IF(A921="C",_xlfn.XLOOKUP(F921,'Section C - Psych &amp; Mental Hlth'!T:T,'Section C - Psych &amp; Mental Hlth'!S:S),
IF(A921="D",_xlfn.XLOOKUP(F921,'Section D - Res Com.Care, MPHS '!T:T,'Section D - Res Com.Care, MPHS '!S:S),
IF(A921="E",_xlfn.XLOOKUP(F921,'Section E - Miscellaneous '!T:T,'Section E - Miscellaneous '!S:S))))))</f>
        <v>SPECIAL</v>
      </c>
      <c r="Q921" s="1145">
        <f>IF(A921=
"A",_xlfn.XLOOKUP(F921,'Section A - Public Patients'!T:T,'Section A - Public Patients'!V:V),
IF(A921="B",_xlfn.XLOOKUP(F921,'Section B - Private Patients'!T:T,'Section B - Private Patients'!V:V),
IF(A921="C",_xlfn.XLOOKUP(F921,'Section C - Psych &amp; Mental Hlth'!T:T,'Section C - Psych &amp; Mental Hlth'!V:V),
IF(A921="D",_xlfn.XLOOKUP(F921,'Section D - Res Com.Care, MPHS '!T:T,'Section D - Res Com.Care, MPHS '!V:V),
IF(A921="E",_xlfn.XLOOKUP(F921,'Section E - Miscellaneous '!T:T,'Section E - Miscellaneous '!V:V))))))</f>
        <v>0</v>
      </c>
      <c r="R921" s="1202" t="str">
        <f t="shared" si="44"/>
        <v>GPRCFCITAG public residential care bed - income tested fee90005776</v>
      </c>
    </row>
    <row r="922" spans="1:18" x14ac:dyDescent="0.2">
      <c r="A922" s="1078" t="str">
        <f t="shared" si="43"/>
        <v>D</v>
      </c>
      <c r="B922" s="1086" t="s">
        <v>1365</v>
      </c>
      <c r="C922" s="1438" t="s">
        <v>1375</v>
      </c>
      <c r="D922" s="1089" t="s">
        <v>1376</v>
      </c>
      <c r="E922" s="1438">
        <v>90007180</v>
      </c>
      <c r="F922" s="1132" t="s">
        <v>5284</v>
      </c>
      <c r="G922" s="1132"/>
      <c r="H922" s="1132"/>
      <c r="I922" s="1132" t="str">
        <f t="shared" si="42"/>
        <v>---------</v>
      </c>
      <c r="J922" s="1132" t="str">
        <f>IF(ISNUMBER(MATCH(F922,Jan_Inputs_Calc!O:O,0)),"Jan","-")</f>
        <v>-</v>
      </c>
      <c r="K922" s="1132" t="str">
        <f>IF(ISNUMBER(MATCH(F922,Mar_Inputs_Calc_exHACC!O:O,0)),"Mar","-")</f>
        <v>-</v>
      </c>
      <c r="L922" s="1132" t="str">
        <f>IF(ISNUMBER(MATCH(F922,Jul_Inputs_Calc!P:P,0)),"Jul","-")</f>
        <v>-</v>
      </c>
      <c r="M922" s="1132" t="str">
        <f>IF(ISNUMBER(MATCH(F922,Sep_Inputs_Calc!O:O,0)),"Sep","-")</f>
        <v>-</v>
      </c>
      <c r="N922" s="1132" t="str">
        <f>IF(ISNUMBER(MATCH(F1718,Oct_Inputs_Calc!O:O,0)),"Oct","-")</f>
        <v>-</v>
      </c>
      <c r="O922" s="1132"/>
      <c r="P922" s="1138" t="str">
        <f>IF(A922=
"A",_xlfn.XLOOKUP(F922,'Section A - Public Patients'!T:T,'Section A - Public Patients'!S:S),
IF(A922="B",_xlfn.XLOOKUP(F922,'Section B - Private Patients'!T:T,'Section B - Private Patients'!S:S),
IF(A922="C",_xlfn.XLOOKUP(F922,'Section C - Psych &amp; Mental Hlth'!T:T,'Section C - Psych &amp; Mental Hlth'!S:S),
IF(A922="D",_xlfn.XLOOKUP(F922,'Section D - Res Com.Care, MPHS '!T:T,'Section D - Res Com.Care, MPHS '!S:S),
IF(A922="E",_xlfn.XLOOKUP(F922,'Section E - Miscellaneous '!T:T,'Section E - Miscellaneous '!S:S))))))</f>
        <v>SPECIAL</v>
      </c>
      <c r="Q922" s="1145">
        <f>IF(A922=
"A",_xlfn.XLOOKUP(F922,'Section A - Public Patients'!T:T,'Section A - Public Patients'!V:V),
IF(A922="B",_xlfn.XLOOKUP(F922,'Section B - Private Patients'!T:T,'Section B - Private Patients'!V:V),
IF(A922="C",_xlfn.XLOOKUP(F922,'Section C - Psych &amp; Mental Hlth'!T:T,'Section C - Psych &amp; Mental Hlth'!V:V),
IF(A922="D",_xlfn.XLOOKUP(F922,'Section D - Res Com.Care, MPHS '!T:T,'Section D - Res Com.Care, MPHS '!V:V),
IF(A922="E",_xlfn.XLOOKUP(F922,'Section E - Miscellaneous '!T:T,'Section E - Miscellaneous '!V:V))))))</f>
        <v>0</v>
      </c>
      <c r="R922" s="1202" t="str">
        <f t="shared" si="44"/>
        <v>GPRCFCACAG public residential care - Accommodation Charge90007180</v>
      </c>
    </row>
    <row r="923" spans="1:18" x14ac:dyDescent="0.2">
      <c r="A923" s="1078" t="str">
        <f t="shared" si="43"/>
        <v>D</v>
      </c>
      <c r="B923" s="1086" t="s">
        <v>1365</v>
      </c>
      <c r="C923" s="1438" t="s">
        <v>1946</v>
      </c>
      <c r="D923" s="1089" t="s">
        <v>1378</v>
      </c>
      <c r="E923" s="1438">
        <v>90006378</v>
      </c>
      <c r="F923" s="1132" t="s">
        <v>5285</v>
      </c>
      <c r="G923" s="1132"/>
      <c r="H923" s="1132"/>
      <c r="I923" s="1132" t="str">
        <f t="shared" si="42"/>
        <v>--Mar---Sep--</v>
      </c>
      <c r="J923" s="1132" t="str">
        <f>IF(ISNUMBER(MATCH(F923,Jan_Inputs_Calc!O:O,0)),"Jan","-")</f>
        <v>-</v>
      </c>
      <c r="K923" s="1132" t="str">
        <f>IF(ISNUMBER(MATCH(F923,Mar_Inputs_Calc_exHACC!O:O,0)),"Mar","-")</f>
        <v>Mar</v>
      </c>
      <c r="L923" s="1132" t="str">
        <f>IF(ISNUMBER(MATCH(F923,Jul_Inputs_Calc!P:P,0)),"Jul","-")</f>
        <v>-</v>
      </c>
      <c r="M923" s="1132" t="str">
        <f>IF(ISNUMBER(MATCH(F923,Sep_Inputs_Calc!O:O,0)),"Sep","-")</f>
        <v>Sep</v>
      </c>
      <c r="N923" s="1132" t="str">
        <f>IF(ISNUMBER(MATCH(F1719,Oct_Inputs_Calc!O:O,0)),"Oct","-")</f>
        <v>-</v>
      </c>
      <c r="O923" s="1132"/>
      <c r="P923" s="1138" t="str">
        <f>IF(A923=
"A",_xlfn.XLOOKUP(F923,'Section A - Public Patients'!T:T,'Section A - Public Patients'!S:S),
IF(A923="B",_xlfn.XLOOKUP(F923,'Section B - Private Patients'!T:T,'Section B - Private Patients'!S:S),
IF(A923="C",_xlfn.XLOOKUP(F923,'Section C - Psych &amp; Mental Hlth'!T:T,'Section C - Psych &amp; Mental Hlth'!S:S),
IF(A923="D",_xlfn.XLOOKUP(F923,'Section D - Res Com.Care, MPHS '!T:T,'Section D - Res Com.Care, MPHS '!S:S),
IF(A923="E",_xlfn.XLOOKUP(F923,'Section E - Miscellaneous '!T:T,'Section E - Miscellaneous '!S:S))))))</f>
        <v>LINKED</v>
      </c>
      <c r="Q923" s="1145" t="str">
        <f>IF(A923=
"A",_xlfn.XLOOKUP(F923,'Section A - Public Patients'!T:T,'Section A - Public Patients'!V:V),
IF(A923="B",_xlfn.XLOOKUP(F923,'Section B - Private Patients'!T:T,'Section B - Private Patients'!V:V),
IF(A923="C",_xlfn.XLOOKUP(F923,'Section C - Psych &amp; Mental Hlth'!T:T,'Section C - Psych &amp; Mental Hlth'!V:V),
IF(A923="D",_xlfn.XLOOKUP(F923,'Section D - Res Com.Care, MPHS '!T:T,'Section D - Res Com.Care, MPHS '!V:V),
IF(A923="E",_xlfn.XLOOKUP(F923,'Section E - Miscellaneous '!T:T,'Section E - Miscellaneous '!V:V))))))</f>
        <v>D-1.1-004</v>
      </c>
      <c r="R923" s="1202" t="str">
        <f t="shared" si="44"/>
        <v>GPRCFCRAG public residential care - respite bed90006378</v>
      </c>
    </row>
    <row r="924" spans="1:18" x14ac:dyDescent="0.2">
      <c r="A924" s="1078" t="str">
        <f t="shared" si="43"/>
        <v>D</v>
      </c>
      <c r="B924" s="1086" t="s">
        <v>1365</v>
      </c>
      <c r="C924" s="1438" t="s">
        <v>1393</v>
      </c>
      <c r="D924" s="1089" t="s">
        <v>1394</v>
      </c>
      <c r="E924" s="1438">
        <v>90007181</v>
      </c>
      <c r="F924" s="1132" t="s">
        <v>5286</v>
      </c>
      <c r="G924" s="1132"/>
      <c r="H924" s="1132"/>
      <c r="I924" s="1132" t="str">
        <f t="shared" si="42"/>
        <v>--Mar---Sep--</v>
      </c>
      <c r="J924" s="1132" t="str">
        <f>IF(ISNUMBER(MATCH(F924,Jan_Inputs_Calc!O:O,0)),"Jan","-")</f>
        <v>-</v>
      </c>
      <c r="K924" s="1132" t="str">
        <f>IF(ISNUMBER(MATCH(F924,Mar_Inputs_Calc_exHACC!O:O,0)),"Mar","-")</f>
        <v>Mar</v>
      </c>
      <c r="L924" s="1132" t="str">
        <f>IF(ISNUMBER(MATCH(F924,Jul_Inputs_Calc!P:P,0)),"Jul","-")</f>
        <v>-</v>
      </c>
      <c r="M924" s="1132" t="str">
        <f>IF(ISNUMBER(MATCH(F924,Sep_Inputs_Calc!O:O,0)),"Sep","-")</f>
        <v>Sep</v>
      </c>
      <c r="N924" s="1132" t="str">
        <f>IF(ISNUMBER(MATCH(F1720,Oct_Inputs_Calc!O:O,0)),"Oct","-")</f>
        <v>-</v>
      </c>
      <c r="O924" s="1132"/>
      <c r="P924" s="1138" t="str">
        <f>IF(A924=
"A",_xlfn.XLOOKUP(F924,'Section A - Public Patients'!T:T,'Section A - Public Patients'!S:S),
IF(A924="B",_xlfn.XLOOKUP(F924,'Section B - Private Patients'!T:T,'Section B - Private Patients'!S:S),
IF(A924="C",_xlfn.XLOOKUP(F924,'Section C - Psych &amp; Mental Hlth'!T:T,'Section C - Psych &amp; Mental Hlth'!S:S),
IF(A924="D",_xlfn.XLOOKUP(F924,'Section D - Res Com.Care, MPHS '!T:T,'Section D - Res Com.Care, MPHS '!S:S),
IF(A924="E",_xlfn.XLOOKUP(F924,'Section E - Miscellaneous '!T:T,'Section E - Miscellaneous '!S:S))))))</f>
        <v>LINKED</v>
      </c>
      <c r="Q924" s="1145" t="str">
        <f>IF(A924=
"A",_xlfn.XLOOKUP(F924,'Section A - Public Patients'!T:T,'Section A - Public Patients'!V:V),
IF(A924="B",_xlfn.XLOOKUP(F924,'Section B - Private Patients'!T:T,'Section B - Private Patients'!V:V),
IF(A924="C",_xlfn.XLOOKUP(F924,'Section C - Psych &amp; Mental Hlth'!T:T,'Section C - Psych &amp; Mental Hlth'!V:V),
IF(A924="D",_xlfn.XLOOKUP(F924,'Section D - Res Com.Care, MPHS '!T:T,'Section D - Res Com.Care, MPHS '!V:V),
IF(A924="E",_xlfn.XLOOKUP(F924,'Section E - Miscellaneous '!T:T,'Section E - Miscellaneous '!V:V))))))</f>
        <v>D-1.1-004</v>
      </c>
      <c r="R924" s="1202" t="str">
        <f t="shared" si="44"/>
        <v>GPRCLCCPAG public residential care - low care - pensioner 90007181</v>
      </c>
    </row>
    <row r="925" spans="1:18" x14ac:dyDescent="0.2">
      <c r="A925" s="1078" t="str">
        <f t="shared" si="43"/>
        <v>D</v>
      </c>
      <c r="B925" s="1086" t="s">
        <v>1365</v>
      </c>
      <c r="C925" s="1438" t="s">
        <v>1395</v>
      </c>
      <c r="D925" s="1089" t="s">
        <v>1396</v>
      </c>
      <c r="E925" s="1438">
        <v>90005977</v>
      </c>
      <c r="F925" s="1132" t="s">
        <v>5287</v>
      </c>
      <c r="G925" s="1132"/>
      <c r="H925" s="1132"/>
      <c r="I925" s="1132" t="str">
        <f t="shared" si="42"/>
        <v>---------</v>
      </c>
      <c r="J925" s="1132" t="str">
        <f>IF(ISNUMBER(MATCH(F925,Jan_Inputs_Calc!O:O,0)),"Jan","-")</f>
        <v>-</v>
      </c>
      <c r="K925" s="1132" t="str">
        <f>IF(ISNUMBER(MATCH(F925,Mar_Inputs_Calc_exHACC!O:O,0)),"Mar","-")</f>
        <v>-</v>
      </c>
      <c r="L925" s="1132" t="str">
        <f>IF(ISNUMBER(MATCH(F925,Jul_Inputs_Calc!P:P,0)),"Jul","-")</f>
        <v>-</v>
      </c>
      <c r="M925" s="1132" t="str">
        <f>IF(ISNUMBER(MATCH(F925,Sep_Inputs_Calc!O:O,0)),"Sep","-")</f>
        <v>-</v>
      </c>
      <c r="N925" s="1132" t="str">
        <f>IF(ISNUMBER(MATCH(F1721,Oct_Inputs_Calc!O:O,0)),"Oct","-")</f>
        <v>-</v>
      </c>
      <c r="O925" s="1132"/>
      <c r="P925" s="1138" t="str">
        <f>IF(A925=
"A",_xlfn.XLOOKUP(F925,'Section A - Public Patients'!T:T,'Section A - Public Patients'!S:S),
IF(A925="B",_xlfn.XLOOKUP(F925,'Section B - Private Patients'!T:T,'Section B - Private Patients'!S:S),
IF(A925="C",_xlfn.XLOOKUP(F925,'Section C - Psych &amp; Mental Hlth'!T:T,'Section C - Psych &amp; Mental Hlth'!S:S),
IF(A925="D",_xlfn.XLOOKUP(F925,'Section D - Res Com.Care, MPHS '!T:T,'Section D - Res Com.Care, MPHS '!S:S),
IF(A925="E",_xlfn.XLOOKUP(F925,'Section E - Miscellaneous '!T:T,'Section E - Miscellaneous '!S:S))))))</f>
        <v>SPECIAL</v>
      </c>
      <c r="Q925" s="1145">
        <f>IF(A925=
"A",_xlfn.XLOOKUP(F925,'Section A - Public Patients'!T:T,'Section A - Public Patients'!V:V),
IF(A925="B",_xlfn.XLOOKUP(F925,'Section B - Private Patients'!T:T,'Section B - Private Patients'!V:V),
IF(A925="C",_xlfn.XLOOKUP(F925,'Section C - Psych &amp; Mental Hlth'!T:T,'Section C - Psych &amp; Mental Hlth'!V:V),
IF(A925="D",_xlfn.XLOOKUP(F925,'Section D - Res Com.Care, MPHS '!T:T,'Section D - Res Com.Care, MPHS '!V:V),
IF(A925="E",_xlfn.XLOOKUP(F925,'Section E - Miscellaneous '!T:T,'Section E - Miscellaneous '!V:V))))))</f>
        <v>0</v>
      </c>
      <c r="R925" s="1202" t="str">
        <f t="shared" si="44"/>
        <v>GPRCLCCNPAG public residential care - low care - non-pensioner 90005977</v>
      </c>
    </row>
    <row r="926" spans="1:18" x14ac:dyDescent="0.2">
      <c r="A926" s="1078" t="str">
        <f t="shared" si="43"/>
        <v>D</v>
      </c>
      <c r="B926" s="1086" t="s">
        <v>1379</v>
      </c>
      <c r="C926" s="1438" t="s">
        <v>1380</v>
      </c>
      <c r="D926" s="1089" t="s">
        <v>1381</v>
      </c>
      <c r="E926" s="1438">
        <v>90007182</v>
      </c>
      <c r="F926" s="1132" t="s">
        <v>5288</v>
      </c>
      <c r="G926" s="1132"/>
      <c r="H926" s="1132"/>
      <c r="I926" s="1132" t="str">
        <f t="shared" si="42"/>
        <v>--Mar---Sep--</v>
      </c>
      <c r="J926" s="1132" t="str">
        <f>IF(ISNUMBER(MATCH(F926,Jan_Inputs_Calc!O:O,0)),"Jan","-")</f>
        <v>-</v>
      </c>
      <c r="K926" s="1132" t="str">
        <f>IF(ISNUMBER(MATCH(F926,Mar_Inputs_Calc_exHACC!O:O,0)),"Mar","-")</f>
        <v>Mar</v>
      </c>
      <c r="L926" s="1132" t="str">
        <f>IF(ISNUMBER(MATCH(F926,Jul_Inputs_Calc!P:P,0)),"Jul","-")</f>
        <v>-</v>
      </c>
      <c r="M926" s="1132" t="str">
        <f>IF(ISNUMBER(MATCH(F926,Sep_Inputs_Calc!O:O,0)),"Sep","-")</f>
        <v>Sep</v>
      </c>
      <c r="N926" s="1132" t="str">
        <f>IF(ISNUMBER(MATCH(F1722,Oct_Inputs_Calc!O:O,0)),"Oct","-")</f>
        <v>-</v>
      </c>
      <c r="O926" s="1132"/>
      <c r="P926" s="1138" t="str">
        <f>IF(A926=
"A",_xlfn.XLOOKUP(F926,'Section A - Public Patients'!T:T,'Section A - Public Patients'!S:S),
IF(A926="B",_xlfn.XLOOKUP(F926,'Section B - Private Patients'!T:T,'Section B - Private Patients'!S:S),
IF(A926="C",_xlfn.XLOOKUP(F926,'Section C - Psych &amp; Mental Hlth'!T:T,'Section C - Psych &amp; Mental Hlth'!S:S),
IF(A926="D",_xlfn.XLOOKUP(F926,'Section D - Res Com.Care, MPHS '!T:T,'Section D - Res Com.Care, MPHS '!S:S),
IF(A926="E",_xlfn.XLOOKUP(F926,'Section E - Miscellaneous '!T:T,'Section E - Miscellaneous '!S:S))))))</f>
        <v>INPUT-ND</v>
      </c>
      <c r="Q926" s="1145" t="str">
        <f>IF(A926=
"A",_xlfn.XLOOKUP(F926,'Section A - Public Patients'!T:T,'Section A - Public Patients'!V:V),
IF(A926="B",_xlfn.XLOOKUP(F926,'Section B - Private Patients'!T:T,'Section B - Private Patients'!V:V),
IF(A926="C",_xlfn.XLOOKUP(F926,'Section C - Psych &amp; Mental Hlth'!T:T,'Section C - Psych &amp; Mental Hlth'!V:V),
IF(A926="D",_xlfn.XLOOKUP(F926,'Section D - Res Com.Care, MPHS '!T:T,'Section D - Res Com.Care, MPHS '!V:V),
IF(A926="E",_xlfn.XLOOKUP(F926,'Section E - Miscellaneous '!T:T,'Section E - Miscellaneous '!V:V))))))</f>
        <v>D-1.1-010</v>
      </c>
      <c r="R926" s="1202" t="str">
        <f t="shared" si="44"/>
        <v>GPRCF21+Non AG public residential care bed - over 21 90007182</v>
      </c>
    </row>
    <row r="927" spans="1:18" x14ac:dyDescent="0.2">
      <c r="A927" s="1078" t="str">
        <f t="shared" si="43"/>
        <v>D</v>
      </c>
      <c r="B927" s="1086" t="s">
        <v>1379</v>
      </c>
      <c r="C927" s="1438" t="s">
        <v>1382</v>
      </c>
      <c r="D927" s="1089" t="s">
        <v>1383</v>
      </c>
      <c r="E927" s="1438">
        <v>90006379</v>
      </c>
      <c r="F927" s="1132" t="s">
        <v>5289</v>
      </c>
      <c r="G927" s="1132"/>
      <c r="H927" s="1132"/>
      <c r="I927" s="1132" t="str">
        <f t="shared" si="42"/>
        <v>Jan--------</v>
      </c>
      <c r="J927" s="1132" t="str">
        <f>IF(ISNUMBER(MATCH(F927,Jan_Inputs_Calc!O:O,0)),"Jan","-")</f>
        <v>Jan</v>
      </c>
      <c r="K927" s="1132" t="str">
        <f>IF(ISNUMBER(MATCH(F927,Mar_Inputs_Calc_exHACC!O:O,0)),"Mar","-")</f>
        <v>-</v>
      </c>
      <c r="L927" s="1132" t="str">
        <f>IF(ISNUMBER(MATCH(F927,Jul_Inputs_Calc!P:P,0)),"Jul","-")</f>
        <v>-</v>
      </c>
      <c r="M927" s="1132" t="str">
        <f>IF(ISNUMBER(MATCH(F927,Sep_Inputs_Calc!O:O,0)),"Sep","-")</f>
        <v>-</v>
      </c>
      <c r="N927" s="1132" t="str">
        <f>IF(ISNUMBER(MATCH(F1723,Oct_Inputs_Calc!O:O,0)),"Oct","-")</f>
        <v>-</v>
      </c>
      <c r="O927" s="1132"/>
      <c r="P927" s="1138" t="str">
        <f>IF(A927=
"A",_xlfn.XLOOKUP(F927,'Section A - Public Patients'!T:T,'Section A - Public Patients'!S:S),
IF(A927="B",_xlfn.XLOOKUP(F927,'Section B - Private Patients'!T:T,'Section B - Private Patients'!S:S),
IF(A927="C",_xlfn.XLOOKUP(F927,'Section C - Psych &amp; Mental Hlth'!T:T,'Section C - Psych &amp; Mental Hlth'!S:S),
IF(A927="D",_xlfn.XLOOKUP(F927,'Section D - Res Com.Care, MPHS '!T:T,'Section D - Res Com.Care, MPHS '!S:S),
IF(A927="E",_xlfn.XLOOKUP(F927,'Section E - Miscellaneous '!T:T,'Section E - Miscellaneous '!S:S))))))</f>
        <v>INPUT</v>
      </c>
      <c r="Q927" s="1145" t="str">
        <f>IF(A927=
"A",_xlfn.XLOOKUP(F927,'Section A - Public Patients'!T:T,'Section A - Public Patients'!V:V),
IF(A927="B",_xlfn.XLOOKUP(F927,'Section B - Private Patients'!T:T,'Section B - Private Patients'!V:V),
IF(A927="C",_xlfn.XLOOKUP(F927,'Section C - Psych &amp; Mental Hlth'!T:T,'Section C - Psych &amp; Mental Hlth'!V:V),
IF(A927="D",_xlfn.XLOOKUP(F927,'Section D - Res Com.Care, MPHS '!T:T,'Section D - Res Com.Care, MPHS '!V:V),
IF(A927="E",_xlfn.XLOOKUP(F927,'Section E - Miscellaneous '!T:T,'Section E - Miscellaneous '!V:V))))))</f>
        <v>D-1.1-011</v>
      </c>
      <c r="R927" s="1202" t="str">
        <f t="shared" si="44"/>
        <v>GPRCFU21Non AG public residential care bed - under 2190006379</v>
      </c>
    </row>
    <row r="928" spans="1:18" x14ac:dyDescent="0.2">
      <c r="A928" s="1078" t="str">
        <f t="shared" si="43"/>
        <v>D</v>
      </c>
      <c r="B928" s="1086" t="s">
        <v>1379</v>
      </c>
      <c r="C928" s="1438" t="s">
        <v>1384</v>
      </c>
      <c r="D928" s="1089" t="s">
        <v>1385</v>
      </c>
      <c r="E928" s="1438">
        <v>90007183</v>
      </c>
      <c r="F928" s="1132" t="s">
        <v>5290</v>
      </c>
      <c r="G928" s="1132"/>
      <c r="H928" s="1132"/>
      <c r="I928" s="1132" t="str">
        <f t="shared" si="42"/>
        <v>Jan--------</v>
      </c>
      <c r="J928" s="1132" t="str">
        <f>IF(ISNUMBER(MATCH(F928,Jan_Inputs_Calc!O:O,0)),"Jan","-")</f>
        <v>Jan</v>
      </c>
      <c r="K928" s="1132" t="str">
        <f>IF(ISNUMBER(MATCH(F928,Mar_Inputs_Calc_exHACC!O:O,0)),"Mar","-")</f>
        <v>-</v>
      </c>
      <c r="L928" s="1132" t="str">
        <f>IF(ISNUMBER(MATCH(F928,Jul_Inputs_Calc!P:P,0)),"Jul","-")</f>
        <v>-</v>
      </c>
      <c r="M928" s="1132" t="str">
        <f>IF(ISNUMBER(MATCH(F928,Sep_Inputs_Calc!O:O,0)),"Sep","-")</f>
        <v>-</v>
      </c>
      <c r="N928" s="1132" t="str">
        <f>IF(ISNUMBER(MATCH(F1724,Oct_Inputs_Calc!O:O,0)),"Oct","-")</f>
        <v>-</v>
      </c>
      <c r="O928" s="1132"/>
      <c r="P928" s="1138" t="str">
        <f>IF(A928=
"A",_xlfn.XLOOKUP(F928,'Section A - Public Patients'!T:T,'Section A - Public Patients'!S:S),
IF(A928="B",_xlfn.XLOOKUP(F928,'Section B - Private Patients'!T:T,'Section B - Private Patients'!S:S),
IF(A928="C",_xlfn.XLOOKUP(F928,'Section C - Psych &amp; Mental Hlth'!T:T,'Section C - Psych &amp; Mental Hlth'!S:S),
IF(A928="D",_xlfn.XLOOKUP(F928,'Section D - Res Com.Care, MPHS '!T:T,'Section D - Res Com.Care, MPHS '!S:S),
IF(A928="E",_xlfn.XLOOKUP(F928,'Section E - Miscellaneous '!T:T,'Section E - Miscellaneous '!S:S))))))</f>
        <v>LINKED</v>
      </c>
      <c r="Q928" s="1145" t="str">
        <f>IF(A928=
"A",_xlfn.XLOOKUP(F928,'Section A - Public Patients'!T:T,'Section A - Public Patients'!V:V),
IF(A928="B",_xlfn.XLOOKUP(F928,'Section B - Private Patients'!T:T,'Section B - Private Patients'!V:V),
IF(A928="C",_xlfn.XLOOKUP(F928,'Section C - Psych &amp; Mental Hlth'!T:T,'Section C - Psych &amp; Mental Hlth'!V:V),
IF(A928="D",_xlfn.XLOOKUP(F928,'Section D - Res Com.Care, MPHS '!T:T,'Section D - Res Com.Care, MPHS '!V:V),
IF(A928="E",_xlfn.XLOOKUP(F928,'Section E - Miscellaneous '!T:T,'Section E - Miscellaneous '!V:V))))))</f>
        <v>D-1.1-011</v>
      </c>
      <c r="R928" s="1202" t="str">
        <f t="shared" si="44"/>
        <v>GPRCFU18Non AG residential care - under 18 90007183</v>
      </c>
    </row>
    <row r="929" spans="1:18" x14ac:dyDescent="0.2">
      <c r="A929" s="1078" t="str">
        <f t="shared" si="43"/>
        <v>D</v>
      </c>
      <c r="B929" s="1086" t="s">
        <v>1379</v>
      </c>
      <c r="C929" s="1438" t="s">
        <v>1377</v>
      </c>
      <c r="D929" s="1089" t="s">
        <v>1386</v>
      </c>
      <c r="E929" s="1438">
        <v>90005676</v>
      </c>
      <c r="F929" s="1132" t="s">
        <v>5291</v>
      </c>
      <c r="G929" s="1132"/>
      <c r="H929" s="1132"/>
      <c r="I929" s="1132" t="str">
        <f t="shared" si="42"/>
        <v>--Mar---Sep--</v>
      </c>
      <c r="J929" s="1132" t="str">
        <f>IF(ISNUMBER(MATCH(F929,Jan_Inputs_Calc!O:O,0)),"Jan","-")</f>
        <v>-</v>
      </c>
      <c r="K929" s="1132" t="str">
        <f>IF(ISNUMBER(MATCH(F929,Mar_Inputs_Calc_exHACC!O:O,0)),"Mar","-")</f>
        <v>Mar</v>
      </c>
      <c r="L929" s="1132" t="str">
        <f>IF(ISNUMBER(MATCH(F929,Jul_Inputs_Calc!P:P,0)),"Jul","-")</f>
        <v>-</v>
      </c>
      <c r="M929" s="1132" t="str">
        <f>IF(ISNUMBER(MATCH(F929,Sep_Inputs_Calc!O:O,0)),"Sep","-")</f>
        <v>Sep</v>
      </c>
      <c r="N929" s="1132" t="str">
        <f>IF(ISNUMBER(MATCH(F1725,Oct_Inputs_Calc!O:O,0)),"Oct","-")</f>
        <v>-</v>
      </c>
      <c r="O929" s="1132"/>
      <c r="P929" s="1138" t="str">
        <f>IF(A929=
"A",_xlfn.XLOOKUP(F929,'Section A - Public Patients'!T:T,'Section A - Public Patients'!S:S),
IF(A929="B",_xlfn.XLOOKUP(F929,'Section B - Private Patients'!T:T,'Section B - Private Patients'!S:S),
IF(A929="C",_xlfn.XLOOKUP(F929,'Section C - Psych &amp; Mental Hlth'!T:T,'Section C - Psych &amp; Mental Hlth'!S:S),
IF(A929="D",_xlfn.XLOOKUP(F929,'Section D - Res Com.Care, MPHS '!T:T,'Section D - Res Com.Care, MPHS '!S:S),
IF(A929="E",_xlfn.XLOOKUP(F929,'Section E - Miscellaneous '!T:T,'Section E - Miscellaneous '!S:S))))))</f>
        <v>INPUT-ND</v>
      </c>
      <c r="Q929" s="1145" t="str">
        <f>IF(A929=
"A",_xlfn.XLOOKUP(F929,'Section A - Public Patients'!T:T,'Section A - Public Patients'!V:V),
IF(A929="B",_xlfn.XLOOKUP(F929,'Section B - Private Patients'!T:T,'Section B - Private Patients'!V:V),
IF(A929="C",_xlfn.XLOOKUP(F929,'Section C - Psych &amp; Mental Hlth'!T:T,'Section C - Psych &amp; Mental Hlth'!V:V),
IF(A929="D",_xlfn.XLOOKUP(F929,'Section D - Res Com.Care, MPHS '!T:T,'Section D - Res Com.Care, MPHS '!V:V),
IF(A929="E",_xlfn.XLOOKUP(F929,'Section E - Miscellaneous '!T:T,'Section E - Miscellaneous '!V:V))))))</f>
        <v>D-1.1-013</v>
      </c>
      <c r="R929" s="1202" t="str">
        <f t="shared" si="44"/>
        <v>GPRCFRNon AG public residential care - respite bed 90005676</v>
      </c>
    </row>
    <row r="930" spans="1:18" x14ac:dyDescent="0.2">
      <c r="A930" s="1078" t="str">
        <f t="shared" si="43"/>
        <v>D</v>
      </c>
      <c r="B930" s="1086" t="s">
        <v>1379</v>
      </c>
      <c r="C930" s="1438" t="s">
        <v>1387</v>
      </c>
      <c r="D930" s="1089" t="s">
        <v>1388</v>
      </c>
      <c r="E930" s="1438">
        <v>90007184</v>
      </c>
      <c r="F930" s="1132" t="s">
        <v>5292</v>
      </c>
      <c r="G930" s="1132"/>
      <c r="H930" s="1132"/>
      <c r="I930" s="1132" t="str">
        <f t="shared" si="42"/>
        <v>Jan--------</v>
      </c>
      <c r="J930" s="1132" t="str">
        <f>IF(ISNUMBER(MATCH(F930,Jan_Inputs_Calc!O:O,0)),"Jan","-")</f>
        <v>Jan</v>
      </c>
      <c r="K930" s="1132" t="str">
        <f>IF(ISNUMBER(MATCH(F930,Mar_Inputs_Calc_exHACC!O:O,0)),"Mar","-")</f>
        <v>-</v>
      </c>
      <c r="L930" s="1132" t="str">
        <f>IF(ISNUMBER(MATCH(F930,Jul_Inputs_Calc!P:P,0)),"Jul","-")</f>
        <v>-</v>
      </c>
      <c r="M930" s="1132" t="str">
        <f>IF(ISNUMBER(MATCH(F930,Sep_Inputs_Calc!O:O,0)),"Sep","-")</f>
        <v>-</v>
      </c>
      <c r="N930" s="1132" t="str">
        <f>IF(ISNUMBER(MATCH(F1726,Oct_Inputs_Calc!O:O,0)),"Oct","-")</f>
        <v>-</v>
      </c>
      <c r="O930" s="1132"/>
      <c r="P930" s="1138" t="str">
        <f>IF(A930=
"A",_xlfn.XLOOKUP(F930,'Section A - Public Patients'!T:T,'Section A - Public Patients'!S:S),
IF(A930="B",_xlfn.XLOOKUP(F930,'Section B - Private Patients'!T:T,'Section B - Private Patients'!S:S),
IF(A930="C",_xlfn.XLOOKUP(F930,'Section C - Psych &amp; Mental Hlth'!T:T,'Section C - Psych &amp; Mental Hlth'!S:S),
IF(A930="D",_xlfn.XLOOKUP(F930,'Section D - Res Com.Care, MPHS '!T:T,'Section D - Res Com.Care, MPHS '!S:S),
IF(A930="E",_xlfn.XLOOKUP(F930,'Section E - Miscellaneous '!T:T,'Section E - Miscellaneous '!S:S))))))</f>
        <v>INPUT-ND</v>
      </c>
      <c r="Q930" s="1145" t="str">
        <f>IF(A930=
"A",_xlfn.XLOOKUP(F930,'Section A - Public Patients'!T:T,'Section A - Public Patients'!V:V),
IF(A930="B",_xlfn.XLOOKUP(F930,'Section B - Private Patients'!T:T,'Section B - Private Patients'!V:V),
IF(A930="C",_xlfn.XLOOKUP(F930,'Section C - Psych &amp; Mental Hlth'!T:T,'Section C - Psych &amp; Mental Hlth'!V:V),
IF(A930="D",_xlfn.XLOOKUP(F930,'Section D - Res Com.Care, MPHS '!T:T,'Section D - Res Com.Care, MPHS '!V:V),
IF(A930="E",_xlfn.XLOOKUP(F930,'Section E - Miscellaneous '!T:T,'Section E - Miscellaneous '!V:V))))))</f>
        <v>D-1.1-014</v>
      </c>
      <c r="R930" s="1202" t="str">
        <f t="shared" si="44"/>
        <v>GPRCFRU21Non AG public residential care - respite bed - under 2190007184</v>
      </c>
    </row>
    <row r="931" spans="1:18" x14ac:dyDescent="0.2">
      <c r="A931" s="1078" t="str">
        <f t="shared" si="43"/>
        <v>D</v>
      </c>
      <c r="B931" s="1086" t="s">
        <v>1379</v>
      </c>
      <c r="C931" s="1438" t="s">
        <v>1389</v>
      </c>
      <c r="D931" s="1089" t="s">
        <v>1390</v>
      </c>
      <c r="E931" s="1438">
        <v>90006380</v>
      </c>
      <c r="F931" s="1132" t="s">
        <v>5293</v>
      </c>
      <c r="G931" s="1132"/>
      <c r="H931" s="1132"/>
      <c r="I931" s="1132" t="str">
        <f t="shared" si="42"/>
        <v>Jan--------</v>
      </c>
      <c r="J931" s="1132" t="str">
        <f>IF(ISNUMBER(MATCH(F931,Jan_Inputs_Calc!O:O,0)),"Jan","-")</f>
        <v>Jan</v>
      </c>
      <c r="K931" s="1132" t="str">
        <f>IF(ISNUMBER(MATCH(F931,Mar_Inputs_Calc_exHACC!O:O,0)),"Mar","-")</f>
        <v>-</v>
      </c>
      <c r="L931" s="1132" t="str">
        <f>IF(ISNUMBER(MATCH(F931,Jul_Inputs_Calc!P:P,0)),"Jul","-")</f>
        <v>-</v>
      </c>
      <c r="M931" s="1132" t="str">
        <f>IF(ISNUMBER(MATCH(F931,Sep_Inputs_Calc!O:O,0)),"Sep","-")</f>
        <v>-</v>
      </c>
      <c r="N931" s="1132" t="str">
        <f>IF(ISNUMBER(MATCH(F1727,Oct_Inputs_Calc!O:O,0)),"Oct","-")</f>
        <v>-</v>
      </c>
      <c r="O931" s="1132"/>
      <c r="P931" s="1138" t="str">
        <f>IF(A931=
"A",_xlfn.XLOOKUP(F931,'Section A - Public Patients'!T:T,'Section A - Public Patients'!S:S),
IF(A931="B",_xlfn.XLOOKUP(F931,'Section B - Private Patients'!T:T,'Section B - Private Patients'!S:S),
IF(A931="C",_xlfn.XLOOKUP(F931,'Section C - Psych &amp; Mental Hlth'!T:T,'Section C - Psych &amp; Mental Hlth'!S:S),
IF(A931="D",_xlfn.XLOOKUP(F931,'Section D - Res Com.Care, MPHS '!T:T,'Section D - Res Com.Care, MPHS '!S:S),
IF(A931="E",_xlfn.XLOOKUP(F931,'Section E - Miscellaneous '!T:T,'Section E - Miscellaneous '!S:S))))))</f>
        <v>INPUT-ND</v>
      </c>
      <c r="Q931" s="1145" t="str">
        <f>IF(A931=
"A",_xlfn.XLOOKUP(F931,'Section A - Public Patients'!T:T,'Section A - Public Patients'!V:V),
IF(A931="B",_xlfn.XLOOKUP(F931,'Section B - Private Patients'!T:T,'Section B - Private Patients'!V:V),
IF(A931="C",_xlfn.XLOOKUP(F931,'Section C - Psych &amp; Mental Hlth'!T:T,'Section C - Psych &amp; Mental Hlth'!V:V),
IF(A931="D",_xlfn.XLOOKUP(F931,'Section D - Res Com.Care, MPHS '!T:T,'Section D - Res Com.Care, MPHS '!V:V),
IF(A931="E",_xlfn.XLOOKUP(F931,'Section E - Miscellaneous '!T:T,'Section E - Miscellaneous '!V:V))))))</f>
        <v>D-1.1-015</v>
      </c>
      <c r="R931" s="1202" t="str">
        <f t="shared" si="44"/>
        <v>GPRCFRU18Non AG public residential care - respite bed - under 18 90006380</v>
      </c>
    </row>
    <row r="932" spans="1:18" x14ac:dyDescent="0.2">
      <c r="A932" s="1078" t="str">
        <f t="shared" si="43"/>
        <v>D</v>
      </c>
      <c r="B932" s="1086" t="s">
        <v>1379</v>
      </c>
      <c r="C932" s="1438" t="s">
        <v>1391</v>
      </c>
      <c r="D932" s="1089" t="s">
        <v>1392</v>
      </c>
      <c r="E932" s="1438">
        <v>90007185</v>
      </c>
      <c r="F932" s="1132" t="s">
        <v>5294</v>
      </c>
      <c r="G932" s="1132"/>
      <c r="H932" s="1132"/>
      <c r="I932" s="1132" t="str">
        <f t="shared" si="42"/>
        <v>--Mar---Sep--</v>
      </c>
      <c r="J932" s="1132" t="str">
        <f>IF(ISNUMBER(MATCH(F932,Jan_Inputs_Calc!O:O,0)),"Jan","-")</f>
        <v>-</v>
      </c>
      <c r="K932" s="1132" t="str">
        <f>IF(ISNUMBER(MATCH(F932,Mar_Inputs_Calc_exHACC!O:O,0)),"Mar","-")</f>
        <v>Mar</v>
      </c>
      <c r="L932" s="1132" t="str">
        <f>IF(ISNUMBER(MATCH(F932,Jul_Inputs_Calc!P:P,0)),"Jul","-")</f>
        <v>-</v>
      </c>
      <c r="M932" s="1132" t="str">
        <f>IF(ISNUMBER(MATCH(F932,Sep_Inputs_Calc!O:O,0)),"Sep","-")</f>
        <v>Sep</v>
      </c>
      <c r="N932" s="1132" t="str">
        <f>IF(ISNUMBER(MATCH(F1728,Oct_Inputs_Calc!O:O,0)),"Oct","-")</f>
        <v>-</v>
      </c>
      <c r="O932" s="1132"/>
      <c r="P932" s="1138" t="str">
        <f>IF(A932=
"A",_xlfn.XLOOKUP(F932,'Section A - Public Patients'!T:T,'Section A - Public Patients'!S:S),
IF(A932="B",_xlfn.XLOOKUP(F932,'Section B - Private Patients'!T:T,'Section B - Private Patients'!S:S),
IF(A932="C",_xlfn.XLOOKUP(F932,'Section C - Psych &amp; Mental Hlth'!T:T,'Section C - Psych &amp; Mental Hlth'!S:S),
IF(A932="D",_xlfn.XLOOKUP(F932,'Section D - Res Com.Care, MPHS '!T:T,'Section D - Res Com.Care, MPHS '!S:S),
IF(A932="E",_xlfn.XLOOKUP(F932,'Section E - Miscellaneous '!T:T,'Section E - Miscellaneous '!S:S))))))</f>
        <v>INPUT-ND</v>
      </c>
      <c r="Q932" s="1145" t="str">
        <f>IF(A932=
"A",_xlfn.XLOOKUP(F932,'Section A - Public Patients'!T:T,'Section A - Public Patients'!V:V),
IF(A932="B",_xlfn.XLOOKUP(F932,'Section B - Private Patients'!T:T,'Section B - Private Patients'!V:V),
IF(A932="C",_xlfn.XLOOKUP(F932,'Section C - Psych &amp; Mental Hlth'!T:T,'Section C - Psych &amp; Mental Hlth'!V:V),
IF(A932="D",_xlfn.XLOOKUP(F932,'Section D - Res Com.Care, MPHS '!T:T,'Section D - Res Com.Care, MPHS '!V:V),
IF(A932="E",_xlfn.XLOOKUP(F932,'Section E - Miscellaneous '!T:T,'Section E - Miscellaneous '!V:V))))))</f>
        <v>D-1.1-016</v>
      </c>
      <c r="R932" s="1202" t="str">
        <f t="shared" si="44"/>
        <v>GPRCFLCNon-AG public residential care - low care90007185</v>
      </c>
    </row>
    <row r="933" spans="1:18" x14ac:dyDescent="0.2">
      <c r="A933" s="1078" t="str">
        <f t="shared" si="43"/>
        <v>D</v>
      </c>
      <c r="B933" s="1086" t="s">
        <v>1399</v>
      </c>
      <c r="C933" s="1438" t="s">
        <v>1400</v>
      </c>
      <c r="D933" s="1089" t="s">
        <v>1401</v>
      </c>
      <c r="E933" s="1438">
        <v>90005978</v>
      </c>
      <c r="F933" s="1132" t="s">
        <v>5295</v>
      </c>
      <c r="G933" s="1132"/>
      <c r="H933" s="1132"/>
      <c r="I933" s="1132" t="str">
        <f t="shared" si="42"/>
        <v>--Mar---Sep--</v>
      </c>
      <c r="J933" s="1132" t="str">
        <f>IF(ISNUMBER(MATCH(F933,Jan_Inputs_Calc!O:O,0)),"Jan","-")</f>
        <v>-</v>
      </c>
      <c r="K933" s="1132" t="str">
        <f>IF(ISNUMBER(MATCH(F933,Mar_Inputs_Calc_exHACC!O:O,0)),"Mar","-")</f>
        <v>Mar</v>
      </c>
      <c r="L933" s="1132" t="str">
        <f>IF(ISNUMBER(MATCH(F933,Jul_Inputs_Calc!P:P,0)),"Jul","-")</f>
        <v>-</v>
      </c>
      <c r="M933" s="1132" t="str">
        <f>IF(ISNUMBER(MATCH(F933,Sep_Inputs_Calc!O:O,0)),"Sep","-")</f>
        <v>Sep</v>
      </c>
      <c r="N933" s="1132" t="str">
        <f>IF(ISNUMBER(MATCH(F1729,Oct_Inputs_Calc!O:O,0)),"Oct","-")</f>
        <v>-</v>
      </c>
      <c r="O933" s="1132"/>
      <c r="P933" s="1138" t="str">
        <f>IF(A933=
"A",_xlfn.XLOOKUP(F933,'Section A - Public Patients'!T:T,'Section A - Public Patients'!S:S),
IF(A933="B",_xlfn.XLOOKUP(F933,'Section B - Private Patients'!T:T,'Section B - Private Patients'!S:S),
IF(A933="C",_xlfn.XLOOKUP(F933,'Section C - Psych &amp; Mental Hlth'!T:T,'Section C - Psych &amp; Mental Hlth'!S:S),
IF(A933="D",_xlfn.XLOOKUP(F933,'Section D - Res Com.Care, MPHS '!T:T,'Section D - Res Com.Care, MPHS '!S:S),
IF(A933="E",_xlfn.XLOOKUP(F933,'Section E - Miscellaneous '!T:T,'Section E - Miscellaneous '!S:S))))))</f>
        <v>LINKED</v>
      </c>
      <c r="Q933" s="1145" t="str">
        <f>IF(A933=
"A",_xlfn.XLOOKUP(F933,'Section A - Public Patients'!T:T,'Section A - Public Patients'!V:V),
IF(A933="B",_xlfn.XLOOKUP(F933,'Section B - Private Patients'!T:T,'Section B - Private Patients'!V:V),
IF(A933="C",_xlfn.XLOOKUP(F933,'Section C - Psych &amp; Mental Hlth'!T:T,'Section C - Psych &amp; Mental Hlth'!V:V),
IF(A933="D",_xlfn.XLOOKUP(F933,'Section D - Res Com.Care, MPHS '!T:T,'Section D - Res Com.Care, MPHS '!V:V),
IF(A933="E",_xlfn.XLOOKUP(F933,'Section E - Miscellaneous '!T:T,'Section E - Miscellaneous '!V:V))))))</f>
        <v>D-1.1-004</v>
      </c>
      <c r="R933" s="1202" t="str">
        <f t="shared" si="44"/>
        <v>GPRCP714 Residential Care90005978</v>
      </c>
    </row>
    <row r="934" spans="1:18" x14ac:dyDescent="0.2">
      <c r="A934" s="1078" t="str">
        <f t="shared" si="43"/>
        <v>D</v>
      </c>
      <c r="B934" s="1086" t="s">
        <v>1399</v>
      </c>
      <c r="C934" s="1438" t="s">
        <v>1403</v>
      </c>
      <c r="D934" s="1089" t="s">
        <v>1404</v>
      </c>
      <c r="E934" s="1438">
        <v>90007186</v>
      </c>
      <c r="F934" s="1132" t="s">
        <v>5296</v>
      </c>
      <c r="G934" s="1132"/>
      <c r="H934" s="1132"/>
      <c r="I934" s="1132" t="str">
        <f t="shared" si="42"/>
        <v>--Mar---Sep--</v>
      </c>
      <c r="J934" s="1132" t="str">
        <f>IF(ISNUMBER(MATCH(F934,Jan_Inputs_Calc!O:O,0)),"Jan","-")</f>
        <v>-</v>
      </c>
      <c r="K934" s="1132" t="str">
        <f>IF(ISNUMBER(MATCH(F934,Mar_Inputs_Calc_exHACC!O:O,0)),"Mar","-")</f>
        <v>Mar</v>
      </c>
      <c r="L934" s="1132" t="str">
        <f>IF(ISNUMBER(MATCH(F934,Jul_Inputs_Calc!P:P,0)),"Jul","-")</f>
        <v>-</v>
      </c>
      <c r="M934" s="1132" t="str">
        <f>IF(ISNUMBER(MATCH(F934,Sep_Inputs_Calc!O:O,0)),"Sep","-")</f>
        <v>Sep</v>
      </c>
      <c r="N934" s="1132" t="str">
        <f>IF(ISNUMBER(MATCH(F1730,Oct_Inputs_Calc!O:O,0)),"Oct","-")</f>
        <v>-</v>
      </c>
      <c r="O934" s="1132"/>
      <c r="P934" s="1138" t="str">
        <f>IF(A934=
"A",_xlfn.XLOOKUP(F934,'Section A - Public Patients'!T:T,'Section A - Public Patients'!S:S),
IF(A934="B",_xlfn.XLOOKUP(F934,'Section B - Private Patients'!T:T,'Section B - Private Patients'!S:S),
IF(A934="C",_xlfn.XLOOKUP(F934,'Section C - Psych &amp; Mental Hlth'!T:T,'Section C - Psych &amp; Mental Hlth'!S:S),
IF(A934="D",_xlfn.XLOOKUP(F934,'Section D - Res Com.Care, MPHS '!T:T,'Section D - Res Com.Care, MPHS '!S:S),
IF(A934="E",_xlfn.XLOOKUP(F934,'Section E - Miscellaneous '!T:T,'Section E - Miscellaneous '!S:S))))))</f>
        <v>INPUT-ND</v>
      </c>
      <c r="Q934" s="1145" t="str">
        <f>IF(A934=
"A",_xlfn.XLOOKUP(F934,'Section A - Public Patients'!T:T,'Section A - Public Patients'!V:V),
IF(A934="B",_xlfn.XLOOKUP(F934,'Section B - Private Patients'!T:T,'Section B - Private Patients'!V:V),
IF(A934="C",_xlfn.XLOOKUP(F934,'Section C - Psych &amp; Mental Hlth'!T:T,'Section C - Psych &amp; Mental Hlth'!V:V),
IF(A934="D",_xlfn.XLOOKUP(F934,'Section D - Res Com.Care, MPHS '!T:T,'Section D - Res Com.Care, MPHS '!V:V),
IF(A934="E",_xlfn.XLOOKUP(F934,'Section E - Miscellaneous '!T:T,'Section E - Miscellaneous '!V:V))))))</f>
        <v>D-1.1-018</v>
      </c>
      <c r="R934" s="1202" t="str">
        <f t="shared" si="44"/>
        <v>GPRCSPStandard Resident Contribution - Includes respite residents90007186</v>
      </c>
    </row>
    <row r="935" spans="1:18" x14ac:dyDescent="0.2">
      <c r="A935" s="1078" t="str">
        <f t="shared" si="43"/>
        <v>D</v>
      </c>
      <c r="B935" s="1086" t="s">
        <v>1399</v>
      </c>
      <c r="C935" s="1438" t="s">
        <v>1405</v>
      </c>
      <c r="D935" s="1089" t="s">
        <v>1406</v>
      </c>
      <c r="E935" s="1438">
        <v>90006381</v>
      </c>
      <c r="F935" s="1132" t="s">
        <v>5297</v>
      </c>
      <c r="G935" s="1132"/>
      <c r="H935" s="1132"/>
      <c r="I935" s="1132" t="str">
        <f t="shared" si="42"/>
        <v>--Mar---Sep--</v>
      </c>
      <c r="J935" s="1132" t="str">
        <f>IF(ISNUMBER(MATCH(F935,Jan_Inputs_Calc!O:O,0)),"Jan","-")</f>
        <v>-</v>
      </c>
      <c r="K935" s="1132" t="str">
        <f>IF(ISNUMBER(MATCH(F935,Mar_Inputs_Calc_exHACC!O:O,0)),"Mar","-")</f>
        <v>Mar</v>
      </c>
      <c r="L935" s="1132" t="str">
        <f>IF(ISNUMBER(MATCH(F935,Jul_Inputs_Calc!P:P,0)),"Jul","-")</f>
        <v>-</v>
      </c>
      <c r="M935" s="1132" t="str">
        <f>IF(ISNUMBER(MATCH(F935,Sep_Inputs_Calc!O:O,0)),"Sep","-")</f>
        <v>Sep</v>
      </c>
      <c r="N935" s="1132" t="str">
        <f>IF(ISNUMBER(MATCH(F1731,Oct_Inputs_Calc!O:O,0)),"Oct","-")</f>
        <v>-</v>
      </c>
      <c r="O935" s="1132"/>
      <c r="P935" s="1138" t="str">
        <f>IF(A935=
"A",_xlfn.XLOOKUP(F935,'Section A - Public Patients'!T:T,'Section A - Public Patients'!S:S),
IF(A935="B",_xlfn.XLOOKUP(F935,'Section B - Private Patients'!T:T,'Section B - Private Patients'!S:S),
IF(A935="C",_xlfn.XLOOKUP(F935,'Section C - Psych &amp; Mental Hlth'!T:T,'Section C - Psych &amp; Mental Hlth'!S:S),
IF(A935="D",_xlfn.XLOOKUP(F935,'Section D - Res Com.Care, MPHS '!T:T,'Section D - Res Com.Care, MPHS '!S:S),
IF(A935="E",_xlfn.XLOOKUP(F935,'Section E - Miscellaneous '!T:T,'Section E - Miscellaneous '!S:S))))))</f>
        <v>INPUT-ND</v>
      </c>
      <c r="Q935" s="1145" t="str">
        <f>IF(A935=
"A",_xlfn.XLOOKUP(F935,'Section A - Public Patients'!T:T,'Section A - Public Patients'!V:V),
IF(A935="B",_xlfn.XLOOKUP(F935,'Section B - Private Patients'!T:T,'Section B - Private Patients'!V:V),
IF(A935="C",_xlfn.XLOOKUP(F935,'Section C - Psych &amp; Mental Hlth'!T:T,'Section C - Psych &amp; Mental Hlth'!V:V),
IF(A935="D",_xlfn.XLOOKUP(F935,'Section D - Res Com.Care, MPHS '!T:T,'Section D - Res Com.Care, MPHS '!V:V),
IF(A935="E",_xlfn.XLOOKUP(F935,'Section E - Miscellaneous '!T:T,'Section E - Miscellaneous '!V:V))))))</f>
        <v>D-1.1-019</v>
      </c>
      <c r="R935" s="1202" t="str">
        <f t="shared" si="44"/>
        <v>GPRCPRPProtected Resident Contribution90006381</v>
      </c>
    </row>
    <row r="936" spans="1:18" x14ac:dyDescent="0.2">
      <c r="A936" s="1078" t="str">
        <f t="shared" si="43"/>
        <v>D</v>
      </c>
      <c r="B936" s="1086" t="s">
        <v>1399</v>
      </c>
      <c r="C936" s="1438" t="s">
        <v>1407</v>
      </c>
      <c r="D936" s="1089" t="s">
        <v>1408</v>
      </c>
      <c r="E936" s="1438">
        <v>90007187</v>
      </c>
      <c r="F936" s="1132" t="s">
        <v>5298</v>
      </c>
      <c r="G936" s="1132"/>
      <c r="H936" s="1132"/>
      <c r="I936" s="1132" t="str">
        <f t="shared" si="42"/>
        <v>--Mar---Sep--</v>
      </c>
      <c r="J936" s="1132" t="str">
        <f>IF(ISNUMBER(MATCH(F936,Jan_Inputs_Calc!O:O,0)),"Jan","-")</f>
        <v>-</v>
      </c>
      <c r="K936" s="1132" t="str">
        <f>IF(ISNUMBER(MATCH(F936,Mar_Inputs_Calc_exHACC!O:O,0)),"Mar","-")</f>
        <v>Mar</v>
      </c>
      <c r="L936" s="1132" t="str">
        <f>IF(ISNUMBER(MATCH(F936,Jul_Inputs_Calc!P:P,0)),"Jul","-")</f>
        <v>-</v>
      </c>
      <c r="M936" s="1132" t="str">
        <f>IF(ISNUMBER(MATCH(F936,Sep_Inputs_Calc!O:O,0)),"Sep","-")</f>
        <v>Sep</v>
      </c>
      <c r="N936" s="1132" t="str">
        <f>IF(ISNUMBER(MATCH(F1732,Oct_Inputs_Calc!O:O,0)),"Oct","-")</f>
        <v>-</v>
      </c>
      <c r="O936" s="1132"/>
      <c r="P936" s="1138" t="str">
        <f>IF(A936=
"A",_xlfn.XLOOKUP(F936,'Section A - Public Patients'!T:T,'Section A - Public Patients'!S:S),
IF(A936="B",_xlfn.XLOOKUP(F936,'Section B - Private Patients'!T:T,'Section B - Private Patients'!S:S),
IF(A936="C",_xlfn.XLOOKUP(F936,'Section C - Psych &amp; Mental Hlth'!T:T,'Section C - Psych &amp; Mental Hlth'!S:S),
IF(A936="D",_xlfn.XLOOKUP(F936,'Section D - Res Com.Care, MPHS '!T:T,'Section D - Res Com.Care, MPHS '!S:S),
IF(A936="E",_xlfn.XLOOKUP(F936,'Section E - Miscellaneous '!T:T,'Section E - Miscellaneous '!S:S))))))</f>
        <v>INPUT-ND</v>
      </c>
      <c r="Q936" s="1145" t="str">
        <f>IF(A936=
"A",_xlfn.XLOOKUP(F936,'Section A - Public Patients'!T:T,'Section A - Public Patients'!V:V),
IF(A936="B",_xlfn.XLOOKUP(F936,'Section B - Private Patients'!T:T,'Section B - Private Patients'!V:V),
IF(A936="C",_xlfn.XLOOKUP(F936,'Section C - Psych &amp; Mental Hlth'!T:T,'Section C - Psych &amp; Mental Hlth'!V:V),
IF(A936="D",_xlfn.XLOOKUP(F936,'Section D - Res Com.Care, MPHS '!T:T,'Section D - Res Com.Care, MPHS '!V:V),
IF(A936="E",_xlfn.XLOOKUP(F936,'Section E - Miscellaneous '!T:T,'Section E - Miscellaneous '!V:V))))))</f>
        <v>D-1.1-020</v>
      </c>
      <c r="R936" s="1202" t="str">
        <f t="shared" si="44"/>
        <v>GPRCPHPPhased Resident Contribution90007187</v>
      </c>
    </row>
    <row r="937" spans="1:18" x14ac:dyDescent="0.2">
      <c r="A937" s="1078" t="str">
        <f t="shared" si="43"/>
        <v>D</v>
      </c>
      <c r="B937" s="1086" t="s">
        <v>1399</v>
      </c>
      <c r="C937" s="1438" t="s">
        <v>1409</v>
      </c>
      <c r="D937" s="1089" t="s">
        <v>1410</v>
      </c>
      <c r="E937" s="1438">
        <v>90005777</v>
      </c>
      <c r="F937" s="1132" t="s">
        <v>5299</v>
      </c>
      <c r="G937" s="1132"/>
      <c r="H937" s="1132"/>
      <c r="I937" s="1132" t="str">
        <f t="shared" si="42"/>
        <v>--Mar---Sep--</v>
      </c>
      <c r="J937" s="1132" t="str">
        <f>IF(ISNUMBER(MATCH(F937,Jan_Inputs_Calc!O:O,0)),"Jan","-")</f>
        <v>-</v>
      </c>
      <c r="K937" s="1132" t="str">
        <f>IF(ISNUMBER(MATCH(F937,Mar_Inputs_Calc_exHACC!O:O,0)),"Mar","-")</f>
        <v>Mar</v>
      </c>
      <c r="L937" s="1132" t="str">
        <f>IF(ISNUMBER(MATCH(F937,Jul_Inputs_Calc!P:P,0)),"Jul","-")</f>
        <v>-</v>
      </c>
      <c r="M937" s="1132" t="str">
        <f>IF(ISNUMBER(MATCH(F937,Sep_Inputs_Calc!O:O,0)),"Sep","-")</f>
        <v>Sep</v>
      </c>
      <c r="N937" s="1132" t="str">
        <f>IF(ISNUMBER(MATCH(F1733,Oct_Inputs_Calc!O:O,0)),"Oct","-")</f>
        <v>-</v>
      </c>
      <c r="O937" s="1132"/>
      <c r="P937" s="1138" t="str">
        <f>IF(A937=
"A",_xlfn.XLOOKUP(F937,'Section A - Public Patients'!T:T,'Section A - Public Patients'!S:S),
IF(A937="B",_xlfn.XLOOKUP(F937,'Section B - Private Patients'!T:T,'Section B - Private Patients'!S:S),
IF(A937="C",_xlfn.XLOOKUP(F937,'Section C - Psych &amp; Mental Hlth'!T:T,'Section C - Psych &amp; Mental Hlth'!S:S),
IF(A937="D",_xlfn.XLOOKUP(F937,'Section D - Res Com.Care, MPHS '!T:T,'Section D - Res Com.Care, MPHS '!S:S),
IF(A937="E",_xlfn.XLOOKUP(F937,'Section E - Miscellaneous '!T:T,'Section E - Miscellaneous '!S:S))))))</f>
        <v>INPUT-ND</v>
      </c>
      <c r="Q937" s="1145" t="str">
        <f>IF(A937=
"A",_xlfn.XLOOKUP(F937,'Section A - Public Patients'!T:T,'Section A - Public Patients'!V:V),
IF(A937="B",_xlfn.XLOOKUP(F937,'Section B - Private Patients'!T:T,'Section B - Private Patients'!V:V),
IF(A937="C",_xlfn.XLOOKUP(F937,'Section C - Psych &amp; Mental Hlth'!T:T,'Section C - Psych &amp; Mental Hlth'!V:V),
IF(A937="D",_xlfn.XLOOKUP(F937,'Section D - Res Com.Care, MPHS '!T:T,'Section D - Res Com.Care, MPHS '!V:V),
IF(A937="E",_xlfn.XLOOKUP(F937,'Section E - Miscellaneous '!T:T,'Section E - Miscellaneous '!V:V))))))</f>
        <v>D-1.1-021</v>
      </c>
      <c r="R937" s="1202" t="str">
        <f t="shared" si="44"/>
        <v>GPRCNSPNon-Standard Resident Contribution90005777</v>
      </c>
    </row>
    <row r="938" spans="1:18" ht="25.5" x14ac:dyDescent="0.2">
      <c r="A938" s="1078" t="str">
        <f t="shared" si="43"/>
        <v>D</v>
      </c>
      <c r="B938" s="1086" t="s">
        <v>1412</v>
      </c>
      <c r="C938" s="1438" t="s">
        <v>1413</v>
      </c>
      <c r="D938" s="1091" t="s">
        <v>1404</v>
      </c>
      <c r="E938" s="1438">
        <v>90007188</v>
      </c>
      <c r="F938" s="1135" t="s">
        <v>5300</v>
      </c>
      <c r="G938" s="1135"/>
      <c r="H938" s="1135"/>
      <c r="I938" s="1132" t="str">
        <f t="shared" si="42"/>
        <v>--Mar---Sep--</v>
      </c>
      <c r="J938" s="1132" t="str">
        <f>IF(ISNUMBER(MATCH(F938,Jan_Inputs_Calc!O:O,0)),"Jan","-")</f>
        <v>-</v>
      </c>
      <c r="K938" s="1132" t="str">
        <f>IF(ISNUMBER(MATCH(F938,Mar_Inputs_Calc_exHACC!O:O,0)),"Mar","-")</f>
        <v>Mar</v>
      </c>
      <c r="L938" s="1132" t="str">
        <f>IF(ISNUMBER(MATCH(F938,Jul_Inputs_Calc!P:P,0)),"Jul","-")</f>
        <v>-</v>
      </c>
      <c r="M938" s="1132" t="str">
        <f>IF(ISNUMBER(MATCH(F938,Sep_Inputs_Calc!O:O,0)),"Sep","-")</f>
        <v>Sep</v>
      </c>
      <c r="N938" s="1132" t="str">
        <f>IF(ISNUMBER(MATCH(F1734,Oct_Inputs_Calc!O:O,0)),"Oct","-")</f>
        <v>-</v>
      </c>
      <c r="O938" s="1135"/>
      <c r="P938" s="1141" t="str">
        <f>IF(A938=
"A",_xlfn.XLOOKUP(F938,'Section A - Public Patients'!T:T,'Section A - Public Patients'!S:S),
IF(A938="B",_xlfn.XLOOKUP(F938,'Section B - Private Patients'!T:T,'Section B - Private Patients'!S:S),
IF(A938="C",_xlfn.XLOOKUP(F938,'Section C - Psych &amp; Mental Hlth'!T:T,'Section C - Psych &amp; Mental Hlth'!S:S),
IF(A938="D",_xlfn.XLOOKUP(F938,'Section D - Res Com.Care, MPHS '!T:T,'Section D - Res Com.Care, MPHS '!S:S),
IF(A938="E",_xlfn.XLOOKUP(F938,'Section E - Miscellaneous '!T:T,'Section E - Miscellaneous '!S:S))))))</f>
        <v>INPUT-ND</v>
      </c>
      <c r="Q938" s="1148" t="str">
        <f>IF(A938=
"A",_xlfn.XLOOKUP(F938,'Section A - Public Patients'!T:T,'Section A - Public Patients'!V:V),
IF(A938="B",_xlfn.XLOOKUP(F938,'Section B - Private Patients'!T:T,'Section B - Private Patients'!V:V),
IF(A938="C",_xlfn.XLOOKUP(F938,'Section C - Psych &amp; Mental Hlth'!T:T,'Section C - Psych &amp; Mental Hlth'!V:V),
IF(A938="D",_xlfn.XLOOKUP(F938,'Section D - Res Com.Care, MPHS '!T:T,'Section D - Res Com.Care, MPHS '!V:V),
IF(A938="E",_xlfn.XLOOKUP(F938,'Section E - Miscellaneous '!T:T,'Section E - Miscellaneous '!V:V))))))</f>
        <v>D-1.1-022</v>
      </c>
      <c r="R938" s="1202" t="str">
        <f t="shared" si="44"/>
        <v>GPRCSNPStandard Resident Contribution - Includes respite residents90007188</v>
      </c>
    </row>
    <row r="939" spans="1:18" ht="25.5" x14ac:dyDescent="0.2">
      <c r="A939" s="1078" t="str">
        <f t="shared" si="43"/>
        <v>D</v>
      </c>
      <c r="B939" s="1086" t="s">
        <v>1412</v>
      </c>
      <c r="C939" s="1438" t="s">
        <v>1414</v>
      </c>
      <c r="D939" s="1091" t="s">
        <v>1406</v>
      </c>
      <c r="E939" s="1438">
        <v>90006382</v>
      </c>
      <c r="F939" s="1132" t="s">
        <v>5301</v>
      </c>
      <c r="G939" s="1132"/>
      <c r="H939" s="1132"/>
      <c r="I939" s="1132" t="str">
        <f t="shared" si="42"/>
        <v>--Mar---Sep--</v>
      </c>
      <c r="J939" s="1132" t="str">
        <f>IF(ISNUMBER(MATCH(F939,Jan_Inputs_Calc!O:O,0)),"Jan","-")</f>
        <v>-</v>
      </c>
      <c r="K939" s="1132" t="str">
        <f>IF(ISNUMBER(MATCH(F939,Mar_Inputs_Calc_exHACC!O:O,0)),"Mar","-")</f>
        <v>Mar</v>
      </c>
      <c r="L939" s="1132" t="str">
        <f>IF(ISNUMBER(MATCH(F939,Jul_Inputs_Calc!P:P,0)),"Jul","-")</f>
        <v>-</v>
      </c>
      <c r="M939" s="1132" t="str">
        <f>IF(ISNUMBER(MATCH(F939,Sep_Inputs_Calc!O:O,0)),"Sep","-")</f>
        <v>Sep</v>
      </c>
      <c r="N939" s="1132" t="str">
        <f>IF(ISNUMBER(MATCH(F1735,Oct_Inputs_Calc!O:O,0)),"Oct","-")</f>
        <v>-</v>
      </c>
      <c r="O939" s="1132"/>
      <c r="P939" s="1138" t="str">
        <f>IF(A939=
"A",_xlfn.XLOOKUP(F939,'Section A - Public Patients'!T:T,'Section A - Public Patients'!S:S),
IF(A939="B",_xlfn.XLOOKUP(F939,'Section B - Private Patients'!T:T,'Section B - Private Patients'!S:S),
IF(A939="C",_xlfn.XLOOKUP(F939,'Section C - Psych &amp; Mental Hlth'!T:T,'Section C - Psych &amp; Mental Hlth'!S:S),
IF(A939="D",_xlfn.XLOOKUP(F939,'Section D - Res Com.Care, MPHS '!T:T,'Section D - Res Com.Care, MPHS '!S:S),
IF(A939="E",_xlfn.XLOOKUP(F939,'Section E - Miscellaneous '!T:T,'Section E - Miscellaneous '!S:S))))))</f>
        <v>INPUT-ND</v>
      </c>
      <c r="Q939" s="1145" t="str">
        <f>IF(A939=
"A",_xlfn.XLOOKUP(F939,'Section A - Public Patients'!T:T,'Section A - Public Patients'!V:V),
IF(A939="B",_xlfn.XLOOKUP(F939,'Section B - Private Patients'!T:T,'Section B - Private Patients'!V:V),
IF(A939="C",_xlfn.XLOOKUP(F939,'Section C - Psych &amp; Mental Hlth'!T:T,'Section C - Psych &amp; Mental Hlth'!V:V),
IF(A939="D",_xlfn.XLOOKUP(F939,'Section D - Res Com.Care, MPHS '!T:T,'Section D - Res Com.Care, MPHS '!V:V),
IF(A939="E",_xlfn.XLOOKUP(F939,'Section E - Miscellaneous '!T:T,'Section E - Miscellaneous '!V:V))))))</f>
        <v>D-1.1-023</v>
      </c>
      <c r="R939" s="1202" t="str">
        <f t="shared" si="44"/>
        <v>GPRCPRNPProtected Resident Contribution90006382</v>
      </c>
    </row>
    <row r="940" spans="1:18" ht="25.5" x14ac:dyDescent="0.2">
      <c r="A940" s="1078" t="str">
        <f t="shared" si="43"/>
        <v>D</v>
      </c>
      <c r="B940" s="1086" t="s">
        <v>1412</v>
      </c>
      <c r="C940" s="1438" t="s">
        <v>1415</v>
      </c>
      <c r="D940" s="1091" t="s">
        <v>1408</v>
      </c>
      <c r="E940" s="1438">
        <v>90007189</v>
      </c>
      <c r="F940" s="1132" t="s">
        <v>5302</v>
      </c>
      <c r="G940" s="1132"/>
      <c r="H940" s="1132"/>
      <c r="I940" s="1132" t="str">
        <f t="shared" si="42"/>
        <v>--Mar---Sep--</v>
      </c>
      <c r="J940" s="1132" t="str">
        <f>IF(ISNUMBER(MATCH(F940,Jan_Inputs_Calc!O:O,0)),"Jan","-")</f>
        <v>-</v>
      </c>
      <c r="K940" s="1132" t="str">
        <f>IF(ISNUMBER(MATCH(F940,Mar_Inputs_Calc_exHACC!O:O,0)),"Mar","-")</f>
        <v>Mar</v>
      </c>
      <c r="L940" s="1132" t="str">
        <f>IF(ISNUMBER(MATCH(F940,Jul_Inputs_Calc!P:P,0)),"Jul","-")</f>
        <v>-</v>
      </c>
      <c r="M940" s="1132" t="str">
        <f>IF(ISNUMBER(MATCH(F940,Sep_Inputs_Calc!O:O,0)),"Sep","-")</f>
        <v>Sep</v>
      </c>
      <c r="N940" s="1132" t="str">
        <f>IF(ISNUMBER(MATCH(F1736,Oct_Inputs_Calc!O:O,0)),"Oct","-")</f>
        <v>-</v>
      </c>
      <c r="O940" s="1132"/>
      <c r="P940" s="1138" t="str">
        <f>IF(A940=
"A",_xlfn.XLOOKUP(F940,'Section A - Public Patients'!T:T,'Section A - Public Patients'!S:S),
IF(A940="B",_xlfn.XLOOKUP(F940,'Section B - Private Patients'!T:T,'Section B - Private Patients'!S:S),
IF(A940="C",_xlfn.XLOOKUP(F940,'Section C - Psych &amp; Mental Hlth'!T:T,'Section C - Psych &amp; Mental Hlth'!S:S),
IF(A940="D",_xlfn.XLOOKUP(F940,'Section D - Res Com.Care, MPHS '!T:T,'Section D - Res Com.Care, MPHS '!S:S),
IF(A940="E",_xlfn.XLOOKUP(F940,'Section E - Miscellaneous '!T:T,'Section E - Miscellaneous '!S:S))))))</f>
        <v>INPUT-ND</v>
      </c>
      <c r="Q940" s="1145" t="str">
        <f>IF(A940=
"A",_xlfn.XLOOKUP(F940,'Section A - Public Patients'!T:T,'Section A - Public Patients'!V:V),
IF(A940="B",_xlfn.XLOOKUP(F940,'Section B - Private Patients'!T:T,'Section B - Private Patients'!V:V),
IF(A940="C",_xlfn.XLOOKUP(F940,'Section C - Psych &amp; Mental Hlth'!T:T,'Section C - Psych &amp; Mental Hlth'!V:V),
IF(A940="D",_xlfn.XLOOKUP(F940,'Section D - Res Com.Care, MPHS '!T:T,'Section D - Res Com.Care, MPHS '!V:V),
IF(A940="E",_xlfn.XLOOKUP(F940,'Section E - Miscellaneous '!T:T,'Section E - Miscellaneous '!V:V))))))</f>
        <v>D-1.1-024</v>
      </c>
      <c r="R940" s="1202" t="str">
        <f t="shared" si="44"/>
        <v>GPRCPHNPPhased Resident Contribution90007189</v>
      </c>
    </row>
    <row r="941" spans="1:18" ht="25.5" x14ac:dyDescent="0.2">
      <c r="A941" s="1078" t="str">
        <f t="shared" si="43"/>
        <v>D</v>
      </c>
      <c r="B941" s="1086" t="s">
        <v>1412</v>
      </c>
      <c r="C941" s="1438" t="s">
        <v>1416</v>
      </c>
      <c r="D941" s="1091" t="s">
        <v>1410</v>
      </c>
      <c r="E941" s="1438">
        <v>90005979</v>
      </c>
      <c r="F941" s="1132" t="s">
        <v>5303</v>
      </c>
      <c r="G941" s="1132"/>
      <c r="H941" s="1132"/>
      <c r="I941" s="1132" t="str">
        <f t="shared" si="42"/>
        <v>--Mar---Sep--</v>
      </c>
      <c r="J941" s="1132" t="str">
        <f>IF(ISNUMBER(MATCH(F941,Jan_Inputs_Calc!O:O,0)),"Jan","-")</f>
        <v>-</v>
      </c>
      <c r="K941" s="1132" t="str">
        <f>IF(ISNUMBER(MATCH(F941,Mar_Inputs_Calc_exHACC!O:O,0)),"Mar","-")</f>
        <v>Mar</v>
      </c>
      <c r="L941" s="1132" t="str">
        <f>IF(ISNUMBER(MATCH(F941,Jul_Inputs_Calc!P:P,0)),"Jul","-")</f>
        <v>-</v>
      </c>
      <c r="M941" s="1132" t="str">
        <f>IF(ISNUMBER(MATCH(F941,Sep_Inputs_Calc!O:O,0)),"Sep","-")</f>
        <v>Sep</v>
      </c>
      <c r="N941" s="1132" t="str">
        <f>IF(ISNUMBER(MATCH(F1737,Oct_Inputs_Calc!O:O,0)),"Oct","-")</f>
        <v>-</v>
      </c>
      <c r="O941" s="1132"/>
      <c r="P941" s="1138" t="str">
        <f>IF(A941=
"A",_xlfn.XLOOKUP(F941,'Section A - Public Patients'!T:T,'Section A - Public Patients'!S:S),
IF(A941="B",_xlfn.XLOOKUP(F941,'Section B - Private Patients'!T:T,'Section B - Private Patients'!S:S),
IF(A941="C",_xlfn.XLOOKUP(F941,'Section C - Psych &amp; Mental Hlth'!T:T,'Section C - Psych &amp; Mental Hlth'!S:S),
IF(A941="D",_xlfn.XLOOKUP(F941,'Section D - Res Com.Care, MPHS '!T:T,'Section D - Res Com.Care, MPHS '!S:S),
IF(A941="E",_xlfn.XLOOKUP(F941,'Section E - Miscellaneous '!T:T,'Section E - Miscellaneous '!S:S))))))</f>
        <v>INPUT-ND</v>
      </c>
      <c r="Q941" s="1145" t="str">
        <f>IF(A941=
"A",_xlfn.XLOOKUP(F941,'Section A - Public Patients'!T:T,'Section A - Public Patients'!V:V),
IF(A941="B",_xlfn.XLOOKUP(F941,'Section B - Private Patients'!T:T,'Section B - Private Patients'!V:V),
IF(A941="C",_xlfn.XLOOKUP(F941,'Section C - Psych &amp; Mental Hlth'!T:T,'Section C - Psych &amp; Mental Hlth'!V:V),
IF(A941="D",_xlfn.XLOOKUP(F941,'Section D - Res Com.Care, MPHS '!T:T,'Section D - Res Com.Care, MPHS '!V:V),
IF(A941="E",_xlfn.XLOOKUP(F941,'Section E - Miscellaneous '!T:T,'Section E - Miscellaneous '!V:V))))))</f>
        <v>D-1.1-025</v>
      </c>
      <c r="R941" s="1202" t="str">
        <f t="shared" si="44"/>
        <v>GPRCNSNPNon-Standard Resident Contribution90005979</v>
      </c>
    </row>
    <row r="942" spans="1:18" ht="25.5" x14ac:dyDescent="0.2">
      <c r="A942" s="1078" t="str">
        <f t="shared" si="43"/>
        <v>D</v>
      </c>
      <c r="B942" s="1086" t="s">
        <v>1418</v>
      </c>
      <c r="C942" s="1438" t="s">
        <v>6181</v>
      </c>
      <c r="D942" s="1089" t="s">
        <v>1419</v>
      </c>
      <c r="E942" s="1438">
        <v>90007190</v>
      </c>
      <c r="F942" s="1132" t="s">
        <v>5304</v>
      </c>
      <c r="G942" s="1132"/>
      <c r="H942" s="1132"/>
      <c r="I942" s="1132" t="str">
        <f t="shared" si="42"/>
        <v>--Mar---Sep--</v>
      </c>
      <c r="J942" s="1132" t="str">
        <f>IF(ISNUMBER(MATCH(F942,Jan_Inputs_Calc!O:O,0)),"Jan","-")</f>
        <v>-</v>
      </c>
      <c r="K942" s="1132" t="str">
        <f>IF(ISNUMBER(MATCH(F942,Mar_Inputs_Calc_exHACC!O:O,0)),"Mar","-")</f>
        <v>Mar</v>
      </c>
      <c r="L942" s="1132" t="str">
        <f>IF(ISNUMBER(MATCH(F942,Jul_Inputs_Calc!P:P,0)),"Jul","-")</f>
        <v>-</v>
      </c>
      <c r="M942" s="1132" t="str">
        <f>IF(ISNUMBER(MATCH(F942,Sep_Inputs_Calc!O:O,0)),"Sep","-")</f>
        <v>Sep</v>
      </c>
      <c r="N942" s="1132" t="str">
        <f>IF(ISNUMBER(MATCH(F1738,Oct_Inputs_Calc!O:O,0)),"Oct","-")</f>
        <v>-</v>
      </c>
      <c r="O942" s="1132"/>
      <c r="P942" s="1138" t="str">
        <f>IF(A942=
"A",_xlfn.XLOOKUP(F942,'Section A - Public Patients'!T:T,'Section A - Public Patients'!S:S),
IF(A942="B",_xlfn.XLOOKUP(F942,'Section B - Private Patients'!T:T,'Section B - Private Patients'!S:S),
IF(A942="C",_xlfn.XLOOKUP(F942,'Section C - Psych &amp; Mental Hlth'!T:T,'Section C - Psych &amp; Mental Hlth'!S:S),
IF(A942="D",_xlfn.XLOOKUP(F942,'Section D - Res Com.Care, MPHS '!T:T,'Section D - Res Com.Care, MPHS '!S:S),
IF(A942="E",_xlfn.XLOOKUP(F942,'Section E - Miscellaneous '!T:T,'Section E - Miscellaneous '!S:S))))))</f>
        <v>LINKED</v>
      </c>
      <c r="Q942" s="1145" t="str">
        <f>IF(A942=
"A",_xlfn.XLOOKUP(F942,'Section A - Public Patients'!T:T,'Section A - Public Patients'!V:V),
IF(A942="B",_xlfn.XLOOKUP(F942,'Section B - Private Patients'!T:T,'Section B - Private Patients'!V:V),
IF(A942="C",_xlfn.XLOOKUP(F942,'Section C - Psych &amp; Mental Hlth'!T:T,'Section C - Psych &amp; Mental Hlth'!V:V),
IF(A942="D",_xlfn.XLOOKUP(F942,'Section D - Res Com.Care, MPHS '!T:T,'Section D - Res Com.Care, MPHS '!V:V),
IF(A942="E",_xlfn.XLOOKUP(F942,'Section E - Miscellaneous '!T:T,'Section E - Miscellaneous '!V:V))))))</f>
        <v>D-1.3-001</v>
      </c>
      <c r="R942" s="1202" t="str">
        <f t="shared" si="44"/>
        <v>NilAG CACP daily recipient contribution (17.5% of pension excluding GST supplement)90007190</v>
      </c>
    </row>
    <row r="943" spans="1:18" ht="15" customHeight="1" x14ac:dyDescent="0.2">
      <c r="A943" s="1078" t="str">
        <f t="shared" si="43"/>
        <v>D</v>
      </c>
      <c r="B943" s="2265" t="s">
        <v>6446</v>
      </c>
      <c r="C943" s="2133" t="s">
        <v>6181</v>
      </c>
      <c r="D943" s="2153" t="s">
        <v>6542</v>
      </c>
      <c r="E943" s="1133">
        <v>90009105</v>
      </c>
      <c r="F943" s="2117" t="s">
        <v>6097</v>
      </c>
      <c r="G943" s="1133"/>
      <c r="H943" s="1133"/>
      <c r="I943" s="1132" t="str">
        <f t="shared" si="42"/>
        <v>---------</v>
      </c>
      <c r="J943" s="1132" t="str">
        <f>IF(ISNUMBER(MATCH(F943,Jan_Inputs_Calc!O:O,0)),"Jan","-")</f>
        <v>-</v>
      </c>
      <c r="K943" s="1132" t="str">
        <f>IF(ISNUMBER(MATCH(F943,Mar_Inputs_Calc_exHACC!O:O,0)),"Mar","-")</f>
        <v>-</v>
      </c>
      <c r="L943" s="1132" t="str">
        <f>IF(ISNUMBER(MATCH(F943,Jul_Inputs_Calc!P:P,0)),"Jul","-")</f>
        <v>-</v>
      </c>
      <c r="M943" s="1132" t="str">
        <f>IF(ISNUMBER(MATCH(F943,Sep_Inputs_Calc!O:O,0)),"Sep","-")</f>
        <v>-</v>
      </c>
      <c r="N943" s="1132" t="str">
        <f>IF(ISNUMBER(MATCH(F1739,Oct_Inputs_Calc!O:O,0)),"Oct","-")</f>
        <v>-</v>
      </c>
      <c r="O943" s="1137">
        <v>45736</v>
      </c>
      <c r="P943" s="1139" t="str">
        <f>IF(A943=
"A",_xlfn.XLOOKUP(F943,'Section A - Public Patients'!T:T,'Section A - Public Patients'!S:S),
IF(A943="B",_xlfn.XLOOKUP(F943,'Section B - Private Patients'!T:T,'Section B - Private Patients'!S:S),
IF(A943="C",_xlfn.XLOOKUP(F943,'Section C - Psych &amp; Mental Hlth'!T:T,'Section C - Psych &amp; Mental Hlth'!S:S),
IF(A943="D",_xlfn.XLOOKUP(F943,'Section D - Res Com.Care, MPHS '!T:T,'Section D - Res Com.Care, MPHS '!S:S),
IF(A943="E",_xlfn.XLOOKUP(F943,'Section E - Miscellaneous '!T:T,'Section E - Miscellaneous '!S:S))))))</f>
        <v>SPECIAL</v>
      </c>
      <c r="Q943" s="1146" t="s">
        <v>6097</v>
      </c>
      <c r="R943" s="1202" t="str">
        <f t="shared" si="44"/>
        <v>NilAllied Hlth &amp; Therapy Serv - Lvl 1 (Low)90009105</v>
      </c>
    </row>
    <row r="944" spans="1:18" ht="15" customHeight="1" x14ac:dyDescent="0.2">
      <c r="A944" s="2152" t="str">
        <f t="shared" si="43"/>
        <v>D</v>
      </c>
      <c r="B944" s="2265"/>
      <c r="C944" s="2133" t="s">
        <v>6181</v>
      </c>
      <c r="D944" s="2153" t="s">
        <v>6535</v>
      </c>
      <c r="E944" s="1133">
        <v>90010595</v>
      </c>
      <c r="F944" s="2117" t="s">
        <v>6540</v>
      </c>
      <c r="G944" s="1133"/>
      <c r="H944" s="1133"/>
      <c r="I944" s="1132" t="str">
        <f t="shared" si="42"/>
        <v>---------</v>
      </c>
      <c r="J944" s="1132" t="str">
        <f>IF(ISNUMBER(MATCH(F944,Jan_Inputs_Calc!O:O,0)),"Jan","-")</f>
        <v>-</v>
      </c>
      <c r="K944" s="1132" t="str">
        <f>IF(ISNUMBER(MATCH(F944,Mar_Inputs_Calc_exHACC!O:O,0)),"Mar","-")</f>
        <v>-</v>
      </c>
      <c r="L944" s="1132" t="str">
        <f>IF(ISNUMBER(MATCH(F944,Jul_Inputs_Calc!P:P,0)),"Jul","-")</f>
        <v>-</v>
      </c>
      <c r="M944" s="1132" t="str">
        <f>IF(ISNUMBER(MATCH(F944,Sep_Inputs_Calc!O:O,0)),"Sep","-")</f>
        <v>-</v>
      </c>
      <c r="N944" s="1132" t="str">
        <f>IF(ISNUMBER(MATCH(F1740,Oct_Inputs_Calc!O:O,0)),"Oct","-")</f>
        <v>-</v>
      </c>
      <c r="O944" s="1137">
        <v>45736</v>
      </c>
      <c r="P944" s="1139" t="s">
        <v>4066</v>
      </c>
      <c r="Q944" s="1146" t="s">
        <v>6540</v>
      </c>
    </row>
    <row r="945" spans="1:18" ht="15" customHeight="1" x14ac:dyDescent="0.2">
      <c r="A945" s="2152" t="str">
        <f t="shared" si="43"/>
        <v>D</v>
      </c>
      <c r="B945" s="2265"/>
      <c r="C945" s="2133" t="s">
        <v>6181</v>
      </c>
      <c r="D945" s="2153" t="s">
        <v>6536</v>
      </c>
      <c r="E945" s="1133">
        <v>90010598</v>
      </c>
      <c r="F945" s="2117" t="s">
        <v>6541</v>
      </c>
      <c r="G945" s="1133"/>
      <c r="H945" s="1133"/>
      <c r="I945" s="1132" t="str">
        <f t="shared" si="42"/>
        <v>---------</v>
      </c>
      <c r="J945" s="1132" t="str">
        <f>IF(ISNUMBER(MATCH(F945,Jan_Inputs_Calc!O:O,0)),"Jan","-")</f>
        <v>-</v>
      </c>
      <c r="K945" s="1132" t="str">
        <f>IF(ISNUMBER(MATCH(F945,Mar_Inputs_Calc_exHACC!O:O,0)),"Mar","-")</f>
        <v>-</v>
      </c>
      <c r="L945" s="1132" t="str">
        <f>IF(ISNUMBER(MATCH(F945,Jul_Inputs_Calc!P:P,0)),"Jul","-")</f>
        <v>-</v>
      </c>
      <c r="M945" s="1132" t="str">
        <f>IF(ISNUMBER(MATCH(F945,Sep_Inputs_Calc!O:O,0)),"Sep","-")</f>
        <v>-</v>
      </c>
      <c r="N945" s="1132" t="str">
        <f>IF(ISNUMBER(MATCH(F1741,Oct_Inputs_Calc!O:O,0)),"Oct","-")</f>
        <v>-</v>
      </c>
      <c r="O945" s="1137">
        <v>45736</v>
      </c>
      <c r="P945" s="1139" t="s">
        <v>4066</v>
      </c>
      <c r="Q945" s="1146" t="s">
        <v>6541</v>
      </c>
    </row>
    <row r="946" spans="1:18" ht="15" customHeight="1" x14ac:dyDescent="0.2">
      <c r="A946" s="2152" t="str">
        <f t="shared" si="43"/>
        <v>D</v>
      </c>
      <c r="B946" s="2265"/>
      <c r="C946" s="2133" t="s">
        <v>6181</v>
      </c>
      <c r="D946" s="2153" t="s">
        <v>6583</v>
      </c>
      <c r="E946" s="1133">
        <v>90010615</v>
      </c>
      <c r="F946" s="2117" t="s">
        <v>6586</v>
      </c>
      <c r="G946" s="1133"/>
      <c r="H946" s="1133"/>
      <c r="I946" s="1132" t="str">
        <f t="shared" si="42"/>
        <v>---------</v>
      </c>
      <c r="J946" s="1132" t="str">
        <f>IF(ISNUMBER(MATCH(F946,Jan_Inputs_Calc!O:O,0)),"Jan","-")</f>
        <v>-</v>
      </c>
      <c r="K946" s="1132" t="str">
        <f>IF(ISNUMBER(MATCH(F946,Mar_Inputs_Calc_exHACC!O:O,0)),"Mar","-")</f>
        <v>-</v>
      </c>
      <c r="L946" s="1132" t="str">
        <f>IF(ISNUMBER(MATCH(F946,Jul_Inputs_Calc!P:P,0)),"Jul","-")</f>
        <v>-</v>
      </c>
      <c r="M946" s="1132" t="str">
        <f>IF(ISNUMBER(MATCH(F946,Sep_Inputs_Calc!O:O,0)),"Sep","-")</f>
        <v>-</v>
      </c>
      <c r="N946" s="1132" t="str">
        <f>IF(ISNUMBER(MATCH(F1742,Oct_Inputs_Calc!O:O,0)),"Oct","-")</f>
        <v>-</v>
      </c>
      <c r="O946" s="1137">
        <v>45736</v>
      </c>
      <c r="P946" s="1139" t="s">
        <v>4066</v>
      </c>
      <c r="Q946" s="1146" t="s">
        <v>6586</v>
      </c>
    </row>
    <row r="947" spans="1:18" ht="15" customHeight="1" x14ac:dyDescent="0.2">
      <c r="A947" s="2152" t="str">
        <f t="shared" si="43"/>
        <v>D</v>
      </c>
      <c r="B947" s="2265"/>
      <c r="C947" s="2133" t="s">
        <v>6181</v>
      </c>
      <c r="D947" s="2153" t="s">
        <v>6584</v>
      </c>
      <c r="E947" s="1133">
        <v>90010616</v>
      </c>
      <c r="F947" s="2117" t="s">
        <v>6587</v>
      </c>
      <c r="G947" s="1133"/>
      <c r="H947" s="1133"/>
      <c r="I947" s="1132" t="str">
        <f t="shared" si="42"/>
        <v>---------</v>
      </c>
      <c r="J947" s="1132" t="str">
        <f>IF(ISNUMBER(MATCH(F947,Jan_Inputs_Calc!O:O,0)),"Jan","-")</f>
        <v>-</v>
      </c>
      <c r="K947" s="1132" t="str">
        <f>IF(ISNUMBER(MATCH(F947,Mar_Inputs_Calc_exHACC!O:O,0)),"Mar","-")</f>
        <v>-</v>
      </c>
      <c r="L947" s="1132" t="str">
        <f>IF(ISNUMBER(MATCH(F947,Jul_Inputs_Calc!P:P,0)),"Jul","-")</f>
        <v>-</v>
      </c>
      <c r="M947" s="1132" t="str">
        <f>IF(ISNUMBER(MATCH(F947,Sep_Inputs_Calc!O:O,0)),"Sep","-")</f>
        <v>-</v>
      </c>
      <c r="N947" s="1132" t="str">
        <f>IF(ISNUMBER(MATCH(F1743,Oct_Inputs_Calc!O:O,0)),"Oct","-")</f>
        <v>-</v>
      </c>
      <c r="O947" s="1137">
        <v>45736</v>
      </c>
      <c r="P947" s="1139" t="s">
        <v>4066</v>
      </c>
      <c r="Q947" s="1146" t="s">
        <v>6587</v>
      </c>
    </row>
    <row r="948" spans="1:18" ht="15" customHeight="1" x14ac:dyDescent="0.2">
      <c r="A948" s="2152" t="str">
        <f t="shared" si="43"/>
        <v>D</v>
      </c>
      <c r="B948" s="2265"/>
      <c r="C948" s="2133" t="s">
        <v>6181</v>
      </c>
      <c r="D948" s="2153" t="s">
        <v>6585</v>
      </c>
      <c r="E948" s="1133">
        <v>90010617</v>
      </c>
      <c r="F948" s="2117" t="s">
        <v>6588</v>
      </c>
      <c r="G948" s="1133"/>
      <c r="H948" s="1133"/>
      <c r="I948" s="1132" t="str">
        <f t="shared" si="42"/>
        <v>---------</v>
      </c>
      <c r="J948" s="1132" t="str">
        <f>IF(ISNUMBER(MATCH(F948,Jan_Inputs_Calc!O:O,0)),"Jan","-")</f>
        <v>-</v>
      </c>
      <c r="K948" s="1132" t="str">
        <f>IF(ISNUMBER(MATCH(F948,Mar_Inputs_Calc_exHACC!O:O,0)),"Mar","-")</f>
        <v>-</v>
      </c>
      <c r="L948" s="1132" t="str">
        <f>IF(ISNUMBER(MATCH(F948,Jul_Inputs_Calc!P:P,0)),"Jul","-")</f>
        <v>-</v>
      </c>
      <c r="M948" s="1132" t="str">
        <f>IF(ISNUMBER(MATCH(F948,Sep_Inputs_Calc!O:O,0)),"Sep","-")</f>
        <v>-</v>
      </c>
      <c r="N948" s="1132" t="str">
        <f>IF(ISNUMBER(MATCH(F1744,Oct_Inputs_Calc!O:O,0)),"Oct","-")</f>
        <v>-</v>
      </c>
      <c r="O948" s="1137">
        <v>45736</v>
      </c>
      <c r="P948" s="1139" t="s">
        <v>4066</v>
      </c>
      <c r="Q948" s="1146" t="s">
        <v>6588</v>
      </c>
    </row>
    <row r="949" spans="1:18" ht="15" customHeight="1" x14ac:dyDescent="0.2">
      <c r="A949" s="2152" t="str">
        <f t="shared" si="43"/>
        <v>D</v>
      </c>
      <c r="B949" s="2265"/>
      <c r="C949" s="2133" t="s">
        <v>6181</v>
      </c>
      <c r="D949" s="2153" t="s">
        <v>6597</v>
      </c>
      <c r="E949" s="1133">
        <v>90009108</v>
      </c>
      <c r="F949" s="2117" t="s">
        <v>6100</v>
      </c>
      <c r="G949" s="1133"/>
      <c r="H949" s="1133"/>
      <c r="I949" s="1132" t="str">
        <f t="shared" si="42"/>
        <v>---------</v>
      </c>
      <c r="J949" s="1132" t="str">
        <f>IF(ISNUMBER(MATCH(F949,Jan_Inputs_Calc!O:O,0)),"Jan","-")</f>
        <v>-</v>
      </c>
      <c r="K949" s="1132" t="str">
        <f>IF(ISNUMBER(MATCH(F949,Mar_Inputs_Calc_exHACC!O:O,0)),"Mar","-")</f>
        <v>-</v>
      </c>
      <c r="L949" s="1132" t="str">
        <f>IF(ISNUMBER(MATCH(F949,Jul_Inputs_Calc!P:P,0)),"Jul","-")</f>
        <v>-</v>
      </c>
      <c r="M949" s="1132" t="str">
        <f>IF(ISNUMBER(MATCH(F949,Sep_Inputs_Calc!O:O,0)),"Sep","-")</f>
        <v>-</v>
      </c>
      <c r="N949" s="1132" t="str">
        <f>IF(ISNUMBER(MATCH(F1745,Oct_Inputs_Calc!O:O,0)),"Oct","-")</f>
        <v>-</v>
      </c>
      <c r="O949" s="1137">
        <v>45736</v>
      </c>
      <c r="P949" s="1139" t="s">
        <v>4066</v>
      </c>
      <c r="Q949" s="1146" t="s">
        <v>6100</v>
      </c>
    </row>
    <row r="950" spans="1:18" ht="15" customHeight="1" x14ac:dyDescent="0.2">
      <c r="A950" s="2152" t="str">
        <f t="shared" si="43"/>
        <v>D</v>
      </c>
      <c r="B950" s="2265"/>
      <c r="C950" s="2133" t="s">
        <v>6181</v>
      </c>
      <c r="D950" s="2153" t="s">
        <v>6602</v>
      </c>
      <c r="E950" s="1133">
        <v>90010605</v>
      </c>
      <c r="F950" s="2117" t="s">
        <v>6598</v>
      </c>
      <c r="G950" s="1133"/>
      <c r="H950" s="1133"/>
      <c r="I950" s="1132" t="str">
        <f t="shared" si="42"/>
        <v>---------</v>
      </c>
      <c r="J950" s="1132" t="str">
        <f>IF(ISNUMBER(MATCH(F950,Jan_Inputs_Calc!O:O,0)),"Jan","-")</f>
        <v>-</v>
      </c>
      <c r="K950" s="1132" t="str">
        <f>IF(ISNUMBER(MATCH(F950,Mar_Inputs_Calc_exHACC!O:O,0)),"Mar","-")</f>
        <v>-</v>
      </c>
      <c r="L950" s="1132" t="str">
        <f>IF(ISNUMBER(MATCH(F950,Jul_Inputs_Calc!P:P,0)),"Jul","-")</f>
        <v>-</v>
      </c>
      <c r="M950" s="1132" t="str">
        <f>IF(ISNUMBER(MATCH(F950,Sep_Inputs_Calc!O:O,0)),"Sep","-")</f>
        <v>-</v>
      </c>
      <c r="N950" s="1132" t="str">
        <f>IF(ISNUMBER(MATCH(F1746,Oct_Inputs_Calc!O:O,0)),"Oct","-")</f>
        <v>-</v>
      </c>
      <c r="O950" s="1137">
        <v>45736</v>
      </c>
      <c r="P950" s="1139" t="s">
        <v>4066</v>
      </c>
      <c r="Q950" s="1146" t="s">
        <v>6598</v>
      </c>
    </row>
    <row r="951" spans="1:18" ht="15" customHeight="1" x14ac:dyDescent="0.2">
      <c r="A951" s="2152" t="str">
        <f t="shared" si="43"/>
        <v>D</v>
      </c>
      <c r="B951" s="2265"/>
      <c r="C951" s="2133" t="s">
        <v>6181</v>
      </c>
      <c r="D951" s="2153" t="s">
        <v>6601</v>
      </c>
      <c r="E951" s="1133">
        <v>90010607</v>
      </c>
      <c r="F951" s="2117" t="s">
        <v>6599</v>
      </c>
      <c r="G951" s="1133"/>
      <c r="H951" s="1133"/>
      <c r="I951" s="1132" t="str">
        <f t="shared" si="42"/>
        <v>---------</v>
      </c>
      <c r="J951" s="1132" t="str">
        <f>IF(ISNUMBER(MATCH(F951,Jan_Inputs_Calc!O:O,0)),"Jan","-")</f>
        <v>-</v>
      </c>
      <c r="K951" s="1132" t="str">
        <f>IF(ISNUMBER(MATCH(F951,Mar_Inputs_Calc_exHACC!O:O,0)),"Mar","-")</f>
        <v>-</v>
      </c>
      <c r="L951" s="1132" t="str">
        <f>IF(ISNUMBER(MATCH(F951,Jul_Inputs_Calc!P:P,0)),"Jul","-")</f>
        <v>-</v>
      </c>
      <c r="M951" s="1132" t="str">
        <f>IF(ISNUMBER(MATCH(F951,Sep_Inputs_Calc!O:O,0)),"Sep","-")</f>
        <v>-</v>
      </c>
      <c r="N951" s="1132" t="str">
        <f>IF(ISNUMBER(MATCH(F1747,Oct_Inputs_Calc!O:O,0)),"Oct","-")</f>
        <v>-</v>
      </c>
      <c r="O951" s="1137">
        <v>45736</v>
      </c>
      <c r="P951" s="1139" t="s">
        <v>4066</v>
      </c>
      <c r="Q951" s="1146" t="s">
        <v>6599</v>
      </c>
    </row>
    <row r="952" spans="1:18" ht="15" customHeight="1" x14ac:dyDescent="0.2">
      <c r="A952" s="2152" t="str">
        <f t="shared" si="43"/>
        <v>D</v>
      </c>
      <c r="B952" s="2265"/>
      <c r="C952" s="2133" t="s">
        <v>6181</v>
      </c>
      <c r="D952" s="2153" t="s">
        <v>6547</v>
      </c>
      <c r="E952" s="1133">
        <v>90006383</v>
      </c>
      <c r="F952" s="2117" t="s">
        <v>6519</v>
      </c>
      <c r="G952" s="1133"/>
      <c r="H952" s="1133"/>
      <c r="I952" s="1132" t="str">
        <f t="shared" si="42"/>
        <v>---------</v>
      </c>
      <c r="J952" s="1132" t="str">
        <f>IF(ISNUMBER(MATCH(F952,Jan_Inputs_Calc!O:O,0)),"Jan","-")</f>
        <v>-</v>
      </c>
      <c r="K952" s="1132" t="str">
        <f>IF(ISNUMBER(MATCH(F952,Mar_Inputs_Calc_exHACC!O:O,0)),"Mar","-")</f>
        <v>-</v>
      </c>
      <c r="L952" s="1132" t="str">
        <f>IF(ISNUMBER(MATCH(F952,Jul_Inputs_Calc!P:P,0)),"Jul","-")</f>
        <v>-</v>
      </c>
      <c r="M952" s="1132" t="str">
        <f>IF(ISNUMBER(MATCH(F952,Sep_Inputs_Calc!O:O,0)),"Sep","-")</f>
        <v>-</v>
      </c>
      <c r="N952" s="1132" t="str">
        <f>IF(ISNUMBER(MATCH(F1748,Oct_Inputs_Calc!O:O,0)),"Oct","-")</f>
        <v>-</v>
      </c>
      <c r="O952" s="1137">
        <v>45736</v>
      </c>
      <c r="P952" s="1139" t="s">
        <v>4066</v>
      </c>
      <c r="Q952" s="1146" t="s">
        <v>6519</v>
      </c>
    </row>
    <row r="953" spans="1:18" ht="15" customHeight="1" x14ac:dyDescent="0.2">
      <c r="A953" s="2152" t="str">
        <f t="shared" si="43"/>
        <v>D</v>
      </c>
      <c r="B953" s="2265"/>
      <c r="C953" s="2133" t="s">
        <v>6181</v>
      </c>
      <c r="D953" s="2153" t="s">
        <v>6548</v>
      </c>
      <c r="E953" s="1133">
        <v>90010608</v>
      </c>
      <c r="F953" s="2117" t="s">
        <v>6549</v>
      </c>
      <c r="G953" s="1133"/>
      <c r="H953" s="1133"/>
      <c r="I953" s="1132" t="str">
        <f t="shared" si="42"/>
        <v>---------</v>
      </c>
      <c r="J953" s="1132" t="str">
        <f>IF(ISNUMBER(MATCH(F953,Jan_Inputs_Calc!O:O,0)),"Jan","-")</f>
        <v>-</v>
      </c>
      <c r="K953" s="1132" t="str">
        <f>IF(ISNUMBER(MATCH(F953,Mar_Inputs_Calc_exHACC!O:O,0)),"Mar","-")</f>
        <v>-</v>
      </c>
      <c r="L953" s="1132" t="str">
        <f>IF(ISNUMBER(MATCH(F953,Jul_Inputs_Calc!P:P,0)),"Jul","-")</f>
        <v>-</v>
      </c>
      <c r="M953" s="1132" t="str">
        <f>IF(ISNUMBER(MATCH(F953,Sep_Inputs_Calc!O:O,0)),"Sep","-")</f>
        <v>-</v>
      </c>
      <c r="N953" s="1132" t="str">
        <f>IF(ISNUMBER(MATCH(F1746,Oct_Inputs_Calc!O:O,0)),"Oct","-")</f>
        <v>-</v>
      </c>
      <c r="O953" s="1137">
        <v>45736</v>
      </c>
      <c r="P953" s="1139" t="s">
        <v>4066</v>
      </c>
      <c r="Q953" s="1146" t="s">
        <v>6549</v>
      </c>
    </row>
    <row r="954" spans="1:18" ht="15" customHeight="1" x14ac:dyDescent="0.2">
      <c r="A954" s="2152" t="str">
        <f t="shared" si="43"/>
        <v>D</v>
      </c>
      <c r="B954" s="2265"/>
      <c r="C954" s="2133" t="s">
        <v>6181</v>
      </c>
      <c r="D954" s="2153" t="s">
        <v>6550</v>
      </c>
      <c r="E954" s="1133">
        <v>90010609</v>
      </c>
      <c r="F954" s="2117" t="s">
        <v>6551</v>
      </c>
      <c r="G954" s="1133"/>
      <c r="H954" s="1133"/>
      <c r="I954" s="1132" t="str">
        <f t="shared" si="42"/>
        <v>---------</v>
      </c>
      <c r="J954" s="1132" t="str">
        <f>IF(ISNUMBER(MATCH(F954,Jan_Inputs_Calc!O:O,0)),"Jan","-")</f>
        <v>-</v>
      </c>
      <c r="K954" s="1132" t="str">
        <f>IF(ISNUMBER(MATCH(F954,Mar_Inputs_Calc_exHACC!O:O,0)),"Mar","-")</f>
        <v>-</v>
      </c>
      <c r="L954" s="1132" t="str">
        <f>IF(ISNUMBER(MATCH(F954,Jul_Inputs_Calc!P:P,0)),"Jul","-")</f>
        <v>-</v>
      </c>
      <c r="M954" s="1132" t="str">
        <f>IF(ISNUMBER(MATCH(F954,Sep_Inputs_Calc!O:O,0)),"Sep","-")</f>
        <v>-</v>
      </c>
      <c r="N954" s="1132" t="str">
        <f>IF(ISNUMBER(MATCH(F1747,Oct_Inputs_Calc!O:O,0)),"Oct","-")</f>
        <v>-</v>
      </c>
      <c r="O954" s="1137">
        <v>45736</v>
      </c>
      <c r="P954" s="1139" t="s">
        <v>4066</v>
      </c>
      <c r="Q954" s="1146" t="s">
        <v>6552</v>
      </c>
    </row>
    <row r="955" spans="1:18" ht="15" customHeight="1" x14ac:dyDescent="0.2">
      <c r="A955" s="1078" t="str">
        <f t="shared" ref="A955:A978" si="45">LEFT(F955,1)</f>
        <v>D</v>
      </c>
      <c r="B955" s="2265"/>
      <c r="C955" s="2133" t="s">
        <v>6181</v>
      </c>
      <c r="D955" s="2153" t="s">
        <v>6537</v>
      </c>
      <c r="E955" s="1133">
        <v>90009106</v>
      </c>
      <c r="F955" s="2117" t="s">
        <v>6098</v>
      </c>
      <c r="G955" s="1133"/>
      <c r="H955" s="1133"/>
      <c r="I955" s="1132" t="str">
        <f t="shared" si="42"/>
        <v>---------</v>
      </c>
      <c r="J955" s="1132" t="str">
        <f>IF(ISNUMBER(MATCH(F955,Jan_Inputs_Calc!O:O,0)),"Jan","-")</f>
        <v>-</v>
      </c>
      <c r="K955" s="1132" t="str">
        <f>IF(ISNUMBER(MATCH(F955,Mar_Inputs_Calc_exHACC!O:O,0)),"Mar","-")</f>
        <v>-</v>
      </c>
      <c r="L955" s="1132" t="str">
        <f>IF(ISNUMBER(MATCH(F955,Jul_Inputs_Calc!P:P,0)),"Jul","-")</f>
        <v>-</v>
      </c>
      <c r="M955" s="1132" t="str">
        <f>IF(ISNUMBER(MATCH(F955,Sep_Inputs_Calc!O:O,0)),"Sep","-")</f>
        <v>-</v>
      </c>
      <c r="N955" s="1132" t="str">
        <f>IF(ISNUMBER(MATCH(F1748,Oct_Inputs_Calc!O:O,0)),"Oct","-")</f>
        <v>-</v>
      </c>
      <c r="O955" s="1137">
        <v>45736</v>
      </c>
      <c r="P955" s="1139" t="str">
        <f>IF(A955=
"A",_xlfn.XLOOKUP(F955,'Section A - Public Patients'!T:T,'Section A - Public Patients'!S:S),
IF(A955="B",_xlfn.XLOOKUP(F955,'Section B - Private Patients'!T:T,'Section B - Private Patients'!S:S),
IF(A955="C",_xlfn.XLOOKUP(F955,'Section C - Psych &amp; Mental Hlth'!T:T,'Section C - Psych &amp; Mental Hlth'!S:S),
IF(A955="D",_xlfn.XLOOKUP(F955,'Section D - Res Com.Care, MPHS '!T:T,'Section D - Res Com.Care, MPHS '!S:S),
IF(A955="E",_xlfn.XLOOKUP(F955,'Section E - Miscellaneous '!T:T,'Section E - Miscellaneous '!S:S))))))</f>
        <v>SPECIAL</v>
      </c>
      <c r="Q955" s="1146" t="s">
        <v>6098</v>
      </c>
      <c r="R955" s="1202" t="str">
        <f t="shared" ref="R955" si="46">_xlfn.CONCAT(C955,D955,E955)</f>
        <v>NilHome Maintenance - Lvl 1 (Low)90009106</v>
      </c>
    </row>
    <row r="956" spans="1:18" ht="15" customHeight="1" x14ac:dyDescent="0.2">
      <c r="A956" s="2152" t="str">
        <f t="shared" si="45"/>
        <v>D</v>
      </c>
      <c r="B956" s="2265"/>
      <c r="C956" s="2133" t="s">
        <v>6181</v>
      </c>
      <c r="D956" s="2153" t="s">
        <v>6543</v>
      </c>
      <c r="E956" s="1133">
        <v>90010618</v>
      </c>
      <c r="F956" s="2117" t="s">
        <v>6544</v>
      </c>
      <c r="G956" s="1133"/>
      <c r="H956" s="1133"/>
      <c r="I956" s="1132" t="str">
        <f t="shared" si="42"/>
        <v>---------</v>
      </c>
      <c r="J956" s="1132" t="str">
        <f>IF(ISNUMBER(MATCH(F956,Jan_Inputs_Calc!O:O,0)),"Jan","-")</f>
        <v>-</v>
      </c>
      <c r="K956" s="1132" t="str">
        <f>IF(ISNUMBER(MATCH(F956,Mar_Inputs_Calc_exHACC!O:O,0)),"Mar","-")</f>
        <v>-</v>
      </c>
      <c r="L956" s="1132" t="str">
        <f>IF(ISNUMBER(MATCH(F956,Jul_Inputs_Calc!P:P,0)),"Jul","-")</f>
        <v>-</v>
      </c>
      <c r="M956" s="1132" t="str">
        <f>IF(ISNUMBER(MATCH(F956,Sep_Inputs_Calc!O:O,0)),"Sep","-")</f>
        <v>-</v>
      </c>
      <c r="N956" s="1132" t="str">
        <f>IF(ISNUMBER(MATCH(F1749,Oct_Inputs_Calc!O:O,0)),"Oct","-")</f>
        <v>-</v>
      </c>
      <c r="O956" s="1137">
        <v>45736</v>
      </c>
      <c r="P956" s="1139" t="s">
        <v>6546</v>
      </c>
      <c r="Q956" s="1146" t="s">
        <v>6544</v>
      </c>
    </row>
    <row r="957" spans="1:18" ht="15" customHeight="1" x14ac:dyDescent="0.2">
      <c r="A957" s="2152" t="str">
        <f t="shared" si="45"/>
        <v>D</v>
      </c>
      <c r="B957" s="2265"/>
      <c r="C957" s="2133" t="s">
        <v>6181</v>
      </c>
      <c r="D957" s="2153" t="s">
        <v>6539</v>
      </c>
      <c r="E957" s="1133">
        <v>90010619</v>
      </c>
      <c r="F957" s="2117" t="s">
        <v>6545</v>
      </c>
      <c r="G957" s="1133"/>
      <c r="H957" s="1133"/>
      <c r="I957" s="1132" t="str">
        <f t="shared" si="42"/>
        <v>---------</v>
      </c>
      <c r="J957" s="1132" t="str">
        <f>IF(ISNUMBER(MATCH(F957,Jan_Inputs_Calc!O:O,0)),"Jan","-")</f>
        <v>-</v>
      </c>
      <c r="K957" s="1132" t="str">
        <f>IF(ISNUMBER(MATCH(F957,Mar_Inputs_Calc_exHACC!O:O,0)),"Mar","-")</f>
        <v>-</v>
      </c>
      <c r="L957" s="1132" t="str">
        <f>IF(ISNUMBER(MATCH(F957,Jul_Inputs_Calc!P:P,0)),"Jul","-")</f>
        <v>-</v>
      </c>
      <c r="M957" s="1132" t="str">
        <f>IF(ISNUMBER(MATCH(F957,Sep_Inputs_Calc!O:O,0)),"Sep","-")</f>
        <v>-</v>
      </c>
      <c r="N957" s="1132" t="str">
        <f>IF(ISNUMBER(MATCH(F1750,Oct_Inputs_Calc!O:O,0)),"Oct","-")</f>
        <v>-</v>
      </c>
      <c r="O957" s="1137">
        <v>45736</v>
      </c>
      <c r="P957" s="1139" t="s">
        <v>4066</v>
      </c>
      <c r="Q957" s="1146" t="s">
        <v>6545</v>
      </c>
    </row>
    <row r="958" spans="1:18" ht="15" customHeight="1" x14ac:dyDescent="0.2">
      <c r="A958" s="2152" t="str">
        <f t="shared" si="45"/>
        <v>D</v>
      </c>
      <c r="B958" s="2265"/>
      <c r="C958" s="2133" t="s">
        <v>6181</v>
      </c>
      <c r="D958" s="2153" t="s">
        <v>6553</v>
      </c>
      <c r="E958" s="1133">
        <v>90009112</v>
      </c>
      <c r="F958" s="2117" t="s">
        <v>6450</v>
      </c>
      <c r="G958" s="1133"/>
      <c r="H958" s="1133"/>
      <c r="I958" s="1132" t="str">
        <f t="shared" si="42"/>
        <v>---------</v>
      </c>
      <c r="J958" s="1132" t="str">
        <f>IF(ISNUMBER(MATCH(F958,Jan_Inputs_Calc!O:O,0)),"Jan","-")</f>
        <v>-</v>
      </c>
      <c r="K958" s="1132" t="str">
        <f>IF(ISNUMBER(MATCH(F958,Mar_Inputs_Calc_exHACC!O:O,0)),"Mar","-")</f>
        <v>-</v>
      </c>
      <c r="L958" s="1132" t="str">
        <f>IF(ISNUMBER(MATCH(F958,Jul_Inputs_Calc!P:P,0)),"Jul","-")</f>
        <v>-</v>
      </c>
      <c r="M958" s="1132" t="str">
        <f>IF(ISNUMBER(MATCH(F958,Sep_Inputs_Calc!O:O,0)),"Sep","-")</f>
        <v>-</v>
      </c>
      <c r="N958" s="1132" t="str">
        <f>IF(ISNUMBER(MATCH(F1751,Oct_Inputs_Calc!O:O,0)),"Oct","-")</f>
        <v>-</v>
      </c>
      <c r="O958" s="1137">
        <v>45736</v>
      </c>
      <c r="P958" s="1139" t="s">
        <v>4066</v>
      </c>
      <c r="Q958" s="1146" t="s">
        <v>6450</v>
      </c>
    </row>
    <row r="959" spans="1:18" ht="15" customHeight="1" x14ac:dyDescent="0.2">
      <c r="A959" s="2152" t="str">
        <f t="shared" si="45"/>
        <v>D</v>
      </c>
      <c r="B959" s="2265"/>
      <c r="C959" s="2133" t="s">
        <v>6181</v>
      </c>
      <c r="D959" s="2153" t="s">
        <v>6554</v>
      </c>
      <c r="E959" s="1133">
        <v>90010596</v>
      </c>
      <c r="F959" s="2117" t="s">
        <v>6555</v>
      </c>
      <c r="G959" s="1133"/>
      <c r="H959" s="1133"/>
      <c r="I959" s="1132" t="str">
        <f t="shared" si="42"/>
        <v>---------</v>
      </c>
      <c r="J959" s="1132" t="str">
        <f>IF(ISNUMBER(MATCH(F959,Jan_Inputs_Calc!O:O,0)),"Jan","-")</f>
        <v>-</v>
      </c>
      <c r="K959" s="1132" t="str">
        <f>IF(ISNUMBER(MATCH(F959,Mar_Inputs_Calc_exHACC!O:O,0)),"Mar","-")</f>
        <v>-</v>
      </c>
      <c r="L959" s="1132" t="str">
        <f>IF(ISNUMBER(MATCH(F959,Jul_Inputs_Calc!P:P,0)),"Jul","-")</f>
        <v>-</v>
      </c>
      <c r="M959" s="1132" t="str">
        <f>IF(ISNUMBER(MATCH(F959,Sep_Inputs_Calc!O:O,0)),"Sep","-")</f>
        <v>-</v>
      </c>
      <c r="N959" s="1132" t="str">
        <f>IF(ISNUMBER(MATCH(F1752,Oct_Inputs_Calc!O:O,0)),"Oct","-")</f>
        <v>-</v>
      </c>
      <c r="O959" s="1137">
        <v>45736</v>
      </c>
      <c r="P959" s="1139" t="s">
        <v>4066</v>
      </c>
      <c r="Q959" s="1146" t="s">
        <v>6555</v>
      </c>
    </row>
    <row r="960" spans="1:18" ht="15" customHeight="1" x14ac:dyDescent="0.2">
      <c r="A960" s="2152" t="str">
        <f t="shared" si="45"/>
        <v>D</v>
      </c>
      <c r="B960" s="2265"/>
      <c r="C960" s="2133" t="s">
        <v>6181</v>
      </c>
      <c r="D960" s="2153" t="s">
        <v>6556</v>
      </c>
      <c r="E960" s="1133">
        <v>90010597</v>
      </c>
      <c r="F960" s="2117" t="s">
        <v>6557</v>
      </c>
      <c r="G960" s="1133"/>
      <c r="H960" s="1133"/>
      <c r="I960" s="1132" t="str">
        <f t="shared" si="42"/>
        <v>---------</v>
      </c>
      <c r="J960" s="1132" t="str">
        <f>IF(ISNUMBER(MATCH(F960,Jan_Inputs_Calc!O:O,0)),"Jan","-")</f>
        <v>-</v>
      </c>
      <c r="K960" s="1132" t="str">
        <f>IF(ISNUMBER(MATCH(F960,Mar_Inputs_Calc_exHACC!O:O,0)),"Mar","-")</f>
        <v>-</v>
      </c>
      <c r="L960" s="1132" t="str">
        <f>IF(ISNUMBER(MATCH(F960,Jul_Inputs_Calc!P:P,0)),"Jul","-")</f>
        <v>-</v>
      </c>
      <c r="M960" s="1132" t="str">
        <f>IF(ISNUMBER(MATCH(F960,Sep_Inputs_Calc!O:O,0)),"Sep","-")</f>
        <v>-</v>
      </c>
      <c r="N960" s="1132" t="str">
        <f>IF(ISNUMBER(MATCH(F1750,Oct_Inputs_Calc!O:O,0)),"Oct","-")</f>
        <v>-</v>
      </c>
      <c r="O960" s="1137">
        <v>45736</v>
      </c>
      <c r="P960" s="1139" t="s">
        <v>4066</v>
      </c>
      <c r="Q960" s="1146" t="s">
        <v>6557</v>
      </c>
    </row>
    <row r="961" spans="1:17" ht="15" customHeight="1" x14ac:dyDescent="0.2">
      <c r="A961" s="2152" t="str">
        <f t="shared" si="45"/>
        <v>D</v>
      </c>
      <c r="B961" s="2265"/>
      <c r="C961" s="2133" t="s">
        <v>6181</v>
      </c>
      <c r="D961" s="2153" t="s">
        <v>6558</v>
      </c>
      <c r="E961" s="1133">
        <v>90009113</v>
      </c>
      <c r="F961" s="2117" t="s">
        <v>6461</v>
      </c>
      <c r="G961" s="1133"/>
      <c r="H961" s="1133"/>
      <c r="I961" s="1132" t="str">
        <f t="shared" si="42"/>
        <v>---------</v>
      </c>
      <c r="J961" s="1132" t="str">
        <f>IF(ISNUMBER(MATCH(F961,Jan_Inputs_Calc!O:O,0)),"Jan","-")</f>
        <v>-</v>
      </c>
      <c r="K961" s="1132" t="str">
        <f>IF(ISNUMBER(MATCH(F961,Mar_Inputs_Calc_exHACC!O:O,0)),"Mar","-")</f>
        <v>-</v>
      </c>
      <c r="L961" s="1132" t="str">
        <f>IF(ISNUMBER(MATCH(F961,Jul_Inputs_Calc!P:P,0)),"Jul","-")</f>
        <v>-</v>
      </c>
      <c r="M961" s="1132" t="str">
        <f>IF(ISNUMBER(MATCH(F961,Sep_Inputs_Calc!O:O,0)),"Sep","-")</f>
        <v>-</v>
      </c>
      <c r="N961" s="1132" t="str">
        <f>IF(ISNUMBER(MATCH(F1751,Oct_Inputs_Calc!O:O,0)),"Oct","-")</f>
        <v>-</v>
      </c>
      <c r="O961" s="1137">
        <v>45736</v>
      </c>
      <c r="P961" s="1139" t="s">
        <v>4066</v>
      </c>
      <c r="Q961" s="1146" t="s">
        <v>6461</v>
      </c>
    </row>
    <row r="962" spans="1:17" ht="15" customHeight="1" x14ac:dyDescent="0.2">
      <c r="A962" s="2152" t="str">
        <f t="shared" si="45"/>
        <v>D</v>
      </c>
      <c r="B962" s="2265"/>
      <c r="C962" s="2133" t="s">
        <v>6181</v>
      </c>
      <c r="D962" s="2153" t="s">
        <v>6562</v>
      </c>
      <c r="E962" s="1133">
        <v>90010601</v>
      </c>
      <c r="F962" s="2117" t="s">
        <v>6560</v>
      </c>
      <c r="G962" s="1133"/>
      <c r="H962" s="1133"/>
      <c r="I962" s="1132" t="str">
        <f t="shared" si="42"/>
        <v>---------</v>
      </c>
      <c r="J962" s="1132" t="str">
        <f>IF(ISNUMBER(MATCH(F962,Jan_Inputs_Calc!O:O,0)),"Jan","-")</f>
        <v>-</v>
      </c>
      <c r="K962" s="1132" t="str">
        <f>IF(ISNUMBER(MATCH(F962,Mar_Inputs_Calc_exHACC!O:O,0)),"Mar","-")</f>
        <v>-</v>
      </c>
      <c r="L962" s="1132" t="str">
        <f>IF(ISNUMBER(MATCH(F962,Jul_Inputs_Calc!P:P,0)),"Jul","-")</f>
        <v>-</v>
      </c>
      <c r="M962" s="1132" t="str">
        <f>IF(ISNUMBER(MATCH(F962,Sep_Inputs_Calc!O:O,0)),"Sep","-")</f>
        <v>-</v>
      </c>
      <c r="N962" s="1132" t="str">
        <f>IF(ISNUMBER(MATCH(F1752,Oct_Inputs_Calc!O:O,0)),"Oct","-")</f>
        <v>-</v>
      </c>
      <c r="O962" s="1137">
        <v>45736</v>
      </c>
      <c r="P962" s="1139" t="s">
        <v>4066</v>
      </c>
      <c r="Q962" s="1146" t="s">
        <v>6560</v>
      </c>
    </row>
    <row r="963" spans="1:17" ht="15" customHeight="1" x14ac:dyDescent="0.2">
      <c r="A963" s="2152" t="str">
        <f t="shared" si="45"/>
        <v>D</v>
      </c>
      <c r="B963" s="2265"/>
      <c r="C963" s="2133" t="s">
        <v>6181</v>
      </c>
      <c r="D963" s="2153" t="s">
        <v>6559</v>
      </c>
      <c r="E963" s="1133">
        <v>90010602</v>
      </c>
      <c r="F963" s="2117" t="s">
        <v>6561</v>
      </c>
      <c r="G963" s="1133"/>
      <c r="H963" s="1133"/>
      <c r="I963" s="1132" t="str">
        <f t="shared" si="42"/>
        <v>---------</v>
      </c>
      <c r="J963" s="1132" t="str">
        <f>IF(ISNUMBER(MATCH(F963,Jan_Inputs_Calc!O:O,0)),"Jan","-")</f>
        <v>-</v>
      </c>
      <c r="K963" s="1132" t="str">
        <f>IF(ISNUMBER(MATCH(F963,Mar_Inputs_Calc_exHACC!O:O,0)),"Mar","-")</f>
        <v>-</v>
      </c>
      <c r="L963" s="1132" t="str">
        <f>IF(ISNUMBER(MATCH(F963,Jul_Inputs_Calc!P:P,0)),"Jul","-")</f>
        <v>-</v>
      </c>
      <c r="M963" s="1132" t="str">
        <f>IF(ISNUMBER(MATCH(F963,Sep_Inputs_Calc!O:O,0)),"Sep","-")</f>
        <v>-</v>
      </c>
      <c r="N963" s="1132" t="str">
        <f>IF(ISNUMBER(MATCH(F1753,Oct_Inputs_Calc!O:O,0)),"Oct","-")</f>
        <v>-</v>
      </c>
      <c r="O963" s="1137">
        <v>45736</v>
      </c>
      <c r="P963" s="1139" t="s">
        <v>4066</v>
      </c>
      <c r="Q963" s="1146" t="s">
        <v>6561</v>
      </c>
    </row>
    <row r="964" spans="1:17" ht="15" customHeight="1" x14ac:dyDescent="0.2">
      <c r="A964" s="2152" t="str">
        <f t="shared" si="45"/>
        <v>D</v>
      </c>
      <c r="B964" s="2265"/>
      <c r="C964" s="2133" t="s">
        <v>6181</v>
      </c>
      <c r="D964" s="2153" t="s">
        <v>6563</v>
      </c>
      <c r="E964" s="1133">
        <v>90009109</v>
      </c>
      <c r="F964" s="2117" t="s">
        <v>6447</v>
      </c>
      <c r="G964" s="1133"/>
      <c r="H964" s="1133"/>
      <c r="I964" s="1132" t="str">
        <f t="shared" si="42"/>
        <v>---------</v>
      </c>
      <c r="J964" s="1132" t="str">
        <f>IF(ISNUMBER(MATCH(F964,Jan_Inputs_Calc!O:O,0)),"Jan","-")</f>
        <v>-</v>
      </c>
      <c r="K964" s="1132" t="str">
        <f>IF(ISNUMBER(MATCH(F964,Mar_Inputs_Calc_exHACC!O:O,0)),"Mar","-")</f>
        <v>-</v>
      </c>
      <c r="L964" s="1132" t="str">
        <f>IF(ISNUMBER(MATCH(F964,Jul_Inputs_Calc!P:P,0)),"Jul","-")</f>
        <v>-</v>
      </c>
      <c r="M964" s="1132" t="str">
        <f>IF(ISNUMBER(MATCH(F964,Sep_Inputs_Calc!O:O,0)),"Sep","-")</f>
        <v>-</v>
      </c>
      <c r="N964" s="1132" t="str">
        <f>IF(ISNUMBER(MATCH(F1754,Oct_Inputs_Calc!O:O,0)),"Oct","-")</f>
        <v>-</v>
      </c>
      <c r="O964" s="1137">
        <v>45736</v>
      </c>
      <c r="P964" s="1139" t="s">
        <v>4066</v>
      </c>
      <c r="Q964" s="1146" t="s">
        <v>6447</v>
      </c>
    </row>
    <row r="965" spans="1:17" ht="15" customHeight="1" x14ac:dyDescent="0.2">
      <c r="A965" s="2152" t="str">
        <f t="shared" si="45"/>
        <v>D</v>
      </c>
      <c r="B965" s="2265"/>
      <c r="C965" s="2133" t="s">
        <v>6181</v>
      </c>
      <c r="D965" s="2153" t="s">
        <v>6564</v>
      </c>
      <c r="E965" s="1133">
        <v>90010610</v>
      </c>
      <c r="F965" s="2117" t="s">
        <v>6565</v>
      </c>
      <c r="G965" s="1133"/>
      <c r="H965" s="1133"/>
      <c r="I965" s="1132" t="str">
        <f t="shared" si="42"/>
        <v>---------</v>
      </c>
      <c r="J965" s="1132" t="str">
        <f>IF(ISNUMBER(MATCH(F965,Jan_Inputs_Calc!O:O,0)),"Jan","-")</f>
        <v>-</v>
      </c>
      <c r="K965" s="1132" t="str">
        <f>IF(ISNUMBER(MATCH(F965,Mar_Inputs_Calc_exHACC!O:O,0)),"Mar","-")</f>
        <v>-</v>
      </c>
      <c r="L965" s="1132" t="str">
        <f>IF(ISNUMBER(MATCH(F965,Jul_Inputs_Calc!P:P,0)),"Jul","-")</f>
        <v>-</v>
      </c>
      <c r="M965" s="1132" t="str">
        <f>IF(ISNUMBER(MATCH(F965,Sep_Inputs_Calc!O:O,0)),"Sep","-")</f>
        <v>-</v>
      </c>
      <c r="N965" s="1132" t="str">
        <f>IF(ISNUMBER(MATCH(F1755,Oct_Inputs_Calc!O:O,0)),"Oct","-")</f>
        <v>-</v>
      </c>
      <c r="O965" s="1137">
        <v>45736</v>
      </c>
      <c r="P965" s="1139" t="s">
        <v>4066</v>
      </c>
      <c r="Q965" s="1146" t="s">
        <v>6565</v>
      </c>
    </row>
    <row r="966" spans="1:17" ht="15" customHeight="1" x14ac:dyDescent="0.2">
      <c r="A966" s="2152" t="str">
        <f t="shared" si="45"/>
        <v>D</v>
      </c>
      <c r="B966" s="2265"/>
      <c r="C966" s="2133" t="s">
        <v>6181</v>
      </c>
      <c r="D966" s="2153" t="s">
        <v>6566</v>
      </c>
      <c r="E966" s="1133">
        <v>90010611</v>
      </c>
      <c r="F966" s="2117" t="s">
        <v>6567</v>
      </c>
      <c r="G966" s="1133"/>
      <c r="H966" s="1133"/>
      <c r="I966" s="1132" t="str">
        <f t="shared" si="42"/>
        <v>---------</v>
      </c>
      <c r="J966" s="1132" t="str">
        <f>IF(ISNUMBER(MATCH(F966,Jan_Inputs_Calc!O:O,0)),"Jan","-")</f>
        <v>-</v>
      </c>
      <c r="K966" s="1132" t="str">
        <f>IF(ISNUMBER(MATCH(F966,Mar_Inputs_Calc_exHACC!O:O,0)),"Mar","-")</f>
        <v>-</v>
      </c>
      <c r="L966" s="1132" t="str">
        <f>IF(ISNUMBER(MATCH(F966,Jul_Inputs_Calc!P:P,0)),"Jul","-")</f>
        <v>-</v>
      </c>
      <c r="M966" s="1132" t="str">
        <f>IF(ISNUMBER(MATCH(F966,Sep_Inputs_Calc!O:O,0)),"Sep","-")</f>
        <v>-</v>
      </c>
      <c r="N966" s="1132" t="str">
        <f>IF(ISNUMBER(MATCH(F1756,Oct_Inputs_Calc!O:O,0)),"Oct","-")</f>
        <v>-</v>
      </c>
      <c r="O966" s="1137">
        <v>45736</v>
      </c>
      <c r="P966" s="1139" t="s">
        <v>4066</v>
      </c>
      <c r="Q966" s="1146" t="s">
        <v>6567</v>
      </c>
    </row>
    <row r="967" spans="1:17" ht="15" customHeight="1" x14ac:dyDescent="0.2">
      <c r="A967" s="2152" t="str">
        <f t="shared" ref="A967:A969" si="47">LEFT(F967,1)</f>
        <v>D</v>
      </c>
      <c r="B967" s="2265"/>
      <c r="C967" s="2133" t="s">
        <v>6181</v>
      </c>
      <c r="D967" s="2153" t="s">
        <v>6573</v>
      </c>
      <c r="E967" s="1133">
        <v>90009110</v>
      </c>
      <c r="F967" s="2117" t="s">
        <v>6448</v>
      </c>
      <c r="G967" s="1133"/>
      <c r="H967" s="1133"/>
      <c r="I967" s="1132" t="str">
        <f t="shared" ref="I967:I969" si="48">_xlfn.CONCAT(J967,"-",K967,"-",L967,"-",M967,"-",N967)</f>
        <v>---------</v>
      </c>
      <c r="J967" s="1132" t="str">
        <f>IF(ISNUMBER(MATCH(F967,Jan_Inputs_Calc!O:O,0)),"Jan","-")</f>
        <v>-</v>
      </c>
      <c r="K967" s="1132" t="str">
        <f>IF(ISNUMBER(MATCH(F967,Mar_Inputs_Calc_exHACC!O:O,0)),"Mar","-")</f>
        <v>-</v>
      </c>
      <c r="L967" s="1132" t="str">
        <f>IF(ISNUMBER(MATCH(F967,Jul_Inputs_Calc!P:P,0)),"Jul","-")</f>
        <v>-</v>
      </c>
      <c r="M967" s="1132" t="str">
        <f>IF(ISNUMBER(MATCH(F967,Sep_Inputs_Calc!O:O,0)),"Sep","-")</f>
        <v>-</v>
      </c>
      <c r="N967" s="1132" t="str">
        <f>IF(ISNUMBER(MATCH(F1754,Oct_Inputs_Calc!O:O,0)),"Oct","-")</f>
        <v>-</v>
      </c>
      <c r="O967" s="1137">
        <v>45736</v>
      </c>
      <c r="P967" s="1139" t="s">
        <v>4066</v>
      </c>
      <c r="Q967" s="1146" t="s">
        <v>6448</v>
      </c>
    </row>
    <row r="968" spans="1:17" ht="15" customHeight="1" x14ac:dyDescent="0.2">
      <c r="A968" s="2152" t="str">
        <f t="shared" si="47"/>
        <v>D</v>
      </c>
      <c r="B968" s="2265"/>
      <c r="C968" s="2133" t="s">
        <v>6181</v>
      </c>
      <c r="D968" s="2153" t="s">
        <v>6574</v>
      </c>
      <c r="E968" s="1133">
        <v>90010613</v>
      </c>
      <c r="F968" s="2117" t="s">
        <v>6576</v>
      </c>
      <c r="G968" s="1133"/>
      <c r="H968" s="1133"/>
      <c r="I968" s="1132" t="str">
        <f t="shared" si="48"/>
        <v>---------</v>
      </c>
      <c r="J968" s="1132" t="str">
        <f>IF(ISNUMBER(MATCH(F968,Jan_Inputs_Calc!O:O,0)),"Jan","-")</f>
        <v>-</v>
      </c>
      <c r="K968" s="1132" t="str">
        <f>IF(ISNUMBER(MATCH(F968,Mar_Inputs_Calc_exHACC!O:O,0)),"Mar","-")</f>
        <v>-</v>
      </c>
      <c r="L968" s="1132" t="str">
        <f>IF(ISNUMBER(MATCH(F968,Jul_Inputs_Calc!P:P,0)),"Jul","-")</f>
        <v>-</v>
      </c>
      <c r="M968" s="1132" t="str">
        <f>IF(ISNUMBER(MATCH(F968,Sep_Inputs_Calc!O:O,0)),"Sep","-")</f>
        <v>-</v>
      </c>
      <c r="N968" s="1132" t="str">
        <f>IF(ISNUMBER(MATCH(F1755,Oct_Inputs_Calc!O:O,0)),"Oct","-")</f>
        <v>-</v>
      </c>
      <c r="O968" s="1137">
        <v>45736</v>
      </c>
      <c r="P968" s="1139" t="s">
        <v>4066</v>
      </c>
      <c r="Q968" s="1146" t="s">
        <v>6576</v>
      </c>
    </row>
    <row r="969" spans="1:17" ht="15" customHeight="1" x14ac:dyDescent="0.2">
      <c r="A969" s="2152" t="str">
        <f t="shared" si="47"/>
        <v>D</v>
      </c>
      <c r="B969" s="2265"/>
      <c r="C969" s="2133" t="s">
        <v>6181</v>
      </c>
      <c r="D969" s="2153" t="s">
        <v>6575</v>
      </c>
      <c r="E969" s="1133">
        <v>90010614</v>
      </c>
      <c r="F969" s="2117" t="s">
        <v>6577</v>
      </c>
      <c r="G969" s="1133"/>
      <c r="H969" s="1133"/>
      <c r="I969" s="1132" t="str">
        <f t="shared" si="48"/>
        <v>---------</v>
      </c>
      <c r="J969" s="1132" t="str">
        <f>IF(ISNUMBER(MATCH(F969,Jan_Inputs_Calc!O:O,0)),"Jan","-")</f>
        <v>-</v>
      </c>
      <c r="K969" s="1132" t="str">
        <f>IF(ISNUMBER(MATCH(F969,Mar_Inputs_Calc_exHACC!O:O,0)),"Mar","-")</f>
        <v>-</v>
      </c>
      <c r="L969" s="1132" t="str">
        <f>IF(ISNUMBER(MATCH(F969,Jul_Inputs_Calc!P:P,0)),"Jul","-")</f>
        <v>-</v>
      </c>
      <c r="M969" s="1132" t="str">
        <f>IF(ISNUMBER(MATCH(F969,Sep_Inputs_Calc!O:O,0)),"Sep","-")</f>
        <v>-</v>
      </c>
      <c r="N969" s="1132" t="str">
        <f>IF(ISNUMBER(MATCH(F1756,Oct_Inputs_Calc!O:O,0)),"Oct","-")</f>
        <v>-</v>
      </c>
      <c r="O969" s="1137">
        <v>45736</v>
      </c>
      <c r="P969" s="1139" t="s">
        <v>4066</v>
      </c>
      <c r="Q969" s="1146" t="s">
        <v>6577</v>
      </c>
    </row>
    <row r="970" spans="1:17" ht="15" customHeight="1" x14ac:dyDescent="0.2">
      <c r="A970" s="2152" t="str">
        <f t="shared" si="45"/>
        <v>D</v>
      </c>
      <c r="B970" s="2265"/>
      <c r="C970" s="2133" t="s">
        <v>6181</v>
      </c>
      <c r="D970" s="2153" t="s">
        <v>6568</v>
      </c>
      <c r="E970" s="1133">
        <v>90009111</v>
      </c>
      <c r="F970" s="2117" t="s">
        <v>6449</v>
      </c>
      <c r="G970" s="1133"/>
      <c r="H970" s="1133"/>
      <c r="I970" s="1132" t="str">
        <f t="shared" si="42"/>
        <v>---------</v>
      </c>
      <c r="J970" s="1132" t="str">
        <f>IF(ISNUMBER(MATCH(F970,Jan_Inputs_Calc!O:O,0)),"Jan","-")</f>
        <v>-</v>
      </c>
      <c r="K970" s="1132" t="str">
        <f>IF(ISNUMBER(MATCH(F970,Mar_Inputs_Calc_exHACC!O:O,0)),"Mar","-")</f>
        <v>-</v>
      </c>
      <c r="L970" s="1132" t="str">
        <f>IF(ISNUMBER(MATCH(F970,Jul_Inputs_Calc!P:P,0)),"Jul","-")</f>
        <v>-</v>
      </c>
      <c r="M970" s="1132" t="str">
        <f>IF(ISNUMBER(MATCH(F970,Sep_Inputs_Calc!O:O,0)),"Sep","-")</f>
        <v>-</v>
      </c>
      <c r="N970" s="1132" t="str">
        <f>IF(ISNUMBER(MATCH(F1757,Oct_Inputs_Calc!O:O,0)),"Oct","-")</f>
        <v>-</v>
      </c>
      <c r="O970" s="1137">
        <v>45736</v>
      </c>
      <c r="P970" s="1139" t="s">
        <v>4066</v>
      </c>
      <c r="Q970" s="1146" t="s">
        <v>6449</v>
      </c>
    </row>
    <row r="971" spans="1:17" ht="15" customHeight="1" x14ac:dyDescent="0.2">
      <c r="A971" s="2152" t="str">
        <f t="shared" si="45"/>
        <v>D</v>
      </c>
      <c r="B971" s="2265"/>
      <c r="C971" s="2133" t="s">
        <v>6181</v>
      </c>
      <c r="D971" s="2153" t="s">
        <v>6571</v>
      </c>
      <c r="E971" s="1133">
        <v>90010612</v>
      </c>
      <c r="F971" s="2117" t="s">
        <v>6569</v>
      </c>
      <c r="G971" s="1133"/>
      <c r="H971" s="1133"/>
      <c r="I971" s="1132" t="str">
        <f t="shared" si="42"/>
        <v>---------</v>
      </c>
      <c r="J971" s="1132" t="str">
        <f>IF(ISNUMBER(MATCH(F971,Jan_Inputs_Calc!O:O,0)),"Jan","-")</f>
        <v>-</v>
      </c>
      <c r="K971" s="1132" t="str">
        <f>IF(ISNUMBER(MATCH(F971,Mar_Inputs_Calc_exHACC!O:O,0)),"Mar","-")</f>
        <v>-</v>
      </c>
      <c r="L971" s="1132" t="str">
        <f>IF(ISNUMBER(MATCH(F971,Jul_Inputs_Calc!P:P,0)),"Jul","-")</f>
        <v>-</v>
      </c>
      <c r="M971" s="1132" t="str">
        <f>IF(ISNUMBER(MATCH(F971,Sep_Inputs_Calc!O:O,0)),"Sep","-")</f>
        <v>-</v>
      </c>
      <c r="N971" s="1132" t="str">
        <f>IF(ISNUMBER(MATCH(F1758,Oct_Inputs_Calc!O:O,0)),"Oct","-")</f>
        <v>-</v>
      </c>
      <c r="O971" s="1137">
        <v>45736</v>
      </c>
      <c r="P971" s="1139" t="s">
        <v>4066</v>
      </c>
      <c r="Q971" s="1146" t="s">
        <v>6569</v>
      </c>
    </row>
    <row r="972" spans="1:17" ht="15" customHeight="1" x14ac:dyDescent="0.2">
      <c r="A972" s="2152" t="str">
        <f t="shared" si="45"/>
        <v>D</v>
      </c>
      <c r="B972" s="2265"/>
      <c r="C972" s="2133" t="s">
        <v>6181</v>
      </c>
      <c r="D972" s="2153" t="s">
        <v>6570</v>
      </c>
      <c r="E972" s="1133">
        <v>90010606</v>
      </c>
      <c r="F972" s="2117" t="s">
        <v>6572</v>
      </c>
      <c r="G972" s="1133"/>
      <c r="H972" s="1133"/>
      <c r="I972" s="1132" t="str">
        <f t="shared" si="42"/>
        <v>---------</v>
      </c>
      <c r="J972" s="1132" t="str">
        <f>IF(ISNUMBER(MATCH(F972,Jan_Inputs_Calc!O:O,0)),"Jan","-")</f>
        <v>-</v>
      </c>
      <c r="K972" s="1132" t="str">
        <f>IF(ISNUMBER(MATCH(F972,Mar_Inputs_Calc_exHACC!O:O,0)),"Mar","-")</f>
        <v>-</v>
      </c>
      <c r="L972" s="1132" t="str">
        <f>IF(ISNUMBER(MATCH(F972,Jul_Inputs_Calc!P:P,0)),"Jul","-")</f>
        <v>-</v>
      </c>
      <c r="M972" s="1132" t="str">
        <f>IF(ISNUMBER(MATCH(F972,Sep_Inputs_Calc!O:O,0)),"Sep","-")</f>
        <v>-</v>
      </c>
      <c r="N972" s="1132" t="str">
        <f>IF(ISNUMBER(MATCH(F1759,Oct_Inputs_Calc!O:O,0)),"Oct","-")</f>
        <v>-</v>
      </c>
      <c r="O972" s="1137">
        <v>45736</v>
      </c>
      <c r="P972" s="1139" t="s">
        <v>4066</v>
      </c>
      <c r="Q972" s="1146" t="s">
        <v>6572</v>
      </c>
    </row>
    <row r="973" spans="1:17" ht="15" customHeight="1" x14ac:dyDescent="0.2">
      <c r="A973" s="2152" t="str">
        <f t="shared" si="45"/>
        <v>D</v>
      </c>
      <c r="B973" s="2265"/>
      <c r="C973" s="2133" t="s">
        <v>6181</v>
      </c>
      <c r="D973" s="2153" t="s">
        <v>6578</v>
      </c>
      <c r="E973" s="1133">
        <v>90009107</v>
      </c>
      <c r="F973" s="2117" t="s">
        <v>6099</v>
      </c>
      <c r="G973" s="1133"/>
      <c r="H973" s="1133"/>
      <c r="I973" s="1132" t="str">
        <f t="shared" si="42"/>
        <v>---------</v>
      </c>
      <c r="J973" s="1132" t="str">
        <f>IF(ISNUMBER(MATCH(F973,Jan_Inputs_Calc!O:O,0)),"Jan","-")</f>
        <v>-</v>
      </c>
      <c r="K973" s="1132" t="str">
        <f>IF(ISNUMBER(MATCH(F973,Mar_Inputs_Calc_exHACC!O:O,0)),"Mar","-")</f>
        <v>-</v>
      </c>
      <c r="L973" s="1132" t="str">
        <f>IF(ISNUMBER(MATCH(F973,Jul_Inputs_Calc!P:P,0)),"Jul","-")</f>
        <v>-</v>
      </c>
      <c r="M973" s="1132" t="str">
        <f>IF(ISNUMBER(MATCH(F973,Sep_Inputs_Calc!O:O,0)),"Sep","-")</f>
        <v>-</v>
      </c>
      <c r="N973" s="1132" t="str">
        <f>IF(ISNUMBER(MATCH(F1763,Oct_Inputs_Calc!O:O,0)),"Oct","-")</f>
        <v>-</v>
      </c>
      <c r="O973" s="1137">
        <v>45736</v>
      </c>
      <c r="P973" s="1139" t="s">
        <v>4066</v>
      </c>
      <c r="Q973" s="1146" t="s">
        <v>6099</v>
      </c>
    </row>
    <row r="974" spans="1:17" ht="15" customHeight="1" x14ac:dyDescent="0.2">
      <c r="A974" s="2152" t="str">
        <f t="shared" si="45"/>
        <v>D</v>
      </c>
      <c r="B974" s="2265"/>
      <c r="C974" s="2133" t="s">
        <v>6181</v>
      </c>
      <c r="D974" s="2153" t="s">
        <v>6579</v>
      </c>
      <c r="E974" s="1133">
        <v>90010603</v>
      </c>
      <c r="F974" s="2117" t="s">
        <v>6580</v>
      </c>
      <c r="G974" s="1133"/>
      <c r="H974" s="1133"/>
      <c r="I974" s="1132" t="str">
        <f t="shared" si="42"/>
        <v>---------</v>
      </c>
      <c r="J974" s="1132" t="str">
        <f>IF(ISNUMBER(MATCH(F974,Jan_Inputs_Calc!O:O,0)),"Jan","-")</f>
        <v>-</v>
      </c>
      <c r="K974" s="1132" t="str">
        <f>IF(ISNUMBER(MATCH(F974,Mar_Inputs_Calc_exHACC!O:O,0)),"Mar","-")</f>
        <v>-</v>
      </c>
      <c r="L974" s="1132" t="str">
        <f>IF(ISNUMBER(MATCH(F974,Jul_Inputs_Calc!P:P,0)),"Jul","-")</f>
        <v>-</v>
      </c>
      <c r="M974" s="1132" t="str">
        <f>IF(ISNUMBER(MATCH(F974,Sep_Inputs_Calc!O:O,0)),"Sep","-")</f>
        <v>-</v>
      </c>
      <c r="N974" s="1132" t="str">
        <f>IF(ISNUMBER(MATCH(F1764,Oct_Inputs_Calc!O:O,0)),"Oct","-")</f>
        <v>-</v>
      </c>
      <c r="O974" s="1137">
        <v>45736</v>
      </c>
      <c r="P974" s="1139" t="s">
        <v>4066</v>
      </c>
      <c r="Q974" s="1146" t="s">
        <v>6580</v>
      </c>
    </row>
    <row r="975" spans="1:17" ht="15" customHeight="1" x14ac:dyDescent="0.2">
      <c r="A975" s="2152" t="str">
        <f t="shared" si="45"/>
        <v>D</v>
      </c>
      <c r="B975" s="2265"/>
      <c r="C975" s="2133" t="s">
        <v>6181</v>
      </c>
      <c r="D975" s="2153" t="s">
        <v>6581</v>
      </c>
      <c r="E975" s="1133">
        <v>90010604</v>
      </c>
      <c r="F975" s="2117" t="s">
        <v>6582</v>
      </c>
      <c r="G975" s="1133"/>
      <c r="H975" s="1133"/>
      <c r="I975" s="1132" t="str">
        <f t="shared" si="42"/>
        <v>---------</v>
      </c>
      <c r="J975" s="1132" t="str">
        <f>IF(ISNUMBER(MATCH(F975,Jan_Inputs_Calc!O:O,0)),"Jan","-")</f>
        <v>-</v>
      </c>
      <c r="K975" s="1132" t="str">
        <f>IF(ISNUMBER(MATCH(F975,Mar_Inputs_Calc_exHACC!O:O,0)),"Mar","-")</f>
        <v>-</v>
      </c>
      <c r="L975" s="1132" t="str">
        <f>IF(ISNUMBER(MATCH(F975,Jul_Inputs_Calc!P:P,0)),"Jul","-")</f>
        <v>-</v>
      </c>
      <c r="M975" s="1132" t="str">
        <f>IF(ISNUMBER(MATCH(F975,Sep_Inputs_Calc!O:O,0)),"Sep","-")</f>
        <v>-</v>
      </c>
      <c r="N975" s="1132" t="str">
        <f>IF(ISNUMBER(MATCH(F1765,Oct_Inputs_Calc!O:O,0)),"Oct","-")</f>
        <v>-</v>
      </c>
      <c r="O975" s="1137">
        <v>45736</v>
      </c>
      <c r="P975" s="1139" t="s">
        <v>4066</v>
      </c>
      <c r="Q975" s="1146" t="s">
        <v>6582</v>
      </c>
    </row>
    <row r="976" spans="1:17" ht="15" customHeight="1" x14ac:dyDescent="0.2">
      <c r="A976" s="2152" t="str">
        <f t="shared" si="45"/>
        <v>D</v>
      </c>
      <c r="B976" s="2265"/>
      <c r="C976" s="2133" t="s">
        <v>6181</v>
      </c>
      <c r="D976" s="2153" t="s">
        <v>6590</v>
      </c>
      <c r="E976" s="1133">
        <v>90009114</v>
      </c>
      <c r="F976" s="2117" t="s">
        <v>6451</v>
      </c>
      <c r="G976" s="1133"/>
      <c r="H976" s="1133"/>
      <c r="I976" s="1132" t="str">
        <f t="shared" si="42"/>
        <v>---------</v>
      </c>
      <c r="J976" s="1132" t="str">
        <f>IF(ISNUMBER(MATCH(F976,Jan_Inputs_Calc!O:O,0)),"Jan","-")</f>
        <v>-</v>
      </c>
      <c r="K976" s="1132" t="str">
        <f>IF(ISNUMBER(MATCH(F976,Mar_Inputs_Calc_exHACC!O:O,0)),"Mar","-")</f>
        <v>-</v>
      </c>
      <c r="L976" s="1132" t="str">
        <f>IF(ISNUMBER(MATCH(F976,Jul_Inputs_Calc!P:P,0)),"Jul","-")</f>
        <v>-</v>
      </c>
      <c r="M976" s="1132" t="str">
        <f>IF(ISNUMBER(MATCH(F976,Sep_Inputs_Calc!O:O,0)),"Sep","-")</f>
        <v>-</v>
      </c>
      <c r="N976" s="1132" t="str">
        <f>IF(ISNUMBER(MATCH(F1766,Oct_Inputs_Calc!O:O,0)),"Oct","-")</f>
        <v>-</v>
      </c>
      <c r="O976" s="1137">
        <v>45736</v>
      </c>
      <c r="P976" s="1139" t="s">
        <v>4066</v>
      </c>
      <c r="Q976" s="1146" t="s">
        <v>6451</v>
      </c>
    </row>
    <row r="977" spans="1:18" ht="15" customHeight="1" x14ac:dyDescent="0.2">
      <c r="A977" s="2152" t="str">
        <f t="shared" si="45"/>
        <v>D</v>
      </c>
      <c r="B977" s="2265"/>
      <c r="C977" s="2133" t="s">
        <v>6181</v>
      </c>
      <c r="D977" s="2153" t="s">
        <v>6592</v>
      </c>
      <c r="E977" s="1133">
        <v>90010599</v>
      </c>
      <c r="F977" s="2117" t="s">
        <v>6589</v>
      </c>
      <c r="G977" s="1133"/>
      <c r="H977" s="1133"/>
      <c r="I977" s="1132" t="str">
        <f t="shared" si="42"/>
        <v>---------</v>
      </c>
      <c r="J977" s="1132" t="str">
        <f>IF(ISNUMBER(MATCH(F977,Jan_Inputs_Calc!O:O,0)),"Jan","-")</f>
        <v>-</v>
      </c>
      <c r="K977" s="1132" t="str">
        <f>IF(ISNUMBER(MATCH(F977,Mar_Inputs_Calc_exHACC!O:O,0)),"Mar","-")</f>
        <v>-</v>
      </c>
      <c r="L977" s="1132" t="str">
        <f>IF(ISNUMBER(MATCH(F977,Jul_Inputs_Calc!P:P,0)),"Jul","-")</f>
        <v>-</v>
      </c>
      <c r="M977" s="1132" t="str">
        <f>IF(ISNUMBER(MATCH(F977,Sep_Inputs_Calc!O:O,0)),"Sep","-")</f>
        <v>-</v>
      </c>
      <c r="N977" s="1132" t="str">
        <f>IF(ISNUMBER(MATCH(F1767,Oct_Inputs_Calc!O:O,0)),"Oct","-")</f>
        <v>-</v>
      </c>
      <c r="O977" s="1137">
        <v>45736</v>
      </c>
      <c r="P977" s="1139" t="s">
        <v>4066</v>
      </c>
      <c r="Q977" s="1146" t="s">
        <v>6589</v>
      </c>
    </row>
    <row r="978" spans="1:18" ht="15" customHeight="1" x14ac:dyDescent="0.2">
      <c r="A978" s="2152" t="str">
        <f t="shared" si="45"/>
        <v>D</v>
      </c>
      <c r="B978" s="2265"/>
      <c r="C978" s="2133" t="s">
        <v>6181</v>
      </c>
      <c r="D978" s="2154" t="s">
        <v>6593</v>
      </c>
      <c r="E978" s="1133">
        <v>90010600</v>
      </c>
      <c r="F978" s="2117" t="s">
        <v>6591</v>
      </c>
      <c r="G978" s="1133"/>
      <c r="H978" s="1133"/>
      <c r="I978" s="1132" t="str">
        <f t="shared" si="42"/>
        <v>---------</v>
      </c>
      <c r="J978" s="1132" t="str">
        <f>IF(ISNUMBER(MATCH(F978,Jan_Inputs_Calc!O:O,0)),"Jan","-")</f>
        <v>-</v>
      </c>
      <c r="K978" s="1132" t="str">
        <f>IF(ISNUMBER(MATCH(F978,Mar_Inputs_Calc_exHACC!O:O,0)),"Mar","-")</f>
        <v>-</v>
      </c>
      <c r="L978" s="1132" t="str">
        <f>IF(ISNUMBER(MATCH(F978,Jul_Inputs_Calc!P:P,0)),"Jul","-")</f>
        <v>-</v>
      </c>
      <c r="M978" s="1132" t="str">
        <f>IF(ISNUMBER(MATCH(F978,Sep_Inputs_Calc!O:O,0)),"Sep","-")</f>
        <v>-</v>
      </c>
      <c r="N978" s="1132" t="str">
        <f>IF(ISNUMBER(MATCH(F1767,Oct_Inputs_Calc!O:O,0)),"Oct","-")</f>
        <v>-</v>
      </c>
      <c r="O978" s="1137">
        <v>45736</v>
      </c>
      <c r="P978" s="1139" t="s">
        <v>4066</v>
      </c>
      <c r="Q978" s="1146" t="s">
        <v>6591</v>
      </c>
      <c r="R978" s="1202" t="str">
        <f t="shared" si="44"/>
        <v>NilTransport - Lvl 3 (High)90010600</v>
      </c>
    </row>
    <row r="979" spans="1:18" ht="25.5" x14ac:dyDescent="0.2">
      <c r="A979" s="1078" t="str">
        <f t="shared" ref="A979:A985" si="49">LEFT(F979,1)</f>
        <v>D</v>
      </c>
      <c r="B979" s="2134" t="s">
        <v>1469</v>
      </c>
      <c r="C979" s="1438" t="s">
        <v>1470</v>
      </c>
      <c r="D979" s="1087" t="s">
        <v>1471</v>
      </c>
      <c r="E979" s="1438">
        <v>90007227</v>
      </c>
      <c r="F979" s="1132" t="s">
        <v>5305</v>
      </c>
      <c r="G979" s="1132"/>
      <c r="H979" s="1132"/>
      <c r="I979" s="1132" t="str">
        <f t="shared" si="42"/>
        <v>--Mar---Sep--</v>
      </c>
      <c r="J979" s="1132" t="str">
        <f>IF(ISNUMBER(MATCH(F979,Jan_Inputs_Calc!O:O,0)),"Jan","-")</f>
        <v>-</v>
      </c>
      <c r="K979" s="1132" t="str">
        <f>IF(ISNUMBER(MATCH(F979,Mar_Inputs_Calc_exHACC!O:O,0)),"Mar","-")</f>
        <v>Mar</v>
      </c>
      <c r="L979" s="1132" t="str">
        <f>IF(ISNUMBER(MATCH(F979,Jul_Inputs_Calc!P:P,0)),"Jul","-")</f>
        <v>-</v>
      </c>
      <c r="M979" s="1132" t="str">
        <f>IF(ISNUMBER(MATCH(F979,Sep_Inputs_Calc!O:O,0)),"Sep","-")</f>
        <v>Sep</v>
      </c>
      <c r="N979" s="1132" t="str">
        <f>IF(ISNUMBER(MATCH(F1743,Oct_Inputs_Calc!O:O,0)),"Oct","-")</f>
        <v>-</v>
      </c>
      <c r="O979" s="1132"/>
      <c r="P979" s="1138" t="str">
        <f>IF(A979=
"A",_xlfn.XLOOKUP(F979,'Section A - Public Patients'!T:T,'Section A - Public Patients'!S:S),
IF(A979="B",_xlfn.XLOOKUP(F979,'Section B - Private Patients'!T:T,'Section B - Private Patients'!S:S),
IF(A979="C",_xlfn.XLOOKUP(F979,'Section C - Psych &amp; Mental Hlth'!T:T,'Section C - Psych &amp; Mental Hlth'!S:S),
IF(A979="D",_xlfn.XLOOKUP(F979,'Section D - Res Com.Care, MPHS '!T:T,'Section D - Res Com.Care, MPHS '!S:S),
IF(A979="E",_xlfn.XLOOKUP(F979,'Section E - Miscellaneous '!T:T,'Section E - Miscellaneous '!S:S))))))</f>
        <v>INPUT</v>
      </c>
      <c r="Q979" s="1145" t="str">
        <f>IF(A979=
"A",_xlfn.XLOOKUP(F979,'Section A - Public Patients'!T:T,'Section A - Public Patients'!V:V),
IF(A979="B",_xlfn.XLOOKUP(F979,'Section B - Private Patients'!T:T,'Section B - Private Patients'!V:V),
IF(A979="C",_xlfn.XLOOKUP(F979,'Section C - Psych &amp; Mental Hlth'!T:T,'Section C - Psych &amp; Mental Hlth'!V:V),
IF(A979="D",_xlfn.XLOOKUP(F979,'Section D - Res Com.Care, MPHS '!T:T,'Section D - Res Com.Care, MPHS '!V:V),
IF(A979="E",_xlfn.XLOOKUP(F979,'Section E - Miscellaneous '!T:T,'Section E - Miscellaneous '!V:V))))))</f>
        <v>D-1.3-001</v>
      </c>
      <c r="R979" s="1202" t="str">
        <f t="shared" ref="R979:R985" si="50">_xlfn.CONCAT(C979,D979,E979)</f>
        <v>GPINCTransition Care delivered in a Community Setting (capped at 17.5% of pension)90007227</v>
      </c>
    </row>
    <row r="980" spans="1:18" ht="25.5" x14ac:dyDescent="0.2">
      <c r="A980" s="1078" t="str">
        <f t="shared" si="49"/>
        <v>D</v>
      </c>
      <c r="B980" s="1086" t="s">
        <v>1473</v>
      </c>
      <c r="C980" s="1438" t="s">
        <v>1474</v>
      </c>
      <c r="D980" s="1089" t="s">
        <v>1475</v>
      </c>
      <c r="E980" s="1438">
        <v>90005782</v>
      </c>
      <c r="F980" s="1132" t="s">
        <v>5390</v>
      </c>
      <c r="G980" s="1132"/>
      <c r="H980" s="1132"/>
      <c r="I980" s="1132" t="str">
        <f t="shared" si="42"/>
        <v>--Mar---Sep--</v>
      </c>
      <c r="J980" s="1132" t="str">
        <f>IF(ISNUMBER(MATCH(F980,Jan_Inputs_Calc!O:O,0)),"Jan","-")</f>
        <v>-</v>
      </c>
      <c r="K980" s="1132" t="str">
        <f>IF(ISNUMBER(MATCH(F980,Mar_Inputs_Calc_exHACC!O:O,0)),"Mar","-")</f>
        <v>Mar</v>
      </c>
      <c r="L980" s="1132" t="str">
        <f>IF(ISNUMBER(MATCH(F980,Jul_Inputs_Calc!P:P,0)),"Jul","-")</f>
        <v>-</v>
      </c>
      <c r="M980" s="1132" t="str">
        <f>IF(ISNUMBER(MATCH(F980,Sep_Inputs_Calc!O:O,0)),"Sep","-")</f>
        <v>Sep</v>
      </c>
      <c r="N980" s="1132" t="str">
        <f>IF(ISNUMBER(MATCH(F1744,Oct_Inputs_Calc!O:O,0)),"Oct","-")</f>
        <v>-</v>
      </c>
      <c r="O980" s="1132"/>
      <c r="P980" s="1138" t="str">
        <f>IF(A980=
"A",_xlfn.XLOOKUP(F980,'Section A - Public Patients'!T:T,'Section A - Public Patients'!S:S),
IF(A980="B",_xlfn.XLOOKUP(F980,'Section B - Private Patients'!T:T,'Section B - Private Patients'!S:S),
IF(A980="C",_xlfn.XLOOKUP(F980,'Section C - Psych &amp; Mental Hlth'!T:T,'Section C - Psych &amp; Mental Hlth'!S:S),
IF(A980="D",_xlfn.XLOOKUP(F980,'Section D - Res Com.Care, MPHS '!T:T,'Section D - Res Com.Care, MPHS '!S:S),
IF(A980="E",_xlfn.XLOOKUP(F980,'Section E - Miscellaneous '!T:T,'Section E - Miscellaneous '!S:S))))))</f>
        <v>LINKED</v>
      </c>
      <c r="Q980" s="1145" t="str">
        <f>IF(A980=
"A",_xlfn.XLOOKUP(F980,'Section A - Public Patients'!T:T,'Section A - Public Patients'!V:V),
IF(A980="B",_xlfn.XLOOKUP(F980,'Section B - Private Patients'!T:T,'Section B - Private Patients'!V:V),
IF(A980="C",_xlfn.XLOOKUP(F980,'Section C - Psych &amp; Mental Hlth'!T:T,'Section C - Psych &amp; Mental Hlth'!V:V),
IF(A980="D",_xlfn.XLOOKUP(F980,'Section D - Res Com.Care, MPHS '!T:T,'Section D - Res Com.Care, MPHS '!V:V),
IF(A980="E",_xlfn.XLOOKUP(F980,'Section E - Miscellaneous '!T:T,'Section E - Miscellaneous '!V:V))))))</f>
        <v>D-1.1-004</v>
      </c>
      <c r="R980" s="1202" t="str">
        <f t="shared" si="50"/>
        <v>GPRTCTransition Care delivered in a Residential Setting (85% of pension)90005782</v>
      </c>
    </row>
    <row r="981" spans="1:18" x14ac:dyDescent="0.2">
      <c r="A981" s="1078" t="str">
        <f t="shared" si="49"/>
        <v>D</v>
      </c>
      <c r="B981" s="1086" t="s">
        <v>1551</v>
      </c>
      <c r="C981" s="1438" t="s">
        <v>1537</v>
      </c>
      <c r="D981" s="1089" t="s">
        <v>1538</v>
      </c>
      <c r="E981" s="1438">
        <v>90007228</v>
      </c>
      <c r="F981" s="1132" t="s">
        <v>5391</v>
      </c>
      <c r="G981" s="1132"/>
      <c r="H981" s="1132"/>
      <c r="I981" s="1132" t="str">
        <f t="shared" si="42"/>
        <v>--Mar---Sep--</v>
      </c>
      <c r="J981" s="1132" t="str">
        <f>IF(ISNUMBER(MATCH(F981,Jan_Inputs_Calc!O:O,0)),"Jan","-")</f>
        <v>-</v>
      </c>
      <c r="K981" s="1132" t="str">
        <f>IF(ISNUMBER(MATCH(F981,Mar_Inputs_Calc_exHACC!O:O,0)),"Mar","-")</f>
        <v>Mar</v>
      </c>
      <c r="L981" s="1132" t="str">
        <f>IF(ISNUMBER(MATCH(F981,Jul_Inputs_Calc!P:P,0)),"Jul","-")</f>
        <v>-</v>
      </c>
      <c r="M981" s="1132" t="str">
        <f>IF(ISNUMBER(MATCH(F981,Sep_Inputs_Calc!O:O,0)),"Sep","-")</f>
        <v>Sep</v>
      </c>
      <c r="N981" s="1132" t="str">
        <f>IF(ISNUMBER(MATCH(F1745,Oct_Inputs_Calc!O:O,0)),"Oct","-")</f>
        <v>-</v>
      </c>
      <c r="O981" s="1132"/>
      <c r="P981" s="1138" t="str">
        <f>IF(A981=
"A",_xlfn.XLOOKUP(F981,'Section A - Public Patients'!T:T,'Section A - Public Patients'!S:S),
IF(A981="B",_xlfn.XLOOKUP(F981,'Section B - Private Patients'!T:T,'Section B - Private Patients'!S:S),
IF(A981="C",_xlfn.XLOOKUP(F981,'Section C - Psych &amp; Mental Hlth'!T:T,'Section C - Psych &amp; Mental Hlth'!S:S),
IF(A981="D",_xlfn.XLOOKUP(F981,'Section D - Res Com.Care, MPHS '!T:T,'Section D - Res Com.Care, MPHS '!S:S),
IF(A981="E",_xlfn.XLOOKUP(F981,'Section E - Miscellaneous '!T:T,'Section E - Miscellaneous '!S:S))))))</f>
        <v>LINKED</v>
      </c>
      <c r="Q981" s="1145" t="str">
        <f>IF(A981=
"A",_xlfn.XLOOKUP(F981,'Section A - Public Patients'!T:T,'Section A - Public Patients'!V:V),
IF(A981="B",_xlfn.XLOOKUP(F981,'Section B - Private Patients'!T:T,'Section B - Private Patients'!V:V),
IF(A981="C",_xlfn.XLOOKUP(F981,'Section C - Psych &amp; Mental Hlth'!T:T,'Section C - Psych &amp; Mental Hlth'!V:V),
IF(A981="D",_xlfn.XLOOKUP(F981,'Section D - Res Com.Care, MPHS '!T:T,'Section D - Res Com.Care, MPHS '!V:V),
IF(A981="E",_xlfn.XLOOKUP(F981,'Section E - Miscellaneous '!T:T,'Section E - Miscellaneous '!V:V))))))</f>
        <v>D-1.1-004</v>
      </c>
      <c r="R981" s="1202" t="str">
        <f t="shared" si="50"/>
        <v>GPFHLCGen Public Flexible High Level Care90007228</v>
      </c>
    </row>
    <row r="982" spans="1:18" x14ac:dyDescent="0.2">
      <c r="A982" s="1078" t="str">
        <f t="shared" si="49"/>
        <v>D</v>
      </c>
      <c r="B982" s="1086" t="s">
        <v>1551</v>
      </c>
      <c r="C982" s="1438" t="s">
        <v>1539</v>
      </c>
      <c r="D982" s="1089" t="s">
        <v>1540</v>
      </c>
      <c r="E982" s="1438">
        <v>90006402</v>
      </c>
      <c r="F982" s="1132" t="s">
        <v>5392</v>
      </c>
      <c r="G982" s="1132"/>
      <c r="H982" s="1132"/>
      <c r="I982" s="1132" t="str">
        <f t="shared" si="42"/>
        <v>--Mar---Sep--</v>
      </c>
      <c r="J982" s="1132" t="str">
        <f>IF(ISNUMBER(MATCH(F982,Jan_Inputs_Calc!O:O,0)),"Jan","-")</f>
        <v>-</v>
      </c>
      <c r="K982" s="1132" t="str">
        <f>IF(ISNUMBER(MATCH(F982,Mar_Inputs_Calc_exHACC!O:O,0)),"Mar","-")</f>
        <v>Mar</v>
      </c>
      <c r="L982" s="1132" t="str">
        <f>IF(ISNUMBER(MATCH(F982,Jul_Inputs_Calc!P:P,0)),"Jul","-")</f>
        <v>-</v>
      </c>
      <c r="M982" s="1132" t="str">
        <f>IF(ISNUMBER(MATCH(F982,Sep_Inputs_Calc!O:O,0)),"Sep","-")</f>
        <v>Sep</v>
      </c>
      <c r="N982" s="1132" t="str">
        <f>IF(ISNUMBER(MATCH(F1746,Oct_Inputs_Calc!O:O,0)),"Oct","-")</f>
        <v>-</v>
      </c>
      <c r="O982" s="1132"/>
      <c r="P982" s="1138" t="str">
        <f>IF(A982=
"A",_xlfn.XLOOKUP(F982,'Section A - Public Patients'!T:T,'Section A - Public Patients'!S:S),
IF(A982="B",_xlfn.XLOOKUP(F982,'Section B - Private Patients'!T:T,'Section B - Private Patients'!S:S),
IF(A982="C",_xlfn.XLOOKUP(F982,'Section C - Psych &amp; Mental Hlth'!T:T,'Section C - Psych &amp; Mental Hlth'!S:S),
IF(A982="D",_xlfn.XLOOKUP(F982,'Section D - Res Com.Care, MPHS '!T:T,'Section D - Res Com.Care, MPHS '!S:S),
IF(A982="E",_xlfn.XLOOKUP(F982,'Section E - Miscellaneous '!T:T,'Section E - Miscellaneous '!S:S))))))</f>
        <v>LINKED</v>
      </c>
      <c r="Q982" s="1145" t="str">
        <f>IF(A982=
"A",_xlfn.XLOOKUP(F982,'Section A - Public Patients'!T:T,'Section A - Public Patients'!V:V),
IF(A982="B",_xlfn.XLOOKUP(F982,'Section B - Private Patients'!T:T,'Section B - Private Patients'!V:V),
IF(A982="C",_xlfn.XLOOKUP(F982,'Section C - Psych &amp; Mental Hlth'!T:T,'Section C - Psych &amp; Mental Hlth'!V:V),
IF(A982="D",_xlfn.XLOOKUP(F982,'Section D - Res Com.Care, MPHS '!T:T,'Section D - Res Com.Care, MPHS '!V:V),
IF(A982="E",_xlfn.XLOOKUP(F982,'Section E - Miscellaneous '!T:T,'Section E - Miscellaneous '!V:V))))))</f>
        <v>D-1.1-004</v>
      </c>
      <c r="R982" s="1202" t="str">
        <f t="shared" si="50"/>
        <v>GPFHLCSDGen Public Flexible High Level Care - SD90006402</v>
      </c>
    </row>
    <row r="983" spans="1:18" x14ac:dyDescent="0.2">
      <c r="A983" s="1078" t="str">
        <f t="shared" si="49"/>
        <v>D</v>
      </c>
      <c r="B983" s="1086" t="s">
        <v>1551</v>
      </c>
      <c r="C983" s="1438" t="s">
        <v>1541</v>
      </c>
      <c r="D983" s="1089" t="s">
        <v>1542</v>
      </c>
      <c r="E983" s="1438">
        <v>90007229</v>
      </c>
      <c r="F983" s="1132" t="s">
        <v>5393</v>
      </c>
      <c r="G983" s="1132"/>
      <c r="H983" s="1132"/>
      <c r="I983" s="1132" t="str">
        <f t="shared" si="42"/>
        <v>--Mar---Sep--</v>
      </c>
      <c r="J983" s="1132" t="str">
        <f>IF(ISNUMBER(MATCH(F983,Jan_Inputs_Calc!O:O,0)),"Jan","-")</f>
        <v>-</v>
      </c>
      <c r="K983" s="1132" t="str">
        <f>IF(ISNUMBER(MATCH(F983,Mar_Inputs_Calc_exHACC!O:O,0)),"Mar","-")</f>
        <v>Mar</v>
      </c>
      <c r="L983" s="1132" t="str">
        <f>IF(ISNUMBER(MATCH(F983,Jul_Inputs_Calc!P:P,0)),"Jul","-")</f>
        <v>-</v>
      </c>
      <c r="M983" s="1132" t="str">
        <f>IF(ISNUMBER(MATCH(F983,Sep_Inputs_Calc!O:O,0)),"Sep","-")</f>
        <v>Sep</v>
      </c>
      <c r="N983" s="1132" t="str">
        <f>IF(ISNUMBER(MATCH(F1747,Oct_Inputs_Calc!O:O,0)),"Oct","-")</f>
        <v>-</v>
      </c>
      <c r="O983" s="1132"/>
      <c r="P983" s="1138" t="str">
        <f>IF(A983=
"A",_xlfn.XLOOKUP(F983,'Section A - Public Patients'!T:T,'Section A - Public Patients'!S:S),
IF(A983="B",_xlfn.XLOOKUP(F983,'Section B - Private Patients'!T:T,'Section B - Private Patients'!S:S),
IF(A983="C",_xlfn.XLOOKUP(F983,'Section C - Psych &amp; Mental Hlth'!T:T,'Section C - Psych &amp; Mental Hlth'!S:S),
IF(A983="D",_xlfn.XLOOKUP(F983,'Section D - Res Com.Care, MPHS '!T:T,'Section D - Res Com.Care, MPHS '!S:S),
IF(A983="E",_xlfn.XLOOKUP(F983,'Section E - Miscellaneous '!T:T,'Section E - Miscellaneous '!S:S))))))</f>
        <v>LINKED</v>
      </c>
      <c r="Q983" s="1145" t="str">
        <f>IF(A983=
"A",_xlfn.XLOOKUP(F983,'Section A - Public Patients'!T:T,'Section A - Public Patients'!V:V),
IF(A983="B",_xlfn.XLOOKUP(F983,'Section B - Private Patients'!T:T,'Section B - Private Patients'!V:V),
IF(A983="C",_xlfn.XLOOKUP(F983,'Section C - Psych &amp; Mental Hlth'!T:T,'Section C - Psych &amp; Mental Hlth'!V:V),
IF(A983="D",_xlfn.XLOOKUP(F983,'Section D - Res Com.Care, MPHS '!T:T,'Section D - Res Com.Care, MPHS '!V:V),
IF(A983="E",_xlfn.XLOOKUP(F983,'Section E - Miscellaneous '!T:T,'Section E - Miscellaneous '!V:V))))))</f>
        <v>D-1.1-004</v>
      </c>
      <c r="R983" s="1202" t="str">
        <f t="shared" si="50"/>
        <v>GPFLLCGen Public Flexible Low Level Care90007229</v>
      </c>
    </row>
    <row r="984" spans="1:18" x14ac:dyDescent="0.2">
      <c r="A984" s="1078" t="str">
        <f t="shared" si="49"/>
        <v>D</v>
      </c>
      <c r="B984" s="1086" t="s">
        <v>1551</v>
      </c>
      <c r="C984" s="1438" t="s">
        <v>1543</v>
      </c>
      <c r="D984" s="1089" t="s">
        <v>1544</v>
      </c>
      <c r="E984" s="1438">
        <v>90005989</v>
      </c>
      <c r="F984" s="1132" t="s">
        <v>5394</v>
      </c>
      <c r="G984" s="1132"/>
      <c r="H984" s="1132"/>
      <c r="I984" s="1132" t="str">
        <f t="shared" si="42"/>
        <v>--Mar---Sep--</v>
      </c>
      <c r="J984" s="1132" t="str">
        <f>IF(ISNUMBER(MATCH(F984,Jan_Inputs_Calc!O:O,0)),"Jan","-")</f>
        <v>-</v>
      </c>
      <c r="K984" s="1132" t="str">
        <f>IF(ISNUMBER(MATCH(F984,Mar_Inputs_Calc_exHACC!O:O,0)),"Mar","-")</f>
        <v>Mar</v>
      </c>
      <c r="L984" s="1132" t="str">
        <f>IF(ISNUMBER(MATCH(F984,Jul_Inputs_Calc!P:P,0)),"Jul","-")</f>
        <v>-</v>
      </c>
      <c r="M984" s="1132" t="str">
        <f>IF(ISNUMBER(MATCH(F984,Sep_Inputs_Calc!O:O,0)),"Sep","-")</f>
        <v>Sep</v>
      </c>
      <c r="N984" s="1132" t="str">
        <f>IF(ISNUMBER(MATCH(F1748,Oct_Inputs_Calc!O:O,0)),"Oct","-")</f>
        <v>-</v>
      </c>
      <c r="O984" s="1132"/>
      <c r="P984" s="1138" t="str">
        <f>IF(A984=
"A",_xlfn.XLOOKUP(F984,'Section A - Public Patients'!T:T,'Section A - Public Patients'!S:S),
IF(A984="B",_xlfn.XLOOKUP(F984,'Section B - Private Patients'!T:T,'Section B - Private Patients'!S:S),
IF(A984="C",_xlfn.XLOOKUP(F984,'Section C - Psych &amp; Mental Hlth'!T:T,'Section C - Psych &amp; Mental Hlth'!S:S),
IF(A984="D",_xlfn.XLOOKUP(F984,'Section D - Res Com.Care, MPHS '!T:T,'Section D - Res Com.Care, MPHS '!S:S),
IF(A984="E",_xlfn.XLOOKUP(F984,'Section E - Miscellaneous '!T:T,'Section E - Miscellaneous '!S:S))))))</f>
        <v>LINKED</v>
      </c>
      <c r="Q984" s="1145" t="str">
        <f>IF(A984=
"A",_xlfn.XLOOKUP(F984,'Section A - Public Patients'!T:T,'Section A - Public Patients'!V:V),
IF(A984="B",_xlfn.XLOOKUP(F984,'Section B - Private Patients'!T:T,'Section B - Private Patients'!V:V),
IF(A984="C",_xlfn.XLOOKUP(F984,'Section C - Psych &amp; Mental Hlth'!T:T,'Section C - Psych &amp; Mental Hlth'!V:V),
IF(A984="D",_xlfn.XLOOKUP(F984,'Section D - Res Com.Care, MPHS '!T:T,'Section D - Res Com.Care, MPHS '!V:V),
IF(A984="E",_xlfn.XLOOKUP(F984,'Section E - Miscellaneous '!T:T,'Section E - Miscellaneous '!V:V))))))</f>
        <v>D-1.1-004</v>
      </c>
      <c r="R984" s="1202" t="str">
        <f t="shared" si="50"/>
        <v>GPFLLCSDGen Public Flexible Low Level Care - SD90005989</v>
      </c>
    </row>
    <row r="985" spans="1:18" x14ac:dyDescent="0.2">
      <c r="A985" s="1078" t="str">
        <f t="shared" si="49"/>
        <v>D</v>
      </c>
      <c r="B985" s="1086" t="s">
        <v>1552</v>
      </c>
      <c r="C985" s="1438" t="s">
        <v>1545</v>
      </c>
      <c r="D985" s="1089" t="s">
        <v>1546</v>
      </c>
      <c r="E985" s="1438">
        <v>90007230</v>
      </c>
      <c r="F985" s="1132" t="s">
        <v>5395</v>
      </c>
      <c r="G985" s="1132"/>
      <c r="H985" s="1132"/>
      <c r="I985" s="1132" t="str">
        <f t="shared" si="42"/>
        <v>--Mar---Sep--</v>
      </c>
      <c r="J985" s="1132" t="str">
        <f>IF(ISNUMBER(MATCH(F985,Jan_Inputs_Calc!O:O,0)),"Jan","-")</f>
        <v>-</v>
      </c>
      <c r="K985" s="1132" t="str">
        <f>IF(ISNUMBER(MATCH(F985,Mar_Inputs_Calc_exHACC!O:O,0)),"Mar","-")</f>
        <v>Mar</v>
      </c>
      <c r="L985" s="1132" t="str">
        <f>IF(ISNUMBER(MATCH(F985,Jul_Inputs_Calc!P:P,0)),"Jul","-")</f>
        <v>-</v>
      </c>
      <c r="M985" s="1132" t="str">
        <f>IF(ISNUMBER(MATCH(F985,Sep_Inputs_Calc!O:O,0)),"Sep","-")</f>
        <v>Sep</v>
      </c>
      <c r="N985" s="1132" t="str">
        <f>IF(ISNUMBER(MATCH(F1749,Oct_Inputs_Calc!O:O,0)),"Oct","-")</f>
        <v>-</v>
      </c>
      <c r="O985" s="1132"/>
      <c r="P985" s="1138" t="str">
        <f>IF(A985=
"A",_xlfn.XLOOKUP(F985,'Section A - Public Patients'!T:T,'Section A - Public Patients'!S:S),
IF(A985="B",_xlfn.XLOOKUP(F985,'Section B - Private Patients'!T:T,'Section B - Private Patients'!S:S),
IF(A985="C",_xlfn.XLOOKUP(F985,'Section C - Psych &amp; Mental Hlth'!T:T,'Section C - Psych &amp; Mental Hlth'!S:S),
IF(A985="D",_xlfn.XLOOKUP(F985,'Section D - Res Com.Care, MPHS '!T:T,'Section D - Res Com.Care, MPHS '!S:S),
IF(A985="E",_xlfn.XLOOKUP(F985,'Section E - Miscellaneous '!T:T,'Section E - Miscellaneous '!S:S))))))</f>
        <v>LINKED</v>
      </c>
      <c r="Q985" s="1145" t="str">
        <f>IF(A985=
"A",_xlfn.XLOOKUP(F985,'Section A - Public Patients'!T:T,'Section A - Public Patients'!V:V),
IF(A985="B",_xlfn.XLOOKUP(F985,'Section B - Private Patients'!T:T,'Section B - Private Patients'!V:V),
IF(A985="C",_xlfn.XLOOKUP(F985,'Section C - Psych &amp; Mental Hlth'!T:T,'Section C - Psych &amp; Mental Hlth'!V:V),
IF(A985="D",_xlfn.XLOOKUP(F985,'Section D - Res Com.Care, MPHS '!T:T,'Section D - Res Com.Care, MPHS '!V:V),
IF(A985="E",_xlfn.XLOOKUP(F985,'Section E - Miscellaneous '!T:T,'Section E - Miscellaneous '!V:V))))))</f>
        <v>D-1.1-004</v>
      </c>
      <c r="R985" s="1202" t="str">
        <f t="shared" si="50"/>
        <v>GPRFHLCGen Public Respite Flexible High Level Care90007230</v>
      </c>
    </row>
    <row r="986" spans="1:18" x14ac:dyDescent="0.2">
      <c r="A986" s="1078" t="str">
        <f t="shared" ref="A986:A1059" si="51">LEFT(F986,1)</f>
        <v>D</v>
      </c>
      <c r="B986" s="1086" t="s">
        <v>1552</v>
      </c>
      <c r="C986" s="1438" t="s">
        <v>1547</v>
      </c>
      <c r="D986" s="1089" t="s">
        <v>1548</v>
      </c>
      <c r="E986" s="1438">
        <v>90006403</v>
      </c>
      <c r="F986" s="1132" t="s">
        <v>5396</v>
      </c>
      <c r="G986" s="1132"/>
      <c r="H986" s="1132"/>
      <c r="I986" s="1132" t="str">
        <f t="shared" si="42"/>
        <v>--Mar---Sep--</v>
      </c>
      <c r="J986" s="1132" t="str">
        <f>IF(ISNUMBER(MATCH(F986,Jan_Inputs_Calc!O:O,0)),"Jan","-")</f>
        <v>-</v>
      </c>
      <c r="K986" s="1132" t="str">
        <f>IF(ISNUMBER(MATCH(F986,Mar_Inputs_Calc_exHACC!O:O,0)),"Mar","-")</f>
        <v>Mar</v>
      </c>
      <c r="L986" s="1132" t="str">
        <f>IF(ISNUMBER(MATCH(F986,Jul_Inputs_Calc!P:P,0)),"Jul","-")</f>
        <v>-</v>
      </c>
      <c r="M986" s="1132" t="str">
        <f>IF(ISNUMBER(MATCH(F986,Sep_Inputs_Calc!O:O,0)),"Sep","-")</f>
        <v>Sep</v>
      </c>
      <c r="N986" s="1132" t="str">
        <f>IF(ISNUMBER(MATCH(F1750,Oct_Inputs_Calc!O:O,0)),"Oct","-")</f>
        <v>-</v>
      </c>
      <c r="O986" s="1132"/>
      <c r="P986" s="1138" t="str">
        <f>IF(A986=
"A",_xlfn.XLOOKUP(F986,'Section A - Public Patients'!T:T,'Section A - Public Patients'!S:S),
IF(A986="B",_xlfn.XLOOKUP(F986,'Section B - Private Patients'!T:T,'Section B - Private Patients'!S:S),
IF(A986="C",_xlfn.XLOOKUP(F986,'Section C - Psych &amp; Mental Hlth'!T:T,'Section C - Psych &amp; Mental Hlth'!S:S),
IF(A986="D",_xlfn.XLOOKUP(F986,'Section D - Res Com.Care, MPHS '!T:T,'Section D - Res Com.Care, MPHS '!S:S),
IF(A986="E",_xlfn.XLOOKUP(F986,'Section E - Miscellaneous '!T:T,'Section E - Miscellaneous '!S:S))))))</f>
        <v>LINKED</v>
      </c>
      <c r="Q986" s="1145" t="str">
        <f>IF(A986=
"A",_xlfn.XLOOKUP(F986,'Section A - Public Patients'!T:T,'Section A - Public Patients'!V:V),
IF(A986="B",_xlfn.XLOOKUP(F986,'Section B - Private Patients'!T:T,'Section B - Private Patients'!V:V),
IF(A986="C",_xlfn.XLOOKUP(F986,'Section C - Psych &amp; Mental Hlth'!T:T,'Section C - Psych &amp; Mental Hlth'!V:V),
IF(A986="D",_xlfn.XLOOKUP(F986,'Section D - Res Com.Care, MPHS '!T:T,'Section D - Res Com.Care, MPHS '!V:V),
IF(A986="E",_xlfn.XLOOKUP(F986,'Section E - Miscellaneous '!T:T,'Section E - Miscellaneous '!V:V))))))</f>
        <v>D-1.1-004</v>
      </c>
      <c r="R986" s="1202" t="str">
        <f t="shared" ref="R986:R1059" si="52">_xlfn.CONCAT(C986,D986,E986)</f>
        <v>GPRFHLCSDGen Public Respite Flexible High Level Care - SD90006403</v>
      </c>
    </row>
    <row r="987" spans="1:18" x14ac:dyDescent="0.2">
      <c r="A987" s="1078" t="str">
        <f t="shared" si="51"/>
        <v>D</v>
      </c>
      <c r="B987" s="1086" t="s">
        <v>1552</v>
      </c>
      <c r="C987" s="1438" t="s">
        <v>1464</v>
      </c>
      <c r="D987" s="1089" t="s">
        <v>1465</v>
      </c>
      <c r="E987" s="1438">
        <v>90007231</v>
      </c>
      <c r="F987" s="1132" t="s">
        <v>5397</v>
      </c>
      <c r="G987" s="1132"/>
      <c r="H987" s="1132"/>
      <c r="I987" s="1132" t="str">
        <f t="shared" si="42"/>
        <v>--Mar---Sep--</v>
      </c>
      <c r="J987" s="1132" t="str">
        <f>IF(ISNUMBER(MATCH(F987,Jan_Inputs_Calc!O:O,0)),"Jan","-")</f>
        <v>-</v>
      </c>
      <c r="K987" s="1132" t="str">
        <f>IF(ISNUMBER(MATCH(F987,Mar_Inputs_Calc_exHACC!O:O,0)),"Mar","-")</f>
        <v>Mar</v>
      </c>
      <c r="L987" s="1132" t="str">
        <f>IF(ISNUMBER(MATCH(F987,Jul_Inputs_Calc!P:P,0)),"Jul","-")</f>
        <v>-</v>
      </c>
      <c r="M987" s="1132" t="str">
        <f>IF(ISNUMBER(MATCH(F987,Sep_Inputs_Calc!O:O,0)),"Sep","-")</f>
        <v>Sep</v>
      </c>
      <c r="N987" s="1132" t="str">
        <f>IF(ISNUMBER(MATCH(F1751,Oct_Inputs_Calc!O:O,0)),"Oct","-")</f>
        <v>-</v>
      </c>
      <c r="O987" s="1132"/>
      <c r="P987" s="1138" t="str">
        <f>IF(A987=
"A",_xlfn.XLOOKUP(F987,'Section A - Public Patients'!T:T,'Section A - Public Patients'!S:S),
IF(A987="B",_xlfn.XLOOKUP(F987,'Section B - Private Patients'!T:T,'Section B - Private Patients'!S:S),
IF(A987="C",_xlfn.XLOOKUP(F987,'Section C - Psych &amp; Mental Hlth'!T:T,'Section C - Psych &amp; Mental Hlth'!S:S),
IF(A987="D",_xlfn.XLOOKUP(F987,'Section D - Res Com.Care, MPHS '!T:T,'Section D - Res Com.Care, MPHS '!S:S),
IF(A987="E",_xlfn.XLOOKUP(F987,'Section E - Miscellaneous '!T:T,'Section E - Miscellaneous '!S:S))))))</f>
        <v>LINKED</v>
      </c>
      <c r="Q987" s="1145" t="str">
        <f>IF(A987=
"A",_xlfn.XLOOKUP(F987,'Section A - Public Patients'!T:T,'Section A - Public Patients'!V:V),
IF(A987="B",_xlfn.XLOOKUP(F987,'Section B - Private Patients'!T:T,'Section B - Private Patients'!V:V),
IF(A987="C",_xlfn.XLOOKUP(F987,'Section C - Psych &amp; Mental Hlth'!T:T,'Section C - Psych &amp; Mental Hlth'!V:V),
IF(A987="D",_xlfn.XLOOKUP(F987,'Section D - Res Com.Care, MPHS '!T:T,'Section D - Res Com.Care, MPHS '!V:V),
IF(A987="E",_xlfn.XLOOKUP(F987,'Section E - Miscellaneous '!T:T,'Section E - Miscellaneous '!V:V))))))</f>
        <v>D-1.1-004</v>
      </c>
      <c r="R987" s="1202" t="str">
        <f t="shared" si="52"/>
        <v>GPRFLLCGen Public Respite Flexible Low Level Care90007231</v>
      </c>
    </row>
    <row r="988" spans="1:18" x14ac:dyDescent="0.2">
      <c r="A988" s="1078" t="str">
        <f t="shared" si="51"/>
        <v>D</v>
      </c>
      <c r="B988" s="1086" t="s">
        <v>1552</v>
      </c>
      <c r="C988" s="1438" t="s">
        <v>1466</v>
      </c>
      <c r="D988" s="1089" t="s">
        <v>1467</v>
      </c>
      <c r="E988" s="1438">
        <v>90005679</v>
      </c>
      <c r="F988" s="1132" t="s">
        <v>5398</v>
      </c>
      <c r="G988" s="1132"/>
      <c r="H988" s="1132"/>
      <c r="I988" s="1132" t="str">
        <f t="shared" si="42"/>
        <v>--Mar---Sep--</v>
      </c>
      <c r="J988" s="1132" t="str">
        <f>IF(ISNUMBER(MATCH(F988,Jan_Inputs_Calc!O:O,0)),"Jan","-")</f>
        <v>-</v>
      </c>
      <c r="K988" s="1132" t="str">
        <f>IF(ISNUMBER(MATCH(F988,Mar_Inputs_Calc_exHACC!O:O,0)),"Mar","-")</f>
        <v>Mar</v>
      </c>
      <c r="L988" s="1132" t="str">
        <f>IF(ISNUMBER(MATCH(F988,Jul_Inputs_Calc!P:P,0)),"Jul","-")</f>
        <v>-</v>
      </c>
      <c r="M988" s="1132" t="str">
        <f>IF(ISNUMBER(MATCH(F988,Sep_Inputs_Calc!O:O,0)),"Sep","-")</f>
        <v>Sep</v>
      </c>
      <c r="N988" s="1132" t="str">
        <f>IF(ISNUMBER(MATCH(F1752,Oct_Inputs_Calc!O:O,0)),"Oct","-")</f>
        <v>-</v>
      </c>
      <c r="O988" s="1132"/>
      <c r="P988" s="1138" t="str">
        <f>IF(A988=
"A",_xlfn.XLOOKUP(F988,'Section A - Public Patients'!T:T,'Section A - Public Patients'!S:S),
IF(A988="B",_xlfn.XLOOKUP(F988,'Section B - Private Patients'!T:T,'Section B - Private Patients'!S:S),
IF(A988="C",_xlfn.XLOOKUP(F988,'Section C - Psych &amp; Mental Hlth'!T:T,'Section C - Psych &amp; Mental Hlth'!S:S),
IF(A988="D",_xlfn.XLOOKUP(F988,'Section D - Res Com.Care, MPHS '!T:T,'Section D - Res Com.Care, MPHS '!S:S),
IF(A988="E",_xlfn.XLOOKUP(F988,'Section E - Miscellaneous '!T:T,'Section E - Miscellaneous '!S:S))))))</f>
        <v>LINKED</v>
      </c>
      <c r="Q988" s="1145" t="str">
        <f>IF(A988=
"A",_xlfn.XLOOKUP(F988,'Section A - Public Patients'!T:T,'Section A - Public Patients'!V:V),
IF(A988="B",_xlfn.XLOOKUP(F988,'Section B - Private Patients'!T:T,'Section B - Private Patients'!V:V),
IF(A988="C",_xlfn.XLOOKUP(F988,'Section C - Psych &amp; Mental Hlth'!T:T,'Section C - Psych &amp; Mental Hlth'!V:V),
IF(A988="D",_xlfn.XLOOKUP(F988,'Section D - Res Com.Care, MPHS '!T:T,'Section D - Res Com.Care, MPHS '!V:V),
IF(A988="E",_xlfn.XLOOKUP(F988,'Section E - Miscellaneous '!T:T,'Section E - Miscellaneous '!V:V))))))</f>
        <v>D-1.1-004</v>
      </c>
      <c r="R988" s="1202" t="str">
        <f t="shared" si="52"/>
        <v>GPRFLLCSDGen Public Respite Flexible Low Level Care - SD90005679</v>
      </c>
    </row>
    <row r="989" spans="1:18" ht="25.5" x14ac:dyDescent="0.2">
      <c r="A989" s="1078" t="str">
        <f t="shared" si="51"/>
        <v>D</v>
      </c>
      <c r="B989" s="1086" t="s">
        <v>1552</v>
      </c>
      <c r="C989" s="1438" t="s">
        <v>6181</v>
      </c>
      <c r="D989" s="2107" t="s">
        <v>1549</v>
      </c>
      <c r="E989" s="1438">
        <v>90007232</v>
      </c>
      <c r="F989" s="1134" t="s">
        <v>5399</v>
      </c>
      <c r="G989" s="1446"/>
      <c r="H989" s="1446"/>
      <c r="I989" s="1132" t="str">
        <f t="shared" si="42"/>
        <v>--Mar---Sep--</v>
      </c>
      <c r="J989" s="1132" t="str">
        <f>IF(ISNUMBER(MATCH(F989,Jan_Inputs_Calc!O:O,0)),"Jan","-")</f>
        <v>-</v>
      </c>
      <c r="K989" s="1132" t="str">
        <f>IF(ISNUMBER(MATCH(F989,Mar_Inputs_Calc_exHACC!O:O,0)),"Mar","-")</f>
        <v>Mar</v>
      </c>
      <c r="L989" s="1132" t="str">
        <f>IF(ISNUMBER(MATCH(F989,Jul_Inputs_Calc!P:P,0)),"Jul","-")</f>
        <v>-</v>
      </c>
      <c r="M989" s="1132" t="str">
        <f>IF(ISNUMBER(MATCH(F989,Sep_Inputs_Calc!O:O,0)),"Sep","-")</f>
        <v>Sep</v>
      </c>
      <c r="N989" s="1132" t="str">
        <f>IF(ISNUMBER(MATCH(F1753,Oct_Inputs_Calc!O:O,0)),"Oct","-")</f>
        <v>-</v>
      </c>
      <c r="O989" s="1134"/>
      <c r="P989" s="1140" t="str">
        <f>IF(A989=
"A",_xlfn.XLOOKUP(F989,'Section A - Public Patients'!T:T,'Section A - Public Patients'!S:S),
IF(A989="B",_xlfn.XLOOKUP(F989,'Section B - Private Patients'!T:T,'Section B - Private Patients'!S:S),
IF(A989="C",_xlfn.XLOOKUP(F989,'Section C - Psych &amp; Mental Hlth'!T:T,'Section C - Psych &amp; Mental Hlth'!S:S),
IF(A989="D",_xlfn.XLOOKUP(F989,'Section D - Res Com.Care, MPHS '!T:T,'Section D - Res Com.Care, MPHS '!S:S),
IF(A989="E",_xlfn.XLOOKUP(F989,'Section E - Miscellaneous '!T:T,'Section E - Miscellaneous '!S:S))))))</f>
        <v>LINKED</v>
      </c>
      <c r="Q989" s="1147" t="str">
        <f>IF(A989=
"A",_xlfn.XLOOKUP(F989,'Section A - Public Patients'!T:T,'Section A - Public Patients'!V:V),
IF(A989="B",_xlfn.XLOOKUP(F989,'Section B - Private Patients'!T:T,'Section B - Private Patients'!V:V),
IF(A989="C",_xlfn.XLOOKUP(F989,'Section C - Psych &amp; Mental Hlth'!T:T,'Section C - Psych &amp; Mental Hlth'!V:V),
IF(A989="D",_xlfn.XLOOKUP(F989,'Section D - Res Com.Care, MPHS '!T:T,'Section D - Res Com.Care, MPHS '!V:V),
IF(A989="E",_xlfn.XLOOKUP(F989,'Section E - Miscellaneous '!T:T,'Section E - Miscellaneous '!V:V))))))</f>
        <v>D-1.3-001</v>
      </c>
      <c r="R989" s="1202" t="str">
        <f t="shared" si="52"/>
        <v>NilFlexible community care fees (capped at 17.5% of pension) (applies to HACC services)90007232</v>
      </c>
    </row>
    <row r="990" spans="1:18" ht="25.5" x14ac:dyDescent="0.2">
      <c r="A990" s="1078" t="str">
        <f t="shared" si="51"/>
        <v>E</v>
      </c>
      <c r="B990" s="1086" t="s">
        <v>1556</v>
      </c>
      <c r="C990" s="1438" t="s">
        <v>6181</v>
      </c>
      <c r="D990" s="1089" t="s">
        <v>1557</v>
      </c>
      <c r="E990" s="1438">
        <v>90007613</v>
      </c>
      <c r="F990" s="1132" t="s">
        <v>5400</v>
      </c>
      <c r="G990" s="1132"/>
      <c r="H990" s="1132"/>
      <c r="I990" s="1132" t="str">
        <f t="shared" si="42"/>
        <v>---------</v>
      </c>
      <c r="J990" s="1132" t="str">
        <f>IF(ISNUMBER(MATCH(F990,Jan_Inputs_Calc!O:O,0)),"Jan","-")</f>
        <v>-</v>
      </c>
      <c r="K990" s="1132" t="str">
        <f>IF(ISNUMBER(MATCH(F990,Mar_Inputs_Calc_exHACC!O:O,0)),"Mar","-")</f>
        <v>-</v>
      </c>
      <c r="L990" s="1132" t="str">
        <f>IF(ISNUMBER(MATCH(F990,Jul_Inputs_Calc!P:P,0)),"Jul","-")</f>
        <v>-</v>
      </c>
      <c r="M990" s="1132" t="str">
        <f>IF(ISNUMBER(MATCH(F990,Sep_Inputs_Calc!O:O,0)),"Sep","-")</f>
        <v>-</v>
      </c>
      <c r="N990" s="1132" t="str">
        <f>IF(ISNUMBER(MATCH(F1754,Oct_Inputs_Calc!O:O,0)),"Oct","-")</f>
        <v>-</v>
      </c>
      <c r="O990" s="1132"/>
      <c r="P990" s="1138" t="str">
        <f>IF(A990=
"A",_xlfn.XLOOKUP(F990,'Section A - Public Patients'!T:T,'Section A - Public Patients'!S:S),
IF(A990="B",_xlfn.XLOOKUP(F990,'Section B - Private Patients'!T:T,'Section B - Private Patients'!S:S),
IF(A990="C",_xlfn.XLOOKUP(F990,'Section C - Psych &amp; Mental Hlth'!T:T,'Section C - Psych &amp; Mental Hlth'!S:S),
IF(A990="D",_xlfn.XLOOKUP(F990,'Section D - Res Com.Care, MPHS '!T:T,'Section D - Res Com.Care, MPHS '!S:S),
IF(A990="E",_xlfn.XLOOKUP(F990,'Section E - Miscellaneous '!T:T,'Section E - Miscellaneous '!S:S))))))</f>
        <v>SPECIAL</v>
      </c>
      <c r="Q990" s="1145">
        <f>IF(A990=
"A",_xlfn.XLOOKUP(F990,'Section A - Public Patients'!T:T,'Section A - Public Patients'!V:V),
IF(A990="B",_xlfn.XLOOKUP(F990,'Section B - Private Patients'!T:T,'Section B - Private Patients'!V:V),
IF(A990="C",_xlfn.XLOOKUP(F990,'Section C - Psych &amp; Mental Hlth'!T:T,'Section C - Psych &amp; Mental Hlth'!V:V),
IF(A990="D",_xlfn.XLOOKUP(F990,'Section D - Res Com.Care, MPHS '!T:T,'Section D - Res Com.Care, MPHS '!V:V),
IF(A990="E",_xlfn.XLOOKUP(F990,'Section E - Miscellaneous '!T:T,'Section E - Miscellaneous '!V:V))))))</f>
        <v>0</v>
      </c>
      <c r="R990" s="1202" t="str">
        <f t="shared" si="52"/>
        <v>NilNurse escorts - chargeable for all ineligible, private, compensable persons (full cost recovery).90007613</v>
      </c>
    </row>
    <row r="991" spans="1:18" ht="25.5" x14ac:dyDescent="0.2">
      <c r="A991" s="1078" t="str">
        <f t="shared" si="51"/>
        <v>E</v>
      </c>
      <c r="B991" s="1086" t="s">
        <v>1556</v>
      </c>
      <c r="C991" s="1438" t="s">
        <v>6181</v>
      </c>
      <c r="D991" s="1089" t="s">
        <v>1559</v>
      </c>
      <c r="E991" s="1438">
        <v>90006085</v>
      </c>
      <c r="F991" s="1132" t="s">
        <v>5401</v>
      </c>
      <c r="G991" s="1132"/>
      <c r="H991" s="1132"/>
      <c r="I991" s="1132" t="str">
        <f t="shared" si="42"/>
        <v>---------</v>
      </c>
      <c r="J991" s="1132" t="str">
        <f>IF(ISNUMBER(MATCH(F991,Jan_Inputs_Calc!O:O,0)),"Jan","-")</f>
        <v>-</v>
      </c>
      <c r="K991" s="1132" t="str">
        <f>IF(ISNUMBER(MATCH(F991,Mar_Inputs_Calc_exHACC!O:O,0)),"Mar","-")</f>
        <v>-</v>
      </c>
      <c r="L991" s="1132" t="str">
        <f>IF(ISNUMBER(MATCH(F991,Jul_Inputs_Calc!P:P,0)),"Jul","-")</f>
        <v>-</v>
      </c>
      <c r="M991" s="1132" t="str">
        <f>IF(ISNUMBER(MATCH(F991,Sep_Inputs_Calc!O:O,0)),"Sep","-")</f>
        <v>-</v>
      </c>
      <c r="N991" s="1132" t="str">
        <f>IF(ISNUMBER(MATCH(F1755,Oct_Inputs_Calc!O:O,0)),"Oct","-")</f>
        <v>-</v>
      </c>
      <c r="O991" s="1132"/>
      <c r="P991" s="1138" t="str">
        <f>IF(A991=
"A",_xlfn.XLOOKUP(F991,'Section A - Public Patients'!T:T,'Section A - Public Patients'!S:S),
IF(A991="B",_xlfn.XLOOKUP(F991,'Section B - Private Patients'!T:T,'Section B - Private Patients'!S:S),
IF(A991="C",_xlfn.XLOOKUP(F991,'Section C - Psych &amp; Mental Hlth'!T:T,'Section C - Psych &amp; Mental Hlth'!S:S),
IF(A991="D",_xlfn.XLOOKUP(F991,'Section D - Res Com.Care, MPHS '!T:T,'Section D - Res Com.Care, MPHS '!S:S),
IF(A991="E",_xlfn.XLOOKUP(F991,'Section E - Miscellaneous '!T:T,'Section E - Miscellaneous '!S:S))))))</f>
        <v>SPECIAL</v>
      </c>
      <c r="Q991" s="1145">
        <f>IF(A991=
"A",_xlfn.XLOOKUP(F991,'Section A - Public Patients'!T:T,'Section A - Public Patients'!V:V),
IF(A991="B",_xlfn.XLOOKUP(F991,'Section B - Private Patients'!T:T,'Section B - Private Patients'!V:V),
IF(A991="C",_xlfn.XLOOKUP(F991,'Section C - Psych &amp; Mental Hlth'!T:T,'Section C - Psych &amp; Mental Hlth'!V:V),
IF(A991="D",_xlfn.XLOOKUP(F991,'Section D - Res Com.Care, MPHS '!T:T,'Section D - Res Com.Care, MPHS '!V:V),
IF(A991="E",_xlfn.XLOOKUP(F991,'Section E - Miscellaneous '!T:T,'Section E - Miscellaneous '!V:V))))))</f>
        <v>0</v>
      </c>
      <c r="R991" s="1202" t="str">
        <f t="shared" si="52"/>
        <v>NilRetrievals - chargeable for all Overseas ineligible and compensable persons at (full cost recovery for nurse escorts).90006085</v>
      </c>
    </row>
    <row r="992" spans="1:18" ht="51" x14ac:dyDescent="0.2">
      <c r="A992" s="1078" t="str">
        <f t="shared" si="51"/>
        <v>E</v>
      </c>
      <c r="B992" s="1086" t="s">
        <v>1556</v>
      </c>
      <c r="C992" s="1438" t="s">
        <v>6181</v>
      </c>
      <c r="D992" s="1089" t="s">
        <v>3936</v>
      </c>
      <c r="E992" s="1438" t="s">
        <v>6181</v>
      </c>
      <c r="F992" s="1132" t="s">
        <v>5402</v>
      </c>
      <c r="G992" s="1132"/>
      <c r="H992" s="1132"/>
      <c r="I992" s="1132" t="str">
        <f t="shared" si="42"/>
        <v>---------</v>
      </c>
      <c r="J992" s="1132" t="str">
        <f>IF(ISNUMBER(MATCH(F992,Jan_Inputs_Calc!O:O,0)),"Jan","-")</f>
        <v>-</v>
      </c>
      <c r="K992" s="1132" t="str">
        <f>IF(ISNUMBER(MATCH(F992,Mar_Inputs_Calc_exHACC!O:O,0)),"Mar","-")</f>
        <v>-</v>
      </c>
      <c r="L992" s="1132" t="str">
        <f>IF(ISNUMBER(MATCH(F992,Jul_Inputs_Calc!P:P,0)),"Jul","-")</f>
        <v>-</v>
      </c>
      <c r="M992" s="1132" t="str">
        <f>IF(ISNUMBER(MATCH(F992,Sep_Inputs_Calc!O:O,0)),"Sep","-")</f>
        <v>-</v>
      </c>
      <c r="N992" s="1132" t="str">
        <f>IF(ISNUMBER(MATCH(F1756,Oct_Inputs_Calc!O:O,0)),"Oct","-")</f>
        <v>-</v>
      </c>
      <c r="O992" s="1132"/>
      <c r="P992" s="1138" t="str">
        <f>IF(A992=
"A",_xlfn.XLOOKUP(F992,'Section A - Public Patients'!T:T,'Section A - Public Patients'!S:S),
IF(A992="B",_xlfn.XLOOKUP(F992,'Section B - Private Patients'!T:T,'Section B - Private Patients'!S:S),
IF(A992="C",_xlfn.XLOOKUP(F992,'Section C - Psych &amp; Mental Hlth'!T:T,'Section C - Psych &amp; Mental Hlth'!S:S),
IF(A992="D",_xlfn.XLOOKUP(F992,'Section D - Res Com.Care, MPHS '!T:T,'Section D - Res Com.Care, MPHS '!S:S),
IF(A992="E",_xlfn.XLOOKUP(F992,'Section E - Miscellaneous '!T:T,'Section E - Miscellaneous '!S:S))))))</f>
        <v>SPECIAL</v>
      </c>
      <c r="Q992" s="1145">
        <f>IF(A992=
"A",_xlfn.XLOOKUP(F992,'Section A - Public Patients'!T:T,'Section A - Public Patients'!V:V),
IF(A992="B",_xlfn.XLOOKUP(F992,'Section B - Private Patients'!T:T,'Section B - Private Patients'!V:V),
IF(A992="C",_xlfn.XLOOKUP(F992,'Section C - Psych &amp; Mental Hlth'!T:T,'Section C - Psych &amp; Mental Hlth'!V:V),
IF(A992="D",_xlfn.XLOOKUP(F992,'Section D - Res Com.Care, MPHS '!T:T,'Section D - Res Com.Care, MPHS '!V:V),
IF(A992="E",_xlfn.XLOOKUP(F992,'Section E - Miscellaneous '!T:T,'Section E - Miscellaneous '!V:V))))))</f>
        <v>0</v>
      </c>
      <c r="R992" s="1202" t="str">
        <f t="shared" si="52"/>
        <v>NilQueensland Ambulance Service (QAS) manages the budget for road transport services provided, including Q-COMP, MAIC, and DVA inpatients. QAS sends monthly activity data related to Department of Health Authorised Transport directly to Hospital and Health Services.Nil</v>
      </c>
    </row>
    <row r="993" spans="1:18" x14ac:dyDescent="0.2">
      <c r="A993" s="1078" t="str">
        <f t="shared" si="51"/>
        <v>E</v>
      </c>
      <c r="B993" s="1086" t="s">
        <v>1560</v>
      </c>
      <c r="C993" s="1438" t="s">
        <v>6181</v>
      </c>
      <c r="D993" s="2099" t="s">
        <v>1561</v>
      </c>
      <c r="E993" s="1438" t="s">
        <v>6181</v>
      </c>
      <c r="F993" s="1132" t="s">
        <v>5403</v>
      </c>
      <c r="G993" s="1132"/>
      <c r="H993" s="1132"/>
      <c r="I993" s="1132" t="str">
        <f t="shared" si="42"/>
        <v>---------</v>
      </c>
      <c r="J993" s="1132" t="str">
        <f>IF(ISNUMBER(MATCH(F993,Jan_Inputs_Calc!O:O,0)),"Jan","-")</f>
        <v>-</v>
      </c>
      <c r="K993" s="1132" t="str">
        <f>IF(ISNUMBER(MATCH(F993,Mar_Inputs_Calc_exHACC!O:O,0)),"Mar","-")</f>
        <v>-</v>
      </c>
      <c r="L993" s="1132" t="str">
        <f>IF(ISNUMBER(MATCH(F993,Jul_Inputs_Calc!P:P,0)),"Jul","-")</f>
        <v>-</v>
      </c>
      <c r="M993" s="1132" t="str">
        <f>IF(ISNUMBER(MATCH(F993,Sep_Inputs_Calc!O:O,0)),"Sep","-")</f>
        <v>-</v>
      </c>
      <c r="N993" s="1132" t="str">
        <f>IF(ISNUMBER(MATCH(F1757,Oct_Inputs_Calc!O:O,0)),"Oct","-")</f>
        <v>-</v>
      </c>
      <c r="O993" s="1132"/>
      <c r="P993" s="1138" t="str">
        <f>IF(A993=
"A",_xlfn.XLOOKUP(F993,'Section A - Public Patients'!T:T,'Section A - Public Patients'!S:S),
IF(A993="B",_xlfn.XLOOKUP(F993,'Section B - Private Patients'!T:T,'Section B - Private Patients'!S:S),
IF(A993="C",_xlfn.XLOOKUP(F993,'Section C - Psych &amp; Mental Hlth'!T:T,'Section C - Psych &amp; Mental Hlth'!S:S),
IF(A993="D",_xlfn.XLOOKUP(F993,'Section D - Res Com.Care, MPHS '!T:T,'Section D - Res Com.Care, MPHS '!S:S),
IF(A993="E",_xlfn.XLOOKUP(F993,'Section E - Miscellaneous '!T:T,'Section E - Miscellaneous '!S:S))))))</f>
        <v>SPECIAL</v>
      </c>
      <c r="Q993" s="1145">
        <f>IF(A993=
"A",_xlfn.XLOOKUP(F993,'Section A - Public Patients'!T:T,'Section A - Public Patients'!V:V),
IF(A993="B",_xlfn.XLOOKUP(F993,'Section B - Private Patients'!T:T,'Section B - Private Patients'!V:V),
IF(A993="C",_xlfn.XLOOKUP(F993,'Section C - Psych &amp; Mental Hlth'!T:T,'Section C - Psych &amp; Mental Hlth'!V:V),
IF(A993="D",_xlfn.XLOOKUP(F993,'Section D - Res Com.Care, MPHS '!T:T,'Section D - Res Com.Care, MPHS '!V:V),
IF(A993="E",_xlfn.XLOOKUP(F993,'Section E - Miscellaneous '!T:T,'Section E - Miscellaneous '!V:V))))))</f>
        <v>0</v>
      </c>
      <c r="R993" s="1202" t="str">
        <f t="shared" si="52"/>
        <v>Nilhttp://qheps.health.qld.gov.au/iptu/html/ptss.htmNil</v>
      </c>
    </row>
    <row r="994" spans="1:18" ht="25.5" x14ac:dyDescent="0.2">
      <c r="A994" s="1078" t="str">
        <f t="shared" si="51"/>
        <v>E</v>
      </c>
      <c r="B994" s="1086" t="s">
        <v>1563</v>
      </c>
      <c r="C994" s="1438" t="s">
        <v>6181</v>
      </c>
      <c r="D994" s="1089" t="s">
        <v>1564</v>
      </c>
      <c r="E994" s="1438" t="s">
        <v>6181</v>
      </c>
      <c r="F994" s="1132" t="s">
        <v>5404</v>
      </c>
      <c r="G994" s="1132"/>
      <c r="H994" s="1132"/>
      <c r="I994" s="1132" t="str">
        <f t="shared" si="42"/>
        <v>---------</v>
      </c>
      <c r="J994" s="1132" t="str">
        <f>IF(ISNUMBER(MATCH(F994,Jan_Inputs_Calc!O:O,0)),"Jan","-")</f>
        <v>-</v>
      </c>
      <c r="K994" s="1132" t="str">
        <f>IF(ISNUMBER(MATCH(F994,Mar_Inputs_Calc_exHACC!O:O,0)),"Mar","-")</f>
        <v>-</v>
      </c>
      <c r="L994" s="1132" t="str">
        <f>IF(ISNUMBER(MATCH(F994,Jul_Inputs_Calc!P:P,0)),"Jul","-")</f>
        <v>-</v>
      </c>
      <c r="M994" s="1132" t="str">
        <f>IF(ISNUMBER(MATCH(F994,Sep_Inputs_Calc!O:O,0)),"Sep","-")</f>
        <v>-</v>
      </c>
      <c r="N994" s="1132" t="str">
        <f>IF(ISNUMBER(MATCH(F1758,Oct_Inputs_Calc!O:O,0)),"Oct","-")</f>
        <v>-</v>
      </c>
      <c r="O994" s="1132"/>
      <c r="P994" s="1138" t="str">
        <f>IF(A994=
"A",_xlfn.XLOOKUP(F994,'Section A - Public Patients'!T:T,'Section A - Public Patients'!S:S),
IF(A994="B",_xlfn.XLOOKUP(F994,'Section B - Private Patients'!T:T,'Section B - Private Patients'!S:S),
IF(A994="C",_xlfn.XLOOKUP(F994,'Section C - Psych &amp; Mental Hlth'!T:T,'Section C - Psych &amp; Mental Hlth'!S:S),
IF(A994="D",_xlfn.XLOOKUP(F994,'Section D - Res Com.Care, MPHS '!T:T,'Section D - Res Com.Care, MPHS '!S:S),
IF(A994="E",_xlfn.XLOOKUP(F994,'Section E - Miscellaneous '!T:T,'Section E - Miscellaneous '!S:S))))))</f>
        <v>SPECIAL</v>
      </c>
      <c r="Q994" s="1145">
        <f>IF(A994=
"A",_xlfn.XLOOKUP(F994,'Section A - Public Patients'!T:T,'Section A - Public Patients'!V:V),
IF(A994="B",_xlfn.XLOOKUP(F994,'Section B - Private Patients'!T:T,'Section B - Private Patients'!V:V),
IF(A994="C",_xlfn.XLOOKUP(F994,'Section C - Psych &amp; Mental Hlth'!T:T,'Section C - Psych &amp; Mental Hlth'!V:V),
IF(A994="D",_xlfn.XLOOKUP(F994,'Section D - Res Com.Care, MPHS '!T:T,'Section D - Res Com.Care, MPHS '!V:V),
IF(A994="E",_xlfn.XLOOKUP(F994,'Section E - Miscellaneous '!T:T,'Section E - Miscellaneous '!V:V))))))</f>
        <v>0</v>
      </c>
      <c r="R994" s="1202" t="str">
        <f t="shared" si="52"/>
        <v>NilIneligible and compensable patients (Excluding-MAIC, Q-COMP public and DVA). Nil</v>
      </c>
    </row>
    <row r="995" spans="1:18" x14ac:dyDescent="0.2">
      <c r="A995" s="1078" t="str">
        <f t="shared" si="51"/>
        <v>E</v>
      </c>
      <c r="B995" s="1086" t="s">
        <v>1566</v>
      </c>
      <c r="C995" s="1438" t="s">
        <v>6181</v>
      </c>
      <c r="D995" s="1089" t="s">
        <v>1567</v>
      </c>
      <c r="E995" s="1438" t="s">
        <v>6181</v>
      </c>
      <c r="F995" s="1132" t="s">
        <v>5405</v>
      </c>
      <c r="G995" s="1132"/>
      <c r="H995" s="1132"/>
      <c r="I995" s="1132" t="str">
        <f t="shared" si="42"/>
        <v>---------</v>
      </c>
      <c r="J995" s="1132" t="str">
        <f>IF(ISNUMBER(MATCH(F995,Jan_Inputs_Calc!O:O,0)),"Jan","-")</f>
        <v>-</v>
      </c>
      <c r="K995" s="1132" t="str">
        <f>IF(ISNUMBER(MATCH(F995,Mar_Inputs_Calc_exHACC!O:O,0)),"Mar","-")</f>
        <v>-</v>
      </c>
      <c r="L995" s="1132" t="str">
        <f>IF(ISNUMBER(MATCH(F995,Jul_Inputs_Calc!P:P,0)),"Jul","-")</f>
        <v>-</v>
      </c>
      <c r="M995" s="1132" t="str">
        <f>IF(ISNUMBER(MATCH(F995,Sep_Inputs_Calc!O:O,0)),"Sep","-")</f>
        <v>-</v>
      </c>
      <c r="N995" s="1132" t="str">
        <f>IF(ISNUMBER(MATCH(F1759,Oct_Inputs_Calc!O:O,0)),"Oct","-")</f>
        <v>-</v>
      </c>
      <c r="O995" s="1132"/>
      <c r="P995" s="1138" t="str">
        <f>IF(A995=
"A",_xlfn.XLOOKUP(F995,'Section A - Public Patients'!T:T,'Section A - Public Patients'!S:S),
IF(A995="B",_xlfn.XLOOKUP(F995,'Section B - Private Patients'!T:T,'Section B - Private Patients'!S:S),
IF(A995="C",_xlfn.XLOOKUP(F995,'Section C - Psych &amp; Mental Hlth'!T:T,'Section C - Psych &amp; Mental Hlth'!S:S),
IF(A995="D",_xlfn.XLOOKUP(F995,'Section D - Res Com.Care, MPHS '!T:T,'Section D - Res Com.Care, MPHS '!S:S),
IF(A995="E",_xlfn.XLOOKUP(F995,'Section E - Miscellaneous '!T:T,'Section E - Miscellaneous '!S:S))))))</f>
        <v>SPECIAL</v>
      </c>
      <c r="Q995" s="1145">
        <f>IF(A995=
"A",_xlfn.XLOOKUP(F995,'Section A - Public Patients'!T:T,'Section A - Public Patients'!V:V),
IF(A995="B",_xlfn.XLOOKUP(F995,'Section B - Private Patients'!T:T,'Section B - Private Patients'!V:V),
IF(A995="C",_xlfn.XLOOKUP(F995,'Section C - Psych &amp; Mental Hlth'!T:T,'Section C - Psych &amp; Mental Hlth'!V:V),
IF(A995="D",_xlfn.XLOOKUP(F995,'Section D - Res Com.Care, MPHS '!T:T,'Section D - Res Com.Care, MPHS '!V:V),
IF(A995="E",_xlfn.XLOOKUP(F995,'Section E - Miscellaneous '!T:T,'Section E - Miscellaneous '!V:V))))))</f>
        <v>0</v>
      </c>
      <c r="R995" s="1202" t="str">
        <f t="shared" si="52"/>
        <v>NilPublic outpatients Nil</v>
      </c>
    </row>
    <row r="996" spans="1:18" x14ac:dyDescent="0.2">
      <c r="A996" s="1078" t="str">
        <f t="shared" si="51"/>
        <v>E</v>
      </c>
      <c r="B996" s="1086" t="s">
        <v>1570</v>
      </c>
      <c r="C996" s="1438" t="s">
        <v>6181</v>
      </c>
      <c r="D996" s="1089" t="s">
        <v>1571</v>
      </c>
      <c r="E996" s="1438" t="s">
        <v>6181</v>
      </c>
      <c r="F996" s="1132" t="s">
        <v>5406</v>
      </c>
      <c r="G996" s="1132"/>
      <c r="H996" s="1132"/>
      <c r="I996" s="1132" t="str">
        <f t="shared" si="42"/>
        <v>---------</v>
      </c>
      <c r="J996" s="1132" t="str">
        <f>IF(ISNUMBER(MATCH(F996,Jan_Inputs_Calc!O:O,0)),"Jan","-")</f>
        <v>-</v>
      </c>
      <c r="K996" s="1132" t="str">
        <f>IF(ISNUMBER(MATCH(F996,Mar_Inputs_Calc_exHACC!O:O,0)),"Mar","-")</f>
        <v>-</v>
      </c>
      <c r="L996" s="1132" t="str">
        <f>IF(ISNUMBER(MATCH(F996,Jul_Inputs_Calc!P:P,0)),"Jul","-")</f>
        <v>-</v>
      </c>
      <c r="M996" s="1132" t="str">
        <f>IF(ISNUMBER(MATCH(F996,Sep_Inputs_Calc!O:O,0)),"Sep","-")</f>
        <v>-</v>
      </c>
      <c r="N996" s="1132" t="str">
        <f>IF(ISNUMBER(MATCH(F1760,Oct_Inputs_Calc!O:O,0)),"Oct","-")</f>
        <v>-</v>
      </c>
      <c r="O996" s="1132"/>
      <c r="P996" s="1138" t="str">
        <f>IF(A996=
"A",_xlfn.XLOOKUP(F996,'Section A - Public Patients'!T:T,'Section A - Public Patients'!S:S),
IF(A996="B",_xlfn.XLOOKUP(F996,'Section B - Private Patients'!T:T,'Section B - Private Patients'!S:S),
IF(A996="C",_xlfn.XLOOKUP(F996,'Section C - Psych &amp; Mental Hlth'!T:T,'Section C - Psych &amp; Mental Hlth'!S:S),
IF(A996="D",_xlfn.XLOOKUP(F996,'Section D - Res Com.Care, MPHS '!T:T,'Section D - Res Com.Care, MPHS '!S:S),
IF(A996="E",_xlfn.XLOOKUP(F996,'Section E - Miscellaneous '!T:T,'Section E - Miscellaneous '!S:S))))))</f>
        <v>SPECIAL</v>
      </c>
      <c r="Q996" s="1145">
        <f>IF(A996=
"A",_xlfn.XLOOKUP(F996,'Section A - Public Patients'!T:T,'Section A - Public Patients'!V:V),
IF(A996="B",_xlfn.XLOOKUP(F996,'Section B - Private Patients'!T:T,'Section B - Private Patients'!V:V),
IF(A996="C",_xlfn.XLOOKUP(F996,'Section C - Psych &amp; Mental Hlth'!T:T,'Section C - Psych &amp; Mental Hlth'!V:V),
IF(A996="D",_xlfn.XLOOKUP(F996,'Section D - Res Com.Care, MPHS '!T:T,'Section D - Res Com.Care, MPHS '!V:V),
IF(A996="E",_xlfn.XLOOKUP(F996,'Section E - Miscellaneous '!T:T,'Section E - Miscellaneous '!V:V))))))</f>
        <v>0</v>
      </c>
      <c r="R996" s="1202" t="str">
        <f t="shared" si="52"/>
        <v>NilDeposit on loan equipmentNil</v>
      </c>
    </row>
    <row r="997" spans="1:18" ht="25.5" x14ac:dyDescent="0.2">
      <c r="A997" s="1078" t="str">
        <f t="shared" si="51"/>
        <v>E</v>
      </c>
      <c r="B997" s="1086" t="s">
        <v>1574</v>
      </c>
      <c r="C997" s="1438" t="s">
        <v>6181</v>
      </c>
      <c r="D997" s="2099" t="s">
        <v>1575</v>
      </c>
      <c r="E997" s="1438" t="s">
        <v>6181</v>
      </c>
      <c r="F997" s="1132" t="s">
        <v>5407</v>
      </c>
      <c r="G997" s="1132"/>
      <c r="H997" s="1132"/>
      <c r="I997" s="1132" t="str">
        <f t="shared" si="42"/>
        <v>---------</v>
      </c>
      <c r="J997" s="1132" t="str">
        <f>IF(ISNUMBER(MATCH(F997,Jan_Inputs_Calc!O:O,0)),"Jan","-")</f>
        <v>-</v>
      </c>
      <c r="K997" s="1132" t="str">
        <f>IF(ISNUMBER(MATCH(F997,Mar_Inputs_Calc_exHACC!O:O,0)),"Mar","-")</f>
        <v>-</v>
      </c>
      <c r="L997" s="1132" t="str">
        <f>IF(ISNUMBER(MATCH(F997,Jul_Inputs_Calc!P:P,0)),"Jul","-")</f>
        <v>-</v>
      </c>
      <c r="M997" s="1132" t="str">
        <f>IF(ISNUMBER(MATCH(F997,Sep_Inputs_Calc!O:O,0)),"Sep","-")</f>
        <v>-</v>
      </c>
      <c r="N997" s="1132" t="str">
        <f>IF(ISNUMBER(MATCH(F1761,Oct_Inputs_Calc!O:O,0)),"Oct","-")</f>
        <v>-</v>
      </c>
      <c r="O997" s="1132"/>
      <c r="P997" s="1138" t="str">
        <f>IF(A997=
"A",_xlfn.XLOOKUP(F997,'Section A - Public Patients'!T:T,'Section A - Public Patients'!S:S),
IF(A997="B",_xlfn.XLOOKUP(F997,'Section B - Private Patients'!T:T,'Section B - Private Patients'!S:S),
IF(A997="C",_xlfn.XLOOKUP(F997,'Section C - Psych &amp; Mental Hlth'!T:T,'Section C - Psych &amp; Mental Hlth'!S:S),
IF(A997="D",_xlfn.XLOOKUP(F997,'Section D - Res Com.Care, MPHS '!T:T,'Section D - Res Com.Care, MPHS '!S:S),
IF(A997="E",_xlfn.XLOOKUP(F997,'Section E - Miscellaneous '!T:T,'Section E - Miscellaneous '!S:S))))))</f>
        <v>SPECIAL</v>
      </c>
      <c r="Q997" s="1145">
        <f>IF(A997=
"A",_xlfn.XLOOKUP(F997,'Section A - Public Patients'!T:T,'Section A - Public Patients'!V:V),
IF(A997="B",_xlfn.XLOOKUP(F997,'Section B - Private Patients'!T:T,'Section B - Private Patients'!V:V),
IF(A997="C",_xlfn.XLOOKUP(F997,'Section C - Psych &amp; Mental Hlth'!T:T,'Section C - Psych &amp; Mental Hlth'!V:V),
IF(A997="D",_xlfn.XLOOKUP(F997,'Section D - Res Com.Care, MPHS '!T:T,'Section D - Res Com.Care, MPHS '!V:V),
IF(A997="E",_xlfn.XLOOKUP(F997,'Section E - Miscellaneous '!T:T,'Section E - Miscellaneous '!V:V))))))</f>
        <v>0</v>
      </c>
      <c r="R997" s="1202" t="str">
        <f t="shared" si="52"/>
        <v>Nilhttp://www.health.gov.au/internet/main/publishing.nsf/Content/health-privatehealth-prostheseslist.htmNil</v>
      </c>
    </row>
    <row r="998" spans="1:18" x14ac:dyDescent="0.2">
      <c r="A998" s="1078" t="str">
        <f t="shared" si="51"/>
        <v>E</v>
      </c>
      <c r="B998" s="1086" t="s">
        <v>1578</v>
      </c>
      <c r="C998" s="1438" t="s">
        <v>6181</v>
      </c>
      <c r="D998" s="1089" t="s">
        <v>1579</v>
      </c>
      <c r="E998" s="1438" t="s">
        <v>6181</v>
      </c>
      <c r="F998" s="1132" t="s">
        <v>5408</v>
      </c>
      <c r="G998" s="1132"/>
      <c r="H998" s="1132"/>
      <c r="I998" s="1132" t="str">
        <f t="shared" si="42"/>
        <v>Jan--------</v>
      </c>
      <c r="J998" s="1132" t="str">
        <f>IF(ISNUMBER(MATCH(F998,Jan_Inputs_Calc!O:O,0)),"Jan","-")</f>
        <v>Jan</v>
      </c>
      <c r="K998" s="1132" t="str">
        <f>IF(ISNUMBER(MATCH(F998,Mar_Inputs_Calc_exHACC!O:O,0)),"Mar","-")</f>
        <v>-</v>
      </c>
      <c r="L998" s="1132" t="str">
        <f>IF(ISNUMBER(MATCH(F998,Jul_Inputs_Calc!P:P,0)),"Jul","-")</f>
        <v>-</v>
      </c>
      <c r="M998" s="1132" t="str">
        <f>IF(ISNUMBER(MATCH(F998,Sep_Inputs_Calc!O:O,0)),"Sep","-")</f>
        <v>-</v>
      </c>
      <c r="N998" s="1132" t="str">
        <f>IF(ISNUMBER(MATCH(F1762,Oct_Inputs_Calc!O:O,0)),"Oct","-")</f>
        <v>-</v>
      </c>
      <c r="O998" s="1132"/>
      <c r="P998" s="1138" t="str">
        <f>IF(A998=
"A",_xlfn.XLOOKUP(F998,'Section A - Public Patients'!T:T,'Section A - Public Patients'!S:S),
IF(A998="B",_xlfn.XLOOKUP(F998,'Section B - Private Patients'!T:T,'Section B - Private Patients'!S:S),
IF(A998="C",_xlfn.XLOOKUP(F998,'Section C - Psych &amp; Mental Hlth'!T:T,'Section C - Psych &amp; Mental Hlth'!S:S),
IF(A998="D",_xlfn.XLOOKUP(F998,'Section D - Res Com.Care, MPHS '!T:T,'Section D - Res Com.Care, MPHS '!S:S),
IF(A998="E",_xlfn.XLOOKUP(F998,'Section E - Miscellaneous '!T:T,'Section E - Miscellaneous '!S:S))))))</f>
        <v>INPUT</v>
      </c>
      <c r="Q998" s="1145" t="str">
        <f>IF(A998=
"A",_xlfn.XLOOKUP(F998,'Section A - Public Patients'!T:T,'Section A - Public Patients'!V:V),
IF(A998="B",_xlfn.XLOOKUP(F998,'Section B - Private Patients'!T:T,'Section B - Private Patients'!V:V),
IF(A998="C",_xlfn.XLOOKUP(F998,'Section C - Psych &amp; Mental Hlth'!T:T,'Section C - Psych &amp; Mental Hlth'!V:V),
IF(A998="D",_xlfn.XLOOKUP(F998,'Section D - Res Com.Care, MPHS '!T:T,'Section D - Res Com.Care, MPHS '!V:V),
IF(A998="E",_xlfn.XLOOKUP(F998,'Section E - Miscellaneous '!T:T,'Section E - Miscellaneous '!V:V))))))</f>
        <v>E-2.5-001</v>
      </c>
      <c r="R998" s="1202" t="str">
        <f t="shared" si="52"/>
        <v>NilPharmaceutical co-payment for outpatients (concessional) - eligible per itemNil</v>
      </c>
    </row>
    <row r="999" spans="1:18" ht="25.5" x14ac:dyDescent="0.2">
      <c r="A999" s="1078" t="str">
        <f t="shared" si="51"/>
        <v>E</v>
      </c>
      <c r="B999" s="1086" t="s">
        <v>1578</v>
      </c>
      <c r="C999" s="1438" t="s">
        <v>6181</v>
      </c>
      <c r="D999" s="1089" t="s">
        <v>3320</v>
      </c>
      <c r="E999" s="1438" t="s">
        <v>6181</v>
      </c>
      <c r="F999" s="1132" t="s">
        <v>5409</v>
      </c>
      <c r="G999" s="1132"/>
      <c r="H999" s="1132"/>
      <c r="I999" s="1132" t="str">
        <f t="shared" si="42"/>
        <v>Jan--------</v>
      </c>
      <c r="J999" s="1132" t="str">
        <f>IF(ISNUMBER(MATCH(F999,Jan_Inputs_Calc!O:O,0)),"Jan","-")</f>
        <v>Jan</v>
      </c>
      <c r="K999" s="1132" t="str">
        <f>IF(ISNUMBER(MATCH(F999,Mar_Inputs_Calc_exHACC!O:O,0)),"Mar","-")</f>
        <v>-</v>
      </c>
      <c r="L999" s="1132" t="str">
        <f>IF(ISNUMBER(MATCH(F999,Jul_Inputs_Calc!P:P,0)),"Jul","-")</f>
        <v>-</v>
      </c>
      <c r="M999" s="1132" t="str">
        <f>IF(ISNUMBER(MATCH(F999,Sep_Inputs_Calc!O:O,0)),"Sep","-")</f>
        <v>-</v>
      </c>
      <c r="N999" s="1132" t="str">
        <f>IF(ISNUMBER(MATCH(F1763,Oct_Inputs_Calc!O:O,0)),"Oct","-")</f>
        <v>-</v>
      </c>
      <c r="O999" s="1132"/>
      <c r="P999" s="1138" t="str">
        <f>IF(A999=
"A",_xlfn.XLOOKUP(F999,'Section A - Public Patients'!T:T,'Section A - Public Patients'!S:S),
IF(A999="B",_xlfn.XLOOKUP(F999,'Section B - Private Patients'!T:T,'Section B - Private Patients'!S:S),
IF(A999="C",_xlfn.XLOOKUP(F999,'Section C - Psych &amp; Mental Hlth'!T:T,'Section C - Psych &amp; Mental Hlth'!S:S),
IF(A999="D",_xlfn.XLOOKUP(F999,'Section D - Res Com.Care, MPHS '!T:T,'Section D - Res Com.Care, MPHS '!S:S),
IF(A999="E",_xlfn.XLOOKUP(F999,'Section E - Miscellaneous '!T:T,'Section E - Miscellaneous '!S:S))))))</f>
        <v>INPUT</v>
      </c>
      <c r="Q999" s="1145" t="str">
        <f>IF(A999=
"A",_xlfn.XLOOKUP(F999,'Section A - Public Patients'!T:T,'Section A - Public Patients'!V:V),
IF(A999="B",_xlfn.XLOOKUP(F999,'Section B - Private Patients'!T:T,'Section B - Private Patients'!V:V),
IF(A999="C",_xlfn.XLOOKUP(F999,'Section C - Psych &amp; Mental Hlth'!T:T,'Section C - Psych &amp; Mental Hlth'!V:V),
IF(A999="D",_xlfn.XLOOKUP(F999,'Section D - Res Com.Care, MPHS '!T:T,'Section D - Res Com.Care, MPHS '!V:V),
IF(A999="E",_xlfn.XLOOKUP(F999,'Section E - Miscellaneous '!T:T,'Section E - Miscellaneous '!V:V))))))</f>
        <v>E-2.5-002</v>
      </c>
      <c r="R999" s="1202" t="str">
        <f t="shared" si="52"/>
        <v>NilPharmaceutical co-payment for outpatients - general (capped amount - may be less dependent on dispensed price for medicine)Nil</v>
      </c>
    </row>
    <row r="1000" spans="1:18" x14ac:dyDescent="0.2">
      <c r="A1000" s="1078" t="str">
        <f t="shared" si="51"/>
        <v>E</v>
      </c>
      <c r="B1000" s="1086" t="s">
        <v>1578</v>
      </c>
      <c r="C1000" s="1438" t="s">
        <v>6181</v>
      </c>
      <c r="D1000" s="1089" t="s">
        <v>1581</v>
      </c>
      <c r="E1000" s="1438" t="s">
        <v>6181</v>
      </c>
      <c r="F1000" s="1132" t="s">
        <v>5410</v>
      </c>
      <c r="G1000" s="1132"/>
      <c r="H1000" s="1132"/>
      <c r="I1000" s="1132" t="str">
        <f t="shared" si="42"/>
        <v>Jan--------</v>
      </c>
      <c r="J1000" s="1132" t="str">
        <f>IF(ISNUMBER(MATCH(F1000,Jan_Inputs_Calc!O:O,0)),"Jan","-")</f>
        <v>Jan</v>
      </c>
      <c r="K1000" s="1132" t="str">
        <f>IF(ISNUMBER(MATCH(F1000,Mar_Inputs_Calc_exHACC!O:O,0)),"Mar","-")</f>
        <v>-</v>
      </c>
      <c r="L1000" s="1132" t="str">
        <f>IF(ISNUMBER(MATCH(F1000,Jul_Inputs_Calc!P:P,0)),"Jul","-")</f>
        <v>-</v>
      </c>
      <c r="M1000" s="1132" t="str">
        <f>IF(ISNUMBER(MATCH(F1000,Sep_Inputs_Calc!O:O,0)),"Sep","-")</f>
        <v>-</v>
      </c>
      <c r="N1000" s="1132" t="str">
        <f>IF(ISNUMBER(MATCH(F1764,Oct_Inputs_Calc!O:O,0)),"Oct","-")</f>
        <v>-</v>
      </c>
      <c r="O1000" s="1132"/>
      <c r="P1000" s="1138" t="str">
        <f>IF(A1000=
"A",_xlfn.XLOOKUP(F1000,'Section A - Public Patients'!T:T,'Section A - Public Patients'!S:S),
IF(A1000="B",_xlfn.XLOOKUP(F1000,'Section B - Private Patients'!T:T,'Section B - Private Patients'!S:S),
IF(A1000="C",_xlfn.XLOOKUP(F1000,'Section C - Psych &amp; Mental Hlth'!T:T,'Section C - Psych &amp; Mental Hlth'!S:S),
IF(A1000="D",_xlfn.XLOOKUP(F1000,'Section D - Res Com.Care, MPHS '!T:T,'Section D - Res Com.Care, MPHS '!S:S),
IF(A1000="E",_xlfn.XLOOKUP(F1000,'Section E - Miscellaneous '!T:T,'Section E - Miscellaneous '!S:S))))))</f>
        <v>INPUT-ND</v>
      </c>
      <c r="Q1000" s="1145" t="str">
        <f>IF(A1000=
"A",_xlfn.XLOOKUP(F1000,'Section A - Public Patients'!T:T,'Section A - Public Patients'!V:V),
IF(A1000="B",_xlfn.XLOOKUP(F1000,'Section B - Private Patients'!T:T,'Section B - Private Patients'!V:V),
IF(A1000="C",_xlfn.XLOOKUP(F1000,'Section C - Psych &amp; Mental Hlth'!T:T,'Section C - Psych &amp; Mental Hlth'!V:V),
IF(A1000="D",_xlfn.XLOOKUP(F1000,'Section D - Res Com.Care, MPHS '!T:T,'Section D - Res Com.Care, MPHS '!V:V),
IF(A1000="E",_xlfn.XLOOKUP(F1000,'Section E - Miscellaneous '!T:T,'Section E - Miscellaneous '!V:V))))))</f>
        <v>E-2.5-003</v>
      </c>
      <c r="R1000" s="1202" t="str">
        <f t="shared" si="52"/>
        <v>NilPharmaceutical safety net threshold level - (concessional)Nil</v>
      </c>
    </row>
    <row r="1001" spans="1:18" x14ac:dyDescent="0.2">
      <c r="A1001" s="1078" t="str">
        <f t="shared" si="51"/>
        <v>E</v>
      </c>
      <c r="B1001" s="1086" t="s">
        <v>1578</v>
      </c>
      <c r="C1001" s="1438" t="s">
        <v>6181</v>
      </c>
      <c r="D1001" s="1089" t="s">
        <v>1582</v>
      </c>
      <c r="E1001" s="1438" t="s">
        <v>6181</v>
      </c>
      <c r="F1001" s="1132" t="s">
        <v>5411</v>
      </c>
      <c r="G1001" s="1132"/>
      <c r="H1001" s="1132"/>
      <c r="I1001" s="1132" t="str">
        <f t="shared" ref="I1001:I1073" si="53">_xlfn.CONCAT(J1001,"-",K1001,"-",L1001,"-",M1001,"-",N1001)</f>
        <v>Jan--------</v>
      </c>
      <c r="J1001" s="1132" t="str">
        <f>IF(ISNUMBER(MATCH(F1001,Jan_Inputs_Calc!O:O,0)),"Jan","-")</f>
        <v>Jan</v>
      </c>
      <c r="K1001" s="1132" t="str">
        <f>IF(ISNUMBER(MATCH(F1001,Mar_Inputs_Calc_exHACC!O:O,0)),"Mar","-")</f>
        <v>-</v>
      </c>
      <c r="L1001" s="1132" t="str">
        <f>IF(ISNUMBER(MATCH(F1001,Jul_Inputs_Calc!P:P,0)),"Jul","-")</f>
        <v>-</v>
      </c>
      <c r="M1001" s="1132" t="str">
        <f>IF(ISNUMBER(MATCH(F1001,Sep_Inputs_Calc!O:O,0)),"Sep","-")</f>
        <v>-</v>
      </c>
      <c r="N1001" s="1132" t="str">
        <f>IF(ISNUMBER(MATCH(F1765,Oct_Inputs_Calc!O:O,0)),"Oct","-")</f>
        <v>-</v>
      </c>
      <c r="O1001" s="1132"/>
      <c r="P1001" s="1138" t="str">
        <f>IF(A1001=
"A",_xlfn.XLOOKUP(F1001,'Section A - Public Patients'!T:T,'Section A - Public Patients'!S:S),
IF(A1001="B",_xlfn.XLOOKUP(F1001,'Section B - Private Patients'!T:T,'Section B - Private Patients'!S:S),
IF(A1001="C",_xlfn.XLOOKUP(F1001,'Section C - Psych &amp; Mental Hlth'!T:T,'Section C - Psych &amp; Mental Hlth'!S:S),
IF(A1001="D",_xlfn.XLOOKUP(F1001,'Section D - Res Com.Care, MPHS '!T:T,'Section D - Res Com.Care, MPHS '!S:S),
IF(A1001="E",_xlfn.XLOOKUP(F1001,'Section E - Miscellaneous '!T:T,'Section E - Miscellaneous '!S:S))))))</f>
        <v>INPUT-ND</v>
      </c>
      <c r="Q1001" s="1145" t="str">
        <f>IF(A1001=
"A",_xlfn.XLOOKUP(F1001,'Section A - Public Patients'!T:T,'Section A - Public Patients'!V:V),
IF(A1001="B",_xlfn.XLOOKUP(F1001,'Section B - Private Patients'!T:T,'Section B - Private Patients'!V:V),
IF(A1001="C",_xlfn.XLOOKUP(F1001,'Section C - Psych &amp; Mental Hlth'!T:T,'Section C - Psych &amp; Mental Hlth'!V:V),
IF(A1001="D",_xlfn.XLOOKUP(F1001,'Section D - Res Com.Care, MPHS '!T:T,'Section D - Res Com.Care, MPHS '!V:V),
IF(A1001="E",_xlfn.XLOOKUP(F1001,'Section E - Miscellaneous '!T:T,'Section E - Miscellaneous '!V:V))))))</f>
        <v>E-2.5-004</v>
      </c>
      <c r="R1001" s="1202" t="str">
        <f t="shared" si="52"/>
        <v>NilPharmaceutical safety net threshold level - (general)Nil</v>
      </c>
    </row>
    <row r="1002" spans="1:18" x14ac:dyDescent="0.2">
      <c r="A1002" s="1078" t="str">
        <f t="shared" si="51"/>
        <v>E</v>
      </c>
      <c r="B1002" s="1086" t="s">
        <v>1578</v>
      </c>
      <c r="C1002" s="1438" t="s">
        <v>6181</v>
      </c>
      <c r="D1002" s="1089" t="s">
        <v>1583</v>
      </c>
      <c r="E1002" s="1438" t="s">
        <v>6181</v>
      </c>
      <c r="F1002" s="1132" t="s">
        <v>5412</v>
      </c>
      <c r="G1002" s="1132"/>
      <c r="H1002" s="1132"/>
      <c r="I1002" s="1132" t="str">
        <f t="shared" si="53"/>
        <v>Jan--------</v>
      </c>
      <c r="J1002" s="1132" t="str">
        <f>IF(ISNUMBER(MATCH(F1002,Jan_Inputs_Calc!O:O,0)),"Jan","-")</f>
        <v>Jan</v>
      </c>
      <c r="K1002" s="1132" t="str">
        <f>IF(ISNUMBER(MATCH(F1002,Mar_Inputs_Calc_exHACC!O:O,0)),"Mar","-")</f>
        <v>-</v>
      </c>
      <c r="L1002" s="1132" t="str">
        <f>IF(ISNUMBER(MATCH(F1002,Jul_Inputs_Calc!P:P,0)),"Jul","-")</f>
        <v>-</v>
      </c>
      <c r="M1002" s="1132" t="str">
        <f>IF(ISNUMBER(MATCH(F1002,Sep_Inputs_Calc!O:O,0)),"Sep","-")</f>
        <v>-</v>
      </c>
      <c r="N1002" s="1132" t="str">
        <f>IF(ISNUMBER(MATCH(F1766,Oct_Inputs_Calc!O:O,0)),"Oct","-")</f>
        <v>-</v>
      </c>
      <c r="O1002" s="1132"/>
      <c r="P1002" s="1138" t="str">
        <f>IF(A1002=
"A",_xlfn.XLOOKUP(F1002,'Section A - Public Patients'!T:T,'Section A - Public Patients'!S:S),
IF(A1002="B",_xlfn.XLOOKUP(F1002,'Section B - Private Patients'!T:T,'Section B - Private Patients'!S:S),
IF(A1002="C",_xlfn.XLOOKUP(F1002,'Section C - Psych &amp; Mental Hlth'!T:T,'Section C - Psych &amp; Mental Hlth'!S:S),
IF(A1002="D",_xlfn.XLOOKUP(F1002,'Section D - Res Com.Care, MPHS '!T:T,'Section D - Res Com.Care, MPHS '!S:S),
IF(A1002="E",_xlfn.XLOOKUP(F1002,'Section E - Miscellaneous '!T:T,'Section E - Miscellaneous '!S:S))))))</f>
        <v>LINKED</v>
      </c>
      <c r="Q1002" s="1145" t="str">
        <f>IF(A1002=
"A",_xlfn.XLOOKUP(F1002,'Section A - Public Patients'!T:T,'Section A - Public Patients'!V:V),
IF(A1002="B",_xlfn.XLOOKUP(F1002,'Section B - Private Patients'!T:T,'Section B - Private Patients'!V:V),
IF(A1002="C",_xlfn.XLOOKUP(F1002,'Section C - Psych &amp; Mental Hlth'!T:T,'Section C - Psych &amp; Mental Hlth'!V:V),
IF(A1002="D",_xlfn.XLOOKUP(F1002,'Section D - Res Com.Care, MPHS '!T:T,'Section D - Res Com.Care, MPHS '!V:V),
IF(A1002="E",_xlfn.XLOOKUP(F1002,'Section E - Miscellaneous '!T:T,'Section E - Miscellaneous '!V:V))))))</f>
        <v>E-2.5-001</v>
      </c>
      <c r="R1002" s="1202" t="str">
        <f t="shared" si="52"/>
        <v>NilPharmaceutical co-payment for discharged patients (concessional - per item)Nil</v>
      </c>
    </row>
    <row r="1003" spans="1:18" ht="25.5" x14ac:dyDescent="0.2">
      <c r="A1003" s="1078" t="str">
        <f t="shared" si="51"/>
        <v>E</v>
      </c>
      <c r="B1003" s="1086" t="s">
        <v>1578</v>
      </c>
      <c r="C1003" s="1438" t="s">
        <v>6181</v>
      </c>
      <c r="D1003" s="1088" t="s">
        <v>3321</v>
      </c>
      <c r="E1003" s="1438" t="s">
        <v>6181</v>
      </c>
      <c r="F1003" s="1132" t="s">
        <v>5413</v>
      </c>
      <c r="G1003" s="1132"/>
      <c r="H1003" s="1132"/>
      <c r="I1003" s="1132" t="str">
        <f t="shared" si="53"/>
        <v>Jan--------</v>
      </c>
      <c r="J1003" s="1132" t="str">
        <f>IF(ISNUMBER(MATCH(F1003,Jan_Inputs_Calc!O:O,0)),"Jan","-")</f>
        <v>Jan</v>
      </c>
      <c r="K1003" s="1132" t="str">
        <f>IF(ISNUMBER(MATCH(F1003,Mar_Inputs_Calc_exHACC!O:O,0)),"Mar","-")</f>
        <v>-</v>
      </c>
      <c r="L1003" s="1132" t="str">
        <f>IF(ISNUMBER(MATCH(F1003,Jul_Inputs_Calc!P:P,0)),"Jul","-")</f>
        <v>-</v>
      </c>
      <c r="M1003" s="1132" t="str">
        <f>IF(ISNUMBER(MATCH(F1003,Sep_Inputs_Calc!O:O,0)),"Sep","-")</f>
        <v>-</v>
      </c>
      <c r="N1003" s="1132" t="str">
        <f>IF(ISNUMBER(MATCH(F1767,Oct_Inputs_Calc!O:O,0)),"Oct","-")</f>
        <v>-</v>
      </c>
      <c r="O1003" s="1132"/>
      <c r="P1003" s="1138" t="str">
        <f>IF(A1003=
"A",_xlfn.XLOOKUP(F1003,'Section A - Public Patients'!T:T,'Section A - Public Patients'!S:S),
IF(A1003="B",_xlfn.XLOOKUP(F1003,'Section B - Private Patients'!T:T,'Section B - Private Patients'!S:S),
IF(A1003="C",_xlfn.XLOOKUP(F1003,'Section C - Psych &amp; Mental Hlth'!T:T,'Section C - Psych &amp; Mental Hlth'!S:S),
IF(A1003="D",_xlfn.XLOOKUP(F1003,'Section D - Res Com.Care, MPHS '!T:T,'Section D - Res Com.Care, MPHS '!S:S),
IF(A1003="E",_xlfn.XLOOKUP(F1003,'Section E - Miscellaneous '!T:T,'Section E - Miscellaneous '!S:S))))))</f>
        <v>LINKED</v>
      </c>
      <c r="Q1003" s="1145" t="str">
        <f>IF(A1003=
"A",_xlfn.XLOOKUP(F1003,'Section A - Public Patients'!T:T,'Section A - Public Patients'!V:V),
IF(A1003="B",_xlfn.XLOOKUP(F1003,'Section B - Private Patients'!T:T,'Section B - Private Patients'!V:V),
IF(A1003="C",_xlfn.XLOOKUP(F1003,'Section C - Psych &amp; Mental Hlth'!T:T,'Section C - Psych &amp; Mental Hlth'!V:V),
IF(A1003="D",_xlfn.XLOOKUP(F1003,'Section D - Res Com.Care, MPHS '!T:T,'Section D - Res Com.Care, MPHS '!V:V),
IF(A1003="E",_xlfn.XLOOKUP(F1003,'Section E - Miscellaneous '!T:T,'Section E - Miscellaneous '!V:V))))))</f>
        <v>E-2.5-002</v>
      </c>
      <c r="R1003" s="1202" t="str">
        <f t="shared" si="52"/>
        <v>NilPharmaceutical co-payment on discharge - general per item (capped amount - may be less dependent on dispensed price for medicine) Nil</v>
      </c>
    </row>
    <row r="1004" spans="1:18" ht="25.5" x14ac:dyDescent="0.2">
      <c r="A1004" s="1078" t="str">
        <f t="shared" si="51"/>
        <v>E</v>
      </c>
      <c r="B1004" s="1086" t="s">
        <v>1585</v>
      </c>
      <c r="C1004" s="1438" t="s">
        <v>6181</v>
      </c>
      <c r="D1004" s="1089" t="s">
        <v>1586</v>
      </c>
      <c r="E1004" s="1438" t="s">
        <v>6181</v>
      </c>
      <c r="F1004" s="1132" t="s">
        <v>5414</v>
      </c>
      <c r="G1004" s="1132"/>
      <c r="H1004" s="1132"/>
      <c r="I1004" s="1132" t="str">
        <f t="shared" si="53"/>
        <v>---------</v>
      </c>
      <c r="J1004" s="1132" t="str">
        <f>IF(ISNUMBER(MATCH(F1004,Jan_Inputs_Calc!O:O,0)),"Jan","-")</f>
        <v>-</v>
      </c>
      <c r="K1004" s="1132" t="str">
        <f>IF(ISNUMBER(MATCH(F1004,Mar_Inputs_Calc_exHACC!O:O,0)),"Mar","-")</f>
        <v>-</v>
      </c>
      <c r="L1004" s="1132" t="str">
        <f>IF(ISNUMBER(MATCH(F1004,Jul_Inputs_Calc!P:P,0)),"Jul","-")</f>
        <v>-</v>
      </c>
      <c r="M1004" s="1132" t="str">
        <f>IF(ISNUMBER(MATCH(F1004,Sep_Inputs_Calc!O:O,0)),"Sep","-")</f>
        <v>-</v>
      </c>
      <c r="N1004" s="1132" t="str">
        <f>IF(ISNUMBER(MATCH(F1768,Oct_Inputs_Calc!O:O,0)),"Oct","-")</f>
        <v>-</v>
      </c>
      <c r="O1004" s="1132"/>
      <c r="P1004" s="1138" t="str">
        <f>IF(A1004=
"A",_xlfn.XLOOKUP(F1004,'Section A - Public Patients'!T:T,'Section A - Public Patients'!S:S),
IF(A1004="B",_xlfn.XLOOKUP(F1004,'Section B - Private Patients'!T:T,'Section B - Private Patients'!S:S),
IF(A1004="C",_xlfn.XLOOKUP(F1004,'Section C - Psych &amp; Mental Hlth'!T:T,'Section C - Psych &amp; Mental Hlth'!S:S),
IF(A1004="D",_xlfn.XLOOKUP(F1004,'Section D - Res Com.Care, MPHS '!T:T,'Section D - Res Com.Care, MPHS '!S:S),
IF(A1004="E",_xlfn.XLOOKUP(F1004,'Section E - Miscellaneous '!T:T,'Section E - Miscellaneous '!S:S))))))</f>
        <v>SPECIAL</v>
      </c>
      <c r="Q1004" s="1145">
        <f>IF(A1004=
"A",_xlfn.XLOOKUP(F1004,'Section A - Public Patients'!T:T,'Section A - Public Patients'!V:V),
IF(A1004="B",_xlfn.XLOOKUP(F1004,'Section B - Private Patients'!T:T,'Section B - Private Patients'!V:V),
IF(A1004="C",_xlfn.XLOOKUP(F1004,'Section C - Psych &amp; Mental Hlth'!T:T,'Section C - Psych &amp; Mental Hlth'!V:V),
IF(A1004="D",_xlfn.XLOOKUP(F1004,'Section D - Res Com.Care, MPHS '!T:T,'Section D - Res Com.Care, MPHS '!V:V),
IF(A1004="E",_xlfn.XLOOKUP(F1004,'Section E - Miscellaneous '!T:T,'Section E - Miscellaneous '!V:V))))))</f>
        <v>0</v>
      </c>
      <c r="R1004" s="1202" t="str">
        <f t="shared" si="52"/>
        <v>NilIneligible patients, Third party patients (Excluding public Qld Workers' Compensation patients &amp; MAIC)Nil</v>
      </c>
    </row>
    <row r="1005" spans="1:18" ht="38.25" x14ac:dyDescent="0.2">
      <c r="A1005" s="1078" t="str">
        <f t="shared" si="51"/>
        <v>E</v>
      </c>
      <c r="B1005" s="1086" t="s">
        <v>1587</v>
      </c>
      <c r="C1005" s="1438" t="s">
        <v>6181</v>
      </c>
      <c r="D1005" s="1089"/>
      <c r="E1005" s="1438" t="s">
        <v>6181</v>
      </c>
      <c r="F1005" s="1132" t="s">
        <v>5415</v>
      </c>
      <c r="G1005" s="1132"/>
      <c r="H1005" s="1132"/>
      <c r="I1005" s="1132" t="str">
        <f t="shared" si="53"/>
        <v>---------</v>
      </c>
      <c r="J1005" s="1132" t="str">
        <f>IF(ISNUMBER(MATCH(F1005,Jan_Inputs_Calc!O:O,0)),"Jan","-")</f>
        <v>-</v>
      </c>
      <c r="K1005" s="1132" t="str">
        <f>IF(ISNUMBER(MATCH(F1005,Mar_Inputs_Calc_exHACC!O:O,0)),"Mar","-")</f>
        <v>-</v>
      </c>
      <c r="L1005" s="1132" t="str">
        <f>IF(ISNUMBER(MATCH(F1005,Jul_Inputs_Calc!P:P,0)),"Jul","-")</f>
        <v>-</v>
      </c>
      <c r="M1005" s="1132" t="str">
        <f>IF(ISNUMBER(MATCH(F1005,Sep_Inputs_Calc!O:O,0)),"Sep","-")</f>
        <v>-</v>
      </c>
      <c r="N1005" s="1132" t="str">
        <f>IF(ISNUMBER(MATCH(F1769,Oct_Inputs_Calc!O:O,0)),"Oct","-")</f>
        <v>-</v>
      </c>
      <c r="O1005" s="1132"/>
      <c r="P1005" s="1138" t="str">
        <f>IF(A1005=
"A",_xlfn.XLOOKUP(F1005,'Section A - Public Patients'!T:T,'Section A - Public Patients'!S:S),
IF(A1005="B",_xlfn.XLOOKUP(F1005,'Section B - Private Patients'!T:T,'Section B - Private Patients'!S:S),
IF(A1005="C",_xlfn.XLOOKUP(F1005,'Section C - Psych &amp; Mental Hlth'!T:T,'Section C - Psych &amp; Mental Hlth'!S:S),
IF(A1005="D",_xlfn.XLOOKUP(F1005,'Section D - Res Com.Care, MPHS '!T:T,'Section D - Res Com.Care, MPHS '!S:S),
IF(A1005="E",_xlfn.XLOOKUP(F1005,'Section E - Miscellaneous '!T:T,'Section E - Miscellaneous '!S:S))))))</f>
        <v>SPECIAL</v>
      </c>
      <c r="Q1005" s="1145">
        <f>IF(A1005=
"A",_xlfn.XLOOKUP(F1005,'Section A - Public Patients'!T:T,'Section A - Public Patients'!V:V),
IF(A1005="B",_xlfn.XLOOKUP(F1005,'Section B - Private Patients'!T:T,'Section B - Private Patients'!V:V),
IF(A1005="C",_xlfn.XLOOKUP(F1005,'Section C - Psych &amp; Mental Hlth'!T:T,'Section C - Psych &amp; Mental Hlth'!V:V),
IF(A1005="D",_xlfn.XLOOKUP(F1005,'Section D - Res Com.Care, MPHS '!T:T,'Section D - Res Com.Care, MPHS '!V:V),
IF(A1005="E",_xlfn.XLOOKUP(F1005,'Section E - Miscellaneous '!T:T,'Section E - Miscellaneous '!V:V))))))</f>
        <v>0</v>
      </c>
      <c r="R1005" s="1202" t="str">
        <f t="shared" si="52"/>
        <v>NilNil</v>
      </c>
    </row>
    <row r="1006" spans="1:18" ht="25.5" x14ac:dyDescent="0.2">
      <c r="A1006" s="1078" t="str">
        <f t="shared" si="51"/>
        <v>E</v>
      </c>
      <c r="B1006" s="1086" t="s">
        <v>1589</v>
      </c>
      <c r="C1006" s="1438" t="s">
        <v>6181</v>
      </c>
      <c r="D1006" s="1089"/>
      <c r="E1006" s="1438" t="s">
        <v>6181</v>
      </c>
      <c r="F1006" s="1132" t="s">
        <v>5416</v>
      </c>
      <c r="G1006" s="1132"/>
      <c r="H1006" s="1132"/>
      <c r="I1006" s="1132" t="str">
        <f t="shared" si="53"/>
        <v>---------</v>
      </c>
      <c r="J1006" s="1132" t="str">
        <f>IF(ISNUMBER(MATCH(F1006,Jan_Inputs_Calc!O:O,0)),"Jan","-")</f>
        <v>-</v>
      </c>
      <c r="K1006" s="1132" t="str">
        <f>IF(ISNUMBER(MATCH(F1006,Mar_Inputs_Calc_exHACC!O:O,0)),"Mar","-")</f>
        <v>-</v>
      </c>
      <c r="L1006" s="1132" t="str">
        <f>IF(ISNUMBER(MATCH(F1006,Jul_Inputs_Calc!P:P,0)),"Jul","-")</f>
        <v>-</v>
      </c>
      <c r="M1006" s="1132" t="str">
        <f>IF(ISNUMBER(MATCH(F1006,Sep_Inputs_Calc!O:O,0)),"Sep","-")</f>
        <v>-</v>
      </c>
      <c r="N1006" s="1132" t="str">
        <f>IF(ISNUMBER(MATCH(F1770,Oct_Inputs_Calc!O:O,0)),"Oct","-")</f>
        <v>-</v>
      </c>
      <c r="O1006" s="1132"/>
      <c r="P1006" s="1138" t="str">
        <f>IF(A1006=
"A",_xlfn.XLOOKUP(F1006,'Section A - Public Patients'!T:T,'Section A - Public Patients'!S:S),
IF(A1006="B",_xlfn.XLOOKUP(F1006,'Section B - Private Patients'!T:T,'Section B - Private Patients'!S:S),
IF(A1006="C",_xlfn.XLOOKUP(F1006,'Section C - Psych &amp; Mental Hlth'!T:T,'Section C - Psych &amp; Mental Hlth'!S:S),
IF(A1006="D",_xlfn.XLOOKUP(F1006,'Section D - Res Com.Care, MPHS '!T:T,'Section D - Res Com.Care, MPHS '!S:S),
IF(A1006="E",_xlfn.XLOOKUP(F1006,'Section E - Miscellaneous '!T:T,'Section E - Miscellaneous '!S:S))))))</f>
        <v>SPECIAL</v>
      </c>
      <c r="Q1006" s="1145">
        <f>IF(A1006=
"A",_xlfn.XLOOKUP(F1006,'Section A - Public Patients'!T:T,'Section A - Public Patients'!V:V),
IF(A1006="B",_xlfn.XLOOKUP(F1006,'Section B - Private Patients'!T:T,'Section B - Private Patients'!V:V),
IF(A1006="C",_xlfn.XLOOKUP(F1006,'Section C - Psych &amp; Mental Hlth'!T:T,'Section C - Psych &amp; Mental Hlth'!V:V),
IF(A1006="D",_xlfn.XLOOKUP(F1006,'Section D - Res Com.Care, MPHS '!T:T,'Section D - Res Com.Care, MPHS '!V:V),
IF(A1006="E",_xlfn.XLOOKUP(F1006,'Section E - Miscellaneous '!T:T,'Section E - Miscellaneous '!V:V))))))</f>
        <v>0</v>
      </c>
      <c r="R1006" s="1202" t="str">
        <f t="shared" si="52"/>
        <v>NilNil</v>
      </c>
    </row>
    <row r="1007" spans="1:18" x14ac:dyDescent="0.2">
      <c r="A1007" s="1078" t="str">
        <f t="shared" si="51"/>
        <v>E</v>
      </c>
      <c r="B1007" s="1086" t="s">
        <v>1789</v>
      </c>
      <c r="C1007" s="1438" t="s">
        <v>3199</v>
      </c>
      <c r="D1007" s="1089" t="s">
        <v>1591</v>
      </c>
      <c r="E1007" s="1438" t="s">
        <v>6181</v>
      </c>
      <c r="F1007" s="1132" t="s">
        <v>5417</v>
      </c>
      <c r="G1007" s="1132"/>
      <c r="H1007" s="1132"/>
      <c r="I1007" s="1132" t="str">
        <f t="shared" si="53"/>
        <v>---------</v>
      </c>
      <c r="J1007" s="1132" t="str">
        <f>IF(ISNUMBER(MATCH(F1007,Jan_Inputs_Calc!O:O,0)),"Jan","-")</f>
        <v>-</v>
      </c>
      <c r="K1007" s="1132" t="str">
        <f>IF(ISNUMBER(MATCH(F1007,Mar_Inputs_Calc_exHACC!O:O,0)),"Mar","-")</f>
        <v>-</v>
      </c>
      <c r="L1007" s="1132" t="str">
        <f>IF(ISNUMBER(MATCH(F1007,Jul_Inputs_Calc!P:P,0)),"Jul","-")</f>
        <v>-</v>
      </c>
      <c r="M1007" s="1132" t="str">
        <f>IF(ISNUMBER(MATCH(F1007,Sep_Inputs_Calc!O:O,0)),"Sep","-")</f>
        <v>-</v>
      </c>
      <c r="N1007" s="1132" t="str">
        <f>IF(ISNUMBER(MATCH(F1771,Oct_Inputs_Calc!O:O,0)),"Oct","-")</f>
        <v>-</v>
      </c>
      <c r="O1007" s="1132"/>
      <c r="P1007" s="1138" t="str">
        <f>IF(A1007=
"A",_xlfn.XLOOKUP(F1007,'Section A - Public Patients'!T:T,'Section A - Public Patients'!S:S),
IF(A1007="B",_xlfn.XLOOKUP(F1007,'Section B - Private Patients'!T:T,'Section B - Private Patients'!S:S),
IF(A1007="C",_xlfn.XLOOKUP(F1007,'Section C - Psych &amp; Mental Hlth'!T:T,'Section C - Psych &amp; Mental Hlth'!S:S),
IF(A1007="D",_xlfn.XLOOKUP(F1007,'Section D - Res Com.Care, MPHS '!T:T,'Section D - Res Com.Care, MPHS '!S:S),
IF(A1007="E",_xlfn.XLOOKUP(F1007,'Section E - Miscellaneous '!T:T,'Section E - Miscellaneous '!S:S))))))</f>
        <v>SPECIAL</v>
      </c>
      <c r="Q1007" s="1145">
        <f>IF(A1007=
"A",_xlfn.XLOOKUP(F1007,'Section A - Public Patients'!T:T,'Section A - Public Patients'!V:V),
IF(A1007="B",_xlfn.XLOOKUP(F1007,'Section B - Private Patients'!T:T,'Section B - Private Patients'!V:V),
IF(A1007="C",_xlfn.XLOOKUP(F1007,'Section C - Psych &amp; Mental Hlth'!T:T,'Section C - Psych &amp; Mental Hlth'!V:V),
IF(A1007="D",_xlfn.XLOOKUP(F1007,'Section D - Res Com.Care, MPHS '!T:T,'Section D - Res Com.Care, MPHS '!V:V),
IF(A1007="E",_xlfn.XLOOKUP(F1007,'Section E - Miscellaneous '!T:T,'Section E - Miscellaneous '!V:V))))))</f>
        <v>0</v>
      </c>
      <c r="R1007" s="1202" t="str">
        <f t="shared" si="52"/>
        <v>GPBGen public boarder Nil</v>
      </c>
    </row>
    <row r="1008" spans="1:18" x14ac:dyDescent="0.2">
      <c r="A1008" s="1078" t="str">
        <f t="shared" si="51"/>
        <v>E</v>
      </c>
      <c r="B1008" s="1086" t="s">
        <v>1789</v>
      </c>
      <c r="C1008" s="1438" t="s">
        <v>3200</v>
      </c>
      <c r="D1008" s="1089" t="s">
        <v>1592</v>
      </c>
      <c r="E1008" s="1438" t="s">
        <v>6181</v>
      </c>
      <c r="F1008" s="1132" t="s">
        <v>5418</v>
      </c>
      <c r="G1008" s="1132"/>
      <c r="H1008" s="1132"/>
      <c r="I1008" s="1132" t="str">
        <f t="shared" si="53"/>
        <v>---------</v>
      </c>
      <c r="J1008" s="1132" t="str">
        <f>IF(ISNUMBER(MATCH(F1008,Jan_Inputs_Calc!O:O,0)),"Jan","-")</f>
        <v>-</v>
      </c>
      <c r="K1008" s="1132" t="str">
        <f>IF(ISNUMBER(MATCH(F1008,Mar_Inputs_Calc_exHACC!O:O,0)),"Mar","-")</f>
        <v>-</v>
      </c>
      <c r="L1008" s="1132" t="str">
        <f>IF(ISNUMBER(MATCH(F1008,Jul_Inputs_Calc!P:P,0)),"Jul","-")</f>
        <v>-</v>
      </c>
      <c r="M1008" s="1132" t="str">
        <f>IF(ISNUMBER(MATCH(F1008,Sep_Inputs_Calc!O:O,0)),"Sep","-")</f>
        <v>-</v>
      </c>
      <c r="N1008" s="1132" t="str">
        <f>IF(ISNUMBER(MATCH(F1772,Oct_Inputs_Calc!O:O,0)),"Oct","-")</f>
        <v>-</v>
      </c>
      <c r="O1008" s="1132"/>
      <c r="P1008" s="1138" t="str">
        <f>IF(A1008=
"A",_xlfn.XLOOKUP(F1008,'Section A - Public Patients'!T:T,'Section A - Public Patients'!S:S),
IF(A1008="B",_xlfn.XLOOKUP(F1008,'Section B - Private Patients'!T:T,'Section B - Private Patients'!S:S),
IF(A1008="C",_xlfn.XLOOKUP(F1008,'Section C - Psych &amp; Mental Hlth'!T:T,'Section C - Psych &amp; Mental Hlth'!S:S),
IF(A1008="D",_xlfn.XLOOKUP(F1008,'Section D - Res Com.Care, MPHS '!T:T,'Section D - Res Com.Care, MPHS '!S:S),
IF(A1008="E",_xlfn.XLOOKUP(F1008,'Section E - Miscellaneous '!T:T,'Section E - Miscellaneous '!S:S))))))</f>
        <v>SPECIAL</v>
      </c>
      <c r="Q1008" s="1145">
        <f>IF(A1008=
"A",_xlfn.XLOOKUP(F1008,'Section A - Public Patients'!T:T,'Section A - Public Patients'!V:V),
IF(A1008="B",_xlfn.XLOOKUP(F1008,'Section B - Private Patients'!T:T,'Section B - Private Patients'!V:V),
IF(A1008="C",_xlfn.XLOOKUP(F1008,'Section C - Psych &amp; Mental Hlth'!T:T,'Section C - Psych &amp; Mental Hlth'!V:V),
IF(A1008="D",_xlfn.XLOOKUP(F1008,'Section D - Res Com.Care, MPHS '!T:T,'Section D - Res Com.Care, MPHS '!V:V),
IF(A1008="E",_xlfn.XLOOKUP(F1008,'Section E - Miscellaneous '!T:T,'Section E - Miscellaneous '!V:V))))))</f>
        <v>0</v>
      </c>
      <c r="R1008" s="1202" t="str">
        <f t="shared" si="52"/>
        <v>GPBSDGen public boarder - same day Nil</v>
      </c>
    </row>
    <row r="1009" spans="1:18" x14ac:dyDescent="0.2">
      <c r="A1009" s="1078" t="str">
        <f t="shared" si="51"/>
        <v>E</v>
      </c>
      <c r="B1009" s="1086" t="s">
        <v>1789</v>
      </c>
      <c r="C1009" s="1438" t="s">
        <v>3201</v>
      </c>
      <c r="D1009" s="1089" t="s">
        <v>3202</v>
      </c>
      <c r="E1009" s="1438" t="s">
        <v>6181</v>
      </c>
      <c r="F1009" s="1132" t="s">
        <v>5419</v>
      </c>
      <c r="G1009" s="1132"/>
      <c r="H1009" s="1132"/>
      <c r="I1009" s="1132" t="str">
        <f t="shared" si="53"/>
        <v>---------</v>
      </c>
      <c r="J1009" s="1132" t="str">
        <f>IF(ISNUMBER(MATCH(F1009,Jan_Inputs_Calc!O:O,0)),"Jan","-")</f>
        <v>-</v>
      </c>
      <c r="K1009" s="1132" t="str">
        <f>IF(ISNUMBER(MATCH(F1009,Mar_Inputs_Calc_exHACC!O:O,0)),"Mar","-")</f>
        <v>-</v>
      </c>
      <c r="L1009" s="1132" t="str">
        <f>IF(ISNUMBER(MATCH(F1009,Jul_Inputs_Calc!P:P,0)),"Jul","-")</f>
        <v>-</v>
      </c>
      <c r="M1009" s="1132" t="str">
        <f>IF(ISNUMBER(MATCH(F1009,Sep_Inputs_Calc!O:O,0)),"Sep","-")</f>
        <v>-</v>
      </c>
      <c r="N1009" s="1132" t="str">
        <f>IF(ISNUMBER(MATCH(F1773,Oct_Inputs_Calc!O:O,0)),"Oct","-")</f>
        <v>-</v>
      </c>
      <c r="O1009" s="1132"/>
      <c r="P1009" s="1138" t="str">
        <f>IF(A1009=
"A",_xlfn.XLOOKUP(F1009,'Section A - Public Patients'!T:T,'Section A - Public Patients'!S:S),
IF(A1009="B",_xlfn.XLOOKUP(F1009,'Section B - Private Patients'!T:T,'Section B - Private Patients'!S:S),
IF(A1009="C",_xlfn.XLOOKUP(F1009,'Section C - Psych &amp; Mental Hlth'!T:T,'Section C - Psych &amp; Mental Hlth'!S:S),
IF(A1009="D",_xlfn.XLOOKUP(F1009,'Section D - Res Com.Care, MPHS '!T:T,'Section D - Res Com.Care, MPHS '!S:S),
IF(A1009="E",_xlfn.XLOOKUP(F1009,'Section E - Miscellaneous '!T:T,'Section E - Miscellaneous '!S:S))))))</f>
        <v>SPECIAL</v>
      </c>
      <c r="Q1009" s="1145">
        <f>IF(A1009=
"A",_xlfn.XLOOKUP(F1009,'Section A - Public Patients'!T:T,'Section A - Public Patients'!V:V),
IF(A1009="B",_xlfn.XLOOKUP(F1009,'Section B - Private Patients'!T:T,'Section B - Private Patients'!V:V),
IF(A1009="C",_xlfn.XLOOKUP(F1009,'Section C - Psych &amp; Mental Hlth'!T:T,'Section C - Psych &amp; Mental Hlth'!V:V),
IF(A1009="D",_xlfn.XLOOKUP(F1009,'Section D - Res Com.Care, MPHS '!T:T,'Section D - Res Com.Care, MPHS '!V:V),
IF(A1009="E",_xlfn.XLOOKUP(F1009,'Section E - Miscellaneous '!T:T,'Section E - Miscellaneous '!V:V))))))</f>
        <v>0</v>
      </c>
      <c r="R1009" s="1202" t="str">
        <f t="shared" si="52"/>
        <v>GPBIGen public boarder ineligibleNil</v>
      </c>
    </row>
    <row r="1010" spans="1:18" x14ac:dyDescent="0.2">
      <c r="A1010" s="1078" t="str">
        <f t="shared" si="51"/>
        <v>E</v>
      </c>
      <c r="B1010" s="1086" t="s">
        <v>1789</v>
      </c>
      <c r="C1010" s="1438" t="s">
        <v>3203</v>
      </c>
      <c r="D1010" s="1089" t="s">
        <v>3204</v>
      </c>
      <c r="E1010" s="1438" t="s">
        <v>6181</v>
      </c>
      <c r="F1010" s="1132" t="s">
        <v>5420</v>
      </c>
      <c r="G1010" s="1132"/>
      <c r="H1010" s="1132"/>
      <c r="I1010" s="1132" t="str">
        <f t="shared" si="53"/>
        <v>---------</v>
      </c>
      <c r="J1010" s="1132" t="str">
        <f>IF(ISNUMBER(MATCH(F1010,Jan_Inputs_Calc!O:O,0)),"Jan","-")</f>
        <v>-</v>
      </c>
      <c r="K1010" s="1132" t="str">
        <f>IF(ISNUMBER(MATCH(F1010,Mar_Inputs_Calc_exHACC!O:O,0)),"Mar","-")</f>
        <v>-</v>
      </c>
      <c r="L1010" s="1132" t="str">
        <f>IF(ISNUMBER(MATCH(F1010,Jul_Inputs_Calc!P:P,0)),"Jul","-")</f>
        <v>-</v>
      </c>
      <c r="M1010" s="1132" t="str">
        <f>IF(ISNUMBER(MATCH(F1010,Sep_Inputs_Calc!O:O,0)),"Sep","-")</f>
        <v>-</v>
      </c>
      <c r="N1010" s="1132" t="str">
        <f>IF(ISNUMBER(MATCH(F1774,Oct_Inputs_Calc!O:O,0)),"Oct","-")</f>
        <v>-</v>
      </c>
      <c r="O1010" s="1132"/>
      <c r="P1010" s="1138" t="str">
        <f>IF(A1010=
"A",_xlfn.XLOOKUP(F1010,'Section A - Public Patients'!T:T,'Section A - Public Patients'!S:S),
IF(A1010="B",_xlfn.XLOOKUP(F1010,'Section B - Private Patients'!T:T,'Section B - Private Patients'!S:S),
IF(A1010="C",_xlfn.XLOOKUP(F1010,'Section C - Psych &amp; Mental Hlth'!T:T,'Section C - Psych &amp; Mental Hlth'!S:S),
IF(A1010="D",_xlfn.XLOOKUP(F1010,'Section D - Res Com.Care, MPHS '!T:T,'Section D - Res Com.Care, MPHS '!S:S),
IF(A1010="E",_xlfn.XLOOKUP(F1010,'Section E - Miscellaneous '!T:T,'Section E - Miscellaneous '!S:S))))))</f>
        <v>SPECIAL</v>
      </c>
      <c r="Q1010" s="1145">
        <f>IF(A1010=
"A",_xlfn.XLOOKUP(F1010,'Section A - Public Patients'!T:T,'Section A - Public Patients'!V:V),
IF(A1010="B",_xlfn.XLOOKUP(F1010,'Section B - Private Patients'!T:T,'Section B - Private Patients'!V:V),
IF(A1010="C",_xlfn.XLOOKUP(F1010,'Section C - Psych &amp; Mental Hlth'!T:T,'Section C - Psych &amp; Mental Hlth'!V:V),
IF(A1010="D",_xlfn.XLOOKUP(F1010,'Section D - Res Com.Care, MPHS '!T:T,'Section D - Res Com.Care, MPHS '!V:V),
IF(A1010="E",_xlfn.XLOOKUP(F1010,'Section E - Miscellaneous '!T:T,'Section E - Miscellaneous '!V:V))))))</f>
        <v>0</v>
      </c>
      <c r="R1010" s="1202" t="str">
        <f t="shared" si="52"/>
        <v>GPBISDGen public boarder ineligible - same dayNil</v>
      </c>
    </row>
    <row r="1011" spans="1:18" x14ac:dyDescent="0.2">
      <c r="A1011" s="1078" t="str">
        <f t="shared" si="51"/>
        <v>E</v>
      </c>
      <c r="B1011" s="1086" t="s">
        <v>1789</v>
      </c>
      <c r="C1011" s="1438" t="s">
        <v>6181</v>
      </c>
      <c r="D1011" s="1089" t="s">
        <v>1593</v>
      </c>
      <c r="E1011" s="1438" t="s">
        <v>6181</v>
      </c>
      <c r="F1011" s="1132" t="s">
        <v>5421</v>
      </c>
      <c r="G1011" s="1132"/>
      <c r="H1011" s="1132"/>
      <c r="I1011" s="1132" t="str">
        <f t="shared" si="53"/>
        <v>---------</v>
      </c>
      <c r="J1011" s="1132" t="str">
        <f>IF(ISNUMBER(MATCH(F1011,Jan_Inputs_Calc!O:O,0)),"Jan","-")</f>
        <v>-</v>
      </c>
      <c r="K1011" s="1132" t="str">
        <f>IF(ISNUMBER(MATCH(F1011,Mar_Inputs_Calc_exHACC!O:O,0)),"Mar","-")</f>
        <v>-</v>
      </c>
      <c r="L1011" s="1132" t="str">
        <f>IF(ISNUMBER(MATCH(F1011,Jul_Inputs_Calc!P:P,0)),"Jul","-")</f>
        <v>-</v>
      </c>
      <c r="M1011" s="1132" t="str">
        <f>IF(ISNUMBER(MATCH(F1011,Sep_Inputs_Calc!O:O,0)),"Sep","-")</f>
        <v>-</v>
      </c>
      <c r="N1011" s="1132" t="str">
        <f>IF(ISNUMBER(MATCH(F1775,Oct_Inputs_Calc!O:O,0)),"Oct","-")</f>
        <v>-</v>
      </c>
      <c r="O1011" s="1132"/>
      <c r="P1011" s="1138" t="str">
        <f>IF(A1011=
"A",_xlfn.XLOOKUP(F1011,'Section A - Public Patients'!T:T,'Section A - Public Patients'!S:S),
IF(A1011="B",_xlfn.XLOOKUP(F1011,'Section B - Private Patients'!T:T,'Section B - Private Patients'!S:S),
IF(A1011="C",_xlfn.XLOOKUP(F1011,'Section C - Psych &amp; Mental Hlth'!T:T,'Section C - Psych &amp; Mental Hlth'!S:S),
IF(A1011="D",_xlfn.XLOOKUP(F1011,'Section D - Res Com.Care, MPHS '!T:T,'Section D - Res Com.Care, MPHS '!S:S),
IF(A1011="E",_xlfn.XLOOKUP(F1011,'Section E - Miscellaneous '!T:T,'Section E - Miscellaneous '!S:S))))))</f>
        <v>SPECIAL</v>
      </c>
      <c r="Q1011" s="1145">
        <f>IF(A1011=
"A",_xlfn.XLOOKUP(F1011,'Section A - Public Patients'!T:T,'Section A - Public Patients'!V:V),
IF(A1011="B",_xlfn.XLOOKUP(F1011,'Section B - Private Patients'!T:T,'Section B - Private Patients'!V:V),
IF(A1011="C",_xlfn.XLOOKUP(F1011,'Section C - Psych &amp; Mental Hlth'!T:T,'Section C - Psych &amp; Mental Hlth'!V:V),
IF(A1011="D",_xlfn.XLOOKUP(F1011,'Section D - Res Com.Care, MPHS '!T:T,'Section D - Res Com.Care, MPHS '!V:V),
IF(A1011="E",_xlfn.XLOOKUP(F1011,'Section E - Miscellaneous '!T:T,'Section E - Miscellaneous '!V:V))))))</f>
        <v>0</v>
      </c>
      <c r="R1011" s="1202" t="str">
        <f t="shared" si="52"/>
        <v>NilGen shared boarderNil</v>
      </c>
    </row>
    <row r="1012" spans="1:18" x14ac:dyDescent="0.2">
      <c r="A1012" s="1078" t="str">
        <f t="shared" si="51"/>
        <v>E</v>
      </c>
      <c r="B1012" s="1086" t="s">
        <v>1789</v>
      </c>
      <c r="C1012" s="1438" t="s">
        <v>6181</v>
      </c>
      <c r="D1012" s="1089" t="s">
        <v>1594</v>
      </c>
      <c r="E1012" s="1438" t="s">
        <v>6181</v>
      </c>
      <c r="F1012" s="1132" t="s">
        <v>5422</v>
      </c>
      <c r="G1012" s="1132"/>
      <c r="H1012" s="1132"/>
      <c r="I1012" s="1132" t="str">
        <f t="shared" si="53"/>
        <v>---------</v>
      </c>
      <c r="J1012" s="1132" t="str">
        <f>IF(ISNUMBER(MATCH(F1012,Jan_Inputs_Calc!O:O,0)),"Jan","-")</f>
        <v>-</v>
      </c>
      <c r="K1012" s="1132" t="str">
        <f>IF(ISNUMBER(MATCH(F1012,Mar_Inputs_Calc_exHACC!O:O,0)),"Mar","-")</f>
        <v>-</v>
      </c>
      <c r="L1012" s="1132" t="str">
        <f>IF(ISNUMBER(MATCH(F1012,Jul_Inputs_Calc!P:P,0)),"Jul","-")</f>
        <v>-</v>
      </c>
      <c r="M1012" s="1132" t="str">
        <f>IF(ISNUMBER(MATCH(F1012,Sep_Inputs_Calc!O:O,0)),"Sep","-")</f>
        <v>-</v>
      </c>
      <c r="N1012" s="1132" t="str">
        <f>IF(ISNUMBER(MATCH(F1776,Oct_Inputs_Calc!O:O,0)),"Oct","-")</f>
        <v>-</v>
      </c>
      <c r="O1012" s="1132"/>
      <c r="P1012" s="1138" t="str">
        <f>IF(A1012=
"A",_xlfn.XLOOKUP(F1012,'Section A - Public Patients'!T:T,'Section A - Public Patients'!S:S),
IF(A1012="B",_xlfn.XLOOKUP(F1012,'Section B - Private Patients'!T:T,'Section B - Private Patients'!S:S),
IF(A1012="C",_xlfn.XLOOKUP(F1012,'Section C - Psych &amp; Mental Hlth'!T:T,'Section C - Psych &amp; Mental Hlth'!S:S),
IF(A1012="D",_xlfn.XLOOKUP(F1012,'Section D - Res Com.Care, MPHS '!T:T,'Section D - Res Com.Care, MPHS '!S:S),
IF(A1012="E",_xlfn.XLOOKUP(F1012,'Section E - Miscellaneous '!T:T,'Section E - Miscellaneous '!S:S))))))</f>
        <v>SPECIAL</v>
      </c>
      <c r="Q1012" s="1145">
        <f>IF(A1012=
"A",_xlfn.XLOOKUP(F1012,'Section A - Public Patients'!T:T,'Section A - Public Patients'!V:V),
IF(A1012="B",_xlfn.XLOOKUP(F1012,'Section B - Private Patients'!T:T,'Section B - Private Patients'!V:V),
IF(A1012="C",_xlfn.XLOOKUP(F1012,'Section C - Psych &amp; Mental Hlth'!T:T,'Section C - Psych &amp; Mental Hlth'!V:V),
IF(A1012="D",_xlfn.XLOOKUP(F1012,'Section D - Res Com.Care, MPHS '!T:T,'Section D - Res Com.Care, MPHS '!V:V),
IF(A1012="E",_xlfn.XLOOKUP(F1012,'Section E - Miscellaneous '!T:T,'Section E - Miscellaneous '!V:V))))))</f>
        <v>0</v>
      </c>
      <c r="R1012" s="1202" t="str">
        <f t="shared" si="52"/>
        <v>NilGen shared boarder - same day Nil</v>
      </c>
    </row>
    <row r="1013" spans="1:18" x14ac:dyDescent="0.2">
      <c r="A1013" s="1078" t="str">
        <f t="shared" si="51"/>
        <v>E</v>
      </c>
      <c r="B1013" s="1086" t="s">
        <v>1789</v>
      </c>
      <c r="C1013" s="1438" t="s">
        <v>6181</v>
      </c>
      <c r="D1013" s="1089" t="s">
        <v>1595</v>
      </c>
      <c r="E1013" s="1438" t="s">
        <v>6181</v>
      </c>
      <c r="F1013" s="1132" t="s">
        <v>5423</v>
      </c>
      <c r="G1013" s="1132"/>
      <c r="H1013" s="1132"/>
      <c r="I1013" s="1132" t="str">
        <f t="shared" si="53"/>
        <v>---------</v>
      </c>
      <c r="J1013" s="1132" t="str">
        <f>IF(ISNUMBER(MATCH(F1013,Jan_Inputs_Calc!O:O,0)),"Jan","-")</f>
        <v>-</v>
      </c>
      <c r="K1013" s="1132" t="str">
        <f>IF(ISNUMBER(MATCH(F1013,Mar_Inputs_Calc_exHACC!O:O,0)),"Mar","-")</f>
        <v>-</v>
      </c>
      <c r="L1013" s="1132" t="str">
        <f>IF(ISNUMBER(MATCH(F1013,Jul_Inputs_Calc!P:P,0)),"Jul","-")</f>
        <v>-</v>
      </c>
      <c r="M1013" s="1132" t="str">
        <f>IF(ISNUMBER(MATCH(F1013,Sep_Inputs_Calc!O:O,0)),"Sep","-")</f>
        <v>-</v>
      </c>
      <c r="N1013" s="1132" t="str">
        <f>IF(ISNUMBER(MATCH(F1777,Oct_Inputs_Calc!O:O,0)),"Oct","-")</f>
        <v>-</v>
      </c>
      <c r="O1013" s="1132"/>
      <c r="P1013" s="1138" t="str">
        <f>IF(A1013=
"A",_xlfn.XLOOKUP(F1013,'Section A - Public Patients'!T:T,'Section A - Public Patients'!S:S),
IF(A1013="B",_xlfn.XLOOKUP(F1013,'Section B - Private Patients'!T:T,'Section B - Private Patients'!S:S),
IF(A1013="C",_xlfn.XLOOKUP(F1013,'Section C - Psych &amp; Mental Hlth'!T:T,'Section C - Psych &amp; Mental Hlth'!S:S),
IF(A1013="D",_xlfn.XLOOKUP(F1013,'Section D - Res Com.Care, MPHS '!T:T,'Section D - Res Com.Care, MPHS '!S:S),
IF(A1013="E",_xlfn.XLOOKUP(F1013,'Section E - Miscellaneous '!T:T,'Section E - Miscellaneous '!S:S))))))</f>
        <v>SPECIAL</v>
      </c>
      <c r="Q1013" s="1145">
        <f>IF(A1013=
"A",_xlfn.XLOOKUP(F1013,'Section A - Public Patients'!T:T,'Section A - Public Patients'!V:V),
IF(A1013="B",_xlfn.XLOOKUP(F1013,'Section B - Private Patients'!T:T,'Section B - Private Patients'!V:V),
IF(A1013="C",_xlfn.XLOOKUP(F1013,'Section C - Psych &amp; Mental Hlth'!T:T,'Section C - Psych &amp; Mental Hlth'!V:V),
IF(A1013="D",_xlfn.XLOOKUP(F1013,'Section D - Res Com.Care, MPHS '!T:T,'Section D - Res Com.Care, MPHS '!V:V),
IF(A1013="E",_xlfn.XLOOKUP(F1013,'Section E - Miscellaneous '!T:T,'Section E - Miscellaneous '!V:V))))))</f>
        <v>0</v>
      </c>
      <c r="R1013" s="1202" t="str">
        <f t="shared" si="52"/>
        <v>NilGen private boarder Nil</v>
      </c>
    </row>
    <row r="1014" spans="1:18" x14ac:dyDescent="0.2">
      <c r="A1014" s="1078" t="str">
        <f t="shared" si="51"/>
        <v>E</v>
      </c>
      <c r="B1014" s="1086" t="s">
        <v>1790</v>
      </c>
      <c r="C1014" s="1438" t="s">
        <v>6181</v>
      </c>
      <c r="D1014" s="2100" t="s">
        <v>1598</v>
      </c>
      <c r="E1014" s="1438">
        <v>90007614</v>
      </c>
      <c r="F1014" s="1132" t="s">
        <v>5424</v>
      </c>
      <c r="G1014" s="1132"/>
      <c r="H1014" s="1132"/>
      <c r="I1014" s="1132" t="str">
        <f t="shared" si="53"/>
        <v>----Jul----</v>
      </c>
      <c r="J1014" s="1132" t="str">
        <f>IF(ISNUMBER(MATCH(F1014,Jan_Inputs_Calc!O:O,0)),"Jan","-")</f>
        <v>-</v>
      </c>
      <c r="K1014" s="1132" t="str">
        <f>IF(ISNUMBER(MATCH(F1014,Mar_Inputs_Calc_exHACC!O:O,0)),"Mar","-")</f>
        <v>-</v>
      </c>
      <c r="L1014" s="1132" t="str">
        <f>IF(ISNUMBER(MATCH(F1014,Jul_Inputs_Calc!P:P,0)),"Jul","-")</f>
        <v>Jul</v>
      </c>
      <c r="M1014" s="1132" t="str">
        <f>IF(ISNUMBER(MATCH(F1014,Sep_Inputs_Calc!O:O,0)),"Sep","-")</f>
        <v>-</v>
      </c>
      <c r="N1014" s="1132" t="str">
        <f>IF(ISNUMBER(MATCH(F1778,Oct_Inputs_Calc!O:O,0)),"Oct","-")</f>
        <v>-</v>
      </c>
      <c r="O1014" s="1132"/>
      <c r="P1014" s="1138" t="str">
        <f>IF(A1014=
"A",_xlfn.XLOOKUP(F1014,'Section A - Public Patients'!T:T,'Section A - Public Patients'!S:S),
IF(A1014="B",_xlfn.XLOOKUP(F1014,'Section B - Private Patients'!T:T,'Section B - Private Patients'!S:S),
IF(A1014="C",_xlfn.XLOOKUP(F1014,'Section C - Psych &amp; Mental Hlth'!T:T,'Section C - Psych &amp; Mental Hlth'!S:S),
IF(A1014="D",_xlfn.XLOOKUP(F1014,'Section D - Res Com.Care, MPHS '!T:T,'Section D - Res Com.Care, MPHS '!S:S),
IF(A1014="E",_xlfn.XLOOKUP(F1014,'Section E - Miscellaneous '!T:T,'Section E - Miscellaneous '!S:S))))))</f>
        <v>INPUT</v>
      </c>
      <c r="Q1014" s="1145">
        <f>IF(A1014=
"A",_xlfn.XLOOKUP(F1014,'Section A - Public Patients'!T:T,'Section A - Public Patients'!V:V),
IF(A1014="B",_xlfn.XLOOKUP(F1014,'Section B - Private Patients'!T:T,'Section B - Private Patients'!V:V),
IF(A1014="C",_xlfn.XLOOKUP(F1014,'Section C - Psych &amp; Mental Hlth'!T:T,'Section C - Psych &amp; Mental Hlth'!V:V),
IF(A1014="D",_xlfn.XLOOKUP(F1014,'Section D - Res Com.Care, MPHS '!T:T,'Section D - Res Com.Care, MPHS '!V:V),
IF(A1014="E",_xlfn.XLOOKUP(F1014,'Section E - Miscellaneous '!T:T,'Section E - Miscellaneous '!V:V))))))</f>
        <v>0</v>
      </c>
      <c r="R1014" s="1202" t="str">
        <f t="shared" si="52"/>
        <v>NilProforma medical/other report (up to 3 pages) (+GST)90007614</v>
      </c>
    </row>
    <row r="1015" spans="1:18" x14ac:dyDescent="0.2">
      <c r="A1015" s="1078" t="str">
        <f t="shared" si="51"/>
        <v>E</v>
      </c>
      <c r="B1015" s="1086" t="s">
        <v>1790</v>
      </c>
      <c r="C1015" s="1438" t="s">
        <v>6181</v>
      </c>
      <c r="D1015" s="2100" t="s">
        <v>1600</v>
      </c>
      <c r="E1015" s="1438">
        <v>90006595</v>
      </c>
      <c r="F1015" s="1132" t="s">
        <v>5425</v>
      </c>
      <c r="G1015" s="1132"/>
      <c r="H1015" s="1132"/>
      <c r="I1015" s="1132" t="str">
        <f t="shared" si="53"/>
        <v>----Jul----</v>
      </c>
      <c r="J1015" s="1132" t="str">
        <f>IF(ISNUMBER(MATCH(F1015,Jan_Inputs_Calc!O:O,0)),"Jan","-")</f>
        <v>-</v>
      </c>
      <c r="K1015" s="1132" t="str">
        <f>IF(ISNUMBER(MATCH(F1015,Mar_Inputs_Calc_exHACC!O:O,0)),"Mar","-")</f>
        <v>-</v>
      </c>
      <c r="L1015" s="1132" t="str">
        <f>IF(ISNUMBER(MATCH(F1015,Jul_Inputs_Calc!P:P,0)),"Jul","-")</f>
        <v>Jul</v>
      </c>
      <c r="M1015" s="1132" t="str">
        <f>IF(ISNUMBER(MATCH(F1015,Sep_Inputs_Calc!O:O,0)),"Sep","-")</f>
        <v>-</v>
      </c>
      <c r="N1015" s="1132" t="str">
        <f>IF(ISNUMBER(MATCH(F1779,Oct_Inputs_Calc!O:O,0)),"Oct","-")</f>
        <v>-</v>
      </c>
      <c r="O1015" s="1132"/>
      <c r="P1015" s="1138" t="str">
        <f>IF(A1015=
"A",_xlfn.XLOOKUP(F1015,'Section A - Public Patients'!T:T,'Section A - Public Patients'!S:S),
IF(A1015="B",_xlfn.XLOOKUP(F1015,'Section B - Private Patients'!T:T,'Section B - Private Patients'!S:S),
IF(A1015="C",_xlfn.XLOOKUP(F1015,'Section C - Psych &amp; Mental Hlth'!T:T,'Section C - Psych &amp; Mental Hlth'!S:S),
IF(A1015="D",_xlfn.XLOOKUP(F1015,'Section D - Res Com.Care, MPHS '!T:T,'Section D - Res Com.Care, MPHS '!S:S),
IF(A1015="E",_xlfn.XLOOKUP(F1015,'Section E - Miscellaneous '!T:T,'Section E - Miscellaneous '!S:S))))))</f>
        <v>INPUT</v>
      </c>
      <c r="Q1015" s="1145">
        <f>IF(A1015=
"A",_xlfn.XLOOKUP(F1015,'Section A - Public Patients'!T:T,'Section A - Public Patients'!V:V),
IF(A1015="B",_xlfn.XLOOKUP(F1015,'Section B - Private Patients'!T:T,'Section B - Private Patients'!V:V),
IF(A1015="C",_xlfn.XLOOKUP(F1015,'Section C - Psych &amp; Mental Hlth'!T:T,'Section C - Psych &amp; Mental Hlth'!V:V),
IF(A1015="D",_xlfn.XLOOKUP(F1015,'Section D - Res Com.Care, MPHS '!T:T,'Section D - Res Com.Care, MPHS '!V:V),
IF(A1015="E",_xlfn.XLOOKUP(F1015,'Section E - Miscellaneous '!T:T,'Section E - Miscellaneous '!V:V))))))</f>
        <v>0</v>
      </c>
      <c r="R1015" s="1202" t="str">
        <f t="shared" si="52"/>
        <v>NilProforma medical/other report (more than 3 pages) (+GST)90006595</v>
      </c>
    </row>
    <row r="1016" spans="1:18" x14ac:dyDescent="0.2">
      <c r="A1016" s="1078" t="str">
        <f t="shared" si="51"/>
        <v>E</v>
      </c>
      <c r="B1016" s="1086" t="s">
        <v>1790</v>
      </c>
      <c r="C1016" s="1438" t="s">
        <v>6181</v>
      </c>
      <c r="D1016" s="2100" t="s">
        <v>1601</v>
      </c>
      <c r="E1016" s="1438">
        <v>90007615</v>
      </c>
      <c r="F1016" s="1132" t="s">
        <v>5426</v>
      </c>
      <c r="G1016" s="1132"/>
      <c r="H1016" s="1132"/>
      <c r="I1016" s="1132" t="str">
        <f t="shared" si="53"/>
        <v>----Jul----</v>
      </c>
      <c r="J1016" s="1132" t="str">
        <f>IF(ISNUMBER(MATCH(F1016,Jan_Inputs_Calc!O:O,0)),"Jan","-")</f>
        <v>-</v>
      </c>
      <c r="K1016" s="1132" t="str">
        <f>IF(ISNUMBER(MATCH(F1016,Mar_Inputs_Calc_exHACC!O:O,0)),"Mar","-")</f>
        <v>-</v>
      </c>
      <c r="L1016" s="1132" t="str">
        <f>IF(ISNUMBER(MATCH(F1016,Jul_Inputs_Calc!P:P,0)),"Jul","-")</f>
        <v>Jul</v>
      </c>
      <c r="M1016" s="1132" t="str">
        <f>IF(ISNUMBER(MATCH(F1016,Sep_Inputs_Calc!O:O,0)),"Sep","-")</f>
        <v>-</v>
      </c>
      <c r="N1016" s="1132" t="str">
        <f>IF(ISNUMBER(MATCH(F1780,Oct_Inputs_Calc!O:O,0)),"Oct","-")</f>
        <v>-</v>
      </c>
      <c r="O1016" s="1132"/>
      <c r="P1016" s="1138" t="str">
        <f>IF(A1016=
"A",_xlfn.XLOOKUP(F1016,'Section A - Public Patients'!T:T,'Section A - Public Patients'!S:S),
IF(A1016="B",_xlfn.XLOOKUP(F1016,'Section B - Private Patients'!T:T,'Section B - Private Patients'!S:S),
IF(A1016="C",_xlfn.XLOOKUP(F1016,'Section C - Psych &amp; Mental Hlth'!T:T,'Section C - Psych &amp; Mental Hlth'!S:S),
IF(A1016="D",_xlfn.XLOOKUP(F1016,'Section D - Res Com.Care, MPHS '!T:T,'Section D - Res Com.Care, MPHS '!S:S),
IF(A1016="E",_xlfn.XLOOKUP(F1016,'Section E - Miscellaneous '!T:T,'Section E - Miscellaneous '!S:S))))))</f>
        <v>LINKED</v>
      </c>
      <c r="Q1016" s="1145" t="str">
        <f>IF(A1016=
"A",_xlfn.XLOOKUP(F1016,'Section A - Public Patients'!T:T,'Section A - Public Patients'!V:V),
IF(A1016="B",_xlfn.XLOOKUP(F1016,'Section B - Private Patients'!T:T,'Section B - Private Patients'!V:V),
IF(A1016="C",_xlfn.XLOOKUP(F1016,'Section C - Psych &amp; Mental Hlth'!T:T,'Section C - Psych &amp; Mental Hlth'!V:V),
IF(A1016="D",_xlfn.XLOOKUP(F1016,'Section D - Res Com.Care, MPHS '!T:T,'Section D - Res Com.Care, MPHS '!V:V),
IF(A1016="E",_xlfn.XLOOKUP(F1016,'Section E - Miscellaneous '!T:T,'Section E - Miscellaneous '!V:V))))))</f>
        <v>E-4.1-001</v>
      </c>
      <c r="R1016" s="1202" t="str">
        <f t="shared" si="52"/>
        <v>NilMinimal (short) report (+GST)90007615</v>
      </c>
    </row>
    <row r="1017" spans="1:18" x14ac:dyDescent="0.2">
      <c r="A1017" s="1078" t="str">
        <f t="shared" si="51"/>
        <v>E</v>
      </c>
      <c r="B1017" s="1086" t="s">
        <v>1790</v>
      </c>
      <c r="C1017" s="1438" t="s">
        <v>6181</v>
      </c>
      <c r="D1017" s="2100" t="s">
        <v>1602</v>
      </c>
      <c r="E1017" s="1438">
        <v>90005703</v>
      </c>
      <c r="F1017" s="1132" t="s">
        <v>5427</v>
      </c>
      <c r="G1017" s="1132"/>
      <c r="H1017" s="1132"/>
      <c r="I1017" s="1132" t="str">
        <f t="shared" si="53"/>
        <v>----Jul----</v>
      </c>
      <c r="J1017" s="1132" t="str">
        <f>IF(ISNUMBER(MATCH(F1017,Jan_Inputs_Calc!O:O,0)),"Jan","-")</f>
        <v>-</v>
      </c>
      <c r="K1017" s="1132" t="str">
        <f>IF(ISNUMBER(MATCH(F1017,Mar_Inputs_Calc_exHACC!O:O,0)),"Mar","-")</f>
        <v>-</v>
      </c>
      <c r="L1017" s="1132" t="str">
        <f>IF(ISNUMBER(MATCH(F1017,Jul_Inputs_Calc!P:P,0)),"Jul","-")</f>
        <v>Jul</v>
      </c>
      <c r="M1017" s="1132" t="str">
        <f>IF(ISNUMBER(MATCH(F1017,Sep_Inputs_Calc!O:O,0)),"Sep","-")</f>
        <v>-</v>
      </c>
      <c r="N1017" s="1132" t="str">
        <f>IF(ISNUMBER(MATCH(F1781,Oct_Inputs_Calc!O:O,0)),"Oct","-")</f>
        <v>-</v>
      </c>
      <c r="O1017" s="1132"/>
      <c r="P1017" s="1138" t="str">
        <f>IF(A1017=
"A",_xlfn.XLOOKUP(F1017,'Section A - Public Patients'!T:T,'Section A - Public Patients'!S:S),
IF(A1017="B",_xlfn.XLOOKUP(F1017,'Section B - Private Patients'!T:T,'Section B - Private Patients'!S:S),
IF(A1017="C",_xlfn.XLOOKUP(F1017,'Section C - Psych &amp; Mental Hlth'!T:T,'Section C - Psych &amp; Mental Hlth'!S:S),
IF(A1017="D",_xlfn.XLOOKUP(F1017,'Section D - Res Com.Care, MPHS '!T:T,'Section D - Res Com.Care, MPHS '!S:S),
IF(A1017="E",_xlfn.XLOOKUP(F1017,'Section E - Miscellaneous '!T:T,'Section E - Miscellaneous '!S:S))))))</f>
        <v>LINKED</v>
      </c>
      <c r="Q1017" s="1145" t="str">
        <f>IF(A1017=
"A",_xlfn.XLOOKUP(F1017,'Section A - Public Patients'!T:T,'Section A - Public Patients'!V:V),
IF(A1017="B",_xlfn.XLOOKUP(F1017,'Section B - Private Patients'!T:T,'Section B - Private Patients'!V:V),
IF(A1017="C",_xlfn.XLOOKUP(F1017,'Section C - Psych &amp; Mental Hlth'!T:T,'Section C - Psych &amp; Mental Hlth'!V:V),
IF(A1017="D",_xlfn.XLOOKUP(F1017,'Section D - Res Com.Care, MPHS '!T:T,'Section D - Res Com.Care, MPHS '!V:V),
IF(A1017="E",_xlfn.XLOOKUP(F1017,'Section E - Miscellaneous '!T:T,'Section E - Miscellaneous '!V:V))))))</f>
        <v>E-4.1-002</v>
      </c>
      <c r="R1017" s="1202" t="str">
        <f t="shared" si="52"/>
        <v>NilSpecialist medical reports (per hour) (+GST)90005703</v>
      </c>
    </row>
    <row r="1018" spans="1:18" x14ac:dyDescent="0.2">
      <c r="A1018" s="1078" t="str">
        <f t="shared" si="51"/>
        <v>E</v>
      </c>
      <c r="B1018" s="1086" t="s">
        <v>1790</v>
      </c>
      <c r="C1018" s="1438" t="s">
        <v>6181</v>
      </c>
      <c r="D1018" s="2100" t="s">
        <v>1603</v>
      </c>
      <c r="E1018" s="1438">
        <v>90007616</v>
      </c>
      <c r="F1018" s="1132" t="s">
        <v>5428</v>
      </c>
      <c r="G1018" s="1132"/>
      <c r="H1018" s="1132"/>
      <c r="I1018" s="1132" t="str">
        <f t="shared" si="53"/>
        <v>----Jul----</v>
      </c>
      <c r="J1018" s="1132" t="str">
        <f>IF(ISNUMBER(MATCH(F1018,Jan_Inputs_Calc!O:O,0)),"Jan","-")</f>
        <v>-</v>
      </c>
      <c r="K1018" s="1132" t="str">
        <f>IF(ISNUMBER(MATCH(F1018,Mar_Inputs_Calc_exHACC!O:O,0)),"Mar","-")</f>
        <v>-</v>
      </c>
      <c r="L1018" s="1132" t="str">
        <f>IF(ISNUMBER(MATCH(F1018,Jul_Inputs_Calc!P:P,0)),"Jul","-")</f>
        <v>Jul</v>
      </c>
      <c r="M1018" s="1132" t="str">
        <f>IF(ISNUMBER(MATCH(F1018,Sep_Inputs_Calc!O:O,0)),"Sep","-")</f>
        <v>-</v>
      </c>
      <c r="N1018" s="1132" t="str">
        <f>IF(ISNUMBER(MATCH(F1782,Oct_Inputs_Calc!O:O,0)),"Oct","-")</f>
        <v>-</v>
      </c>
      <c r="O1018" s="1132"/>
      <c r="P1018" s="1138" t="str">
        <f>IF(A1018=
"A",_xlfn.XLOOKUP(F1018,'Section A - Public Patients'!T:T,'Section A - Public Patients'!S:S),
IF(A1018="B",_xlfn.XLOOKUP(F1018,'Section B - Private Patients'!T:T,'Section B - Private Patients'!S:S),
IF(A1018="C",_xlfn.XLOOKUP(F1018,'Section C - Psych &amp; Mental Hlth'!T:T,'Section C - Psych &amp; Mental Hlth'!S:S),
IF(A1018="D",_xlfn.XLOOKUP(F1018,'Section D - Res Com.Care, MPHS '!T:T,'Section D - Res Com.Care, MPHS '!S:S),
IF(A1018="E",_xlfn.XLOOKUP(F1018,'Section E - Miscellaneous '!T:T,'Section E - Miscellaneous '!S:S))))))</f>
        <v>LINKED</v>
      </c>
      <c r="Q1018" s="1145" t="str">
        <f>IF(A1018=
"A",_xlfn.XLOOKUP(F1018,'Section A - Public Patients'!T:T,'Section A - Public Patients'!V:V),
IF(A1018="B",_xlfn.XLOOKUP(F1018,'Section B - Private Patients'!T:T,'Section B - Private Patients'!V:V),
IF(A1018="C",_xlfn.XLOOKUP(F1018,'Section C - Psych &amp; Mental Hlth'!T:T,'Section C - Psych &amp; Mental Hlth'!V:V),
IF(A1018="D",_xlfn.XLOOKUP(F1018,'Section D - Res Com.Care, MPHS '!T:T,'Section D - Res Com.Care, MPHS '!V:V),
IF(A1018="E",_xlfn.XLOOKUP(F1018,'Section E - Miscellaneous '!T:T,'Section E - Miscellaneous '!V:V))))))</f>
        <v>E-4.1-002</v>
      </c>
      <c r="R1018" s="1202" t="str">
        <f t="shared" si="52"/>
        <v>NilStandard medical / other reports (+GST)90007616</v>
      </c>
    </row>
    <row r="1019" spans="1:18" x14ac:dyDescent="0.2">
      <c r="A1019" s="1078" t="str">
        <f t="shared" si="51"/>
        <v>E</v>
      </c>
      <c r="B1019" s="1086" t="s">
        <v>1790</v>
      </c>
      <c r="C1019" s="1438" t="s">
        <v>6181</v>
      </c>
      <c r="D1019" s="2100" t="s">
        <v>4234</v>
      </c>
      <c r="E1019" s="1438">
        <v>90006596</v>
      </c>
      <c r="F1019" s="1132" t="s">
        <v>5429</v>
      </c>
      <c r="G1019" s="1132"/>
      <c r="H1019" s="1132"/>
      <c r="I1019" s="1132" t="str">
        <f t="shared" si="53"/>
        <v>----Jul----</v>
      </c>
      <c r="J1019" s="1132" t="str">
        <f>IF(ISNUMBER(MATCH(F1019,Jan_Inputs_Calc!O:O,0)),"Jan","-")</f>
        <v>-</v>
      </c>
      <c r="K1019" s="1132" t="str">
        <f>IF(ISNUMBER(MATCH(F1019,Mar_Inputs_Calc_exHACC!O:O,0)),"Mar","-")</f>
        <v>-</v>
      </c>
      <c r="L1019" s="1132" t="str">
        <f>IF(ISNUMBER(MATCH(F1019,Jul_Inputs_Calc!P:P,0)),"Jul","-")</f>
        <v>Jul</v>
      </c>
      <c r="M1019" s="1132" t="str">
        <f>IF(ISNUMBER(MATCH(F1019,Sep_Inputs_Calc!O:O,0)),"Sep","-")</f>
        <v>-</v>
      </c>
      <c r="N1019" s="1132" t="str">
        <f>IF(ISNUMBER(MATCH(F1783,Oct_Inputs_Calc!O:O,0)),"Oct","-")</f>
        <v>-</v>
      </c>
      <c r="O1019" s="1132"/>
      <c r="P1019" s="1138" t="str">
        <f>IF(A1019=
"A",_xlfn.XLOOKUP(F1019,'Section A - Public Patients'!T:T,'Section A - Public Patients'!S:S),
IF(A1019="B",_xlfn.XLOOKUP(F1019,'Section B - Private Patients'!T:T,'Section B - Private Patients'!S:S),
IF(A1019="C",_xlfn.XLOOKUP(F1019,'Section C - Psych &amp; Mental Hlth'!T:T,'Section C - Psych &amp; Mental Hlth'!S:S),
IF(A1019="D",_xlfn.XLOOKUP(F1019,'Section D - Res Com.Care, MPHS '!T:T,'Section D - Res Com.Care, MPHS '!S:S),
IF(A1019="E",_xlfn.XLOOKUP(F1019,'Section E - Miscellaneous '!T:T,'Section E - Miscellaneous '!S:S))))))</f>
        <v>INPUT-ND</v>
      </c>
      <c r="Q1019" s="1145" t="str">
        <f>IF(A1019=
"A",_xlfn.XLOOKUP(F1019,'Section A - Public Patients'!T:T,'Section A - Public Patients'!V:V),
IF(A1019="B",_xlfn.XLOOKUP(F1019,'Section B - Private Patients'!T:T,'Section B - Private Patients'!V:V),
IF(A1019="C",_xlfn.XLOOKUP(F1019,'Section C - Psych &amp; Mental Hlth'!T:T,'Section C - Psych &amp; Mental Hlth'!V:V),
IF(A1019="D",_xlfn.XLOOKUP(F1019,'Section D - Res Com.Care, MPHS '!T:T,'Section D - Res Com.Care, MPHS '!V:V),
IF(A1019="E",_xlfn.XLOOKUP(F1019,'Section E - Miscellaneous '!T:T,'Section E - Miscellaneous '!V:V))))))</f>
        <v>E-4.1-006</v>
      </c>
      <c r="R1019" s="1202" t="str">
        <f t="shared" si="52"/>
        <v>NilPhotocopying charge of 20 cents per page [+GST]90006596</v>
      </c>
    </row>
    <row r="1020" spans="1:18" x14ac:dyDescent="0.2">
      <c r="A1020" s="1078" t="str">
        <f t="shared" si="51"/>
        <v>E</v>
      </c>
      <c r="B1020" s="1086" t="s">
        <v>1790</v>
      </c>
      <c r="C1020" s="1438" t="s">
        <v>6181</v>
      </c>
      <c r="D1020" s="2100" t="s">
        <v>4253</v>
      </c>
      <c r="E1020" s="1438" t="s">
        <v>6181</v>
      </c>
      <c r="F1020" s="1132" t="s">
        <v>5430</v>
      </c>
      <c r="G1020" s="1132"/>
      <c r="H1020" s="1132"/>
      <c r="I1020" s="1132" t="str">
        <f t="shared" si="53"/>
        <v>---------</v>
      </c>
      <c r="J1020" s="1132" t="str">
        <f>IF(ISNUMBER(MATCH(F1020,Jan_Inputs_Calc!O:O,0)),"Jan","-")</f>
        <v>-</v>
      </c>
      <c r="K1020" s="1132" t="str">
        <f>IF(ISNUMBER(MATCH(F1020,Mar_Inputs_Calc_exHACC!O:O,0)),"Mar","-")</f>
        <v>-</v>
      </c>
      <c r="L1020" s="1132" t="str">
        <f>IF(ISNUMBER(MATCH(F1020,Jul_Inputs_Calc!P:P,0)),"Jul","-")</f>
        <v>-</v>
      </c>
      <c r="M1020" s="1132" t="str">
        <f>IF(ISNUMBER(MATCH(F1020,Sep_Inputs_Calc!O:O,0)),"Sep","-")</f>
        <v>-</v>
      </c>
      <c r="N1020" s="1132" t="str">
        <f>IF(ISNUMBER(MATCH(F1784,Oct_Inputs_Calc!O:O,0)),"Oct","-")</f>
        <v>-</v>
      </c>
      <c r="O1020" s="1132"/>
      <c r="P1020" s="1138" t="str">
        <f>IF(A1020=
"A",_xlfn.XLOOKUP(F1020,'Section A - Public Patients'!T:T,'Section A - Public Patients'!S:S),
IF(A1020="B",_xlfn.XLOOKUP(F1020,'Section B - Private Patients'!T:T,'Section B - Private Patients'!S:S),
IF(A1020="C",_xlfn.XLOOKUP(F1020,'Section C - Psych &amp; Mental Hlth'!T:T,'Section C - Psych &amp; Mental Hlth'!S:S),
IF(A1020="D",_xlfn.XLOOKUP(F1020,'Section D - Res Com.Care, MPHS '!T:T,'Section D - Res Com.Care, MPHS '!S:S),
IF(A1020="E",_xlfn.XLOOKUP(F1020,'Section E - Miscellaneous '!T:T,'Section E - Miscellaneous '!S:S))))))</f>
        <v>SPECIAL</v>
      </c>
      <c r="Q1020" s="1145">
        <f>IF(A1020=
"A",_xlfn.XLOOKUP(F1020,'Section A - Public Patients'!T:T,'Section A - Public Patients'!V:V),
IF(A1020="B",_xlfn.XLOOKUP(F1020,'Section B - Private Patients'!T:T,'Section B - Private Patients'!V:V),
IF(A1020="C",_xlfn.XLOOKUP(F1020,'Section C - Psych &amp; Mental Hlth'!T:T,'Section C - Psych &amp; Mental Hlth'!V:V),
IF(A1020="D",_xlfn.XLOOKUP(F1020,'Section D - Res Com.Care, MPHS '!T:T,'Section D - Res Com.Care, MPHS '!V:V),
IF(A1020="E",_xlfn.XLOOKUP(F1020,'Section E - Miscellaneous '!T:T,'Section E - Miscellaneous '!V:V))))))</f>
        <v>0</v>
      </c>
      <c r="R1020" s="1202" t="str">
        <f t="shared" si="52"/>
        <v>NilLife Extinct and Cause of Death certificates fees cannot be raised. Nil</v>
      </c>
    </row>
    <row r="1021" spans="1:18" x14ac:dyDescent="0.2">
      <c r="A1021" s="1078" t="str">
        <f t="shared" si="51"/>
        <v>E</v>
      </c>
      <c r="B1021" s="1086" t="s">
        <v>1792</v>
      </c>
      <c r="C1021" s="1438" t="s">
        <v>6181</v>
      </c>
      <c r="D1021" s="2100" t="s">
        <v>1606</v>
      </c>
      <c r="E1021" s="1438">
        <v>90007617</v>
      </c>
      <c r="F1021" s="1132" t="s">
        <v>5431</v>
      </c>
      <c r="G1021" s="1132"/>
      <c r="H1021" s="1132"/>
      <c r="I1021" s="1132" t="str">
        <f t="shared" si="53"/>
        <v>----Jul----</v>
      </c>
      <c r="J1021" s="1132" t="str">
        <f>IF(ISNUMBER(MATCH(F1021,Jan_Inputs_Calc!O:O,0)),"Jan","-")</f>
        <v>-</v>
      </c>
      <c r="K1021" s="1132" t="str">
        <f>IF(ISNUMBER(MATCH(F1021,Mar_Inputs_Calc_exHACC!O:O,0)),"Mar","-")</f>
        <v>-</v>
      </c>
      <c r="L1021" s="1132" t="str">
        <f>IF(ISNUMBER(MATCH(F1021,Jul_Inputs_Calc!P:P,0)),"Jul","-")</f>
        <v>Jul</v>
      </c>
      <c r="M1021" s="1132" t="str">
        <f>IF(ISNUMBER(MATCH(F1021,Sep_Inputs_Calc!O:O,0)),"Sep","-")</f>
        <v>-</v>
      </c>
      <c r="N1021" s="1132" t="str">
        <f>IF(ISNUMBER(MATCH(F1785,Oct_Inputs_Calc!O:O,0)),"Oct","-")</f>
        <v>-</v>
      </c>
      <c r="O1021" s="1132"/>
      <c r="P1021" s="1138" t="str">
        <f>IF(A1021=
"A",_xlfn.XLOOKUP(F1021,'Section A - Public Patients'!T:T,'Section A - Public Patients'!S:S),
IF(A1021="B",_xlfn.XLOOKUP(F1021,'Section B - Private Patients'!T:T,'Section B - Private Patients'!S:S),
IF(A1021="C",_xlfn.XLOOKUP(F1021,'Section C - Psych &amp; Mental Hlth'!T:T,'Section C - Psych &amp; Mental Hlth'!S:S),
IF(A1021="D",_xlfn.XLOOKUP(F1021,'Section D - Res Com.Care, MPHS '!T:T,'Section D - Res Com.Care, MPHS '!S:S),
IF(A1021="E",_xlfn.XLOOKUP(F1021,'Section E - Miscellaneous '!T:T,'Section E - Miscellaneous '!S:S))))))</f>
        <v>INPUT-ND</v>
      </c>
      <c r="Q1021" s="1145" t="str">
        <f>IF(A1021=
"A",_xlfn.XLOOKUP(F1021,'Section A - Public Patients'!T:T,'Section A - Public Patients'!V:V),
IF(A1021="B",_xlfn.XLOOKUP(F1021,'Section B - Private Patients'!T:T,'Section B - Private Patients'!V:V),
IF(A1021="C",_xlfn.XLOOKUP(F1021,'Section C - Psych &amp; Mental Hlth'!T:T,'Section C - Psych &amp; Mental Hlth'!V:V),
IF(A1021="D",_xlfn.XLOOKUP(F1021,'Section D - Res Com.Care, MPHS '!T:T,'Section D - Res Com.Care, MPHS '!V:V),
IF(A1021="E",_xlfn.XLOOKUP(F1021,'Section E - Miscellaneous '!T:T,'Section E - Miscellaneous '!V:V))))))</f>
        <v>E-4.2-001</v>
      </c>
      <c r="R1021" s="1202" t="str">
        <f t="shared" si="52"/>
        <v>NilCopies of X-Ray film (+GST)90007617</v>
      </c>
    </row>
    <row r="1022" spans="1:18" x14ac:dyDescent="0.2">
      <c r="A1022" s="1078" t="str">
        <f t="shared" si="51"/>
        <v>E</v>
      </c>
      <c r="B1022" s="1086" t="s">
        <v>1792</v>
      </c>
      <c r="C1022" s="1438" t="s">
        <v>6181</v>
      </c>
      <c r="D1022" s="2100" t="s">
        <v>1607</v>
      </c>
      <c r="E1022" s="1438">
        <v>90006086</v>
      </c>
      <c r="F1022" s="1132" t="s">
        <v>5432</v>
      </c>
      <c r="G1022" s="1132"/>
      <c r="H1022" s="1132"/>
      <c r="I1022" s="1132" t="str">
        <f t="shared" si="53"/>
        <v>----Jul----</v>
      </c>
      <c r="J1022" s="1132" t="str">
        <f>IF(ISNUMBER(MATCH(F1022,Jan_Inputs_Calc!O:O,0)),"Jan","-")</f>
        <v>-</v>
      </c>
      <c r="K1022" s="1132" t="str">
        <f>IF(ISNUMBER(MATCH(F1022,Mar_Inputs_Calc_exHACC!O:O,0)),"Mar","-")</f>
        <v>-</v>
      </c>
      <c r="L1022" s="1132" t="str">
        <f>IF(ISNUMBER(MATCH(F1022,Jul_Inputs_Calc!P:P,0)),"Jul","-")</f>
        <v>Jul</v>
      </c>
      <c r="M1022" s="1132" t="str">
        <f>IF(ISNUMBER(MATCH(F1022,Sep_Inputs_Calc!O:O,0)),"Sep","-")</f>
        <v>-</v>
      </c>
      <c r="N1022" s="1132" t="str">
        <f>IF(ISNUMBER(MATCH(F1786,Oct_Inputs_Calc!O:O,0)),"Oct","-")</f>
        <v>-</v>
      </c>
      <c r="O1022" s="1132"/>
      <c r="P1022" s="1138" t="str">
        <f>IF(A1022=
"A",_xlfn.XLOOKUP(F1022,'Section A - Public Patients'!T:T,'Section A - Public Patients'!S:S),
IF(A1022="B",_xlfn.XLOOKUP(F1022,'Section B - Private Patients'!T:T,'Section B - Private Patients'!S:S),
IF(A1022="C",_xlfn.XLOOKUP(F1022,'Section C - Psych &amp; Mental Hlth'!T:T,'Section C - Psych &amp; Mental Hlth'!S:S),
IF(A1022="D",_xlfn.XLOOKUP(F1022,'Section D - Res Com.Care, MPHS '!T:T,'Section D - Res Com.Care, MPHS '!S:S),
IF(A1022="E",_xlfn.XLOOKUP(F1022,'Section E - Miscellaneous '!T:T,'Section E - Miscellaneous '!S:S))))))</f>
        <v>INPUT</v>
      </c>
      <c r="Q1022" s="1145">
        <f>IF(A1022=
"A",_xlfn.XLOOKUP(F1022,'Section A - Public Patients'!T:T,'Section A - Public Patients'!V:V),
IF(A1022="B",_xlfn.XLOOKUP(F1022,'Section B - Private Patients'!T:T,'Section B - Private Patients'!V:V),
IF(A1022="C",_xlfn.XLOOKUP(F1022,'Section C - Psych &amp; Mental Hlth'!T:T,'Section C - Psych &amp; Mental Hlth'!V:V),
IF(A1022="D",_xlfn.XLOOKUP(F1022,'Section D - Res Com.Care, MPHS '!T:T,'Section D - Res Com.Care, MPHS '!V:V),
IF(A1022="E",_xlfn.XLOOKUP(F1022,'Section E - Miscellaneous '!T:T,'Section E - Miscellaneous '!V:V))))))</f>
        <v>0</v>
      </c>
      <c r="R1022" s="1202" t="str">
        <f t="shared" si="52"/>
        <v>NilCopies of Photograph (+GST)90006086</v>
      </c>
    </row>
    <row r="1023" spans="1:18" x14ac:dyDescent="0.2">
      <c r="A1023" s="1078" t="str">
        <f t="shared" si="51"/>
        <v>E</v>
      </c>
      <c r="B1023" s="1086" t="s">
        <v>1792</v>
      </c>
      <c r="C1023" s="1438" t="s">
        <v>6181</v>
      </c>
      <c r="D1023" s="2100" t="s">
        <v>1608</v>
      </c>
      <c r="E1023" s="1438">
        <v>90007618</v>
      </c>
      <c r="F1023" s="1132" t="s">
        <v>5433</v>
      </c>
      <c r="G1023" s="1132"/>
      <c r="H1023" s="1132"/>
      <c r="I1023" s="1132" t="str">
        <f t="shared" si="53"/>
        <v>----Jul----</v>
      </c>
      <c r="J1023" s="1132" t="str">
        <f>IF(ISNUMBER(MATCH(F1023,Jan_Inputs_Calc!O:O,0)),"Jan","-")</f>
        <v>-</v>
      </c>
      <c r="K1023" s="1132" t="str">
        <f>IF(ISNUMBER(MATCH(F1023,Mar_Inputs_Calc_exHACC!O:O,0)),"Mar","-")</f>
        <v>-</v>
      </c>
      <c r="L1023" s="1132" t="str">
        <f>IF(ISNUMBER(MATCH(F1023,Jul_Inputs_Calc!P:P,0)),"Jul","-")</f>
        <v>Jul</v>
      </c>
      <c r="M1023" s="1132" t="str">
        <f>IF(ISNUMBER(MATCH(F1023,Sep_Inputs_Calc!O:O,0)),"Sep","-")</f>
        <v>-</v>
      </c>
      <c r="N1023" s="1132" t="str">
        <f>IF(ISNUMBER(MATCH(F1787,Oct_Inputs_Calc!O:O,0)),"Oct","-")</f>
        <v>-</v>
      </c>
      <c r="O1023" s="1132"/>
      <c r="P1023" s="1138" t="str">
        <f>IF(A1023=
"A",_xlfn.XLOOKUP(F1023,'Section A - Public Patients'!T:T,'Section A - Public Patients'!S:S),
IF(A1023="B",_xlfn.XLOOKUP(F1023,'Section B - Private Patients'!T:T,'Section B - Private Patients'!S:S),
IF(A1023="C",_xlfn.XLOOKUP(F1023,'Section C - Psych &amp; Mental Hlth'!T:T,'Section C - Psych &amp; Mental Hlth'!S:S),
IF(A1023="D",_xlfn.XLOOKUP(F1023,'Section D - Res Com.Care, MPHS '!T:T,'Section D - Res Com.Care, MPHS '!S:S),
IF(A1023="E",_xlfn.XLOOKUP(F1023,'Section E - Miscellaneous '!T:T,'Section E - Miscellaneous '!S:S))))))</f>
        <v>INPUT</v>
      </c>
      <c r="Q1023" s="1145">
        <f>IF(A1023=
"A",_xlfn.XLOOKUP(F1023,'Section A - Public Patients'!T:T,'Section A - Public Patients'!V:V),
IF(A1023="B",_xlfn.XLOOKUP(F1023,'Section B - Private Patients'!T:T,'Section B - Private Patients'!V:V),
IF(A1023="C",_xlfn.XLOOKUP(F1023,'Section C - Psych &amp; Mental Hlth'!T:T,'Section C - Psych &amp; Mental Hlth'!V:V),
IF(A1023="D",_xlfn.XLOOKUP(F1023,'Section D - Res Com.Care, MPHS '!T:T,'Section D - Res Com.Care, MPHS '!V:V),
IF(A1023="E",_xlfn.XLOOKUP(F1023,'Section E - Miscellaneous '!T:T,'Section E - Miscellaneous '!V:V))))))</f>
        <v>0</v>
      </c>
      <c r="R1023" s="1202" t="str">
        <f t="shared" si="52"/>
        <v>NilCopies of Videotape (+GST)90007618</v>
      </c>
    </row>
    <row r="1024" spans="1:18" x14ac:dyDescent="0.2">
      <c r="A1024" s="1078" t="str">
        <f t="shared" si="51"/>
        <v>E</v>
      </c>
      <c r="B1024" s="1086" t="s">
        <v>1792</v>
      </c>
      <c r="C1024" s="1438" t="s">
        <v>6181</v>
      </c>
      <c r="D1024" s="2100" t="s">
        <v>1609</v>
      </c>
      <c r="E1024" s="1438">
        <v>90006597</v>
      </c>
      <c r="F1024" s="1132" t="s">
        <v>5434</v>
      </c>
      <c r="G1024" s="1132"/>
      <c r="H1024" s="1132"/>
      <c r="I1024" s="1132" t="str">
        <f t="shared" si="53"/>
        <v>----Jul----</v>
      </c>
      <c r="J1024" s="1132" t="str">
        <f>IF(ISNUMBER(MATCH(F1024,Jan_Inputs_Calc!O:O,0)),"Jan","-")</f>
        <v>-</v>
      </c>
      <c r="K1024" s="1132" t="str">
        <f>IF(ISNUMBER(MATCH(F1024,Mar_Inputs_Calc_exHACC!O:O,0)),"Mar","-")</f>
        <v>-</v>
      </c>
      <c r="L1024" s="1132" t="str">
        <f>IF(ISNUMBER(MATCH(F1024,Jul_Inputs_Calc!P:P,0)),"Jul","-")</f>
        <v>Jul</v>
      </c>
      <c r="M1024" s="1132" t="str">
        <f>IF(ISNUMBER(MATCH(F1024,Sep_Inputs_Calc!O:O,0)),"Sep","-")</f>
        <v>-</v>
      </c>
      <c r="N1024" s="1132" t="str">
        <f>IF(ISNUMBER(MATCH(F1788,Oct_Inputs_Calc!O:O,0)),"Oct","-")</f>
        <v>-</v>
      </c>
      <c r="O1024" s="1132"/>
      <c r="P1024" s="1138" t="str">
        <f>IF(A1024=
"A",_xlfn.XLOOKUP(F1024,'Section A - Public Patients'!T:T,'Section A - Public Patients'!S:S),
IF(A1024="B",_xlfn.XLOOKUP(F1024,'Section B - Private Patients'!T:T,'Section B - Private Patients'!S:S),
IF(A1024="C",_xlfn.XLOOKUP(F1024,'Section C - Psych &amp; Mental Hlth'!T:T,'Section C - Psych &amp; Mental Hlth'!S:S),
IF(A1024="D",_xlfn.XLOOKUP(F1024,'Section D - Res Com.Care, MPHS '!T:T,'Section D - Res Com.Care, MPHS '!S:S),
IF(A1024="E",_xlfn.XLOOKUP(F1024,'Section E - Miscellaneous '!T:T,'Section E - Miscellaneous '!S:S))))))</f>
        <v>LINKED</v>
      </c>
      <c r="Q1024" s="1145" t="str">
        <f>IF(A1024=
"A",_xlfn.XLOOKUP(F1024,'Section A - Public Patients'!T:T,'Section A - Public Patients'!V:V),
IF(A1024="B",_xlfn.XLOOKUP(F1024,'Section B - Private Patients'!T:T,'Section B - Private Patients'!V:V),
IF(A1024="C",_xlfn.XLOOKUP(F1024,'Section C - Psych &amp; Mental Hlth'!T:T,'Section C - Psych &amp; Mental Hlth'!V:V),
IF(A1024="D",_xlfn.XLOOKUP(F1024,'Section D - Res Com.Care, MPHS '!T:T,'Section D - Res Com.Care, MPHS '!V:V),
IF(A1024="E",_xlfn.XLOOKUP(F1024,'Section E - Miscellaneous '!T:T,'Section E - Miscellaneous '!V:V))))))</f>
        <v>E-4.2-002</v>
      </c>
      <c r="R1024" s="1202" t="str">
        <f t="shared" si="52"/>
        <v>NilCopy of Audiotape (+GST)90006597</v>
      </c>
    </row>
    <row r="1025" spans="1:18" x14ac:dyDescent="0.2">
      <c r="A1025" s="1078" t="str">
        <f t="shared" si="51"/>
        <v>E</v>
      </c>
      <c r="B1025" s="1086" t="s">
        <v>1792</v>
      </c>
      <c r="C1025" s="1438" t="s">
        <v>6181</v>
      </c>
      <c r="D1025" s="2100" t="s">
        <v>1610</v>
      </c>
      <c r="E1025" s="1438">
        <v>90007619</v>
      </c>
      <c r="F1025" s="1132" t="s">
        <v>5435</v>
      </c>
      <c r="G1025" s="1132"/>
      <c r="H1025" s="1132"/>
      <c r="I1025" s="1132" t="str">
        <f t="shared" si="53"/>
        <v>----Jul----</v>
      </c>
      <c r="J1025" s="1132" t="str">
        <f>IF(ISNUMBER(MATCH(F1025,Jan_Inputs_Calc!O:O,0)),"Jan","-")</f>
        <v>-</v>
      </c>
      <c r="K1025" s="1132" t="str">
        <f>IF(ISNUMBER(MATCH(F1025,Mar_Inputs_Calc_exHACC!O:O,0)),"Mar","-")</f>
        <v>-</v>
      </c>
      <c r="L1025" s="1132" t="str">
        <f>IF(ISNUMBER(MATCH(F1025,Jul_Inputs_Calc!P:P,0)),"Jul","-")</f>
        <v>Jul</v>
      </c>
      <c r="M1025" s="1132" t="str">
        <f>IF(ISNUMBER(MATCH(F1025,Sep_Inputs_Calc!O:O,0)),"Sep","-")</f>
        <v>-</v>
      </c>
      <c r="N1025" s="1132" t="str">
        <f>IF(ISNUMBER(MATCH(F1789,Oct_Inputs_Calc!O:O,0)),"Oct","-")</f>
        <v>-</v>
      </c>
      <c r="O1025" s="1132"/>
      <c r="P1025" s="1138" t="str">
        <f>IF(A1025=
"A",_xlfn.XLOOKUP(F1025,'Section A - Public Patients'!T:T,'Section A - Public Patients'!S:S),
IF(A1025="B",_xlfn.XLOOKUP(F1025,'Section B - Private Patients'!T:T,'Section B - Private Patients'!S:S),
IF(A1025="C",_xlfn.XLOOKUP(F1025,'Section C - Psych &amp; Mental Hlth'!T:T,'Section C - Psych &amp; Mental Hlth'!S:S),
IF(A1025="D",_xlfn.XLOOKUP(F1025,'Section D - Res Com.Care, MPHS '!T:T,'Section D - Res Com.Care, MPHS '!S:S),
IF(A1025="E",_xlfn.XLOOKUP(F1025,'Section E - Miscellaneous '!T:T,'Section E - Miscellaneous '!S:S))))))</f>
        <v>LINKED</v>
      </c>
      <c r="Q1025" s="1145" t="str">
        <f>IF(A1025=
"A",_xlfn.XLOOKUP(F1025,'Section A - Public Patients'!T:T,'Section A - Public Patients'!V:V),
IF(A1025="B",_xlfn.XLOOKUP(F1025,'Section B - Private Patients'!T:T,'Section B - Private Patients'!V:V),
IF(A1025="C",_xlfn.XLOOKUP(F1025,'Section C - Psych &amp; Mental Hlth'!T:T,'Section C - Psych &amp; Mental Hlth'!V:V),
IF(A1025="D",_xlfn.XLOOKUP(F1025,'Section D - Res Com.Care, MPHS '!T:T,'Section D - Res Com.Care, MPHS '!V:V),
IF(A1025="E",_xlfn.XLOOKUP(F1025,'Section E - Miscellaneous '!T:T,'Section E - Miscellaneous '!V:V))))))</f>
        <v>E-4.2-003</v>
      </c>
      <c r="R1025" s="1202" t="str">
        <f t="shared" si="52"/>
        <v>NilCopy of CD-ROM (+GST)90007619</v>
      </c>
    </row>
    <row r="1026" spans="1:18" x14ac:dyDescent="0.2">
      <c r="A1026" s="1078" t="str">
        <f t="shared" si="51"/>
        <v>E</v>
      </c>
      <c r="B1026" s="1086" t="s">
        <v>1792</v>
      </c>
      <c r="C1026" s="1438" t="s">
        <v>6181</v>
      </c>
      <c r="D1026" s="2100" t="s">
        <v>3217</v>
      </c>
      <c r="E1026" s="1438">
        <v>90005831</v>
      </c>
      <c r="F1026" s="1132" t="s">
        <v>5436</v>
      </c>
      <c r="G1026" s="1132"/>
      <c r="H1026" s="1132"/>
      <c r="I1026" s="1132" t="str">
        <f t="shared" si="53"/>
        <v>----Jul----</v>
      </c>
      <c r="J1026" s="1132" t="str">
        <f>IF(ISNUMBER(MATCH(F1026,Jan_Inputs_Calc!O:O,0)),"Jan","-")</f>
        <v>-</v>
      </c>
      <c r="K1026" s="1132" t="str">
        <f>IF(ISNUMBER(MATCH(F1026,Mar_Inputs_Calc_exHACC!O:O,0)),"Mar","-")</f>
        <v>-</v>
      </c>
      <c r="L1026" s="1132" t="str">
        <f>IF(ISNUMBER(MATCH(F1026,Jul_Inputs_Calc!P:P,0)),"Jul","-")</f>
        <v>Jul</v>
      </c>
      <c r="M1026" s="1132" t="str">
        <f>IF(ISNUMBER(MATCH(F1026,Sep_Inputs_Calc!O:O,0)),"Sep","-")</f>
        <v>-</v>
      </c>
      <c r="N1026" s="1132" t="str">
        <f>IF(ISNUMBER(MATCH(F1790,Oct_Inputs_Calc!O:O,0)),"Oct","-")</f>
        <v>-</v>
      </c>
      <c r="O1026" s="1132"/>
      <c r="P1026" s="1138" t="str">
        <f>IF(A1026=
"A",_xlfn.XLOOKUP(F1026,'Section A - Public Patients'!T:T,'Section A - Public Patients'!S:S),
IF(A1026="B",_xlfn.XLOOKUP(F1026,'Section B - Private Patients'!T:T,'Section B - Private Patients'!S:S),
IF(A1026="C",_xlfn.XLOOKUP(F1026,'Section C - Psych &amp; Mental Hlth'!T:T,'Section C - Psych &amp; Mental Hlth'!S:S),
IF(A1026="D",_xlfn.XLOOKUP(F1026,'Section D - Res Com.Care, MPHS '!T:T,'Section D - Res Com.Care, MPHS '!S:S),
IF(A1026="E",_xlfn.XLOOKUP(F1026,'Section E - Miscellaneous '!T:T,'Section E - Miscellaneous '!S:S))))))</f>
        <v>INPUT-ND</v>
      </c>
      <c r="Q1026" s="1145" t="str">
        <f>IF(A1026=
"A",_xlfn.XLOOKUP(F1026,'Section A - Public Patients'!T:T,'Section A - Public Patients'!V:V),
IF(A1026="B",_xlfn.XLOOKUP(F1026,'Section B - Private Patients'!T:T,'Section B - Private Patients'!V:V),
IF(A1026="C",_xlfn.XLOOKUP(F1026,'Section C - Psych &amp; Mental Hlth'!T:T,'Section C - Psych &amp; Mental Hlth'!V:V),
IF(A1026="D",_xlfn.XLOOKUP(F1026,'Section D - Res Com.Care, MPHS '!T:T,'Section D - Res Com.Care, MPHS '!V:V),
IF(A1026="E",_xlfn.XLOOKUP(F1026,'Section E - Miscellaneous '!T:T,'Section E - Miscellaneous '!V:V))))))</f>
        <v>E-4.2-006</v>
      </c>
      <c r="R1026" s="1202" t="str">
        <f t="shared" si="52"/>
        <v>NilMedical Imaging on CD/digital/electronic media (initial study) (+GST)90005831</v>
      </c>
    </row>
    <row r="1027" spans="1:18" ht="25.5" x14ac:dyDescent="0.2">
      <c r="A1027" s="1078" t="str">
        <f t="shared" si="51"/>
        <v>E</v>
      </c>
      <c r="B1027" s="1086" t="s">
        <v>1792</v>
      </c>
      <c r="C1027" s="1438" t="s">
        <v>6181</v>
      </c>
      <c r="D1027" s="2100" t="s">
        <v>3218</v>
      </c>
      <c r="E1027" s="1438">
        <v>90007620</v>
      </c>
      <c r="F1027" s="1132" t="s">
        <v>5437</v>
      </c>
      <c r="G1027" s="1132"/>
      <c r="H1027" s="1132"/>
      <c r="I1027" s="1132" t="str">
        <f t="shared" si="53"/>
        <v>----Jul----</v>
      </c>
      <c r="J1027" s="1132" t="str">
        <f>IF(ISNUMBER(MATCH(F1027,Jan_Inputs_Calc!O:O,0)),"Jan","-")</f>
        <v>-</v>
      </c>
      <c r="K1027" s="1132" t="str">
        <f>IF(ISNUMBER(MATCH(F1027,Mar_Inputs_Calc_exHACC!O:O,0)),"Mar","-")</f>
        <v>-</v>
      </c>
      <c r="L1027" s="1132" t="str">
        <f>IF(ISNUMBER(MATCH(F1027,Jul_Inputs_Calc!P:P,0)),"Jul","-")</f>
        <v>Jul</v>
      </c>
      <c r="M1027" s="1132" t="str">
        <f>IF(ISNUMBER(MATCH(F1027,Sep_Inputs_Calc!O:O,0)),"Sep","-")</f>
        <v>-</v>
      </c>
      <c r="N1027" s="1132" t="str">
        <f>IF(ISNUMBER(MATCH(F1791,Oct_Inputs_Calc!O:O,0)),"Oct","-")</f>
        <v>-</v>
      </c>
      <c r="O1027" s="1132"/>
      <c r="P1027" s="1138" t="str">
        <f>IF(A1027=
"A",_xlfn.XLOOKUP(F1027,'Section A - Public Patients'!T:T,'Section A - Public Patients'!S:S),
IF(A1027="B",_xlfn.XLOOKUP(F1027,'Section B - Private Patients'!T:T,'Section B - Private Patients'!S:S),
IF(A1027="C",_xlfn.XLOOKUP(F1027,'Section C - Psych &amp; Mental Hlth'!T:T,'Section C - Psych &amp; Mental Hlth'!S:S),
IF(A1027="D",_xlfn.XLOOKUP(F1027,'Section D - Res Com.Care, MPHS '!T:T,'Section D - Res Com.Care, MPHS '!S:S),
IF(A1027="E",_xlfn.XLOOKUP(F1027,'Section E - Miscellaneous '!T:T,'Section E - Miscellaneous '!S:S))))))</f>
        <v>LINKED</v>
      </c>
      <c r="Q1027" s="1145" t="str">
        <f>IF(A1027=
"A",_xlfn.XLOOKUP(F1027,'Section A - Public Patients'!T:T,'Section A - Public Patients'!V:V),
IF(A1027="B",_xlfn.XLOOKUP(F1027,'Section B - Private Patients'!T:T,'Section B - Private Patients'!V:V),
IF(A1027="C",_xlfn.XLOOKUP(F1027,'Section C - Psych &amp; Mental Hlth'!T:T,'Section C - Psych &amp; Mental Hlth'!V:V),
IF(A1027="D",_xlfn.XLOOKUP(F1027,'Section D - Res Com.Care, MPHS '!T:T,'Section D - Res Com.Care, MPHS '!V:V),
IF(A1027="E",_xlfn.XLOOKUP(F1027,'Section E - Miscellaneous '!T:T,'Section E - Miscellaneous '!V:V))))))</f>
        <v>E-4.2-002</v>
      </c>
      <c r="R1027" s="1202" t="str">
        <f t="shared" si="52"/>
        <v>NilMedical Imaging on CD/digital/electronic media (second and subsequent study) (+GST)90007620</v>
      </c>
    </row>
    <row r="1028" spans="1:18" x14ac:dyDescent="0.2">
      <c r="A1028" s="1078" t="s">
        <v>4370</v>
      </c>
      <c r="B1028" s="1086" t="s">
        <v>6423</v>
      </c>
      <c r="C1028" s="1438" t="s">
        <v>6181</v>
      </c>
      <c r="D1028" s="2108" t="s">
        <v>6416</v>
      </c>
      <c r="E1028" s="1438">
        <v>90007742</v>
      </c>
      <c r="F1028" s="1132" t="s">
        <v>6424</v>
      </c>
      <c r="G1028" s="1132"/>
      <c r="H1028" s="1132"/>
      <c r="I1028" s="1132"/>
      <c r="J1028" s="1132"/>
      <c r="K1028" s="1132"/>
      <c r="L1028" s="1132"/>
      <c r="M1028" s="1132"/>
      <c r="N1028" s="1132"/>
      <c r="O1028" s="1132"/>
      <c r="P1028" s="1138"/>
      <c r="Q1028" s="1145"/>
    </row>
    <row r="1029" spans="1:18" x14ac:dyDescent="0.2">
      <c r="A1029" s="1078" t="s">
        <v>4370</v>
      </c>
      <c r="B1029" s="1086" t="s">
        <v>6423</v>
      </c>
      <c r="C1029" s="1438" t="s">
        <v>6181</v>
      </c>
      <c r="D1029" s="2108" t="s">
        <v>6417</v>
      </c>
      <c r="E1029" s="1438">
        <v>90007738</v>
      </c>
      <c r="F1029" s="1132" t="s">
        <v>6425</v>
      </c>
      <c r="G1029" s="1132"/>
      <c r="H1029" s="1132"/>
      <c r="I1029" s="1132"/>
      <c r="J1029" s="1132"/>
      <c r="K1029" s="1132"/>
      <c r="L1029" s="1132"/>
      <c r="M1029" s="1132"/>
      <c r="N1029" s="1132"/>
      <c r="O1029" s="1132"/>
      <c r="P1029" s="1138"/>
      <c r="Q1029" s="1145"/>
    </row>
    <row r="1030" spans="1:18" x14ac:dyDescent="0.2">
      <c r="A1030" s="1078" t="s">
        <v>4370</v>
      </c>
      <c r="B1030" s="1086" t="s">
        <v>6423</v>
      </c>
      <c r="C1030" s="1438" t="s">
        <v>6181</v>
      </c>
      <c r="D1030" s="2108" t="s">
        <v>6418</v>
      </c>
      <c r="E1030" s="1438">
        <v>90007736</v>
      </c>
      <c r="F1030" s="1132" t="s">
        <v>6426</v>
      </c>
      <c r="G1030" s="1132"/>
      <c r="H1030" s="1132"/>
      <c r="I1030" s="1132"/>
      <c r="J1030" s="1132"/>
      <c r="K1030" s="1132"/>
      <c r="L1030" s="1132"/>
      <c r="M1030" s="1132"/>
      <c r="N1030" s="1132"/>
      <c r="O1030" s="1132"/>
      <c r="P1030" s="1138"/>
      <c r="Q1030" s="1145"/>
    </row>
    <row r="1031" spans="1:18" x14ac:dyDescent="0.2">
      <c r="A1031" s="1078" t="s">
        <v>4370</v>
      </c>
      <c r="B1031" s="1086" t="s">
        <v>6423</v>
      </c>
      <c r="C1031" s="1438" t="s">
        <v>6181</v>
      </c>
      <c r="D1031" s="2108" t="s">
        <v>1607</v>
      </c>
      <c r="E1031" s="1438">
        <v>90007743</v>
      </c>
      <c r="F1031" s="1132" t="s">
        <v>6427</v>
      </c>
      <c r="G1031" s="1132"/>
      <c r="H1031" s="1132"/>
      <c r="I1031" s="1132"/>
      <c r="J1031" s="1132"/>
      <c r="K1031" s="1132"/>
      <c r="L1031" s="1132"/>
      <c r="M1031" s="1132"/>
      <c r="N1031" s="1132"/>
      <c r="O1031" s="1132"/>
      <c r="P1031" s="1138"/>
      <c r="Q1031" s="1145"/>
    </row>
    <row r="1032" spans="1:18" x14ac:dyDescent="0.2">
      <c r="A1032" s="1078" t="s">
        <v>4370</v>
      </c>
      <c r="B1032" s="1086" t="s">
        <v>6423</v>
      </c>
      <c r="C1032" s="1438" t="s">
        <v>6181</v>
      </c>
      <c r="D1032" s="2108" t="s">
        <v>1608</v>
      </c>
      <c r="E1032" s="1438">
        <v>90007737</v>
      </c>
      <c r="F1032" s="1132" t="s">
        <v>6428</v>
      </c>
      <c r="G1032" s="1132"/>
      <c r="H1032" s="1132"/>
      <c r="I1032" s="1132"/>
      <c r="J1032" s="1132"/>
      <c r="K1032" s="1132"/>
      <c r="L1032" s="1132"/>
      <c r="M1032" s="1132"/>
      <c r="N1032" s="1132"/>
      <c r="O1032" s="1132"/>
      <c r="P1032" s="1138"/>
      <c r="Q1032" s="1145"/>
    </row>
    <row r="1033" spans="1:18" x14ac:dyDescent="0.2">
      <c r="A1033" s="1078" t="s">
        <v>4370</v>
      </c>
      <c r="B1033" s="1086" t="s">
        <v>6423</v>
      </c>
      <c r="C1033" s="1438" t="s">
        <v>6181</v>
      </c>
      <c r="D1033" s="2108" t="s">
        <v>6419</v>
      </c>
      <c r="E1033" s="1438">
        <v>90007739</v>
      </c>
      <c r="F1033" s="1132" t="s">
        <v>6429</v>
      </c>
      <c r="G1033" s="1132"/>
      <c r="H1033" s="1132"/>
      <c r="I1033" s="1132"/>
      <c r="J1033" s="1132"/>
      <c r="K1033" s="1132"/>
      <c r="L1033" s="1132"/>
      <c r="M1033" s="1132"/>
      <c r="N1033" s="1132"/>
      <c r="O1033" s="1132"/>
      <c r="P1033" s="1138"/>
      <c r="Q1033" s="1145"/>
    </row>
    <row r="1034" spans="1:18" x14ac:dyDescent="0.2">
      <c r="A1034" s="1078" t="s">
        <v>4370</v>
      </c>
      <c r="B1034" s="1086" t="s">
        <v>6423</v>
      </c>
      <c r="C1034" s="1438" t="s">
        <v>6181</v>
      </c>
      <c r="D1034" s="2108" t="s">
        <v>1610</v>
      </c>
      <c r="E1034" s="1438">
        <v>90007735</v>
      </c>
      <c r="F1034" s="1132" t="s">
        <v>6430</v>
      </c>
      <c r="G1034" s="1132"/>
      <c r="H1034" s="1132"/>
      <c r="I1034" s="1132"/>
      <c r="J1034" s="1132"/>
      <c r="K1034" s="1132"/>
      <c r="L1034" s="1132"/>
      <c r="M1034" s="1132"/>
      <c r="N1034" s="1132"/>
      <c r="O1034" s="1132"/>
      <c r="P1034" s="1138"/>
      <c r="Q1034" s="1145"/>
    </row>
    <row r="1035" spans="1:18" x14ac:dyDescent="0.2">
      <c r="A1035" s="1078" t="s">
        <v>4370</v>
      </c>
      <c r="B1035" s="1086" t="s">
        <v>6423</v>
      </c>
      <c r="C1035" s="1438" t="s">
        <v>6181</v>
      </c>
      <c r="D1035" s="2108" t="s">
        <v>6420</v>
      </c>
      <c r="E1035" s="1438">
        <v>90007744</v>
      </c>
      <c r="F1035" s="1132" t="s">
        <v>6431</v>
      </c>
      <c r="G1035" s="1132"/>
      <c r="H1035" s="1132"/>
      <c r="I1035" s="1132"/>
      <c r="J1035" s="1132"/>
      <c r="K1035" s="1132"/>
      <c r="L1035" s="1132"/>
      <c r="M1035" s="1132"/>
      <c r="N1035" s="1132"/>
      <c r="O1035" s="1132"/>
      <c r="P1035" s="1138"/>
      <c r="Q1035" s="1145"/>
    </row>
    <row r="1036" spans="1:18" ht="25.5" x14ac:dyDescent="0.2">
      <c r="A1036" s="1078" t="s">
        <v>4370</v>
      </c>
      <c r="B1036" s="1086" t="s">
        <v>6423</v>
      </c>
      <c r="C1036" s="1438" t="s">
        <v>6181</v>
      </c>
      <c r="D1036" s="2100" t="s">
        <v>6421</v>
      </c>
      <c r="E1036" s="1438">
        <v>90007740</v>
      </c>
      <c r="F1036" s="1132" t="s">
        <v>6432</v>
      </c>
      <c r="G1036" s="1132"/>
      <c r="H1036" s="1132"/>
      <c r="I1036" s="1132"/>
      <c r="J1036" s="1132"/>
      <c r="K1036" s="1132"/>
      <c r="L1036" s="1132"/>
      <c r="M1036" s="1132"/>
      <c r="N1036" s="1132"/>
      <c r="O1036" s="1132"/>
      <c r="P1036" s="1138"/>
      <c r="Q1036" s="1145"/>
    </row>
    <row r="1037" spans="1:18" x14ac:dyDescent="0.2">
      <c r="A1037" s="1078" t="s">
        <v>4370</v>
      </c>
      <c r="B1037" s="1086" t="s">
        <v>6423</v>
      </c>
      <c r="C1037" s="1438" t="s">
        <v>6181</v>
      </c>
      <c r="D1037" s="2100" t="s">
        <v>6422</v>
      </c>
      <c r="E1037" s="1438">
        <v>90007741</v>
      </c>
      <c r="F1037" s="1132" t="s">
        <v>6433</v>
      </c>
      <c r="G1037" s="1132"/>
      <c r="H1037" s="1132"/>
      <c r="I1037" s="1132"/>
      <c r="J1037" s="1132"/>
      <c r="K1037" s="1132"/>
      <c r="L1037" s="1132"/>
      <c r="M1037" s="1132"/>
      <c r="N1037" s="1132"/>
      <c r="O1037" s="1132"/>
      <c r="P1037" s="1138"/>
      <c r="Q1037" s="1145"/>
    </row>
    <row r="1038" spans="1:18" x14ac:dyDescent="0.2">
      <c r="A1038" s="1078" t="str">
        <f t="shared" si="51"/>
        <v>E</v>
      </c>
      <c r="B1038" s="1086" t="s">
        <v>1611</v>
      </c>
      <c r="C1038" s="1438" t="s">
        <v>6181</v>
      </c>
      <c r="D1038" s="2100" t="s">
        <v>1612</v>
      </c>
      <c r="E1038" s="1438">
        <v>90007484</v>
      </c>
      <c r="F1038" s="1132" t="s">
        <v>5438</v>
      </c>
      <c r="G1038" s="1132"/>
      <c r="H1038" s="1132"/>
      <c r="I1038" s="1132" t="str">
        <f t="shared" si="53"/>
        <v>----Jul----</v>
      </c>
      <c r="J1038" s="1132" t="str">
        <f>IF(ISNUMBER(MATCH(F1038,Jan_Inputs_Calc!O:O,0)),"Jan","-")</f>
        <v>-</v>
      </c>
      <c r="K1038" s="1132" t="str">
        <f>IF(ISNUMBER(MATCH(F1038,Mar_Inputs_Calc_exHACC!O:O,0)),"Mar","-")</f>
        <v>-</v>
      </c>
      <c r="L1038" s="1132" t="str">
        <f>IF(ISNUMBER(MATCH(F1038,Jul_Inputs_Calc!P:P,0)),"Jul","-")</f>
        <v>Jul</v>
      </c>
      <c r="M1038" s="1132" t="str">
        <f>IF(ISNUMBER(MATCH(F1038,Sep_Inputs_Calc!O:O,0)),"Sep","-")</f>
        <v>-</v>
      </c>
      <c r="N1038" s="1132" t="str">
        <f>IF(ISNUMBER(MATCH(F1792,Oct_Inputs_Calc!O:O,0)),"Oct","-")</f>
        <v>-</v>
      </c>
      <c r="O1038" s="1132"/>
      <c r="P1038" s="1138" t="str">
        <f>IF(A1038=
"A",_xlfn.XLOOKUP(F1038,'Section A - Public Patients'!T:T,'Section A - Public Patients'!S:S),
IF(A1038="B",_xlfn.XLOOKUP(F1038,'Section B - Private Patients'!T:T,'Section B - Private Patients'!S:S),
IF(A1038="C",_xlfn.XLOOKUP(F1038,'Section C - Psych &amp; Mental Hlth'!T:T,'Section C - Psych &amp; Mental Hlth'!S:S),
IF(A1038="D",_xlfn.XLOOKUP(F1038,'Section D - Res Com.Care, MPHS '!T:T,'Section D - Res Com.Care, MPHS '!S:S),
IF(A1038="E",_xlfn.XLOOKUP(F1038,'Section E - Miscellaneous '!T:T,'Section E - Miscellaneous '!S:S))))))</f>
        <v>INPUT-ND</v>
      </c>
      <c r="Q1038" s="1145" t="str">
        <f>IF(A1038=
"A",_xlfn.XLOOKUP(F1038,'Section A - Public Patients'!T:T,'Section A - Public Patients'!V:V),
IF(A1038="B",_xlfn.XLOOKUP(F1038,'Section B - Private Patients'!T:T,'Section B - Private Patients'!V:V),
IF(A1038="C",_xlfn.XLOOKUP(F1038,'Section C - Psych &amp; Mental Hlth'!T:T,'Section C - Psych &amp; Mental Hlth'!V:V),
IF(A1038="D",_xlfn.XLOOKUP(F1038,'Section D - Res Com.Care, MPHS '!T:T,'Section D - Res Com.Care, MPHS '!V:V),
IF(A1038="E",_xlfn.XLOOKUP(F1038,'Section E - Miscellaneous '!T:T,'Section E - Miscellaneous '!V:V))))))</f>
        <v>E-4.2-008</v>
      </c>
      <c r="R1038" s="1202" t="str">
        <f t="shared" si="52"/>
        <v>NilApplication Fee - Medical and Other records (+GST)90007484</v>
      </c>
    </row>
    <row r="1039" spans="1:18" x14ac:dyDescent="0.2">
      <c r="A1039" s="1078" t="str">
        <f t="shared" si="51"/>
        <v>E</v>
      </c>
      <c r="B1039" s="1086" t="s">
        <v>1611</v>
      </c>
      <c r="C1039" s="1438" t="s">
        <v>6181</v>
      </c>
      <c r="D1039" s="2100" t="s">
        <v>4235</v>
      </c>
      <c r="E1039" s="1438">
        <v>90006530</v>
      </c>
      <c r="F1039" s="1132" t="s">
        <v>5439</v>
      </c>
      <c r="G1039" s="1132"/>
      <c r="H1039" s="1132"/>
      <c r="I1039" s="1132" t="str">
        <f t="shared" si="53"/>
        <v>----Jul----</v>
      </c>
      <c r="J1039" s="1132" t="str">
        <f>IF(ISNUMBER(MATCH(F1039,Jan_Inputs_Calc!O:O,0)),"Jan","-")</f>
        <v>-</v>
      </c>
      <c r="K1039" s="1132" t="str">
        <f>IF(ISNUMBER(MATCH(F1039,Mar_Inputs_Calc_exHACC!O:O,0)),"Mar","-")</f>
        <v>-</v>
      </c>
      <c r="L1039" s="1132" t="str">
        <f>IF(ISNUMBER(MATCH(F1039,Jul_Inputs_Calc!P:P,0)),"Jul","-")</f>
        <v>Jul</v>
      </c>
      <c r="M1039" s="1132" t="str">
        <f>IF(ISNUMBER(MATCH(F1039,Sep_Inputs_Calc!O:O,0)),"Sep","-")</f>
        <v>-</v>
      </c>
      <c r="N1039" s="1132" t="str">
        <f>IF(ISNUMBER(MATCH(F1793,Oct_Inputs_Calc!O:O,0)),"Oct","-")</f>
        <v>-</v>
      </c>
      <c r="O1039" s="1132"/>
      <c r="P1039" s="1138" t="str">
        <f>IF(A1039=
"A",_xlfn.XLOOKUP(F1039,'Section A - Public Patients'!T:T,'Section A - Public Patients'!S:S),
IF(A1039="B",_xlfn.XLOOKUP(F1039,'Section B - Private Patients'!T:T,'Section B - Private Patients'!S:S),
IF(A1039="C",_xlfn.XLOOKUP(F1039,'Section C - Psych &amp; Mental Hlth'!T:T,'Section C - Psych &amp; Mental Hlth'!S:S),
IF(A1039="D",_xlfn.XLOOKUP(F1039,'Section D - Res Com.Care, MPHS '!T:T,'Section D - Res Com.Care, MPHS '!S:S),
IF(A1039="E",_xlfn.XLOOKUP(F1039,'Section E - Miscellaneous '!T:T,'Section E - Miscellaneous '!S:S))))))</f>
        <v>INPUT-ND</v>
      </c>
      <c r="Q1039" s="1145" t="str">
        <f>IF(A1039=
"A",_xlfn.XLOOKUP(F1039,'Section A - Public Patients'!T:T,'Section A - Public Patients'!V:V),
IF(A1039="B",_xlfn.XLOOKUP(F1039,'Section B - Private Patients'!T:T,'Section B - Private Patients'!V:V),
IF(A1039="C",_xlfn.XLOOKUP(F1039,'Section C - Psych &amp; Mental Hlth'!T:T,'Section C - Psych &amp; Mental Hlth'!V:V),
IF(A1039="D",_xlfn.XLOOKUP(F1039,'Section D - Res Com.Care, MPHS '!T:T,'Section D - Res Com.Care, MPHS '!V:V),
IF(A1039="E",_xlfn.XLOOKUP(F1039,'Section E - Miscellaneous '!T:T,'Section E - Miscellaneous '!V:V))))))</f>
        <v>E-4.2-009</v>
      </c>
      <c r="R1039" s="1202" t="str">
        <f t="shared" si="52"/>
        <v>NilPhotocopying charge of 50 cents per page [+GST]90006530</v>
      </c>
    </row>
    <row r="1040" spans="1:18" ht="25.5" x14ac:dyDescent="0.2">
      <c r="A1040" s="1078" t="str">
        <f t="shared" si="51"/>
        <v>E</v>
      </c>
      <c r="B1040" s="1086" t="s">
        <v>1611</v>
      </c>
      <c r="C1040" s="1438" t="s">
        <v>6181</v>
      </c>
      <c r="D1040" s="2100" t="s">
        <v>1614</v>
      </c>
      <c r="E1040" s="1438" t="s">
        <v>6181</v>
      </c>
      <c r="F1040" s="1132" t="s">
        <v>5440</v>
      </c>
      <c r="G1040" s="1132"/>
      <c r="H1040" s="1132"/>
      <c r="I1040" s="1132" t="str">
        <f t="shared" si="53"/>
        <v>---------</v>
      </c>
      <c r="J1040" s="1132" t="str">
        <f>IF(ISNUMBER(MATCH(F1040,Jan_Inputs_Calc!O:O,0)),"Jan","-")</f>
        <v>-</v>
      </c>
      <c r="K1040" s="1132" t="str">
        <f>IF(ISNUMBER(MATCH(F1040,Mar_Inputs_Calc_exHACC!O:O,0)),"Mar","-")</f>
        <v>-</v>
      </c>
      <c r="L1040" s="1132" t="str">
        <f>IF(ISNUMBER(MATCH(F1040,Jul_Inputs_Calc!P:P,0)),"Jul","-")</f>
        <v>-</v>
      </c>
      <c r="M1040" s="1132" t="str">
        <f>IF(ISNUMBER(MATCH(F1040,Sep_Inputs_Calc!O:O,0)),"Sep","-")</f>
        <v>-</v>
      </c>
      <c r="N1040" s="1132" t="str">
        <f>IF(ISNUMBER(MATCH(F1794,Oct_Inputs_Calc!O:O,0)),"Oct","-")</f>
        <v>-</v>
      </c>
      <c r="O1040" s="1132"/>
      <c r="P1040" s="1138" t="str">
        <f>IF(A1040=
"A",_xlfn.XLOOKUP(F1040,'Section A - Public Patients'!T:T,'Section A - Public Patients'!S:S),
IF(A1040="B",_xlfn.XLOOKUP(F1040,'Section B - Private Patients'!T:T,'Section B - Private Patients'!S:S),
IF(A1040="C",_xlfn.XLOOKUP(F1040,'Section C - Psych &amp; Mental Hlth'!T:T,'Section C - Psych &amp; Mental Hlth'!S:S),
IF(A1040="D",_xlfn.XLOOKUP(F1040,'Section D - Res Com.Care, MPHS '!T:T,'Section D - Res Com.Care, MPHS '!S:S),
IF(A1040="E",_xlfn.XLOOKUP(F1040,'Section E - Miscellaneous '!T:T,'Section E - Miscellaneous '!S:S))))))</f>
        <v>SPECIAL</v>
      </c>
      <c r="Q1040" s="1145">
        <f>IF(A1040=
"A",_xlfn.XLOOKUP(F1040,'Section A - Public Patients'!T:T,'Section A - Public Patients'!V:V),
IF(A1040="B",_xlfn.XLOOKUP(F1040,'Section B - Private Patients'!T:T,'Section B - Private Patients'!V:V),
IF(A1040="C",_xlfn.XLOOKUP(F1040,'Section C - Psych &amp; Mental Hlth'!T:T,'Section C - Psych &amp; Mental Hlth'!V:V),
IF(A1040="D",_xlfn.XLOOKUP(F1040,'Section D - Res Com.Care, MPHS '!T:T,'Section D - Res Com.Care, MPHS '!V:V),
IF(A1040="E",_xlfn.XLOOKUP(F1040,'Section E - Miscellaneous '!T:T,'Section E - Miscellaneous '!V:V))))))</f>
        <v>0</v>
      </c>
      <c r="R1040" s="1202" t="str">
        <f t="shared" si="52"/>
        <v>NilProvision of Medical Certificate (covered under MAIC grant between QH and MAIC)Nil</v>
      </c>
    </row>
    <row r="1041" spans="1:18" ht="25.5" x14ac:dyDescent="0.2">
      <c r="A1041" s="1078" t="str">
        <f t="shared" si="51"/>
        <v>E</v>
      </c>
      <c r="B1041" s="1086" t="s">
        <v>1611</v>
      </c>
      <c r="C1041" s="1438" t="s">
        <v>6181</v>
      </c>
      <c r="D1041" s="2100" t="s">
        <v>3219</v>
      </c>
      <c r="E1041" s="1438" t="s">
        <v>6181</v>
      </c>
      <c r="F1041" s="1132" t="s">
        <v>5441</v>
      </c>
      <c r="G1041" s="1132"/>
      <c r="H1041" s="1132"/>
      <c r="I1041" s="1132" t="str">
        <f t="shared" si="53"/>
        <v>---------</v>
      </c>
      <c r="J1041" s="1132" t="str">
        <f>IF(ISNUMBER(MATCH(F1041,Jan_Inputs_Calc!O:O,0)),"Jan","-")</f>
        <v>-</v>
      </c>
      <c r="K1041" s="1132" t="str">
        <f>IF(ISNUMBER(MATCH(F1041,Mar_Inputs_Calc_exHACC!O:O,0)),"Mar","-")</f>
        <v>-</v>
      </c>
      <c r="L1041" s="1132" t="str">
        <f>IF(ISNUMBER(MATCH(F1041,Jul_Inputs_Calc!P:P,0)),"Jul","-")</f>
        <v>-</v>
      </c>
      <c r="M1041" s="1132" t="str">
        <f>IF(ISNUMBER(MATCH(F1041,Sep_Inputs_Calc!O:O,0)),"Sep","-")</f>
        <v>-</v>
      </c>
      <c r="N1041" s="1132" t="str">
        <f>IF(ISNUMBER(MATCH(F1795,Oct_Inputs_Calc!O:O,0)),"Oct","-")</f>
        <v>-</v>
      </c>
      <c r="O1041" s="1132"/>
      <c r="P1041" s="1138" t="str">
        <f>IF(A1041=
"A",_xlfn.XLOOKUP(F1041,'Section A - Public Patients'!T:T,'Section A - Public Patients'!S:S),
IF(A1041="B",_xlfn.XLOOKUP(F1041,'Section B - Private Patients'!T:T,'Section B - Private Patients'!S:S),
IF(A1041="C",_xlfn.XLOOKUP(F1041,'Section C - Psych &amp; Mental Hlth'!T:T,'Section C - Psych &amp; Mental Hlth'!S:S),
IF(A1041="D",_xlfn.XLOOKUP(F1041,'Section D - Res Com.Care, MPHS '!T:T,'Section D - Res Com.Care, MPHS '!S:S),
IF(A1041="E",_xlfn.XLOOKUP(F1041,'Section E - Miscellaneous '!T:T,'Section E - Miscellaneous '!S:S))))))</f>
        <v>SPECIAL</v>
      </c>
      <c r="Q1041" s="1145">
        <f>IF(A1041=
"A",_xlfn.XLOOKUP(F1041,'Section A - Public Patients'!T:T,'Section A - Public Patients'!V:V),
IF(A1041="B",_xlfn.XLOOKUP(F1041,'Section B - Private Patients'!T:T,'Section B - Private Patients'!V:V),
IF(A1041="C",_xlfn.XLOOKUP(F1041,'Section C - Psych &amp; Mental Hlth'!T:T,'Section C - Psych &amp; Mental Hlth'!V:V),
IF(A1041="D",_xlfn.XLOOKUP(F1041,'Section D - Res Com.Care, MPHS '!T:T,'Section D - Res Com.Care, MPHS '!V:V),
IF(A1041="E",_xlfn.XLOOKUP(F1041,'Section E - Miscellaneous '!T:T,'Section E - Miscellaneous '!V:V))))))</f>
        <v>0</v>
      </c>
      <c r="R1041" s="1202" t="str">
        <f t="shared" si="52"/>
        <v>NilOther forms of access eg. CD ROMs, Colour Copies, digital/electronic media etc.Nil</v>
      </c>
    </row>
    <row r="1042" spans="1:18" ht="25.5" x14ac:dyDescent="0.2">
      <c r="A1042" s="1078" t="str">
        <f t="shared" si="51"/>
        <v>E</v>
      </c>
      <c r="B1042" s="1086" t="s">
        <v>1615</v>
      </c>
      <c r="C1042" s="1438" t="s">
        <v>6181</v>
      </c>
      <c r="D1042" s="1092" t="s">
        <v>3919</v>
      </c>
      <c r="E1042" s="1438">
        <v>90007485</v>
      </c>
      <c r="F1042" s="1132" t="s">
        <v>5442</v>
      </c>
      <c r="G1042" s="1132"/>
      <c r="H1042" s="1132"/>
      <c r="I1042" s="1132" t="str">
        <f t="shared" si="53"/>
        <v>---------</v>
      </c>
      <c r="J1042" s="1132" t="str">
        <f>IF(ISNUMBER(MATCH(F1042,Jan_Inputs_Calc!O:O,0)),"Jan","-")</f>
        <v>-</v>
      </c>
      <c r="K1042" s="1132" t="str">
        <f>IF(ISNUMBER(MATCH(F1042,Mar_Inputs_Calc_exHACC!O:O,0)),"Mar","-")</f>
        <v>-</v>
      </c>
      <c r="L1042" s="1132" t="str">
        <f>IF(ISNUMBER(MATCH(F1042,Jul_Inputs_Calc!P:P,0)),"Jul","-")</f>
        <v>-</v>
      </c>
      <c r="M1042" s="1132" t="str">
        <f>IF(ISNUMBER(MATCH(F1042,Sep_Inputs_Calc!O:O,0)),"Sep","-")</f>
        <v>-</v>
      </c>
      <c r="N1042" s="1132" t="str">
        <f>IF(ISNUMBER(MATCH(F1796,Oct_Inputs_Calc!O:O,0)),"Oct","-")</f>
        <v>-</v>
      </c>
      <c r="O1042" s="1132"/>
      <c r="P1042" s="1138" t="str">
        <f>IF(A1042=
"A",_xlfn.XLOOKUP(F1042,'Section A - Public Patients'!T:T,'Section A - Public Patients'!S:S),
IF(A1042="B",_xlfn.XLOOKUP(F1042,'Section B - Private Patients'!T:T,'Section B - Private Patients'!S:S),
IF(A1042="C",_xlfn.XLOOKUP(F1042,'Section C - Psych &amp; Mental Hlth'!T:T,'Section C - Psych &amp; Mental Hlth'!S:S),
IF(A1042="D",_xlfn.XLOOKUP(F1042,'Section D - Res Com.Care, MPHS '!T:T,'Section D - Res Com.Care, MPHS '!S:S),
IF(A1042="E",_xlfn.XLOOKUP(F1042,'Section E - Miscellaneous '!T:T,'Section E - Miscellaneous '!S:S))))))</f>
        <v>INPUT</v>
      </c>
      <c r="Q1042" s="1145" t="str">
        <f>IF(A1042=
"A",_xlfn.XLOOKUP(F1042,'Section A - Public Patients'!T:T,'Section A - Public Patients'!V:V),
IF(A1042="B",_xlfn.XLOOKUP(F1042,'Section B - Private Patients'!T:T,'Section B - Private Patients'!V:V),
IF(A1042="C",_xlfn.XLOOKUP(F1042,'Section C - Psych &amp; Mental Hlth'!T:T,'Section C - Psych &amp; Mental Hlth'!V:V),
IF(A1042="D",_xlfn.XLOOKUP(F1042,'Section D - Res Com.Care, MPHS '!T:T,'Section D - Res Com.Care, MPHS '!V:V),
IF(A1042="E",_xlfn.XLOOKUP(F1042,'Section E - Miscellaneous '!T:T,'Section E - Miscellaneous '!V:V))))))</f>
        <v>E-4.3-001</v>
      </c>
      <c r="R1042" s="1202" t="str">
        <f t="shared" si="52"/>
        <v>NilPhotocopy charge (S 29A PIPA 2002) (for each page in excess of 200 pages only) ( ie first 200 pages free) (disclosure is mandatory)90007485</v>
      </c>
    </row>
    <row r="1043" spans="1:18" x14ac:dyDescent="0.2">
      <c r="A1043" s="1078" t="str">
        <f t="shared" si="51"/>
        <v>E</v>
      </c>
      <c r="B1043" s="1086" t="s">
        <v>1615</v>
      </c>
      <c r="C1043" s="1438" t="s">
        <v>6181</v>
      </c>
      <c r="D1043" s="1089" t="s">
        <v>1618</v>
      </c>
      <c r="E1043" s="1438">
        <v>90006053</v>
      </c>
      <c r="F1043" s="1132" t="s">
        <v>5443</v>
      </c>
      <c r="G1043" s="1132"/>
      <c r="H1043" s="1132"/>
      <c r="I1043" s="1132" t="str">
        <f t="shared" si="53"/>
        <v>---------</v>
      </c>
      <c r="J1043" s="1132" t="str">
        <f>IF(ISNUMBER(MATCH(F1043,Jan_Inputs_Calc!O:O,0)),"Jan","-")</f>
        <v>-</v>
      </c>
      <c r="K1043" s="1132" t="str">
        <f>IF(ISNUMBER(MATCH(F1043,Mar_Inputs_Calc_exHACC!O:O,0)),"Mar","-")</f>
        <v>-</v>
      </c>
      <c r="L1043" s="1132" t="str">
        <f>IF(ISNUMBER(MATCH(F1043,Jul_Inputs_Calc!P:P,0)),"Jul","-")</f>
        <v>-</v>
      </c>
      <c r="M1043" s="1132" t="str">
        <f>IF(ISNUMBER(MATCH(F1043,Sep_Inputs_Calc!O:O,0)),"Sep","-")</f>
        <v>-</v>
      </c>
      <c r="N1043" s="1132" t="str">
        <f>IF(ISNUMBER(MATCH(F1797,Oct_Inputs_Calc!O:O,0)),"Oct","-")</f>
        <v>-</v>
      </c>
      <c r="O1043" s="1132"/>
      <c r="P1043" s="1138" t="str">
        <f>IF(A1043=
"A",_xlfn.XLOOKUP(F1043,'Section A - Public Patients'!T:T,'Section A - Public Patients'!S:S),
IF(A1043="B",_xlfn.XLOOKUP(F1043,'Section B - Private Patients'!T:T,'Section B - Private Patients'!S:S),
IF(A1043="C",_xlfn.XLOOKUP(F1043,'Section C - Psych &amp; Mental Hlth'!T:T,'Section C - Psych &amp; Mental Hlth'!S:S),
IF(A1043="D",_xlfn.XLOOKUP(F1043,'Section D - Res Com.Care, MPHS '!T:T,'Section D - Res Com.Care, MPHS '!S:S),
IF(A1043="E",_xlfn.XLOOKUP(F1043,'Section E - Miscellaneous '!T:T,'Section E - Miscellaneous '!S:S))))))</f>
        <v>INPUT-ND</v>
      </c>
      <c r="Q1043" s="1145" t="str">
        <f>IF(A1043=
"A",_xlfn.XLOOKUP(F1043,'Section A - Public Patients'!T:T,'Section A - Public Patients'!V:V),
IF(A1043="B",_xlfn.XLOOKUP(F1043,'Section B - Private Patients'!T:T,'Section B - Private Patients'!V:V),
IF(A1043="C",_xlfn.XLOOKUP(F1043,'Section C - Psych &amp; Mental Hlth'!T:T,'Section C - Psych &amp; Mental Hlth'!V:V),
IF(A1043="D",_xlfn.XLOOKUP(F1043,'Section D - Res Com.Care, MPHS '!T:T,'Section D - Res Com.Care, MPHS '!V:V),
IF(A1043="E",_xlfn.XLOOKUP(F1043,'Section E - Miscellaneous '!T:T,'Section E - Miscellaneous '!V:V))))))</f>
        <v>E-4.3-002</v>
      </c>
      <c r="R1043" s="1202" t="str">
        <f t="shared" si="52"/>
        <v>NilApplication / Processing charge - Medical and other records   90006053</v>
      </c>
    </row>
    <row r="1044" spans="1:18" x14ac:dyDescent="0.2">
      <c r="A1044" s="1078" t="str">
        <f t="shared" si="51"/>
        <v>E</v>
      </c>
      <c r="B1044" s="1086" t="s">
        <v>1615</v>
      </c>
      <c r="C1044" s="1438" t="s">
        <v>6181</v>
      </c>
      <c r="D1044" s="1089" t="s">
        <v>1619</v>
      </c>
      <c r="E1044" s="1438">
        <v>90007486</v>
      </c>
      <c r="F1044" s="1132" t="s">
        <v>5444</v>
      </c>
      <c r="G1044" s="1132"/>
      <c r="H1044" s="1132"/>
      <c r="I1044" s="1132" t="str">
        <f t="shared" si="53"/>
        <v>---------</v>
      </c>
      <c r="J1044" s="1132" t="str">
        <f>IF(ISNUMBER(MATCH(F1044,Jan_Inputs_Calc!O:O,0)),"Jan","-")</f>
        <v>-</v>
      </c>
      <c r="K1044" s="1132" t="str">
        <f>IF(ISNUMBER(MATCH(F1044,Mar_Inputs_Calc_exHACC!O:O,0)),"Mar","-")</f>
        <v>-</v>
      </c>
      <c r="L1044" s="1132" t="str">
        <f>IF(ISNUMBER(MATCH(F1044,Jul_Inputs_Calc!P:P,0)),"Jul","-")</f>
        <v>-</v>
      </c>
      <c r="M1044" s="1132" t="str">
        <f>IF(ISNUMBER(MATCH(F1044,Sep_Inputs_Calc!O:O,0)),"Sep","-")</f>
        <v>-</v>
      </c>
      <c r="N1044" s="1132" t="str">
        <f>IF(ISNUMBER(MATCH(F1798,Oct_Inputs_Calc!O:O,0)),"Oct","-")</f>
        <v>-</v>
      </c>
      <c r="O1044" s="1132"/>
      <c r="P1044" s="1138" t="str">
        <f>IF(A1044=
"A",_xlfn.XLOOKUP(F1044,'Section A - Public Patients'!T:T,'Section A - Public Patients'!S:S),
IF(A1044="B",_xlfn.XLOOKUP(F1044,'Section B - Private Patients'!T:T,'Section B - Private Patients'!S:S),
IF(A1044="C",_xlfn.XLOOKUP(F1044,'Section C - Psych &amp; Mental Hlth'!T:T,'Section C - Psych &amp; Mental Hlth'!S:S),
IF(A1044="D",_xlfn.XLOOKUP(F1044,'Section D - Res Com.Care, MPHS '!T:T,'Section D - Res Com.Care, MPHS '!S:S),
IF(A1044="E",_xlfn.XLOOKUP(F1044,'Section E - Miscellaneous '!T:T,'Section E - Miscellaneous '!S:S))))))</f>
        <v>LINKED</v>
      </c>
      <c r="Q1044" s="1145" t="str">
        <f>IF(A1044=
"A",_xlfn.XLOOKUP(F1044,'Section A - Public Patients'!T:T,'Section A - Public Patients'!V:V),
IF(A1044="B",_xlfn.XLOOKUP(F1044,'Section B - Private Patients'!T:T,'Section B - Private Patients'!V:V),
IF(A1044="C",_xlfn.XLOOKUP(F1044,'Section C - Psych &amp; Mental Hlth'!T:T,'Section C - Psych &amp; Mental Hlth'!V:V),
IF(A1044="D",_xlfn.XLOOKUP(F1044,'Section D - Res Com.Care, MPHS '!T:T,'Section D - Res Com.Care, MPHS '!V:V),
IF(A1044="E",_xlfn.XLOOKUP(F1044,'Section E - Miscellaneous '!T:T,'Section E - Miscellaneous '!V:V))))))</f>
        <v>E-4.3-001</v>
      </c>
      <c r="R1044" s="1202" t="str">
        <f t="shared" si="52"/>
        <v>NilPhotocopy charge (B&amp;W A4 size) - per page  90007486</v>
      </c>
    </row>
    <row r="1045" spans="1:18" x14ac:dyDescent="0.2">
      <c r="A1045" s="1078" t="str">
        <f t="shared" si="51"/>
        <v>E</v>
      </c>
      <c r="B1045" s="1086" t="s">
        <v>1615</v>
      </c>
      <c r="C1045" s="1438" t="s">
        <v>6181</v>
      </c>
      <c r="D1045" s="1092" t="s">
        <v>1620</v>
      </c>
      <c r="E1045" s="1438">
        <v>90006531</v>
      </c>
      <c r="F1045" s="1132" t="s">
        <v>5445</v>
      </c>
      <c r="G1045" s="1132"/>
      <c r="H1045" s="1132"/>
      <c r="I1045" s="1132" t="str">
        <f t="shared" si="53"/>
        <v>---------</v>
      </c>
      <c r="J1045" s="1132" t="str">
        <f>IF(ISNUMBER(MATCH(F1045,Jan_Inputs_Calc!O:O,0)),"Jan","-")</f>
        <v>-</v>
      </c>
      <c r="K1045" s="1132" t="str">
        <f>IF(ISNUMBER(MATCH(F1045,Mar_Inputs_Calc_exHACC!O:O,0)),"Mar","-")</f>
        <v>-</v>
      </c>
      <c r="L1045" s="1132" t="str">
        <f>IF(ISNUMBER(MATCH(F1045,Jul_Inputs_Calc!P:P,0)),"Jul","-")</f>
        <v>-</v>
      </c>
      <c r="M1045" s="1132" t="str">
        <f>IF(ISNUMBER(MATCH(F1045,Sep_Inputs_Calc!O:O,0)),"Sep","-")</f>
        <v>-</v>
      </c>
      <c r="N1045" s="1132" t="str">
        <f>IF(ISNUMBER(MATCH(F1799,Oct_Inputs_Calc!O:O,0)),"Oct","-")</f>
        <v>-</v>
      </c>
      <c r="O1045" s="1132"/>
      <c r="P1045" s="1138" t="str">
        <f>IF(A1045=
"A",_xlfn.XLOOKUP(F1045,'Section A - Public Patients'!T:T,'Section A - Public Patients'!S:S),
IF(A1045="B",_xlfn.XLOOKUP(F1045,'Section B - Private Patients'!T:T,'Section B - Private Patients'!S:S),
IF(A1045="C",_xlfn.XLOOKUP(F1045,'Section C - Psych &amp; Mental Hlth'!T:T,'Section C - Psych &amp; Mental Hlth'!S:S),
IF(A1045="D",_xlfn.XLOOKUP(F1045,'Section D - Res Com.Care, MPHS '!T:T,'Section D - Res Com.Care, MPHS '!S:S),
IF(A1045="E",_xlfn.XLOOKUP(F1045,'Section E - Miscellaneous '!T:T,'Section E - Miscellaneous '!S:S))))))</f>
        <v>SPECIAL</v>
      </c>
      <c r="Q1045" s="1145">
        <f>IF(A1045=
"A",_xlfn.XLOOKUP(F1045,'Section A - Public Patients'!T:T,'Section A - Public Patients'!V:V),
IF(A1045="B",_xlfn.XLOOKUP(F1045,'Section B - Private Patients'!T:T,'Section B - Private Patients'!V:V),
IF(A1045="C",_xlfn.XLOOKUP(F1045,'Section C - Psych &amp; Mental Hlth'!T:T,'Section C - Psych &amp; Mental Hlth'!V:V),
IF(A1045="D",_xlfn.XLOOKUP(F1045,'Section D - Res Com.Care, MPHS '!T:T,'Section D - Res Com.Care, MPHS '!V:V),
IF(A1045="E",_xlfn.XLOOKUP(F1045,'Section E - Miscellaneous '!T:T,'Section E - Miscellaneous '!V:V))))))</f>
        <v>0</v>
      </c>
      <c r="R1045" s="1202" t="str">
        <f t="shared" si="52"/>
        <v>NilOther forms of access eg. CD ROMS etc90006531</v>
      </c>
    </row>
    <row r="1046" spans="1:18" ht="38.25" x14ac:dyDescent="0.2">
      <c r="A1046" s="1078" t="str">
        <f t="shared" si="51"/>
        <v>E</v>
      </c>
      <c r="B1046" s="1086" t="s">
        <v>1621</v>
      </c>
      <c r="C1046" s="1438" t="s">
        <v>6181</v>
      </c>
      <c r="D1046" s="1089" t="s">
        <v>3921</v>
      </c>
      <c r="E1046" s="1438">
        <v>90005695</v>
      </c>
      <c r="F1046" s="1132" t="s">
        <v>5446</v>
      </c>
      <c r="G1046" s="1132"/>
      <c r="H1046" s="1132"/>
      <c r="I1046" s="1132" t="str">
        <f t="shared" si="53"/>
        <v>----Jul----</v>
      </c>
      <c r="J1046" s="1132" t="str">
        <f>IF(ISNUMBER(MATCH(F1046,Jan_Inputs_Calc!O:O,0)),"Jan","-")</f>
        <v>-</v>
      </c>
      <c r="K1046" s="1132" t="str">
        <f>IF(ISNUMBER(MATCH(F1046,Mar_Inputs_Calc_exHACC!O:O,0)),"Mar","-")</f>
        <v>-</v>
      </c>
      <c r="L1046" s="1132" t="str">
        <f>IF(ISNUMBER(MATCH(F1046,Jul_Inputs_Calc!P:P,0)),"Jul","-")</f>
        <v>Jul</v>
      </c>
      <c r="M1046" s="1132" t="str">
        <f>IF(ISNUMBER(MATCH(F1046,Sep_Inputs_Calc!O:O,0)),"Sep","-")</f>
        <v>-</v>
      </c>
      <c r="N1046" s="1132" t="str">
        <f>IF(ISNUMBER(MATCH(F1800,Oct_Inputs_Calc!O:O,0)),"Oct","-")</f>
        <v>-</v>
      </c>
      <c r="O1046" s="1132"/>
      <c r="P1046" s="1138" t="str">
        <f>IF(A1046=
"A",_xlfn.XLOOKUP(F1046,'Section A - Public Patients'!T:T,'Section A - Public Patients'!S:S),
IF(A1046="B",_xlfn.XLOOKUP(F1046,'Section B - Private Patients'!T:T,'Section B - Private Patients'!S:S),
IF(A1046="C",_xlfn.XLOOKUP(F1046,'Section C - Psych &amp; Mental Hlth'!T:T,'Section C - Psych &amp; Mental Hlth'!S:S),
IF(A1046="D",_xlfn.XLOOKUP(F1046,'Section D - Res Com.Care, MPHS '!T:T,'Section D - Res Com.Care, MPHS '!S:S),
IF(A1046="E",_xlfn.XLOOKUP(F1046,'Section E - Miscellaneous '!T:T,'Section E - Miscellaneous '!S:S))))))</f>
        <v>INPUT-ND</v>
      </c>
      <c r="Q1046" s="1145" t="str">
        <f>IF(A1046=
"A",_xlfn.XLOOKUP(F1046,'Section A - Public Patients'!T:T,'Section A - Public Patients'!V:V),
IF(A1046="B",_xlfn.XLOOKUP(F1046,'Section B - Private Patients'!T:T,'Section B - Private Patients'!V:V),
IF(A1046="C",_xlfn.XLOOKUP(F1046,'Section C - Psych &amp; Mental Hlth'!T:T,'Section C - Psych &amp; Mental Hlth'!V:V),
IF(A1046="D",_xlfn.XLOOKUP(F1046,'Section D - Res Com.Care, MPHS '!T:T,'Section D - Res Com.Care, MPHS '!V:V),
IF(A1046="E",_xlfn.XLOOKUP(F1046,'Section E - Miscellaneous '!T:T,'Section E - Miscellaneous '!V:V))))))</f>
        <v>E-4.3-005</v>
      </c>
      <c r="R1046" s="1202" t="str">
        <f t="shared" si="52"/>
        <v>NilAmount payable for giving a copy of, or extract from, the document 
(A4 Size) - first copy - each page (upto the maximum fee for first copy see below)90005695</v>
      </c>
    </row>
    <row r="1047" spans="1:18" ht="25.5" x14ac:dyDescent="0.2">
      <c r="A1047" s="1078" t="str">
        <f t="shared" si="51"/>
        <v>E</v>
      </c>
      <c r="B1047" s="1086" t="s">
        <v>1621</v>
      </c>
      <c r="C1047" s="1438" t="s">
        <v>6181</v>
      </c>
      <c r="D1047" s="1089" t="s">
        <v>4236</v>
      </c>
      <c r="E1047" s="1438">
        <v>90007488</v>
      </c>
      <c r="F1047" s="1132" t="s">
        <v>5447</v>
      </c>
      <c r="G1047" s="1132"/>
      <c r="H1047" s="1132"/>
      <c r="I1047" s="1132" t="str">
        <f t="shared" si="53"/>
        <v>----Jul----</v>
      </c>
      <c r="J1047" s="1132" t="str">
        <f>IF(ISNUMBER(MATCH(F1047,Jan_Inputs_Calc!O:O,0)),"Jan","-")</f>
        <v>-</v>
      </c>
      <c r="K1047" s="1132" t="str">
        <f>IF(ISNUMBER(MATCH(F1047,Mar_Inputs_Calc_exHACC!O:O,0)),"Mar","-")</f>
        <v>-</v>
      </c>
      <c r="L1047" s="1132" t="str">
        <f>IF(ISNUMBER(MATCH(F1047,Jul_Inputs_Calc!P:P,0)),"Jul","-")</f>
        <v>Jul</v>
      </c>
      <c r="M1047" s="1132" t="str">
        <f>IF(ISNUMBER(MATCH(F1047,Sep_Inputs_Calc!O:O,0)),"Sep","-")</f>
        <v>-</v>
      </c>
      <c r="N1047" s="1132" t="str">
        <f>IF(ISNUMBER(MATCH(F1801,Oct_Inputs_Calc!O:O,0)),"Oct","-")</f>
        <v>-</v>
      </c>
      <c r="O1047" s="1132"/>
      <c r="P1047" s="1138" t="str">
        <f>IF(A1047=
"A",_xlfn.XLOOKUP(F1047,'Section A - Public Patients'!T:T,'Section A - Public Patients'!S:S),
IF(A1047="B",_xlfn.XLOOKUP(F1047,'Section B - Private Patients'!T:T,'Section B - Private Patients'!S:S),
IF(A1047="C",_xlfn.XLOOKUP(F1047,'Section C - Psych &amp; Mental Hlth'!T:T,'Section C - Psych &amp; Mental Hlth'!S:S),
IF(A1047="D",_xlfn.XLOOKUP(F1047,'Section D - Res Com.Care, MPHS '!T:T,'Section D - Res Com.Care, MPHS '!S:S),
IF(A1047="E",_xlfn.XLOOKUP(F1047,'Section E - Miscellaneous '!T:T,'Section E - Miscellaneous '!S:S))))))</f>
        <v>INPUT-ND</v>
      </c>
      <c r="Q1047" s="1145" t="str">
        <f>IF(A1047=
"A",_xlfn.XLOOKUP(F1047,'Section A - Public Patients'!T:T,'Section A - Public Patients'!V:V),
IF(A1047="B",_xlfn.XLOOKUP(F1047,'Section B - Private Patients'!T:T,'Section B - Private Patients'!V:V),
IF(A1047="C",_xlfn.XLOOKUP(F1047,'Section C - Psych &amp; Mental Hlth'!T:T,'Section C - Psych &amp; Mental Hlth'!V:V),
IF(A1047="D",_xlfn.XLOOKUP(F1047,'Section D - Res Com.Care, MPHS '!T:T,'Section D - Res Com.Care, MPHS '!V:V),
IF(A1047="E",_xlfn.XLOOKUP(F1047,'Section E - Miscellaneous '!T:T,'Section E - Miscellaneous '!V:V))))))</f>
        <v>E-4.3-006</v>
      </c>
      <c r="R1047" s="1202" t="str">
        <f t="shared" si="52"/>
        <v>NilAmount payable for giving a copy of, or extract from, the document 
(A4 Size) - maximum fee for first copy90007488</v>
      </c>
    </row>
    <row r="1048" spans="1:18" ht="38.25" x14ac:dyDescent="0.2">
      <c r="A1048" s="1078" t="str">
        <f t="shared" si="51"/>
        <v>E</v>
      </c>
      <c r="B1048" s="1086" t="s">
        <v>1621</v>
      </c>
      <c r="C1048" s="1438" t="s">
        <v>6181</v>
      </c>
      <c r="D1048" s="1089" t="s">
        <v>3920</v>
      </c>
      <c r="E1048" s="1438">
        <v>90006532</v>
      </c>
      <c r="F1048" s="1132" t="s">
        <v>5448</v>
      </c>
      <c r="G1048" s="1132"/>
      <c r="H1048" s="1132"/>
      <c r="I1048" s="1132" t="str">
        <f t="shared" si="53"/>
        <v>----Jul----</v>
      </c>
      <c r="J1048" s="1132" t="str">
        <f>IF(ISNUMBER(MATCH(F1048,Jan_Inputs_Calc!O:O,0)),"Jan","-")</f>
        <v>-</v>
      </c>
      <c r="K1048" s="1132" t="str">
        <f>IF(ISNUMBER(MATCH(F1048,Mar_Inputs_Calc_exHACC!O:O,0)),"Mar","-")</f>
        <v>-</v>
      </c>
      <c r="L1048" s="1132" t="str">
        <f>IF(ISNUMBER(MATCH(F1048,Jul_Inputs_Calc!P:P,0)),"Jul","-")</f>
        <v>Jul</v>
      </c>
      <c r="M1048" s="1132" t="str">
        <f>IF(ISNUMBER(MATCH(F1048,Sep_Inputs_Calc!O:O,0)),"Sep","-")</f>
        <v>-</v>
      </c>
      <c r="N1048" s="1132" t="str">
        <f>IF(ISNUMBER(MATCH(F1802,Oct_Inputs_Calc!O:O,0)),"Oct","-")</f>
        <v>-</v>
      </c>
      <c r="O1048" s="1132"/>
      <c r="P1048" s="1138" t="str">
        <f>IF(A1048=
"A",_xlfn.XLOOKUP(F1048,'Section A - Public Patients'!T:T,'Section A - Public Patients'!S:S),
IF(A1048="B",_xlfn.XLOOKUP(F1048,'Section B - Private Patients'!T:T,'Section B - Private Patients'!S:S),
IF(A1048="C",_xlfn.XLOOKUP(F1048,'Section C - Psych &amp; Mental Hlth'!T:T,'Section C - Psych &amp; Mental Hlth'!S:S),
IF(A1048="D",_xlfn.XLOOKUP(F1048,'Section D - Res Com.Care, MPHS '!T:T,'Section D - Res Com.Care, MPHS '!S:S),
IF(A1048="E",_xlfn.XLOOKUP(F1048,'Section E - Miscellaneous '!T:T,'Section E - Miscellaneous '!S:S))))))</f>
        <v>INPUT-ND</v>
      </c>
      <c r="Q1048" s="1145" t="str">
        <f>IF(A1048=
"A",_xlfn.XLOOKUP(F1048,'Section A - Public Patients'!T:T,'Section A - Public Patients'!V:V),
IF(A1048="B",_xlfn.XLOOKUP(F1048,'Section B - Private Patients'!T:T,'Section B - Private Patients'!V:V),
IF(A1048="C",_xlfn.XLOOKUP(F1048,'Section C - Psych &amp; Mental Hlth'!T:T,'Section C - Psych &amp; Mental Hlth'!V:V),
IF(A1048="D",_xlfn.XLOOKUP(F1048,'Section D - Res Com.Care, MPHS '!T:T,'Section D - Res Com.Care, MPHS '!V:V),
IF(A1048="E",_xlfn.XLOOKUP(F1048,'Section E - Miscellaneous '!T:T,'Section E - Miscellaneous '!V:V))))))</f>
        <v>E-4.3-007</v>
      </c>
      <c r="R1048" s="1202" t="str">
        <f t="shared" si="52"/>
        <v>NilAmount payable for giving a copy of, or extract from, the document 
(A4 Size) - additional copy - each page (upto the maximum fee for aditional copy see below)90006532</v>
      </c>
    </row>
    <row r="1049" spans="1:18" ht="25.5" x14ac:dyDescent="0.2">
      <c r="A1049" s="1078" t="str">
        <f t="shared" si="51"/>
        <v>E</v>
      </c>
      <c r="B1049" s="1086" t="s">
        <v>1621</v>
      </c>
      <c r="C1049" s="1438" t="s">
        <v>6181</v>
      </c>
      <c r="D1049" s="1089" t="s">
        <v>4237</v>
      </c>
      <c r="E1049" s="1438">
        <v>90007489</v>
      </c>
      <c r="F1049" s="1132" t="s">
        <v>5449</v>
      </c>
      <c r="G1049" s="1132"/>
      <c r="H1049" s="1132"/>
      <c r="I1049" s="1132" t="str">
        <f t="shared" si="53"/>
        <v>----Jul----</v>
      </c>
      <c r="J1049" s="1132" t="str">
        <f>IF(ISNUMBER(MATCH(F1049,Jan_Inputs_Calc!O:O,0)),"Jan","-")</f>
        <v>-</v>
      </c>
      <c r="K1049" s="1132" t="str">
        <f>IF(ISNUMBER(MATCH(F1049,Mar_Inputs_Calc_exHACC!O:O,0)),"Mar","-")</f>
        <v>-</v>
      </c>
      <c r="L1049" s="1132" t="str">
        <f>IF(ISNUMBER(MATCH(F1049,Jul_Inputs_Calc!P:P,0)),"Jul","-")</f>
        <v>Jul</v>
      </c>
      <c r="M1049" s="1132" t="str">
        <f>IF(ISNUMBER(MATCH(F1049,Sep_Inputs_Calc!O:O,0)),"Sep","-")</f>
        <v>-</v>
      </c>
      <c r="N1049" s="1132" t="str">
        <f>IF(ISNUMBER(MATCH(F1803,Oct_Inputs_Calc!O:O,0)),"Oct","-")</f>
        <v>-</v>
      </c>
      <c r="O1049" s="1132"/>
      <c r="P1049" s="1138" t="str">
        <f>IF(A1049=
"A",_xlfn.XLOOKUP(F1049,'Section A - Public Patients'!T:T,'Section A - Public Patients'!S:S),
IF(A1049="B",_xlfn.XLOOKUP(F1049,'Section B - Private Patients'!T:T,'Section B - Private Patients'!S:S),
IF(A1049="C",_xlfn.XLOOKUP(F1049,'Section C - Psych &amp; Mental Hlth'!T:T,'Section C - Psych &amp; Mental Hlth'!S:S),
IF(A1049="D",_xlfn.XLOOKUP(F1049,'Section D - Res Com.Care, MPHS '!T:T,'Section D - Res Com.Care, MPHS '!S:S),
IF(A1049="E",_xlfn.XLOOKUP(F1049,'Section E - Miscellaneous '!T:T,'Section E - Miscellaneous '!S:S))))))</f>
        <v>INPUT-ND</v>
      </c>
      <c r="Q1049" s="1145" t="str">
        <f>IF(A1049=
"A",_xlfn.XLOOKUP(F1049,'Section A - Public Patients'!T:T,'Section A - Public Patients'!V:V),
IF(A1049="B",_xlfn.XLOOKUP(F1049,'Section B - Private Patients'!T:T,'Section B - Private Patients'!V:V),
IF(A1049="C",_xlfn.XLOOKUP(F1049,'Section C - Psych &amp; Mental Hlth'!T:T,'Section C - Psych &amp; Mental Hlth'!V:V),
IF(A1049="D",_xlfn.XLOOKUP(F1049,'Section D - Res Com.Care, MPHS '!T:T,'Section D - Res Com.Care, MPHS '!V:V),
IF(A1049="E",_xlfn.XLOOKUP(F1049,'Section E - Miscellaneous '!T:T,'Section E - Miscellaneous '!V:V))))))</f>
        <v>E-4.3-008</v>
      </c>
      <c r="R1049" s="1202" t="str">
        <f t="shared" si="52"/>
        <v>NilAmount payable for giving a copy of, or extract from, the document 
(A4 Size) - maximum fee for additional copy90007489</v>
      </c>
    </row>
    <row r="1050" spans="1:18" ht="25.5" x14ac:dyDescent="0.2">
      <c r="A1050" s="1078" t="str">
        <f t="shared" si="51"/>
        <v>E</v>
      </c>
      <c r="B1050" s="1086" t="s">
        <v>1621</v>
      </c>
      <c r="C1050" s="1438" t="s">
        <v>6181</v>
      </c>
      <c r="D1050" s="1089" t="s">
        <v>1624</v>
      </c>
      <c r="E1050" s="1438">
        <v>90006054</v>
      </c>
      <c r="F1050" s="1132" t="s">
        <v>5450</v>
      </c>
      <c r="G1050" s="1132"/>
      <c r="H1050" s="1132"/>
      <c r="I1050" s="1132" t="str">
        <f t="shared" si="53"/>
        <v>---------</v>
      </c>
      <c r="J1050" s="1132" t="str">
        <f>IF(ISNUMBER(MATCH(F1050,Jan_Inputs_Calc!O:O,0)),"Jan","-")</f>
        <v>-</v>
      </c>
      <c r="K1050" s="1132" t="str">
        <f>IF(ISNUMBER(MATCH(F1050,Mar_Inputs_Calc_exHACC!O:O,0)),"Mar","-")</f>
        <v>-</v>
      </c>
      <c r="L1050" s="1132" t="str">
        <f>IF(ISNUMBER(MATCH(F1050,Jul_Inputs_Calc!P:P,0)),"Jul","-")</f>
        <v>-</v>
      </c>
      <c r="M1050" s="1132" t="str">
        <f>IF(ISNUMBER(MATCH(F1050,Sep_Inputs_Calc!O:O,0)),"Sep","-")</f>
        <v>-</v>
      </c>
      <c r="N1050" s="1132" t="str">
        <f>IF(ISNUMBER(MATCH(F1804,Oct_Inputs_Calc!O:O,0)),"Oct","-")</f>
        <v>-</v>
      </c>
      <c r="O1050" s="1132"/>
      <c r="P1050" s="1138" t="str">
        <f>IF(A1050=
"A",_xlfn.XLOOKUP(F1050,'Section A - Public Patients'!T:T,'Section A - Public Patients'!S:S),
IF(A1050="B",_xlfn.XLOOKUP(F1050,'Section B - Private Patients'!T:T,'Section B - Private Patients'!S:S),
IF(A1050="C",_xlfn.XLOOKUP(F1050,'Section C - Psych &amp; Mental Hlth'!T:T,'Section C - Psych &amp; Mental Hlth'!S:S),
IF(A1050="D",_xlfn.XLOOKUP(F1050,'Section D - Res Com.Care, MPHS '!T:T,'Section D - Res Com.Care, MPHS '!S:S),
IF(A1050="E",_xlfn.XLOOKUP(F1050,'Section E - Miscellaneous '!T:T,'Section E - Miscellaneous '!S:S))))))</f>
        <v>SPECIAL</v>
      </c>
      <c r="Q1050" s="1145">
        <f>IF(A1050=
"A",_xlfn.XLOOKUP(F1050,'Section A - Public Patients'!T:T,'Section A - Public Patients'!V:V),
IF(A1050="B",_xlfn.XLOOKUP(F1050,'Section B - Private Patients'!T:T,'Section B - Private Patients'!V:V),
IF(A1050="C",_xlfn.XLOOKUP(F1050,'Section C - Psych &amp; Mental Hlth'!T:T,'Section C - Psych &amp; Mental Hlth'!V:V),
IF(A1050="D",_xlfn.XLOOKUP(F1050,'Section D - Res Com.Care, MPHS '!T:T,'Section D - Res Com.Care, MPHS '!V:V),
IF(A1050="E",_xlfn.XLOOKUP(F1050,'Section E - Miscellaneous '!T:T,'Section E - Miscellaneous '!V:V))))))</f>
        <v>0</v>
      </c>
      <c r="R1050" s="1202" t="str">
        <f t="shared" si="52"/>
        <v>NilAmount payable for giving a copy of, or extract from, the document 
(A4 Size) otherwise - the amount the agency considers reasonable.90006054</v>
      </c>
    </row>
    <row r="1051" spans="1:18" x14ac:dyDescent="0.2">
      <c r="A1051" s="1078" t="str">
        <f t="shared" si="51"/>
        <v>E</v>
      </c>
      <c r="B1051" s="1086" t="s">
        <v>1621</v>
      </c>
      <c r="C1051" s="1438" t="s">
        <v>6181</v>
      </c>
      <c r="D1051" s="1089" t="s">
        <v>1622</v>
      </c>
      <c r="E1051" s="1438">
        <v>90007487</v>
      </c>
      <c r="F1051" s="1132" t="s">
        <v>5451</v>
      </c>
      <c r="G1051" s="1132"/>
      <c r="H1051" s="1132"/>
      <c r="I1051" s="1132" t="str">
        <f t="shared" si="53"/>
        <v>----Jul----</v>
      </c>
      <c r="J1051" s="1132" t="str">
        <f>IF(ISNUMBER(MATCH(F1051,Jan_Inputs_Calc!O:O,0)),"Jan","-")</f>
        <v>-</v>
      </c>
      <c r="K1051" s="1132" t="str">
        <f>IF(ISNUMBER(MATCH(F1051,Mar_Inputs_Calc_exHACC!O:O,0)),"Mar","-")</f>
        <v>-</v>
      </c>
      <c r="L1051" s="1132" t="str">
        <f>IF(ISNUMBER(MATCH(F1051,Jul_Inputs_Calc!P:P,0)),"Jul","-")</f>
        <v>Jul</v>
      </c>
      <c r="M1051" s="1132" t="str">
        <f>IF(ISNUMBER(MATCH(F1051,Sep_Inputs_Calc!O:O,0)),"Sep","-")</f>
        <v>-</v>
      </c>
      <c r="N1051" s="1132" t="str">
        <f>IF(ISNUMBER(MATCH(F1805,Oct_Inputs_Calc!O:O,0)),"Oct","-")</f>
        <v>-</v>
      </c>
      <c r="O1051" s="1132"/>
      <c r="P1051" s="1138" t="str">
        <f>IF(A1051=
"A",_xlfn.XLOOKUP(F1051,'Section A - Public Patients'!T:T,'Section A - Public Patients'!S:S),
IF(A1051="B",_xlfn.XLOOKUP(F1051,'Section B - Private Patients'!T:T,'Section B - Private Patients'!S:S),
IF(A1051="C",_xlfn.XLOOKUP(F1051,'Section C - Psych &amp; Mental Hlth'!T:T,'Section C - Psych &amp; Mental Hlth'!S:S),
IF(A1051="D",_xlfn.XLOOKUP(F1051,'Section D - Res Com.Care, MPHS '!T:T,'Section D - Res Com.Care, MPHS '!S:S),
IF(A1051="E",_xlfn.XLOOKUP(F1051,'Section E - Miscellaneous '!T:T,'Section E - Miscellaneous '!S:S))))))</f>
        <v>INPUT-ND</v>
      </c>
      <c r="Q1051" s="1145" t="str">
        <f>IF(A1051=
"A",_xlfn.XLOOKUP(F1051,'Section A - Public Patients'!T:T,'Section A - Public Patients'!V:V),
IF(A1051="B",_xlfn.XLOOKUP(F1051,'Section B - Private Patients'!T:T,'Section B - Private Patients'!V:V),
IF(A1051="C",_xlfn.XLOOKUP(F1051,'Section C - Psych &amp; Mental Hlth'!T:T,'Section C - Psych &amp; Mental Hlth'!V:V),
IF(A1051="D",_xlfn.XLOOKUP(F1051,'Section D - Res Com.Care, MPHS '!T:T,'Section D - Res Com.Care, MPHS '!V:V),
IF(A1051="E",_xlfn.XLOOKUP(F1051,'Section E - Miscellaneous '!T:T,'Section E - Miscellaneous '!V:V))))))</f>
        <v>E-4.3-010</v>
      </c>
      <c r="R1051" s="1202" t="str">
        <f t="shared" si="52"/>
        <v>NilFee for each hour, or part of an hour for inspecting a document90007487</v>
      </c>
    </row>
    <row r="1052" spans="1:18" ht="38.25" x14ac:dyDescent="0.2">
      <c r="A1052" s="1078" t="str">
        <f t="shared" si="51"/>
        <v>E</v>
      </c>
      <c r="B1052" s="1086" t="s">
        <v>1626</v>
      </c>
      <c r="C1052" s="1438" t="s">
        <v>6181</v>
      </c>
      <c r="D1052" s="1089" t="s">
        <v>3921</v>
      </c>
      <c r="E1052" s="1438">
        <v>90005815</v>
      </c>
      <c r="F1052" s="1132" t="s">
        <v>5452</v>
      </c>
      <c r="G1052" s="1132"/>
      <c r="H1052" s="1132"/>
      <c r="I1052" s="1132" t="str">
        <f t="shared" si="53"/>
        <v>----Jul----</v>
      </c>
      <c r="J1052" s="1132" t="str">
        <f>IF(ISNUMBER(MATCH(F1052,Jan_Inputs_Calc!O:O,0)),"Jan","-")</f>
        <v>-</v>
      </c>
      <c r="K1052" s="1132" t="str">
        <f>IF(ISNUMBER(MATCH(F1052,Mar_Inputs_Calc_exHACC!O:O,0)),"Mar","-")</f>
        <v>-</v>
      </c>
      <c r="L1052" s="1132" t="str">
        <f>IF(ISNUMBER(MATCH(F1052,Jul_Inputs_Calc!P:P,0)),"Jul","-")</f>
        <v>Jul</v>
      </c>
      <c r="M1052" s="1132" t="str">
        <f>IF(ISNUMBER(MATCH(F1052,Sep_Inputs_Calc!O:O,0)),"Sep","-")</f>
        <v>-</v>
      </c>
      <c r="N1052" s="1132" t="str">
        <f>IF(ISNUMBER(MATCH(F1806,Oct_Inputs_Calc!O:O,0)),"Oct","-")</f>
        <v>-</v>
      </c>
      <c r="O1052" s="1132"/>
      <c r="P1052" s="1138" t="str">
        <f>IF(A1052=
"A",_xlfn.XLOOKUP(F1052,'Section A - Public Patients'!T:T,'Section A - Public Patients'!S:S),
IF(A1052="B",_xlfn.XLOOKUP(F1052,'Section B - Private Patients'!T:T,'Section B - Private Patients'!S:S),
IF(A1052="C",_xlfn.XLOOKUP(F1052,'Section C - Psych &amp; Mental Hlth'!T:T,'Section C - Psych &amp; Mental Hlth'!S:S),
IF(A1052="D",_xlfn.XLOOKUP(F1052,'Section D - Res Com.Care, MPHS '!T:T,'Section D - Res Com.Care, MPHS '!S:S),
IF(A1052="E",_xlfn.XLOOKUP(F1052,'Section E - Miscellaneous '!T:T,'Section E - Miscellaneous '!S:S))))))</f>
        <v>INPUT</v>
      </c>
      <c r="Q1052" s="1145" t="str">
        <f>IF(A1052=
"A",_xlfn.XLOOKUP(F1052,'Section A - Public Patients'!T:T,'Section A - Public Patients'!V:V),
IF(A1052="B",_xlfn.XLOOKUP(F1052,'Section B - Private Patients'!T:T,'Section B - Private Patients'!V:V),
IF(A1052="C",_xlfn.XLOOKUP(F1052,'Section C - Psych &amp; Mental Hlth'!T:T,'Section C - Psych &amp; Mental Hlth'!V:V),
IF(A1052="D",_xlfn.XLOOKUP(F1052,'Section D - Res Com.Care, MPHS '!T:T,'Section D - Res Com.Care, MPHS '!V:V),
IF(A1052="E",_xlfn.XLOOKUP(F1052,'Section E - Miscellaneous '!T:T,'Section E - Miscellaneous '!V:V))))))</f>
        <v>E-4.3-011</v>
      </c>
      <c r="R1052" s="1202" t="str">
        <f t="shared" si="52"/>
        <v>NilAmount payable for giving a copy of, or extract from, the document 
(A4 Size) - first copy - each page (upto the maximum fee for first copy see below)90005815</v>
      </c>
    </row>
    <row r="1053" spans="1:18" ht="25.5" x14ac:dyDescent="0.2">
      <c r="A1053" s="1078" t="str">
        <f t="shared" si="51"/>
        <v>E</v>
      </c>
      <c r="B1053" s="1086" t="s">
        <v>1626</v>
      </c>
      <c r="C1053" s="1438" t="s">
        <v>6181</v>
      </c>
      <c r="D1053" s="1089" t="s">
        <v>4238</v>
      </c>
      <c r="E1053" s="1438">
        <v>90007491</v>
      </c>
      <c r="F1053" s="1132" t="s">
        <v>5453</v>
      </c>
      <c r="G1053" s="1132"/>
      <c r="H1053" s="1132"/>
      <c r="I1053" s="1132" t="str">
        <f t="shared" si="53"/>
        <v>----Jul----</v>
      </c>
      <c r="J1053" s="1132" t="str">
        <f>IF(ISNUMBER(MATCH(F1053,Jan_Inputs_Calc!O:O,0)),"Jan","-")</f>
        <v>-</v>
      </c>
      <c r="K1053" s="1132" t="str">
        <f>IF(ISNUMBER(MATCH(F1053,Mar_Inputs_Calc_exHACC!O:O,0)),"Mar","-")</f>
        <v>-</v>
      </c>
      <c r="L1053" s="1132" t="str">
        <f>IF(ISNUMBER(MATCH(F1053,Jul_Inputs_Calc!P:P,0)),"Jul","-")</f>
        <v>Jul</v>
      </c>
      <c r="M1053" s="1132" t="str">
        <f>IF(ISNUMBER(MATCH(F1053,Sep_Inputs_Calc!O:O,0)),"Sep","-")</f>
        <v>-</v>
      </c>
      <c r="N1053" s="1132" t="str">
        <f>IF(ISNUMBER(MATCH(F1807,Oct_Inputs_Calc!O:O,0)),"Oct","-")</f>
        <v>-</v>
      </c>
      <c r="O1053" s="1132"/>
      <c r="P1053" s="1138" t="str">
        <f>IF(A1053=
"A",_xlfn.XLOOKUP(F1053,'Section A - Public Patients'!T:T,'Section A - Public Patients'!S:S),
IF(A1053="B",_xlfn.XLOOKUP(F1053,'Section B - Private Patients'!T:T,'Section B - Private Patients'!S:S),
IF(A1053="C",_xlfn.XLOOKUP(F1053,'Section C - Psych &amp; Mental Hlth'!T:T,'Section C - Psych &amp; Mental Hlth'!S:S),
IF(A1053="D",_xlfn.XLOOKUP(F1053,'Section D - Res Com.Care, MPHS '!T:T,'Section D - Res Com.Care, MPHS '!S:S),
IF(A1053="E",_xlfn.XLOOKUP(F1053,'Section E - Miscellaneous '!T:T,'Section E - Miscellaneous '!S:S))))))</f>
        <v>INPUT</v>
      </c>
      <c r="Q1053" s="1145" t="str">
        <f>IF(A1053=
"A",_xlfn.XLOOKUP(F1053,'Section A - Public Patients'!T:T,'Section A - Public Patients'!V:V),
IF(A1053="B",_xlfn.XLOOKUP(F1053,'Section B - Private Patients'!T:T,'Section B - Private Patients'!V:V),
IF(A1053="C",_xlfn.XLOOKUP(F1053,'Section C - Psych &amp; Mental Hlth'!T:T,'Section C - Psych &amp; Mental Hlth'!V:V),
IF(A1053="D",_xlfn.XLOOKUP(F1053,'Section D - Res Com.Care, MPHS '!T:T,'Section D - Res Com.Care, MPHS '!V:V),
IF(A1053="E",_xlfn.XLOOKUP(F1053,'Section E - Miscellaneous '!T:T,'Section E - Miscellaneous '!V:V))))))</f>
        <v>E-4.3-012</v>
      </c>
      <c r="R1053" s="1202" t="str">
        <f t="shared" si="52"/>
        <v>NilAmount payable for giving a copy of, or extract from, the document 
(A4 Size) - maximum fee for first copy90007491</v>
      </c>
    </row>
    <row r="1054" spans="1:18" ht="38.25" x14ac:dyDescent="0.2">
      <c r="A1054" s="1078" t="str">
        <f t="shared" si="51"/>
        <v>E</v>
      </c>
      <c r="B1054" s="1086" t="s">
        <v>1626</v>
      </c>
      <c r="C1054" s="1438" t="s">
        <v>6181</v>
      </c>
      <c r="D1054" s="1089" t="s">
        <v>3922</v>
      </c>
      <c r="E1054" s="1438">
        <v>90006533</v>
      </c>
      <c r="F1054" s="1132" t="s">
        <v>5454</v>
      </c>
      <c r="G1054" s="1132"/>
      <c r="H1054" s="1132"/>
      <c r="I1054" s="1132" t="str">
        <f t="shared" si="53"/>
        <v>----Jul----</v>
      </c>
      <c r="J1054" s="1132" t="str">
        <f>IF(ISNUMBER(MATCH(F1054,Jan_Inputs_Calc!O:O,0)),"Jan","-")</f>
        <v>-</v>
      </c>
      <c r="K1054" s="1132" t="str">
        <f>IF(ISNUMBER(MATCH(F1054,Mar_Inputs_Calc_exHACC!O:O,0)),"Mar","-")</f>
        <v>-</v>
      </c>
      <c r="L1054" s="1132" t="str">
        <f>IF(ISNUMBER(MATCH(F1054,Jul_Inputs_Calc!P:P,0)),"Jul","-")</f>
        <v>Jul</v>
      </c>
      <c r="M1054" s="1132" t="str">
        <f>IF(ISNUMBER(MATCH(F1054,Sep_Inputs_Calc!O:O,0)),"Sep","-")</f>
        <v>-</v>
      </c>
      <c r="N1054" s="1132" t="str">
        <f>IF(ISNUMBER(MATCH(F1808,Oct_Inputs_Calc!O:O,0)),"Oct","-")</f>
        <v>-</v>
      </c>
      <c r="O1054" s="1132"/>
      <c r="P1054" s="1138" t="str">
        <f>IF(A1054=
"A",_xlfn.XLOOKUP(F1054,'Section A - Public Patients'!T:T,'Section A - Public Patients'!S:S),
IF(A1054="B",_xlfn.XLOOKUP(F1054,'Section B - Private Patients'!T:T,'Section B - Private Patients'!S:S),
IF(A1054="C",_xlfn.XLOOKUP(F1054,'Section C - Psych &amp; Mental Hlth'!T:T,'Section C - Psych &amp; Mental Hlth'!S:S),
IF(A1054="D",_xlfn.XLOOKUP(F1054,'Section D - Res Com.Care, MPHS '!T:T,'Section D - Res Com.Care, MPHS '!S:S),
IF(A1054="E",_xlfn.XLOOKUP(F1054,'Section E - Miscellaneous '!T:T,'Section E - Miscellaneous '!S:S))))))</f>
        <v>INPUT</v>
      </c>
      <c r="Q1054" s="1145" t="str">
        <f>IF(A1054=
"A",_xlfn.XLOOKUP(F1054,'Section A - Public Patients'!T:T,'Section A - Public Patients'!V:V),
IF(A1054="B",_xlfn.XLOOKUP(F1054,'Section B - Private Patients'!T:T,'Section B - Private Patients'!V:V),
IF(A1054="C",_xlfn.XLOOKUP(F1054,'Section C - Psych &amp; Mental Hlth'!T:T,'Section C - Psych &amp; Mental Hlth'!V:V),
IF(A1054="D",_xlfn.XLOOKUP(F1054,'Section D - Res Com.Care, MPHS '!T:T,'Section D - Res Com.Care, MPHS '!V:V),
IF(A1054="E",_xlfn.XLOOKUP(F1054,'Section E - Miscellaneous '!T:T,'Section E - Miscellaneous '!V:V))))))</f>
        <v>E-4.3-013</v>
      </c>
      <c r="R1054" s="1202" t="str">
        <f t="shared" si="52"/>
        <v>NilAmount payable for giving a copy of, or extract from, the document 
(A4 Size) - additional copy - each page (upto the maximum fee for first copy see below)90006533</v>
      </c>
    </row>
    <row r="1055" spans="1:18" ht="25.5" x14ac:dyDescent="0.2">
      <c r="A1055" s="1078" t="str">
        <f t="shared" si="51"/>
        <v>E</v>
      </c>
      <c r="B1055" s="1086" t="s">
        <v>1626</v>
      </c>
      <c r="C1055" s="1438" t="s">
        <v>6181</v>
      </c>
      <c r="D1055" s="1089" t="s">
        <v>4237</v>
      </c>
      <c r="E1055" s="1438">
        <v>90007492</v>
      </c>
      <c r="F1055" s="1132" t="s">
        <v>5455</v>
      </c>
      <c r="G1055" s="1132"/>
      <c r="H1055" s="1132"/>
      <c r="I1055" s="1132" t="str">
        <f t="shared" si="53"/>
        <v>----Jul----</v>
      </c>
      <c r="J1055" s="1132" t="str">
        <f>IF(ISNUMBER(MATCH(F1055,Jan_Inputs_Calc!O:O,0)),"Jan","-")</f>
        <v>-</v>
      </c>
      <c r="K1055" s="1132" t="str">
        <f>IF(ISNUMBER(MATCH(F1055,Mar_Inputs_Calc_exHACC!O:O,0)),"Mar","-")</f>
        <v>-</v>
      </c>
      <c r="L1055" s="1132" t="str">
        <f>IF(ISNUMBER(MATCH(F1055,Jul_Inputs_Calc!P:P,0)),"Jul","-")</f>
        <v>Jul</v>
      </c>
      <c r="M1055" s="1132" t="str">
        <f>IF(ISNUMBER(MATCH(F1055,Sep_Inputs_Calc!O:O,0)),"Sep","-")</f>
        <v>-</v>
      </c>
      <c r="N1055" s="1132" t="str">
        <f>IF(ISNUMBER(MATCH(F1809,Oct_Inputs_Calc!O:O,0)),"Oct","-")</f>
        <v>-</v>
      </c>
      <c r="O1055" s="1132"/>
      <c r="P1055" s="1138" t="str">
        <f>IF(A1055=
"A",_xlfn.XLOOKUP(F1055,'Section A - Public Patients'!T:T,'Section A - Public Patients'!S:S),
IF(A1055="B",_xlfn.XLOOKUP(F1055,'Section B - Private Patients'!T:T,'Section B - Private Patients'!S:S),
IF(A1055="C",_xlfn.XLOOKUP(F1055,'Section C - Psych &amp; Mental Hlth'!T:T,'Section C - Psych &amp; Mental Hlth'!S:S),
IF(A1055="D",_xlfn.XLOOKUP(F1055,'Section D - Res Com.Care, MPHS '!T:T,'Section D - Res Com.Care, MPHS '!S:S),
IF(A1055="E",_xlfn.XLOOKUP(F1055,'Section E - Miscellaneous '!T:T,'Section E - Miscellaneous '!S:S))))))</f>
        <v>INPUT</v>
      </c>
      <c r="Q1055" s="1145">
        <f>IF(A1055=
"A",_xlfn.XLOOKUP(F1055,'Section A - Public Patients'!T:T,'Section A - Public Patients'!V:V),
IF(A1055="B",_xlfn.XLOOKUP(F1055,'Section B - Private Patients'!T:T,'Section B - Private Patients'!V:V),
IF(A1055="C",_xlfn.XLOOKUP(F1055,'Section C - Psych &amp; Mental Hlth'!T:T,'Section C - Psych &amp; Mental Hlth'!V:V),
IF(A1055="D",_xlfn.XLOOKUP(F1055,'Section D - Res Com.Care, MPHS '!T:T,'Section D - Res Com.Care, MPHS '!V:V),
IF(A1055="E",_xlfn.XLOOKUP(F1055,'Section E - Miscellaneous '!T:T,'Section E - Miscellaneous '!V:V))))))</f>
        <v>0</v>
      </c>
      <c r="R1055" s="1202" t="str">
        <f t="shared" si="52"/>
        <v>NilAmount payable for giving a copy of, or extract from, the document 
(A4 Size) - maximum fee for additional copy90007492</v>
      </c>
    </row>
    <row r="1056" spans="1:18" x14ac:dyDescent="0.2">
      <c r="A1056" s="1078" t="str">
        <f t="shared" si="51"/>
        <v>E</v>
      </c>
      <c r="B1056" s="1086" t="s">
        <v>1626</v>
      </c>
      <c r="C1056" s="1438" t="s">
        <v>6181</v>
      </c>
      <c r="D1056" s="1089" t="s">
        <v>1627</v>
      </c>
      <c r="E1056" s="1438">
        <v>90007490</v>
      </c>
      <c r="F1056" s="1132" t="s">
        <v>5456</v>
      </c>
      <c r="G1056" s="1132"/>
      <c r="H1056" s="1132"/>
      <c r="I1056" s="1132" t="str">
        <f t="shared" si="53"/>
        <v>----Jul----</v>
      </c>
      <c r="J1056" s="1132" t="str">
        <f>IF(ISNUMBER(MATCH(F1056,Jan_Inputs_Calc!O:O,0)),"Jan","-")</f>
        <v>-</v>
      </c>
      <c r="K1056" s="1132" t="str">
        <f>IF(ISNUMBER(MATCH(F1056,Mar_Inputs_Calc_exHACC!O:O,0)),"Mar","-")</f>
        <v>-</v>
      </c>
      <c r="L1056" s="1132" t="str">
        <f>IF(ISNUMBER(MATCH(F1056,Jul_Inputs_Calc!P:P,0)),"Jul","-")</f>
        <v>Jul</v>
      </c>
      <c r="M1056" s="1132" t="str">
        <f>IF(ISNUMBER(MATCH(F1056,Sep_Inputs_Calc!O:O,0)),"Sep","-")</f>
        <v>-</v>
      </c>
      <c r="N1056" s="1132" t="str">
        <f>IF(ISNUMBER(MATCH(F1810,Oct_Inputs_Calc!O:O,0)),"Oct","-")</f>
        <v>-</v>
      </c>
      <c r="O1056" s="1132"/>
      <c r="P1056" s="1138" t="str">
        <f>IF(A1056=
"A",_xlfn.XLOOKUP(F1056,'Section A - Public Patients'!T:T,'Section A - Public Patients'!S:S),
IF(A1056="B",_xlfn.XLOOKUP(F1056,'Section B - Private Patients'!T:T,'Section B - Private Patients'!S:S),
IF(A1056="C",_xlfn.XLOOKUP(F1056,'Section C - Psych &amp; Mental Hlth'!T:T,'Section C - Psych &amp; Mental Hlth'!S:S),
IF(A1056="D",_xlfn.XLOOKUP(F1056,'Section D - Res Com.Care, MPHS '!T:T,'Section D - Res Com.Care, MPHS '!S:S),
IF(A1056="E",_xlfn.XLOOKUP(F1056,'Section E - Miscellaneous '!T:T,'Section E - Miscellaneous '!S:S))))))</f>
        <v>INPUT-ND</v>
      </c>
      <c r="Q1056" s="1145" t="str">
        <f>IF(A1056=
"A",_xlfn.XLOOKUP(F1056,'Section A - Public Patients'!T:T,'Section A - Public Patients'!V:V),
IF(A1056="B",_xlfn.XLOOKUP(F1056,'Section B - Private Patients'!T:T,'Section B - Private Patients'!V:V),
IF(A1056="C",_xlfn.XLOOKUP(F1056,'Section C - Psych &amp; Mental Hlth'!T:T,'Section C - Psych &amp; Mental Hlth'!V:V),
IF(A1056="D",_xlfn.XLOOKUP(F1056,'Section D - Res Com.Care, MPHS '!T:T,'Section D - Res Com.Care, MPHS '!V:V),
IF(A1056="E",_xlfn.XLOOKUP(F1056,'Section E - Miscellaneous '!T:T,'Section E - Miscellaneous '!V:V))))))</f>
        <v>E-4.3-015</v>
      </c>
      <c r="R1056" s="1202" t="str">
        <f t="shared" si="52"/>
        <v>NilRecommended fee for inspecting documents per hour (or part thereof) 90007490</v>
      </c>
    </row>
    <row r="1057" spans="1:18" ht="25.5" x14ac:dyDescent="0.2">
      <c r="A1057" s="1078" t="str">
        <f t="shared" si="51"/>
        <v>E</v>
      </c>
      <c r="B1057" s="1086" t="s">
        <v>1628</v>
      </c>
      <c r="C1057" s="1438" t="s">
        <v>6181</v>
      </c>
      <c r="D1057" s="1089" t="s">
        <v>1629</v>
      </c>
      <c r="E1057" s="1438" t="s">
        <v>6181</v>
      </c>
      <c r="F1057" s="1132" t="s">
        <v>5457</v>
      </c>
      <c r="G1057" s="1132"/>
      <c r="H1057" s="1132"/>
      <c r="I1057" s="1132" t="str">
        <f t="shared" si="53"/>
        <v>---------</v>
      </c>
      <c r="J1057" s="1132" t="str">
        <f>IF(ISNUMBER(MATCH(F1057,Jan_Inputs_Calc!O:O,0)),"Jan","-")</f>
        <v>-</v>
      </c>
      <c r="K1057" s="1132" t="str">
        <f>IF(ISNUMBER(MATCH(F1057,Mar_Inputs_Calc_exHACC!O:O,0)),"Mar","-")</f>
        <v>-</v>
      </c>
      <c r="L1057" s="1132" t="str">
        <f>IF(ISNUMBER(MATCH(F1057,Jul_Inputs_Calc!P:P,0)),"Jul","-")</f>
        <v>-</v>
      </c>
      <c r="M1057" s="1132" t="str">
        <f>IF(ISNUMBER(MATCH(F1057,Sep_Inputs_Calc!O:O,0)),"Sep","-")</f>
        <v>-</v>
      </c>
      <c r="N1057" s="1132" t="str">
        <f>IF(ISNUMBER(MATCH(F1811,Oct_Inputs_Calc!O:O,0)),"Oct","-")</f>
        <v>-</v>
      </c>
      <c r="O1057" s="1132"/>
      <c r="P1057" s="1138" t="str">
        <f>IF(A1057=
"A",_xlfn.XLOOKUP(F1057,'Section A - Public Patients'!T:T,'Section A - Public Patients'!S:S),
IF(A1057="B",_xlfn.XLOOKUP(F1057,'Section B - Private Patients'!T:T,'Section B - Private Patients'!S:S),
IF(A1057="C",_xlfn.XLOOKUP(F1057,'Section C - Psych &amp; Mental Hlth'!T:T,'Section C - Psych &amp; Mental Hlth'!S:S),
IF(A1057="D",_xlfn.XLOOKUP(F1057,'Section D - Res Com.Care, MPHS '!T:T,'Section D - Res Com.Care, MPHS '!S:S),
IF(A1057="E",_xlfn.XLOOKUP(F1057,'Section E - Miscellaneous '!T:T,'Section E - Miscellaneous '!S:S))))))</f>
        <v>SPECIAL</v>
      </c>
      <c r="Q1057" s="1145">
        <f>IF(A1057=
"A",_xlfn.XLOOKUP(F1057,'Section A - Public Patients'!T:T,'Section A - Public Patients'!V:V),
IF(A1057="B",_xlfn.XLOOKUP(F1057,'Section B - Private Patients'!T:T,'Section B - Private Patients'!V:V),
IF(A1057="C",_xlfn.XLOOKUP(F1057,'Section C - Psych &amp; Mental Hlth'!T:T,'Section C - Psych &amp; Mental Hlth'!V:V),
IF(A1057="D",_xlfn.XLOOKUP(F1057,'Section D - Res Com.Care, MPHS '!T:T,'Section D - Res Com.Care, MPHS '!V:V),
IF(A1057="E",_xlfn.XLOOKUP(F1057,'Section E - Miscellaneous '!T:T,'Section E - Miscellaneous '!V:V))))))</f>
        <v>0</v>
      </c>
      <c r="R1057" s="1202" t="str">
        <f t="shared" si="52"/>
        <v>NilTo search or produce or seize.                                                    
Issued by Queensland Police Service.Nil</v>
      </c>
    </row>
    <row r="1058" spans="1:18" x14ac:dyDescent="0.2">
      <c r="A1058" s="1078" t="str">
        <f t="shared" si="51"/>
        <v>E</v>
      </c>
      <c r="B1058" s="1086" t="s">
        <v>1631</v>
      </c>
      <c r="C1058" s="1438" t="s">
        <v>6181</v>
      </c>
      <c r="D1058" s="1089" t="s">
        <v>4206</v>
      </c>
      <c r="E1058" s="1438">
        <v>90006534</v>
      </c>
      <c r="F1058" s="1132" t="s">
        <v>5458</v>
      </c>
      <c r="G1058" s="1132"/>
      <c r="H1058" s="1132"/>
      <c r="I1058" s="1132" t="str">
        <f t="shared" si="53"/>
        <v>----Jul----</v>
      </c>
      <c r="J1058" s="1132" t="str">
        <f>IF(ISNUMBER(MATCH(F1058,Jan_Inputs_Calc!O:O,0)),"Jan","-")</f>
        <v>-</v>
      </c>
      <c r="K1058" s="1132" t="str">
        <f>IF(ISNUMBER(MATCH(F1058,Mar_Inputs_Calc_exHACC!O:O,0)),"Mar","-")</f>
        <v>-</v>
      </c>
      <c r="L1058" s="1132" t="str">
        <f>IF(ISNUMBER(MATCH(F1058,Jul_Inputs_Calc!P:P,0)),"Jul","-")</f>
        <v>Jul</v>
      </c>
      <c r="M1058" s="1132" t="str">
        <f>IF(ISNUMBER(MATCH(F1058,Sep_Inputs_Calc!O:O,0)),"Sep","-")</f>
        <v>-</v>
      </c>
      <c r="N1058" s="1132" t="str">
        <f>IF(ISNUMBER(MATCH(F1812,Oct_Inputs_Calc!O:O,0)),"Oct","-")</f>
        <v>-</v>
      </c>
      <c r="O1058" s="1132"/>
      <c r="P1058" s="1138" t="str">
        <f>IF(A1058=
"A",_xlfn.XLOOKUP(F1058,'Section A - Public Patients'!T:T,'Section A - Public Patients'!S:S),
IF(A1058="B",_xlfn.XLOOKUP(F1058,'Section B - Private Patients'!T:T,'Section B - Private Patients'!S:S),
IF(A1058="C",_xlfn.XLOOKUP(F1058,'Section C - Psych &amp; Mental Hlth'!T:T,'Section C - Psych &amp; Mental Hlth'!S:S),
IF(A1058="D",_xlfn.XLOOKUP(F1058,'Section D - Res Com.Care, MPHS '!T:T,'Section D - Res Com.Care, MPHS '!S:S),
IF(A1058="E",_xlfn.XLOOKUP(F1058,'Section E - Miscellaneous '!T:T,'Section E - Miscellaneous '!S:S))))))</f>
        <v>INPUT-ND</v>
      </c>
      <c r="Q1058" s="1145" t="str">
        <f>IF(A1058=
"A",_xlfn.XLOOKUP(F1058,'Section A - Public Patients'!T:T,'Section A - Public Patients'!V:V),
IF(A1058="B",_xlfn.XLOOKUP(F1058,'Section B - Private Patients'!T:T,'Section B - Private Patients'!V:V),
IF(A1058="C",_xlfn.XLOOKUP(F1058,'Section C - Psych &amp; Mental Hlth'!T:T,'Section C - Psych &amp; Mental Hlth'!V:V),
IF(A1058="D",_xlfn.XLOOKUP(F1058,'Section D - Res Com.Care, MPHS '!T:T,'Section D - Res Com.Care, MPHS '!V:V),
IF(A1058="E",_xlfn.XLOOKUP(F1058,'Section E - Miscellaneous '!T:T,'Section E - Miscellaneous '!V:V))))))</f>
        <v>E-4.3-017</v>
      </c>
      <c r="R1058" s="1202" t="str">
        <f t="shared" si="52"/>
        <v>NilIssued by Magistrates Court.90006534</v>
      </c>
    </row>
    <row r="1059" spans="1:18" ht="38.25" x14ac:dyDescent="0.2">
      <c r="A1059" s="1078" t="str">
        <f t="shared" si="51"/>
        <v>E</v>
      </c>
      <c r="B1059" s="1086" t="s">
        <v>1632</v>
      </c>
      <c r="C1059" s="1438" t="s">
        <v>6181</v>
      </c>
      <c r="D1059" s="1089" t="s">
        <v>3921</v>
      </c>
      <c r="E1059" s="1438">
        <v>90007494</v>
      </c>
      <c r="F1059" s="1132" t="s">
        <v>5459</v>
      </c>
      <c r="G1059" s="1132"/>
      <c r="H1059" s="1132"/>
      <c r="I1059" s="1132" t="str">
        <f t="shared" si="53"/>
        <v>----Jul----</v>
      </c>
      <c r="J1059" s="1132" t="str">
        <f>IF(ISNUMBER(MATCH(F1059,Jan_Inputs_Calc!O:O,0)),"Jan","-")</f>
        <v>-</v>
      </c>
      <c r="K1059" s="1132" t="str">
        <f>IF(ISNUMBER(MATCH(F1059,Mar_Inputs_Calc_exHACC!O:O,0)),"Mar","-")</f>
        <v>-</v>
      </c>
      <c r="L1059" s="1132" t="str">
        <f>IF(ISNUMBER(MATCH(F1059,Jul_Inputs_Calc!P:P,0)),"Jul","-")</f>
        <v>Jul</v>
      </c>
      <c r="M1059" s="1132" t="str">
        <f>IF(ISNUMBER(MATCH(F1059,Sep_Inputs_Calc!O:O,0)),"Sep","-")</f>
        <v>-</v>
      </c>
      <c r="N1059" s="1132" t="str">
        <f>IF(ISNUMBER(MATCH(F1813,Oct_Inputs_Calc!O:O,0)),"Oct","-")</f>
        <v>-</v>
      </c>
      <c r="O1059" s="1132"/>
      <c r="P1059" s="1138" t="str">
        <f>IF(A1059=
"A",_xlfn.XLOOKUP(F1059,'Section A - Public Patients'!T:T,'Section A - Public Patients'!S:S),
IF(A1059="B",_xlfn.XLOOKUP(F1059,'Section B - Private Patients'!T:T,'Section B - Private Patients'!S:S),
IF(A1059="C",_xlfn.XLOOKUP(F1059,'Section C - Psych &amp; Mental Hlth'!T:T,'Section C - Psych &amp; Mental Hlth'!S:S),
IF(A1059="D",_xlfn.XLOOKUP(F1059,'Section D - Res Com.Care, MPHS '!T:T,'Section D - Res Com.Care, MPHS '!S:S),
IF(A1059="E",_xlfn.XLOOKUP(F1059,'Section E - Miscellaneous '!T:T,'Section E - Miscellaneous '!S:S))))))</f>
        <v>LINKED</v>
      </c>
      <c r="Q1059" s="1145" t="str">
        <f>IF(A1059=
"A",_xlfn.XLOOKUP(F1059,'Section A - Public Patients'!T:T,'Section A - Public Patients'!V:V),
IF(A1059="B",_xlfn.XLOOKUP(F1059,'Section B - Private Patients'!T:T,'Section B - Private Patients'!V:V),
IF(A1059="C",_xlfn.XLOOKUP(F1059,'Section C - Psych &amp; Mental Hlth'!T:T,'Section C - Psych &amp; Mental Hlth'!V:V),
IF(A1059="D",_xlfn.XLOOKUP(F1059,'Section D - Res Com.Care, MPHS '!T:T,'Section D - Res Com.Care, MPHS '!V:V),
IF(A1059="E",_xlfn.XLOOKUP(F1059,'Section E - Miscellaneous '!T:T,'Section E - Miscellaneous '!V:V))))))</f>
        <v>E-4.3-011</v>
      </c>
      <c r="R1059" s="1202" t="str">
        <f t="shared" si="52"/>
        <v>NilAmount payable for giving a copy of, or extract from, the document 
(A4 Size) - first copy - each page (upto the maximum fee for first copy see below)90007494</v>
      </c>
    </row>
    <row r="1060" spans="1:18" ht="25.5" x14ac:dyDescent="0.2">
      <c r="A1060" s="1078" t="str">
        <f t="shared" ref="A1060:A1123" si="54">LEFT(F1060,1)</f>
        <v>E</v>
      </c>
      <c r="B1060" s="1086" t="s">
        <v>1632</v>
      </c>
      <c r="C1060" s="1438" t="s">
        <v>6181</v>
      </c>
      <c r="D1060" s="1089" t="s">
        <v>4236</v>
      </c>
      <c r="E1060" s="1438">
        <v>90006535</v>
      </c>
      <c r="F1060" s="1132" t="s">
        <v>5460</v>
      </c>
      <c r="G1060" s="1132"/>
      <c r="H1060" s="1132"/>
      <c r="I1060" s="1132" t="str">
        <f t="shared" si="53"/>
        <v>----Jul----</v>
      </c>
      <c r="J1060" s="1132" t="str">
        <f>IF(ISNUMBER(MATCH(F1060,Jan_Inputs_Calc!O:O,0)),"Jan","-")</f>
        <v>-</v>
      </c>
      <c r="K1060" s="1132" t="str">
        <f>IF(ISNUMBER(MATCH(F1060,Mar_Inputs_Calc_exHACC!O:O,0)),"Mar","-")</f>
        <v>-</v>
      </c>
      <c r="L1060" s="1132" t="str">
        <f>IF(ISNUMBER(MATCH(F1060,Jul_Inputs_Calc!P:P,0)),"Jul","-")</f>
        <v>Jul</v>
      </c>
      <c r="M1060" s="1132" t="str">
        <f>IF(ISNUMBER(MATCH(F1060,Sep_Inputs_Calc!O:O,0)),"Sep","-")</f>
        <v>-</v>
      </c>
      <c r="N1060" s="1132" t="str">
        <f>IF(ISNUMBER(MATCH(F1814,Oct_Inputs_Calc!O:O,0)),"Oct","-")</f>
        <v>-</v>
      </c>
      <c r="O1060" s="1132"/>
      <c r="P1060" s="1138" t="str">
        <f>IF(A1060=
"A",_xlfn.XLOOKUP(F1060,'Section A - Public Patients'!T:T,'Section A - Public Patients'!S:S),
IF(A1060="B",_xlfn.XLOOKUP(F1060,'Section B - Private Patients'!T:T,'Section B - Private Patients'!S:S),
IF(A1060="C",_xlfn.XLOOKUP(F1060,'Section C - Psych &amp; Mental Hlth'!T:T,'Section C - Psych &amp; Mental Hlth'!S:S),
IF(A1060="D",_xlfn.XLOOKUP(F1060,'Section D - Res Com.Care, MPHS '!T:T,'Section D - Res Com.Care, MPHS '!S:S),
IF(A1060="E",_xlfn.XLOOKUP(F1060,'Section E - Miscellaneous '!T:T,'Section E - Miscellaneous '!S:S))))))</f>
        <v>LINKED</v>
      </c>
      <c r="Q1060" s="1145" t="str">
        <f>IF(A1060=
"A",_xlfn.XLOOKUP(F1060,'Section A - Public Patients'!T:T,'Section A - Public Patients'!V:V),
IF(A1060="B",_xlfn.XLOOKUP(F1060,'Section B - Private Patients'!T:T,'Section B - Private Patients'!V:V),
IF(A1060="C",_xlfn.XLOOKUP(F1060,'Section C - Psych &amp; Mental Hlth'!T:T,'Section C - Psych &amp; Mental Hlth'!V:V),
IF(A1060="D",_xlfn.XLOOKUP(F1060,'Section D - Res Com.Care, MPHS '!T:T,'Section D - Res Com.Care, MPHS '!V:V),
IF(A1060="E",_xlfn.XLOOKUP(F1060,'Section E - Miscellaneous '!T:T,'Section E - Miscellaneous '!V:V))))))</f>
        <v>E-4.3-012</v>
      </c>
      <c r="R1060" s="1202" t="str">
        <f t="shared" ref="R1060:R1123" si="55">_xlfn.CONCAT(C1060,D1060,E1060)</f>
        <v>NilAmount payable for giving a copy of, or extract from, the document 
(A4 Size) - maximum fee for first copy90006535</v>
      </c>
    </row>
    <row r="1061" spans="1:18" ht="38.25" x14ac:dyDescent="0.2">
      <c r="A1061" s="1078" t="str">
        <f t="shared" si="54"/>
        <v>E</v>
      </c>
      <c r="B1061" s="1086" t="s">
        <v>1632</v>
      </c>
      <c r="C1061" s="1438" t="s">
        <v>6181</v>
      </c>
      <c r="D1061" s="1089" t="s">
        <v>3922</v>
      </c>
      <c r="E1061" s="1438">
        <v>90007495</v>
      </c>
      <c r="F1061" s="1132" t="s">
        <v>5461</v>
      </c>
      <c r="G1061" s="1132"/>
      <c r="H1061" s="1132"/>
      <c r="I1061" s="1132" t="str">
        <f t="shared" si="53"/>
        <v>----Jul----</v>
      </c>
      <c r="J1061" s="1132" t="str">
        <f>IF(ISNUMBER(MATCH(F1061,Jan_Inputs_Calc!O:O,0)),"Jan","-")</f>
        <v>-</v>
      </c>
      <c r="K1061" s="1132" t="str">
        <f>IF(ISNUMBER(MATCH(F1061,Mar_Inputs_Calc_exHACC!O:O,0)),"Mar","-")</f>
        <v>-</v>
      </c>
      <c r="L1061" s="1132" t="str">
        <f>IF(ISNUMBER(MATCH(F1061,Jul_Inputs_Calc!P:P,0)),"Jul","-")</f>
        <v>Jul</v>
      </c>
      <c r="M1061" s="1132" t="str">
        <f>IF(ISNUMBER(MATCH(F1061,Sep_Inputs_Calc!O:O,0)),"Sep","-")</f>
        <v>-</v>
      </c>
      <c r="N1061" s="1132" t="str">
        <f>IF(ISNUMBER(MATCH(F1815,Oct_Inputs_Calc!O:O,0)),"Oct","-")</f>
        <v>-</v>
      </c>
      <c r="O1061" s="1132"/>
      <c r="P1061" s="1138" t="str">
        <f>IF(A1061=
"A",_xlfn.XLOOKUP(F1061,'Section A - Public Patients'!T:T,'Section A - Public Patients'!S:S),
IF(A1061="B",_xlfn.XLOOKUP(F1061,'Section B - Private Patients'!T:T,'Section B - Private Patients'!S:S),
IF(A1061="C",_xlfn.XLOOKUP(F1061,'Section C - Psych &amp; Mental Hlth'!T:T,'Section C - Psych &amp; Mental Hlth'!S:S),
IF(A1061="D",_xlfn.XLOOKUP(F1061,'Section D - Res Com.Care, MPHS '!T:T,'Section D - Res Com.Care, MPHS '!S:S),
IF(A1061="E",_xlfn.XLOOKUP(F1061,'Section E - Miscellaneous '!T:T,'Section E - Miscellaneous '!S:S))))))</f>
        <v>LINKED</v>
      </c>
      <c r="Q1061" s="1145" t="str">
        <f>IF(A1061=
"A",_xlfn.XLOOKUP(F1061,'Section A - Public Patients'!T:T,'Section A - Public Patients'!V:V),
IF(A1061="B",_xlfn.XLOOKUP(F1061,'Section B - Private Patients'!T:T,'Section B - Private Patients'!V:V),
IF(A1061="C",_xlfn.XLOOKUP(F1061,'Section C - Psych &amp; Mental Hlth'!T:T,'Section C - Psych &amp; Mental Hlth'!V:V),
IF(A1061="D",_xlfn.XLOOKUP(F1061,'Section D - Res Com.Care, MPHS '!T:T,'Section D - Res Com.Care, MPHS '!V:V),
IF(A1061="E",_xlfn.XLOOKUP(F1061,'Section E - Miscellaneous '!T:T,'Section E - Miscellaneous '!V:V))))))</f>
        <v>E-4.3-013</v>
      </c>
      <c r="R1061" s="1202" t="str">
        <f t="shared" si="55"/>
        <v>NilAmount payable for giving a copy of, or extract from, the document 
(A4 Size) - additional copy - each page (upto the maximum fee for first copy see below)90007495</v>
      </c>
    </row>
    <row r="1062" spans="1:18" ht="25.5" x14ac:dyDescent="0.2">
      <c r="A1062" s="1078" t="str">
        <f t="shared" si="54"/>
        <v>E</v>
      </c>
      <c r="B1062" s="1086" t="s">
        <v>1632</v>
      </c>
      <c r="C1062" s="1438" t="s">
        <v>6181</v>
      </c>
      <c r="D1062" s="1089" t="s">
        <v>4237</v>
      </c>
      <c r="E1062" s="1438">
        <v>90005583</v>
      </c>
      <c r="F1062" s="1132" t="s">
        <v>5462</v>
      </c>
      <c r="G1062" s="1132"/>
      <c r="H1062" s="1132"/>
      <c r="I1062" s="1132" t="str">
        <f t="shared" si="53"/>
        <v>----Jul----</v>
      </c>
      <c r="J1062" s="1132" t="str">
        <f>IF(ISNUMBER(MATCH(F1062,Jan_Inputs_Calc!O:O,0)),"Jan","-")</f>
        <v>-</v>
      </c>
      <c r="K1062" s="1132" t="str">
        <f>IF(ISNUMBER(MATCH(F1062,Mar_Inputs_Calc_exHACC!O:O,0)),"Mar","-")</f>
        <v>-</v>
      </c>
      <c r="L1062" s="1132" t="str">
        <f>IF(ISNUMBER(MATCH(F1062,Jul_Inputs_Calc!P:P,0)),"Jul","-")</f>
        <v>Jul</v>
      </c>
      <c r="M1062" s="1132" t="str">
        <f>IF(ISNUMBER(MATCH(F1062,Sep_Inputs_Calc!O:O,0)),"Sep","-")</f>
        <v>-</v>
      </c>
      <c r="N1062" s="1132" t="str">
        <f>IF(ISNUMBER(MATCH(F1816,Oct_Inputs_Calc!O:O,0)),"Oct","-")</f>
        <v>-</v>
      </c>
      <c r="O1062" s="1132"/>
      <c r="P1062" s="1138" t="str">
        <f>IF(A1062=
"A",_xlfn.XLOOKUP(F1062,'Section A - Public Patients'!T:T,'Section A - Public Patients'!S:S),
IF(A1062="B",_xlfn.XLOOKUP(F1062,'Section B - Private Patients'!T:T,'Section B - Private Patients'!S:S),
IF(A1062="C",_xlfn.XLOOKUP(F1062,'Section C - Psych &amp; Mental Hlth'!T:T,'Section C - Psych &amp; Mental Hlth'!S:S),
IF(A1062="D",_xlfn.XLOOKUP(F1062,'Section D - Res Com.Care, MPHS '!T:T,'Section D - Res Com.Care, MPHS '!S:S),
IF(A1062="E",_xlfn.XLOOKUP(F1062,'Section E - Miscellaneous '!T:T,'Section E - Miscellaneous '!S:S))))))</f>
        <v>LINKED</v>
      </c>
      <c r="Q1062" s="1145" t="str">
        <f>IF(A1062=
"A",_xlfn.XLOOKUP(F1062,'Section A - Public Patients'!T:T,'Section A - Public Patients'!V:V),
IF(A1062="B",_xlfn.XLOOKUP(F1062,'Section B - Private Patients'!T:T,'Section B - Private Patients'!V:V),
IF(A1062="C",_xlfn.XLOOKUP(F1062,'Section C - Psych &amp; Mental Hlth'!T:T,'Section C - Psych &amp; Mental Hlth'!V:V),
IF(A1062="D",_xlfn.XLOOKUP(F1062,'Section D - Res Com.Care, MPHS '!T:T,'Section D - Res Com.Care, MPHS '!V:V),
IF(A1062="E",_xlfn.XLOOKUP(F1062,'Section E - Miscellaneous '!T:T,'Section E - Miscellaneous '!V:V))))))</f>
        <v>E-4.3-014</v>
      </c>
      <c r="R1062" s="1202" t="str">
        <f t="shared" si="55"/>
        <v>NilAmount payable for giving a copy of, or extract from, the document 
(A4 Size) - maximum fee for additional copy90005583</v>
      </c>
    </row>
    <row r="1063" spans="1:18" ht="51" x14ac:dyDescent="0.2">
      <c r="A1063" s="1078" t="str">
        <f t="shared" si="54"/>
        <v>E</v>
      </c>
      <c r="B1063" s="1086" t="s">
        <v>1632</v>
      </c>
      <c r="C1063" s="1438" t="s">
        <v>6181</v>
      </c>
      <c r="D1063" s="1089" t="s">
        <v>4239</v>
      </c>
      <c r="E1063" s="1438">
        <v>90007493</v>
      </c>
      <c r="F1063" s="1132" t="s">
        <v>5463</v>
      </c>
      <c r="G1063" s="1132"/>
      <c r="H1063" s="1132"/>
      <c r="I1063" s="1132" t="str">
        <f t="shared" si="53"/>
        <v>----Jul----</v>
      </c>
      <c r="J1063" s="1132" t="str">
        <f>IF(ISNUMBER(MATCH(F1063,Jan_Inputs_Calc!O:O,0)),"Jan","-")</f>
        <v>-</v>
      </c>
      <c r="K1063" s="1132" t="str">
        <f>IF(ISNUMBER(MATCH(F1063,Mar_Inputs_Calc_exHACC!O:O,0)),"Mar","-")</f>
        <v>-</v>
      </c>
      <c r="L1063" s="1132" t="str">
        <f>IF(ISNUMBER(MATCH(F1063,Jul_Inputs_Calc!P:P,0)),"Jul","-")</f>
        <v>Jul</v>
      </c>
      <c r="M1063" s="1132" t="str">
        <f>IF(ISNUMBER(MATCH(F1063,Sep_Inputs_Calc!O:O,0)),"Sep","-")</f>
        <v>-</v>
      </c>
      <c r="N1063" s="1132" t="str">
        <f>IF(ISNUMBER(MATCH(F1817,Oct_Inputs_Calc!O:O,0)),"Oct","-")</f>
        <v>-</v>
      </c>
      <c r="O1063" s="1132"/>
      <c r="P1063" s="1138" t="str">
        <f>IF(A1063=
"A",_xlfn.XLOOKUP(F1063,'Section A - Public Patients'!T:T,'Section A - Public Patients'!S:S),
IF(A1063="B",_xlfn.XLOOKUP(F1063,'Section B - Private Patients'!T:T,'Section B - Private Patients'!S:S),
IF(A1063="C",_xlfn.XLOOKUP(F1063,'Section C - Psych &amp; Mental Hlth'!T:T,'Section C - Psych &amp; Mental Hlth'!S:S),
IF(A1063="D",_xlfn.XLOOKUP(F1063,'Section D - Res Com.Care, MPHS '!T:T,'Section D - Res Com.Care, MPHS '!S:S),
IF(A1063="E",_xlfn.XLOOKUP(F1063,'Section E - Miscellaneous '!T:T,'Section E - Miscellaneous '!S:S))))))</f>
        <v>INPUT-ND</v>
      </c>
      <c r="Q1063" s="1145" t="str">
        <f>IF(A1063=
"A",_xlfn.XLOOKUP(F1063,'Section A - Public Patients'!T:T,'Section A - Public Patients'!V:V),
IF(A1063="B",_xlfn.XLOOKUP(F1063,'Section B - Private Patients'!T:T,'Section B - Private Patients'!V:V),
IF(A1063="C",_xlfn.XLOOKUP(F1063,'Section C - Psych &amp; Mental Hlth'!T:T,'Section C - Psych &amp; Mental Hlth'!V:V),
IF(A1063="D",_xlfn.XLOOKUP(F1063,'Section D - Res Com.Care, MPHS '!T:T,'Section D - Res Com.Care, MPHS '!V:V),
IF(A1063="E",_xlfn.XLOOKUP(F1063,'Section E - Miscellaneous '!T:T,'Section E - Miscellaneous '!V:V))))))</f>
        <v>E-4.3-022</v>
      </c>
      <c r="R1063" s="1202" t="str">
        <f t="shared" si="55"/>
        <v>NilIssued by all other Courts.     This fee is charged by the Courts not QH                                                        
1. Inter Governmental agencies do not request conduct monies with the subpoena. (No Fee)              
2. Fees differ from court to court depending on legislation.                       90007493</v>
      </c>
    </row>
    <row r="1064" spans="1:18" ht="25.5" x14ac:dyDescent="0.2">
      <c r="A1064" s="1078" t="str">
        <f t="shared" si="54"/>
        <v>E</v>
      </c>
      <c r="B1064" s="1086" t="s">
        <v>1632</v>
      </c>
      <c r="C1064" s="1438" t="s">
        <v>6181</v>
      </c>
      <c r="D1064" s="1089" t="s">
        <v>4240</v>
      </c>
      <c r="E1064" s="1438">
        <v>90006055</v>
      </c>
      <c r="F1064" s="1132" t="s">
        <v>5464</v>
      </c>
      <c r="G1064" s="1132"/>
      <c r="H1064" s="1132"/>
      <c r="I1064" s="1132" t="str">
        <f t="shared" si="53"/>
        <v>----Jul----</v>
      </c>
      <c r="J1064" s="1132" t="str">
        <f>IF(ISNUMBER(MATCH(F1064,Jan_Inputs_Calc!O:O,0)),"Jan","-")</f>
        <v>-</v>
      </c>
      <c r="K1064" s="1132" t="str">
        <f>IF(ISNUMBER(MATCH(F1064,Mar_Inputs_Calc_exHACC!O:O,0)),"Mar","-")</f>
        <v>-</v>
      </c>
      <c r="L1064" s="1132" t="str">
        <f>IF(ISNUMBER(MATCH(F1064,Jul_Inputs_Calc!P:P,0)),"Jul","-")</f>
        <v>Jul</v>
      </c>
      <c r="M1064" s="1132" t="str">
        <f>IF(ISNUMBER(MATCH(F1064,Sep_Inputs_Calc!O:O,0)),"Sep","-")</f>
        <v>-</v>
      </c>
      <c r="N1064" s="1132" t="str">
        <f>IF(ISNUMBER(MATCH(F1818,Oct_Inputs_Calc!O:O,0)),"Oct","-")</f>
        <v>-</v>
      </c>
      <c r="O1064" s="1132"/>
      <c r="P1064" s="1138" t="str">
        <f>IF(A1064=
"A",_xlfn.XLOOKUP(F1064,'Section A - Public Patients'!T:T,'Section A - Public Patients'!S:S),
IF(A1064="B",_xlfn.XLOOKUP(F1064,'Section B - Private Patients'!T:T,'Section B - Private Patients'!S:S),
IF(A1064="C",_xlfn.XLOOKUP(F1064,'Section C - Psych &amp; Mental Hlth'!T:T,'Section C - Psych &amp; Mental Hlth'!S:S),
IF(A1064="D",_xlfn.XLOOKUP(F1064,'Section D - Res Com.Care, MPHS '!T:T,'Section D - Res Com.Care, MPHS '!S:S),
IF(A1064="E",_xlfn.XLOOKUP(F1064,'Section E - Miscellaneous '!T:T,'Section E - Miscellaneous '!S:S))))))</f>
        <v>INPUT-ND</v>
      </c>
      <c r="Q1064" s="1145" t="str">
        <f>IF(A1064=
"A",_xlfn.XLOOKUP(F1064,'Section A - Public Patients'!T:T,'Section A - Public Patients'!V:V),
IF(A1064="B",_xlfn.XLOOKUP(F1064,'Section B - Private Patients'!T:T,'Section B - Private Patients'!V:V),
IF(A1064="C",_xlfn.XLOOKUP(F1064,'Section C - Psych &amp; Mental Hlth'!T:T,'Section C - Psych &amp; Mental Hlth'!V:V),
IF(A1064="D",_xlfn.XLOOKUP(F1064,'Section D - Res Com.Care, MPHS '!T:T,'Section D - Res Com.Care, MPHS '!V:V),
IF(A1064="E",_xlfn.XLOOKUP(F1064,'Section E - Miscellaneous '!T:T,'Section E - Miscellaneous '!V:V))))))</f>
        <v>E-4.3-023</v>
      </c>
      <c r="R1064" s="1202" t="str">
        <f t="shared" si="55"/>
        <v>NilDuplication of patient file where original is supplied to Court. Payable to the Court not QH90006055</v>
      </c>
    </row>
    <row r="1065" spans="1:18" x14ac:dyDescent="0.2">
      <c r="A1065" s="1078" t="str">
        <f t="shared" si="54"/>
        <v>E</v>
      </c>
      <c r="B1065" s="1086" t="s">
        <v>1632</v>
      </c>
      <c r="C1065" s="1438" t="s">
        <v>6181</v>
      </c>
      <c r="D1065" s="1096" t="s">
        <v>1633</v>
      </c>
      <c r="E1065" s="1438">
        <v>90007650</v>
      </c>
      <c r="F1065" s="1132" t="s">
        <v>5465</v>
      </c>
      <c r="G1065" s="1132"/>
      <c r="H1065" s="1132"/>
      <c r="I1065" s="1132" t="str">
        <f t="shared" si="53"/>
        <v>---------</v>
      </c>
      <c r="J1065" s="1132" t="str">
        <f>IF(ISNUMBER(MATCH(F1065,Jan_Inputs_Calc!O:O,0)),"Jan","-")</f>
        <v>-</v>
      </c>
      <c r="K1065" s="1132" t="str">
        <f>IF(ISNUMBER(MATCH(F1065,Mar_Inputs_Calc_exHACC!O:O,0)),"Mar","-")</f>
        <v>-</v>
      </c>
      <c r="L1065" s="1132" t="str">
        <f>IF(ISNUMBER(MATCH(F1065,Jul_Inputs_Calc!P:P,0)),"Jul","-")</f>
        <v>-</v>
      </c>
      <c r="M1065" s="1132" t="str">
        <f>IF(ISNUMBER(MATCH(F1065,Sep_Inputs_Calc!O:O,0)),"Sep","-")</f>
        <v>-</v>
      </c>
      <c r="N1065" s="1132" t="str">
        <f>IF(ISNUMBER(MATCH(F1819,Oct_Inputs_Calc!O:O,0)),"Oct","-")</f>
        <v>-</v>
      </c>
      <c r="O1065" s="1132"/>
      <c r="P1065" s="1138" t="str">
        <f>IF(A1065=
"A",_xlfn.XLOOKUP(F1065,'Section A - Public Patients'!T:T,'Section A - Public Patients'!S:S),
IF(A1065="B",_xlfn.XLOOKUP(F1065,'Section B - Private Patients'!T:T,'Section B - Private Patients'!S:S),
IF(A1065="C",_xlfn.XLOOKUP(F1065,'Section C - Psych &amp; Mental Hlth'!T:T,'Section C - Psych &amp; Mental Hlth'!S:S),
IF(A1065="D",_xlfn.XLOOKUP(F1065,'Section D - Res Com.Care, MPHS '!T:T,'Section D - Res Com.Care, MPHS '!S:S),
IF(A1065="E",_xlfn.XLOOKUP(F1065,'Section E - Miscellaneous '!T:T,'Section E - Miscellaneous '!S:S))))))</f>
        <v>SPECIAL</v>
      </c>
      <c r="Q1065" s="1145">
        <f>IF(A1065=
"A",_xlfn.XLOOKUP(F1065,'Section A - Public Patients'!T:T,'Section A - Public Patients'!V:V),
IF(A1065="B",_xlfn.XLOOKUP(F1065,'Section B - Private Patients'!T:T,'Section B - Private Patients'!V:V),
IF(A1065="C",_xlfn.XLOOKUP(F1065,'Section C - Psych &amp; Mental Hlth'!T:T,'Section C - Psych &amp; Mental Hlth'!V:V),
IF(A1065="D",_xlfn.XLOOKUP(F1065,'Section D - Res Com.Care, MPHS '!T:T,'Section D - Res Com.Care, MPHS '!V:V),
IF(A1065="E",_xlfn.XLOOKUP(F1065,'Section E - Miscellaneous '!T:T,'Section E - Miscellaneous '!V:V))))))</f>
        <v>0</v>
      </c>
      <c r="R1065" s="1202" t="str">
        <f t="shared" si="55"/>
        <v>NilTransport of medical records under a Subpoena.90007650</v>
      </c>
    </row>
    <row r="1066" spans="1:18" ht="25.5" x14ac:dyDescent="0.2">
      <c r="A1066" s="1078" t="str">
        <f t="shared" si="54"/>
        <v>E</v>
      </c>
      <c r="B1066" s="1086" t="s">
        <v>1793</v>
      </c>
      <c r="C1066" s="1438" t="s">
        <v>6181</v>
      </c>
      <c r="D1066" s="1092" t="s">
        <v>4241</v>
      </c>
      <c r="E1066" s="1438">
        <v>90007496</v>
      </c>
      <c r="F1066" s="1132" t="s">
        <v>5466</v>
      </c>
      <c r="G1066" s="1132"/>
      <c r="H1066" s="1132"/>
      <c r="I1066" s="1132" t="str">
        <f t="shared" si="53"/>
        <v>----Jul----</v>
      </c>
      <c r="J1066" s="1132" t="str">
        <f>IF(ISNUMBER(MATCH(F1066,Jan_Inputs_Calc!O:O,0)),"Jan","-")</f>
        <v>-</v>
      </c>
      <c r="K1066" s="1132" t="str">
        <f>IF(ISNUMBER(MATCH(F1066,Mar_Inputs_Calc_exHACC!O:O,0)),"Mar","-")</f>
        <v>-</v>
      </c>
      <c r="L1066" s="1132" t="str">
        <f>IF(ISNUMBER(MATCH(F1066,Jul_Inputs_Calc!P:P,0)),"Jul","-")</f>
        <v>Jul</v>
      </c>
      <c r="M1066" s="1132" t="str">
        <f>IF(ISNUMBER(MATCH(F1066,Sep_Inputs_Calc!O:O,0)),"Sep","-")</f>
        <v>-</v>
      </c>
      <c r="N1066" s="1132" t="str">
        <f>IF(ISNUMBER(MATCH(F1820,Oct_Inputs_Calc!O:O,0)),"Oct","-")</f>
        <v>-</v>
      </c>
      <c r="O1066" s="1132"/>
      <c r="P1066" s="1138" t="str">
        <f>IF(A1066=
"A",_xlfn.XLOOKUP(F1066,'Section A - Public Patients'!T:T,'Section A - Public Patients'!S:S),
IF(A1066="B",_xlfn.XLOOKUP(F1066,'Section B - Private Patients'!T:T,'Section B - Private Patients'!S:S),
IF(A1066="C",_xlfn.XLOOKUP(F1066,'Section C - Psych &amp; Mental Hlth'!T:T,'Section C - Psych &amp; Mental Hlth'!S:S),
IF(A1066="D",_xlfn.XLOOKUP(F1066,'Section D - Res Com.Care, MPHS '!T:T,'Section D - Res Com.Care, MPHS '!S:S),
IF(A1066="E",_xlfn.XLOOKUP(F1066,'Section E - Miscellaneous '!T:T,'Section E - Miscellaneous '!S:S))))))</f>
        <v>INPUT-ND</v>
      </c>
      <c r="Q1066" s="1145" t="str">
        <f>IF(A1066=
"A",_xlfn.XLOOKUP(F1066,'Section A - Public Patients'!T:T,'Section A - Public Patients'!V:V),
IF(A1066="B",_xlfn.XLOOKUP(F1066,'Section B - Private Patients'!T:T,'Section B - Private Patients'!V:V),
IF(A1066="C",_xlfn.XLOOKUP(F1066,'Section C - Psych &amp; Mental Hlth'!T:T,'Section C - Psych &amp; Mental Hlth'!V:V),
IF(A1066="D",_xlfn.XLOOKUP(F1066,'Section D - Res Com.Care, MPHS '!T:T,'Section D - Res Com.Care, MPHS '!V:V),
IF(A1066="E",_xlfn.XLOOKUP(F1066,'Section E - Miscellaneous '!T:T,'Section E - Miscellaneous '!V:V))))))</f>
        <v>E-4.4-001</v>
      </c>
      <c r="R1066" s="1202" t="str">
        <f t="shared" si="55"/>
        <v>NilApplication Fee in relation to an access application payable at time of application90007496</v>
      </c>
    </row>
    <row r="1067" spans="1:18" ht="38.25" x14ac:dyDescent="0.2">
      <c r="A1067" s="1078" t="str">
        <f t="shared" si="54"/>
        <v>E</v>
      </c>
      <c r="B1067" s="1086" t="s">
        <v>1793</v>
      </c>
      <c r="C1067" s="1438" t="s">
        <v>6181</v>
      </c>
      <c r="D1067" s="1092" t="s">
        <v>3198</v>
      </c>
      <c r="E1067" s="1438">
        <v>90006536</v>
      </c>
      <c r="F1067" s="1132" t="s">
        <v>5467</v>
      </c>
      <c r="G1067" s="1132"/>
      <c r="H1067" s="1132"/>
      <c r="I1067" s="1132" t="str">
        <f t="shared" si="53"/>
        <v>---------</v>
      </c>
      <c r="J1067" s="1132" t="str">
        <f>IF(ISNUMBER(MATCH(F1067,Jan_Inputs_Calc!O:O,0)),"Jan","-")</f>
        <v>-</v>
      </c>
      <c r="K1067" s="1132" t="str">
        <f>IF(ISNUMBER(MATCH(F1067,Mar_Inputs_Calc_exHACC!O:O,0)),"Mar","-")</f>
        <v>-</v>
      </c>
      <c r="L1067" s="1132" t="str">
        <f>IF(ISNUMBER(MATCH(F1067,Jul_Inputs_Calc!P:P,0)),"Jul","-")</f>
        <v>-</v>
      </c>
      <c r="M1067" s="1132" t="str">
        <f>IF(ISNUMBER(MATCH(F1067,Sep_Inputs_Calc!O:O,0)),"Sep","-")</f>
        <v>-</v>
      </c>
      <c r="N1067" s="1132" t="str">
        <f>IF(ISNUMBER(MATCH(F1821,Oct_Inputs_Calc!O:O,0)),"Oct","-")</f>
        <v>-</v>
      </c>
      <c r="O1067" s="1132"/>
      <c r="P1067" s="1138" t="str">
        <f>IF(A1067=
"A",_xlfn.XLOOKUP(F1067,'Section A - Public Patients'!T:T,'Section A - Public Patients'!S:S),
IF(A1067="B",_xlfn.XLOOKUP(F1067,'Section B - Private Patients'!T:T,'Section B - Private Patients'!S:S),
IF(A1067="C",_xlfn.XLOOKUP(F1067,'Section C - Psych &amp; Mental Hlth'!T:T,'Section C - Psych &amp; Mental Hlth'!S:S),
IF(A1067="D",_xlfn.XLOOKUP(F1067,'Section D - Res Com.Care, MPHS '!T:T,'Section D - Res Com.Care, MPHS '!S:S),
IF(A1067="E",_xlfn.XLOOKUP(F1067,'Section E - Miscellaneous '!T:T,'Section E - Miscellaneous '!S:S))))))</f>
        <v>SPECIAL</v>
      </c>
      <c r="Q1067" s="1145">
        <f>IF(A1067=
"A",_xlfn.XLOOKUP(F1067,'Section A - Public Patients'!T:T,'Section A - Public Patients'!V:V),
IF(A1067="B",_xlfn.XLOOKUP(F1067,'Section B - Private Patients'!T:T,'Section B - Private Patients'!V:V),
IF(A1067="C",_xlfn.XLOOKUP(F1067,'Section C - Psych &amp; Mental Hlth'!T:T,'Section C - Psych &amp; Mental Hlth'!V:V),
IF(A1067="D",_xlfn.XLOOKUP(F1067,'Section D - Res Com.Care, MPHS '!T:T,'Section D - Res Com.Care, MPHS '!V:V),
IF(A1067="E",_xlfn.XLOOKUP(F1067,'Section E - Miscellaneous '!T:T,'Section E - Miscellaneous '!V:V))))))</f>
        <v>0</v>
      </c>
      <c r="R1067" s="1202" t="str">
        <f t="shared" si="55"/>
        <v>NilAccess Charge in relation to an access application for a document is the actual cost incurred for search, relocation,written transcription, creation and /or otherwise giving access to the document (except by photocopy) 90006536</v>
      </c>
    </row>
    <row r="1068" spans="1:18" ht="25.5" x14ac:dyDescent="0.2">
      <c r="A1068" s="1078" t="str">
        <f t="shared" si="54"/>
        <v>E</v>
      </c>
      <c r="B1068" s="1086" t="s">
        <v>1793</v>
      </c>
      <c r="C1068" s="1438" t="s">
        <v>6181</v>
      </c>
      <c r="D1068" s="1092" t="s">
        <v>4242</v>
      </c>
      <c r="E1068" s="1438">
        <v>90007497</v>
      </c>
      <c r="F1068" s="1132" t="s">
        <v>5468</v>
      </c>
      <c r="G1068" s="1132"/>
      <c r="H1068" s="1132"/>
      <c r="I1068" s="1132" t="str">
        <f t="shared" si="53"/>
        <v>---------</v>
      </c>
      <c r="J1068" s="1132" t="str">
        <f>IF(ISNUMBER(MATCH(F1068,Jan_Inputs_Calc!O:O,0)),"Jan","-")</f>
        <v>-</v>
      </c>
      <c r="K1068" s="1132" t="str">
        <f>IF(ISNUMBER(MATCH(F1068,Mar_Inputs_Calc_exHACC!O:O,0)),"Mar","-")</f>
        <v>-</v>
      </c>
      <c r="L1068" s="1132" t="str">
        <f>IF(ISNUMBER(MATCH(F1068,Jul_Inputs_Calc!P:P,0)),"Jul","-")</f>
        <v>-</v>
      </c>
      <c r="M1068" s="1132" t="str">
        <f>IF(ISNUMBER(MATCH(F1068,Sep_Inputs_Calc!O:O,0)),"Sep","-")</f>
        <v>-</v>
      </c>
      <c r="N1068" s="1132" t="str">
        <f>IF(ISNUMBER(MATCH(F1822,Oct_Inputs_Calc!O:O,0)),"Oct","-")</f>
        <v>-</v>
      </c>
      <c r="O1068" s="1132"/>
      <c r="P1068" s="1138" t="str">
        <f>IF(A1068=
"A",_xlfn.XLOOKUP(F1068,'Section A - Public Patients'!T:T,'Section A - Public Patients'!S:S),
IF(A1068="B",_xlfn.XLOOKUP(F1068,'Section B - Private Patients'!T:T,'Section B - Private Patients'!S:S),
IF(A1068="C",_xlfn.XLOOKUP(F1068,'Section C - Psych &amp; Mental Hlth'!T:T,'Section C - Psych &amp; Mental Hlth'!S:S),
IF(A1068="D",_xlfn.XLOOKUP(F1068,'Section D - Res Com.Care, MPHS '!T:T,'Section D - Res Com.Care, MPHS '!S:S),
IF(A1068="E",_xlfn.XLOOKUP(F1068,'Section E - Miscellaneous '!T:T,'Section E - Miscellaneous '!S:S))))))</f>
        <v>SPECIAL</v>
      </c>
      <c r="Q1068" s="1145">
        <f>IF(A1068=
"A",_xlfn.XLOOKUP(F1068,'Section A - Public Patients'!T:T,'Section A - Public Patients'!V:V),
IF(A1068="B",_xlfn.XLOOKUP(F1068,'Section B - Private Patients'!T:T,'Section B - Private Patients'!V:V),
IF(A1068="C",_xlfn.XLOOKUP(F1068,'Section C - Psych &amp; Mental Hlth'!T:T,'Section C - Psych &amp; Mental Hlth'!V:V),
IF(A1068="D",_xlfn.XLOOKUP(F1068,'Section D - Res Com.Care, MPHS '!T:T,'Section D - Res Com.Care, MPHS '!V:V),
IF(A1068="E",_xlfn.XLOOKUP(F1068,'Section E - Miscellaneous '!T:T,'Section E - Miscellaneous '!V:V))))))</f>
        <v>0</v>
      </c>
      <c r="R1068" s="1202" t="str">
        <f t="shared" si="55"/>
        <v>NilProcessing Charge for an access application for a document: if no more than 5 hours processing the application90007497</v>
      </c>
    </row>
    <row r="1069" spans="1:18" ht="38.25" x14ac:dyDescent="0.2">
      <c r="A1069" s="1078" t="str">
        <f t="shared" si="54"/>
        <v>E</v>
      </c>
      <c r="B1069" s="1086" t="s">
        <v>1793</v>
      </c>
      <c r="C1069" s="1438" t="s">
        <v>6181</v>
      </c>
      <c r="D1069" s="1092" t="s">
        <v>4243</v>
      </c>
      <c r="E1069" s="1438">
        <v>90006056</v>
      </c>
      <c r="F1069" s="1132" t="s">
        <v>5469</v>
      </c>
      <c r="G1069" s="1132"/>
      <c r="H1069" s="1132"/>
      <c r="I1069" s="1132" t="str">
        <f t="shared" si="53"/>
        <v>----Jul----</v>
      </c>
      <c r="J1069" s="1132" t="str">
        <f>IF(ISNUMBER(MATCH(F1069,Jan_Inputs_Calc!O:O,0)),"Jan","-")</f>
        <v>-</v>
      </c>
      <c r="K1069" s="1132" t="str">
        <f>IF(ISNUMBER(MATCH(F1069,Mar_Inputs_Calc_exHACC!O:O,0)),"Mar","-")</f>
        <v>-</v>
      </c>
      <c r="L1069" s="1132" t="str">
        <f>IF(ISNUMBER(MATCH(F1069,Jul_Inputs_Calc!P:P,0)),"Jul","-")</f>
        <v>Jul</v>
      </c>
      <c r="M1069" s="1132" t="str">
        <f>IF(ISNUMBER(MATCH(F1069,Sep_Inputs_Calc!O:O,0)),"Sep","-")</f>
        <v>-</v>
      </c>
      <c r="N1069" s="1132" t="str">
        <f>IF(ISNUMBER(MATCH(F1823,Oct_Inputs_Calc!O:O,0)),"Oct","-")</f>
        <v>-</v>
      </c>
      <c r="O1069" s="1132"/>
      <c r="P1069" s="1138" t="str">
        <f>IF(A1069=
"A",_xlfn.XLOOKUP(F1069,'Section A - Public Patients'!T:T,'Section A - Public Patients'!S:S),
IF(A1069="B",_xlfn.XLOOKUP(F1069,'Section B - Private Patients'!T:T,'Section B - Private Patients'!S:S),
IF(A1069="C",_xlfn.XLOOKUP(F1069,'Section C - Psych &amp; Mental Hlth'!T:T,'Section C - Psych &amp; Mental Hlth'!S:S),
IF(A1069="D",_xlfn.XLOOKUP(F1069,'Section D - Res Com.Care, MPHS '!T:T,'Section D - Res Com.Care, MPHS '!S:S),
IF(A1069="E",_xlfn.XLOOKUP(F1069,'Section E - Miscellaneous '!T:T,'Section E - Miscellaneous '!S:S))))))</f>
        <v>INPUT-ND</v>
      </c>
      <c r="Q1069" s="1145" t="str">
        <f>IF(A1069=
"A",_xlfn.XLOOKUP(F1069,'Section A - Public Patients'!T:T,'Section A - Public Patients'!V:V),
IF(A1069="B",_xlfn.XLOOKUP(F1069,'Section B - Private Patients'!T:T,'Section B - Private Patients'!V:V),
IF(A1069="C",_xlfn.XLOOKUP(F1069,'Section C - Psych &amp; Mental Hlth'!T:T,'Section C - Psych &amp; Mental Hlth'!V:V),
IF(A1069="D",_xlfn.XLOOKUP(F1069,'Section D - Res Com.Care, MPHS '!T:T,'Section D - Res Com.Care, MPHS '!V:V),
IF(A1069="E",_xlfn.XLOOKUP(F1069,'Section E - Miscellaneous '!T:T,'Section E - Miscellaneous '!V:V))))))</f>
        <v>E-4.4-004</v>
      </c>
      <c r="R1069" s="1202" t="str">
        <f t="shared" si="55"/>
        <v>NilProcessing Charge for an access application for a document: if more than 5 hours processing the application - each 15 minutes or part of 15 minutes (includes the initial 5 hours)90006056</v>
      </c>
    </row>
    <row r="1070" spans="1:18" ht="25.5" x14ac:dyDescent="0.2">
      <c r="A1070" s="1078" t="str">
        <f t="shared" si="54"/>
        <v>E</v>
      </c>
      <c r="B1070" s="1086" t="s">
        <v>1793</v>
      </c>
      <c r="C1070" s="1438" t="s">
        <v>6181</v>
      </c>
      <c r="D1070" s="1092" t="s">
        <v>1636</v>
      </c>
      <c r="E1070" s="1438">
        <v>90007498</v>
      </c>
      <c r="F1070" s="1132" t="s">
        <v>5470</v>
      </c>
      <c r="G1070" s="1132"/>
      <c r="H1070" s="1132"/>
      <c r="I1070" s="1132" t="str">
        <f t="shared" si="53"/>
        <v>----Jul----</v>
      </c>
      <c r="J1070" s="1132" t="str">
        <f>IF(ISNUMBER(MATCH(F1070,Jan_Inputs_Calc!O:O,0)),"Jan","-")</f>
        <v>-</v>
      </c>
      <c r="K1070" s="1132" t="str">
        <f>IF(ISNUMBER(MATCH(F1070,Mar_Inputs_Calc_exHACC!O:O,0)),"Mar","-")</f>
        <v>-</v>
      </c>
      <c r="L1070" s="1132" t="str">
        <f>IF(ISNUMBER(MATCH(F1070,Jul_Inputs_Calc!P:P,0)),"Jul","-")</f>
        <v>Jul</v>
      </c>
      <c r="M1070" s="1132" t="str">
        <f>IF(ISNUMBER(MATCH(F1070,Sep_Inputs_Calc!O:O,0)),"Sep","-")</f>
        <v>-</v>
      </c>
      <c r="N1070" s="1132" t="str">
        <f>IF(ISNUMBER(MATCH(F1824,Oct_Inputs_Calc!O:O,0)),"Oct","-")</f>
        <v>-</v>
      </c>
      <c r="O1070" s="1132"/>
      <c r="P1070" s="1138" t="str">
        <f>IF(A1070=
"A",_xlfn.XLOOKUP(F1070,'Section A - Public Patients'!T:T,'Section A - Public Patients'!S:S),
IF(A1070="B",_xlfn.XLOOKUP(F1070,'Section B - Private Patients'!T:T,'Section B - Private Patients'!S:S),
IF(A1070="C",_xlfn.XLOOKUP(F1070,'Section C - Psych &amp; Mental Hlth'!T:T,'Section C - Psych &amp; Mental Hlth'!S:S),
IF(A1070="D",_xlfn.XLOOKUP(F1070,'Section D - Res Com.Care, MPHS '!T:T,'Section D - Res Com.Care, MPHS '!S:S),
IF(A1070="E",_xlfn.XLOOKUP(F1070,'Section E - Miscellaneous '!T:T,'Section E - Miscellaneous '!S:S))))))</f>
        <v>INPUT-ND</v>
      </c>
      <c r="Q1070" s="1145" t="str">
        <f>IF(A1070=
"A",_xlfn.XLOOKUP(F1070,'Section A - Public Patients'!T:T,'Section A - Public Patients'!V:V),
IF(A1070="B",_xlfn.XLOOKUP(F1070,'Section B - Private Patients'!T:T,'Section B - Private Patients'!V:V),
IF(A1070="C",_xlfn.XLOOKUP(F1070,'Section C - Psych &amp; Mental Hlth'!T:T,'Section C - Psych &amp; Mental Hlth'!V:V),
IF(A1070="D",_xlfn.XLOOKUP(F1070,'Section D - Res Com.Care, MPHS '!T:T,'Section D - Res Com.Care, MPHS '!V:V),
IF(A1070="E",_xlfn.XLOOKUP(F1070,'Section E - Miscellaneous '!T:T,'Section E - Miscellaneous '!V:V))))))</f>
        <v>E-4.4-005</v>
      </c>
      <c r="R1070" s="1202" t="str">
        <f t="shared" si="55"/>
        <v>NilAccess Charge in relation to an access application for a document by provision of photocopy (B&amp;W A4 size) - for each page90007498</v>
      </c>
    </row>
    <row r="1071" spans="1:18" ht="25.5" x14ac:dyDescent="0.2">
      <c r="A1071" s="1078" t="str">
        <f t="shared" si="54"/>
        <v>E</v>
      </c>
      <c r="B1071" s="1086" t="s">
        <v>1793</v>
      </c>
      <c r="C1071" s="1438" t="s">
        <v>6181</v>
      </c>
      <c r="D1071" s="1092" t="s">
        <v>1637</v>
      </c>
      <c r="E1071" s="1438" t="s">
        <v>6181</v>
      </c>
      <c r="F1071" s="1132" t="s">
        <v>5471</v>
      </c>
      <c r="G1071" s="1132"/>
      <c r="H1071" s="1132"/>
      <c r="I1071" s="1132" t="str">
        <f t="shared" si="53"/>
        <v>---------</v>
      </c>
      <c r="J1071" s="1132" t="str">
        <f>IF(ISNUMBER(MATCH(F1071,Jan_Inputs_Calc!O:O,0)),"Jan","-")</f>
        <v>-</v>
      </c>
      <c r="K1071" s="1132" t="str">
        <f>IF(ISNUMBER(MATCH(F1071,Mar_Inputs_Calc_exHACC!O:O,0)),"Mar","-")</f>
        <v>-</v>
      </c>
      <c r="L1071" s="1132" t="str">
        <f>IF(ISNUMBER(MATCH(F1071,Jul_Inputs_Calc!P:P,0)),"Jul","-")</f>
        <v>-</v>
      </c>
      <c r="M1071" s="1132" t="str">
        <f>IF(ISNUMBER(MATCH(F1071,Sep_Inputs_Calc!O:O,0)),"Sep","-")</f>
        <v>-</v>
      </c>
      <c r="N1071" s="1132" t="str">
        <f>IF(ISNUMBER(MATCH(F1825,Oct_Inputs_Calc!O:O,0)),"Oct","-")</f>
        <v>-</v>
      </c>
      <c r="O1071" s="1132"/>
      <c r="P1071" s="1138" t="str">
        <f>IF(A1071=
"A",_xlfn.XLOOKUP(F1071,'Section A - Public Patients'!T:T,'Section A - Public Patients'!S:S),
IF(A1071="B",_xlfn.XLOOKUP(F1071,'Section B - Private Patients'!T:T,'Section B - Private Patients'!S:S),
IF(A1071="C",_xlfn.XLOOKUP(F1071,'Section C - Psych &amp; Mental Hlth'!T:T,'Section C - Psych &amp; Mental Hlth'!S:S),
IF(A1071="D",_xlfn.XLOOKUP(F1071,'Section D - Res Com.Care, MPHS '!T:T,'Section D - Res Com.Care, MPHS '!S:S),
IF(A1071="E",_xlfn.XLOOKUP(F1071,'Section E - Miscellaneous '!T:T,'Section E - Miscellaneous '!S:S))))))</f>
        <v>SPECIAL</v>
      </c>
      <c r="Q1071" s="1145">
        <f>IF(A1071=
"A",_xlfn.XLOOKUP(F1071,'Section A - Public Patients'!T:T,'Section A - Public Patients'!V:V),
IF(A1071="B",_xlfn.XLOOKUP(F1071,'Section B - Private Patients'!T:T,'Section B - Private Patients'!V:V),
IF(A1071="C",_xlfn.XLOOKUP(F1071,'Section C - Psych &amp; Mental Hlth'!T:T,'Section C - Psych &amp; Mental Hlth'!V:V),
IF(A1071="D",_xlfn.XLOOKUP(F1071,'Section D - Res Com.Care, MPHS '!T:T,'Section D - Res Com.Care, MPHS '!V:V),
IF(A1071="E",_xlfn.XLOOKUP(F1071,'Section E - Miscellaneous '!T:T,'Section E - Miscellaneous '!V:V))))))</f>
        <v>0</v>
      </c>
      <c r="R1071" s="1202" t="str">
        <f t="shared" si="55"/>
        <v>NilAccess Charge in relation to an application for a document by provision of emailing or discNil</v>
      </c>
    </row>
    <row r="1072" spans="1:18" ht="38.25" x14ac:dyDescent="0.2">
      <c r="A1072" s="1078" t="str">
        <f t="shared" si="54"/>
        <v>E</v>
      </c>
      <c r="B1072" s="1086" t="s">
        <v>1794</v>
      </c>
      <c r="C1072" s="1438" t="s">
        <v>6181</v>
      </c>
      <c r="D1072" s="1092" t="s">
        <v>1638</v>
      </c>
      <c r="E1072" s="1438">
        <v>90006537</v>
      </c>
      <c r="F1072" s="1132" t="s">
        <v>5472</v>
      </c>
      <c r="G1072" s="1132"/>
      <c r="H1072" s="1132"/>
      <c r="I1072" s="1132" t="str">
        <f t="shared" si="53"/>
        <v>---------</v>
      </c>
      <c r="J1072" s="1132" t="str">
        <f>IF(ISNUMBER(MATCH(F1072,Jan_Inputs_Calc!O:O,0)),"Jan","-")</f>
        <v>-</v>
      </c>
      <c r="K1072" s="1132" t="str">
        <f>IF(ISNUMBER(MATCH(F1072,Mar_Inputs_Calc_exHACC!O:O,0)),"Mar","-")</f>
        <v>-</v>
      </c>
      <c r="L1072" s="1132" t="str">
        <f>IF(ISNUMBER(MATCH(F1072,Jul_Inputs_Calc!P:P,0)),"Jul","-")</f>
        <v>-</v>
      </c>
      <c r="M1072" s="1132" t="str">
        <f>IF(ISNUMBER(MATCH(F1072,Sep_Inputs_Calc!O:O,0)),"Sep","-")</f>
        <v>-</v>
      </c>
      <c r="N1072" s="1132" t="str">
        <f>IF(ISNUMBER(MATCH(F1826,Oct_Inputs_Calc!O:O,0)),"Oct","-")</f>
        <v>-</v>
      </c>
      <c r="O1072" s="1132"/>
      <c r="P1072" s="1138" t="str">
        <f>IF(A1072=
"A",_xlfn.XLOOKUP(F1072,'Section A - Public Patients'!T:T,'Section A - Public Patients'!S:S),
IF(A1072="B",_xlfn.XLOOKUP(F1072,'Section B - Private Patients'!T:T,'Section B - Private Patients'!S:S),
IF(A1072="C",_xlfn.XLOOKUP(F1072,'Section C - Psych &amp; Mental Hlth'!T:T,'Section C - Psych &amp; Mental Hlth'!S:S),
IF(A1072="D",_xlfn.XLOOKUP(F1072,'Section D - Res Com.Care, MPHS '!T:T,'Section D - Res Com.Care, MPHS '!S:S),
IF(A1072="E",_xlfn.XLOOKUP(F1072,'Section E - Miscellaneous '!T:T,'Section E - Miscellaneous '!S:S))))))</f>
        <v>SPECIAL</v>
      </c>
      <c r="Q1072" s="1145">
        <f>IF(A1072=
"A",_xlfn.XLOOKUP(F1072,'Section A - Public Patients'!T:T,'Section A - Public Patients'!V:V),
IF(A1072="B",_xlfn.XLOOKUP(F1072,'Section B - Private Patients'!T:T,'Section B - Private Patients'!V:V),
IF(A1072="C",_xlfn.XLOOKUP(F1072,'Section C - Psych &amp; Mental Hlth'!T:T,'Section C - Psych &amp; Mental Hlth'!V:V),
IF(A1072="D",_xlfn.XLOOKUP(F1072,'Section D - Res Com.Care, MPHS '!T:T,'Section D - Res Com.Care, MPHS '!V:V),
IF(A1072="E",_xlfn.XLOOKUP(F1072,'Section E - Miscellaneous '!T:T,'Section E - Miscellaneous '!V:V))))))</f>
        <v>0</v>
      </c>
      <c r="R1072" s="1202" t="str">
        <f t="shared" si="55"/>
        <v>NilAccess Charge in relation to an access application for a document is the actual cost incurred for search, relocation,written transcription, creation and /or otherwise giving access to the document (except by photocopy) 90006537</v>
      </c>
    </row>
    <row r="1073" spans="1:18" ht="38.25" x14ac:dyDescent="0.2">
      <c r="A1073" s="1078" t="str">
        <f t="shared" si="54"/>
        <v>E</v>
      </c>
      <c r="B1073" s="1086" t="s">
        <v>1794</v>
      </c>
      <c r="C1073" s="1438" t="s">
        <v>6181</v>
      </c>
      <c r="D1073" s="1092" t="s">
        <v>1639</v>
      </c>
      <c r="E1073" s="1438">
        <v>90007499</v>
      </c>
      <c r="F1073" s="1132" t="s">
        <v>5473</v>
      </c>
      <c r="G1073" s="1132"/>
      <c r="H1073" s="1132"/>
      <c r="I1073" s="1132" t="str">
        <f t="shared" si="53"/>
        <v>----Jul----</v>
      </c>
      <c r="J1073" s="1132" t="str">
        <f>IF(ISNUMBER(MATCH(F1073,Jan_Inputs_Calc!O:O,0)),"Jan","-")</f>
        <v>-</v>
      </c>
      <c r="K1073" s="1132" t="str">
        <f>IF(ISNUMBER(MATCH(F1073,Mar_Inputs_Calc_exHACC!O:O,0)),"Mar","-")</f>
        <v>-</v>
      </c>
      <c r="L1073" s="1132" t="str">
        <f>IF(ISNUMBER(MATCH(F1073,Jul_Inputs_Calc!P:P,0)),"Jul","-")</f>
        <v>Jul</v>
      </c>
      <c r="M1073" s="1132" t="str">
        <f>IF(ISNUMBER(MATCH(F1073,Sep_Inputs_Calc!O:O,0)),"Sep","-")</f>
        <v>-</v>
      </c>
      <c r="N1073" s="1132" t="str">
        <f>IF(ISNUMBER(MATCH(F1827,Oct_Inputs_Calc!O:O,0)),"Oct","-")</f>
        <v>-</v>
      </c>
      <c r="O1073" s="1132"/>
      <c r="P1073" s="1138" t="str">
        <f>IF(A1073=
"A",_xlfn.XLOOKUP(F1073,'Section A - Public Patients'!T:T,'Section A - Public Patients'!S:S),
IF(A1073="B",_xlfn.XLOOKUP(F1073,'Section B - Private Patients'!T:T,'Section B - Private Patients'!S:S),
IF(A1073="C",_xlfn.XLOOKUP(F1073,'Section C - Psych &amp; Mental Hlth'!T:T,'Section C - Psych &amp; Mental Hlth'!S:S),
IF(A1073="D",_xlfn.XLOOKUP(F1073,'Section D - Res Com.Care, MPHS '!T:T,'Section D - Res Com.Care, MPHS '!S:S),
IF(A1073="E",_xlfn.XLOOKUP(F1073,'Section E - Miscellaneous '!T:T,'Section E - Miscellaneous '!S:S))))))</f>
        <v>INPUT-ND</v>
      </c>
      <c r="Q1073" s="1145" t="str">
        <f>IF(A1073=
"A",_xlfn.XLOOKUP(F1073,'Section A - Public Patients'!T:T,'Section A - Public Patients'!V:V),
IF(A1073="B",_xlfn.XLOOKUP(F1073,'Section B - Private Patients'!T:T,'Section B - Private Patients'!V:V),
IF(A1073="C",_xlfn.XLOOKUP(F1073,'Section C - Psych &amp; Mental Hlth'!T:T,'Section C - Psych &amp; Mental Hlth'!V:V),
IF(A1073="D",_xlfn.XLOOKUP(F1073,'Section D - Res Com.Care, MPHS '!T:T,'Section D - Res Com.Care, MPHS '!V:V),
IF(A1073="E",_xlfn.XLOOKUP(F1073,'Section E - Miscellaneous '!T:T,'Section E - Miscellaneous '!V:V))))))</f>
        <v>E-4.5-002</v>
      </c>
      <c r="R1073" s="1202" t="str">
        <f t="shared" si="55"/>
        <v>NilAccess Charge in relation to an access application for a document, if the applicant is given a black-and-white photocopy of the document in A4 size - for each page.90007499</v>
      </c>
    </row>
    <row r="1074" spans="1:18" ht="25.5" x14ac:dyDescent="0.2">
      <c r="A1074" s="1078" t="str">
        <f t="shared" si="54"/>
        <v>E</v>
      </c>
      <c r="B1074" s="1086" t="s">
        <v>1794</v>
      </c>
      <c r="C1074" s="1438" t="s">
        <v>6181</v>
      </c>
      <c r="D1074" s="1092" t="s">
        <v>1637</v>
      </c>
      <c r="E1074" s="1438">
        <v>90005816</v>
      </c>
      <c r="F1074" s="1132" t="s">
        <v>5474</v>
      </c>
      <c r="G1074" s="1132"/>
      <c r="H1074" s="1132"/>
      <c r="I1074" s="1132" t="str">
        <f t="shared" ref="I1074:I1137" si="56">_xlfn.CONCAT(J1074,"-",K1074,"-",L1074,"-",M1074,"-",N1074)</f>
        <v>---------</v>
      </c>
      <c r="J1074" s="1132" t="str">
        <f>IF(ISNUMBER(MATCH(F1074,Jan_Inputs_Calc!O:O,0)),"Jan","-")</f>
        <v>-</v>
      </c>
      <c r="K1074" s="1132" t="str">
        <f>IF(ISNUMBER(MATCH(F1074,Mar_Inputs_Calc_exHACC!O:O,0)),"Mar","-")</f>
        <v>-</v>
      </c>
      <c r="L1074" s="1132" t="str">
        <f>IF(ISNUMBER(MATCH(F1074,Jul_Inputs_Calc!P:P,0)),"Jul","-")</f>
        <v>-</v>
      </c>
      <c r="M1074" s="1132" t="str">
        <f>IF(ISNUMBER(MATCH(F1074,Sep_Inputs_Calc!O:O,0)),"Sep","-")</f>
        <v>-</v>
      </c>
      <c r="N1074" s="1132" t="str">
        <f>IF(ISNUMBER(MATCH(F1828,Oct_Inputs_Calc!O:O,0)),"Oct","-")</f>
        <v>-</v>
      </c>
      <c r="O1074" s="1132"/>
      <c r="P1074" s="1138" t="str">
        <f>IF(A1074=
"A",_xlfn.XLOOKUP(F1074,'Section A - Public Patients'!T:T,'Section A - Public Patients'!S:S),
IF(A1074="B",_xlfn.XLOOKUP(F1074,'Section B - Private Patients'!T:T,'Section B - Private Patients'!S:S),
IF(A1074="C",_xlfn.XLOOKUP(F1074,'Section C - Psych &amp; Mental Hlth'!T:T,'Section C - Psych &amp; Mental Hlth'!S:S),
IF(A1074="D",_xlfn.XLOOKUP(F1074,'Section D - Res Com.Care, MPHS '!T:T,'Section D - Res Com.Care, MPHS '!S:S),
IF(A1074="E",_xlfn.XLOOKUP(F1074,'Section E - Miscellaneous '!T:T,'Section E - Miscellaneous '!S:S))))))</f>
        <v>SPECIAL</v>
      </c>
      <c r="Q1074" s="1145">
        <f>IF(A1074=
"A",_xlfn.XLOOKUP(F1074,'Section A - Public Patients'!T:T,'Section A - Public Patients'!V:V),
IF(A1074="B",_xlfn.XLOOKUP(F1074,'Section B - Private Patients'!T:T,'Section B - Private Patients'!V:V),
IF(A1074="C",_xlfn.XLOOKUP(F1074,'Section C - Psych &amp; Mental Hlth'!T:T,'Section C - Psych &amp; Mental Hlth'!V:V),
IF(A1074="D",_xlfn.XLOOKUP(F1074,'Section D - Res Com.Care, MPHS '!T:T,'Section D - Res Com.Care, MPHS '!V:V),
IF(A1074="E",_xlfn.XLOOKUP(F1074,'Section E - Miscellaneous '!T:T,'Section E - Miscellaneous '!V:V))))))</f>
        <v>0</v>
      </c>
      <c r="R1074" s="1202" t="str">
        <f t="shared" si="55"/>
        <v>NilAccess Charge in relation to an application for a document by provision of emailing or disc90005816</v>
      </c>
    </row>
    <row r="1075" spans="1:18" x14ac:dyDescent="0.2">
      <c r="A1075" s="1078" t="str">
        <f t="shared" si="54"/>
        <v>E</v>
      </c>
      <c r="B1075" s="1086" t="s">
        <v>1947</v>
      </c>
      <c r="C1075" s="1438" t="s">
        <v>6181</v>
      </c>
      <c r="D1075" s="1089" t="s">
        <v>1642</v>
      </c>
      <c r="E1075" s="1438">
        <v>90007500</v>
      </c>
      <c r="F1075" s="1132" t="s">
        <v>5475</v>
      </c>
      <c r="G1075" s="1132"/>
      <c r="H1075" s="1132"/>
      <c r="I1075" s="1132" t="str">
        <f t="shared" si="56"/>
        <v>---------</v>
      </c>
      <c r="J1075" s="1132" t="str">
        <f>IF(ISNUMBER(MATCH(F1075,Jan_Inputs_Calc!O:O,0)),"Jan","-")</f>
        <v>-</v>
      </c>
      <c r="K1075" s="1132" t="str">
        <f>IF(ISNUMBER(MATCH(F1075,Mar_Inputs_Calc_exHACC!O:O,0)),"Mar","-")</f>
        <v>-</v>
      </c>
      <c r="L1075" s="1132" t="str">
        <f>IF(ISNUMBER(MATCH(F1075,Jul_Inputs_Calc!P:P,0)),"Jul","-")</f>
        <v>-</v>
      </c>
      <c r="M1075" s="1132" t="str">
        <f>IF(ISNUMBER(MATCH(F1075,Sep_Inputs_Calc!O:O,0)),"Sep","-")</f>
        <v>-</v>
      </c>
      <c r="N1075" s="1132" t="str">
        <f>IF(ISNUMBER(MATCH(F1829,Oct_Inputs_Calc!O:O,0)),"Oct","-")</f>
        <v>-</v>
      </c>
      <c r="O1075" s="1132"/>
      <c r="P1075" s="1138" t="str">
        <f>IF(A1075=
"A",_xlfn.XLOOKUP(F1075,'Section A - Public Patients'!T:T,'Section A - Public Patients'!S:S),
IF(A1075="B",_xlfn.XLOOKUP(F1075,'Section B - Private Patients'!T:T,'Section B - Private Patients'!S:S),
IF(A1075="C",_xlfn.XLOOKUP(F1075,'Section C - Psych &amp; Mental Hlth'!T:T,'Section C - Psych &amp; Mental Hlth'!S:S),
IF(A1075="D",_xlfn.XLOOKUP(F1075,'Section D - Res Com.Care, MPHS '!T:T,'Section D - Res Com.Care, MPHS '!S:S),
IF(A1075="E",_xlfn.XLOOKUP(F1075,'Section E - Miscellaneous '!T:T,'Section E - Miscellaneous '!S:S))))))</f>
        <v>INPUT-ND</v>
      </c>
      <c r="Q1075" s="1145" t="str">
        <f>IF(A1075=
"A",_xlfn.XLOOKUP(F1075,'Section A - Public Patients'!T:T,'Section A - Public Patients'!V:V),
IF(A1075="B",_xlfn.XLOOKUP(F1075,'Section B - Private Patients'!T:T,'Section B - Private Patients'!V:V),
IF(A1075="C",_xlfn.XLOOKUP(F1075,'Section C - Psych &amp; Mental Hlth'!T:T,'Section C - Psych &amp; Mental Hlth'!V:V),
IF(A1075="D",_xlfn.XLOOKUP(F1075,'Section D - Res Com.Care, MPHS '!T:T,'Section D - Res Com.Care, MPHS '!V:V),
IF(A1075="E",_xlfn.XLOOKUP(F1075,'Section E - Miscellaneous '!T:T,'Section E - Miscellaneous '!V:V))))))</f>
        <v>E-5.1-001</v>
      </c>
      <c r="R1075" s="1202" t="str">
        <f t="shared" si="55"/>
        <v>Nil(a)  a day hospital 90007500</v>
      </c>
    </row>
    <row r="1076" spans="1:18" x14ac:dyDescent="0.2">
      <c r="A1076" s="1078" t="str">
        <f t="shared" si="54"/>
        <v>E</v>
      </c>
      <c r="B1076" s="1086" t="s">
        <v>1947</v>
      </c>
      <c r="C1076" s="1438" t="s">
        <v>6181</v>
      </c>
      <c r="D1076" s="1089" t="s">
        <v>1645</v>
      </c>
      <c r="E1076" s="1438">
        <v>90006538</v>
      </c>
      <c r="F1076" s="1132" t="s">
        <v>5476</v>
      </c>
      <c r="G1076" s="1132"/>
      <c r="H1076" s="1132"/>
      <c r="I1076" s="1132" t="str">
        <f t="shared" si="56"/>
        <v>---------</v>
      </c>
      <c r="J1076" s="1132" t="str">
        <f>IF(ISNUMBER(MATCH(F1076,Jan_Inputs_Calc!O:O,0)),"Jan","-")</f>
        <v>-</v>
      </c>
      <c r="K1076" s="1132" t="str">
        <f>IF(ISNUMBER(MATCH(F1076,Mar_Inputs_Calc_exHACC!O:O,0)),"Mar","-")</f>
        <v>-</v>
      </c>
      <c r="L1076" s="1132" t="str">
        <f>IF(ISNUMBER(MATCH(F1076,Jul_Inputs_Calc!P:P,0)),"Jul","-")</f>
        <v>-</v>
      </c>
      <c r="M1076" s="1132" t="str">
        <f>IF(ISNUMBER(MATCH(F1076,Sep_Inputs_Calc!O:O,0)),"Sep","-")</f>
        <v>-</v>
      </c>
      <c r="N1076" s="1132" t="str">
        <f>IF(ISNUMBER(MATCH(F1830,Oct_Inputs_Calc!O:O,0)),"Oct","-")</f>
        <v>-</v>
      </c>
      <c r="O1076" s="1132"/>
      <c r="P1076" s="1138" t="str">
        <f>IF(A1076=
"A",_xlfn.XLOOKUP(F1076,'Section A - Public Patients'!T:T,'Section A - Public Patients'!S:S),
IF(A1076="B",_xlfn.XLOOKUP(F1076,'Section B - Private Patients'!T:T,'Section B - Private Patients'!S:S),
IF(A1076="C",_xlfn.XLOOKUP(F1076,'Section C - Psych &amp; Mental Hlth'!T:T,'Section C - Psych &amp; Mental Hlth'!S:S),
IF(A1076="D",_xlfn.XLOOKUP(F1076,'Section D - Res Com.Care, MPHS '!T:T,'Section D - Res Com.Care, MPHS '!S:S),
IF(A1076="E",_xlfn.XLOOKUP(F1076,'Section E - Miscellaneous '!T:T,'Section E - Miscellaneous '!S:S))))))</f>
        <v>INPUT-ND</v>
      </c>
      <c r="Q1076" s="1145" t="str">
        <f>IF(A1076=
"A",_xlfn.XLOOKUP(F1076,'Section A - Public Patients'!T:T,'Section A - Public Patients'!V:V),
IF(A1076="B",_xlfn.XLOOKUP(F1076,'Section B - Private Patients'!T:T,'Section B - Private Patients'!V:V),
IF(A1076="C",_xlfn.XLOOKUP(F1076,'Section C - Psych &amp; Mental Hlth'!T:T,'Section C - Psych &amp; Mental Hlth'!V:V),
IF(A1076="D",_xlfn.XLOOKUP(F1076,'Section D - Res Com.Care, MPHS '!T:T,'Section D - Res Com.Care, MPHS '!V:V),
IF(A1076="E",_xlfn.XLOOKUP(F1076,'Section E - Miscellaneous '!T:T,'Section E - Miscellaneous '!V:V))))))</f>
        <v>E-5.1-002</v>
      </c>
      <c r="R1076" s="1202" t="str">
        <f t="shared" si="55"/>
        <v>Nil(b)  a private hospital with not more than 25 beds90006538</v>
      </c>
    </row>
    <row r="1077" spans="1:18" x14ac:dyDescent="0.2">
      <c r="A1077" s="1078" t="str">
        <f t="shared" si="54"/>
        <v>E</v>
      </c>
      <c r="B1077" s="1086" t="s">
        <v>1947</v>
      </c>
      <c r="C1077" s="1438" t="s">
        <v>6181</v>
      </c>
      <c r="D1077" s="1089" t="s">
        <v>1646</v>
      </c>
      <c r="E1077" s="1438">
        <v>90007501</v>
      </c>
      <c r="F1077" s="1132" t="s">
        <v>5477</v>
      </c>
      <c r="G1077" s="1132"/>
      <c r="H1077" s="1132"/>
      <c r="I1077" s="1132" t="str">
        <f t="shared" si="56"/>
        <v>---------</v>
      </c>
      <c r="J1077" s="1132" t="str">
        <f>IF(ISNUMBER(MATCH(F1077,Jan_Inputs_Calc!O:O,0)),"Jan","-")</f>
        <v>-</v>
      </c>
      <c r="K1077" s="1132" t="str">
        <f>IF(ISNUMBER(MATCH(F1077,Mar_Inputs_Calc_exHACC!O:O,0)),"Mar","-")</f>
        <v>-</v>
      </c>
      <c r="L1077" s="1132" t="str">
        <f>IF(ISNUMBER(MATCH(F1077,Jul_Inputs_Calc!P:P,0)),"Jul","-")</f>
        <v>-</v>
      </c>
      <c r="M1077" s="1132" t="str">
        <f>IF(ISNUMBER(MATCH(F1077,Sep_Inputs_Calc!O:O,0)),"Sep","-")</f>
        <v>-</v>
      </c>
      <c r="N1077" s="1132" t="str">
        <f>IF(ISNUMBER(MATCH(F1831,Oct_Inputs_Calc!O:O,0)),"Oct","-")</f>
        <v>-</v>
      </c>
      <c r="O1077" s="1132"/>
      <c r="P1077" s="1138" t="str">
        <f>IF(A1077=
"A",_xlfn.XLOOKUP(F1077,'Section A - Public Patients'!T:T,'Section A - Public Patients'!S:S),
IF(A1077="B",_xlfn.XLOOKUP(F1077,'Section B - Private Patients'!T:T,'Section B - Private Patients'!S:S),
IF(A1077="C",_xlfn.XLOOKUP(F1077,'Section C - Psych &amp; Mental Hlth'!T:T,'Section C - Psych &amp; Mental Hlth'!S:S),
IF(A1077="D",_xlfn.XLOOKUP(F1077,'Section D - Res Com.Care, MPHS '!T:T,'Section D - Res Com.Care, MPHS '!S:S),
IF(A1077="E",_xlfn.XLOOKUP(F1077,'Section E - Miscellaneous '!T:T,'Section E - Miscellaneous '!S:S))))))</f>
        <v>INPUT-ND</v>
      </c>
      <c r="Q1077" s="1145" t="str">
        <f>IF(A1077=
"A",_xlfn.XLOOKUP(F1077,'Section A - Public Patients'!T:T,'Section A - Public Patients'!V:V),
IF(A1077="B",_xlfn.XLOOKUP(F1077,'Section B - Private Patients'!T:T,'Section B - Private Patients'!V:V),
IF(A1077="C",_xlfn.XLOOKUP(F1077,'Section C - Psych &amp; Mental Hlth'!T:T,'Section C - Psych &amp; Mental Hlth'!V:V),
IF(A1077="D",_xlfn.XLOOKUP(F1077,'Section D - Res Com.Care, MPHS '!T:T,'Section D - Res Com.Care, MPHS '!V:V),
IF(A1077="E",_xlfn.XLOOKUP(F1077,'Section E - Miscellaneous '!T:T,'Section E - Miscellaneous '!V:V))))))</f>
        <v>E-5.1-003</v>
      </c>
      <c r="R1077" s="1202" t="str">
        <f t="shared" si="55"/>
        <v>Nil(c)  a private hospital with more than 25 beds but not more than 100 beds90007501</v>
      </c>
    </row>
    <row r="1078" spans="1:18" x14ac:dyDescent="0.2">
      <c r="A1078" s="1078" t="str">
        <f t="shared" si="54"/>
        <v>E</v>
      </c>
      <c r="B1078" s="1086" t="s">
        <v>1947</v>
      </c>
      <c r="C1078" s="1438" t="s">
        <v>6181</v>
      </c>
      <c r="D1078" s="1089" t="s">
        <v>1647</v>
      </c>
      <c r="E1078" s="1438">
        <v>90006057</v>
      </c>
      <c r="F1078" s="1132" t="s">
        <v>5478</v>
      </c>
      <c r="G1078" s="1132"/>
      <c r="H1078" s="1132"/>
      <c r="I1078" s="1132" t="str">
        <f t="shared" si="56"/>
        <v>---------</v>
      </c>
      <c r="J1078" s="1132" t="str">
        <f>IF(ISNUMBER(MATCH(F1078,Jan_Inputs_Calc!O:O,0)),"Jan","-")</f>
        <v>-</v>
      </c>
      <c r="K1078" s="1132" t="str">
        <f>IF(ISNUMBER(MATCH(F1078,Mar_Inputs_Calc_exHACC!O:O,0)),"Mar","-")</f>
        <v>-</v>
      </c>
      <c r="L1078" s="1132" t="str">
        <f>IF(ISNUMBER(MATCH(F1078,Jul_Inputs_Calc!P:P,0)),"Jul","-")</f>
        <v>-</v>
      </c>
      <c r="M1078" s="1132" t="str">
        <f>IF(ISNUMBER(MATCH(F1078,Sep_Inputs_Calc!O:O,0)),"Sep","-")</f>
        <v>-</v>
      </c>
      <c r="N1078" s="1132" t="str">
        <f>IF(ISNUMBER(MATCH(F1832,Oct_Inputs_Calc!O:O,0)),"Oct","-")</f>
        <v>-</v>
      </c>
      <c r="O1078" s="1132"/>
      <c r="P1078" s="1138" t="str">
        <f>IF(A1078=
"A",_xlfn.XLOOKUP(F1078,'Section A - Public Patients'!T:T,'Section A - Public Patients'!S:S),
IF(A1078="B",_xlfn.XLOOKUP(F1078,'Section B - Private Patients'!T:T,'Section B - Private Patients'!S:S),
IF(A1078="C",_xlfn.XLOOKUP(F1078,'Section C - Psych &amp; Mental Hlth'!T:T,'Section C - Psych &amp; Mental Hlth'!S:S),
IF(A1078="D",_xlfn.XLOOKUP(F1078,'Section D - Res Com.Care, MPHS '!T:T,'Section D - Res Com.Care, MPHS '!S:S),
IF(A1078="E",_xlfn.XLOOKUP(F1078,'Section E - Miscellaneous '!T:T,'Section E - Miscellaneous '!S:S))))))</f>
        <v>INPUT-ND</v>
      </c>
      <c r="Q1078" s="1145" t="str">
        <f>IF(A1078=
"A",_xlfn.XLOOKUP(F1078,'Section A - Public Patients'!T:T,'Section A - Public Patients'!V:V),
IF(A1078="B",_xlfn.XLOOKUP(F1078,'Section B - Private Patients'!T:T,'Section B - Private Patients'!V:V),
IF(A1078="C",_xlfn.XLOOKUP(F1078,'Section C - Psych &amp; Mental Hlth'!T:T,'Section C - Psych &amp; Mental Hlth'!V:V),
IF(A1078="D",_xlfn.XLOOKUP(F1078,'Section D - Res Com.Care, MPHS '!T:T,'Section D - Res Com.Care, MPHS '!V:V),
IF(A1078="E",_xlfn.XLOOKUP(F1078,'Section E - Miscellaneous '!T:T,'Section E - Miscellaneous '!V:V))))))</f>
        <v>E-5.1-004</v>
      </c>
      <c r="R1078" s="1202" t="str">
        <f t="shared" si="55"/>
        <v>Nil(d) a private hospital with more than 100 beds but not more than 200 beds 90006057</v>
      </c>
    </row>
    <row r="1079" spans="1:18" x14ac:dyDescent="0.2">
      <c r="A1079" s="1078" t="str">
        <f t="shared" si="54"/>
        <v>E</v>
      </c>
      <c r="B1079" s="1086" t="s">
        <v>1947</v>
      </c>
      <c r="C1079" s="1438" t="s">
        <v>6181</v>
      </c>
      <c r="D1079" s="1089" t="s">
        <v>1648</v>
      </c>
      <c r="E1079" s="1438">
        <v>90007502</v>
      </c>
      <c r="F1079" s="1132" t="s">
        <v>5479</v>
      </c>
      <c r="G1079" s="1132"/>
      <c r="H1079" s="1132"/>
      <c r="I1079" s="1132" t="str">
        <f t="shared" si="56"/>
        <v>---------</v>
      </c>
      <c r="J1079" s="1132" t="str">
        <f>IF(ISNUMBER(MATCH(F1079,Jan_Inputs_Calc!O:O,0)),"Jan","-")</f>
        <v>-</v>
      </c>
      <c r="K1079" s="1132" t="str">
        <f>IF(ISNUMBER(MATCH(F1079,Mar_Inputs_Calc_exHACC!O:O,0)),"Mar","-")</f>
        <v>-</v>
      </c>
      <c r="L1079" s="1132" t="str">
        <f>IF(ISNUMBER(MATCH(F1079,Jul_Inputs_Calc!P:P,0)),"Jul","-")</f>
        <v>-</v>
      </c>
      <c r="M1079" s="1132" t="str">
        <f>IF(ISNUMBER(MATCH(F1079,Sep_Inputs_Calc!O:O,0)),"Sep","-")</f>
        <v>-</v>
      </c>
      <c r="N1079" s="1132" t="str">
        <f>IF(ISNUMBER(MATCH(F1833,Oct_Inputs_Calc!O:O,0)),"Oct","-")</f>
        <v>-</v>
      </c>
      <c r="O1079" s="1132"/>
      <c r="P1079" s="1138" t="str">
        <f>IF(A1079=
"A",_xlfn.XLOOKUP(F1079,'Section A - Public Patients'!T:T,'Section A - Public Patients'!S:S),
IF(A1079="B",_xlfn.XLOOKUP(F1079,'Section B - Private Patients'!T:T,'Section B - Private Patients'!S:S),
IF(A1079="C",_xlfn.XLOOKUP(F1079,'Section C - Psych &amp; Mental Hlth'!T:T,'Section C - Psych &amp; Mental Hlth'!S:S),
IF(A1079="D",_xlfn.XLOOKUP(F1079,'Section D - Res Com.Care, MPHS '!T:T,'Section D - Res Com.Care, MPHS '!S:S),
IF(A1079="E",_xlfn.XLOOKUP(F1079,'Section E - Miscellaneous '!T:T,'Section E - Miscellaneous '!S:S))))))</f>
        <v>INPUT-ND</v>
      </c>
      <c r="Q1079" s="1145" t="str">
        <f>IF(A1079=
"A",_xlfn.XLOOKUP(F1079,'Section A - Public Patients'!T:T,'Section A - Public Patients'!V:V),
IF(A1079="B",_xlfn.XLOOKUP(F1079,'Section B - Private Patients'!T:T,'Section B - Private Patients'!V:V),
IF(A1079="C",_xlfn.XLOOKUP(F1079,'Section C - Psych &amp; Mental Hlth'!T:T,'Section C - Psych &amp; Mental Hlth'!V:V),
IF(A1079="D",_xlfn.XLOOKUP(F1079,'Section D - Res Com.Care, MPHS '!T:T,'Section D - Res Com.Care, MPHS '!V:V),
IF(A1079="E",_xlfn.XLOOKUP(F1079,'Section E - Miscellaneous '!T:T,'Section E - Miscellaneous '!V:V))))))</f>
        <v>E-5.1-005</v>
      </c>
      <c r="R1079" s="1202" t="str">
        <f t="shared" si="55"/>
        <v>Nil(e)  a private hospital with more than 200 beds 90007502</v>
      </c>
    </row>
    <row r="1080" spans="1:18" ht="25.5" x14ac:dyDescent="0.2">
      <c r="A1080" s="1078" t="str">
        <f t="shared" si="54"/>
        <v>E</v>
      </c>
      <c r="B1080" s="1086" t="s">
        <v>1947</v>
      </c>
      <c r="C1080" s="1438" t="s">
        <v>6181</v>
      </c>
      <c r="D1080" s="1089" t="s">
        <v>3300</v>
      </c>
      <c r="E1080" s="1438">
        <v>90006539</v>
      </c>
      <c r="F1080" s="1132" t="s">
        <v>5480</v>
      </c>
      <c r="G1080" s="1132"/>
      <c r="H1080" s="1132"/>
      <c r="I1080" s="1132" t="str">
        <f t="shared" si="56"/>
        <v>---------</v>
      </c>
      <c r="J1080" s="1132" t="str">
        <f>IF(ISNUMBER(MATCH(F1080,Jan_Inputs_Calc!O:O,0)),"Jan","-")</f>
        <v>-</v>
      </c>
      <c r="K1080" s="1132" t="str">
        <f>IF(ISNUMBER(MATCH(F1080,Mar_Inputs_Calc_exHACC!O:O,0)),"Mar","-")</f>
        <v>-</v>
      </c>
      <c r="L1080" s="1132" t="str">
        <f>IF(ISNUMBER(MATCH(F1080,Jul_Inputs_Calc!P:P,0)),"Jul","-")</f>
        <v>-</v>
      </c>
      <c r="M1080" s="1132" t="str">
        <f>IF(ISNUMBER(MATCH(F1080,Sep_Inputs_Calc!O:O,0)),"Sep","-")</f>
        <v>-</v>
      </c>
      <c r="N1080" s="1132" t="str">
        <f>IF(ISNUMBER(MATCH(F1834,Oct_Inputs_Calc!O:O,0)),"Oct","-")</f>
        <v>-</v>
      </c>
      <c r="O1080" s="1132"/>
      <c r="P1080" s="1138" t="str">
        <f>IF(A1080=
"A",_xlfn.XLOOKUP(F1080,'Section A - Public Patients'!T:T,'Section A - Public Patients'!S:S),
IF(A1080="B",_xlfn.XLOOKUP(F1080,'Section B - Private Patients'!T:T,'Section B - Private Patients'!S:S),
IF(A1080="C",_xlfn.XLOOKUP(F1080,'Section C - Psych &amp; Mental Hlth'!T:T,'Section C - Psych &amp; Mental Hlth'!S:S),
IF(A1080="D",_xlfn.XLOOKUP(F1080,'Section D - Res Com.Care, MPHS '!T:T,'Section D - Res Com.Care, MPHS '!S:S),
IF(A1080="E",_xlfn.XLOOKUP(F1080,'Section E - Miscellaneous '!T:T,'Section E - Miscellaneous '!S:S))))))</f>
        <v>INPUT-ND</v>
      </c>
      <c r="Q1080" s="1145" t="str">
        <f>IF(A1080=
"A",_xlfn.XLOOKUP(F1080,'Section A - Public Patients'!T:T,'Section A - Public Patients'!V:V),
IF(A1080="B",_xlfn.XLOOKUP(F1080,'Section B - Private Patients'!T:T,'Section B - Private Patients'!V:V),
IF(A1080="C",_xlfn.XLOOKUP(F1080,'Section C - Psych &amp; Mental Hlth'!T:T,'Section C - Psych &amp; Mental Hlth'!V:V),
IF(A1080="D",_xlfn.XLOOKUP(F1080,'Section D - Res Com.Care, MPHS '!T:T,'Section D - Res Com.Care, MPHS '!V:V),
IF(A1080="E",_xlfn.XLOOKUP(F1080,'Section E - Miscellaneous '!T:T,'Section E - Miscellaneous '!V:V))))))</f>
        <v>E-5.1-006</v>
      </c>
      <c r="R1080" s="1202" t="str">
        <f t="shared" si="55"/>
        <v>Nil2. Application for an extension of the term of an approval (Act, section 25(3)(c ))90006539</v>
      </c>
    </row>
    <row r="1081" spans="1:18" ht="25.5" x14ac:dyDescent="0.2">
      <c r="A1081" s="1078" t="str">
        <f t="shared" si="54"/>
        <v>E</v>
      </c>
      <c r="B1081" s="1086" t="s">
        <v>1947</v>
      </c>
      <c r="C1081" s="1438" t="s">
        <v>6181</v>
      </c>
      <c r="D1081" s="1089" t="s">
        <v>3294</v>
      </c>
      <c r="E1081" s="1438">
        <v>90007503</v>
      </c>
      <c r="F1081" s="1132" t="s">
        <v>5481</v>
      </c>
      <c r="G1081" s="1132"/>
      <c r="H1081" s="1132"/>
      <c r="I1081" s="1132" t="str">
        <f t="shared" si="56"/>
        <v>---------</v>
      </c>
      <c r="J1081" s="1132" t="str">
        <f>IF(ISNUMBER(MATCH(F1081,Jan_Inputs_Calc!O:O,0)),"Jan","-")</f>
        <v>-</v>
      </c>
      <c r="K1081" s="1132" t="str">
        <f>IF(ISNUMBER(MATCH(F1081,Mar_Inputs_Calc_exHACC!O:O,0)),"Mar","-")</f>
        <v>-</v>
      </c>
      <c r="L1081" s="1132" t="str">
        <f>IF(ISNUMBER(MATCH(F1081,Jul_Inputs_Calc!P:P,0)),"Jul","-")</f>
        <v>-</v>
      </c>
      <c r="M1081" s="1132" t="str">
        <f>IF(ISNUMBER(MATCH(F1081,Sep_Inputs_Calc!O:O,0)),"Sep","-")</f>
        <v>-</v>
      </c>
      <c r="N1081" s="1132" t="str">
        <f>IF(ISNUMBER(MATCH(F1835,Oct_Inputs_Calc!O:O,0)),"Oct","-")</f>
        <v>-</v>
      </c>
      <c r="O1081" s="1132"/>
      <c r="P1081" s="1138" t="str">
        <f>IF(A1081=
"A",_xlfn.XLOOKUP(F1081,'Section A - Public Patients'!T:T,'Section A - Public Patients'!S:S),
IF(A1081="B",_xlfn.XLOOKUP(F1081,'Section B - Private Patients'!T:T,'Section B - Private Patients'!S:S),
IF(A1081="C",_xlfn.XLOOKUP(F1081,'Section C - Psych &amp; Mental Hlth'!T:T,'Section C - Psych &amp; Mental Hlth'!S:S),
IF(A1081="D",_xlfn.XLOOKUP(F1081,'Section D - Res Com.Care, MPHS '!T:T,'Section D - Res Com.Care, MPHS '!S:S),
IF(A1081="E",_xlfn.XLOOKUP(F1081,'Section E - Miscellaneous '!T:T,'Section E - Miscellaneous '!S:S))))))</f>
        <v>INPUT-ND</v>
      </c>
      <c r="Q1081" s="1145" t="str">
        <f>IF(A1081=
"A",_xlfn.XLOOKUP(F1081,'Section A - Public Patients'!T:T,'Section A - Public Patients'!V:V),
IF(A1081="B",_xlfn.XLOOKUP(F1081,'Section B - Private Patients'!T:T,'Section B - Private Patients'!V:V),
IF(A1081="C",_xlfn.XLOOKUP(F1081,'Section C - Psych &amp; Mental Hlth'!T:T,'Section C - Psych &amp; Mental Hlth'!V:V),
IF(A1081="D",_xlfn.XLOOKUP(F1081,'Section D - Res Com.Care, MPHS '!T:T,'Section D - Res Com.Care, MPHS '!V:V),
IF(A1081="E",_xlfn.XLOOKUP(F1081,'Section E - Miscellaneous '!T:T,'Section E - Miscellaneous '!V:V))))))</f>
        <v>E-5.1-007</v>
      </c>
      <c r="R1081" s="1202" t="str">
        <f t="shared" si="55"/>
        <v>Nil(a)  for a change to the type of health services proposed to be provided at the proposed private health facility90007503</v>
      </c>
    </row>
    <row r="1082" spans="1:18" ht="25.5" x14ac:dyDescent="0.2">
      <c r="A1082" s="1078" t="str">
        <f t="shared" si="54"/>
        <v>E</v>
      </c>
      <c r="B1082" s="1086" t="s">
        <v>1947</v>
      </c>
      <c r="C1082" s="1438" t="s">
        <v>6181</v>
      </c>
      <c r="D1082" s="1089" t="s">
        <v>3295</v>
      </c>
      <c r="E1082" s="1438">
        <v>90005696</v>
      </c>
      <c r="F1082" s="1132" t="s">
        <v>5482</v>
      </c>
      <c r="G1082" s="1132"/>
      <c r="H1082" s="1132"/>
      <c r="I1082" s="1132" t="str">
        <f t="shared" si="56"/>
        <v>---------</v>
      </c>
      <c r="J1082" s="1132" t="str">
        <f>IF(ISNUMBER(MATCH(F1082,Jan_Inputs_Calc!O:O,0)),"Jan","-")</f>
        <v>-</v>
      </c>
      <c r="K1082" s="1132" t="str">
        <f>IF(ISNUMBER(MATCH(F1082,Mar_Inputs_Calc_exHACC!O:O,0)),"Mar","-")</f>
        <v>-</v>
      </c>
      <c r="L1082" s="1132" t="str">
        <f>IF(ISNUMBER(MATCH(F1082,Jul_Inputs_Calc!P:P,0)),"Jul","-")</f>
        <v>-</v>
      </c>
      <c r="M1082" s="1132" t="str">
        <f>IF(ISNUMBER(MATCH(F1082,Sep_Inputs_Calc!O:O,0)),"Sep","-")</f>
        <v>-</v>
      </c>
      <c r="N1082" s="1132" t="str">
        <f>IF(ISNUMBER(MATCH(F1836,Oct_Inputs_Calc!O:O,0)),"Oct","-")</f>
        <v>-</v>
      </c>
      <c r="O1082" s="1132"/>
      <c r="P1082" s="1138" t="str">
        <f>IF(A1082=
"A",_xlfn.XLOOKUP(F1082,'Section A - Public Patients'!T:T,'Section A - Public Patients'!S:S),
IF(A1082="B",_xlfn.XLOOKUP(F1082,'Section B - Private Patients'!T:T,'Section B - Private Patients'!S:S),
IF(A1082="C",_xlfn.XLOOKUP(F1082,'Section C - Psych &amp; Mental Hlth'!T:T,'Section C - Psych &amp; Mental Hlth'!S:S),
IF(A1082="D",_xlfn.XLOOKUP(F1082,'Section D - Res Com.Care, MPHS '!T:T,'Section D - Res Com.Care, MPHS '!S:S),
IF(A1082="E",_xlfn.XLOOKUP(F1082,'Section E - Miscellaneous '!T:T,'Section E - Miscellaneous '!S:S))))))</f>
        <v>INPUT-ND</v>
      </c>
      <c r="Q1082" s="1145" t="str">
        <f>IF(A1082=
"A",_xlfn.XLOOKUP(F1082,'Section A - Public Patients'!T:T,'Section A - Public Patients'!V:V),
IF(A1082="B",_xlfn.XLOOKUP(F1082,'Section B - Private Patients'!T:T,'Section B - Private Patients'!V:V),
IF(A1082="C",_xlfn.XLOOKUP(F1082,'Section C - Psych &amp; Mental Hlth'!T:T,'Section C - Psych &amp; Mental Hlth'!V:V),
IF(A1082="D",_xlfn.XLOOKUP(F1082,'Section D - Res Com.Care, MPHS '!T:T,'Section D - Res Com.Care, MPHS '!V:V),
IF(A1082="E",_xlfn.XLOOKUP(F1082,'Section E - Miscellaneous '!T:T,'Section E - Miscellaneous '!V:V))))))</f>
        <v>E-5.1-008</v>
      </c>
      <c r="R1082" s="1202" t="str">
        <f t="shared" si="55"/>
        <v>Nil(b)  for an increase of more than 25 in the number of beds for the proposed private health facility90005696</v>
      </c>
    </row>
    <row r="1083" spans="1:18" x14ac:dyDescent="0.2">
      <c r="A1083" s="1078" t="str">
        <f t="shared" si="54"/>
        <v>E</v>
      </c>
      <c r="B1083" s="1086" t="s">
        <v>1947</v>
      </c>
      <c r="C1083" s="1438" t="s">
        <v>6181</v>
      </c>
      <c r="D1083" s="1089" t="s">
        <v>3296</v>
      </c>
      <c r="E1083" s="1438">
        <v>90007504</v>
      </c>
      <c r="F1083" s="1132" t="s">
        <v>5483</v>
      </c>
      <c r="G1083" s="1132"/>
      <c r="H1083" s="1132"/>
      <c r="I1083" s="1132" t="str">
        <f t="shared" si="56"/>
        <v>---------</v>
      </c>
      <c r="J1083" s="1132" t="str">
        <f>IF(ISNUMBER(MATCH(F1083,Jan_Inputs_Calc!O:O,0)),"Jan","-")</f>
        <v>-</v>
      </c>
      <c r="K1083" s="1132" t="str">
        <f>IF(ISNUMBER(MATCH(F1083,Mar_Inputs_Calc_exHACC!O:O,0)),"Mar","-")</f>
        <v>-</v>
      </c>
      <c r="L1083" s="1132" t="str">
        <f>IF(ISNUMBER(MATCH(F1083,Jul_Inputs_Calc!P:P,0)),"Jul","-")</f>
        <v>-</v>
      </c>
      <c r="M1083" s="1132" t="str">
        <f>IF(ISNUMBER(MATCH(F1083,Sep_Inputs_Calc!O:O,0)),"Sep","-")</f>
        <v>-</v>
      </c>
      <c r="N1083" s="1132" t="str">
        <f>IF(ISNUMBER(MATCH(F1837,Oct_Inputs_Calc!O:O,0)),"Oct","-")</f>
        <v>-</v>
      </c>
      <c r="O1083" s="1132"/>
      <c r="P1083" s="1138" t="str">
        <f>IF(A1083=
"A",_xlfn.XLOOKUP(F1083,'Section A - Public Patients'!T:T,'Section A - Public Patients'!S:S),
IF(A1083="B",_xlfn.XLOOKUP(F1083,'Section B - Private Patients'!T:T,'Section B - Private Patients'!S:S),
IF(A1083="C",_xlfn.XLOOKUP(F1083,'Section C - Psych &amp; Mental Hlth'!T:T,'Section C - Psych &amp; Mental Hlth'!S:S),
IF(A1083="D",_xlfn.XLOOKUP(F1083,'Section D - Res Com.Care, MPHS '!T:T,'Section D - Res Com.Care, MPHS '!S:S),
IF(A1083="E",_xlfn.XLOOKUP(F1083,'Section E - Miscellaneous '!T:T,'Section E - Miscellaneous '!S:S))))))</f>
        <v>INPUT-ND</v>
      </c>
      <c r="Q1083" s="1145" t="str">
        <f>IF(A1083=
"A",_xlfn.XLOOKUP(F1083,'Section A - Public Patients'!T:T,'Section A - Public Patients'!V:V),
IF(A1083="B",_xlfn.XLOOKUP(F1083,'Section B - Private Patients'!T:T,'Section B - Private Patients'!V:V),
IF(A1083="C",_xlfn.XLOOKUP(F1083,'Section C - Psych &amp; Mental Hlth'!T:T,'Section C - Psych &amp; Mental Hlth'!V:V),
IF(A1083="D",_xlfn.XLOOKUP(F1083,'Section D - Res Com.Care, MPHS '!T:T,'Section D - Res Com.Care, MPHS '!V:V),
IF(A1083="E",_xlfn.XLOOKUP(F1083,'Section E - Miscellaneous '!T:T,'Section E - Miscellaneous '!V:V))))))</f>
        <v>E-5.1-009</v>
      </c>
      <c r="R1083" s="1202" t="str">
        <f t="shared" si="55"/>
        <v>Nil(c)  for 1 or more other changes90007504</v>
      </c>
    </row>
    <row r="1084" spans="1:18" ht="25.5" x14ac:dyDescent="0.2">
      <c r="A1084" s="1078" t="str">
        <f t="shared" si="54"/>
        <v>E</v>
      </c>
      <c r="B1084" s="1086" t="s">
        <v>1947</v>
      </c>
      <c r="C1084" s="1438" t="s">
        <v>6181</v>
      </c>
      <c r="D1084" s="1089" t="s">
        <v>3297</v>
      </c>
      <c r="E1084" s="1438">
        <v>90006540</v>
      </c>
      <c r="F1084" s="1132" t="s">
        <v>5484</v>
      </c>
      <c r="G1084" s="1132"/>
      <c r="H1084" s="1132"/>
      <c r="I1084" s="1132" t="str">
        <f t="shared" si="56"/>
        <v>---------</v>
      </c>
      <c r="J1084" s="1132" t="str">
        <f>IF(ISNUMBER(MATCH(F1084,Jan_Inputs_Calc!O:O,0)),"Jan","-")</f>
        <v>-</v>
      </c>
      <c r="K1084" s="1132" t="str">
        <f>IF(ISNUMBER(MATCH(F1084,Mar_Inputs_Calc_exHACC!O:O,0)),"Mar","-")</f>
        <v>-</v>
      </c>
      <c r="L1084" s="1132" t="str">
        <f>IF(ISNUMBER(MATCH(F1084,Jul_Inputs_Calc!P:P,0)),"Jul","-")</f>
        <v>-</v>
      </c>
      <c r="M1084" s="1132" t="str">
        <f>IF(ISNUMBER(MATCH(F1084,Sep_Inputs_Calc!O:O,0)),"Sep","-")</f>
        <v>-</v>
      </c>
      <c r="N1084" s="1132" t="str">
        <f>IF(ISNUMBER(MATCH(F1838,Oct_Inputs_Calc!O:O,0)),"Oct","-")</f>
        <v>-</v>
      </c>
      <c r="O1084" s="1132"/>
      <c r="P1084" s="1138" t="str">
        <f>IF(A1084=
"A",_xlfn.XLOOKUP(F1084,'Section A - Public Patients'!T:T,'Section A - Public Patients'!S:S),
IF(A1084="B",_xlfn.XLOOKUP(F1084,'Section B - Private Patients'!T:T,'Section B - Private Patients'!S:S),
IF(A1084="C",_xlfn.XLOOKUP(F1084,'Section C - Psych &amp; Mental Hlth'!T:T,'Section C - Psych &amp; Mental Hlth'!S:S),
IF(A1084="D",_xlfn.XLOOKUP(F1084,'Section D - Res Com.Care, MPHS '!T:T,'Section D - Res Com.Care, MPHS '!S:S),
IF(A1084="E",_xlfn.XLOOKUP(F1084,'Section E - Miscellaneous '!T:T,'Section E - Miscellaneous '!S:S))))))</f>
        <v>INPUT-ND</v>
      </c>
      <c r="Q1084" s="1145" t="str">
        <f>IF(A1084=
"A",_xlfn.XLOOKUP(F1084,'Section A - Public Patients'!T:T,'Section A - Public Patients'!V:V),
IF(A1084="B",_xlfn.XLOOKUP(F1084,'Section B - Private Patients'!T:T,'Section B - Private Patients'!V:V),
IF(A1084="C",_xlfn.XLOOKUP(F1084,'Section C - Psych &amp; Mental Hlth'!T:T,'Section C - Psych &amp; Mental Hlth'!V:V),
IF(A1084="D",_xlfn.XLOOKUP(F1084,'Section D - Res Com.Care, MPHS '!T:T,'Section D - Res Com.Care, MPHS '!V:V),
IF(A1084="E",_xlfn.XLOOKUP(F1084,'Section E - Miscellaneous '!T:T,'Section E - Miscellaneous '!V:V))))))</f>
        <v>E-5.1-010</v>
      </c>
      <c r="R1084" s="1202" t="str">
        <f t="shared" si="55"/>
        <v>Nil4. Issue of an approval to replace a lost, stolen, destroyed or damaged approval (Section 38(4))90006540</v>
      </c>
    </row>
    <row r="1085" spans="1:18" x14ac:dyDescent="0.2">
      <c r="A1085" s="1078" t="str">
        <f t="shared" si="54"/>
        <v>E</v>
      </c>
      <c r="B1085" s="1086" t="s">
        <v>1948</v>
      </c>
      <c r="C1085" s="1438" t="s">
        <v>6181</v>
      </c>
      <c r="D1085" s="1089" t="s">
        <v>1657</v>
      </c>
      <c r="E1085" s="1438">
        <v>90007505</v>
      </c>
      <c r="F1085" s="1132" t="s">
        <v>5485</v>
      </c>
      <c r="G1085" s="1132"/>
      <c r="H1085" s="1132"/>
      <c r="I1085" s="1132" t="str">
        <f t="shared" si="56"/>
        <v>---------</v>
      </c>
      <c r="J1085" s="1132" t="str">
        <f>IF(ISNUMBER(MATCH(F1085,Jan_Inputs_Calc!O:O,0)),"Jan","-")</f>
        <v>-</v>
      </c>
      <c r="K1085" s="1132" t="str">
        <f>IF(ISNUMBER(MATCH(F1085,Mar_Inputs_Calc_exHACC!O:O,0)),"Mar","-")</f>
        <v>-</v>
      </c>
      <c r="L1085" s="1132" t="str">
        <f>IF(ISNUMBER(MATCH(F1085,Jul_Inputs_Calc!P:P,0)),"Jul","-")</f>
        <v>-</v>
      </c>
      <c r="M1085" s="1132" t="str">
        <f>IF(ISNUMBER(MATCH(F1085,Sep_Inputs_Calc!O:O,0)),"Sep","-")</f>
        <v>-</v>
      </c>
      <c r="N1085" s="1132" t="str">
        <f>IF(ISNUMBER(MATCH(F1839,Oct_Inputs_Calc!O:O,0)),"Oct","-")</f>
        <v>-</v>
      </c>
      <c r="O1085" s="1132"/>
      <c r="P1085" s="1138" t="str">
        <f>IF(A1085=
"A",_xlfn.XLOOKUP(F1085,'Section A - Public Patients'!T:T,'Section A - Public Patients'!S:S),
IF(A1085="B",_xlfn.XLOOKUP(F1085,'Section B - Private Patients'!T:T,'Section B - Private Patients'!S:S),
IF(A1085="C",_xlfn.XLOOKUP(F1085,'Section C - Psych &amp; Mental Hlth'!T:T,'Section C - Psych &amp; Mental Hlth'!S:S),
IF(A1085="D",_xlfn.XLOOKUP(F1085,'Section D - Res Com.Care, MPHS '!T:T,'Section D - Res Com.Care, MPHS '!S:S),
IF(A1085="E",_xlfn.XLOOKUP(F1085,'Section E - Miscellaneous '!T:T,'Section E - Miscellaneous '!S:S))))))</f>
        <v>INPUT-ND</v>
      </c>
      <c r="Q1085" s="1145" t="str">
        <f>IF(A1085=
"A",_xlfn.XLOOKUP(F1085,'Section A - Public Patients'!T:T,'Section A - Public Patients'!V:V),
IF(A1085="B",_xlfn.XLOOKUP(F1085,'Section B - Private Patients'!T:T,'Section B - Private Patients'!V:V),
IF(A1085="C",_xlfn.XLOOKUP(F1085,'Section C - Psych &amp; Mental Hlth'!T:T,'Section C - Psych &amp; Mental Hlth'!V:V),
IF(A1085="D",_xlfn.XLOOKUP(F1085,'Section D - Res Com.Care, MPHS '!T:T,'Section D - Res Com.Care, MPHS '!V:V),
IF(A1085="E",_xlfn.XLOOKUP(F1085,'Section E - Miscellaneous '!T:T,'Section E - Miscellaneous '!V:V))))))</f>
        <v>E-5.1-011</v>
      </c>
      <c r="R1085" s="1202" t="str">
        <f t="shared" si="55"/>
        <v>Nil(a) for a day hospital90007505</v>
      </c>
    </row>
    <row r="1086" spans="1:18" x14ac:dyDescent="0.2">
      <c r="A1086" s="1078" t="str">
        <f t="shared" si="54"/>
        <v>E</v>
      </c>
      <c r="B1086" s="1086" t="s">
        <v>1948</v>
      </c>
      <c r="C1086" s="1438" t="s">
        <v>6181</v>
      </c>
      <c r="D1086" s="1089" t="s">
        <v>3302</v>
      </c>
      <c r="E1086" s="1438">
        <v>90006058</v>
      </c>
      <c r="F1086" s="1132" t="s">
        <v>5486</v>
      </c>
      <c r="G1086" s="1132"/>
      <c r="H1086" s="1132"/>
      <c r="I1086" s="1132" t="str">
        <f t="shared" si="56"/>
        <v>---------</v>
      </c>
      <c r="J1086" s="1132" t="str">
        <f>IF(ISNUMBER(MATCH(F1086,Jan_Inputs_Calc!O:O,0)),"Jan","-")</f>
        <v>-</v>
      </c>
      <c r="K1086" s="1132" t="str">
        <f>IF(ISNUMBER(MATCH(F1086,Mar_Inputs_Calc_exHACC!O:O,0)),"Mar","-")</f>
        <v>-</v>
      </c>
      <c r="L1086" s="1132" t="str">
        <f>IF(ISNUMBER(MATCH(F1086,Jul_Inputs_Calc!P:P,0)),"Jul","-")</f>
        <v>-</v>
      </c>
      <c r="M1086" s="1132" t="str">
        <f>IF(ISNUMBER(MATCH(F1086,Sep_Inputs_Calc!O:O,0)),"Sep","-")</f>
        <v>-</v>
      </c>
      <c r="N1086" s="1132" t="str">
        <f>IF(ISNUMBER(MATCH(F1840,Oct_Inputs_Calc!O:O,0)),"Oct","-")</f>
        <v>-</v>
      </c>
      <c r="O1086" s="1132"/>
      <c r="P1086" s="1138" t="str">
        <f>IF(A1086=
"A",_xlfn.XLOOKUP(F1086,'Section A - Public Patients'!T:T,'Section A - Public Patients'!S:S),
IF(A1086="B",_xlfn.XLOOKUP(F1086,'Section B - Private Patients'!T:T,'Section B - Private Patients'!S:S),
IF(A1086="C",_xlfn.XLOOKUP(F1086,'Section C - Psych &amp; Mental Hlth'!T:T,'Section C - Psych &amp; Mental Hlth'!S:S),
IF(A1086="D",_xlfn.XLOOKUP(F1086,'Section D - Res Com.Care, MPHS '!T:T,'Section D - Res Com.Care, MPHS '!S:S),
IF(A1086="E",_xlfn.XLOOKUP(F1086,'Section E - Miscellaneous '!T:T,'Section E - Miscellaneous '!S:S))))))</f>
        <v>INPUT-ND</v>
      </c>
      <c r="Q1086" s="1145" t="str">
        <f>IF(A1086=
"A",_xlfn.XLOOKUP(F1086,'Section A - Public Patients'!T:T,'Section A - Public Patients'!V:V),
IF(A1086="B",_xlfn.XLOOKUP(F1086,'Section B - Private Patients'!T:T,'Section B - Private Patients'!V:V),
IF(A1086="C",_xlfn.XLOOKUP(F1086,'Section C - Psych &amp; Mental Hlth'!T:T,'Section C - Psych &amp; Mental Hlth'!V:V),
IF(A1086="D",_xlfn.XLOOKUP(F1086,'Section D - Res Com.Care, MPHS '!T:T,'Section D - Res Com.Care, MPHS '!V:V),
IF(A1086="E",_xlfn.XLOOKUP(F1086,'Section E - Miscellaneous '!T:T,'Section E - Miscellaneous '!V:V))))))</f>
        <v>E-5.1-012</v>
      </c>
      <c r="R1086" s="1202" t="str">
        <f t="shared" si="55"/>
        <v>Nil(b) for a private hospital with not more than 25 beds90006058</v>
      </c>
    </row>
    <row r="1087" spans="1:18" x14ac:dyDescent="0.2">
      <c r="A1087" s="1078" t="str">
        <f t="shared" si="54"/>
        <v>E</v>
      </c>
      <c r="B1087" s="1086" t="s">
        <v>1948</v>
      </c>
      <c r="C1087" s="1438" t="s">
        <v>6181</v>
      </c>
      <c r="D1087" s="1089" t="s">
        <v>3303</v>
      </c>
      <c r="E1087" s="1438">
        <v>90007506</v>
      </c>
      <c r="F1087" s="1132" t="s">
        <v>5487</v>
      </c>
      <c r="G1087" s="1132"/>
      <c r="H1087" s="1132"/>
      <c r="I1087" s="1132" t="str">
        <f t="shared" si="56"/>
        <v>---------</v>
      </c>
      <c r="J1087" s="1132" t="str">
        <f>IF(ISNUMBER(MATCH(F1087,Jan_Inputs_Calc!O:O,0)),"Jan","-")</f>
        <v>-</v>
      </c>
      <c r="K1087" s="1132" t="str">
        <f>IF(ISNUMBER(MATCH(F1087,Mar_Inputs_Calc_exHACC!O:O,0)),"Mar","-")</f>
        <v>-</v>
      </c>
      <c r="L1087" s="1132" t="str">
        <f>IF(ISNUMBER(MATCH(F1087,Jul_Inputs_Calc!P:P,0)),"Jul","-")</f>
        <v>-</v>
      </c>
      <c r="M1087" s="1132" t="str">
        <f>IF(ISNUMBER(MATCH(F1087,Sep_Inputs_Calc!O:O,0)),"Sep","-")</f>
        <v>-</v>
      </c>
      <c r="N1087" s="1132" t="str">
        <f>IF(ISNUMBER(MATCH(F1841,Oct_Inputs_Calc!O:O,0)),"Oct","-")</f>
        <v>-</v>
      </c>
      <c r="O1087" s="1132"/>
      <c r="P1087" s="1138" t="str">
        <f>IF(A1087=
"A",_xlfn.XLOOKUP(F1087,'Section A - Public Patients'!T:T,'Section A - Public Patients'!S:S),
IF(A1087="B",_xlfn.XLOOKUP(F1087,'Section B - Private Patients'!T:T,'Section B - Private Patients'!S:S),
IF(A1087="C",_xlfn.XLOOKUP(F1087,'Section C - Psych &amp; Mental Hlth'!T:T,'Section C - Psych &amp; Mental Hlth'!S:S),
IF(A1087="D",_xlfn.XLOOKUP(F1087,'Section D - Res Com.Care, MPHS '!T:T,'Section D - Res Com.Care, MPHS '!S:S),
IF(A1087="E",_xlfn.XLOOKUP(F1087,'Section E - Miscellaneous '!T:T,'Section E - Miscellaneous '!S:S))))))</f>
        <v>INPUT-ND</v>
      </c>
      <c r="Q1087" s="1145" t="str">
        <f>IF(A1087=
"A",_xlfn.XLOOKUP(F1087,'Section A - Public Patients'!T:T,'Section A - Public Patients'!V:V),
IF(A1087="B",_xlfn.XLOOKUP(F1087,'Section B - Private Patients'!T:T,'Section B - Private Patients'!V:V),
IF(A1087="C",_xlfn.XLOOKUP(F1087,'Section C - Psych &amp; Mental Hlth'!T:T,'Section C - Psych &amp; Mental Hlth'!V:V),
IF(A1087="D",_xlfn.XLOOKUP(F1087,'Section D - Res Com.Care, MPHS '!T:T,'Section D - Res Com.Care, MPHS '!V:V),
IF(A1087="E",_xlfn.XLOOKUP(F1087,'Section E - Miscellaneous '!T:T,'Section E - Miscellaneous '!V:V))))))</f>
        <v>E-5.1-013</v>
      </c>
      <c r="R1087" s="1202" t="str">
        <f t="shared" si="55"/>
        <v>Nil(c) for a private hospital with more than 25 beds but not more than 100 beds90007506</v>
      </c>
    </row>
    <row r="1088" spans="1:18" x14ac:dyDescent="0.2">
      <c r="A1088" s="1078" t="str">
        <f t="shared" si="54"/>
        <v>E</v>
      </c>
      <c r="B1088" s="1086" t="s">
        <v>1948</v>
      </c>
      <c r="C1088" s="1438" t="s">
        <v>6181</v>
      </c>
      <c r="D1088" s="1089" t="s">
        <v>1649</v>
      </c>
      <c r="E1088" s="1438">
        <v>90006541</v>
      </c>
      <c r="F1088" s="1132" t="s">
        <v>5488</v>
      </c>
      <c r="G1088" s="1132"/>
      <c r="H1088" s="1132"/>
      <c r="I1088" s="1132" t="str">
        <f t="shared" si="56"/>
        <v>---------</v>
      </c>
      <c r="J1088" s="1132" t="str">
        <f>IF(ISNUMBER(MATCH(F1088,Jan_Inputs_Calc!O:O,0)),"Jan","-")</f>
        <v>-</v>
      </c>
      <c r="K1088" s="1132" t="str">
        <f>IF(ISNUMBER(MATCH(F1088,Mar_Inputs_Calc_exHACC!O:O,0)),"Mar","-")</f>
        <v>-</v>
      </c>
      <c r="L1088" s="1132" t="str">
        <f>IF(ISNUMBER(MATCH(F1088,Jul_Inputs_Calc!P:P,0)),"Jul","-")</f>
        <v>-</v>
      </c>
      <c r="M1088" s="1132" t="str">
        <f>IF(ISNUMBER(MATCH(F1088,Sep_Inputs_Calc!O:O,0)),"Sep","-")</f>
        <v>-</v>
      </c>
      <c r="N1088" s="1132" t="str">
        <f>IF(ISNUMBER(MATCH(F1842,Oct_Inputs_Calc!O:O,0)),"Oct","-")</f>
        <v>-</v>
      </c>
      <c r="O1088" s="1132"/>
      <c r="P1088" s="1138" t="str">
        <f>IF(A1088=
"A",_xlfn.XLOOKUP(F1088,'Section A - Public Patients'!T:T,'Section A - Public Patients'!S:S),
IF(A1088="B",_xlfn.XLOOKUP(F1088,'Section B - Private Patients'!T:T,'Section B - Private Patients'!S:S),
IF(A1088="C",_xlfn.XLOOKUP(F1088,'Section C - Psych &amp; Mental Hlth'!T:T,'Section C - Psych &amp; Mental Hlth'!S:S),
IF(A1088="D",_xlfn.XLOOKUP(F1088,'Section D - Res Com.Care, MPHS '!T:T,'Section D - Res Com.Care, MPHS '!S:S),
IF(A1088="E",_xlfn.XLOOKUP(F1088,'Section E - Miscellaneous '!T:T,'Section E - Miscellaneous '!S:S))))))</f>
        <v>INPUT-ND</v>
      </c>
      <c r="Q1088" s="1145" t="str">
        <f>IF(A1088=
"A",_xlfn.XLOOKUP(F1088,'Section A - Public Patients'!T:T,'Section A - Public Patients'!V:V),
IF(A1088="B",_xlfn.XLOOKUP(F1088,'Section B - Private Patients'!T:T,'Section B - Private Patients'!V:V),
IF(A1088="C",_xlfn.XLOOKUP(F1088,'Section C - Psych &amp; Mental Hlth'!T:T,'Section C - Psych &amp; Mental Hlth'!V:V),
IF(A1088="D",_xlfn.XLOOKUP(F1088,'Section D - Res Com.Care, MPHS '!T:T,'Section D - Res Com.Care, MPHS '!V:V),
IF(A1088="E",_xlfn.XLOOKUP(F1088,'Section E - Miscellaneous '!T:T,'Section E - Miscellaneous '!V:V))))))</f>
        <v>E-5.1-014</v>
      </c>
      <c r="R1088" s="1202" t="str">
        <f t="shared" si="55"/>
        <v>Nil(d)  for a private hospital with more than 100 beds but not more than 200 beds90006541</v>
      </c>
    </row>
    <row r="1089" spans="1:18" x14ac:dyDescent="0.2">
      <c r="A1089" s="1078" t="str">
        <f t="shared" si="54"/>
        <v>E</v>
      </c>
      <c r="B1089" s="1086" t="s">
        <v>1948</v>
      </c>
      <c r="C1089" s="1438" t="s">
        <v>6181</v>
      </c>
      <c r="D1089" s="1089" t="s">
        <v>1656</v>
      </c>
      <c r="E1089" s="1438">
        <v>90007507</v>
      </c>
      <c r="F1089" s="1132" t="s">
        <v>5489</v>
      </c>
      <c r="G1089" s="1132"/>
      <c r="H1089" s="1132"/>
      <c r="I1089" s="1132" t="str">
        <f t="shared" si="56"/>
        <v>---------</v>
      </c>
      <c r="J1089" s="1132" t="str">
        <f>IF(ISNUMBER(MATCH(F1089,Jan_Inputs_Calc!O:O,0)),"Jan","-")</f>
        <v>-</v>
      </c>
      <c r="K1089" s="1132" t="str">
        <f>IF(ISNUMBER(MATCH(F1089,Mar_Inputs_Calc_exHACC!O:O,0)),"Mar","-")</f>
        <v>-</v>
      </c>
      <c r="L1089" s="1132" t="str">
        <f>IF(ISNUMBER(MATCH(F1089,Jul_Inputs_Calc!P:P,0)),"Jul","-")</f>
        <v>-</v>
      </c>
      <c r="M1089" s="1132" t="str">
        <f>IF(ISNUMBER(MATCH(F1089,Sep_Inputs_Calc!O:O,0)),"Sep","-")</f>
        <v>-</v>
      </c>
      <c r="N1089" s="1132" t="str">
        <f>IF(ISNUMBER(MATCH(F1843,Oct_Inputs_Calc!O:O,0)),"Oct","-")</f>
        <v>-</v>
      </c>
      <c r="O1089" s="1132"/>
      <c r="P1089" s="1138" t="str">
        <f>IF(A1089=
"A",_xlfn.XLOOKUP(F1089,'Section A - Public Patients'!T:T,'Section A - Public Patients'!S:S),
IF(A1089="B",_xlfn.XLOOKUP(F1089,'Section B - Private Patients'!T:T,'Section B - Private Patients'!S:S),
IF(A1089="C",_xlfn.XLOOKUP(F1089,'Section C - Psych &amp; Mental Hlth'!T:T,'Section C - Psych &amp; Mental Hlth'!S:S),
IF(A1089="D",_xlfn.XLOOKUP(F1089,'Section D - Res Com.Care, MPHS '!T:T,'Section D - Res Com.Care, MPHS '!S:S),
IF(A1089="E",_xlfn.XLOOKUP(F1089,'Section E - Miscellaneous '!T:T,'Section E - Miscellaneous '!S:S))))))</f>
        <v>INPUT-ND</v>
      </c>
      <c r="Q1089" s="1145" t="str">
        <f>IF(A1089=
"A",_xlfn.XLOOKUP(F1089,'Section A - Public Patients'!T:T,'Section A - Public Patients'!V:V),
IF(A1089="B",_xlfn.XLOOKUP(F1089,'Section B - Private Patients'!T:T,'Section B - Private Patients'!V:V),
IF(A1089="C",_xlfn.XLOOKUP(F1089,'Section C - Psych &amp; Mental Hlth'!T:T,'Section C - Psych &amp; Mental Hlth'!V:V),
IF(A1089="D",_xlfn.XLOOKUP(F1089,'Section D - Res Com.Care, MPHS '!T:T,'Section D - Res Com.Care, MPHS '!V:V),
IF(A1089="E",_xlfn.XLOOKUP(F1089,'Section E - Miscellaneous '!T:T,'Section E - Miscellaneous '!V:V))))))</f>
        <v>E-5.1-015</v>
      </c>
      <c r="R1089" s="1202" t="str">
        <f t="shared" si="55"/>
        <v>Nil(e) for a private hospital with more than 200 beds90007507</v>
      </c>
    </row>
    <row r="1090" spans="1:18" x14ac:dyDescent="0.2">
      <c r="A1090" s="1078" t="str">
        <f t="shared" si="54"/>
        <v>E</v>
      </c>
      <c r="B1090" s="1086" t="s">
        <v>1948</v>
      </c>
      <c r="C1090" s="1438" t="s">
        <v>6181</v>
      </c>
      <c r="D1090" s="1089" t="s">
        <v>1651</v>
      </c>
      <c r="E1090" s="1438">
        <v>90005817</v>
      </c>
      <c r="F1090" s="1132" t="s">
        <v>5490</v>
      </c>
      <c r="G1090" s="1132"/>
      <c r="H1090" s="1132"/>
      <c r="I1090" s="1132" t="str">
        <f t="shared" si="56"/>
        <v>---------</v>
      </c>
      <c r="J1090" s="1132" t="str">
        <f>IF(ISNUMBER(MATCH(F1090,Jan_Inputs_Calc!O:O,0)),"Jan","-")</f>
        <v>-</v>
      </c>
      <c r="K1090" s="1132" t="str">
        <f>IF(ISNUMBER(MATCH(F1090,Mar_Inputs_Calc_exHACC!O:O,0)),"Mar","-")</f>
        <v>-</v>
      </c>
      <c r="L1090" s="1132" t="str">
        <f>IF(ISNUMBER(MATCH(F1090,Jul_Inputs_Calc!P:P,0)),"Jul","-")</f>
        <v>-</v>
      </c>
      <c r="M1090" s="1132" t="str">
        <f>IF(ISNUMBER(MATCH(F1090,Sep_Inputs_Calc!O:O,0)),"Sep","-")</f>
        <v>-</v>
      </c>
      <c r="N1090" s="1132" t="str">
        <f>IF(ISNUMBER(MATCH(F1844,Oct_Inputs_Calc!O:O,0)),"Oct","-")</f>
        <v>-</v>
      </c>
      <c r="O1090" s="1132"/>
      <c r="P1090" s="1138" t="str">
        <f>IF(A1090=
"A",_xlfn.XLOOKUP(F1090,'Section A - Public Patients'!T:T,'Section A - Public Patients'!S:S),
IF(A1090="B",_xlfn.XLOOKUP(F1090,'Section B - Private Patients'!T:T,'Section B - Private Patients'!S:S),
IF(A1090="C",_xlfn.XLOOKUP(F1090,'Section C - Psych &amp; Mental Hlth'!T:T,'Section C - Psych &amp; Mental Hlth'!S:S),
IF(A1090="D",_xlfn.XLOOKUP(F1090,'Section D - Res Com.Care, MPHS '!T:T,'Section D - Res Com.Care, MPHS '!S:S),
IF(A1090="E",_xlfn.XLOOKUP(F1090,'Section E - Miscellaneous '!T:T,'Section E - Miscellaneous '!S:S))))))</f>
        <v>INPUT-ND</v>
      </c>
      <c r="Q1090" s="1145" t="str">
        <f>IF(A1090=
"A",_xlfn.XLOOKUP(F1090,'Section A - Public Patients'!T:T,'Section A - Public Patients'!V:V),
IF(A1090="B",_xlfn.XLOOKUP(F1090,'Section B - Private Patients'!T:T,'Section B - Private Patients'!V:V),
IF(A1090="C",_xlfn.XLOOKUP(F1090,'Section C - Psych &amp; Mental Hlth'!T:T,'Section C - Psych &amp; Mental Hlth'!V:V),
IF(A1090="D",_xlfn.XLOOKUP(F1090,'Section D - Res Com.Care, MPHS '!T:T,'Section D - Res Com.Care, MPHS '!V:V),
IF(A1090="E",_xlfn.XLOOKUP(F1090,'Section E - Miscellaneous '!T:T,'Section E - Miscellaneous '!V:V))))))</f>
        <v>E-5.1-016</v>
      </c>
      <c r="R1090" s="1202" t="str">
        <f t="shared" si="55"/>
        <v>Nil     (i)   if the term of the licence is 1 year or less90005817</v>
      </c>
    </row>
    <row r="1091" spans="1:18" x14ac:dyDescent="0.2">
      <c r="A1091" s="1078" t="str">
        <f t="shared" si="54"/>
        <v>E</v>
      </c>
      <c r="B1091" s="1086" t="s">
        <v>1948</v>
      </c>
      <c r="C1091" s="1438" t="s">
        <v>6181</v>
      </c>
      <c r="D1091" s="1089" t="s">
        <v>1652</v>
      </c>
      <c r="E1091" s="1438">
        <v>90007508</v>
      </c>
      <c r="F1091" s="1132" t="s">
        <v>5491</v>
      </c>
      <c r="G1091" s="1132"/>
      <c r="H1091" s="1132"/>
      <c r="I1091" s="1132" t="str">
        <f t="shared" si="56"/>
        <v>---------</v>
      </c>
      <c r="J1091" s="1132" t="str">
        <f>IF(ISNUMBER(MATCH(F1091,Jan_Inputs_Calc!O:O,0)),"Jan","-")</f>
        <v>-</v>
      </c>
      <c r="K1091" s="1132" t="str">
        <f>IF(ISNUMBER(MATCH(F1091,Mar_Inputs_Calc_exHACC!O:O,0)),"Mar","-")</f>
        <v>-</v>
      </c>
      <c r="L1091" s="1132" t="str">
        <f>IF(ISNUMBER(MATCH(F1091,Jul_Inputs_Calc!P:P,0)),"Jul","-")</f>
        <v>-</v>
      </c>
      <c r="M1091" s="1132" t="str">
        <f>IF(ISNUMBER(MATCH(F1091,Sep_Inputs_Calc!O:O,0)),"Sep","-")</f>
        <v>-</v>
      </c>
      <c r="N1091" s="1132" t="str">
        <f>IF(ISNUMBER(MATCH(F1845,Oct_Inputs_Calc!O:O,0)),"Oct","-")</f>
        <v>-</v>
      </c>
      <c r="O1091" s="1132"/>
      <c r="P1091" s="1138" t="str">
        <f>IF(A1091=
"A",_xlfn.XLOOKUP(F1091,'Section A - Public Patients'!T:T,'Section A - Public Patients'!S:S),
IF(A1091="B",_xlfn.XLOOKUP(F1091,'Section B - Private Patients'!T:T,'Section B - Private Patients'!S:S),
IF(A1091="C",_xlfn.XLOOKUP(F1091,'Section C - Psych &amp; Mental Hlth'!T:T,'Section C - Psych &amp; Mental Hlth'!S:S),
IF(A1091="D",_xlfn.XLOOKUP(F1091,'Section D - Res Com.Care, MPHS '!T:T,'Section D - Res Com.Care, MPHS '!S:S),
IF(A1091="E",_xlfn.XLOOKUP(F1091,'Section E - Miscellaneous '!T:T,'Section E - Miscellaneous '!S:S))))))</f>
        <v>INPUT-ND</v>
      </c>
      <c r="Q1091" s="1145" t="str">
        <f>IF(A1091=
"A",_xlfn.XLOOKUP(F1091,'Section A - Public Patients'!T:T,'Section A - Public Patients'!V:V),
IF(A1091="B",_xlfn.XLOOKUP(F1091,'Section B - Private Patients'!T:T,'Section B - Private Patients'!V:V),
IF(A1091="C",_xlfn.XLOOKUP(F1091,'Section C - Psych &amp; Mental Hlth'!T:T,'Section C - Psych &amp; Mental Hlth'!V:V),
IF(A1091="D",_xlfn.XLOOKUP(F1091,'Section D - Res Com.Care, MPHS '!T:T,'Section D - Res Com.Care, MPHS '!V:V),
IF(A1091="E",_xlfn.XLOOKUP(F1091,'Section E - Miscellaneous '!T:T,'Section E - Miscellaneous '!V:V))))))</f>
        <v>E-5.1-017</v>
      </c>
      <c r="R1091" s="1202" t="str">
        <f t="shared" si="55"/>
        <v>Nil     (ii)  otherwise90007508</v>
      </c>
    </row>
    <row r="1092" spans="1:18" x14ac:dyDescent="0.2">
      <c r="A1092" s="1078" t="str">
        <f t="shared" si="54"/>
        <v>E</v>
      </c>
      <c r="B1092" s="1086" t="s">
        <v>1948</v>
      </c>
      <c r="C1092" s="1438" t="s">
        <v>6181</v>
      </c>
      <c r="D1092" s="1089" t="s">
        <v>1653</v>
      </c>
      <c r="E1092" s="1438">
        <v>90007509</v>
      </c>
      <c r="F1092" s="1132" t="s">
        <v>5492</v>
      </c>
      <c r="G1092" s="1132"/>
      <c r="H1092" s="1132"/>
      <c r="I1092" s="1132" t="str">
        <f t="shared" si="56"/>
        <v>---------</v>
      </c>
      <c r="J1092" s="1132" t="str">
        <f>IF(ISNUMBER(MATCH(F1092,Jan_Inputs_Calc!O:O,0)),"Jan","-")</f>
        <v>-</v>
      </c>
      <c r="K1092" s="1132" t="str">
        <f>IF(ISNUMBER(MATCH(F1092,Mar_Inputs_Calc_exHACC!O:O,0)),"Mar","-")</f>
        <v>-</v>
      </c>
      <c r="L1092" s="1132" t="str">
        <f>IF(ISNUMBER(MATCH(F1092,Jul_Inputs_Calc!P:P,0)),"Jul","-")</f>
        <v>-</v>
      </c>
      <c r="M1092" s="1132" t="str">
        <f>IF(ISNUMBER(MATCH(F1092,Sep_Inputs_Calc!O:O,0)),"Sep","-")</f>
        <v>-</v>
      </c>
      <c r="N1092" s="1132" t="str">
        <f>IF(ISNUMBER(MATCH(F1846,Oct_Inputs_Calc!O:O,0)),"Oct","-")</f>
        <v>-</v>
      </c>
      <c r="O1092" s="1132"/>
      <c r="P1092" s="1138" t="str">
        <f>IF(A1092=
"A",_xlfn.XLOOKUP(F1092,'Section A - Public Patients'!T:T,'Section A - Public Patients'!S:S),
IF(A1092="B",_xlfn.XLOOKUP(F1092,'Section B - Private Patients'!T:T,'Section B - Private Patients'!S:S),
IF(A1092="C",_xlfn.XLOOKUP(F1092,'Section C - Psych &amp; Mental Hlth'!T:T,'Section C - Psych &amp; Mental Hlth'!S:S),
IF(A1092="D",_xlfn.XLOOKUP(F1092,'Section D - Res Com.Care, MPHS '!T:T,'Section D - Res Com.Care, MPHS '!S:S),
IF(A1092="E",_xlfn.XLOOKUP(F1092,'Section E - Miscellaneous '!T:T,'Section E - Miscellaneous '!S:S))))))</f>
        <v>INPUT-ND</v>
      </c>
      <c r="Q1092" s="1145" t="str">
        <f>IF(A1092=
"A",_xlfn.XLOOKUP(F1092,'Section A - Public Patients'!T:T,'Section A - Public Patients'!V:V),
IF(A1092="B",_xlfn.XLOOKUP(F1092,'Section B - Private Patients'!T:T,'Section B - Private Patients'!V:V),
IF(A1092="C",_xlfn.XLOOKUP(F1092,'Section C - Psych &amp; Mental Hlth'!T:T,'Section C - Psych &amp; Mental Hlth'!V:V),
IF(A1092="D",_xlfn.XLOOKUP(F1092,'Section D - Res Com.Care, MPHS '!T:T,'Section D - Res Com.Care, MPHS '!V:V),
IF(A1092="E",_xlfn.XLOOKUP(F1092,'Section E - Miscellaneous '!T:T,'Section E - Miscellaneous '!V:V))))))</f>
        <v>E-5.1-018</v>
      </c>
      <c r="R1092" s="1202" t="str">
        <f t="shared" si="55"/>
        <v>Nil     (i)  if the term of the licence is 1 year or less90007509</v>
      </c>
    </row>
    <row r="1093" spans="1:18" x14ac:dyDescent="0.2">
      <c r="A1093" s="1078" t="str">
        <f t="shared" si="54"/>
        <v>E</v>
      </c>
      <c r="B1093" s="1086" t="s">
        <v>1948</v>
      </c>
      <c r="C1093" s="1438" t="s">
        <v>6181</v>
      </c>
      <c r="D1093" s="1089" t="s">
        <v>1652</v>
      </c>
      <c r="E1093" s="1438">
        <v>90006542</v>
      </c>
      <c r="F1093" s="1132" t="s">
        <v>5493</v>
      </c>
      <c r="G1093" s="1132"/>
      <c r="H1093" s="1132"/>
      <c r="I1093" s="1132" t="str">
        <f t="shared" si="56"/>
        <v>---------</v>
      </c>
      <c r="J1093" s="1132" t="str">
        <f>IF(ISNUMBER(MATCH(F1093,Jan_Inputs_Calc!O:O,0)),"Jan","-")</f>
        <v>-</v>
      </c>
      <c r="K1093" s="1132" t="str">
        <f>IF(ISNUMBER(MATCH(F1093,Mar_Inputs_Calc_exHACC!O:O,0)),"Mar","-")</f>
        <v>-</v>
      </c>
      <c r="L1093" s="1132" t="str">
        <f>IF(ISNUMBER(MATCH(F1093,Jul_Inputs_Calc!P:P,0)),"Jul","-")</f>
        <v>-</v>
      </c>
      <c r="M1093" s="1132" t="str">
        <f>IF(ISNUMBER(MATCH(F1093,Sep_Inputs_Calc!O:O,0)),"Sep","-")</f>
        <v>-</v>
      </c>
      <c r="N1093" s="1132" t="str">
        <f>IF(ISNUMBER(MATCH(F1847,Oct_Inputs_Calc!O:O,0)),"Oct","-")</f>
        <v>-</v>
      </c>
      <c r="O1093" s="1132"/>
      <c r="P1093" s="1138" t="str">
        <f>IF(A1093=
"A",_xlfn.XLOOKUP(F1093,'Section A - Public Patients'!T:T,'Section A - Public Patients'!S:S),
IF(A1093="B",_xlfn.XLOOKUP(F1093,'Section B - Private Patients'!T:T,'Section B - Private Patients'!S:S),
IF(A1093="C",_xlfn.XLOOKUP(F1093,'Section C - Psych &amp; Mental Hlth'!T:T,'Section C - Psych &amp; Mental Hlth'!S:S),
IF(A1093="D",_xlfn.XLOOKUP(F1093,'Section D - Res Com.Care, MPHS '!T:T,'Section D - Res Com.Care, MPHS '!S:S),
IF(A1093="E",_xlfn.XLOOKUP(F1093,'Section E - Miscellaneous '!T:T,'Section E - Miscellaneous '!S:S))))))</f>
        <v>INPUT-ND</v>
      </c>
      <c r="Q1093" s="1145" t="str">
        <f>IF(A1093=
"A",_xlfn.XLOOKUP(F1093,'Section A - Public Patients'!T:T,'Section A - Public Patients'!V:V),
IF(A1093="B",_xlfn.XLOOKUP(F1093,'Section B - Private Patients'!T:T,'Section B - Private Patients'!V:V),
IF(A1093="C",_xlfn.XLOOKUP(F1093,'Section C - Psych &amp; Mental Hlth'!T:T,'Section C - Psych &amp; Mental Hlth'!V:V),
IF(A1093="D",_xlfn.XLOOKUP(F1093,'Section D - Res Com.Care, MPHS '!T:T,'Section D - Res Com.Care, MPHS '!V:V),
IF(A1093="E",_xlfn.XLOOKUP(F1093,'Section E - Miscellaneous '!T:T,'Section E - Miscellaneous '!V:V))))))</f>
        <v>E-5.1-019</v>
      </c>
      <c r="R1093" s="1202" t="str">
        <f t="shared" si="55"/>
        <v>Nil     (ii)  otherwise90006542</v>
      </c>
    </row>
    <row r="1094" spans="1:18" x14ac:dyDescent="0.2">
      <c r="A1094" s="1078" t="str">
        <f t="shared" si="54"/>
        <v>E</v>
      </c>
      <c r="B1094" s="1086" t="s">
        <v>1948</v>
      </c>
      <c r="C1094" s="1438" t="s">
        <v>6181</v>
      </c>
      <c r="D1094" s="1089" t="s">
        <v>1653</v>
      </c>
      <c r="E1094" s="1438">
        <v>90006059</v>
      </c>
      <c r="F1094" s="1132" t="s">
        <v>5494</v>
      </c>
      <c r="G1094" s="1132"/>
      <c r="H1094" s="1132"/>
      <c r="I1094" s="1132" t="str">
        <f t="shared" si="56"/>
        <v>---------</v>
      </c>
      <c r="J1094" s="1132" t="str">
        <f>IF(ISNUMBER(MATCH(F1094,Jan_Inputs_Calc!O:O,0)),"Jan","-")</f>
        <v>-</v>
      </c>
      <c r="K1094" s="1132" t="str">
        <f>IF(ISNUMBER(MATCH(F1094,Mar_Inputs_Calc_exHACC!O:O,0)),"Mar","-")</f>
        <v>-</v>
      </c>
      <c r="L1094" s="1132" t="str">
        <f>IF(ISNUMBER(MATCH(F1094,Jul_Inputs_Calc!P:P,0)),"Jul","-")</f>
        <v>-</v>
      </c>
      <c r="M1094" s="1132" t="str">
        <f>IF(ISNUMBER(MATCH(F1094,Sep_Inputs_Calc!O:O,0)),"Sep","-")</f>
        <v>-</v>
      </c>
      <c r="N1094" s="1132" t="str">
        <f>IF(ISNUMBER(MATCH(F1848,Oct_Inputs_Calc!O:O,0)),"Oct","-")</f>
        <v>-</v>
      </c>
      <c r="O1094" s="1132"/>
      <c r="P1094" s="1138" t="str">
        <f>IF(A1094=
"A",_xlfn.XLOOKUP(F1094,'Section A - Public Patients'!T:T,'Section A - Public Patients'!S:S),
IF(A1094="B",_xlfn.XLOOKUP(F1094,'Section B - Private Patients'!T:T,'Section B - Private Patients'!S:S),
IF(A1094="C",_xlfn.XLOOKUP(F1094,'Section C - Psych &amp; Mental Hlth'!T:T,'Section C - Psych &amp; Mental Hlth'!S:S),
IF(A1094="D",_xlfn.XLOOKUP(F1094,'Section D - Res Com.Care, MPHS '!T:T,'Section D - Res Com.Care, MPHS '!S:S),
IF(A1094="E",_xlfn.XLOOKUP(F1094,'Section E - Miscellaneous '!T:T,'Section E - Miscellaneous '!S:S))))))</f>
        <v>INPUT-ND</v>
      </c>
      <c r="Q1094" s="1145" t="str">
        <f>IF(A1094=
"A",_xlfn.XLOOKUP(F1094,'Section A - Public Patients'!T:T,'Section A - Public Patients'!V:V),
IF(A1094="B",_xlfn.XLOOKUP(F1094,'Section B - Private Patients'!T:T,'Section B - Private Patients'!V:V),
IF(A1094="C",_xlfn.XLOOKUP(F1094,'Section C - Psych &amp; Mental Hlth'!T:T,'Section C - Psych &amp; Mental Hlth'!V:V),
IF(A1094="D",_xlfn.XLOOKUP(F1094,'Section D - Res Com.Care, MPHS '!T:T,'Section D - Res Com.Care, MPHS '!V:V),
IF(A1094="E",_xlfn.XLOOKUP(F1094,'Section E - Miscellaneous '!T:T,'Section E - Miscellaneous '!V:V))))))</f>
        <v>E-5.1-020</v>
      </c>
      <c r="R1094" s="1202" t="str">
        <f t="shared" si="55"/>
        <v>Nil     (i)  if the term of the licence is 1 year or less90006059</v>
      </c>
    </row>
    <row r="1095" spans="1:18" x14ac:dyDescent="0.2">
      <c r="A1095" s="1078" t="str">
        <f t="shared" si="54"/>
        <v>E</v>
      </c>
      <c r="B1095" s="1086" t="s">
        <v>1948</v>
      </c>
      <c r="C1095" s="1438" t="s">
        <v>6181</v>
      </c>
      <c r="D1095" s="1089" t="s">
        <v>1652</v>
      </c>
      <c r="E1095" s="1438">
        <v>90007510</v>
      </c>
      <c r="F1095" s="1132" t="s">
        <v>5495</v>
      </c>
      <c r="G1095" s="1132"/>
      <c r="H1095" s="1132"/>
      <c r="I1095" s="1132" t="str">
        <f t="shared" si="56"/>
        <v>---------</v>
      </c>
      <c r="J1095" s="1132" t="str">
        <f>IF(ISNUMBER(MATCH(F1095,Jan_Inputs_Calc!O:O,0)),"Jan","-")</f>
        <v>-</v>
      </c>
      <c r="K1095" s="1132" t="str">
        <f>IF(ISNUMBER(MATCH(F1095,Mar_Inputs_Calc_exHACC!O:O,0)),"Mar","-")</f>
        <v>-</v>
      </c>
      <c r="L1095" s="1132" t="str">
        <f>IF(ISNUMBER(MATCH(F1095,Jul_Inputs_Calc!P:P,0)),"Jul","-")</f>
        <v>-</v>
      </c>
      <c r="M1095" s="1132" t="str">
        <f>IF(ISNUMBER(MATCH(F1095,Sep_Inputs_Calc!O:O,0)),"Sep","-")</f>
        <v>-</v>
      </c>
      <c r="N1095" s="1132" t="str">
        <f>IF(ISNUMBER(MATCH(F1849,Oct_Inputs_Calc!O:O,0)),"Oct","-")</f>
        <v>-</v>
      </c>
      <c r="O1095" s="1132"/>
      <c r="P1095" s="1138" t="str">
        <f>IF(A1095=
"A",_xlfn.XLOOKUP(F1095,'Section A - Public Patients'!T:T,'Section A - Public Patients'!S:S),
IF(A1095="B",_xlfn.XLOOKUP(F1095,'Section B - Private Patients'!T:T,'Section B - Private Patients'!S:S),
IF(A1095="C",_xlfn.XLOOKUP(F1095,'Section C - Psych &amp; Mental Hlth'!T:T,'Section C - Psych &amp; Mental Hlth'!S:S),
IF(A1095="D",_xlfn.XLOOKUP(F1095,'Section D - Res Com.Care, MPHS '!T:T,'Section D - Res Com.Care, MPHS '!S:S),
IF(A1095="E",_xlfn.XLOOKUP(F1095,'Section E - Miscellaneous '!T:T,'Section E - Miscellaneous '!S:S))))))</f>
        <v>INPUT-ND</v>
      </c>
      <c r="Q1095" s="1145" t="str">
        <f>IF(A1095=
"A",_xlfn.XLOOKUP(F1095,'Section A - Public Patients'!T:T,'Section A - Public Patients'!V:V),
IF(A1095="B",_xlfn.XLOOKUP(F1095,'Section B - Private Patients'!T:T,'Section B - Private Patients'!V:V),
IF(A1095="C",_xlfn.XLOOKUP(F1095,'Section C - Psych &amp; Mental Hlth'!T:T,'Section C - Psych &amp; Mental Hlth'!V:V),
IF(A1095="D",_xlfn.XLOOKUP(F1095,'Section D - Res Com.Care, MPHS '!T:T,'Section D - Res Com.Care, MPHS '!V:V),
IF(A1095="E",_xlfn.XLOOKUP(F1095,'Section E - Miscellaneous '!T:T,'Section E - Miscellaneous '!V:V))))))</f>
        <v>E-5.1-021</v>
      </c>
      <c r="R1095" s="1202" t="str">
        <f t="shared" si="55"/>
        <v>Nil     (ii)  otherwise90007510</v>
      </c>
    </row>
    <row r="1096" spans="1:18" x14ac:dyDescent="0.2">
      <c r="A1096" s="1078" t="str">
        <f t="shared" si="54"/>
        <v>E</v>
      </c>
      <c r="B1096" s="1086" t="s">
        <v>1948</v>
      </c>
      <c r="C1096" s="1438" t="s">
        <v>6181</v>
      </c>
      <c r="D1096" s="1089" t="s">
        <v>1653</v>
      </c>
      <c r="E1096" s="1438">
        <v>90006543</v>
      </c>
      <c r="F1096" s="1132" t="s">
        <v>5496</v>
      </c>
      <c r="G1096" s="1132"/>
      <c r="H1096" s="1132"/>
      <c r="I1096" s="1132" t="str">
        <f t="shared" si="56"/>
        <v>---------</v>
      </c>
      <c r="J1096" s="1132" t="str">
        <f>IF(ISNUMBER(MATCH(F1096,Jan_Inputs_Calc!O:O,0)),"Jan","-")</f>
        <v>-</v>
      </c>
      <c r="K1096" s="1132" t="str">
        <f>IF(ISNUMBER(MATCH(F1096,Mar_Inputs_Calc_exHACC!O:O,0)),"Mar","-")</f>
        <v>-</v>
      </c>
      <c r="L1096" s="1132" t="str">
        <f>IF(ISNUMBER(MATCH(F1096,Jul_Inputs_Calc!P:P,0)),"Jul","-")</f>
        <v>-</v>
      </c>
      <c r="M1096" s="1132" t="str">
        <f>IF(ISNUMBER(MATCH(F1096,Sep_Inputs_Calc!O:O,0)),"Sep","-")</f>
        <v>-</v>
      </c>
      <c r="N1096" s="1132" t="str">
        <f>IF(ISNUMBER(MATCH(F1850,Oct_Inputs_Calc!O:O,0)),"Oct","-")</f>
        <v>-</v>
      </c>
      <c r="O1096" s="1132"/>
      <c r="P1096" s="1138" t="str">
        <f>IF(A1096=
"A",_xlfn.XLOOKUP(F1096,'Section A - Public Patients'!T:T,'Section A - Public Patients'!S:S),
IF(A1096="B",_xlfn.XLOOKUP(F1096,'Section B - Private Patients'!T:T,'Section B - Private Patients'!S:S),
IF(A1096="C",_xlfn.XLOOKUP(F1096,'Section C - Psych &amp; Mental Hlth'!T:T,'Section C - Psych &amp; Mental Hlth'!S:S),
IF(A1096="D",_xlfn.XLOOKUP(F1096,'Section D - Res Com.Care, MPHS '!T:T,'Section D - Res Com.Care, MPHS '!S:S),
IF(A1096="E",_xlfn.XLOOKUP(F1096,'Section E - Miscellaneous '!T:T,'Section E - Miscellaneous '!S:S))))))</f>
        <v>INPUT-ND</v>
      </c>
      <c r="Q1096" s="1145" t="str">
        <f>IF(A1096=
"A",_xlfn.XLOOKUP(F1096,'Section A - Public Patients'!T:T,'Section A - Public Patients'!V:V),
IF(A1096="B",_xlfn.XLOOKUP(F1096,'Section B - Private Patients'!T:T,'Section B - Private Patients'!V:V),
IF(A1096="C",_xlfn.XLOOKUP(F1096,'Section C - Psych &amp; Mental Hlth'!T:T,'Section C - Psych &amp; Mental Hlth'!V:V),
IF(A1096="D",_xlfn.XLOOKUP(F1096,'Section D - Res Com.Care, MPHS '!T:T,'Section D - Res Com.Care, MPHS '!V:V),
IF(A1096="E",_xlfn.XLOOKUP(F1096,'Section E - Miscellaneous '!T:T,'Section E - Miscellaneous '!V:V))))))</f>
        <v>E-5.1-022</v>
      </c>
      <c r="R1096" s="1202" t="str">
        <f t="shared" si="55"/>
        <v>Nil     (i)  if the term of the licence is 1 year or less90006543</v>
      </c>
    </row>
    <row r="1097" spans="1:18" x14ac:dyDescent="0.2">
      <c r="A1097" s="1078" t="str">
        <f t="shared" si="54"/>
        <v>E</v>
      </c>
      <c r="B1097" s="1086" t="s">
        <v>1948</v>
      </c>
      <c r="C1097" s="1438" t="s">
        <v>6181</v>
      </c>
      <c r="D1097" s="1089" t="s">
        <v>1652</v>
      </c>
      <c r="E1097" s="1438">
        <v>90007511</v>
      </c>
      <c r="F1097" s="1132" t="s">
        <v>5497</v>
      </c>
      <c r="G1097" s="1132"/>
      <c r="H1097" s="1132"/>
      <c r="I1097" s="1132" t="str">
        <f t="shared" si="56"/>
        <v>---------</v>
      </c>
      <c r="J1097" s="1132" t="str">
        <f>IF(ISNUMBER(MATCH(F1097,Jan_Inputs_Calc!O:O,0)),"Jan","-")</f>
        <v>-</v>
      </c>
      <c r="K1097" s="1132" t="str">
        <f>IF(ISNUMBER(MATCH(F1097,Mar_Inputs_Calc_exHACC!O:O,0)),"Mar","-")</f>
        <v>-</v>
      </c>
      <c r="L1097" s="1132" t="str">
        <f>IF(ISNUMBER(MATCH(F1097,Jul_Inputs_Calc!P:P,0)),"Jul","-")</f>
        <v>-</v>
      </c>
      <c r="M1097" s="1132" t="str">
        <f>IF(ISNUMBER(MATCH(F1097,Sep_Inputs_Calc!O:O,0)),"Sep","-")</f>
        <v>-</v>
      </c>
      <c r="N1097" s="1132" t="str">
        <f>IF(ISNUMBER(MATCH(F1851,Oct_Inputs_Calc!O:O,0)),"Oct","-")</f>
        <v>-</v>
      </c>
      <c r="O1097" s="1132"/>
      <c r="P1097" s="1138" t="str">
        <f>IF(A1097=
"A",_xlfn.XLOOKUP(F1097,'Section A - Public Patients'!T:T,'Section A - Public Patients'!S:S),
IF(A1097="B",_xlfn.XLOOKUP(F1097,'Section B - Private Patients'!T:T,'Section B - Private Patients'!S:S),
IF(A1097="C",_xlfn.XLOOKUP(F1097,'Section C - Psych &amp; Mental Hlth'!T:T,'Section C - Psych &amp; Mental Hlth'!S:S),
IF(A1097="D",_xlfn.XLOOKUP(F1097,'Section D - Res Com.Care, MPHS '!T:T,'Section D - Res Com.Care, MPHS '!S:S),
IF(A1097="E",_xlfn.XLOOKUP(F1097,'Section E - Miscellaneous '!T:T,'Section E - Miscellaneous '!S:S))))))</f>
        <v>INPUT-ND</v>
      </c>
      <c r="Q1097" s="1145" t="str">
        <f>IF(A1097=
"A",_xlfn.XLOOKUP(F1097,'Section A - Public Patients'!T:T,'Section A - Public Patients'!V:V),
IF(A1097="B",_xlfn.XLOOKUP(F1097,'Section B - Private Patients'!T:T,'Section B - Private Patients'!V:V),
IF(A1097="C",_xlfn.XLOOKUP(F1097,'Section C - Psych &amp; Mental Hlth'!T:T,'Section C - Psych &amp; Mental Hlth'!V:V),
IF(A1097="D",_xlfn.XLOOKUP(F1097,'Section D - Res Com.Care, MPHS '!T:T,'Section D - Res Com.Care, MPHS '!V:V),
IF(A1097="E",_xlfn.XLOOKUP(F1097,'Section E - Miscellaneous '!T:T,'Section E - Miscellaneous '!V:V))))))</f>
        <v>E-5.1-023</v>
      </c>
      <c r="R1097" s="1202" t="str">
        <f t="shared" si="55"/>
        <v>Nil     (ii)  otherwise90007511</v>
      </c>
    </row>
    <row r="1098" spans="1:18" x14ac:dyDescent="0.2">
      <c r="A1098" s="1078" t="str">
        <f t="shared" si="54"/>
        <v>E</v>
      </c>
      <c r="B1098" s="1086" t="s">
        <v>1948</v>
      </c>
      <c r="C1098" s="1438" t="s">
        <v>6181</v>
      </c>
      <c r="D1098" s="1089" t="s">
        <v>1653</v>
      </c>
      <c r="E1098" s="1438">
        <v>90005636</v>
      </c>
      <c r="F1098" s="1132" t="s">
        <v>5498</v>
      </c>
      <c r="G1098" s="1132"/>
      <c r="H1098" s="1132"/>
      <c r="I1098" s="1132" t="str">
        <f t="shared" si="56"/>
        <v>---------</v>
      </c>
      <c r="J1098" s="1132" t="str">
        <f>IF(ISNUMBER(MATCH(F1098,Jan_Inputs_Calc!O:O,0)),"Jan","-")</f>
        <v>-</v>
      </c>
      <c r="K1098" s="1132" t="str">
        <f>IF(ISNUMBER(MATCH(F1098,Mar_Inputs_Calc_exHACC!O:O,0)),"Mar","-")</f>
        <v>-</v>
      </c>
      <c r="L1098" s="1132" t="str">
        <f>IF(ISNUMBER(MATCH(F1098,Jul_Inputs_Calc!P:P,0)),"Jul","-")</f>
        <v>-</v>
      </c>
      <c r="M1098" s="1132" t="str">
        <f>IF(ISNUMBER(MATCH(F1098,Sep_Inputs_Calc!O:O,0)),"Sep","-")</f>
        <v>-</v>
      </c>
      <c r="N1098" s="1132" t="str">
        <f>IF(ISNUMBER(MATCH(F1852,Oct_Inputs_Calc!O:O,0)),"Oct","-")</f>
        <v>-</v>
      </c>
      <c r="O1098" s="1132"/>
      <c r="P1098" s="1138" t="str">
        <f>IF(A1098=
"A",_xlfn.XLOOKUP(F1098,'Section A - Public Patients'!T:T,'Section A - Public Patients'!S:S),
IF(A1098="B",_xlfn.XLOOKUP(F1098,'Section B - Private Patients'!T:T,'Section B - Private Patients'!S:S),
IF(A1098="C",_xlfn.XLOOKUP(F1098,'Section C - Psych &amp; Mental Hlth'!T:T,'Section C - Psych &amp; Mental Hlth'!S:S),
IF(A1098="D",_xlfn.XLOOKUP(F1098,'Section D - Res Com.Care, MPHS '!T:T,'Section D - Res Com.Care, MPHS '!S:S),
IF(A1098="E",_xlfn.XLOOKUP(F1098,'Section E - Miscellaneous '!T:T,'Section E - Miscellaneous '!S:S))))))</f>
        <v>INPUT-ND</v>
      </c>
      <c r="Q1098" s="1145" t="str">
        <f>IF(A1098=
"A",_xlfn.XLOOKUP(F1098,'Section A - Public Patients'!T:T,'Section A - Public Patients'!V:V),
IF(A1098="B",_xlfn.XLOOKUP(F1098,'Section B - Private Patients'!T:T,'Section B - Private Patients'!V:V),
IF(A1098="C",_xlfn.XLOOKUP(F1098,'Section C - Psych &amp; Mental Hlth'!T:T,'Section C - Psych &amp; Mental Hlth'!V:V),
IF(A1098="D",_xlfn.XLOOKUP(F1098,'Section D - Res Com.Care, MPHS '!T:T,'Section D - Res Com.Care, MPHS '!V:V),
IF(A1098="E",_xlfn.XLOOKUP(F1098,'Section E - Miscellaneous '!T:T,'Section E - Miscellaneous '!V:V))))))</f>
        <v>E-5.1-024</v>
      </c>
      <c r="R1098" s="1202" t="str">
        <f t="shared" si="55"/>
        <v>Nil     (i)  if the term of the licence is 1 year or less90005636</v>
      </c>
    </row>
    <row r="1099" spans="1:18" x14ac:dyDescent="0.2">
      <c r="A1099" s="1078" t="str">
        <f t="shared" si="54"/>
        <v>E</v>
      </c>
      <c r="B1099" s="1086" t="s">
        <v>1948</v>
      </c>
      <c r="C1099" s="1438" t="s">
        <v>6181</v>
      </c>
      <c r="D1099" s="1089" t="s">
        <v>1652</v>
      </c>
      <c r="E1099" s="1438">
        <v>90007512</v>
      </c>
      <c r="F1099" s="1132" t="s">
        <v>5499</v>
      </c>
      <c r="G1099" s="1132"/>
      <c r="H1099" s="1132"/>
      <c r="I1099" s="1132" t="str">
        <f t="shared" si="56"/>
        <v>---------</v>
      </c>
      <c r="J1099" s="1132" t="str">
        <f>IF(ISNUMBER(MATCH(F1099,Jan_Inputs_Calc!O:O,0)),"Jan","-")</f>
        <v>-</v>
      </c>
      <c r="K1099" s="1132" t="str">
        <f>IF(ISNUMBER(MATCH(F1099,Mar_Inputs_Calc_exHACC!O:O,0)),"Mar","-")</f>
        <v>-</v>
      </c>
      <c r="L1099" s="1132" t="str">
        <f>IF(ISNUMBER(MATCH(F1099,Jul_Inputs_Calc!P:P,0)),"Jul","-")</f>
        <v>-</v>
      </c>
      <c r="M1099" s="1132" t="str">
        <f>IF(ISNUMBER(MATCH(F1099,Sep_Inputs_Calc!O:O,0)),"Sep","-")</f>
        <v>-</v>
      </c>
      <c r="N1099" s="1132" t="str">
        <f>IF(ISNUMBER(MATCH(F1853,Oct_Inputs_Calc!O:O,0)),"Oct","-")</f>
        <v>-</v>
      </c>
      <c r="O1099" s="1132"/>
      <c r="P1099" s="1138" t="str">
        <f>IF(A1099=
"A",_xlfn.XLOOKUP(F1099,'Section A - Public Patients'!T:T,'Section A - Public Patients'!S:S),
IF(A1099="B",_xlfn.XLOOKUP(F1099,'Section B - Private Patients'!T:T,'Section B - Private Patients'!S:S),
IF(A1099="C",_xlfn.XLOOKUP(F1099,'Section C - Psych &amp; Mental Hlth'!T:T,'Section C - Psych &amp; Mental Hlth'!S:S),
IF(A1099="D",_xlfn.XLOOKUP(F1099,'Section D - Res Com.Care, MPHS '!T:T,'Section D - Res Com.Care, MPHS '!S:S),
IF(A1099="E",_xlfn.XLOOKUP(F1099,'Section E - Miscellaneous '!T:T,'Section E - Miscellaneous '!S:S))))))</f>
        <v>INPUT-ND</v>
      </c>
      <c r="Q1099" s="1145" t="str">
        <f>IF(A1099=
"A",_xlfn.XLOOKUP(F1099,'Section A - Public Patients'!T:T,'Section A - Public Patients'!V:V),
IF(A1099="B",_xlfn.XLOOKUP(F1099,'Section B - Private Patients'!T:T,'Section B - Private Patients'!V:V),
IF(A1099="C",_xlfn.XLOOKUP(F1099,'Section C - Psych &amp; Mental Hlth'!T:T,'Section C - Psych &amp; Mental Hlth'!V:V),
IF(A1099="D",_xlfn.XLOOKUP(F1099,'Section D - Res Com.Care, MPHS '!T:T,'Section D - Res Com.Care, MPHS '!V:V),
IF(A1099="E",_xlfn.XLOOKUP(F1099,'Section E - Miscellaneous '!T:T,'Section E - Miscellaneous '!V:V))))))</f>
        <v>E-5.1-025</v>
      </c>
      <c r="R1099" s="1202" t="str">
        <f t="shared" si="55"/>
        <v>Nil     (ii)  otherwise90007512</v>
      </c>
    </row>
    <row r="1100" spans="1:18" ht="25.5" x14ac:dyDescent="0.2">
      <c r="A1100" s="1078" t="str">
        <f t="shared" si="54"/>
        <v>E</v>
      </c>
      <c r="B1100" s="1086" t="s">
        <v>1948</v>
      </c>
      <c r="C1100" s="1438" t="s">
        <v>6181</v>
      </c>
      <c r="D1100" s="1089" t="s">
        <v>3305</v>
      </c>
      <c r="E1100" s="1438">
        <v>90006544</v>
      </c>
      <c r="F1100" s="1132" t="s">
        <v>5500</v>
      </c>
      <c r="G1100" s="1132"/>
      <c r="H1100" s="1132"/>
      <c r="I1100" s="1132" t="str">
        <f t="shared" si="56"/>
        <v>---------</v>
      </c>
      <c r="J1100" s="1132" t="str">
        <f>IF(ISNUMBER(MATCH(F1100,Jan_Inputs_Calc!O:O,0)),"Jan","-")</f>
        <v>-</v>
      </c>
      <c r="K1100" s="1132" t="str">
        <f>IF(ISNUMBER(MATCH(F1100,Mar_Inputs_Calc_exHACC!O:O,0)),"Mar","-")</f>
        <v>-</v>
      </c>
      <c r="L1100" s="1132" t="str">
        <f>IF(ISNUMBER(MATCH(F1100,Jul_Inputs_Calc!P:P,0)),"Jul","-")</f>
        <v>-</v>
      </c>
      <c r="M1100" s="1132" t="str">
        <f>IF(ISNUMBER(MATCH(F1100,Sep_Inputs_Calc!O:O,0)),"Sep","-")</f>
        <v>-</v>
      </c>
      <c r="N1100" s="1132" t="str">
        <f>IF(ISNUMBER(MATCH(F1854,Oct_Inputs_Calc!O:O,0)),"Oct","-")</f>
        <v>-</v>
      </c>
      <c r="O1100" s="1132"/>
      <c r="P1100" s="1138" t="str">
        <f>IF(A1100=
"A",_xlfn.XLOOKUP(F1100,'Section A - Public Patients'!T:T,'Section A - Public Patients'!S:S),
IF(A1100="B",_xlfn.XLOOKUP(F1100,'Section B - Private Patients'!T:T,'Section B - Private Patients'!S:S),
IF(A1100="C",_xlfn.XLOOKUP(F1100,'Section C - Psych &amp; Mental Hlth'!T:T,'Section C - Psych &amp; Mental Hlth'!S:S),
IF(A1100="D",_xlfn.XLOOKUP(F1100,'Section D - Res Com.Care, MPHS '!T:T,'Section D - Res Com.Care, MPHS '!S:S),
IF(A1100="E",_xlfn.XLOOKUP(F1100,'Section E - Miscellaneous '!T:T,'Section E - Miscellaneous '!S:S))))))</f>
        <v>INPUT-ND</v>
      </c>
      <c r="Q1100" s="1145" t="str">
        <f>IF(A1100=
"A",_xlfn.XLOOKUP(F1100,'Section A - Public Patients'!T:T,'Section A - Public Patients'!V:V),
IF(A1100="B",_xlfn.XLOOKUP(F1100,'Section B - Private Patients'!T:T,'Section B - Private Patients'!V:V),
IF(A1100="C",_xlfn.XLOOKUP(F1100,'Section C - Psych &amp; Mental Hlth'!T:T,'Section C - Psych &amp; Mental Hlth'!V:V),
IF(A1100="D",_xlfn.XLOOKUP(F1100,'Section D - Res Com.Care, MPHS '!T:T,'Section D - Res Com.Care, MPHS '!V:V),
IF(A1100="E",_xlfn.XLOOKUP(F1100,'Section E - Miscellaneous '!T:T,'Section E - Miscellaneous '!V:V))))))</f>
        <v>E-5.1-026</v>
      </c>
      <c r="R1100" s="1202" t="str">
        <f t="shared" si="55"/>
        <v>Nil(a) for a change to the type of health services provided at the private health facility90006544</v>
      </c>
    </row>
    <row r="1101" spans="1:18" x14ac:dyDescent="0.2">
      <c r="A1101" s="1078" t="str">
        <f t="shared" si="54"/>
        <v>E</v>
      </c>
      <c r="B1101" s="1086" t="s">
        <v>1948</v>
      </c>
      <c r="C1101" s="1438" t="s">
        <v>6181</v>
      </c>
      <c r="D1101" s="1089" t="s">
        <v>3306</v>
      </c>
      <c r="E1101" s="1438">
        <v>90007513</v>
      </c>
      <c r="F1101" s="1132" t="s">
        <v>5501</v>
      </c>
      <c r="G1101" s="1132"/>
      <c r="H1101" s="1132"/>
      <c r="I1101" s="1132" t="str">
        <f t="shared" si="56"/>
        <v>---------</v>
      </c>
      <c r="J1101" s="1132" t="str">
        <f>IF(ISNUMBER(MATCH(F1101,Jan_Inputs_Calc!O:O,0)),"Jan","-")</f>
        <v>-</v>
      </c>
      <c r="K1101" s="1132" t="str">
        <f>IF(ISNUMBER(MATCH(F1101,Mar_Inputs_Calc_exHACC!O:O,0)),"Mar","-")</f>
        <v>-</v>
      </c>
      <c r="L1101" s="1132" t="str">
        <f>IF(ISNUMBER(MATCH(F1101,Jul_Inputs_Calc!P:P,0)),"Jul","-")</f>
        <v>-</v>
      </c>
      <c r="M1101" s="1132" t="str">
        <f>IF(ISNUMBER(MATCH(F1101,Sep_Inputs_Calc!O:O,0)),"Sep","-")</f>
        <v>-</v>
      </c>
      <c r="N1101" s="1132" t="str">
        <f>IF(ISNUMBER(MATCH(F1855,Oct_Inputs_Calc!O:O,0)),"Oct","-")</f>
        <v>-</v>
      </c>
      <c r="O1101" s="1132"/>
      <c r="P1101" s="1138" t="str">
        <f>IF(A1101=
"A",_xlfn.XLOOKUP(F1101,'Section A - Public Patients'!T:T,'Section A - Public Patients'!S:S),
IF(A1101="B",_xlfn.XLOOKUP(F1101,'Section B - Private Patients'!T:T,'Section B - Private Patients'!S:S),
IF(A1101="C",_xlfn.XLOOKUP(F1101,'Section C - Psych &amp; Mental Hlth'!T:T,'Section C - Psych &amp; Mental Hlth'!S:S),
IF(A1101="D",_xlfn.XLOOKUP(F1101,'Section D - Res Com.Care, MPHS '!T:T,'Section D - Res Com.Care, MPHS '!S:S),
IF(A1101="E",_xlfn.XLOOKUP(F1101,'Section E - Miscellaneous '!T:T,'Section E - Miscellaneous '!S:S))))))</f>
        <v>INPUT-ND</v>
      </c>
      <c r="Q1101" s="1145" t="str">
        <f>IF(A1101=
"A",_xlfn.XLOOKUP(F1101,'Section A - Public Patients'!T:T,'Section A - Public Patients'!V:V),
IF(A1101="B",_xlfn.XLOOKUP(F1101,'Section B - Private Patients'!T:T,'Section B - Private Patients'!V:V),
IF(A1101="C",_xlfn.XLOOKUP(F1101,'Section C - Psych &amp; Mental Hlth'!T:T,'Section C - Psych &amp; Mental Hlth'!V:V),
IF(A1101="D",_xlfn.XLOOKUP(F1101,'Section D - Res Com.Care, MPHS '!T:T,'Section D - Res Com.Care, MPHS '!V:V),
IF(A1101="E",_xlfn.XLOOKUP(F1101,'Section E - Miscellaneous '!T:T,'Section E - Miscellaneous '!V:V))))))</f>
        <v>E-5.1-027</v>
      </c>
      <c r="R1101" s="1202" t="str">
        <f t="shared" si="55"/>
        <v>Nil(b) for an increase of not more than 25 beds for the private health facility90007513</v>
      </c>
    </row>
    <row r="1102" spans="1:18" x14ac:dyDescent="0.2">
      <c r="A1102" s="1078" t="str">
        <f t="shared" si="54"/>
        <v>E</v>
      </c>
      <c r="B1102" s="1086" t="s">
        <v>1948</v>
      </c>
      <c r="C1102" s="1438" t="s">
        <v>6181</v>
      </c>
      <c r="D1102" s="1089" t="s">
        <v>3307</v>
      </c>
      <c r="E1102" s="1438">
        <v>90006060</v>
      </c>
      <c r="F1102" s="1132" t="s">
        <v>5502</v>
      </c>
      <c r="G1102" s="1132"/>
      <c r="H1102" s="1132"/>
      <c r="I1102" s="1132" t="str">
        <f t="shared" si="56"/>
        <v>---------</v>
      </c>
      <c r="J1102" s="1132" t="str">
        <f>IF(ISNUMBER(MATCH(F1102,Jan_Inputs_Calc!O:O,0)),"Jan","-")</f>
        <v>-</v>
      </c>
      <c r="K1102" s="1132" t="str">
        <f>IF(ISNUMBER(MATCH(F1102,Mar_Inputs_Calc_exHACC!O:O,0)),"Mar","-")</f>
        <v>-</v>
      </c>
      <c r="L1102" s="1132" t="str">
        <f>IF(ISNUMBER(MATCH(F1102,Jul_Inputs_Calc!P:P,0)),"Jul","-")</f>
        <v>-</v>
      </c>
      <c r="M1102" s="1132" t="str">
        <f>IF(ISNUMBER(MATCH(F1102,Sep_Inputs_Calc!O:O,0)),"Sep","-")</f>
        <v>-</v>
      </c>
      <c r="N1102" s="1132" t="str">
        <f>IF(ISNUMBER(MATCH(F1856,Oct_Inputs_Calc!O:O,0)),"Oct","-")</f>
        <v>-</v>
      </c>
      <c r="O1102" s="1132"/>
      <c r="P1102" s="1138" t="str">
        <f>IF(A1102=
"A",_xlfn.XLOOKUP(F1102,'Section A - Public Patients'!T:T,'Section A - Public Patients'!S:S),
IF(A1102="B",_xlfn.XLOOKUP(F1102,'Section B - Private Patients'!T:T,'Section B - Private Patients'!S:S),
IF(A1102="C",_xlfn.XLOOKUP(F1102,'Section C - Psych &amp; Mental Hlth'!T:T,'Section C - Psych &amp; Mental Hlth'!S:S),
IF(A1102="D",_xlfn.XLOOKUP(F1102,'Section D - Res Com.Care, MPHS '!T:T,'Section D - Res Com.Care, MPHS '!S:S),
IF(A1102="E",_xlfn.XLOOKUP(F1102,'Section E - Miscellaneous '!T:T,'Section E - Miscellaneous '!S:S))))))</f>
        <v>INPUT-ND</v>
      </c>
      <c r="Q1102" s="1145" t="str">
        <f>IF(A1102=
"A",_xlfn.XLOOKUP(F1102,'Section A - Public Patients'!T:T,'Section A - Public Patients'!V:V),
IF(A1102="B",_xlfn.XLOOKUP(F1102,'Section B - Private Patients'!T:T,'Section B - Private Patients'!V:V),
IF(A1102="C",_xlfn.XLOOKUP(F1102,'Section C - Psych &amp; Mental Hlth'!T:T,'Section C - Psych &amp; Mental Hlth'!V:V),
IF(A1102="D",_xlfn.XLOOKUP(F1102,'Section D - Res Com.Care, MPHS '!T:T,'Section D - Res Com.Care, MPHS '!V:V),
IF(A1102="E",_xlfn.XLOOKUP(F1102,'Section E - Miscellaneous '!T:T,'Section E - Miscellaneous '!V:V))))))</f>
        <v>E-5.1-028</v>
      </c>
      <c r="R1102" s="1202" t="str">
        <f t="shared" si="55"/>
        <v>Nil(c) for an increase of more than 25 beds for the private health facility90006060</v>
      </c>
    </row>
    <row r="1103" spans="1:18" x14ac:dyDescent="0.2">
      <c r="A1103" s="1078" t="str">
        <f t="shared" si="54"/>
        <v>E</v>
      </c>
      <c r="B1103" s="1086" t="s">
        <v>1948</v>
      </c>
      <c r="C1103" s="1438" t="s">
        <v>6181</v>
      </c>
      <c r="D1103" s="1089" t="s">
        <v>3308</v>
      </c>
      <c r="E1103" s="1438">
        <v>90007514</v>
      </c>
      <c r="F1103" s="1132" t="s">
        <v>5503</v>
      </c>
      <c r="G1103" s="1132"/>
      <c r="H1103" s="1132"/>
      <c r="I1103" s="1132" t="str">
        <f t="shared" si="56"/>
        <v>---------</v>
      </c>
      <c r="J1103" s="1132" t="str">
        <f>IF(ISNUMBER(MATCH(F1103,Jan_Inputs_Calc!O:O,0)),"Jan","-")</f>
        <v>-</v>
      </c>
      <c r="K1103" s="1132" t="str">
        <f>IF(ISNUMBER(MATCH(F1103,Mar_Inputs_Calc_exHACC!O:O,0)),"Mar","-")</f>
        <v>-</v>
      </c>
      <c r="L1103" s="1132" t="str">
        <f>IF(ISNUMBER(MATCH(F1103,Jul_Inputs_Calc!P:P,0)),"Jul","-")</f>
        <v>-</v>
      </c>
      <c r="M1103" s="1132" t="str">
        <f>IF(ISNUMBER(MATCH(F1103,Sep_Inputs_Calc!O:O,0)),"Sep","-")</f>
        <v>-</v>
      </c>
      <c r="N1103" s="1132" t="str">
        <f>IF(ISNUMBER(MATCH(F1857,Oct_Inputs_Calc!O:O,0)),"Oct","-")</f>
        <v>-</v>
      </c>
      <c r="O1103" s="1132"/>
      <c r="P1103" s="1138" t="str">
        <f>IF(A1103=
"A",_xlfn.XLOOKUP(F1103,'Section A - Public Patients'!T:T,'Section A - Public Patients'!S:S),
IF(A1103="B",_xlfn.XLOOKUP(F1103,'Section B - Private Patients'!T:T,'Section B - Private Patients'!S:S),
IF(A1103="C",_xlfn.XLOOKUP(F1103,'Section C - Psych &amp; Mental Hlth'!T:T,'Section C - Psych &amp; Mental Hlth'!S:S),
IF(A1103="D",_xlfn.XLOOKUP(F1103,'Section D - Res Com.Care, MPHS '!T:T,'Section D - Res Com.Care, MPHS '!S:S),
IF(A1103="E",_xlfn.XLOOKUP(F1103,'Section E - Miscellaneous '!T:T,'Section E - Miscellaneous '!S:S))))))</f>
        <v>INPUT-ND</v>
      </c>
      <c r="Q1103" s="1145" t="str">
        <f>IF(A1103=
"A",_xlfn.XLOOKUP(F1103,'Section A - Public Patients'!T:T,'Section A - Public Patients'!V:V),
IF(A1103="B",_xlfn.XLOOKUP(F1103,'Section B - Private Patients'!T:T,'Section B - Private Patients'!V:V),
IF(A1103="C",_xlfn.XLOOKUP(F1103,'Section C - Psych &amp; Mental Hlth'!T:T,'Section C - Psych &amp; Mental Hlth'!V:V),
IF(A1103="D",_xlfn.XLOOKUP(F1103,'Section D - Res Com.Care, MPHS '!T:T,'Section D - Res Com.Care, MPHS '!V:V),
IF(A1103="E",_xlfn.XLOOKUP(F1103,'Section E - Miscellaneous '!T:T,'Section E - Miscellaneous '!V:V))))))</f>
        <v>E-5.1-029</v>
      </c>
      <c r="R1103" s="1202" t="str">
        <f t="shared" si="55"/>
        <v>Nil(d) for 1 or more other changes90007514</v>
      </c>
    </row>
    <row r="1104" spans="1:18" x14ac:dyDescent="0.2">
      <c r="A1104" s="1078" t="str">
        <f t="shared" si="54"/>
        <v>E</v>
      </c>
      <c r="B1104" s="1086" t="s">
        <v>1948</v>
      </c>
      <c r="C1104" s="1438" t="s">
        <v>6181</v>
      </c>
      <c r="D1104" s="1089" t="s">
        <v>1657</v>
      </c>
      <c r="E1104" s="1438">
        <v>90006545</v>
      </c>
      <c r="F1104" s="1132" t="s">
        <v>5504</v>
      </c>
      <c r="G1104" s="1132"/>
      <c r="H1104" s="1132"/>
      <c r="I1104" s="1132" t="str">
        <f t="shared" si="56"/>
        <v>---------</v>
      </c>
      <c r="J1104" s="1132" t="str">
        <f>IF(ISNUMBER(MATCH(F1104,Jan_Inputs_Calc!O:O,0)),"Jan","-")</f>
        <v>-</v>
      </c>
      <c r="K1104" s="1132" t="str">
        <f>IF(ISNUMBER(MATCH(F1104,Mar_Inputs_Calc_exHACC!O:O,0)),"Mar","-")</f>
        <v>-</v>
      </c>
      <c r="L1104" s="1132" t="str">
        <f>IF(ISNUMBER(MATCH(F1104,Jul_Inputs_Calc!P:P,0)),"Jul","-")</f>
        <v>-</v>
      </c>
      <c r="M1104" s="1132" t="str">
        <f>IF(ISNUMBER(MATCH(F1104,Sep_Inputs_Calc!O:O,0)),"Sep","-")</f>
        <v>-</v>
      </c>
      <c r="N1104" s="1132" t="str">
        <f>IF(ISNUMBER(MATCH(F1858,Oct_Inputs_Calc!O:O,0)),"Oct","-")</f>
        <v>-</v>
      </c>
      <c r="O1104" s="1132"/>
      <c r="P1104" s="1138" t="str">
        <f>IF(A1104=
"A",_xlfn.XLOOKUP(F1104,'Section A - Public Patients'!T:T,'Section A - Public Patients'!S:S),
IF(A1104="B",_xlfn.XLOOKUP(F1104,'Section B - Private Patients'!T:T,'Section B - Private Patients'!S:S),
IF(A1104="C",_xlfn.XLOOKUP(F1104,'Section C - Psych &amp; Mental Hlth'!T:T,'Section C - Psych &amp; Mental Hlth'!S:S),
IF(A1104="D",_xlfn.XLOOKUP(F1104,'Section D - Res Com.Care, MPHS '!T:T,'Section D - Res Com.Care, MPHS '!S:S),
IF(A1104="E",_xlfn.XLOOKUP(F1104,'Section E - Miscellaneous '!T:T,'Section E - Miscellaneous '!S:S))))))</f>
        <v>INPUT-ND</v>
      </c>
      <c r="Q1104" s="1145" t="str">
        <f>IF(A1104=
"A",_xlfn.XLOOKUP(F1104,'Section A - Public Patients'!T:T,'Section A - Public Patients'!V:V),
IF(A1104="B",_xlfn.XLOOKUP(F1104,'Section B - Private Patients'!T:T,'Section B - Private Patients'!V:V),
IF(A1104="C",_xlfn.XLOOKUP(F1104,'Section C - Psych &amp; Mental Hlth'!T:T,'Section C - Psych &amp; Mental Hlth'!V:V),
IF(A1104="D",_xlfn.XLOOKUP(F1104,'Section D - Res Com.Care, MPHS '!T:T,'Section D - Res Com.Care, MPHS '!V:V),
IF(A1104="E",_xlfn.XLOOKUP(F1104,'Section E - Miscellaneous '!T:T,'Section E - Miscellaneous '!V:V))))))</f>
        <v>E-5.1-030</v>
      </c>
      <c r="R1104" s="1202" t="str">
        <f t="shared" si="55"/>
        <v>Nil(a) for a day hospital90006545</v>
      </c>
    </row>
    <row r="1105" spans="1:18" x14ac:dyDescent="0.2">
      <c r="A1105" s="1078" t="str">
        <f t="shared" si="54"/>
        <v>E</v>
      </c>
      <c r="B1105" s="1086" t="s">
        <v>1948</v>
      </c>
      <c r="C1105" s="1438" t="s">
        <v>6181</v>
      </c>
      <c r="D1105" s="1089" t="s">
        <v>1658</v>
      </c>
      <c r="E1105" s="1438">
        <v>90007515</v>
      </c>
      <c r="F1105" s="1132" t="s">
        <v>5505</v>
      </c>
      <c r="G1105" s="1132"/>
      <c r="H1105" s="1132"/>
      <c r="I1105" s="1132" t="str">
        <f t="shared" si="56"/>
        <v>---------</v>
      </c>
      <c r="J1105" s="1132" t="str">
        <f>IF(ISNUMBER(MATCH(F1105,Jan_Inputs_Calc!O:O,0)),"Jan","-")</f>
        <v>-</v>
      </c>
      <c r="K1105" s="1132" t="str">
        <f>IF(ISNUMBER(MATCH(F1105,Mar_Inputs_Calc_exHACC!O:O,0)),"Mar","-")</f>
        <v>-</v>
      </c>
      <c r="L1105" s="1132" t="str">
        <f>IF(ISNUMBER(MATCH(F1105,Jul_Inputs_Calc!P:P,0)),"Jul","-")</f>
        <v>-</v>
      </c>
      <c r="M1105" s="1132" t="str">
        <f>IF(ISNUMBER(MATCH(F1105,Sep_Inputs_Calc!O:O,0)),"Sep","-")</f>
        <v>-</v>
      </c>
      <c r="N1105" s="1132" t="str">
        <f>IF(ISNUMBER(MATCH(F1859,Oct_Inputs_Calc!O:O,0)),"Oct","-")</f>
        <v>-</v>
      </c>
      <c r="O1105" s="1132"/>
      <c r="P1105" s="1138" t="str">
        <f>IF(A1105=
"A",_xlfn.XLOOKUP(F1105,'Section A - Public Patients'!T:T,'Section A - Public Patients'!S:S),
IF(A1105="B",_xlfn.XLOOKUP(F1105,'Section B - Private Patients'!T:T,'Section B - Private Patients'!S:S),
IF(A1105="C",_xlfn.XLOOKUP(F1105,'Section C - Psych &amp; Mental Hlth'!T:T,'Section C - Psych &amp; Mental Hlth'!S:S),
IF(A1105="D",_xlfn.XLOOKUP(F1105,'Section D - Res Com.Care, MPHS '!T:T,'Section D - Res Com.Care, MPHS '!S:S),
IF(A1105="E",_xlfn.XLOOKUP(F1105,'Section E - Miscellaneous '!T:T,'Section E - Miscellaneous '!S:S))))))</f>
        <v>INPUT-ND</v>
      </c>
      <c r="Q1105" s="1145" t="str">
        <f>IF(A1105=
"A",_xlfn.XLOOKUP(F1105,'Section A - Public Patients'!T:T,'Section A - Public Patients'!V:V),
IF(A1105="B",_xlfn.XLOOKUP(F1105,'Section B - Private Patients'!T:T,'Section B - Private Patients'!V:V),
IF(A1105="C",_xlfn.XLOOKUP(F1105,'Section C - Psych &amp; Mental Hlth'!T:T,'Section C - Psych &amp; Mental Hlth'!V:V),
IF(A1105="D",_xlfn.XLOOKUP(F1105,'Section D - Res Com.Care, MPHS '!T:T,'Section D - Res Com.Care, MPHS '!V:V),
IF(A1105="E",_xlfn.XLOOKUP(F1105,'Section E - Miscellaneous '!T:T,'Section E - Miscellaneous '!V:V))))))</f>
        <v>E-5.1-031</v>
      </c>
      <c r="R1105" s="1202" t="str">
        <f t="shared" si="55"/>
        <v>Nil(b) for a private hospital90007515</v>
      </c>
    </row>
    <row r="1106" spans="1:18" x14ac:dyDescent="0.2">
      <c r="A1106" s="1078" t="str">
        <f t="shared" si="54"/>
        <v>E</v>
      </c>
      <c r="B1106" s="1086" t="s">
        <v>1948</v>
      </c>
      <c r="C1106" s="1438" t="s">
        <v>6181</v>
      </c>
      <c r="D1106" s="1089" t="s">
        <v>1657</v>
      </c>
      <c r="E1106" s="1438">
        <v>90005818</v>
      </c>
      <c r="F1106" s="1132" t="s">
        <v>5506</v>
      </c>
      <c r="G1106" s="1132"/>
      <c r="H1106" s="1132"/>
      <c r="I1106" s="1132" t="str">
        <f t="shared" si="56"/>
        <v>---------</v>
      </c>
      <c r="J1106" s="1132" t="str">
        <f>IF(ISNUMBER(MATCH(F1106,Jan_Inputs_Calc!O:O,0)),"Jan","-")</f>
        <v>-</v>
      </c>
      <c r="K1106" s="1132" t="str">
        <f>IF(ISNUMBER(MATCH(F1106,Mar_Inputs_Calc_exHACC!O:O,0)),"Mar","-")</f>
        <v>-</v>
      </c>
      <c r="L1106" s="1132" t="str">
        <f>IF(ISNUMBER(MATCH(F1106,Jul_Inputs_Calc!P:P,0)),"Jul","-")</f>
        <v>-</v>
      </c>
      <c r="M1106" s="1132" t="str">
        <f>IF(ISNUMBER(MATCH(F1106,Sep_Inputs_Calc!O:O,0)),"Sep","-")</f>
        <v>-</v>
      </c>
      <c r="N1106" s="1132" t="str">
        <f>IF(ISNUMBER(MATCH(F1860,Oct_Inputs_Calc!O:O,0)),"Oct","-")</f>
        <v>-</v>
      </c>
      <c r="O1106" s="1132"/>
      <c r="P1106" s="1138" t="str">
        <f>IF(A1106=
"A",_xlfn.XLOOKUP(F1106,'Section A - Public Patients'!T:T,'Section A - Public Patients'!S:S),
IF(A1106="B",_xlfn.XLOOKUP(F1106,'Section B - Private Patients'!T:T,'Section B - Private Patients'!S:S),
IF(A1106="C",_xlfn.XLOOKUP(F1106,'Section C - Psych &amp; Mental Hlth'!T:T,'Section C - Psych &amp; Mental Hlth'!S:S),
IF(A1106="D",_xlfn.XLOOKUP(F1106,'Section D - Res Com.Care, MPHS '!T:T,'Section D - Res Com.Care, MPHS '!S:S),
IF(A1106="E",_xlfn.XLOOKUP(F1106,'Section E - Miscellaneous '!T:T,'Section E - Miscellaneous '!S:S))))))</f>
        <v>INPUT-ND</v>
      </c>
      <c r="Q1106" s="1145" t="str">
        <f>IF(A1106=
"A",_xlfn.XLOOKUP(F1106,'Section A - Public Patients'!T:T,'Section A - Public Patients'!V:V),
IF(A1106="B",_xlfn.XLOOKUP(F1106,'Section B - Private Patients'!T:T,'Section B - Private Patients'!V:V),
IF(A1106="C",_xlfn.XLOOKUP(F1106,'Section C - Psych &amp; Mental Hlth'!T:T,'Section C - Psych &amp; Mental Hlth'!V:V),
IF(A1106="D",_xlfn.XLOOKUP(F1106,'Section D - Res Com.Care, MPHS '!T:T,'Section D - Res Com.Care, MPHS '!V:V),
IF(A1106="E",_xlfn.XLOOKUP(F1106,'Section E - Miscellaneous '!T:T,'Section E - Miscellaneous '!V:V))))))</f>
        <v>E-5.1-032</v>
      </c>
      <c r="R1106" s="1202" t="str">
        <f t="shared" si="55"/>
        <v>Nil(a) for a day hospital90005818</v>
      </c>
    </row>
    <row r="1107" spans="1:18" x14ac:dyDescent="0.2">
      <c r="A1107" s="1078" t="str">
        <f t="shared" si="54"/>
        <v>E</v>
      </c>
      <c r="B1107" s="1086" t="s">
        <v>1948</v>
      </c>
      <c r="C1107" s="1438" t="s">
        <v>6181</v>
      </c>
      <c r="D1107" s="1089" t="s">
        <v>3302</v>
      </c>
      <c r="E1107" s="1438">
        <v>90007516</v>
      </c>
      <c r="F1107" s="1132" t="s">
        <v>5507</v>
      </c>
      <c r="G1107" s="1132"/>
      <c r="H1107" s="1132"/>
      <c r="I1107" s="1132" t="str">
        <f t="shared" si="56"/>
        <v>---------</v>
      </c>
      <c r="J1107" s="1132" t="str">
        <f>IF(ISNUMBER(MATCH(F1107,Jan_Inputs_Calc!O:O,0)),"Jan","-")</f>
        <v>-</v>
      </c>
      <c r="K1107" s="1132" t="str">
        <f>IF(ISNUMBER(MATCH(F1107,Mar_Inputs_Calc_exHACC!O:O,0)),"Mar","-")</f>
        <v>-</v>
      </c>
      <c r="L1107" s="1132" t="str">
        <f>IF(ISNUMBER(MATCH(F1107,Jul_Inputs_Calc!P:P,0)),"Jul","-")</f>
        <v>-</v>
      </c>
      <c r="M1107" s="1132" t="str">
        <f>IF(ISNUMBER(MATCH(F1107,Sep_Inputs_Calc!O:O,0)),"Sep","-")</f>
        <v>-</v>
      </c>
      <c r="N1107" s="1132" t="str">
        <f>IF(ISNUMBER(MATCH(F1861,Oct_Inputs_Calc!O:O,0)),"Oct","-")</f>
        <v>-</v>
      </c>
      <c r="O1107" s="1132"/>
      <c r="P1107" s="1138" t="str">
        <f>IF(A1107=
"A",_xlfn.XLOOKUP(F1107,'Section A - Public Patients'!T:T,'Section A - Public Patients'!S:S),
IF(A1107="B",_xlfn.XLOOKUP(F1107,'Section B - Private Patients'!T:T,'Section B - Private Patients'!S:S),
IF(A1107="C",_xlfn.XLOOKUP(F1107,'Section C - Psych &amp; Mental Hlth'!T:T,'Section C - Psych &amp; Mental Hlth'!S:S),
IF(A1107="D",_xlfn.XLOOKUP(F1107,'Section D - Res Com.Care, MPHS '!T:T,'Section D - Res Com.Care, MPHS '!S:S),
IF(A1107="E",_xlfn.XLOOKUP(F1107,'Section E - Miscellaneous '!T:T,'Section E - Miscellaneous '!S:S))))))</f>
        <v>INPUT-ND</v>
      </c>
      <c r="Q1107" s="1145" t="str">
        <f>IF(A1107=
"A",_xlfn.XLOOKUP(F1107,'Section A - Public Patients'!T:T,'Section A - Public Patients'!V:V),
IF(A1107="B",_xlfn.XLOOKUP(F1107,'Section B - Private Patients'!T:T,'Section B - Private Patients'!V:V),
IF(A1107="C",_xlfn.XLOOKUP(F1107,'Section C - Psych &amp; Mental Hlth'!T:T,'Section C - Psych &amp; Mental Hlth'!V:V),
IF(A1107="D",_xlfn.XLOOKUP(F1107,'Section D - Res Com.Care, MPHS '!T:T,'Section D - Res Com.Care, MPHS '!V:V),
IF(A1107="E",_xlfn.XLOOKUP(F1107,'Section E - Miscellaneous '!T:T,'Section E - Miscellaneous '!V:V))))))</f>
        <v>E-5.1-033</v>
      </c>
      <c r="R1107" s="1202" t="str">
        <f t="shared" si="55"/>
        <v>Nil(b) for a private hospital with not more than 25 beds90007516</v>
      </c>
    </row>
    <row r="1108" spans="1:18" x14ac:dyDescent="0.2">
      <c r="A1108" s="1078" t="str">
        <f t="shared" si="54"/>
        <v>E</v>
      </c>
      <c r="B1108" s="1086" t="s">
        <v>1948</v>
      </c>
      <c r="C1108" s="1438" t="s">
        <v>6181</v>
      </c>
      <c r="D1108" s="1089" t="s">
        <v>3303</v>
      </c>
      <c r="E1108" s="1438">
        <v>90006546</v>
      </c>
      <c r="F1108" s="1132" t="s">
        <v>5508</v>
      </c>
      <c r="G1108" s="1132"/>
      <c r="H1108" s="1132"/>
      <c r="I1108" s="1132" t="str">
        <f t="shared" si="56"/>
        <v>---------</v>
      </c>
      <c r="J1108" s="1132" t="str">
        <f>IF(ISNUMBER(MATCH(F1108,Jan_Inputs_Calc!O:O,0)),"Jan","-")</f>
        <v>-</v>
      </c>
      <c r="K1108" s="1132" t="str">
        <f>IF(ISNUMBER(MATCH(F1108,Mar_Inputs_Calc_exHACC!O:O,0)),"Mar","-")</f>
        <v>-</v>
      </c>
      <c r="L1108" s="1132" t="str">
        <f>IF(ISNUMBER(MATCH(F1108,Jul_Inputs_Calc!P:P,0)),"Jul","-")</f>
        <v>-</v>
      </c>
      <c r="M1108" s="1132" t="str">
        <f>IF(ISNUMBER(MATCH(F1108,Sep_Inputs_Calc!O:O,0)),"Sep","-")</f>
        <v>-</v>
      </c>
      <c r="N1108" s="1132" t="str">
        <f>IF(ISNUMBER(MATCH(F1862,Oct_Inputs_Calc!O:O,0)),"Oct","-")</f>
        <v>-</v>
      </c>
      <c r="O1108" s="1132"/>
      <c r="P1108" s="1138" t="str">
        <f>IF(A1108=
"A",_xlfn.XLOOKUP(F1108,'Section A - Public Patients'!T:T,'Section A - Public Patients'!S:S),
IF(A1108="B",_xlfn.XLOOKUP(F1108,'Section B - Private Patients'!T:T,'Section B - Private Patients'!S:S),
IF(A1108="C",_xlfn.XLOOKUP(F1108,'Section C - Psych &amp; Mental Hlth'!T:T,'Section C - Psych &amp; Mental Hlth'!S:S),
IF(A1108="D",_xlfn.XLOOKUP(F1108,'Section D - Res Com.Care, MPHS '!T:T,'Section D - Res Com.Care, MPHS '!S:S),
IF(A1108="E",_xlfn.XLOOKUP(F1108,'Section E - Miscellaneous '!T:T,'Section E - Miscellaneous '!S:S))))))</f>
        <v>INPUT-ND</v>
      </c>
      <c r="Q1108" s="1145" t="str">
        <f>IF(A1108=
"A",_xlfn.XLOOKUP(F1108,'Section A - Public Patients'!T:T,'Section A - Public Patients'!V:V),
IF(A1108="B",_xlfn.XLOOKUP(F1108,'Section B - Private Patients'!T:T,'Section B - Private Patients'!V:V),
IF(A1108="C",_xlfn.XLOOKUP(F1108,'Section C - Psych &amp; Mental Hlth'!T:T,'Section C - Psych &amp; Mental Hlth'!V:V),
IF(A1108="D",_xlfn.XLOOKUP(F1108,'Section D - Res Com.Care, MPHS '!T:T,'Section D - Res Com.Care, MPHS '!V:V),
IF(A1108="E",_xlfn.XLOOKUP(F1108,'Section E - Miscellaneous '!T:T,'Section E - Miscellaneous '!V:V))))))</f>
        <v>E-5.1-034</v>
      </c>
      <c r="R1108" s="1202" t="str">
        <f t="shared" si="55"/>
        <v>Nil(c) for a private hospital with more than 25 beds but not more than 100 beds90006546</v>
      </c>
    </row>
    <row r="1109" spans="1:18" x14ac:dyDescent="0.2">
      <c r="A1109" s="1078" t="str">
        <f t="shared" si="54"/>
        <v>E</v>
      </c>
      <c r="B1109" s="1086" t="s">
        <v>1948</v>
      </c>
      <c r="C1109" s="1438" t="s">
        <v>6181</v>
      </c>
      <c r="D1109" s="1089" t="s">
        <v>1655</v>
      </c>
      <c r="E1109" s="1438">
        <v>90007517</v>
      </c>
      <c r="F1109" s="1132" t="s">
        <v>5509</v>
      </c>
      <c r="G1109" s="1132"/>
      <c r="H1109" s="1132"/>
      <c r="I1109" s="1132" t="str">
        <f t="shared" si="56"/>
        <v>---------</v>
      </c>
      <c r="J1109" s="1132" t="str">
        <f>IF(ISNUMBER(MATCH(F1109,Jan_Inputs_Calc!O:O,0)),"Jan","-")</f>
        <v>-</v>
      </c>
      <c r="K1109" s="1132" t="str">
        <f>IF(ISNUMBER(MATCH(F1109,Mar_Inputs_Calc_exHACC!O:O,0)),"Mar","-")</f>
        <v>-</v>
      </c>
      <c r="L1109" s="1132" t="str">
        <f>IF(ISNUMBER(MATCH(F1109,Jul_Inputs_Calc!P:P,0)),"Jul","-")</f>
        <v>-</v>
      </c>
      <c r="M1109" s="1132" t="str">
        <f>IF(ISNUMBER(MATCH(F1109,Sep_Inputs_Calc!O:O,0)),"Sep","-")</f>
        <v>-</v>
      </c>
      <c r="N1109" s="1132" t="str">
        <f>IF(ISNUMBER(MATCH(F1863,Oct_Inputs_Calc!O:O,0)),"Oct","-")</f>
        <v>-</v>
      </c>
      <c r="O1109" s="1132"/>
      <c r="P1109" s="1138" t="str">
        <f>IF(A1109=
"A",_xlfn.XLOOKUP(F1109,'Section A - Public Patients'!T:T,'Section A - Public Patients'!S:S),
IF(A1109="B",_xlfn.XLOOKUP(F1109,'Section B - Private Patients'!T:T,'Section B - Private Patients'!S:S),
IF(A1109="C",_xlfn.XLOOKUP(F1109,'Section C - Psych &amp; Mental Hlth'!T:T,'Section C - Psych &amp; Mental Hlth'!S:S),
IF(A1109="D",_xlfn.XLOOKUP(F1109,'Section D - Res Com.Care, MPHS '!T:T,'Section D - Res Com.Care, MPHS '!S:S),
IF(A1109="E",_xlfn.XLOOKUP(F1109,'Section E - Miscellaneous '!T:T,'Section E - Miscellaneous '!S:S))))))</f>
        <v>INPUT-ND</v>
      </c>
      <c r="Q1109" s="1145" t="str">
        <f>IF(A1109=
"A",_xlfn.XLOOKUP(F1109,'Section A - Public Patients'!T:T,'Section A - Public Patients'!V:V),
IF(A1109="B",_xlfn.XLOOKUP(F1109,'Section B - Private Patients'!T:T,'Section B - Private Patients'!V:V),
IF(A1109="C",_xlfn.XLOOKUP(F1109,'Section C - Psych &amp; Mental Hlth'!T:T,'Section C - Psych &amp; Mental Hlth'!V:V),
IF(A1109="D",_xlfn.XLOOKUP(F1109,'Section D - Res Com.Care, MPHS '!T:T,'Section D - Res Com.Care, MPHS '!V:V),
IF(A1109="E",_xlfn.XLOOKUP(F1109,'Section E - Miscellaneous '!T:T,'Section E - Miscellaneous '!V:V))))))</f>
        <v>E-5.1-035</v>
      </c>
      <c r="R1109" s="1202" t="str">
        <f t="shared" si="55"/>
        <v>Nil(d) for a private hospital with more than 100 beds but not more than 200 beds90007517</v>
      </c>
    </row>
    <row r="1110" spans="1:18" x14ac:dyDescent="0.2">
      <c r="A1110" s="1078" t="str">
        <f t="shared" si="54"/>
        <v>E</v>
      </c>
      <c r="B1110" s="1086" t="s">
        <v>1948</v>
      </c>
      <c r="C1110" s="1438" t="s">
        <v>6181</v>
      </c>
      <c r="D1110" s="1089" t="s">
        <v>1656</v>
      </c>
      <c r="E1110" s="1438">
        <v>90006061</v>
      </c>
      <c r="F1110" s="1132" t="s">
        <v>5510</v>
      </c>
      <c r="G1110" s="1132"/>
      <c r="H1110" s="1132"/>
      <c r="I1110" s="1132" t="str">
        <f t="shared" si="56"/>
        <v>---------</v>
      </c>
      <c r="J1110" s="1132" t="str">
        <f>IF(ISNUMBER(MATCH(F1110,Jan_Inputs_Calc!O:O,0)),"Jan","-")</f>
        <v>-</v>
      </c>
      <c r="K1110" s="1132" t="str">
        <f>IF(ISNUMBER(MATCH(F1110,Mar_Inputs_Calc_exHACC!O:O,0)),"Mar","-")</f>
        <v>-</v>
      </c>
      <c r="L1110" s="1132" t="str">
        <f>IF(ISNUMBER(MATCH(F1110,Jul_Inputs_Calc!P:P,0)),"Jul","-")</f>
        <v>-</v>
      </c>
      <c r="M1110" s="1132" t="str">
        <f>IF(ISNUMBER(MATCH(F1110,Sep_Inputs_Calc!O:O,0)),"Sep","-")</f>
        <v>-</v>
      </c>
      <c r="N1110" s="1132" t="str">
        <f>IF(ISNUMBER(MATCH(F1864,Oct_Inputs_Calc!O:O,0)),"Oct","-")</f>
        <v>-</v>
      </c>
      <c r="O1110" s="1132"/>
      <c r="P1110" s="1138" t="str">
        <f>IF(A1110=
"A",_xlfn.XLOOKUP(F1110,'Section A - Public Patients'!T:T,'Section A - Public Patients'!S:S),
IF(A1110="B",_xlfn.XLOOKUP(F1110,'Section B - Private Patients'!T:T,'Section B - Private Patients'!S:S),
IF(A1110="C",_xlfn.XLOOKUP(F1110,'Section C - Psych &amp; Mental Hlth'!T:T,'Section C - Psych &amp; Mental Hlth'!S:S),
IF(A1110="D",_xlfn.XLOOKUP(F1110,'Section D - Res Com.Care, MPHS '!T:T,'Section D - Res Com.Care, MPHS '!S:S),
IF(A1110="E",_xlfn.XLOOKUP(F1110,'Section E - Miscellaneous '!T:T,'Section E - Miscellaneous '!S:S))))))</f>
        <v>INPUT-ND</v>
      </c>
      <c r="Q1110" s="1145" t="str">
        <f>IF(A1110=
"A",_xlfn.XLOOKUP(F1110,'Section A - Public Patients'!T:T,'Section A - Public Patients'!V:V),
IF(A1110="B",_xlfn.XLOOKUP(F1110,'Section B - Private Patients'!T:T,'Section B - Private Patients'!V:V),
IF(A1110="C",_xlfn.XLOOKUP(F1110,'Section C - Psych &amp; Mental Hlth'!T:T,'Section C - Psych &amp; Mental Hlth'!V:V),
IF(A1110="D",_xlfn.XLOOKUP(F1110,'Section D - Res Com.Care, MPHS '!T:T,'Section D - Res Com.Care, MPHS '!V:V),
IF(A1110="E",_xlfn.XLOOKUP(F1110,'Section E - Miscellaneous '!T:T,'Section E - Miscellaneous '!V:V))))))</f>
        <v>E-5.1-036</v>
      </c>
      <c r="R1110" s="1202" t="str">
        <f t="shared" si="55"/>
        <v>Nil(e) for a private hospital with more than 200 beds90006061</v>
      </c>
    </row>
    <row r="1111" spans="1:18" ht="25.5" x14ac:dyDescent="0.2">
      <c r="A1111" s="1078" t="str">
        <f t="shared" si="54"/>
        <v>E</v>
      </c>
      <c r="B1111" s="1086" t="s">
        <v>1948</v>
      </c>
      <c r="C1111" s="1438" t="s">
        <v>6181</v>
      </c>
      <c r="D1111" s="1089" t="s">
        <v>3311</v>
      </c>
      <c r="E1111" s="1438">
        <v>90007518</v>
      </c>
      <c r="F1111" s="1132" t="s">
        <v>5511</v>
      </c>
      <c r="G1111" s="1132"/>
      <c r="H1111" s="1132"/>
      <c r="I1111" s="1132" t="str">
        <f t="shared" si="56"/>
        <v>---------</v>
      </c>
      <c r="J1111" s="1132" t="str">
        <f>IF(ISNUMBER(MATCH(F1111,Jan_Inputs_Calc!O:O,0)),"Jan","-")</f>
        <v>-</v>
      </c>
      <c r="K1111" s="1132" t="str">
        <f>IF(ISNUMBER(MATCH(F1111,Mar_Inputs_Calc_exHACC!O:O,0)),"Mar","-")</f>
        <v>-</v>
      </c>
      <c r="L1111" s="1132" t="str">
        <f>IF(ISNUMBER(MATCH(F1111,Jul_Inputs_Calc!P:P,0)),"Jul","-")</f>
        <v>-</v>
      </c>
      <c r="M1111" s="1132" t="str">
        <f>IF(ISNUMBER(MATCH(F1111,Sep_Inputs_Calc!O:O,0)),"Sep","-")</f>
        <v>-</v>
      </c>
      <c r="N1111" s="1132" t="str">
        <f>IF(ISNUMBER(MATCH(F1865,Oct_Inputs_Calc!O:O,0)),"Oct","-")</f>
        <v>-</v>
      </c>
      <c r="O1111" s="1132"/>
      <c r="P1111" s="1138" t="str">
        <f>IF(A1111=
"A",_xlfn.XLOOKUP(F1111,'Section A - Public Patients'!T:T,'Section A - Public Patients'!S:S),
IF(A1111="B",_xlfn.XLOOKUP(F1111,'Section B - Private Patients'!T:T,'Section B - Private Patients'!S:S),
IF(A1111="C",_xlfn.XLOOKUP(F1111,'Section C - Psych &amp; Mental Hlth'!T:T,'Section C - Psych &amp; Mental Hlth'!S:S),
IF(A1111="D",_xlfn.XLOOKUP(F1111,'Section D - Res Com.Care, MPHS '!T:T,'Section D - Res Com.Care, MPHS '!S:S),
IF(A1111="E",_xlfn.XLOOKUP(F1111,'Section E - Miscellaneous '!T:T,'Section E - Miscellaneous '!S:S))))))</f>
        <v>INPUT-ND</v>
      </c>
      <c r="Q1111" s="1145" t="str">
        <f>IF(A1111=
"A",_xlfn.XLOOKUP(F1111,'Section A - Public Patients'!T:T,'Section A - Public Patients'!V:V),
IF(A1111="B",_xlfn.XLOOKUP(F1111,'Section B - Private Patients'!T:T,'Section B - Private Patients'!V:V),
IF(A1111="C",_xlfn.XLOOKUP(F1111,'Section C - Psych &amp; Mental Hlth'!T:T,'Section C - Psych &amp; Mental Hlth'!V:V),
IF(A1111="D",_xlfn.XLOOKUP(F1111,'Section D - Res Com.Care, MPHS '!T:T,'Section D - Res Com.Care, MPHS '!V:V),
IF(A1111="E",_xlfn.XLOOKUP(F1111,'Section E - Miscellaneous '!T:T,'Section E - Miscellaneous '!V:V))))))</f>
        <v>E-5.1-037</v>
      </c>
      <c r="R1111" s="1202" t="str">
        <f t="shared" si="55"/>
        <v>Nil10. Issue of a licence to replace a lost, stolen, destroyed or damaged licence (Act, section 79(4))90007518</v>
      </c>
    </row>
    <row r="1112" spans="1:18" ht="25.5" x14ac:dyDescent="0.2">
      <c r="A1112" s="1078" t="str">
        <f t="shared" si="54"/>
        <v>E</v>
      </c>
      <c r="B1112" s="1086" t="s">
        <v>4207</v>
      </c>
      <c r="C1112" s="1438" t="s">
        <v>6181</v>
      </c>
      <c r="D1112" s="1089" t="s">
        <v>3943</v>
      </c>
      <c r="E1112" s="1438">
        <v>90008045</v>
      </c>
      <c r="F1112" s="1132" t="s">
        <v>5512</v>
      </c>
      <c r="G1112" s="1132"/>
      <c r="H1112" s="1132"/>
      <c r="I1112" s="1132" t="str">
        <f t="shared" si="56"/>
        <v>---------</v>
      </c>
      <c r="J1112" s="1132" t="str">
        <f>IF(ISNUMBER(MATCH(F1112,Jan_Inputs_Calc!O:O,0)),"Jan","-")</f>
        <v>-</v>
      </c>
      <c r="K1112" s="1132" t="str">
        <f>IF(ISNUMBER(MATCH(F1112,Mar_Inputs_Calc_exHACC!O:O,0)),"Mar","-")</f>
        <v>-</v>
      </c>
      <c r="L1112" s="1132" t="str">
        <f>IF(ISNUMBER(MATCH(F1112,Jul_Inputs_Calc!P:P,0)),"Jul","-")</f>
        <v>-</v>
      </c>
      <c r="M1112" s="1132" t="str">
        <f>IF(ISNUMBER(MATCH(F1112,Sep_Inputs_Calc!O:O,0)),"Sep","-")</f>
        <v>-</v>
      </c>
      <c r="N1112" s="1132" t="str">
        <f>IF(ISNUMBER(MATCH(F1866,Oct_Inputs_Calc!O:O,0)),"Oct","-")</f>
        <v>-</v>
      </c>
      <c r="O1112" s="1132"/>
      <c r="P1112" s="1138" t="str">
        <f>IF(A1112=
"A",_xlfn.XLOOKUP(F1112,'Section A - Public Patients'!T:T,'Section A - Public Patients'!S:S),
IF(A1112="B",_xlfn.XLOOKUP(F1112,'Section B - Private Patients'!T:T,'Section B - Private Patients'!S:S),
IF(A1112="C",_xlfn.XLOOKUP(F1112,'Section C - Psych &amp; Mental Hlth'!T:T,'Section C - Psych &amp; Mental Hlth'!S:S),
IF(A1112="D",_xlfn.XLOOKUP(F1112,'Section D - Res Com.Care, MPHS '!T:T,'Section D - Res Com.Care, MPHS '!S:S),
IF(A1112="E",_xlfn.XLOOKUP(F1112,'Section E - Miscellaneous '!T:T,'Section E - Miscellaneous '!S:S))))))</f>
        <v>INPUT-ND</v>
      </c>
      <c r="Q1112" s="1145" t="str">
        <f>IF(A1112=
"A",_xlfn.XLOOKUP(F1112,'Section A - Public Patients'!T:T,'Section A - Public Patients'!V:V),
IF(A1112="B",_xlfn.XLOOKUP(F1112,'Section B - Private Patients'!T:T,'Section B - Private Patients'!V:V),
IF(A1112="C",_xlfn.XLOOKUP(F1112,'Section C - Psych &amp; Mental Hlth'!T:T,'Section C - Psych &amp; Mental Hlth'!V:V),
IF(A1112="D",_xlfn.XLOOKUP(F1112,'Section D - Res Com.Care, MPHS '!T:T,'Section D - Res Com.Care, MPHS '!V:V),
IF(A1112="E",_xlfn.XLOOKUP(F1112,'Section E - Miscellaneous '!T:T,'Section E - Miscellaneous '!V:V))))))</f>
        <v>E-5.2-001</v>
      </c>
      <c r="R1112" s="1202" t="str">
        <f t="shared" si="55"/>
        <v>Nil1. Initial application for a pest management licence (Act, s75(c))90008045</v>
      </c>
    </row>
    <row r="1113" spans="1:18" ht="25.5" x14ac:dyDescent="0.2">
      <c r="A1113" s="1078" t="str">
        <f t="shared" si="54"/>
        <v>E</v>
      </c>
      <c r="B1113" s="1086" t="s">
        <v>4207</v>
      </c>
      <c r="C1113" s="1438" t="s">
        <v>6181</v>
      </c>
      <c r="D1113" s="1089" t="s">
        <v>3944</v>
      </c>
      <c r="E1113" s="1438">
        <v>90005819</v>
      </c>
      <c r="F1113" s="1132" t="s">
        <v>5513</v>
      </c>
      <c r="G1113" s="1132"/>
      <c r="H1113" s="1132"/>
      <c r="I1113" s="1132" t="str">
        <f t="shared" si="56"/>
        <v>---------</v>
      </c>
      <c r="J1113" s="1132" t="str">
        <f>IF(ISNUMBER(MATCH(F1113,Jan_Inputs_Calc!O:O,0)),"Jan","-")</f>
        <v>-</v>
      </c>
      <c r="K1113" s="1132" t="str">
        <f>IF(ISNUMBER(MATCH(F1113,Mar_Inputs_Calc_exHACC!O:O,0)),"Mar","-")</f>
        <v>-</v>
      </c>
      <c r="L1113" s="1132" t="str">
        <f>IF(ISNUMBER(MATCH(F1113,Jul_Inputs_Calc!P:P,0)),"Jul","-")</f>
        <v>-</v>
      </c>
      <c r="M1113" s="1132" t="str">
        <f>IF(ISNUMBER(MATCH(F1113,Sep_Inputs_Calc!O:O,0)),"Sep","-")</f>
        <v>-</v>
      </c>
      <c r="N1113" s="1132" t="str">
        <f>IF(ISNUMBER(MATCH(F1867,Oct_Inputs_Calc!O:O,0)),"Oct","-")</f>
        <v>-</v>
      </c>
      <c r="O1113" s="1132"/>
      <c r="P1113" s="1138" t="str">
        <f>IF(A1113=
"A",_xlfn.XLOOKUP(F1113,'Section A - Public Patients'!T:T,'Section A - Public Patients'!S:S),
IF(A1113="B",_xlfn.XLOOKUP(F1113,'Section B - Private Patients'!T:T,'Section B - Private Patients'!S:S),
IF(A1113="C",_xlfn.XLOOKUP(F1113,'Section C - Psych &amp; Mental Hlth'!T:T,'Section C - Psych &amp; Mental Hlth'!S:S),
IF(A1113="D",_xlfn.XLOOKUP(F1113,'Section D - Res Com.Care, MPHS '!T:T,'Section D - Res Com.Care, MPHS '!S:S),
IF(A1113="E",_xlfn.XLOOKUP(F1113,'Section E - Miscellaneous '!T:T,'Section E - Miscellaneous '!S:S))))))</f>
        <v>INPUT-ND</v>
      </c>
      <c r="Q1113" s="1145" t="str">
        <f>IF(A1113=
"A",_xlfn.XLOOKUP(F1113,'Section A - Public Patients'!T:T,'Section A - Public Patients'!V:V),
IF(A1113="B",_xlfn.XLOOKUP(F1113,'Section B - Private Patients'!T:T,'Section B - Private Patients'!V:V),
IF(A1113="C",_xlfn.XLOOKUP(F1113,'Section C - Psych &amp; Mental Hlth'!T:T,'Section C - Psych &amp; Mental Hlth'!V:V),
IF(A1113="D",_xlfn.XLOOKUP(F1113,'Section D - Res Com.Care, MPHS '!T:T,'Section D - Res Com.Care, MPHS '!V:V),
IF(A1113="E",_xlfn.XLOOKUP(F1113,'Section E - Miscellaneous '!T:T,'Section E - Miscellaneous '!V:V))))))</f>
        <v>E-5.2-002</v>
      </c>
      <c r="R1113" s="1202" t="str">
        <f t="shared" si="55"/>
        <v>Nil2. Amendment application for a pest management licence (Act, s 78(2)(c))90005819</v>
      </c>
    </row>
    <row r="1114" spans="1:18" ht="25.5" x14ac:dyDescent="0.2">
      <c r="A1114" s="1078" t="str">
        <f t="shared" si="54"/>
        <v>E</v>
      </c>
      <c r="B1114" s="1086" t="s">
        <v>4207</v>
      </c>
      <c r="C1114" s="1438" t="s">
        <v>6181</v>
      </c>
      <c r="D1114" s="1089" t="s">
        <v>3945</v>
      </c>
      <c r="E1114" s="1438">
        <v>90008046</v>
      </c>
      <c r="F1114" s="1132" t="s">
        <v>5514</v>
      </c>
      <c r="G1114" s="1132"/>
      <c r="H1114" s="1132"/>
      <c r="I1114" s="1132" t="str">
        <f t="shared" si="56"/>
        <v>---------</v>
      </c>
      <c r="J1114" s="1132" t="str">
        <f>IF(ISNUMBER(MATCH(F1114,Jan_Inputs_Calc!O:O,0)),"Jan","-")</f>
        <v>-</v>
      </c>
      <c r="K1114" s="1132" t="str">
        <f>IF(ISNUMBER(MATCH(F1114,Mar_Inputs_Calc_exHACC!O:O,0)),"Mar","-")</f>
        <v>-</v>
      </c>
      <c r="L1114" s="1132" t="str">
        <f>IF(ISNUMBER(MATCH(F1114,Jul_Inputs_Calc!P:P,0)),"Jul","-")</f>
        <v>-</v>
      </c>
      <c r="M1114" s="1132" t="str">
        <f>IF(ISNUMBER(MATCH(F1114,Sep_Inputs_Calc!O:O,0)),"Sep","-")</f>
        <v>-</v>
      </c>
      <c r="N1114" s="1132" t="str">
        <f>IF(ISNUMBER(MATCH(F1868,Oct_Inputs_Calc!O:O,0)),"Oct","-")</f>
        <v>-</v>
      </c>
      <c r="O1114" s="1132"/>
      <c r="P1114" s="1138" t="str">
        <f>IF(A1114=
"A",_xlfn.XLOOKUP(F1114,'Section A - Public Patients'!T:T,'Section A - Public Patients'!S:S),
IF(A1114="B",_xlfn.XLOOKUP(F1114,'Section B - Private Patients'!T:T,'Section B - Private Patients'!S:S),
IF(A1114="C",_xlfn.XLOOKUP(F1114,'Section C - Psych &amp; Mental Hlth'!T:T,'Section C - Psych &amp; Mental Hlth'!S:S),
IF(A1114="D",_xlfn.XLOOKUP(F1114,'Section D - Res Com.Care, MPHS '!T:T,'Section D - Res Com.Care, MPHS '!S:S),
IF(A1114="E",_xlfn.XLOOKUP(F1114,'Section E - Miscellaneous '!T:T,'Section E - Miscellaneous '!S:S))))))</f>
        <v>INPUT-ND</v>
      </c>
      <c r="Q1114" s="1145" t="str">
        <f>IF(A1114=
"A",_xlfn.XLOOKUP(F1114,'Section A - Public Patients'!T:T,'Section A - Public Patients'!V:V),
IF(A1114="B",_xlfn.XLOOKUP(F1114,'Section B - Private Patients'!T:T,'Section B - Private Patients'!V:V),
IF(A1114="C",_xlfn.XLOOKUP(F1114,'Section C - Psych &amp; Mental Hlth'!T:T,'Section C - Psych &amp; Mental Hlth'!V:V),
IF(A1114="D",_xlfn.XLOOKUP(F1114,'Section D - Res Com.Care, MPHS '!T:T,'Section D - Res Com.Care, MPHS '!V:V),
IF(A1114="E",_xlfn.XLOOKUP(F1114,'Section E - Miscellaneous '!T:T,'Section E - Miscellaneous '!V:V))))))</f>
        <v>E-5.2-003</v>
      </c>
      <c r="R1114" s="1202" t="str">
        <f t="shared" si="55"/>
        <v>Nil3. Renewal application for a pest management licence (Act, s 82(2)(c))90008046</v>
      </c>
    </row>
    <row r="1115" spans="1:18" ht="25.5" x14ac:dyDescent="0.2">
      <c r="A1115" s="1078" t="str">
        <f t="shared" si="54"/>
        <v>E</v>
      </c>
      <c r="B1115" s="1086" t="s">
        <v>4207</v>
      </c>
      <c r="C1115" s="1438" t="s">
        <v>6181</v>
      </c>
      <c r="D1115" s="1089" t="s">
        <v>3946</v>
      </c>
      <c r="E1115" s="1438">
        <v>90008047</v>
      </c>
      <c r="F1115" s="1132" t="s">
        <v>5515</v>
      </c>
      <c r="G1115" s="1132"/>
      <c r="H1115" s="1132"/>
      <c r="I1115" s="1132" t="str">
        <f t="shared" si="56"/>
        <v>---------</v>
      </c>
      <c r="J1115" s="1132" t="str">
        <f>IF(ISNUMBER(MATCH(F1115,Jan_Inputs_Calc!O:O,0)),"Jan","-")</f>
        <v>-</v>
      </c>
      <c r="K1115" s="1132" t="str">
        <f>IF(ISNUMBER(MATCH(F1115,Mar_Inputs_Calc_exHACC!O:O,0)),"Mar","-")</f>
        <v>-</v>
      </c>
      <c r="L1115" s="1132" t="str">
        <f>IF(ISNUMBER(MATCH(F1115,Jul_Inputs_Calc!P:P,0)),"Jul","-")</f>
        <v>-</v>
      </c>
      <c r="M1115" s="1132" t="str">
        <f>IF(ISNUMBER(MATCH(F1115,Sep_Inputs_Calc!O:O,0)),"Sep","-")</f>
        <v>-</v>
      </c>
      <c r="N1115" s="1132" t="str">
        <f>IF(ISNUMBER(MATCH(F1869,Oct_Inputs_Calc!O:O,0)),"Oct","-")</f>
        <v>-</v>
      </c>
      <c r="O1115" s="1132"/>
      <c r="P1115" s="1138" t="str">
        <f>IF(A1115=
"A",_xlfn.XLOOKUP(F1115,'Section A - Public Patients'!T:T,'Section A - Public Patients'!S:S),
IF(A1115="B",_xlfn.XLOOKUP(F1115,'Section B - Private Patients'!T:T,'Section B - Private Patients'!S:S),
IF(A1115="C",_xlfn.XLOOKUP(F1115,'Section C - Psych &amp; Mental Hlth'!T:T,'Section C - Psych &amp; Mental Hlth'!S:S),
IF(A1115="D",_xlfn.XLOOKUP(F1115,'Section D - Res Com.Care, MPHS '!T:T,'Section D - Res Com.Care, MPHS '!S:S),
IF(A1115="E",_xlfn.XLOOKUP(F1115,'Section E - Miscellaneous '!T:T,'Section E - Miscellaneous '!S:S))))))</f>
        <v>INPUT-ND</v>
      </c>
      <c r="Q1115" s="1145" t="str">
        <f>IF(A1115=
"A",_xlfn.XLOOKUP(F1115,'Section A - Public Patients'!T:T,'Section A - Public Patients'!V:V),
IF(A1115="B",_xlfn.XLOOKUP(F1115,'Section B - Private Patients'!T:T,'Section B - Private Patients'!V:V),
IF(A1115="C",_xlfn.XLOOKUP(F1115,'Section C - Psych &amp; Mental Hlth'!T:T,'Section C - Psych &amp; Mental Hlth'!V:V),
IF(A1115="D",_xlfn.XLOOKUP(F1115,'Section D - Res Com.Care, MPHS '!T:T,'Section D - Res Com.Care, MPHS '!V:V),
IF(A1115="E",_xlfn.XLOOKUP(F1115,'Section E - Miscellaneous '!T:T,'Section E - Miscellaneous '!V:V))))))</f>
        <v>E-5.2-004</v>
      </c>
      <c r="R1115" s="1202" t="str">
        <f t="shared" si="55"/>
        <v>Nil4. Processiing fee for an initial application for a pest management licence90008047</v>
      </c>
    </row>
    <row r="1116" spans="1:18" ht="25.5" x14ac:dyDescent="0.2">
      <c r="A1116" s="1078" t="str">
        <f t="shared" si="54"/>
        <v>E</v>
      </c>
      <c r="B1116" s="1086" t="s">
        <v>4207</v>
      </c>
      <c r="C1116" s="1438" t="s">
        <v>6181</v>
      </c>
      <c r="D1116" s="1089" t="s">
        <v>3947</v>
      </c>
      <c r="E1116" s="1438">
        <v>90007524</v>
      </c>
      <c r="F1116" s="1132" t="s">
        <v>5516</v>
      </c>
      <c r="G1116" s="1132"/>
      <c r="H1116" s="1132"/>
      <c r="I1116" s="1132" t="str">
        <f t="shared" si="56"/>
        <v>---------</v>
      </c>
      <c r="J1116" s="1132" t="str">
        <f>IF(ISNUMBER(MATCH(F1116,Jan_Inputs_Calc!O:O,0)),"Jan","-")</f>
        <v>-</v>
      </c>
      <c r="K1116" s="1132" t="str">
        <f>IF(ISNUMBER(MATCH(F1116,Mar_Inputs_Calc_exHACC!O:O,0)),"Mar","-")</f>
        <v>-</v>
      </c>
      <c r="L1116" s="1132" t="str">
        <f>IF(ISNUMBER(MATCH(F1116,Jul_Inputs_Calc!P:P,0)),"Jul","-")</f>
        <v>-</v>
      </c>
      <c r="M1116" s="1132" t="str">
        <f>IF(ISNUMBER(MATCH(F1116,Sep_Inputs_Calc!O:O,0)),"Sep","-")</f>
        <v>-</v>
      </c>
      <c r="N1116" s="1132" t="str">
        <f>IF(ISNUMBER(MATCH(F1870,Oct_Inputs_Calc!O:O,0)),"Oct","-")</f>
        <v>-</v>
      </c>
      <c r="O1116" s="1132"/>
      <c r="P1116" s="1138" t="str">
        <f>IF(A1116=
"A",_xlfn.XLOOKUP(F1116,'Section A - Public Patients'!T:T,'Section A - Public Patients'!S:S),
IF(A1116="B",_xlfn.XLOOKUP(F1116,'Section B - Private Patients'!T:T,'Section B - Private Patients'!S:S),
IF(A1116="C",_xlfn.XLOOKUP(F1116,'Section C - Psych &amp; Mental Hlth'!T:T,'Section C - Psych &amp; Mental Hlth'!S:S),
IF(A1116="D",_xlfn.XLOOKUP(F1116,'Section D - Res Com.Care, MPHS '!T:T,'Section D - Res Com.Care, MPHS '!S:S),
IF(A1116="E",_xlfn.XLOOKUP(F1116,'Section E - Miscellaneous '!T:T,'Section E - Miscellaneous '!S:S))))))</f>
        <v>INPUT-ND</v>
      </c>
      <c r="Q1116" s="1145" t="str">
        <f>IF(A1116=
"A",_xlfn.XLOOKUP(F1116,'Section A - Public Patients'!T:T,'Section A - Public Patients'!V:V),
IF(A1116="B",_xlfn.XLOOKUP(F1116,'Section B - Private Patients'!T:T,'Section B - Private Patients'!V:V),
IF(A1116="C",_xlfn.XLOOKUP(F1116,'Section C - Psych &amp; Mental Hlth'!T:T,'Section C - Psych &amp; Mental Hlth'!V:V),
IF(A1116="D",_xlfn.XLOOKUP(F1116,'Section D - Res Com.Care, MPHS '!T:T,'Section D - Res Com.Care, MPHS '!V:V),
IF(A1116="E",_xlfn.XLOOKUP(F1116,'Section E - Miscellaneous '!T:T,'Section E - Miscellaneous '!V:V))))))</f>
        <v>E-5.2-005</v>
      </c>
      <c r="R1116" s="1202" t="str">
        <f t="shared" si="55"/>
        <v>Nil5. Application for the replacement of a lost, stolen or damaged hard copy document evidencing a pest management licence (Act, s 70(3)(b))90007524</v>
      </c>
    </row>
    <row r="1117" spans="1:18" ht="25.5" x14ac:dyDescent="0.2">
      <c r="A1117" s="1078" t="str">
        <f t="shared" si="54"/>
        <v>E</v>
      </c>
      <c r="B1117" s="1086" t="s">
        <v>3948</v>
      </c>
      <c r="C1117" s="1438" t="s">
        <v>6181</v>
      </c>
      <c r="D1117" s="1089" t="s">
        <v>3949</v>
      </c>
      <c r="E1117" s="1438">
        <v>90008048</v>
      </c>
      <c r="F1117" s="1132" t="s">
        <v>5517</v>
      </c>
      <c r="G1117" s="1132"/>
      <c r="H1117" s="1132"/>
      <c r="I1117" s="1132" t="str">
        <f t="shared" si="56"/>
        <v>---------</v>
      </c>
      <c r="J1117" s="1132" t="str">
        <f>IF(ISNUMBER(MATCH(F1117,Jan_Inputs_Calc!O:O,0)),"Jan","-")</f>
        <v>-</v>
      </c>
      <c r="K1117" s="1132" t="str">
        <f>IF(ISNUMBER(MATCH(F1117,Mar_Inputs_Calc_exHACC!O:O,0)),"Mar","-")</f>
        <v>-</v>
      </c>
      <c r="L1117" s="1132" t="str">
        <f>IF(ISNUMBER(MATCH(F1117,Jul_Inputs_Calc!P:P,0)),"Jul","-")</f>
        <v>-</v>
      </c>
      <c r="M1117" s="1132" t="str">
        <f>IF(ISNUMBER(MATCH(F1117,Sep_Inputs_Calc!O:O,0)),"Sep","-")</f>
        <v>-</v>
      </c>
      <c r="N1117" s="1132" t="str">
        <f>IF(ISNUMBER(MATCH(F1871,Oct_Inputs_Calc!O:O,0)),"Oct","-")</f>
        <v>-</v>
      </c>
      <c r="O1117" s="1132"/>
      <c r="P1117" s="1138" t="str">
        <f>IF(A1117=
"A",_xlfn.XLOOKUP(F1117,'Section A - Public Patients'!T:T,'Section A - Public Patients'!S:S),
IF(A1117="B",_xlfn.XLOOKUP(F1117,'Section B - Private Patients'!T:T,'Section B - Private Patients'!S:S),
IF(A1117="C",_xlfn.XLOOKUP(F1117,'Section C - Psych &amp; Mental Hlth'!T:T,'Section C - Psych &amp; Mental Hlth'!S:S),
IF(A1117="D",_xlfn.XLOOKUP(F1117,'Section D - Res Com.Care, MPHS '!T:T,'Section D - Res Com.Care, MPHS '!S:S),
IF(A1117="E",_xlfn.XLOOKUP(F1117,'Section E - Miscellaneous '!T:T,'Section E - Miscellaneous '!S:S))))))</f>
        <v>INPUT-ND</v>
      </c>
      <c r="Q1117" s="1145" t="str">
        <f>IF(A1117=
"A",_xlfn.XLOOKUP(F1117,'Section A - Public Patients'!T:T,'Section A - Public Patients'!V:V),
IF(A1117="B",_xlfn.XLOOKUP(F1117,'Section B - Private Patients'!T:T,'Section B - Private Patients'!V:V),
IF(A1117="C",_xlfn.XLOOKUP(F1117,'Section C - Psych &amp; Mental Hlth'!T:T,'Section C - Psych &amp; Mental Hlth'!V:V),
IF(A1117="D",_xlfn.XLOOKUP(F1117,'Section D - Res Com.Care, MPHS '!T:T,'Section D - Res Com.Care, MPHS '!V:V),
IF(A1117="E",_xlfn.XLOOKUP(F1117,'Section E - Miscellaneous '!T:T,'Section E - Miscellaneous '!V:V))))))</f>
        <v>E-5.3-001</v>
      </c>
      <c r="R1117" s="1202" t="str">
        <f t="shared" si="55"/>
        <v>Nil1. Initial application for a manufacturing licence or wholesale licence for an S8 medicine (Act, s75(c))90008048</v>
      </c>
    </row>
    <row r="1118" spans="1:18" ht="25.5" x14ac:dyDescent="0.2">
      <c r="A1118" s="1078" t="str">
        <f t="shared" si="54"/>
        <v>E</v>
      </c>
      <c r="B1118" s="1086" t="s">
        <v>3948</v>
      </c>
      <c r="C1118" s="1438" t="s">
        <v>6181</v>
      </c>
      <c r="D1118" s="1089" t="s">
        <v>3950</v>
      </c>
      <c r="E1118" s="1438">
        <v>90008049</v>
      </c>
      <c r="F1118" s="1132" t="s">
        <v>5518</v>
      </c>
      <c r="G1118" s="1132"/>
      <c r="H1118" s="1132"/>
      <c r="I1118" s="1132" t="str">
        <f t="shared" si="56"/>
        <v>---------</v>
      </c>
      <c r="J1118" s="1132" t="str">
        <f>IF(ISNUMBER(MATCH(F1118,Jan_Inputs_Calc!O:O,0)),"Jan","-")</f>
        <v>-</v>
      </c>
      <c r="K1118" s="1132" t="str">
        <f>IF(ISNUMBER(MATCH(F1118,Mar_Inputs_Calc_exHACC!O:O,0)),"Mar","-")</f>
        <v>-</v>
      </c>
      <c r="L1118" s="1132" t="str">
        <f>IF(ISNUMBER(MATCH(F1118,Jul_Inputs_Calc!P:P,0)),"Jul","-")</f>
        <v>-</v>
      </c>
      <c r="M1118" s="1132" t="str">
        <f>IF(ISNUMBER(MATCH(F1118,Sep_Inputs_Calc!O:O,0)),"Sep","-")</f>
        <v>-</v>
      </c>
      <c r="N1118" s="1132" t="str">
        <f>IF(ISNUMBER(MATCH(F1872,Oct_Inputs_Calc!O:O,0)),"Oct","-")</f>
        <v>-</v>
      </c>
      <c r="O1118" s="1132"/>
      <c r="P1118" s="1138" t="str">
        <f>IF(A1118=
"A",_xlfn.XLOOKUP(F1118,'Section A - Public Patients'!T:T,'Section A - Public Patients'!S:S),
IF(A1118="B",_xlfn.XLOOKUP(F1118,'Section B - Private Patients'!T:T,'Section B - Private Patients'!S:S),
IF(A1118="C",_xlfn.XLOOKUP(F1118,'Section C - Psych &amp; Mental Hlth'!T:T,'Section C - Psych &amp; Mental Hlth'!S:S),
IF(A1118="D",_xlfn.XLOOKUP(F1118,'Section D - Res Com.Care, MPHS '!T:T,'Section D - Res Com.Care, MPHS '!S:S),
IF(A1118="E",_xlfn.XLOOKUP(F1118,'Section E - Miscellaneous '!T:T,'Section E - Miscellaneous '!S:S))))))</f>
        <v>INPUT-ND</v>
      </c>
      <c r="Q1118" s="1145" t="str">
        <f>IF(A1118=
"A",_xlfn.XLOOKUP(F1118,'Section A - Public Patients'!T:T,'Section A - Public Patients'!V:V),
IF(A1118="B",_xlfn.XLOOKUP(F1118,'Section B - Private Patients'!T:T,'Section B - Private Patients'!V:V),
IF(A1118="C",_xlfn.XLOOKUP(F1118,'Section C - Psych &amp; Mental Hlth'!T:T,'Section C - Psych &amp; Mental Hlth'!V:V),
IF(A1118="D",_xlfn.XLOOKUP(F1118,'Section D - Res Com.Care, MPHS '!T:T,'Section D - Res Com.Care, MPHS '!V:V),
IF(A1118="E",_xlfn.XLOOKUP(F1118,'Section E - Miscellaneous '!T:T,'Section E - Miscellaneous '!V:V))))))</f>
        <v>E-5.3-002</v>
      </c>
      <c r="R1118" s="1202" t="str">
        <f t="shared" si="55"/>
        <v>Nil2. Initial application for a manufacturing licence or wholesale licence for an S2, S3, or S4 medicine (Act, s75(c))90008049</v>
      </c>
    </row>
    <row r="1119" spans="1:18" ht="25.5" x14ac:dyDescent="0.2">
      <c r="A1119" s="1078" t="str">
        <f t="shared" si="54"/>
        <v>E</v>
      </c>
      <c r="B1119" s="1086" t="s">
        <v>3948</v>
      </c>
      <c r="C1119" s="1438" t="s">
        <v>6181</v>
      </c>
      <c r="D1119" s="1089" t="s">
        <v>3951</v>
      </c>
      <c r="E1119" s="1438">
        <v>90008050</v>
      </c>
      <c r="F1119" s="1132" t="s">
        <v>5519</v>
      </c>
      <c r="G1119" s="1132"/>
      <c r="H1119" s="1132"/>
      <c r="I1119" s="1132" t="str">
        <f t="shared" si="56"/>
        <v>---------</v>
      </c>
      <c r="J1119" s="1132" t="str">
        <f>IF(ISNUMBER(MATCH(F1119,Jan_Inputs_Calc!O:O,0)),"Jan","-")</f>
        <v>-</v>
      </c>
      <c r="K1119" s="1132" t="str">
        <f>IF(ISNUMBER(MATCH(F1119,Mar_Inputs_Calc_exHACC!O:O,0)),"Mar","-")</f>
        <v>-</v>
      </c>
      <c r="L1119" s="1132" t="str">
        <f>IF(ISNUMBER(MATCH(F1119,Jul_Inputs_Calc!P:P,0)),"Jul","-")</f>
        <v>-</v>
      </c>
      <c r="M1119" s="1132" t="str">
        <f>IF(ISNUMBER(MATCH(F1119,Sep_Inputs_Calc!O:O,0)),"Sep","-")</f>
        <v>-</v>
      </c>
      <c r="N1119" s="1132" t="str">
        <f>IF(ISNUMBER(MATCH(F1873,Oct_Inputs_Calc!O:O,0)),"Oct","-")</f>
        <v>-</v>
      </c>
      <c r="O1119" s="1132"/>
      <c r="P1119" s="1138" t="str">
        <f>IF(A1119=
"A",_xlfn.XLOOKUP(F1119,'Section A - Public Patients'!T:T,'Section A - Public Patients'!S:S),
IF(A1119="B",_xlfn.XLOOKUP(F1119,'Section B - Private Patients'!T:T,'Section B - Private Patients'!S:S),
IF(A1119="C",_xlfn.XLOOKUP(F1119,'Section C - Psych &amp; Mental Hlth'!T:T,'Section C - Psych &amp; Mental Hlth'!S:S),
IF(A1119="D",_xlfn.XLOOKUP(F1119,'Section D - Res Com.Care, MPHS '!T:T,'Section D - Res Com.Care, MPHS '!S:S),
IF(A1119="E",_xlfn.XLOOKUP(F1119,'Section E - Miscellaneous '!T:T,'Section E - Miscellaneous '!S:S))))))</f>
        <v>INPUT-ND</v>
      </c>
      <c r="Q1119" s="1145" t="str">
        <f>IF(A1119=
"A",_xlfn.XLOOKUP(F1119,'Section A - Public Patients'!T:T,'Section A - Public Patients'!V:V),
IF(A1119="B",_xlfn.XLOOKUP(F1119,'Section B - Private Patients'!T:T,'Section B - Private Patients'!V:V),
IF(A1119="C",_xlfn.XLOOKUP(F1119,'Section C - Psych &amp; Mental Hlth'!T:T,'Section C - Psych &amp; Mental Hlth'!V:V),
IF(A1119="D",_xlfn.XLOOKUP(F1119,'Section D - Res Com.Care, MPHS '!T:T,'Section D - Res Com.Care, MPHS '!V:V),
IF(A1119="E",_xlfn.XLOOKUP(F1119,'Section E - Miscellaneous '!T:T,'Section E - Miscellaneous '!V:V))))))</f>
        <v>E-5.3-003</v>
      </c>
      <c r="R1119" s="1202" t="str">
        <f t="shared" si="55"/>
        <v>Nil3. Initial application for an S2 retail licence (Act. S75(c) )90008050</v>
      </c>
    </row>
    <row r="1120" spans="1:18" ht="25.5" x14ac:dyDescent="0.2">
      <c r="A1120" s="1078" t="str">
        <f t="shared" si="54"/>
        <v>E</v>
      </c>
      <c r="B1120" s="1086" t="s">
        <v>3948</v>
      </c>
      <c r="C1120" s="1438" t="s">
        <v>6181</v>
      </c>
      <c r="D1120" s="1089" t="s">
        <v>3952</v>
      </c>
      <c r="E1120" s="1438">
        <v>90008051</v>
      </c>
      <c r="F1120" s="1132" t="s">
        <v>5520</v>
      </c>
      <c r="G1120" s="1132"/>
      <c r="H1120" s="1132"/>
      <c r="I1120" s="1132" t="str">
        <f t="shared" si="56"/>
        <v>---------</v>
      </c>
      <c r="J1120" s="1132" t="str">
        <f>IF(ISNUMBER(MATCH(F1120,Jan_Inputs_Calc!O:O,0)),"Jan","-")</f>
        <v>-</v>
      </c>
      <c r="K1120" s="1132" t="str">
        <f>IF(ISNUMBER(MATCH(F1120,Mar_Inputs_Calc_exHACC!O:O,0)),"Mar","-")</f>
        <v>-</v>
      </c>
      <c r="L1120" s="1132" t="str">
        <f>IF(ISNUMBER(MATCH(F1120,Jul_Inputs_Calc!P:P,0)),"Jul","-")</f>
        <v>-</v>
      </c>
      <c r="M1120" s="1132" t="str">
        <f>IF(ISNUMBER(MATCH(F1120,Sep_Inputs_Calc!O:O,0)),"Sep","-")</f>
        <v>-</v>
      </c>
      <c r="N1120" s="1132" t="str">
        <f>IF(ISNUMBER(MATCH(F1874,Oct_Inputs_Calc!O:O,0)),"Oct","-")</f>
        <v>-</v>
      </c>
      <c r="O1120" s="1132"/>
      <c r="P1120" s="1138" t="str">
        <f>IF(A1120=
"A",_xlfn.XLOOKUP(F1120,'Section A - Public Patients'!T:T,'Section A - Public Patients'!S:S),
IF(A1120="B",_xlfn.XLOOKUP(F1120,'Section B - Private Patients'!T:T,'Section B - Private Patients'!S:S),
IF(A1120="C",_xlfn.XLOOKUP(F1120,'Section C - Psych &amp; Mental Hlth'!T:T,'Section C - Psych &amp; Mental Hlth'!S:S),
IF(A1120="D",_xlfn.XLOOKUP(F1120,'Section D - Res Com.Care, MPHS '!T:T,'Section D - Res Com.Care, MPHS '!S:S),
IF(A1120="E",_xlfn.XLOOKUP(F1120,'Section E - Miscellaneous '!T:T,'Section E - Miscellaneous '!S:S))))))</f>
        <v>INPUT-ND</v>
      </c>
      <c r="Q1120" s="1145" t="str">
        <f>IF(A1120=
"A",_xlfn.XLOOKUP(F1120,'Section A - Public Patients'!T:T,'Section A - Public Patients'!V:V),
IF(A1120="B",_xlfn.XLOOKUP(F1120,'Section B - Private Patients'!T:T,'Section B - Private Patients'!V:V),
IF(A1120="C",_xlfn.XLOOKUP(F1120,'Section C - Psych &amp; Mental Hlth'!T:T,'Section C - Psych &amp; Mental Hlth'!V:V),
IF(A1120="D",_xlfn.XLOOKUP(F1120,'Section D - Res Com.Care, MPHS '!T:T,'Section D - Res Com.Care, MPHS '!V:V),
IF(A1120="E",_xlfn.XLOOKUP(F1120,'Section E - Miscellaneous '!T:T,'Section E - Miscellaneous '!V:V))))))</f>
        <v>E-5.3-004</v>
      </c>
      <c r="R1120" s="1202" t="str">
        <f t="shared" si="55"/>
        <v>Nil4. Amendment application for a manufacturing licence or wholesale licence for a medicine to add another site (Act, x78(2)(c))90008051</v>
      </c>
    </row>
    <row r="1121" spans="1:18" ht="25.5" x14ac:dyDescent="0.2">
      <c r="A1121" s="1078" t="str">
        <f t="shared" si="54"/>
        <v>E</v>
      </c>
      <c r="B1121" s="1086" t="s">
        <v>3948</v>
      </c>
      <c r="C1121" s="1438" t="s">
        <v>6181</v>
      </c>
      <c r="D1121" s="1089" t="s">
        <v>3953</v>
      </c>
      <c r="E1121" s="1438">
        <v>90008052</v>
      </c>
      <c r="F1121" s="1132" t="s">
        <v>5521</v>
      </c>
      <c r="G1121" s="1132"/>
      <c r="H1121" s="1132"/>
      <c r="I1121" s="1132" t="str">
        <f t="shared" si="56"/>
        <v>---------</v>
      </c>
      <c r="J1121" s="1132" t="str">
        <f>IF(ISNUMBER(MATCH(F1121,Jan_Inputs_Calc!O:O,0)),"Jan","-")</f>
        <v>-</v>
      </c>
      <c r="K1121" s="1132" t="str">
        <f>IF(ISNUMBER(MATCH(F1121,Mar_Inputs_Calc_exHACC!O:O,0)),"Mar","-")</f>
        <v>-</v>
      </c>
      <c r="L1121" s="1132" t="str">
        <f>IF(ISNUMBER(MATCH(F1121,Jul_Inputs_Calc!P:P,0)),"Jul","-")</f>
        <v>-</v>
      </c>
      <c r="M1121" s="1132" t="str">
        <f>IF(ISNUMBER(MATCH(F1121,Sep_Inputs_Calc!O:O,0)),"Sep","-")</f>
        <v>-</v>
      </c>
      <c r="N1121" s="1132" t="str">
        <f>IF(ISNUMBER(MATCH(F1875,Oct_Inputs_Calc!O:O,0)),"Oct","-")</f>
        <v>-</v>
      </c>
      <c r="O1121" s="1132"/>
      <c r="P1121" s="1138" t="str">
        <f>IF(A1121=
"A",_xlfn.XLOOKUP(F1121,'Section A - Public Patients'!T:T,'Section A - Public Patients'!S:S),
IF(A1121="B",_xlfn.XLOOKUP(F1121,'Section B - Private Patients'!T:T,'Section B - Private Patients'!S:S),
IF(A1121="C",_xlfn.XLOOKUP(F1121,'Section C - Psych &amp; Mental Hlth'!T:T,'Section C - Psych &amp; Mental Hlth'!S:S),
IF(A1121="D",_xlfn.XLOOKUP(F1121,'Section D - Res Com.Care, MPHS '!T:T,'Section D - Res Com.Care, MPHS '!S:S),
IF(A1121="E",_xlfn.XLOOKUP(F1121,'Section E - Miscellaneous '!T:T,'Section E - Miscellaneous '!S:S))))))</f>
        <v>INPUT-ND</v>
      </c>
      <c r="Q1121" s="1145" t="str">
        <f>IF(A1121=
"A",_xlfn.XLOOKUP(F1121,'Section A - Public Patients'!T:T,'Section A - Public Patients'!V:V),
IF(A1121="B",_xlfn.XLOOKUP(F1121,'Section B - Private Patients'!T:T,'Section B - Private Patients'!V:V),
IF(A1121="C",_xlfn.XLOOKUP(F1121,'Section C - Psych &amp; Mental Hlth'!T:T,'Section C - Psych &amp; Mental Hlth'!V:V),
IF(A1121="D",_xlfn.XLOOKUP(F1121,'Section D - Res Com.Care, MPHS '!T:T,'Section D - Res Com.Care, MPHS '!V:V),
IF(A1121="E",_xlfn.XLOOKUP(F1121,'Section E - Miscellaneous '!T:T,'Section E - Miscellaneous '!V:V))))))</f>
        <v>E-5.3-005</v>
      </c>
      <c r="R1121" s="1202" t="str">
        <f t="shared" si="55"/>
        <v>Nil5. Amendment application for an S2 retail licence to add another site (Act, s 78(2)(c))90008052</v>
      </c>
    </row>
    <row r="1122" spans="1:18" ht="25.5" x14ac:dyDescent="0.2">
      <c r="A1122" s="1078" t="str">
        <f t="shared" si="54"/>
        <v>E</v>
      </c>
      <c r="B1122" s="1086" t="s">
        <v>3948</v>
      </c>
      <c r="C1122" s="1438" t="s">
        <v>6181</v>
      </c>
      <c r="D1122" s="1089" t="s">
        <v>3954</v>
      </c>
      <c r="E1122" s="1438">
        <v>90008053</v>
      </c>
      <c r="F1122" s="1132" t="s">
        <v>5522</v>
      </c>
      <c r="G1122" s="1132"/>
      <c r="H1122" s="1132"/>
      <c r="I1122" s="1132" t="str">
        <f t="shared" si="56"/>
        <v>---------</v>
      </c>
      <c r="J1122" s="1132" t="str">
        <f>IF(ISNUMBER(MATCH(F1122,Jan_Inputs_Calc!O:O,0)),"Jan","-")</f>
        <v>-</v>
      </c>
      <c r="K1122" s="1132" t="str">
        <f>IF(ISNUMBER(MATCH(F1122,Mar_Inputs_Calc_exHACC!O:O,0)),"Mar","-")</f>
        <v>-</v>
      </c>
      <c r="L1122" s="1132" t="str">
        <f>IF(ISNUMBER(MATCH(F1122,Jul_Inputs_Calc!P:P,0)),"Jul","-")</f>
        <v>-</v>
      </c>
      <c r="M1122" s="1132" t="str">
        <f>IF(ISNUMBER(MATCH(F1122,Sep_Inputs_Calc!O:O,0)),"Sep","-")</f>
        <v>-</v>
      </c>
      <c r="N1122" s="1132" t="str">
        <f>IF(ISNUMBER(MATCH(F1876,Oct_Inputs_Calc!O:O,0)),"Oct","-")</f>
        <v>-</v>
      </c>
      <c r="O1122" s="1132"/>
      <c r="P1122" s="1138" t="str">
        <f>IF(A1122=
"A",_xlfn.XLOOKUP(F1122,'Section A - Public Patients'!T:T,'Section A - Public Patients'!S:S),
IF(A1122="B",_xlfn.XLOOKUP(F1122,'Section B - Private Patients'!T:T,'Section B - Private Patients'!S:S),
IF(A1122="C",_xlfn.XLOOKUP(F1122,'Section C - Psych &amp; Mental Hlth'!T:T,'Section C - Psych &amp; Mental Hlth'!S:S),
IF(A1122="D",_xlfn.XLOOKUP(F1122,'Section D - Res Com.Care, MPHS '!T:T,'Section D - Res Com.Care, MPHS '!S:S),
IF(A1122="E",_xlfn.XLOOKUP(F1122,'Section E - Miscellaneous '!T:T,'Section E - Miscellaneous '!S:S))))))</f>
        <v>INPUT-ND</v>
      </c>
      <c r="Q1122" s="1145" t="str">
        <f>IF(A1122=
"A",_xlfn.XLOOKUP(F1122,'Section A - Public Patients'!T:T,'Section A - Public Patients'!V:V),
IF(A1122="B",_xlfn.XLOOKUP(F1122,'Section B - Private Patients'!T:T,'Section B - Private Patients'!V:V),
IF(A1122="C",_xlfn.XLOOKUP(F1122,'Section C - Psych &amp; Mental Hlth'!T:T,'Section C - Psych &amp; Mental Hlth'!V:V),
IF(A1122="D",_xlfn.XLOOKUP(F1122,'Section D - Res Com.Care, MPHS '!T:T,'Section D - Res Com.Care, MPHS '!V:V),
IF(A1122="E",_xlfn.XLOOKUP(F1122,'Section E - Miscellaneous '!T:T,'Section E - Miscellaneous '!V:V))))))</f>
        <v>E-5.3-006</v>
      </c>
      <c r="R1122" s="1202" t="str">
        <f t="shared" si="55"/>
        <v>Nil6. Renewal application for a manufacturing licence or wholesale licence for an S8 medicine (Act, s 82(2)(c) )90008053</v>
      </c>
    </row>
    <row r="1123" spans="1:18" ht="25.5" x14ac:dyDescent="0.2">
      <c r="A1123" s="1078" t="str">
        <f t="shared" si="54"/>
        <v>E</v>
      </c>
      <c r="B1123" s="1086" t="s">
        <v>3948</v>
      </c>
      <c r="C1123" s="1438" t="s">
        <v>6181</v>
      </c>
      <c r="D1123" s="1089" t="s">
        <v>3955</v>
      </c>
      <c r="E1123" s="1438">
        <v>90008054</v>
      </c>
      <c r="F1123" s="1132" t="s">
        <v>5523</v>
      </c>
      <c r="G1123" s="1132"/>
      <c r="H1123" s="1132"/>
      <c r="I1123" s="1132" t="str">
        <f t="shared" si="56"/>
        <v>---------</v>
      </c>
      <c r="J1123" s="1132" t="str">
        <f>IF(ISNUMBER(MATCH(F1123,Jan_Inputs_Calc!O:O,0)),"Jan","-")</f>
        <v>-</v>
      </c>
      <c r="K1123" s="1132" t="str">
        <f>IF(ISNUMBER(MATCH(F1123,Mar_Inputs_Calc_exHACC!O:O,0)),"Mar","-")</f>
        <v>-</v>
      </c>
      <c r="L1123" s="1132" t="str">
        <f>IF(ISNUMBER(MATCH(F1123,Jul_Inputs_Calc!P:P,0)),"Jul","-")</f>
        <v>-</v>
      </c>
      <c r="M1123" s="1132" t="str">
        <f>IF(ISNUMBER(MATCH(F1123,Sep_Inputs_Calc!O:O,0)),"Sep","-")</f>
        <v>-</v>
      </c>
      <c r="N1123" s="1132" t="str">
        <f>IF(ISNUMBER(MATCH(F1877,Oct_Inputs_Calc!O:O,0)),"Oct","-")</f>
        <v>-</v>
      </c>
      <c r="O1123" s="1132"/>
      <c r="P1123" s="1138" t="str">
        <f>IF(A1123=
"A",_xlfn.XLOOKUP(F1123,'Section A - Public Patients'!T:T,'Section A - Public Patients'!S:S),
IF(A1123="B",_xlfn.XLOOKUP(F1123,'Section B - Private Patients'!T:T,'Section B - Private Patients'!S:S),
IF(A1123="C",_xlfn.XLOOKUP(F1123,'Section C - Psych &amp; Mental Hlth'!T:T,'Section C - Psych &amp; Mental Hlth'!S:S),
IF(A1123="D",_xlfn.XLOOKUP(F1123,'Section D - Res Com.Care, MPHS '!T:T,'Section D - Res Com.Care, MPHS '!S:S),
IF(A1123="E",_xlfn.XLOOKUP(F1123,'Section E - Miscellaneous '!T:T,'Section E - Miscellaneous '!S:S))))))</f>
        <v>INPUT-ND</v>
      </c>
      <c r="Q1123" s="1145" t="str">
        <f>IF(A1123=
"A",_xlfn.XLOOKUP(F1123,'Section A - Public Patients'!T:T,'Section A - Public Patients'!V:V),
IF(A1123="B",_xlfn.XLOOKUP(F1123,'Section B - Private Patients'!T:T,'Section B - Private Patients'!V:V),
IF(A1123="C",_xlfn.XLOOKUP(F1123,'Section C - Psych &amp; Mental Hlth'!T:T,'Section C - Psych &amp; Mental Hlth'!V:V),
IF(A1123="D",_xlfn.XLOOKUP(F1123,'Section D - Res Com.Care, MPHS '!T:T,'Section D - Res Com.Care, MPHS '!V:V),
IF(A1123="E",_xlfn.XLOOKUP(F1123,'Section E - Miscellaneous '!T:T,'Section E - Miscellaneous '!V:V))))))</f>
        <v>E-5.3-007</v>
      </c>
      <c r="R1123" s="1202" t="str">
        <f t="shared" si="55"/>
        <v>Nil7. Renewal application for a manufacturing licence or wholesale licence for an S2, S3 or S4 medicine (Act, s82(2)(c))90008054</v>
      </c>
    </row>
    <row r="1124" spans="1:18" ht="25.5" x14ac:dyDescent="0.2">
      <c r="A1124" s="1078" t="str">
        <f t="shared" ref="A1124:A1168" si="57">LEFT(F1124,1)</f>
        <v>E</v>
      </c>
      <c r="B1124" s="1086" t="s">
        <v>3948</v>
      </c>
      <c r="C1124" s="1438" t="s">
        <v>6181</v>
      </c>
      <c r="D1124" s="1089" t="s">
        <v>3956</v>
      </c>
      <c r="E1124" s="1438">
        <v>90008055</v>
      </c>
      <c r="F1124" s="1132" t="s">
        <v>5524</v>
      </c>
      <c r="G1124" s="1132"/>
      <c r="H1124" s="1132"/>
      <c r="I1124" s="1132" t="str">
        <f t="shared" si="56"/>
        <v>---------</v>
      </c>
      <c r="J1124" s="1132" t="str">
        <f>IF(ISNUMBER(MATCH(F1124,Jan_Inputs_Calc!O:O,0)),"Jan","-")</f>
        <v>-</v>
      </c>
      <c r="K1124" s="1132" t="str">
        <f>IF(ISNUMBER(MATCH(F1124,Mar_Inputs_Calc_exHACC!O:O,0)),"Mar","-")</f>
        <v>-</v>
      </c>
      <c r="L1124" s="1132" t="str">
        <f>IF(ISNUMBER(MATCH(F1124,Jul_Inputs_Calc!P:P,0)),"Jul","-")</f>
        <v>-</v>
      </c>
      <c r="M1124" s="1132" t="str">
        <f>IF(ISNUMBER(MATCH(F1124,Sep_Inputs_Calc!O:O,0)),"Sep","-")</f>
        <v>-</v>
      </c>
      <c r="N1124" s="1132" t="str">
        <f>IF(ISNUMBER(MATCH(F1878,Oct_Inputs_Calc!O:O,0)),"Oct","-")</f>
        <v>-</v>
      </c>
      <c r="O1124" s="1132"/>
      <c r="P1124" s="1138" t="str">
        <f>IF(A1124=
"A",_xlfn.XLOOKUP(F1124,'Section A - Public Patients'!T:T,'Section A - Public Patients'!S:S),
IF(A1124="B",_xlfn.XLOOKUP(F1124,'Section B - Private Patients'!T:T,'Section B - Private Patients'!S:S),
IF(A1124="C",_xlfn.XLOOKUP(F1124,'Section C - Psych &amp; Mental Hlth'!T:T,'Section C - Psych &amp; Mental Hlth'!S:S),
IF(A1124="D",_xlfn.XLOOKUP(F1124,'Section D - Res Com.Care, MPHS '!T:T,'Section D - Res Com.Care, MPHS '!S:S),
IF(A1124="E",_xlfn.XLOOKUP(F1124,'Section E - Miscellaneous '!T:T,'Section E - Miscellaneous '!S:S))))))</f>
        <v>INPUT-ND</v>
      </c>
      <c r="Q1124" s="1145" t="str">
        <f>IF(A1124=
"A",_xlfn.XLOOKUP(F1124,'Section A - Public Patients'!T:T,'Section A - Public Patients'!V:V),
IF(A1124="B",_xlfn.XLOOKUP(F1124,'Section B - Private Patients'!T:T,'Section B - Private Patients'!V:V),
IF(A1124="C",_xlfn.XLOOKUP(F1124,'Section C - Psych &amp; Mental Hlth'!T:T,'Section C - Psych &amp; Mental Hlth'!V:V),
IF(A1124="D",_xlfn.XLOOKUP(F1124,'Section D - Res Com.Care, MPHS '!T:T,'Section D - Res Com.Care, MPHS '!V:V),
IF(A1124="E",_xlfn.XLOOKUP(F1124,'Section E - Miscellaneous '!T:T,'Section E - Miscellaneous '!V:V))))))</f>
        <v>E-5.3-008</v>
      </c>
      <c r="R1124" s="1202" t="str">
        <f t="shared" ref="R1124:R1168" si="58">_xlfn.CONCAT(C1124,D1124,E1124)</f>
        <v>Nil8. Renewal application for an S2 retail licence (Act, s 82(2)(c))90008055</v>
      </c>
    </row>
    <row r="1125" spans="1:18" ht="25.5" x14ac:dyDescent="0.2">
      <c r="A1125" s="1078" t="str">
        <f t="shared" si="57"/>
        <v>E</v>
      </c>
      <c r="B1125" s="1086" t="s">
        <v>3948</v>
      </c>
      <c r="C1125" s="1438" t="s">
        <v>6181</v>
      </c>
      <c r="D1125" s="1089" t="s">
        <v>3957</v>
      </c>
      <c r="E1125" s="1438">
        <v>90008056</v>
      </c>
      <c r="F1125" s="1132" t="s">
        <v>5525</v>
      </c>
      <c r="G1125" s="1132"/>
      <c r="H1125" s="1132"/>
      <c r="I1125" s="1132" t="str">
        <f t="shared" si="56"/>
        <v>---------</v>
      </c>
      <c r="J1125" s="1132" t="str">
        <f>IF(ISNUMBER(MATCH(F1125,Jan_Inputs_Calc!O:O,0)),"Jan","-")</f>
        <v>-</v>
      </c>
      <c r="K1125" s="1132" t="str">
        <f>IF(ISNUMBER(MATCH(F1125,Mar_Inputs_Calc_exHACC!O:O,0)),"Mar","-")</f>
        <v>-</v>
      </c>
      <c r="L1125" s="1132" t="str">
        <f>IF(ISNUMBER(MATCH(F1125,Jul_Inputs_Calc!P:P,0)),"Jul","-")</f>
        <v>-</v>
      </c>
      <c r="M1125" s="1132" t="str">
        <f>IF(ISNUMBER(MATCH(F1125,Sep_Inputs_Calc!O:O,0)),"Sep","-")</f>
        <v>-</v>
      </c>
      <c r="N1125" s="1132" t="str">
        <f>IF(ISNUMBER(MATCH(F1879,Oct_Inputs_Calc!O:O,0)),"Oct","-")</f>
        <v>-</v>
      </c>
      <c r="O1125" s="1132"/>
      <c r="P1125" s="1138" t="str">
        <f>IF(A1125=
"A",_xlfn.XLOOKUP(F1125,'Section A - Public Patients'!T:T,'Section A - Public Patients'!S:S),
IF(A1125="B",_xlfn.XLOOKUP(F1125,'Section B - Private Patients'!T:T,'Section B - Private Patients'!S:S),
IF(A1125="C",_xlfn.XLOOKUP(F1125,'Section C - Psych &amp; Mental Hlth'!T:T,'Section C - Psych &amp; Mental Hlth'!S:S),
IF(A1125="D",_xlfn.XLOOKUP(F1125,'Section D - Res Com.Care, MPHS '!T:T,'Section D - Res Com.Care, MPHS '!S:S),
IF(A1125="E",_xlfn.XLOOKUP(F1125,'Section E - Miscellaneous '!T:T,'Section E - Miscellaneous '!S:S))))))</f>
        <v>INPUT-ND</v>
      </c>
      <c r="Q1125" s="1145" t="str">
        <f>IF(A1125=
"A",_xlfn.XLOOKUP(F1125,'Section A - Public Patients'!T:T,'Section A - Public Patients'!V:V),
IF(A1125="B",_xlfn.XLOOKUP(F1125,'Section B - Private Patients'!T:T,'Section B - Private Patients'!V:V),
IF(A1125="C",_xlfn.XLOOKUP(F1125,'Section C - Psych &amp; Mental Hlth'!T:T,'Section C - Psych &amp; Mental Hlth'!V:V),
IF(A1125="D",_xlfn.XLOOKUP(F1125,'Section D - Res Com.Care, MPHS '!T:T,'Section D - Res Com.Care, MPHS '!V:V),
IF(A1125="E",_xlfn.XLOOKUP(F1125,'Section E - Miscellaneous '!T:T,'Section E - Miscellaneous '!V:V))))))</f>
        <v>E-5.3-009</v>
      </c>
      <c r="R1125" s="1202" t="str">
        <f t="shared" si="58"/>
        <v>Nil9. Processing fee for an initial application for a substance anthority for a dealing with a medicine90008056</v>
      </c>
    </row>
    <row r="1126" spans="1:18" ht="25.5" x14ac:dyDescent="0.2">
      <c r="A1126" s="1078" t="str">
        <f t="shared" si="57"/>
        <v>E</v>
      </c>
      <c r="B1126" s="1086" t="s">
        <v>4210</v>
      </c>
      <c r="C1126" s="1438" t="s">
        <v>6181</v>
      </c>
      <c r="D1126" s="1089" t="s">
        <v>3960</v>
      </c>
      <c r="E1126" s="1438">
        <v>90007533</v>
      </c>
      <c r="F1126" s="1132" t="s">
        <v>5526</v>
      </c>
      <c r="G1126" s="1132"/>
      <c r="H1126" s="1132"/>
      <c r="I1126" s="1132" t="str">
        <f t="shared" si="56"/>
        <v>---------</v>
      </c>
      <c r="J1126" s="1132" t="str">
        <f>IF(ISNUMBER(MATCH(F1126,Jan_Inputs_Calc!O:O,0)),"Jan","-")</f>
        <v>-</v>
      </c>
      <c r="K1126" s="1132" t="str">
        <f>IF(ISNUMBER(MATCH(F1126,Mar_Inputs_Calc_exHACC!O:O,0)),"Mar","-")</f>
        <v>-</v>
      </c>
      <c r="L1126" s="1132" t="str">
        <f>IF(ISNUMBER(MATCH(F1126,Jul_Inputs_Calc!P:P,0)),"Jul","-")</f>
        <v>-</v>
      </c>
      <c r="M1126" s="1132" t="str">
        <f>IF(ISNUMBER(MATCH(F1126,Sep_Inputs_Calc!O:O,0)),"Sep","-")</f>
        <v>-</v>
      </c>
      <c r="N1126" s="1132" t="str">
        <f>IF(ISNUMBER(MATCH(F1880,Oct_Inputs_Calc!O:O,0)),"Oct","-")</f>
        <v>-</v>
      </c>
      <c r="O1126" s="1132"/>
      <c r="P1126" s="1138" t="str">
        <f>IF(A1126=
"A",_xlfn.XLOOKUP(F1126,'Section A - Public Patients'!T:T,'Section A - Public Patients'!S:S),
IF(A1126="B",_xlfn.XLOOKUP(F1126,'Section B - Private Patients'!T:T,'Section B - Private Patients'!S:S),
IF(A1126="C",_xlfn.XLOOKUP(F1126,'Section C - Psych &amp; Mental Hlth'!T:T,'Section C - Psych &amp; Mental Hlth'!S:S),
IF(A1126="D",_xlfn.XLOOKUP(F1126,'Section D - Res Com.Care, MPHS '!T:T,'Section D - Res Com.Care, MPHS '!S:S),
IF(A1126="E",_xlfn.XLOOKUP(F1126,'Section E - Miscellaneous '!T:T,'Section E - Miscellaneous '!S:S))))))</f>
        <v>INPUT-ND</v>
      </c>
      <c r="Q1126" s="1145" t="str">
        <f>IF(A1126=
"A",_xlfn.XLOOKUP(F1126,'Section A - Public Patients'!T:T,'Section A - Public Patients'!V:V),
IF(A1126="B",_xlfn.XLOOKUP(F1126,'Section B - Private Patients'!T:T,'Section B - Private Patients'!V:V),
IF(A1126="C",_xlfn.XLOOKUP(F1126,'Section C - Psych &amp; Mental Hlth'!T:T,'Section C - Psych &amp; Mental Hlth'!V:V),
IF(A1126="D",_xlfn.XLOOKUP(F1126,'Section D - Res Com.Care, MPHS '!T:T,'Section D - Res Com.Care, MPHS '!V:V),
IF(A1126="E",_xlfn.XLOOKUP(F1126,'Section E - Miscellaneous '!T:T,'Section E - Miscellaneous '!V:V))))))</f>
        <v>E-5.4-001</v>
      </c>
      <c r="R1126" s="1202" t="str">
        <f t="shared" si="58"/>
        <v>Nil(a) if the radiation sourced that is a security enhanced source90007533</v>
      </c>
    </row>
    <row r="1127" spans="1:18" ht="25.5" x14ac:dyDescent="0.2">
      <c r="A1127" s="1078" t="str">
        <f t="shared" si="57"/>
        <v>E</v>
      </c>
      <c r="B1127" s="1086" t="s">
        <v>4210</v>
      </c>
      <c r="C1127" s="1438" t="s">
        <v>6181</v>
      </c>
      <c r="D1127" s="1089" t="s">
        <v>1662</v>
      </c>
      <c r="E1127" s="1438">
        <v>90006065</v>
      </c>
      <c r="F1127" s="1132" t="s">
        <v>5527</v>
      </c>
      <c r="G1127" s="1132"/>
      <c r="H1127" s="1132"/>
      <c r="I1127" s="1132" t="str">
        <f t="shared" si="56"/>
        <v>---------</v>
      </c>
      <c r="J1127" s="1132" t="str">
        <f>IF(ISNUMBER(MATCH(F1127,Jan_Inputs_Calc!O:O,0)),"Jan","-")</f>
        <v>-</v>
      </c>
      <c r="K1127" s="1132" t="str">
        <f>IF(ISNUMBER(MATCH(F1127,Mar_Inputs_Calc_exHACC!O:O,0)),"Mar","-")</f>
        <v>-</v>
      </c>
      <c r="L1127" s="1132" t="str">
        <f>IF(ISNUMBER(MATCH(F1127,Jul_Inputs_Calc!P:P,0)),"Jul","-")</f>
        <v>-</v>
      </c>
      <c r="M1127" s="1132" t="str">
        <f>IF(ISNUMBER(MATCH(F1127,Sep_Inputs_Calc!O:O,0)),"Sep","-")</f>
        <v>-</v>
      </c>
      <c r="N1127" s="1132" t="str">
        <f>IF(ISNUMBER(MATCH(F1881,Oct_Inputs_Calc!O:O,0)),"Oct","-")</f>
        <v>-</v>
      </c>
      <c r="O1127" s="1132"/>
      <c r="P1127" s="1138" t="str">
        <f>IF(A1127=
"A",_xlfn.XLOOKUP(F1127,'Section A - Public Patients'!T:T,'Section A - Public Patients'!S:S),
IF(A1127="B",_xlfn.XLOOKUP(F1127,'Section B - Private Patients'!T:T,'Section B - Private Patients'!S:S),
IF(A1127="C",_xlfn.XLOOKUP(F1127,'Section C - Psych &amp; Mental Hlth'!T:T,'Section C - Psych &amp; Mental Hlth'!S:S),
IF(A1127="D",_xlfn.XLOOKUP(F1127,'Section D - Res Com.Care, MPHS '!T:T,'Section D - Res Com.Care, MPHS '!S:S),
IF(A1127="E",_xlfn.XLOOKUP(F1127,'Section E - Miscellaneous '!T:T,'Section E - Miscellaneous '!S:S))))))</f>
        <v>INPUT-ND</v>
      </c>
      <c r="Q1127" s="1145" t="str">
        <f>IF(A1127=
"A",_xlfn.XLOOKUP(F1127,'Section A - Public Patients'!T:T,'Section A - Public Patients'!V:V),
IF(A1127="B",_xlfn.XLOOKUP(F1127,'Section B - Private Patients'!T:T,'Section B - Private Patients'!V:V),
IF(A1127="C",_xlfn.XLOOKUP(F1127,'Section C - Psych &amp; Mental Hlth'!T:T,'Section C - Psych &amp; Mental Hlth'!V:V),
IF(A1127="D",_xlfn.XLOOKUP(F1127,'Section D - Res Com.Care, MPHS '!T:T,'Section D - Res Com.Care, MPHS '!V:V),
IF(A1127="E",_xlfn.XLOOKUP(F1127,'Section E - Miscellaneous '!T:T,'Section E - Miscellaneous '!V:V))))))</f>
        <v>E-5.4-002</v>
      </c>
      <c r="R1127" s="1202" t="str">
        <f t="shared" si="58"/>
        <v>Nil(b) otherwise90006065</v>
      </c>
    </row>
    <row r="1128" spans="1:18" ht="25.5" x14ac:dyDescent="0.2">
      <c r="A1128" s="1078" t="str">
        <f t="shared" si="57"/>
        <v>E</v>
      </c>
      <c r="B1128" s="1086" t="s">
        <v>4210</v>
      </c>
      <c r="C1128" s="1438" t="s">
        <v>6181</v>
      </c>
      <c r="D1128" s="1089" t="s">
        <v>1663</v>
      </c>
      <c r="E1128" s="1438">
        <v>90007534</v>
      </c>
      <c r="F1128" s="1132" t="s">
        <v>5528</v>
      </c>
      <c r="G1128" s="1132"/>
      <c r="H1128" s="1132"/>
      <c r="I1128" s="1132" t="str">
        <f t="shared" si="56"/>
        <v>---------</v>
      </c>
      <c r="J1128" s="1132" t="str">
        <f>IF(ISNUMBER(MATCH(F1128,Jan_Inputs_Calc!O:O,0)),"Jan","-")</f>
        <v>-</v>
      </c>
      <c r="K1128" s="1132" t="str">
        <f>IF(ISNUMBER(MATCH(F1128,Mar_Inputs_Calc_exHACC!O:O,0)),"Mar","-")</f>
        <v>-</v>
      </c>
      <c r="L1128" s="1132" t="str">
        <f>IF(ISNUMBER(MATCH(F1128,Jul_Inputs_Calc!P:P,0)),"Jul","-")</f>
        <v>-</v>
      </c>
      <c r="M1128" s="1132" t="str">
        <f>IF(ISNUMBER(MATCH(F1128,Sep_Inputs_Calc!O:O,0)),"Sep","-")</f>
        <v>-</v>
      </c>
      <c r="N1128" s="1132" t="str">
        <f>IF(ISNUMBER(MATCH(F1882,Oct_Inputs_Calc!O:O,0)),"Oct","-")</f>
        <v>-</v>
      </c>
      <c r="O1128" s="1132"/>
      <c r="P1128" s="1138" t="str">
        <f>IF(A1128=
"A",_xlfn.XLOOKUP(F1128,'Section A - Public Patients'!T:T,'Section A - Public Patients'!S:S),
IF(A1128="B",_xlfn.XLOOKUP(F1128,'Section B - Private Patients'!T:T,'Section B - Private Patients'!S:S),
IF(A1128="C",_xlfn.XLOOKUP(F1128,'Section C - Psych &amp; Mental Hlth'!T:T,'Section C - Psych &amp; Mental Hlth'!S:S),
IF(A1128="D",_xlfn.XLOOKUP(F1128,'Section D - Res Com.Care, MPHS '!T:T,'Section D - Res Com.Care, MPHS '!S:S),
IF(A1128="E",_xlfn.XLOOKUP(F1128,'Section E - Miscellaneous '!T:T,'Section E - Miscellaneous '!S:S))))))</f>
        <v>INPUT-ND</v>
      </c>
      <c r="Q1128" s="1145" t="str">
        <f>IF(A1128=
"A",_xlfn.XLOOKUP(F1128,'Section A - Public Patients'!T:T,'Section A - Public Patients'!V:V),
IF(A1128="B",_xlfn.XLOOKUP(F1128,'Section B - Private Patients'!T:T,'Section B - Private Patients'!V:V),
IF(A1128="C",_xlfn.XLOOKUP(F1128,'Section C - Psych &amp; Mental Hlth'!T:T,'Section C - Psych &amp; Mental Hlth'!V:V),
IF(A1128="D",_xlfn.XLOOKUP(F1128,'Section D - Res Com.Care, MPHS '!T:T,'Section D - Res Com.Care, MPHS '!V:V),
IF(A1128="E",_xlfn.XLOOKUP(F1128,'Section E - Miscellaneous '!T:T,'Section E - Miscellaneous '!V:V))))))</f>
        <v>E-5.4-003</v>
      </c>
      <c r="R1128" s="1202" t="str">
        <f t="shared" si="58"/>
        <v>Nil     (i) base fee 90007534</v>
      </c>
    </row>
    <row r="1129" spans="1:18" ht="25.5" x14ac:dyDescent="0.2">
      <c r="A1129" s="1078" t="str">
        <f t="shared" si="57"/>
        <v>E</v>
      </c>
      <c r="B1129" s="1086" t="s">
        <v>4210</v>
      </c>
      <c r="C1129" s="1438" t="s">
        <v>6181</v>
      </c>
      <c r="D1129" s="1089" t="s">
        <v>1664</v>
      </c>
      <c r="E1129" s="1438">
        <v>90005698</v>
      </c>
      <c r="F1129" s="1132" t="s">
        <v>5529</v>
      </c>
      <c r="G1129" s="1132"/>
      <c r="H1129" s="1132"/>
      <c r="I1129" s="1132" t="str">
        <f t="shared" si="56"/>
        <v>---------</v>
      </c>
      <c r="J1129" s="1132" t="str">
        <f>IF(ISNUMBER(MATCH(F1129,Jan_Inputs_Calc!O:O,0)),"Jan","-")</f>
        <v>-</v>
      </c>
      <c r="K1129" s="1132" t="str">
        <f>IF(ISNUMBER(MATCH(F1129,Mar_Inputs_Calc_exHACC!O:O,0)),"Mar","-")</f>
        <v>-</v>
      </c>
      <c r="L1129" s="1132" t="str">
        <f>IF(ISNUMBER(MATCH(F1129,Jul_Inputs_Calc!P:P,0)),"Jul","-")</f>
        <v>-</v>
      </c>
      <c r="M1129" s="1132" t="str">
        <f>IF(ISNUMBER(MATCH(F1129,Sep_Inputs_Calc!O:O,0)),"Sep","-")</f>
        <v>-</v>
      </c>
      <c r="N1129" s="1132" t="str">
        <f>IF(ISNUMBER(MATCH(F1883,Oct_Inputs_Calc!O:O,0)),"Oct","-")</f>
        <v>-</v>
      </c>
      <c r="O1129" s="1132"/>
      <c r="P1129" s="1138" t="str">
        <f>IF(A1129=
"A",_xlfn.XLOOKUP(F1129,'Section A - Public Patients'!T:T,'Section A - Public Patients'!S:S),
IF(A1129="B",_xlfn.XLOOKUP(F1129,'Section B - Private Patients'!T:T,'Section B - Private Patients'!S:S),
IF(A1129="C",_xlfn.XLOOKUP(F1129,'Section C - Psych &amp; Mental Hlth'!T:T,'Section C - Psych &amp; Mental Hlth'!S:S),
IF(A1129="D",_xlfn.XLOOKUP(F1129,'Section D - Res Com.Care, MPHS '!T:T,'Section D - Res Com.Care, MPHS '!S:S),
IF(A1129="E",_xlfn.XLOOKUP(F1129,'Section E - Miscellaneous '!T:T,'Section E - Miscellaneous '!S:S))))))</f>
        <v>INPUT-ND</v>
      </c>
      <c r="Q1129" s="1145" t="str">
        <f>IF(A1129=
"A",_xlfn.XLOOKUP(F1129,'Section A - Public Patients'!T:T,'Section A - Public Patients'!V:V),
IF(A1129="B",_xlfn.XLOOKUP(F1129,'Section B - Private Patients'!T:T,'Section B - Private Patients'!V:V),
IF(A1129="C",_xlfn.XLOOKUP(F1129,'Section C - Psych &amp; Mental Hlth'!T:T,'Section C - Psych &amp; Mental Hlth'!V:V),
IF(A1129="D",_xlfn.XLOOKUP(F1129,'Section D - Res Com.Care, MPHS '!T:T,'Section D - Res Com.Care, MPHS '!V:V),
IF(A1129="E",_xlfn.XLOOKUP(F1129,'Section E - Miscellaneous '!T:T,'Section E - Miscellaneous '!V:V))))))</f>
        <v>E-5.4-004</v>
      </c>
      <c r="R1129" s="1202" t="str">
        <f t="shared" si="58"/>
        <v>Nil     (ii) for each sealed radioactive substance or type of unsealed radioactive substance90005698</v>
      </c>
    </row>
    <row r="1130" spans="1:18" ht="25.5" x14ac:dyDescent="0.2">
      <c r="A1130" s="1078" t="str">
        <f t="shared" si="57"/>
        <v>E</v>
      </c>
      <c r="B1130" s="1086" t="s">
        <v>4210</v>
      </c>
      <c r="C1130" s="1438" t="s">
        <v>6181</v>
      </c>
      <c r="D1130" s="1089" t="s">
        <v>3962</v>
      </c>
      <c r="E1130" s="1438">
        <v>90008057</v>
      </c>
      <c r="F1130" s="1132" t="s">
        <v>5530</v>
      </c>
      <c r="G1130" s="1132"/>
      <c r="H1130" s="1132"/>
      <c r="I1130" s="1132" t="str">
        <f t="shared" si="56"/>
        <v>---------</v>
      </c>
      <c r="J1130" s="1132" t="str">
        <f>IF(ISNUMBER(MATCH(F1130,Jan_Inputs_Calc!O:O,0)),"Jan","-")</f>
        <v>-</v>
      </c>
      <c r="K1130" s="1132" t="str">
        <f>IF(ISNUMBER(MATCH(F1130,Mar_Inputs_Calc_exHACC!O:O,0)),"Mar","-")</f>
        <v>-</v>
      </c>
      <c r="L1130" s="1132" t="str">
        <f>IF(ISNUMBER(MATCH(F1130,Jul_Inputs_Calc!P:P,0)),"Jul","-")</f>
        <v>-</v>
      </c>
      <c r="M1130" s="1132" t="str">
        <f>IF(ISNUMBER(MATCH(F1130,Sep_Inputs_Calc!O:O,0)),"Sep","-")</f>
        <v>-</v>
      </c>
      <c r="N1130" s="1132" t="str">
        <f>IF(ISNUMBER(MATCH(F1884,Oct_Inputs_Calc!O:O,0)),"Oct","-")</f>
        <v>-</v>
      </c>
      <c r="O1130" s="1132"/>
      <c r="P1130" s="1138" t="str">
        <f>IF(A1130=
"A",_xlfn.XLOOKUP(F1130,'Section A - Public Patients'!T:T,'Section A - Public Patients'!S:S),
IF(A1130="B",_xlfn.XLOOKUP(F1130,'Section B - Private Patients'!T:T,'Section B - Private Patients'!S:S),
IF(A1130="C",_xlfn.XLOOKUP(F1130,'Section C - Psych &amp; Mental Hlth'!T:T,'Section C - Psych &amp; Mental Hlth'!S:S),
IF(A1130="D",_xlfn.XLOOKUP(F1130,'Section D - Res Com.Care, MPHS '!T:T,'Section D - Res Com.Care, MPHS '!S:S),
IF(A1130="E",_xlfn.XLOOKUP(F1130,'Section E - Miscellaneous '!T:T,'Section E - Miscellaneous '!S:S))))))</f>
        <v>INPUT-ND</v>
      </c>
      <c r="Q1130" s="1145" t="str">
        <f>IF(A1130=
"A",_xlfn.XLOOKUP(F1130,'Section A - Public Patients'!T:T,'Section A - Public Patients'!V:V),
IF(A1130="B",_xlfn.XLOOKUP(F1130,'Section B - Private Patients'!T:T,'Section B - Private Patients'!V:V),
IF(A1130="C",_xlfn.XLOOKUP(F1130,'Section C - Psych &amp; Mental Hlth'!T:T,'Section C - Psych &amp; Mental Hlth'!V:V),
IF(A1130="D",_xlfn.XLOOKUP(F1130,'Section D - Res Com.Care, MPHS '!T:T,'Section D - Res Com.Care, MPHS '!V:V),
IF(A1130="E",_xlfn.XLOOKUP(F1130,'Section E - Miscellaneous '!T:T,'Section E - Miscellaneous '!V:V))))))</f>
        <v>E-5.4-005</v>
      </c>
      <c r="R1130" s="1202" t="str">
        <f t="shared" si="58"/>
        <v>Nil(iii) for each radiation apparatus90008057</v>
      </c>
    </row>
    <row r="1131" spans="1:18" ht="25.5" x14ac:dyDescent="0.2">
      <c r="A1131" s="1078" t="str">
        <f t="shared" si="57"/>
        <v>E</v>
      </c>
      <c r="B1131" s="1086" t="s">
        <v>4210</v>
      </c>
      <c r="C1131" s="1438" t="s">
        <v>6181</v>
      </c>
      <c r="D1131" s="1089" t="s">
        <v>1663</v>
      </c>
      <c r="E1131" s="1438">
        <v>90007535</v>
      </c>
      <c r="F1131" s="1132" t="s">
        <v>5531</v>
      </c>
      <c r="G1131" s="1132"/>
      <c r="H1131" s="1132"/>
      <c r="I1131" s="1132" t="str">
        <f t="shared" si="56"/>
        <v>---------</v>
      </c>
      <c r="J1131" s="1132" t="str">
        <f>IF(ISNUMBER(MATCH(F1131,Jan_Inputs_Calc!O:O,0)),"Jan","-")</f>
        <v>-</v>
      </c>
      <c r="K1131" s="1132" t="str">
        <f>IF(ISNUMBER(MATCH(F1131,Mar_Inputs_Calc_exHACC!O:O,0)),"Mar","-")</f>
        <v>-</v>
      </c>
      <c r="L1131" s="1132" t="str">
        <f>IF(ISNUMBER(MATCH(F1131,Jul_Inputs_Calc!P:P,0)),"Jul","-")</f>
        <v>-</v>
      </c>
      <c r="M1131" s="1132" t="str">
        <f>IF(ISNUMBER(MATCH(F1131,Sep_Inputs_Calc!O:O,0)),"Sep","-")</f>
        <v>-</v>
      </c>
      <c r="N1131" s="1132" t="str">
        <f>IF(ISNUMBER(MATCH(F1885,Oct_Inputs_Calc!O:O,0)),"Oct","-")</f>
        <v>-</v>
      </c>
      <c r="O1131" s="1132"/>
      <c r="P1131" s="1138" t="str">
        <f>IF(A1131=
"A",_xlfn.XLOOKUP(F1131,'Section A - Public Patients'!T:T,'Section A - Public Patients'!S:S),
IF(A1131="B",_xlfn.XLOOKUP(F1131,'Section B - Private Patients'!T:T,'Section B - Private Patients'!S:S),
IF(A1131="C",_xlfn.XLOOKUP(F1131,'Section C - Psych &amp; Mental Hlth'!T:T,'Section C - Psych &amp; Mental Hlth'!S:S),
IF(A1131="D",_xlfn.XLOOKUP(F1131,'Section D - Res Com.Care, MPHS '!T:T,'Section D - Res Com.Care, MPHS '!S:S),
IF(A1131="E",_xlfn.XLOOKUP(F1131,'Section E - Miscellaneous '!T:T,'Section E - Miscellaneous '!S:S))))))</f>
        <v>INPUT-ND</v>
      </c>
      <c r="Q1131" s="1145" t="str">
        <f>IF(A1131=
"A",_xlfn.XLOOKUP(F1131,'Section A - Public Patients'!T:T,'Section A - Public Patients'!V:V),
IF(A1131="B",_xlfn.XLOOKUP(F1131,'Section B - Private Patients'!T:T,'Section B - Private Patients'!V:V),
IF(A1131="C",_xlfn.XLOOKUP(F1131,'Section C - Psych &amp; Mental Hlth'!T:T,'Section C - Psych &amp; Mental Hlth'!V:V),
IF(A1131="D",_xlfn.XLOOKUP(F1131,'Section D - Res Com.Care, MPHS '!T:T,'Section D - Res Com.Care, MPHS '!V:V),
IF(A1131="E",_xlfn.XLOOKUP(F1131,'Section E - Miscellaneous '!T:T,'Section E - Miscellaneous '!V:V))))))</f>
        <v>E-5.4-006</v>
      </c>
      <c r="R1131" s="1202" t="str">
        <f t="shared" si="58"/>
        <v>Nil     (i) base fee 90007535</v>
      </c>
    </row>
    <row r="1132" spans="1:18" ht="25.5" x14ac:dyDescent="0.2">
      <c r="A1132" s="1078" t="str">
        <f t="shared" si="57"/>
        <v>E</v>
      </c>
      <c r="B1132" s="1086" t="s">
        <v>4210</v>
      </c>
      <c r="C1132" s="1438" t="s">
        <v>6181</v>
      </c>
      <c r="D1132" s="1089" t="s">
        <v>1665</v>
      </c>
      <c r="E1132" s="1438">
        <v>90006555</v>
      </c>
      <c r="F1132" s="1132" t="s">
        <v>5532</v>
      </c>
      <c r="G1132" s="1132"/>
      <c r="H1132" s="1132"/>
      <c r="I1132" s="1132" t="str">
        <f t="shared" si="56"/>
        <v>---------</v>
      </c>
      <c r="J1132" s="1132" t="str">
        <f>IF(ISNUMBER(MATCH(F1132,Jan_Inputs_Calc!O:O,0)),"Jan","-")</f>
        <v>-</v>
      </c>
      <c r="K1132" s="1132" t="str">
        <f>IF(ISNUMBER(MATCH(F1132,Mar_Inputs_Calc_exHACC!O:O,0)),"Mar","-")</f>
        <v>-</v>
      </c>
      <c r="L1132" s="1132" t="str">
        <f>IF(ISNUMBER(MATCH(F1132,Jul_Inputs_Calc!P:P,0)),"Jul","-")</f>
        <v>-</v>
      </c>
      <c r="M1132" s="1132" t="str">
        <f>IF(ISNUMBER(MATCH(F1132,Sep_Inputs_Calc!O:O,0)),"Sep","-")</f>
        <v>-</v>
      </c>
      <c r="N1132" s="1132" t="str">
        <f>IF(ISNUMBER(MATCH(F1886,Oct_Inputs_Calc!O:O,0)),"Oct","-")</f>
        <v>-</v>
      </c>
      <c r="O1132" s="1132"/>
      <c r="P1132" s="1138" t="str">
        <f>IF(A1132=
"A",_xlfn.XLOOKUP(F1132,'Section A - Public Patients'!T:T,'Section A - Public Patients'!S:S),
IF(A1132="B",_xlfn.XLOOKUP(F1132,'Section B - Private Patients'!T:T,'Section B - Private Patients'!S:S),
IF(A1132="C",_xlfn.XLOOKUP(F1132,'Section C - Psych &amp; Mental Hlth'!T:T,'Section C - Psych &amp; Mental Hlth'!S:S),
IF(A1132="D",_xlfn.XLOOKUP(F1132,'Section D - Res Com.Care, MPHS '!T:T,'Section D - Res Com.Care, MPHS '!S:S),
IF(A1132="E",_xlfn.XLOOKUP(F1132,'Section E - Miscellaneous '!T:T,'Section E - Miscellaneous '!S:S))))))</f>
        <v>INPUT-ND</v>
      </c>
      <c r="Q1132" s="1145" t="str">
        <f>IF(A1132=
"A",_xlfn.XLOOKUP(F1132,'Section A - Public Patients'!T:T,'Section A - Public Patients'!V:V),
IF(A1132="B",_xlfn.XLOOKUP(F1132,'Section B - Private Patients'!T:T,'Section B - Private Patients'!V:V),
IF(A1132="C",_xlfn.XLOOKUP(F1132,'Section C - Psych &amp; Mental Hlth'!T:T,'Section C - Psych &amp; Mental Hlth'!V:V),
IF(A1132="D",_xlfn.XLOOKUP(F1132,'Section D - Res Com.Care, MPHS '!T:T,'Section D - Res Com.Care, MPHS '!V:V),
IF(A1132="E",_xlfn.XLOOKUP(F1132,'Section E - Miscellaneous '!T:T,'Section E - Miscellaneous '!V:V))))))</f>
        <v>E-5.4-007</v>
      </c>
      <c r="R1132" s="1202" t="str">
        <f t="shared" si="58"/>
        <v>Nil     (ii)  for each sealed radioactive substance or type of unsealed radioactive substance90006555</v>
      </c>
    </row>
    <row r="1133" spans="1:18" ht="25.5" x14ac:dyDescent="0.2">
      <c r="A1133" s="1078" t="str">
        <f t="shared" si="57"/>
        <v>E</v>
      </c>
      <c r="B1133" s="1086" t="s">
        <v>4210</v>
      </c>
      <c r="C1133" s="1438" t="s">
        <v>6181</v>
      </c>
      <c r="D1133" s="1089" t="s">
        <v>3962</v>
      </c>
      <c r="E1133" s="1438">
        <v>90008058</v>
      </c>
      <c r="F1133" s="1132" t="s">
        <v>5533</v>
      </c>
      <c r="G1133" s="1132"/>
      <c r="H1133" s="1132"/>
      <c r="I1133" s="1132" t="str">
        <f t="shared" si="56"/>
        <v>---------</v>
      </c>
      <c r="J1133" s="1132" t="str">
        <f>IF(ISNUMBER(MATCH(F1133,Jan_Inputs_Calc!O:O,0)),"Jan","-")</f>
        <v>-</v>
      </c>
      <c r="K1133" s="1132" t="str">
        <f>IF(ISNUMBER(MATCH(F1133,Mar_Inputs_Calc_exHACC!O:O,0)),"Mar","-")</f>
        <v>-</v>
      </c>
      <c r="L1133" s="1132" t="str">
        <f>IF(ISNUMBER(MATCH(F1133,Jul_Inputs_Calc!P:P,0)),"Jul","-")</f>
        <v>-</v>
      </c>
      <c r="M1133" s="1132" t="str">
        <f>IF(ISNUMBER(MATCH(F1133,Sep_Inputs_Calc!O:O,0)),"Sep","-")</f>
        <v>-</v>
      </c>
      <c r="N1133" s="1132" t="str">
        <f>IF(ISNUMBER(MATCH(F1887,Oct_Inputs_Calc!O:O,0)),"Oct","-")</f>
        <v>-</v>
      </c>
      <c r="O1133" s="1132"/>
      <c r="P1133" s="1138" t="str">
        <f>IF(A1133=
"A",_xlfn.XLOOKUP(F1133,'Section A - Public Patients'!T:T,'Section A - Public Patients'!S:S),
IF(A1133="B",_xlfn.XLOOKUP(F1133,'Section B - Private Patients'!T:T,'Section B - Private Patients'!S:S),
IF(A1133="C",_xlfn.XLOOKUP(F1133,'Section C - Psych &amp; Mental Hlth'!T:T,'Section C - Psych &amp; Mental Hlth'!S:S),
IF(A1133="D",_xlfn.XLOOKUP(F1133,'Section D - Res Com.Care, MPHS '!T:T,'Section D - Res Com.Care, MPHS '!S:S),
IF(A1133="E",_xlfn.XLOOKUP(F1133,'Section E - Miscellaneous '!T:T,'Section E - Miscellaneous '!S:S))))))</f>
        <v>INPUT-ND</v>
      </c>
      <c r="Q1133" s="1145" t="str">
        <f>IF(A1133=
"A",_xlfn.XLOOKUP(F1133,'Section A - Public Patients'!T:T,'Section A - Public Patients'!V:V),
IF(A1133="B",_xlfn.XLOOKUP(F1133,'Section B - Private Patients'!T:T,'Section B - Private Patients'!V:V),
IF(A1133="C",_xlfn.XLOOKUP(F1133,'Section C - Psych &amp; Mental Hlth'!T:T,'Section C - Psych &amp; Mental Hlth'!V:V),
IF(A1133="D",_xlfn.XLOOKUP(F1133,'Section D - Res Com.Care, MPHS '!T:T,'Section D - Res Com.Care, MPHS '!V:V),
IF(A1133="E",_xlfn.XLOOKUP(F1133,'Section E - Miscellaneous '!T:T,'Section E - Miscellaneous '!V:V))))))</f>
        <v>E-5.4-008</v>
      </c>
      <c r="R1133" s="1202" t="str">
        <f t="shared" si="58"/>
        <v>Nil(iii) for each radiation apparatus90008058</v>
      </c>
    </row>
    <row r="1134" spans="1:18" ht="25.5" x14ac:dyDescent="0.2">
      <c r="A1134" s="1078" t="str">
        <f t="shared" si="57"/>
        <v>E</v>
      </c>
      <c r="B1134" s="1086" t="s">
        <v>4210</v>
      </c>
      <c r="C1134" s="1438" t="s">
        <v>6181</v>
      </c>
      <c r="D1134" s="1089" t="s">
        <v>1663</v>
      </c>
      <c r="E1134" s="1438">
        <v>90007536</v>
      </c>
      <c r="F1134" s="1132" t="s">
        <v>5534</v>
      </c>
      <c r="G1134" s="1132"/>
      <c r="H1134" s="1132"/>
      <c r="I1134" s="1132" t="str">
        <f t="shared" si="56"/>
        <v>---------</v>
      </c>
      <c r="J1134" s="1132" t="str">
        <f>IF(ISNUMBER(MATCH(F1134,Jan_Inputs_Calc!O:O,0)),"Jan","-")</f>
        <v>-</v>
      </c>
      <c r="K1134" s="1132" t="str">
        <f>IF(ISNUMBER(MATCH(F1134,Mar_Inputs_Calc_exHACC!O:O,0)),"Mar","-")</f>
        <v>-</v>
      </c>
      <c r="L1134" s="1132" t="str">
        <f>IF(ISNUMBER(MATCH(F1134,Jul_Inputs_Calc!P:P,0)),"Jul","-")</f>
        <v>-</v>
      </c>
      <c r="M1134" s="1132" t="str">
        <f>IF(ISNUMBER(MATCH(F1134,Sep_Inputs_Calc!O:O,0)),"Sep","-")</f>
        <v>-</v>
      </c>
      <c r="N1134" s="1132" t="str">
        <f>IF(ISNUMBER(MATCH(F1888,Oct_Inputs_Calc!O:O,0)),"Oct","-")</f>
        <v>-</v>
      </c>
      <c r="O1134" s="1132"/>
      <c r="P1134" s="1138" t="str">
        <f>IF(A1134=
"A",_xlfn.XLOOKUP(F1134,'Section A - Public Patients'!T:T,'Section A - Public Patients'!S:S),
IF(A1134="B",_xlfn.XLOOKUP(F1134,'Section B - Private Patients'!T:T,'Section B - Private Patients'!S:S),
IF(A1134="C",_xlfn.XLOOKUP(F1134,'Section C - Psych &amp; Mental Hlth'!T:T,'Section C - Psych &amp; Mental Hlth'!S:S),
IF(A1134="D",_xlfn.XLOOKUP(F1134,'Section D - Res Com.Care, MPHS '!T:T,'Section D - Res Com.Care, MPHS '!S:S),
IF(A1134="E",_xlfn.XLOOKUP(F1134,'Section E - Miscellaneous '!T:T,'Section E - Miscellaneous '!S:S))))))</f>
        <v>INPUT-ND</v>
      </c>
      <c r="Q1134" s="1145" t="str">
        <f>IF(A1134=
"A",_xlfn.XLOOKUP(F1134,'Section A - Public Patients'!T:T,'Section A - Public Patients'!V:V),
IF(A1134="B",_xlfn.XLOOKUP(F1134,'Section B - Private Patients'!T:T,'Section B - Private Patients'!V:V),
IF(A1134="C",_xlfn.XLOOKUP(F1134,'Section C - Psych &amp; Mental Hlth'!T:T,'Section C - Psych &amp; Mental Hlth'!V:V),
IF(A1134="D",_xlfn.XLOOKUP(F1134,'Section D - Res Com.Care, MPHS '!T:T,'Section D - Res Com.Care, MPHS '!V:V),
IF(A1134="E",_xlfn.XLOOKUP(F1134,'Section E - Miscellaneous '!T:T,'Section E - Miscellaneous '!V:V))))))</f>
        <v>E-5.4-009</v>
      </c>
      <c r="R1134" s="1202" t="str">
        <f t="shared" si="58"/>
        <v>Nil     (i) base fee 90007536</v>
      </c>
    </row>
    <row r="1135" spans="1:18" ht="25.5" x14ac:dyDescent="0.2">
      <c r="A1135" s="1078" t="str">
        <f t="shared" si="57"/>
        <v>E</v>
      </c>
      <c r="B1135" s="1086" t="s">
        <v>4210</v>
      </c>
      <c r="C1135" s="1438" t="s">
        <v>6181</v>
      </c>
      <c r="D1135" s="1089" t="s">
        <v>1664</v>
      </c>
      <c r="E1135" s="1438">
        <v>90006556</v>
      </c>
      <c r="F1135" s="1132" t="s">
        <v>5535</v>
      </c>
      <c r="G1135" s="1132"/>
      <c r="H1135" s="1132"/>
      <c r="I1135" s="1132" t="str">
        <f t="shared" si="56"/>
        <v>---------</v>
      </c>
      <c r="J1135" s="1132" t="str">
        <f>IF(ISNUMBER(MATCH(F1135,Jan_Inputs_Calc!O:O,0)),"Jan","-")</f>
        <v>-</v>
      </c>
      <c r="K1135" s="1132" t="str">
        <f>IF(ISNUMBER(MATCH(F1135,Mar_Inputs_Calc_exHACC!O:O,0)),"Mar","-")</f>
        <v>-</v>
      </c>
      <c r="L1135" s="1132" t="str">
        <f>IF(ISNUMBER(MATCH(F1135,Jul_Inputs_Calc!P:P,0)),"Jul","-")</f>
        <v>-</v>
      </c>
      <c r="M1135" s="1132" t="str">
        <f>IF(ISNUMBER(MATCH(F1135,Sep_Inputs_Calc!O:O,0)),"Sep","-")</f>
        <v>-</v>
      </c>
      <c r="N1135" s="1132" t="str">
        <f>IF(ISNUMBER(MATCH(F1889,Oct_Inputs_Calc!O:O,0)),"Oct","-")</f>
        <v>-</v>
      </c>
      <c r="O1135" s="1132"/>
      <c r="P1135" s="1138" t="str">
        <f>IF(A1135=
"A",_xlfn.XLOOKUP(F1135,'Section A - Public Patients'!T:T,'Section A - Public Patients'!S:S),
IF(A1135="B",_xlfn.XLOOKUP(F1135,'Section B - Private Patients'!T:T,'Section B - Private Patients'!S:S),
IF(A1135="C",_xlfn.XLOOKUP(F1135,'Section C - Psych &amp; Mental Hlth'!T:T,'Section C - Psych &amp; Mental Hlth'!S:S),
IF(A1135="D",_xlfn.XLOOKUP(F1135,'Section D - Res Com.Care, MPHS '!T:T,'Section D - Res Com.Care, MPHS '!S:S),
IF(A1135="E",_xlfn.XLOOKUP(F1135,'Section E - Miscellaneous '!T:T,'Section E - Miscellaneous '!S:S))))))</f>
        <v>INPUT-ND</v>
      </c>
      <c r="Q1135" s="1145" t="str">
        <f>IF(A1135=
"A",_xlfn.XLOOKUP(F1135,'Section A - Public Patients'!T:T,'Section A - Public Patients'!V:V),
IF(A1135="B",_xlfn.XLOOKUP(F1135,'Section B - Private Patients'!T:T,'Section B - Private Patients'!V:V),
IF(A1135="C",_xlfn.XLOOKUP(F1135,'Section C - Psych &amp; Mental Hlth'!T:T,'Section C - Psych &amp; Mental Hlth'!V:V),
IF(A1135="D",_xlfn.XLOOKUP(F1135,'Section D - Res Com.Care, MPHS '!T:T,'Section D - Res Com.Care, MPHS '!V:V),
IF(A1135="E",_xlfn.XLOOKUP(F1135,'Section E - Miscellaneous '!T:T,'Section E - Miscellaneous '!V:V))))))</f>
        <v>E-5.4-010</v>
      </c>
      <c r="R1135" s="1202" t="str">
        <f t="shared" si="58"/>
        <v>Nil     (ii) for each sealed radioactive substance or type of unsealed radioactive substance90006556</v>
      </c>
    </row>
    <row r="1136" spans="1:18" ht="25.5" x14ac:dyDescent="0.2">
      <c r="A1136" s="1078" t="str">
        <f t="shared" si="57"/>
        <v>E</v>
      </c>
      <c r="B1136" s="1086" t="s">
        <v>4210</v>
      </c>
      <c r="C1136" s="1438" t="s">
        <v>6181</v>
      </c>
      <c r="D1136" s="1089" t="s">
        <v>3962</v>
      </c>
      <c r="E1136" s="1438">
        <v>90008059</v>
      </c>
      <c r="F1136" s="1132" t="s">
        <v>5536</v>
      </c>
      <c r="G1136" s="1132"/>
      <c r="H1136" s="1132"/>
      <c r="I1136" s="1132" t="str">
        <f t="shared" si="56"/>
        <v>---------</v>
      </c>
      <c r="J1136" s="1132" t="str">
        <f>IF(ISNUMBER(MATCH(F1136,Jan_Inputs_Calc!O:O,0)),"Jan","-")</f>
        <v>-</v>
      </c>
      <c r="K1136" s="1132" t="str">
        <f>IF(ISNUMBER(MATCH(F1136,Mar_Inputs_Calc_exHACC!O:O,0)),"Mar","-")</f>
        <v>-</v>
      </c>
      <c r="L1136" s="1132" t="str">
        <f>IF(ISNUMBER(MATCH(F1136,Jul_Inputs_Calc!P:P,0)),"Jul","-")</f>
        <v>-</v>
      </c>
      <c r="M1136" s="1132" t="str">
        <f>IF(ISNUMBER(MATCH(F1136,Sep_Inputs_Calc!O:O,0)),"Sep","-")</f>
        <v>-</v>
      </c>
      <c r="N1136" s="1132" t="str">
        <f>IF(ISNUMBER(MATCH(F1890,Oct_Inputs_Calc!O:O,0)),"Oct","-")</f>
        <v>-</v>
      </c>
      <c r="O1136" s="1132"/>
      <c r="P1136" s="1138" t="str">
        <f>IF(A1136=
"A",_xlfn.XLOOKUP(F1136,'Section A - Public Patients'!T:T,'Section A - Public Patients'!S:S),
IF(A1136="B",_xlfn.XLOOKUP(F1136,'Section B - Private Patients'!T:T,'Section B - Private Patients'!S:S),
IF(A1136="C",_xlfn.XLOOKUP(F1136,'Section C - Psych &amp; Mental Hlth'!T:T,'Section C - Psych &amp; Mental Hlth'!S:S),
IF(A1136="D",_xlfn.XLOOKUP(F1136,'Section D - Res Com.Care, MPHS '!T:T,'Section D - Res Com.Care, MPHS '!S:S),
IF(A1136="E",_xlfn.XLOOKUP(F1136,'Section E - Miscellaneous '!T:T,'Section E - Miscellaneous '!S:S))))))</f>
        <v>INPUT-ND</v>
      </c>
      <c r="Q1136" s="1145" t="str">
        <f>IF(A1136=
"A",_xlfn.XLOOKUP(F1136,'Section A - Public Patients'!T:T,'Section A - Public Patients'!V:V),
IF(A1136="B",_xlfn.XLOOKUP(F1136,'Section B - Private Patients'!T:T,'Section B - Private Patients'!V:V),
IF(A1136="C",_xlfn.XLOOKUP(F1136,'Section C - Psych &amp; Mental Hlth'!T:T,'Section C - Psych &amp; Mental Hlth'!V:V),
IF(A1136="D",_xlfn.XLOOKUP(F1136,'Section D - Res Com.Care, MPHS '!T:T,'Section D - Res Com.Care, MPHS '!V:V),
IF(A1136="E",_xlfn.XLOOKUP(F1136,'Section E - Miscellaneous '!T:T,'Section E - Miscellaneous '!V:V))))))</f>
        <v>E-5.4-011</v>
      </c>
      <c r="R1136" s="1202" t="str">
        <f t="shared" si="58"/>
        <v>Nil(iii) for each radiation apparatus90008059</v>
      </c>
    </row>
    <row r="1137" spans="1:18" ht="25.5" x14ac:dyDescent="0.2">
      <c r="A1137" s="1078" t="str">
        <f t="shared" si="57"/>
        <v>E</v>
      </c>
      <c r="B1137" s="1086" t="s">
        <v>4254</v>
      </c>
      <c r="C1137" s="1438" t="s">
        <v>6181</v>
      </c>
      <c r="D1137" s="1089" t="s">
        <v>3964</v>
      </c>
      <c r="E1137" s="1438">
        <v>90006558</v>
      </c>
      <c r="F1137" s="1132" t="s">
        <v>5537</v>
      </c>
      <c r="G1137" s="1132"/>
      <c r="H1137" s="1132"/>
      <c r="I1137" s="1132" t="str">
        <f t="shared" si="56"/>
        <v>---------</v>
      </c>
      <c r="J1137" s="1132" t="str">
        <f>IF(ISNUMBER(MATCH(F1137,Jan_Inputs_Calc!O:O,0)),"Jan","-")</f>
        <v>-</v>
      </c>
      <c r="K1137" s="1132" t="str">
        <f>IF(ISNUMBER(MATCH(F1137,Mar_Inputs_Calc_exHACC!O:O,0)),"Mar","-")</f>
        <v>-</v>
      </c>
      <c r="L1137" s="1132" t="str">
        <f>IF(ISNUMBER(MATCH(F1137,Jul_Inputs_Calc!P:P,0)),"Jul","-")</f>
        <v>-</v>
      </c>
      <c r="M1137" s="1132" t="str">
        <f>IF(ISNUMBER(MATCH(F1137,Sep_Inputs_Calc!O:O,0)),"Sep","-")</f>
        <v>-</v>
      </c>
      <c r="N1137" s="1132" t="str">
        <f>IF(ISNUMBER(MATCH(F1891,Oct_Inputs_Calc!O:O,0)),"Oct","-")</f>
        <v>-</v>
      </c>
      <c r="O1137" s="1132"/>
      <c r="P1137" s="1138" t="str">
        <f>IF(A1137=
"A",_xlfn.XLOOKUP(F1137,'Section A - Public Patients'!T:T,'Section A - Public Patients'!S:S),
IF(A1137="B",_xlfn.XLOOKUP(F1137,'Section B - Private Patients'!T:T,'Section B - Private Patients'!S:S),
IF(A1137="C",_xlfn.XLOOKUP(F1137,'Section C - Psych &amp; Mental Hlth'!T:T,'Section C - Psych &amp; Mental Hlth'!S:S),
IF(A1137="D",_xlfn.XLOOKUP(F1137,'Section D - Res Com.Care, MPHS '!T:T,'Section D - Res Com.Care, MPHS '!S:S),
IF(A1137="E",_xlfn.XLOOKUP(F1137,'Section E - Miscellaneous '!T:T,'Section E - Miscellaneous '!S:S))))))</f>
        <v>INPUT-ND</v>
      </c>
      <c r="Q1137" s="1145" t="str">
        <f>IF(A1137=
"A",_xlfn.XLOOKUP(F1137,'Section A - Public Patients'!T:T,'Section A - Public Patients'!V:V),
IF(A1137="B",_xlfn.XLOOKUP(F1137,'Section B - Private Patients'!T:T,'Section B - Private Patients'!V:V),
IF(A1137="C",_xlfn.XLOOKUP(F1137,'Section C - Psych &amp; Mental Hlth'!T:T,'Section C - Psych &amp; Mental Hlth'!V:V),
IF(A1137="D",_xlfn.XLOOKUP(F1137,'Section D - Res Com.Care, MPHS '!T:T,'Section D - Res Com.Care, MPHS '!V:V),
IF(A1137="E",_xlfn.XLOOKUP(F1137,'Section E - Miscellaneous '!T:T,'Section E - Miscellaneous '!V:V))))))</f>
        <v>E-5.4-012</v>
      </c>
      <c r="R1137" s="1202" t="str">
        <f t="shared" si="58"/>
        <v>Nil3. Application fee for a use licence or transport licence90006558</v>
      </c>
    </row>
    <row r="1138" spans="1:18" ht="25.5" x14ac:dyDescent="0.2">
      <c r="A1138" s="1078" t="str">
        <f t="shared" si="57"/>
        <v>E</v>
      </c>
      <c r="B1138" s="1086" t="s">
        <v>4211</v>
      </c>
      <c r="C1138" s="1438" t="s">
        <v>6181</v>
      </c>
      <c r="D1138" s="1089" t="s">
        <v>2538</v>
      </c>
      <c r="E1138" s="1438">
        <v>90007541</v>
      </c>
      <c r="F1138" s="1132" t="s">
        <v>5538</v>
      </c>
      <c r="G1138" s="1132"/>
      <c r="H1138" s="1132"/>
      <c r="I1138" s="1132" t="str">
        <f t="shared" ref="I1138:I1168" si="59">_xlfn.CONCAT(J1138,"-",K1138,"-",L1138,"-",M1138,"-",N1138)</f>
        <v>---------</v>
      </c>
      <c r="J1138" s="1132" t="str">
        <f>IF(ISNUMBER(MATCH(F1138,Jan_Inputs_Calc!O:O,0)),"Jan","-")</f>
        <v>-</v>
      </c>
      <c r="K1138" s="1132" t="str">
        <f>IF(ISNUMBER(MATCH(F1138,Mar_Inputs_Calc_exHACC!O:O,0)),"Mar","-")</f>
        <v>-</v>
      </c>
      <c r="L1138" s="1132" t="str">
        <f>IF(ISNUMBER(MATCH(F1138,Jul_Inputs_Calc!P:P,0)),"Jul","-")</f>
        <v>-</v>
      </c>
      <c r="M1138" s="1132" t="str">
        <f>IF(ISNUMBER(MATCH(F1138,Sep_Inputs_Calc!O:O,0)),"Sep","-")</f>
        <v>-</v>
      </c>
      <c r="N1138" s="1132" t="str">
        <f>IF(ISNUMBER(MATCH(F1892,Oct_Inputs_Calc!O:O,0)),"Oct","-")</f>
        <v>-</v>
      </c>
      <c r="O1138" s="1132"/>
      <c r="P1138" s="1138" t="str">
        <f>IF(A1138=
"A",_xlfn.XLOOKUP(F1138,'Section A - Public Patients'!T:T,'Section A - Public Patients'!S:S),
IF(A1138="B",_xlfn.XLOOKUP(F1138,'Section B - Private Patients'!T:T,'Section B - Private Patients'!S:S),
IF(A1138="C",_xlfn.XLOOKUP(F1138,'Section C - Psych &amp; Mental Hlth'!T:T,'Section C - Psych &amp; Mental Hlth'!S:S),
IF(A1138="D",_xlfn.XLOOKUP(F1138,'Section D - Res Com.Care, MPHS '!T:T,'Section D - Res Com.Care, MPHS '!S:S),
IF(A1138="E",_xlfn.XLOOKUP(F1138,'Section E - Miscellaneous '!T:T,'Section E - Miscellaneous '!S:S))))))</f>
        <v>INPUT-ND</v>
      </c>
      <c r="Q1138" s="1145" t="str">
        <f>IF(A1138=
"A",_xlfn.XLOOKUP(F1138,'Section A - Public Patients'!T:T,'Section A - Public Patients'!V:V),
IF(A1138="B",_xlfn.XLOOKUP(F1138,'Section B - Private Patients'!T:T,'Section B - Private Patients'!V:V),
IF(A1138="C",_xlfn.XLOOKUP(F1138,'Section C - Psych &amp; Mental Hlth'!T:T,'Section C - Psych &amp; Mental Hlth'!V:V),
IF(A1138="D",_xlfn.XLOOKUP(F1138,'Section D - Res Com.Care, MPHS '!T:T,'Section D - Res Com.Care, MPHS '!V:V),
IF(A1138="E",_xlfn.XLOOKUP(F1138,'Section E - Miscellaneous '!T:T,'Section E - Miscellaneous '!V:V))))))</f>
        <v>E-5.4-013</v>
      </c>
      <c r="R1138" s="1202" t="str">
        <f t="shared" si="58"/>
        <v>Nil(a) if the term of the licence is 1 year or less90007541</v>
      </c>
    </row>
    <row r="1139" spans="1:18" ht="25.5" x14ac:dyDescent="0.2">
      <c r="A1139" s="1078" t="str">
        <f t="shared" si="57"/>
        <v>E</v>
      </c>
      <c r="B1139" s="1086" t="s">
        <v>4211</v>
      </c>
      <c r="C1139" s="1438" t="s">
        <v>6181</v>
      </c>
      <c r="D1139" s="1089" t="s">
        <v>1952</v>
      </c>
      <c r="E1139" s="1438">
        <v>90006067</v>
      </c>
      <c r="F1139" s="1132" t="s">
        <v>5539</v>
      </c>
      <c r="G1139" s="1132"/>
      <c r="H1139" s="1132"/>
      <c r="I1139" s="1132" t="str">
        <f t="shared" si="59"/>
        <v>---------</v>
      </c>
      <c r="J1139" s="1132" t="str">
        <f>IF(ISNUMBER(MATCH(F1139,Jan_Inputs_Calc!O:O,0)),"Jan","-")</f>
        <v>-</v>
      </c>
      <c r="K1139" s="1132" t="str">
        <f>IF(ISNUMBER(MATCH(F1139,Mar_Inputs_Calc_exHACC!O:O,0)),"Mar","-")</f>
        <v>-</v>
      </c>
      <c r="L1139" s="1132" t="str">
        <f>IF(ISNUMBER(MATCH(F1139,Jul_Inputs_Calc!P:P,0)),"Jul","-")</f>
        <v>-</v>
      </c>
      <c r="M1139" s="1132" t="str">
        <f>IF(ISNUMBER(MATCH(F1139,Sep_Inputs_Calc!O:O,0)),"Sep","-")</f>
        <v>-</v>
      </c>
      <c r="N1139" s="1132" t="str">
        <f>IF(ISNUMBER(MATCH(F1893,Oct_Inputs_Calc!O:O,0)),"Oct","-")</f>
        <v>-</v>
      </c>
      <c r="O1139" s="1132"/>
      <c r="P1139" s="1138" t="str">
        <f>IF(A1139=
"A",_xlfn.XLOOKUP(F1139,'Section A - Public Patients'!T:T,'Section A - Public Patients'!S:S),
IF(A1139="B",_xlfn.XLOOKUP(F1139,'Section B - Private Patients'!T:T,'Section B - Private Patients'!S:S),
IF(A1139="C",_xlfn.XLOOKUP(F1139,'Section C - Psych &amp; Mental Hlth'!T:T,'Section C - Psych &amp; Mental Hlth'!S:S),
IF(A1139="D",_xlfn.XLOOKUP(F1139,'Section D - Res Com.Care, MPHS '!T:T,'Section D - Res Com.Care, MPHS '!S:S),
IF(A1139="E",_xlfn.XLOOKUP(F1139,'Section E - Miscellaneous '!T:T,'Section E - Miscellaneous '!S:S))))))</f>
        <v>INPUT-ND</v>
      </c>
      <c r="Q1139" s="1145" t="str">
        <f>IF(A1139=
"A",_xlfn.XLOOKUP(F1139,'Section A - Public Patients'!T:T,'Section A - Public Patients'!V:V),
IF(A1139="B",_xlfn.XLOOKUP(F1139,'Section B - Private Patients'!T:T,'Section B - Private Patients'!V:V),
IF(A1139="C",_xlfn.XLOOKUP(F1139,'Section C - Psych &amp; Mental Hlth'!T:T,'Section C - Psych &amp; Mental Hlth'!V:V),
IF(A1139="D",_xlfn.XLOOKUP(F1139,'Section D - Res Com.Care, MPHS '!T:T,'Section D - Res Com.Care, MPHS '!V:V),
IF(A1139="E",_xlfn.XLOOKUP(F1139,'Section E - Miscellaneous '!T:T,'Section E - Miscellaneous '!V:V))))))</f>
        <v>E-5.4-014</v>
      </c>
      <c r="R1139" s="1202" t="str">
        <f t="shared" si="58"/>
        <v>Nil(b) if the term of the licence is more than 1 year but not more than 2 years90006067</v>
      </c>
    </row>
    <row r="1140" spans="1:18" ht="25.5" x14ac:dyDescent="0.2">
      <c r="A1140" s="1078" t="str">
        <f t="shared" si="57"/>
        <v>E</v>
      </c>
      <c r="B1140" s="1086" t="s">
        <v>4211</v>
      </c>
      <c r="C1140" s="1438" t="s">
        <v>6181</v>
      </c>
      <c r="D1140" s="1089" t="s">
        <v>1953</v>
      </c>
      <c r="E1140" s="1438">
        <v>90007542</v>
      </c>
      <c r="F1140" s="1132" t="s">
        <v>5540</v>
      </c>
      <c r="G1140" s="1132"/>
      <c r="H1140" s="1132"/>
      <c r="I1140" s="1132" t="str">
        <f t="shared" si="59"/>
        <v>---------</v>
      </c>
      <c r="J1140" s="1132" t="str">
        <f>IF(ISNUMBER(MATCH(F1140,Jan_Inputs_Calc!O:O,0)),"Jan","-")</f>
        <v>-</v>
      </c>
      <c r="K1140" s="1132" t="str">
        <f>IF(ISNUMBER(MATCH(F1140,Mar_Inputs_Calc_exHACC!O:O,0)),"Mar","-")</f>
        <v>-</v>
      </c>
      <c r="L1140" s="1132" t="str">
        <f>IF(ISNUMBER(MATCH(F1140,Jul_Inputs_Calc!P:P,0)),"Jul","-")</f>
        <v>-</v>
      </c>
      <c r="M1140" s="1132" t="str">
        <f>IF(ISNUMBER(MATCH(F1140,Sep_Inputs_Calc!O:O,0)),"Sep","-")</f>
        <v>-</v>
      </c>
      <c r="N1140" s="1132" t="str">
        <f>IF(ISNUMBER(MATCH(F1894,Oct_Inputs_Calc!O:O,0)),"Oct","-")</f>
        <v>-</v>
      </c>
      <c r="O1140" s="1132"/>
      <c r="P1140" s="1138" t="str">
        <f>IF(A1140=
"A",_xlfn.XLOOKUP(F1140,'Section A - Public Patients'!T:T,'Section A - Public Patients'!S:S),
IF(A1140="B",_xlfn.XLOOKUP(F1140,'Section B - Private Patients'!T:T,'Section B - Private Patients'!S:S),
IF(A1140="C",_xlfn.XLOOKUP(F1140,'Section C - Psych &amp; Mental Hlth'!T:T,'Section C - Psych &amp; Mental Hlth'!S:S),
IF(A1140="D",_xlfn.XLOOKUP(F1140,'Section D - Res Com.Care, MPHS '!T:T,'Section D - Res Com.Care, MPHS '!S:S),
IF(A1140="E",_xlfn.XLOOKUP(F1140,'Section E - Miscellaneous '!T:T,'Section E - Miscellaneous '!S:S))))))</f>
        <v>INPUT-ND</v>
      </c>
      <c r="Q1140" s="1145" t="str">
        <f>IF(A1140=
"A",_xlfn.XLOOKUP(F1140,'Section A - Public Patients'!T:T,'Section A - Public Patients'!V:V),
IF(A1140="B",_xlfn.XLOOKUP(F1140,'Section B - Private Patients'!T:T,'Section B - Private Patients'!V:V),
IF(A1140="C",_xlfn.XLOOKUP(F1140,'Section C - Psych &amp; Mental Hlth'!T:T,'Section C - Psych &amp; Mental Hlth'!V:V),
IF(A1140="D",_xlfn.XLOOKUP(F1140,'Section D - Res Com.Care, MPHS '!T:T,'Section D - Res Com.Care, MPHS '!V:V),
IF(A1140="E",_xlfn.XLOOKUP(F1140,'Section E - Miscellaneous '!T:T,'Section E - Miscellaneous '!V:V))))))</f>
        <v>E-5.4-015</v>
      </c>
      <c r="R1140" s="1202" t="str">
        <f t="shared" si="58"/>
        <v>Nil(c) if the term of the licence is more than 2 years but not more than 3 years90007542</v>
      </c>
    </row>
    <row r="1141" spans="1:18" ht="25.5" x14ac:dyDescent="0.2">
      <c r="A1141" s="1078" t="str">
        <f t="shared" si="57"/>
        <v>E</v>
      </c>
      <c r="B1141" s="1086" t="s">
        <v>4255</v>
      </c>
      <c r="C1141" s="1438" t="s">
        <v>6181</v>
      </c>
      <c r="D1141" s="1089" t="s">
        <v>3967</v>
      </c>
      <c r="E1141" s="1438">
        <v>90006559</v>
      </c>
      <c r="F1141" s="1132" t="s">
        <v>5541</v>
      </c>
      <c r="G1141" s="1132"/>
      <c r="H1141" s="1132"/>
      <c r="I1141" s="1132" t="str">
        <f t="shared" si="59"/>
        <v>---------</v>
      </c>
      <c r="J1141" s="1132" t="str">
        <f>IF(ISNUMBER(MATCH(F1141,Jan_Inputs_Calc!O:O,0)),"Jan","-")</f>
        <v>-</v>
      </c>
      <c r="K1141" s="1132" t="str">
        <f>IF(ISNUMBER(MATCH(F1141,Mar_Inputs_Calc_exHACC!O:O,0)),"Mar","-")</f>
        <v>-</v>
      </c>
      <c r="L1141" s="1132" t="str">
        <f>IF(ISNUMBER(MATCH(F1141,Jul_Inputs_Calc!P:P,0)),"Jul","-")</f>
        <v>-</v>
      </c>
      <c r="M1141" s="1132" t="str">
        <f>IF(ISNUMBER(MATCH(F1141,Sep_Inputs_Calc!O:O,0)),"Sep","-")</f>
        <v>-</v>
      </c>
      <c r="N1141" s="1132" t="str">
        <f>IF(ISNUMBER(MATCH(F1895,Oct_Inputs_Calc!O:O,0)),"Oct","-")</f>
        <v>-</v>
      </c>
      <c r="O1141" s="1132"/>
      <c r="P1141" s="1138" t="str">
        <f>IF(A1141=
"A",_xlfn.XLOOKUP(F1141,'Section A - Public Patients'!T:T,'Section A - Public Patients'!S:S),
IF(A1141="B",_xlfn.XLOOKUP(F1141,'Section B - Private Patients'!T:T,'Section B - Private Patients'!S:S),
IF(A1141="C",_xlfn.XLOOKUP(F1141,'Section C - Psych &amp; Mental Hlth'!T:T,'Section C - Psych &amp; Mental Hlth'!S:S),
IF(A1141="D",_xlfn.XLOOKUP(F1141,'Section D - Res Com.Care, MPHS '!T:T,'Section D - Res Com.Care, MPHS '!S:S),
IF(A1141="E",_xlfn.XLOOKUP(F1141,'Section E - Miscellaneous '!T:T,'Section E - Miscellaneous '!S:S))))))</f>
        <v>INPUT-ND</v>
      </c>
      <c r="Q1141" s="1145" t="str">
        <f>IF(A1141=
"A",_xlfn.XLOOKUP(F1141,'Section A - Public Patients'!T:T,'Section A - Public Patients'!V:V),
IF(A1141="B",_xlfn.XLOOKUP(F1141,'Section B - Private Patients'!T:T,'Section B - Private Patients'!V:V),
IF(A1141="C",_xlfn.XLOOKUP(F1141,'Section C - Psych &amp; Mental Hlth'!T:T,'Section C - Psych &amp; Mental Hlth'!V:V),
IF(A1141="D",_xlfn.XLOOKUP(F1141,'Section D - Res Com.Care, MPHS '!T:T,'Section D - Res Com.Care, MPHS '!V:V),
IF(A1141="E",_xlfn.XLOOKUP(F1141,'Section E - Miscellaneous '!T:T,'Section E - Miscellaneous '!V:V))))))</f>
        <v>E-5.4-016</v>
      </c>
      <c r="R1141" s="1202" t="str">
        <f t="shared" si="58"/>
        <v>Nil5. Application fee for approval to acquire90006559</v>
      </c>
    </row>
    <row r="1142" spans="1:18" ht="25.5" x14ac:dyDescent="0.2">
      <c r="A1142" s="1078" t="str">
        <f t="shared" si="57"/>
        <v>E</v>
      </c>
      <c r="B1142" s="1086" t="s">
        <v>4212</v>
      </c>
      <c r="C1142" s="1438" t="s">
        <v>6181</v>
      </c>
      <c r="D1142" s="1089" t="s">
        <v>3968</v>
      </c>
      <c r="E1142" s="1438">
        <v>90007543</v>
      </c>
      <c r="F1142" s="1132" t="s">
        <v>5542</v>
      </c>
      <c r="G1142" s="1132"/>
      <c r="H1142" s="1132"/>
      <c r="I1142" s="1132" t="str">
        <f t="shared" si="59"/>
        <v>---------</v>
      </c>
      <c r="J1142" s="1132" t="str">
        <f>IF(ISNUMBER(MATCH(F1142,Jan_Inputs_Calc!O:O,0)),"Jan","-")</f>
        <v>-</v>
      </c>
      <c r="K1142" s="1132" t="str">
        <f>IF(ISNUMBER(MATCH(F1142,Mar_Inputs_Calc_exHACC!O:O,0)),"Mar","-")</f>
        <v>-</v>
      </c>
      <c r="L1142" s="1132" t="str">
        <f>IF(ISNUMBER(MATCH(F1142,Jul_Inputs_Calc!P:P,0)),"Jul","-")</f>
        <v>-</v>
      </c>
      <c r="M1142" s="1132" t="str">
        <f>IF(ISNUMBER(MATCH(F1142,Sep_Inputs_Calc!O:O,0)),"Sep","-")</f>
        <v>-</v>
      </c>
      <c r="N1142" s="1132" t="str">
        <f>IF(ISNUMBER(MATCH(F1896,Oct_Inputs_Calc!O:O,0)),"Oct","-")</f>
        <v>-</v>
      </c>
      <c r="O1142" s="1132"/>
      <c r="P1142" s="1138" t="str">
        <f>IF(A1142=
"A",_xlfn.XLOOKUP(F1142,'Section A - Public Patients'!T:T,'Section A - Public Patients'!S:S),
IF(A1142="B",_xlfn.XLOOKUP(F1142,'Section B - Private Patients'!T:T,'Section B - Private Patients'!S:S),
IF(A1142="C",_xlfn.XLOOKUP(F1142,'Section C - Psych &amp; Mental Hlth'!T:T,'Section C - Psych &amp; Mental Hlth'!S:S),
IF(A1142="D",_xlfn.XLOOKUP(F1142,'Section D - Res Com.Care, MPHS '!T:T,'Section D - Res Com.Care, MPHS '!S:S),
IF(A1142="E",_xlfn.XLOOKUP(F1142,'Section E - Miscellaneous '!T:T,'Section E - Miscellaneous '!S:S))))))</f>
        <v>INPUT-ND</v>
      </c>
      <c r="Q1142" s="1145" t="str">
        <f>IF(A1142=
"A",_xlfn.XLOOKUP(F1142,'Section A - Public Patients'!T:T,'Section A - Public Patients'!V:V),
IF(A1142="B",_xlfn.XLOOKUP(F1142,'Section B - Private Patients'!T:T,'Section B - Private Patients'!V:V),
IF(A1142="C",_xlfn.XLOOKUP(F1142,'Section C - Psych &amp; Mental Hlth'!T:T,'Section C - Psych &amp; Mental Hlth'!V:V),
IF(A1142="D",_xlfn.XLOOKUP(F1142,'Section D - Res Com.Care, MPHS '!T:T,'Section D - Res Com.Care, MPHS '!V:V),
IF(A1142="E",_xlfn.XLOOKUP(F1142,'Section E - Miscellaneous '!T:T,'Section E - Miscellaneous '!V:V))))))</f>
        <v>E-5.4-017</v>
      </c>
      <c r="R1142" s="1202" t="str">
        <f t="shared" si="58"/>
        <v>Nil6. Application fee for approval to dispose90007543</v>
      </c>
    </row>
    <row r="1143" spans="1:18" ht="25.5" x14ac:dyDescent="0.2">
      <c r="A1143" s="1078" t="str">
        <f t="shared" si="57"/>
        <v>E</v>
      </c>
      <c r="B1143" s="1086" t="s">
        <v>4212</v>
      </c>
      <c r="C1143" s="1438" t="s">
        <v>6181</v>
      </c>
      <c r="D1143" s="1089" t="s">
        <v>3969</v>
      </c>
      <c r="E1143" s="1438">
        <v>90005637</v>
      </c>
      <c r="F1143" s="1132" t="s">
        <v>5543</v>
      </c>
      <c r="G1143" s="1132"/>
      <c r="H1143" s="1132"/>
      <c r="I1143" s="1132" t="str">
        <f t="shared" si="59"/>
        <v>---------</v>
      </c>
      <c r="J1143" s="1132" t="str">
        <f>IF(ISNUMBER(MATCH(F1143,Jan_Inputs_Calc!O:O,0)),"Jan","-")</f>
        <v>-</v>
      </c>
      <c r="K1143" s="1132" t="str">
        <f>IF(ISNUMBER(MATCH(F1143,Mar_Inputs_Calc_exHACC!O:O,0)),"Mar","-")</f>
        <v>-</v>
      </c>
      <c r="L1143" s="1132" t="str">
        <f>IF(ISNUMBER(MATCH(F1143,Jul_Inputs_Calc!P:P,0)),"Jul","-")</f>
        <v>-</v>
      </c>
      <c r="M1143" s="1132" t="str">
        <f>IF(ISNUMBER(MATCH(F1143,Sep_Inputs_Calc!O:O,0)),"Sep","-")</f>
        <v>-</v>
      </c>
      <c r="N1143" s="1132" t="str">
        <f>IF(ISNUMBER(MATCH(F1897,Oct_Inputs_Calc!O:O,0)),"Oct","-")</f>
        <v>-</v>
      </c>
      <c r="O1143" s="1132"/>
      <c r="P1143" s="1138" t="str">
        <f>IF(A1143=
"A",_xlfn.XLOOKUP(F1143,'Section A - Public Patients'!T:T,'Section A - Public Patients'!S:S),
IF(A1143="B",_xlfn.XLOOKUP(F1143,'Section B - Private Patients'!T:T,'Section B - Private Patients'!S:S),
IF(A1143="C",_xlfn.XLOOKUP(F1143,'Section C - Psych &amp; Mental Hlth'!T:T,'Section C - Psych &amp; Mental Hlth'!S:S),
IF(A1143="D",_xlfn.XLOOKUP(F1143,'Section D - Res Com.Care, MPHS '!T:T,'Section D - Res Com.Care, MPHS '!S:S),
IF(A1143="E",_xlfn.XLOOKUP(F1143,'Section E - Miscellaneous '!T:T,'Section E - Miscellaneous '!S:S))))))</f>
        <v>INPUT-ND</v>
      </c>
      <c r="Q1143" s="1145" t="str">
        <f>IF(A1143=
"A",_xlfn.XLOOKUP(F1143,'Section A - Public Patients'!T:T,'Section A - Public Patients'!V:V),
IF(A1143="B",_xlfn.XLOOKUP(F1143,'Section B - Private Patients'!T:T,'Section B - Private Patients'!V:V),
IF(A1143="C",_xlfn.XLOOKUP(F1143,'Section C - Psych &amp; Mental Hlth'!T:T,'Section C - Psych &amp; Mental Hlth'!V:V),
IF(A1143="D",_xlfn.XLOOKUP(F1143,'Section D - Res Com.Care, MPHS '!T:T,'Section D - Res Com.Care, MPHS '!V:V),
IF(A1143="E",_xlfn.XLOOKUP(F1143,'Section E - Miscellaneous '!T:T,'Section E - Miscellaneous '!V:V))))))</f>
        <v>E-5.4-018</v>
      </c>
      <c r="R1143" s="1202" t="str">
        <f t="shared" si="58"/>
        <v>Nil7. Application fee for an approval to relocate90005637</v>
      </c>
    </row>
    <row r="1144" spans="1:18" ht="25.5" x14ac:dyDescent="0.2">
      <c r="A1144" s="1078" t="str">
        <f t="shared" si="57"/>
        <v>E</v>
      </c>
      <c r="B1144" s="1086" t="s">
        <v>4212</v>
      </c>
      <c r="C1144" s="1438" t="s">
        <v>6181</v>
      </c>
      <c r="D1144" s="1089" t="s">
        <v>3970</v>
      </c>
      <c r="E1144" s="1438">
        <v>90007544</v>
      </c>
      <c r="F1144" s="1132" t="s">
        <v>5544</v>
      </c>
      <c r="G1144" s="1132"/>
      <c r="H1144" s="1132"/>
      <c r="I1144" s="1132" t="str">
        <f t="shared" si="59"/>
        <v>---------</v>
      </c>
      <c r="J1144" s="1132" t="str">
        <f>IF(ISNUMBER(MATCH(F1144,Jan_Inputs_Calc!O:O,0)),"Jan","-")</f>
        <v>-</v>
      </c>
      <c r="K1144" s="1132" t="str">
        <f>IF(ISNUMBER(MATCH(F1144,Mar_Inputs_Calc_exHACC!O:O,0)),"Mar","-")</f>
        <v>-</v>
      </c>
      <c r="L1144" s="1132" t="str">
        <f>IF(ISNUMBER(MATCH(F1144,Jul_Inputs_Calc!P:P,0)),"Jul","-")</f>
        <v>-</v>
      </c>
      <c r="M1144" s="1132" t="str">
        <f>IF(ISNUMBER(MATCH(F1144,Sep_Inputs_Calc!O:O,0)),"Sep","-")</f>
        <v>-</v>
      </c>
      <c r="N1144" s="1132" t="str">
        <f>IF(ISNUMBER(MATCH(F1898,Oct_Inputs_Calc!O:O,0)),"Oct","-")</f>
        <v>-</v>
      </c>
      <c r="O1144" s="1132"/>
      <c r="P1144" s="1138" t="str">
        <f>IF(A1144=
"A",_xlfn.XLOOKUP(F1144,'Section A - Public Patients'!T:T,'Section A - Public Patients'!S:S),
IF(A1144="B",_xlfn.XLOOKUP(F1144,'Section B - Private Patients'!T:T,'Section B - Private Patients'!S:S),
IF(A1144="C",_xlfn.XLOOKUP(F1144,'Section C - Psych &amp; Mental Hlth'!T:T,'Section C - Psych &amp; Mental Hlth'!S:S),
IF(A1144="D",_xlfn.XLOOKUP(F1144,'Section D - Res Com.Care, MPHS '!T:T,'Section D - Res Com.Care, MPHS '!S:S),
IF(A1144="E",_xlfn.XLOOKUP(F1144,'Section E - Miscellaneous '!T:T,'Section E - Miscellaneous '!S:S))))))</f>
        <v>INPUT-ND</v>
      </c>
      <c r="Q1144" s="1145" t="str">
        <f>IF(A1144=
"A",_xlfn.XLOOKUP(F1144,'Section A - Public Patients'!T:T,'Section A - Public Patients'!V:V),
IF(A1144="B",_xlfn.XLOOKUP(F1144,'Section B - Private Patients'!T:T,'Section B - Private Patients'!V:V),
IF(A1144="C",_xlfn.XLOOKUP(F1144,'Section C - Psych &amp; Mental Hlth'!T:T,'Section C - Psych &amp; Mental Hlth'!V:V),
IF(A1144="D",_xlfn.XLOOKUP(F1144,'Section D - Res Com.Care, MPHS '!T:T,'Section D - Res Com.Care, MPHS '!V:V),
IF(A1144="E",_xlfn.XLOOKUP(F1144,'Section E - Miscellaneous '!T:T,'Section E - Miscellaneous '!V:V))))))</f>
        <v>E-5.4-019</v>
      </c>
      <c r="R1144" s="1202" t="str">
        <f t="shared" si="58"/>
        <v>Nil8. Application fee for an accreditation certificate90007544</v>
      </c>
    </row>
    <row r="1145" spans="1:18" ht="25.5" x14ac:dyDescent="0.2">
      <c r="A1145" s="1078" t="str">
        <f t="shared" si="57"/>
        <v>E</v>
      </c>
      <c r="B1145" s="1086" t="s">
        <v>4212</v>
      </c>
      <c r="C1145" s="1438" t="s">
        <v>6181</v>
      </c>
      <c r="D1145" s="1089" t="s">
        <v>3916</v>
      </c>
      <c r="E1145" s="1438">
        <v>90006560</v>
      </c>
      <c r="F1145" s="1132" t="s">
        <v>5545</v>
      </c>
      <c r="G1145" s="1132"/>
      <c r="H1145" s="1132"/>
      <c r="I1145" s="1132" t="str">
        <f t="shared" si="59"/>
        <v>---------</v>
      </c>
      <c r="J1145" s="1132" t="str">
        <f>IF(ISNUMBER(MATCH(F1145,Jan_Inputs_Calc!O:O,0)),"Jan","-")</f>
        <v>-</v>
      </c>
      <c r="K1145" s="1132" t="str">
        <f>IF(ISNUMBER(MATCH(F1145,Mar_Inputs_Calc_exHACC!O:O,0)),"Mar","-")</f>
        <v>-</v>
      </c>
      <c r="L1145" s="1132" t="str">
        <f>IF(ISNUMBER(MATCH(F1145,Jul_Inputs_Calc!P:P,0)),"Jul","-")</f>
        <v>-</v>
      </c>
      <c r="M1145" s="1132" t="str">
        <f>IF(ISNUMBER(MATCH(F1145,Sep_Inputs_Calc!O:O,0)),"Sep","-")</f>
        <v>-</v>
      </c>
      <c r="N1145" s="1132" t="str">
        <f>IF(ISNUMBER(MATCH(F1899,Oct_Inputs_Calc!O:O,0)),"Oct","-")</f>
        <v>-</v>
      </c>
      <c r="O1145" s="1132"/>
      <c r="P1145" s="1138" t="str">
        <f>IF(A1145=
"A",_xlfn.XLOOKUP(F1145,'Section A - Public Patients'!T:T,'Section A - Public Patients'!S:S),
IF(A1145="B",_xlfn.XLOOKUP(F1145,'Section B - Private Patients'!T:T,'Section B - Private Patients'!S:S),
IF(A1145="C",_xlfn.XLOOKUP(F1145,'Section C - Psych &amp; Mental Hlth'!T:T,'Section C - Psych &amp; Mental Hlth'!S:S),
IF(A1145="D",_xlfn.XLOOKUP(F1145,'Section D - Res Com.Care, MPHS '!T:T,'Section D - Res Com.Care, MPHS '!S:S),
IF(A1145="E",_xlfn.XLOOKUP(F1145,'Section E - Miscellaneous '!T:T,'Section E - Miscellaneous '!S:S))))))</f>
        <v>INPUT-ND</v>
      </c>
      <c r="Q1145" s="1145" t="str">
        <f>IF(A1145=
"A",_xlfn.XLOOKUP(F1145,'Section A - Public Patients'!T:T,'Section A - Public Patients'!V:V),
IF(A1145="B",_xlfn.XLOOKUP(F1145,'Section B - Private Patients'!T:T,'Section B - Private Patients'!V:V),
IF(A1145="C",_xlfn.XLOOKUP(F1145,'Section C - Psych &amp; Mental Hlth'!T:T,'Section C - Psych &amp; Mental Hlth'!V:V),
IF(A1145="D",_xlfn.XLOOKUP(F1145,'Section D - Res Com.Care, MPHS '!T:T,'Section D - Res Com.Care, MPHS '!V:V),
IF(A1145="E",_xlfn.XLOOKUP(F1145,'Section E - Miscellaneous '!T:T,'Section E - Miscellaneous '!V:V))))))</f>
        <v>E-5.4-020</v>
      </c>
      <c r="R1145" s="1202" t="str">
        <f t="shared" si="58"/>
        <v>Nil(a) if the term of the certificate is 1 year or less90006560</v>
      </c>
    </row>
    <row r="1146" spans="1:18" ht="25.5" x14ac:dyDescent="0.2">
      <c r="A1146" s="1078" t="str">
        <f t="shared" si="57"/>
        <v>E</v>
      </c>
      <c r="B1146" s="1086" t="s">
        <v>4212</v>
      </c>
      <c r="C1146" s="1438" t="s">
        <v>6181</v>
      </c>
      <c r="D1146" s="1089" t="s">
        <v>3917</v>
      </c>
      <c r="E1146" s="1438">
        <v>90007545</v>
      </c>
      <c r="F1146" s="1132" t="s">
        <v>5546</v>
      </c>
      <c r="G1146" s="1132"/>
      <c r="H1146" s="1132"/>
      <c r="I1146" s="1132" t="str">
        <f t="shared" si="59"/>
        <v>---------</v>
      </c>
      <c r="J1146" s="1132" t="str">
        <f>IF(ISNUMBER(MATCH(F1146,Jan_Inputs_Calc!O:O,0)),"Jan","-")</f>
        <v>-</v>
      </c>
      <c r="K1146" s="1132" t="str">
        <f>IF(ISNUMBER(MATCH(F1146,Mar_Inputs_Calc_exHACC!O:O,0)),"Mar","-")</f>
        <v>-</v>
      </c>
      <c r="L1146" s="1132" t="str">
        <f>IF(ISNUMBER(MATCH(F1146,Jul_Inputs_Calc!P:P,0)),"Jul","-")</f>
        <v>-</v>
      </c>
      <c r="M1146" s="1132" t="str">
        <f>IF(ISNUMBER(MATCH(F1146,Sep_Inputs_Calc!O:O,0)),"Sep","-")</f>
        <v>-</v>
      </c>
      <c r="N1146" s="1132" t="str">
        <f>IF(ISNUMBER(MATCH(F1900,Oct_Inputs_Calc!O:O,0)),"Oct","-")</f>
        <v>-</v>
      </c>
      <c r="O1146" s="1132"/>
      <c r="P1146" s="1138" t="str">
        <f>IF(A1146=
"A",_xlfn.XLOOKUP(F1146,'Section A - Public Patients'!T:T,'Section A - Public Patients'!S:S),
IF(A1146="B",_xlfn.XLOOKUP(F1146,'Section B - Private Patients'!T:T,'Section B - Private Patients'!S:S),
IF(A1146="C",_xlfn.XLOOKUP(F1146,'Section C - Psych &amp; Mental Hlth'!T:T,'Section C - Psych &amp; Mental Hlth'!S:S),
IF(A1146="D",_xlfn.XLOOKUP(F1146,'Section D - Res Com.Care, MPHS '!T:T,'Section D - Res Com.Care, MPHS '!S:S),
IF(A1146="E",_xlfn.XLOOKUP(F1146,'Section E - Miscellaneous '!T:T,'Section E - Miscellaneous '!S:S))))))</f>
        <v>INPUT-ND</v>
      </c>
      <c r="Q1146" s="1145" t="str">
        <f>IF(A1146=
"A",_xlfn.XLOOKUP(F1146,'Section A - Public Patients'!T:T,'Section A - Public Patients'!V:V),
IF(A1146="B",_xlfn.XLOOKUP(F1146,'Section B - Private Patients'!T:T,'Section B - Private Patients'!V:V),
IF(A1146="C",_xlfn.XLOOKUP(F1146,'Section C - Psych &amp; Mental Hlth'!T:T,'Section C - Psych &amp; Mental Hlth'!V:V),
IF(A1146="D",_xlfn.XLOOKUP(F1146,'Section D - Res Com.Care, MPHS '!T:T,'Section D - Res Com.Care, MPHS '!V:V),
IF(A1146="E",_xlfn.XLOOKUP(F1146,'Section E - Miscellaneous '!T:T,'Section E - Miscellaneous '!V:V))))))</f>
        <v>E-5.4-021</v>
      </c>
      <c r="R1146" s="1202" t="str">
        <f t="shared" si="58"/>
        <v>Nil(b) if the term of the certificate is more than 1 year but not more than 2 years90007545</v>
      </c>
    </row>
    <row r="1147" spans="1:18" ht="25.5" x14ac:dyDescent="0.2">
      <c r="A1147" s="1078" t="str">
        <f t="shared" si="57"/>
        <v>E</v>
      </c>
      <c r="B1147" s="1086" t="s">
        <v>4212</v>
      </c>
      <c r="C1147" s="1438" t="s">
        <v>6181</v>
      </c>
      <c r="D1147" s="1089" t="s">
        <v>3918</v>
      </c>
      <c r="E1147" s="1438">
        <v>90006068</v>
      </c>
      <c r="F1147" s="1132" t="s">
        <v>5547</v>
      </c>
      <c r="G1147" s="1132"/>
      <c r="H1147" s="1132"/>
      <c r="I1147" s="1132" t="str">
        <f t="shared" si="59"/>
        <v>---------</v>
      </c>
      <c r="J1147" s="1132" t="str">
        <f>IF(ISNUMBER(MATCH(F1147,Jan_Inputs_Calc!O:O,0)),"Jan","-")</f>
        <v>-</v>
      </c>
      <c r="K1147" s="1132" t="str">
        <f>IF(ISNUMBER(MATCH(F1147,Mar_Inputs_Calc_exHACC!O:O,0)),"Mar","-")</f>
        <v>-</v>
      </c>
      <c r="L1147" s="1132" t="str">
        <f>IF(ISNUMBER(MATCH(F1147,Jul_Inputs_Calc!P:P,0)),"Jul","-")</f>
        <v>-</v>
      </c>
      <c r="M1147" s="1132" t="str">
        <f>IF(ISNUMBER(MATCH(F1147,Sep_Inputs_Calc!O:O,0)),"Sep","-")</f>
        <v>-</v>
      </c>
      <c r="N1147" s="1132" t="str">
        <f>IF(ISNUMBER(MATCH(F1901,Oct_Inputs_Calc!O:O,0)),"Oct","-")</f>
        <v>-</v>
      </c>
      <c r="O1147" s="1132"/>
      <c r="P1147" s="1138" t="str">
        <f>IF(A1147=
"A",_xlfn.XLOOKUP(F1147,'Section A - Public Patients'!T:T,'Section A - Public Patients'!S:S),
IF(A1147="B",_xlfn.XLOOKUP(F1147,'Section B - Private Patients'!T:T,'Section B - Private Patients'!S:S),
IF(A1147="C",_xlfn.XLOOKUP(F1147,'Section C - Psych &amp; Mental Hlth'!T:T,'Section C - Psych &amp; Mental Hlth'!S:S),
IF(A1147="D",_xlfn.XLOOKUP(F1147,'Section D - Res Com.Care, MPHS '!T:T,'Section D - Res Com.Care, MPHS '!S:S),
IF(A1147="E",_xlfn.XLOOKUP(F1147,'Section E - Miscellaneous '!T:T,'Section E - Miscellaneous '!S:S))))))</f>
        <v>INPUT-ND</v>
      </c>
      <c r="Q1147" s="1145" t="str">
        <f>IF(A1147=
"A",_xlfn.XLOOKUP(F1147,'Section A - Public Patients'!T:T,'Section A - Public Patients'!V:V),
IF(A1147="B",_xlfn.XLOOKUP(F1147,'Section B - Private Patients'!T:T,'Section B - Private Patients'!V:V),
IF(A1147="C",_xlfn.XLOOKUP(F1147,'Section C - Psych &amp; Mental Hlth'!T:T,'Section C - Psych &amp; Mental Hlth'!V:V),
IF(A1147="D",_xlfn.XLOOKUP(F1147,'Section D - Res Com.Care, MPHS '!T:T,'Section D - Res Com.Care, MPHS '!V:V),
IF(A1147="E",_xlfn.XLOOKUP(F1147,'Section E - Miscellaneous '!T:T,'Section E - Miscellaneous '!V:V))))))</f>
        <v>E-5.4-022</v>
      </c>
      <c r="R1147" s="1202" t="str">
        <f t="shared" si="58"/>
        <v>Nil(c) if the term of the certificate is more than 2 years but not more than 3 years90006068</v>
      </c>
    </row>
    <row r="1148" spans="1:18" ht="25.5" x14ac:dyDescent="0.2">
      <c r="A1148" s="1078" t="str">
        <f t="shared" si="57"/>
        <v>E</v>
      </c>
      <c r="B1148" s="1086" t="s">
        <v>4212</v>
      </c>
      <c r="C1148" s="1438" t="s">
        <v>6181</v>
      </c>
      <c r="D1148" s="1089" t="s">
        <v>3972</v>
      </c>
      <c r="E1148" s="1438">
        <v>90007546</v>
      </c>
      <c r="F1148" s="1132" t="s">
        <v>5548</v>
      </c>
      <c r="G1148" s="1132"/>
      <c r="H1148" s="1132"/>
      <c r="I1148" s="1132" t="str">
        <f t="shared" si="59"/>
        <v>---------</v>
      </c>
      <c r="J1148" s="1132" t="str">
        <f>IF(ISNUMBER(MATCH(F1148,Jan_Inputs_Calc!O:O,0)),"Jan","-")</f>
        <v>-</v>
      </c>
      <c r="K1148" s="1132" t="str">
        <f>IF(ISNUMBER(MATCH(F1148,Mar_Inputs_Calc_exHACC!O:O,0)),"Mar","-")</f>
        <v>-</v>
      </c>
      <c r="L1148" s="1132" t="str">
        <f>IF(ISNUMBER(MATCH(F1148,Jul_Inputs_Calc!P:P,0)),"Jul","-")</f>
        <v>-</v>
      </c>
      <c r="M1148" s="1132" t="str">
        <f>IF(ISNUMBER(MATCH(F1148,Sep_Inputs_Calc!O:O,0)),"Sep","-")</f>
        <v>-</v>
      </c>
      <c r="N1148" s="1132" t="str">
        <f>IF(ISNUMBER(MATCH(F1902,Oct_Inputs_Calc!O:O,0)),"Oct","-")</f>
        <v>-</v>
      </c>
      <c r="O1148" s="1132"/>
      <c r="P1148" s="1138" t="str">
        <f>IF(A1148=
"A",_xlfn.XLOOKUP(F1148,'Section A - Public Patients'!T:T,'Section A - Public Patients'!S:S),
IF(A1148="B",_xlfn.XLOOKUP(F1148,'Section B - Private Patients'!T:T,'Section B - Private Patients'!S:S),
IF(A1148="C",_xlfn.XLOOKUP(F1148,'Section C - Psych &amp; Mental Hlth'!T:T,'Section C - Psych &amp; Mental Hlth'!S:S),
IF(A1148="D",_xlfn.XLOOKUP(F1148,'Section D - Res Com.Care, MPHS '!T:T,'Section D - Res Com.Care, MPHS '!S:S),
IF(A1148="E",_xlfn.XLOOKUP(F1148,'Section E - Miscellaneous '!T:T,'Section E - Miscellaneous '!S:S))))))</f>
        <v>INPUT-ND</v>
      </c>
      <c r="Q1148" s="1145" t="str">
        <f>IF(A1148=
"A",_xlfn.XLOOKUP(F1148,'Section A - Public Patients'!T:T,'Section A - Public Patients'!V:V),
IF(A1148="B",_xlfn.XLOOKUP(F1148,'Section B - Private Patients'!T:T,'Section B - Private Patients'!V:V),
IF(A1148="C",_xlfn.XLOOKUP(F1148,'Section C - Psych &amp; Mental Hlth'!T:T,'Section C - Psych &amp; Mental Hlth'!V:V),
IF(A1148="D",_xlfn.XLOOKUP(F1148,'Section D - Res Com.Care, MPHS '!T:T,'Section D - Res Com.Care, MPHS '!V:V),
IF(A1148="E",_xlfn.XLOOKUP(F1148,'Section E - Miscellaneous '!T:T,'Section E - Miscellaneous '!V:V))))))</f>
        <v>E-5.4-023</v>
      </c>
      <c r="R1148" s="1202" t="str">
        <f t="shared" si="58"/>
        <v>Nil10. Application fee for a radiation safety officer certificate90007546</v>
      </c>
    </row>
    <row r="1149" spans="1:18" ht="25.5" x14ac:dyDescent="0.2">
      <c r="A1149" s="1078" t="str">
        <f t="shared" si="57"/>
        <v>E</v>
      </c>
      <c r="B1149" s="1086" t="s">
        <v>4212</v>
      </c>
      <c r="C1149" s="1438" t="s">
        <v>6181</v>
      </c>
      <c r="D1149" s="1089" t="s">
        <v>3916</v>
      </c>
      <c r="E1149" s="1438">
        <v>90006561</v>
      </c>
      <c r="F1149" s="1132" t="s">
        <v>5549</v>
      </c>
      <c r="G1149" s="1132"/>
      <c r="H1149" s="1132"/>
      <c r="I1149" s="1132" t="str">
        <f t="shared" si="59"/>
        <v>---------</v>
      </c>
      <c r="J1149" s="1132" t="str">
        <f>IF(ISNUMBER(MATCH(F1149,Jan_Inputs_Calc!O:O,0)),"Jan","-")</f>
        <v>-</v>
      </c>
      <c r="K1149" s="1132" t="str">
        <f>IF(ISNUMBER(MATCH(F1149,Mar_Inputs_Calc_exHACC!O:O,0)),"Mar","-")</f>
        <v>-</v>
      </c>
      <c r="L1149" s="1132" t="str">
        <f>IF(ISNUMBER(MATCH(F1149,Jul_Inputs_Calc!P:P,0)),"Jul","-")</f>
        <v>-</v>
      </c>
      <c r="M1149" s="1132" t="str">
        <f>IF(ISNUMBER(MATCH(F1149,Sep_Inputs_Calc!O:O,0)),"Sep","-")</f>
        <v>-</v>
      </c>
      <c r="N1149" s="1132" t="str">
        <f>IF(ISNUMBER(MATCH(F1903,Oct_Inputs_Calc!O:O,0)),"Oct","-")</f>
        <v>-</v>
      </c>
      <c r="O1149" s="1132"/>
      <c r="P1149" s="1138" t="str">
        <f>IF(A1149=
"A",_xlfn.XLOOKUP(F1149,'Section A - Public Patients'!T:T,'Section A - Public Patients'!S:S),
IF(A1149="B",_xlfn.XLOOKUP(F1149,'Section B - Private Patients'!T:T,'Section B - Private Patients'!S:S),
IF(A1149="C",_xlfn.XLOOKUP(F1149,'Section C - Psych &amp; Mental Hlth'!T:T,'Section C - Psych &amp; Mental Hlth'!S:S),
IF(A1149="D",_xlfn.XLOOKUP(F1149,'Section D - Res Com.Care, MPHS '!T:T,'Section D - Res Com.Care, MPHS '!S:S),
IF(A1149="E",_xlfn.XLOOKUP(F1149,'Section E - Miscellaneous '!T:T,'Section E - Miscellaneous '!S:S))))))</f>
        <v>INPUT-ND</v>
      </c>
      <c r="Q1149" s="1145" t="str">
        <f>IF(A1149=
"A",_xlfn.XLOOKUP(F1149,'Section A - Public Patients'!T:T,'Section A - Public Patients'!V:V),
IF(A1149="B",_xlfn.XLOOKUP(F1149,'Section B - Private Patients'!T:T,'Section B - Private Patients'!V:V),
IF(A1149="C",_xlfn.XLOOKUP(F1149,'Section C - Psych &amp; Mental Hlth'!T:T,'Section C - Psych &amp; Mental Hlth'!V:V),
IF(A1149="D",_xlfn.XLOOKUP(F1149,'Section D - Res Com.Care, MPHS '!T:T,'Section D - Res Com.Care, MPHS '!V:V),
IF(A1149="E",_xlfn.XLOOKUP(F1149,'Section E - Miscellaneous '!T:T,'Section E - Miscellaneous '!V:V))))))</f>
        <v>E-5.4-024</v>
      </c>
      <c r="R1149" s="1202" t="str">
        <f t="shared" si="58"/>
        <v>Nil(a) if the term of the certificate is 1 year or less90006561</v>
      </c>
    </row>
    <row r="1150" spans="1:18" ht="25.5" x14ac:dyDescent="0.2">
      <c r="A1150" s="1078" t="str">
        <f t="shared" si="57"/>
        <v>E</v>
      </c>
      <c r="B1150" s="1086" t="s">
        <v>4212</v>
      </c>
      <c r="C1150" s="1438" t="s">
        <v>6181</v>
      </c>
      <c r="D1150" s="1089" t="s">
        <v>3917</v>
      </c>
      <c r="E1150" s="1438">
        <v>90007547</v>
      </c>
      <c r="F1150" s="1132" t="s">
        <v>5550</v>
      </c>
      <c r="G1150" s="1132"/>
      <c r="H1150" s="1132"/>
      <c r="I1150" s="1132" t="str">
        <f t="shared" si="59"/>
        <v>---------</v>
      </c>
      <c r="J1150" s="1132" t="str">
        <f>IF(ISNUMBER(MATCH(F1150,Jan_Inputs_Calc!O:O,0)),"Jan","-")</f>
        <v>-</v>
      </c>
      <c r="K1150" s="1132" t="str">
        <f>IF(ISNUMBER(MATCH(F1150,Mar_Inputs_Calc_exHACC!O:O,0)),"Mar","-")</f>
        <v>-</v>
      </c>
      <c r="L1150" s="1132" t="str">
        <f>IF(ISNUMBER(MATCH(F1150,Jul_Inputs_Calc!P:P,0)),"Jul","-")</f>
        <v>-</v>
      </c>
      <c r="M1150" s="1132" t="str">
        <f>IF(ISNUMBER(MATCH(F1150,Sep_Inputs_Calc!O:O,0)),"Sep","-")</f>
        <v>-</v>
      </c>
      <c r="N1150" s="1132" t="str">
        <f>IF(ISNUMBER(MATCH(F1904,Oct_Inputs_Calc!O:O,0)),"Oct","-")</f>
        <v>-</v>
      </c>
      <c r="O1150" s="1132"/>
      <c r="P1150" s="1138" t="str">
        <f>IF(A1150=
"A",_xlfn.XLOOKUP(F1150,'Section A - Public Patients'!T:T,'Section A - Public Patients'!S:S),
IF(A1150="B",_xlfn.XLOOKUP(F1150,'Section B - Private Patients'!T:T,'Section B - Private Patients'!S:S),
IF(A1150="C",_xlfn.XLOOKUP(F1150,'Section C - Psych &amp; Mental Hlth'!T:T,'Section C - Psych &amp; Mental Hlth'!S:S),
IF(A1150="D",_xlfn.XLOOKUP(F1150,'Section D - Res Com.Care, MPHS '!T:T,'Section D - Res Com.Care, MPHS '!S:S),
IF(A1150="E",_xlfn.XLOOKUP(F1150,'Section E - Miscellaneous '!T:T,'Section E - Miscellaneous '!S:S))))))</f>
        <v>INPUT-ND</v>
      </c>
      <c r="Q1150" s="1145" t="str">
        <f>IF(A1150=
"A",_xlfn.XLOOKUP(F1150,'Section A - Public Patients'!T:T,'Section A - Public Patients'!V:V),
IF(A1150="B",_xlfn.XLOOKUP(F1150,'Section B - Private Patients'!T:T,'Section B - Private Patients'!V:V),
IF(A1150="C",_xlfn.XLOOKUP(F1150,'Section C - Psych &amp; Mental Hlth'!T:T,'Section C - Psych &amp; Mental Hlth'!V:V),
IF(A1150="D",_xlfn.XLOOKUP(F1150,'Section D - Res Com.Care, MPHS '!T:T,'Section D - Res Com.Care, MPHS '!V:V),
IF(A1150="E",_xlfn.XLOOKUP(F1150,'Section E - Miscellaneous '!T:T,'Section E - Miscellaneous '!V:V))))))</f>
        <v>E-5.4-025</v>
      </c>
      <c r="R1150" s="1202" t="str">
        <f t="shared" si="58"/>
        <v>Nil(b) if the term of the certificate is more than 1 year but not more than 2 years90007547</v>
      </c>
    </row>
    <row r="1151" spans="1:18" ht="25.5" x14ac:dyDescent="0.2">
      <c r="A1151" s="1078" t="str">
        <f t="shared" si="57"/>
        <v>E</v>
      </c>
      <c r="B1151" s="1086" t="s">
        <v>4212</v>
      </c>
      <c r="C1151" s="1438" t="s">
        <v>6181</v>
      </c>
      <c r="D1151" s="1089" t="s">
        <v>3918</v>
      </c>
      <c r="E1151" s="1438">
        <v>90005822</v>
      </c>
      <c r="F1151" s="1132" t="s">
        <v>5551</v>
      </c>
      <c r="G1151" s="1132"/>
      <c r="H1151" s="1132"/>
      <c r="I1151" s="1132" t="str">
        <f t="shared" si="59"/>
        <v>---------</v>
      </c>
      <c r="J1151" s="1132" t="str">
        <f>IF(ISNUMBER(MATCH(F1151,Jan_Inputs_Calc!O:O,0)),"Jan","-")</f>
        <v>-</v>
      </c>
      <c r="K1151" s="1132" t="str">
        <f>IF(ISNUMBER(MATCH(F1151,Mar_Inputs_Calc_exHACC!O:O,0)),"Mar","-")</f>
        <v>-</v>
      </c>
      <c r="L1151" s="1132" t="str">
        <f>IF(ISNUMBER(MATCH(F1151,Jul_Inputs_Calc!P:P,0)),"Jul","-")</f>
        <v>-</v>
      </c>
      <c r="M1151" s="1132" t="str">
        <f>IF(ISNUMBER(MATCH(F1151,Sep_Inputs_Calc!O:O,0)),"Sep","-")</f>
        <v>-</v>
      </c>
      <c r="N1151" s="1132" t="str">
        <f>IF(ISNUMBER(MATCH(F1905,Oct_Inputs_Calc!O:O,0)),"Oct","-")</f>
        <v>-</v>
      </c>
      <c r="O1151" s="1132"/>
      <c r="P1151" s="1138" t="str">
        <f>IF(A1151=
"A",_xlfn.XLOOKUP(F1151,'Section A - Public Patients'!T:T,'Section A - Public Patients'!S:S),
IF(A1151="B",_xlfn.XLOOKUP(F1151,'Section B - Private Patients'!T:T,'Section B - Private Patients'!S:S),
IF(A1151="C",_xlfn.XLOOKUP(F1151,'Section C - Psych &amp; Mental Hlth'!T:T,'Section C - Psych &amp; Mental Hlth'!S:S),
IF(A1151="D",_xlfn.XLOOKUP(F1151,'Section D - Res Com.Care, MPHS '!T:T,'Section D - Res Com.Care, MPHS '!S:S),
IF(A1151="E",_xlfn.XLOOKUP(F1151,'Section E - Miscellaneous '!T:T,'Section E - Miscellaneous '!S:S))))))</f>
        <v>INPUT-ND</v>
      </c>
      <c r="Q1151" s="1145" t="str">
        <f>IF(A1151=
"A",_xlfn.XLOOKUP(F1151,'Section A - Public Patients'!T:T,'Section A - Public Patients'!V:V),
IF(A1151="B",_xlfn.XLOOKUP(F1151,'Section B - Private Patients'!T:T,'Section B - Private Patients'!V:V),
IF(A1151="C",_xlfn.XLOOKUP(F1151,'Section C - Psych &amp; Mental Hlth'!T:T,'Section C - Psych &amp; Mental Hlth'!V:V),
IF(A1151="D",_xlfn.XLOOKUP(F1151,'Section D - Res Com.Care, MPHS '!T:T,'Section D - Res Com.Care, MPHS '!V:V),
IF(A1151="E",_xlfn.XLOOKUP(F1151,'Section E - Miscellaneous '!T:T,'Section E - Miscellaneous '!V:V))))))</f>
        <v>E-5.4-026</v>
      </c>
      <c r="R1151" s="1202" t="str">
        <f t="shared" si="58"/>
        <v>Nil(c) if the term of the certificate is more than 2 years but not more than 3 years90005822</v>
      </c>
    </row>
    <row r="1152" spans="1:18" ht="25.5" x14ac:dyDescent="0.2">
      <c r="A1152" s="1078" t="str">
        <f t="shared" si="57"/>
        <v>E</v>
      </c>
      <c r="B1152" s="1086" t="s">
        <v>4256</v>
      </c>
      <c r="C1152" s="1438" t="s">
        <v>6181</v>
      </c>
      <c r="D1152" s="1089" t="s">
        <v>3975</v>
      </c>
      <c r="E1152" s="1438">
        <v>90007548</v>
      </c>
      <c r="F1152" s="1132" t="s">
        <v>5552</v>
      </c>
      <c r="G1152" s="1132"/>
      <c r="H1152" s="1132"/>
      <c r="I1152" s="1132" t="str">
        <f t="shared" si="59"/>
        <v>---------</v>
      </c>
      <c r="J1152" s="1132" t="str">
        <f>IF(ISNUMBER(MATCH(F1152,Jan_Inputs_Calc!O:O,0)),"Jan","-")</f>
        <v>-</v>
      </c>
      <c r="K1152" s="1132" t="str">
        <f>IF(ISNUMBER(MATCH(F1152,Mar_Inputs_Calc_exHACC!O:O,0)),"Mar","-")</f>
        <v>-</v>
      </c>
      <c r="L1152" s="1132" t="str">
        <f>IF(ISNUMBER(MATCH(F1152,Jul_Inputs_Calc!P:P,0)),"Jul","-")</f>
        <v>-</v>
      </c>
      <c r="M1152" s="1132" t="str">
        <f>IF(ISNUMBER(MATCH(F1152,Sep_Inputs_Calc!O:O,0)),"Sep","-")</f>
        <v>-</v>
      </c>
      <c r="N1152" s="1132" t="str">
        <f>IF(ISNUMBER(MATCH(F1906,Oct_Inputs_Calc!O:O,0)),"Oct","-")</f>
        <v>-</v>
      </c>
      <c r="O1152" s="1132"/>
      <c r="P1152" s="1138" t="str">
        <f>IF(A1152=
"A",_xlfn.XLOOKUP(F1152,'Section A - Public Patients'!T:T,'Section A - Public Patients'!S:S),
IF(A1152="B",_xlfn.XLOOKUP(F1152,'Section B - Private Patients'!T:T,'Section B - Private Patients'!S:S),
IF(A1152="C",_xlfn.XLOOKUP(F1152,'Section C - Psych &amp; Mental Hlth'!T:T,'Section C - Psych &amp; Mental Hlth'!S:S),
IF(A1152="D",_xlfn.XLOOKUP(F1152,'Section D - Res Com.Care, MPHS '!T:T,'Section D - Res Com.Care, MPHS '!S:S),
IF(A1152="E",_xlfn.XLOOKUP(F1152,'Section E - Miscellaneous '!T:T,'Section E - Miscellaneous '!S:S))))))</f>
        <v>INPUT-ND</v>
      </c>
      <c r="Q1152" s="1145" t="str">
        <f>IF(A1152=
"A",_xlfn.XLOOKUP(F1152,'Section A - Public Patients'!T:T,'Section A - Public Patients'!V:V),
IF(A1152="B",_xlfn.XLOOKUP(F1152,'Section B - Private Patients'!T:T,'Section B - Private Patients'!V:V),
IF(A1152="C",_xlfn.XLOOKUP(F1152,'Section C - Psych &amp; Mental Hlth'!T:T,'Section C - Psych &amp; Mental Hlth'!V:V),
IF(A1152="D",_xlfn.XLOOKUP(F1152,'Section D - Res Com.Care, MPHS '!T:T,'Section D - Res Com.Care, MPHS '!V:V),
IF(A1152="E",_xlfn.XLOOKUP(F1152,'Section E - Miscellaneous '!T:T,'Section E - Miscellaneous '!V:V))))))</f>
        <v>E-5.4-027</v>
      </c>
      <c r="R1152" s="1202" t="str">
        <f t="shared" si="58"/>
        <v>Nil12. Application by a possession licensee to change the licensee's approved radiation safety and protection plan for a radiation practice (Act, s31(2)(b))90007548</v>
      </c>
    </row>
    <row r="1153" spans="1:18" ht="25.5" x14ac:dyDescent="0.2">
      <c r="A1153" s="1078" t="str">
        <f t="shared" si="57"/>
        <v>E</v>
      </c>
      <c r="B1153" s="1086" t="s">
        <v>4213</v>
      </c>
      <c r="C1153" s="1438" t="s">
        <v>6181</v>
      </c>
      <c r="D1153" s="1089" t="s">
        <v>3976</v>
      </c>
      <c r="E1153" s="1438">
        <v>90006562</v>
      </c>
      <c r="F1153" s="1132" t="s">
        <v>5553</v>
      </c>
      <c r="G1153" s="1132"/>
      <c r="H1153" s="1132"/>
      <c r="I1153" s="1132" t="str">
        <f t="shared" si="59"/>
        <v>---------</v>
      </c>
      <c r="J1153" s="1132" t="str">
        <f>IF(ISNUMBER(MATCH(F1153,Jan_Inputs_Calc!O:O,0)),"Jan","-")</f>
        <v>-</v>
      </c>
      <c r="K1153" s="1132" t="str">
        <f>IF(ISNUMBER(MATCH(F1153,Mar_Inputs_Calc_exHACC!O:O,0)),"Mar","-")</f>
        <v>-</v>
      </c>
      <c r="L1153" s="1132" t="str">
        <f>IF(ISNUMBER(MATCH(F1153,Jul_Inputs_Calc!P:P,0)),"Jul","-")</f>
        <v>-</v>
      </c>
      <c r="M1153" s="1132" t="str">
        <f>IF(ISNUMBER(MATCH(F1153,Sep_Inputs_Calc!O:O,0)),"Sep","-")</f>
        <v>-</v>
      </c>
      <c r="N1153" s="1132" t="str">
        <f>IF(ISNUMBER(MATCH(F1907,Oct_Inputs_Calc!O:O,0)),"Oct","-")</f>
        <v>-</v>
      </c>
      <c r="O1153" s="1132"/>
      <c r="P1153" s="1138" t="str">
        <f>IF(A1153=
"A",_xlfn.XLOOKUP(F1153,'Section A - Public Patients'!T:T,'Section A - Public Patients'!S:S),
IF(A1153="B",_xlfn.XLOOKUP(F1153,'Section B - Private Patients'!T:T,'Section B - Private Patients'!S:S),
IF(A1153="C",_xlfn.XLOOKUP(F1153,'Section C - Psych &amp; Mental Hlth'!T:T,'Section C - Psych &amp; Mental Hlth'!S:S),
IF(A1153="D",_xlfn.XLOOKUP(F1153,'Section D - Res Com.Care, MPHS '!T:T,'Section D - Res Com.Care, MPHS '!S:S),
IF(A1153="E",_xlfn.XLOOKUP(F1153,'Section E - Miscellaneous '!T:T,'Section E - Miscellaneous '!S:S))))))</f>
        <v>INPUT-ND</v>
      </c>
      <c r="Q1153" s="1145" t="str">
        <f>IF(A1153=
"A",_xlfn.XLOOKUP(F1153,'Section A - Public Patients'!T:T,'Section A - Public Patients'!V:V),
IF(A1153="B",_xlfn.XLOOKUP(F1153,'Section B - Private Patients'!T:T,'Section B - Private Patients'!V:V),
IF(A1153="C",_xlfn.XLOOKUP(F1153,'Section C - Psych &amp; Mental Hlth'!T:T,'Section C - Psych &amp; Mental Hlth'!V:V),
IF(A1153="D",_xlfn.XLOOKUP(F1153,'Section D - Res Com.Care, MPHS '!T:T,'Section D - Res Com.Care, MPHS '!V:V),
IF(A1153="E",_xlfn.XLOOKUP(F1153,'Section E - Miscellaneous '!T:T,'Section E - Miscellaneous '!V:V))))))</f>
        <v>E-5.4-028</v>
      </c>
      <c r="R1153" s="1202" t="str">
        <f t="shared" si="58"/>
        <v>Nil13. Application by possession licensee to change the licensee's approved security plan (Act, s 34D(2)(b))90006562</v>
      </c>
    </row>
    <row r="1154" spans="1:18" x14ac:dyDescent="0.2">
      <c r="A1154" s="1078" t="str">
        <f t="shared" si="57"/>
        <v>E</v>
      </c>
      <c r="B1154" s="1086" t="s">
        <v>4213</v>
      </c>
      <c r="C1154" s="1438" t="s">
        <v>6181</v>
      </c>
      <c r="D1154" s="1089" t="s">
        <v>3977</v>
      </c>
      <c r="E1154" s="1438">
        <v>90007549</v>
      </c>
      <c r="F1154" s="1132" t="s">
        <v>5554</v>
      </c>
      <c r="G1154" s="1132"/>
      <c r="H1154" s="1132"/>
      <c r="I1154" s="1132" t="str">
        <f t="shared" si="59"/>
        <v>---------</v>
      </c>
      <c r="J1154" s="1132" t="str">
        <f>IF(ISNUMBER(MATCH(F1154,Jan_Inputs_Calc!O:O,0)),"Jan","-")</f>
        <v>-</v>
      </c>
      <c r="K1154" s="1132" t="str">
        <f>IF(ISNUMBER(MATCH(F1154,Mar_Inputs_Calc_exHACC!O:O,0)),"Mar","-")</f>
        <v>-</v>
      </c>
      <c r="L1154" s="1132" t="str">
        <f>IF(ISNUMBER(MATCH(F1154,Jul_Inputs_Calc!P:P,0)),"Jul","-")</f>
        <v>-</v>
      </c>
      <c r="M1154" s="1132" t="str">
        <f>IF(ISNUMBER(MATCH(F1154,Sep_Inputs_Calc!O:O,0)),"Sep","-")</f>
        <v>-</v>
      </c>
      <c r="N1154" s="1132" t="str">
        <f>IF(ISNUMBER(MATCH(F1908,Oct_Inputs_Calc!O:O,0)),"Oct","-")</f>
        <v>-</v>
      </c>
      <c r="O1154" s="1132"/>
      <c r="P1154" s="1138" t="str">
        <f>IF(A1154=
"A",_xlfn.XLOOKUP(F1154,'Section A - Public Patients'!T:T,'Section A - Public Patients'!S:S),
IF(A1154="B",_xlfn.XLOOKUP(F1154,'Section B - Private Patients'!T:T,'Section B - Private Patients'!S:S),
IF(A1154="C",_xlfn.XLOOKUP(F1154,'Section C - Psych &amp; Mental Hlth'!T:T,'Section C - Psych &amp; Mental Hlth'!S:S),
IF(A1154="D",_xlfn.XLOOKUP(F1154,'Section D - Res Com.Care, MPHS '!T:T,'Section D - Res Com.Care, MPHS '!S:S),
IF(A1154="E",_xlfn.XLOOKUP(F1154,'Section E - Miscellaneous '!T:T,'Section E - Miscellaneous '!S:S))))))</f>
        <v>INPUT-ND</v>
      </c>
      <c r="Q1154" s="1145" t="str">
        <f>IF(A1154=
"A",_xlfn.XLOOKUP(F1154,'Section A - Public Patients'!T:T,'Section A - Public Patients'!V:V),
IF(A1154="B",_xlfn.XLOOKUP(F1154,'Section B - Private Patients'!T:T,'Section B - Private Patients'!V:V),
IF(A1154="C",_xlfn.XLOOKUP(F1154,'Section C - Psych &amp; Mental Hlth'!T:T,'Section C - Psych &amp; Mental Hlth'!V:V),
IF(A1154="D",_xlfn.XLOOKUP(F1154,'Section D - Res Com.Care, MPHS '!T:T,'Section D - Res Com.Care, MPHS '!V:V),
IF(A1154="E",_xlfn.XLOOKUP(F1154,'Section E - Miscellaneous '!T:T,'Section E - Miscellaneous '!V:V))))))</f>
        <v>E-5.4-029</v>
      </c>
      <c r="R1154" s="1202" t="str">
        <f t="shared" si="58"/>
        <v>Nil14. Application for approval of a transport security plan (Act, s 34J(1)(c)(iii))90007549</v>
      </c>
    </row>
    <row r="1155" spans="1:18" ht="25.5" x14ac:dyDescent="0.2">
      <c r="A1155" s="1078" t="str">
        <f t="shared" si="57"/>
        <v>E</v>
      </c>
      <c r="B1155" s="1086" t="s">
        <v>4213</v>
      </c>
      <c r="C1155" s="1438" t="s">
        <v>6181</v>
      </c>
      <c r="D1155" s="1089" t="s">
        <v>3978</v>
      </c>
      <c r="E1155" s="1438">
        <v>90006069</v>
      </c>
      <c r="F1155" s="1132" t="s">
        <v>5555</v>
      </c>
      <c r="G1155" s="1132"/>
      <c r="H1155" s="1132"/>
      <c r="I1155" s="1132" t="str">
        <f t="shared" si="59"/>
        <v>---------</v>
      </c>
      <c r="J1155" s="1132" t="str">
        <f>IF(ISNUMBER(MATCH(F1155,Jan_Inputs_Calc!O:O,0)),"Jan","-")</f>
        <v>-</v>
      </c>
      <c r="K1155" s="1132" t="str">
        <f>IF(ISNUMBER(MATCH(F1155,Mar_Inputs_Calc_exHACC!O:O,0)),"Mar","-")</f>
        <v>-</v>
      </c>
      <c r="L1155" s="1132" t="str">
        <f>IF(ISNUMBER(MATCH(F1155,Jul_Inputs_Calc!P:P,0)),"Jul","-")</f>
        <v>-</v>
      </c>
      <c r="M1155" s="1132" t="str">
        <f>IF(ISNUMBER(MATCH(F1155,Sep_Inputs_Calc!O:O,0)),"Sep","-")</f>
        <v>-</v>
      </c>
      <c r="N1155" s="1132" t="str">
        <f>IF(ISNUMBER(MATCH(F1909,Oct_Inputs_Calc!O:O,0)),"Oct","-")</f>
        <v>-</v>
      </c>
      <c r="O1155" s="1132"/>
      <c r="P1155" s="1138" t="str">
        <f>IF(A1155=
"A",_xlfn.XLOOKUP(F1155,'Section A - Public Patients'!T:T,'Section A - Public Patients'!S:S),
IF(A1155="B",_xlfn.XLOOKUP(F1155,'Section B - Private Patients'!T:T,'Section B - Private Patients'!S:S),
IF(A1155="C",_xlfn.XLOOKUP(F1155,'Section C - Psych &amp; Mental Hlth'!T:T,'Section C - Psych &amp; Mental Hlth'!S:S),
IF(A1155="D",_xlfn.XLOOKUP(F1155,'Section D - Res Com.Care, MPHS '!T:T,'Section D - Res Com.Care, MPHS '!S:S),
IF(A1155="E",_xlfn.XLOOKUP(F1155,'Section E - Miscellaneous '!T:T,'Section E - Miscellaneous '!S:S))))))</f>
        <v>INPUT-ND</v>
      </c>
      <c r="Q1155" s="1145" t="str">
        <f>IF(A1155=
"A",_xlfn.XLOOKUP(F1155,'Section A - Public Patients'!T:T,'Section A - Public Patients'!V:V),
IF(A1155="B",_xlfn.XLOOKUP(F1155,'Section B - Private Patients'!T:T,'Section B - Private Patients'!V:V),
IF(A1155="C",_xlfn.XLOOKUP(F1155,'Section C - Psych &amp; Mental Hlth'!T:T,'Section C - Psych &amp; Mental Hlth'!V:V),
IF(A1155="D",_xlfn.XLOOKUP(F1155,'Section D - Res Com.Care, MPHS '!T:T,'Section D - Res Com.Care, MPHS '!V:V),
IF(A1155="E",_xlfn.XLOOKUP(F1155,'Section E - Miscellaneous '!T:T,'Section E - Miscellaneous '!V:V))))))</f>
        <v>E-5.4-030</v>
      </c>
      <c r="R1155" s="1202" t="str">
        <f t="shared" si="58"/>
        <v>Nil15. Application by transport security plan holder to change the holder's approved transport security plan (Act, section 34O(2)(b))90006069</v>
      </c>
    </row>
    <row r="1156" spans="1:18" ht="38.25" x14ac:dyDescent="0.2">
      <c r="A1156" s="1078" t="str">
        <f t="shared" si="57"/>
        <v>E</v>
      </c>
      <c r="B1156" s="1086" t="s">
        <v>4213</v>
      </c>
      <c r="C1156" s="1438" t="s">
        <v>6181</v>
      </c>
      <c r="D1156" s="1089" t="s">
        <v>3979</v>
      </c>
      <c r="E1156" s="1438">
        <v>90007550</v>
      </c>
      <c r="F1156" s="1132" t="s">
        <v>5556</v>
      </c>
      <c r="G1156" s="1132"/>
      <c r="H1156" s="1132"/>
      <c r="I1156" s="1132" t="str">
        <f t="shared" si="59"/>
        <v>---------</v>
      </c>
      <c r="J1156" s="1132" t="str">
        <f>IF(ISNUMBER(MATCH(F1156,Jan_Inputs_Calc!O:O,0)),"Jan","-")</f>
        <v>-</v>
      </c>
      <c r="K1156" s="1132" t="str">
        <f>IF(ISNUMBER(MATCH(F1156,Mar_Inputs_Calc_exHACC!O:O,0)),"Mar","-")</f>
        <v>-</v>
      </c>
      <c r="L1156" s="1132" t="str">
        <f>IF(ISNUMBER(MATCH(F1156,Jul_Inputs_Calc!P:P,0)),"Jul","-")</f>
        <v>-</v>
      </c>
      <c r="M1156" s="1132" t="str">
        <f>IF(ISNUMBER(MATCH(F1156,Sep_Inputs_Calc!O:O,0)),"Sep","-")</f>
        <v>-</v>
      </c>
      <c r="N1156" s="1132" t="str">
        <f>IF(ISNUMBER(MATCH(F1910,Oct_Inputs_Calc!O:O,0)),"Oct","-")</f>
        <v>-</v>
      </c>
      <c r="O1156" s="1132"/>
      <c r="P1156" s="1138" t="str">
        <f>IF(A1156=
"A",_xlfn.XLOOKUP(F1156,'Section A - Public Patients'!T:T,'Section A - Public Patients'!S:S),
IF(A1156="B",_xlfn.XLOOKUP(F1156,'Section B - Private Patients'!T:T,'Section B - Private Patients'!S:S),
IF(A1156="C",_xlfn.XLOOKUP(F1156,'Section C - Psych &amp; Mental Hlth'!T:T,'Section C - Psych &amp; Mental Hlth'!S:S),
IF(A1156="D",_xlfn.XLOOKUP(F1156,'Section D - Res Com.Care, MPHS '!T:T,'Section D - Res Com.Care, MPHS '!S:S),
IF(A1156="E",_xlfn.XLOOKUP(F1156,'Section E - Miscellaneous '!T:T,'Section E - Miscellaneous '!S:S))))))</f>
        <v>INPUT-ND</v>
      </c>
      <c r="Q1156" s="1145" t="str">
        <f>IF(A1156=
"A",_xlfn.XLOOKUP(F1156,'Section A - Public Patients'!T:T,'Section A - Public Patients'!V:V),
IF(A1156="B",_xlfn.XLOOKUP(F1156,'Section B - Private Patients'!T:T,'Section B - Private Patients'!V:V),
IF(A1156="C",_xlfn.XLOOKUP(F1156,'Section C - Psych &amp; Mental Hlth'!T:T,'Section C - Psych &amp; Mental Hlth'!V:V),
IF(A1156="D",_xlfn.XLOOKUP(F1156,'Section D - Res Com.Care, MPHS '!T:T,'Section D - Res Com.Care, MPHS '!V:V),
IF(A1156="E",_xlfn.XLOOKUP(F1156,'Section E - Miscellaneous '!T:T,'Section E - Miscellaneous '!V:V))))))</f>
        <v>E-5.4-031</v>
      </c>
      <c r="R1156" s="1202" t="str">
        <f t="shared" si="58"/>
        <v>Nil16. Application by the holder of a conditional Act instrument to change the conditions of the instrument imposed by the chief executive (Act, section 96(2)(b))90007550</v>
      </c>
    </row>
    <row r="1157" spans="1:18" ht="25.5" x14ac:dyDescent="0.2">
      <c r="A1157" s="1078" t="str">
        <f t="shared" si="57"/>
        <v>E</v>
      </c>
      <c r="B1157" s="1086" t="s">
        <v>4213</v>
      </c>
      <c r="C1157" s="1438" t="s">
        <v>6181</v>
      </c>
      <c r="D1157" s="1089" t="s">
        <v>3980</v>
      </c>
      <c r="E1157" s="1438">
        <v>90006563</v>
      </c>
      <c r="F1157" s="1132" t="s">
        <v>5557</v>
      </c>
      <c r="G1157" s="1132"/>
      <c r="H1157" s="1132"/>
      <c r="I1157" s="1132" t="str">
        <f t="shared" si="59"/>
        <v>---------</v>
      </c>
      <c r="J1157" s="1132" t="str">
        <f>IF(ISNUMBER(MATCH(F1157,Jan_Inputs_Calc!O:O,0)),"Jan","-")</f>
        <v>-</v>
      </c>
      <c r="K1157" s="1132" t="str">
        <f>IF(ISNUMBER(MATCH(F1157,Mar_Inputs_Calc_exHACC!O:O,0)),"Mar","-")</f>
        <v>-</v>
      </c>
      <c r="L1157" s="1132" t="str">
        <f>IF(ISNUMBER(MATCH(F1157,Jul_Inputs_Calc!P:P,0)),"Jul","-")</f>
        <v>-</v>
      </c>
      <c r="M1157" s="1132" t="str">
        <f>IF(ISNUMBER(MATCH(F1157,Sep_Inputs_Calc!O:O,0)),"Sep","-")</f>
        <v>-</v>
      </c>
      <c r="N1157" s="1132" t="str">
        <f>IF(ISNUMBER(MATCH(F1911,Oct_Inputs_Calc!O:O,0)),"Oct","-")</f>
        <v>-</v>
      </c>
      <c r="O1157" s="1132"/>
      <c r="P1157" s="1138" t="str">
        <f>IF(A1157=
"A",_xlfn.XLOOKUP(F1157,'Section A - Public Patients'!T:T,'Section A - Public Patients'!S:S),
IF(A1157="B",_xlfn.XLOOKUP(F1157,'Section B - Private Patients'!T:T,'Section B - Private Patients'!S:S),
IF(A1157="C",_xlfn.XLOOKUP(F1157,'Section C - Psych &amp; Mental Hlth'!T:T,'Section C - Psych &amp; Mental Hlth'!S:S),
IF(A1157="D",_xlfn.XLOOKUP(F1157,'Section D - Res Com.Care, MPHS '!T:T,'Section D - Res Com.Care, MPHS '!S:S),
IF(A1157="E",_xlfn.XLOOKUP(F1157,'Section E - Miscellaneous '!T:T,'Section E - Miscellaneous '!S:S))))))</f>
        <v>INPUT-ND</v>
      </c>
      <c r="Q1157" s="1145" t="str">
        <f>IF(A1157=
"A",_xlfn.XLOOKUP(F1157,'Section A - Public Patients'!T:T,'Section A - Public Patients'!V:V),
IF(A1157="B",_xlfn.XLOOKUP(F1157,'Section B - Private Patients'!T:T,'Section B - Private Patients'!V:V),
IF(A1157="C",_xlfn.XLOOKUP(F1157,'Section C - Psych &amp; Mental Hlth'!T:T,'Section C - Psych &amp; Mental Hlth'!V:V),
IF(A1157="D",_xlfn.XLOOKUP(F1157,'Section D - Res Com.Care, MPHS '!T:T,'Section D - Res Com.Care, MPHS '!V:V),
IF(A1157="E",_xlfn.XLOOKUP(F1157,'Section E - Miscellaneous '!T:T,'Section E - Miscellaneous '!V:V))))))</f>
        <v>E-5.4-032</v>
      </c>
      <c r="R1157" s="1202" t="str">
        <f t="shared" si="58"/>
        <v>Nil17. Issue of an Act instrument to replace a lost, stolen, destroyed or damaged Act instrument (Act, section 101(4))90006563</v>
      </c>
    </row>
    <row r="1158" spans="1:18" x14ac:dyDescent="0.2">
      <c r="A1158" s="1078" t="str">
        <f t="shared" si="57"/>
        <v>E</v>
      </c>
      <c r="B1158" s="1086" t="s">
        <v>4213</v>
      </c>
      <c r="C1158" s="1438" t="s">
        <v>6181</v>
      </c>
      <c r="D1158" s="1089" t="s">
        <v>3981</v>
      </c>
      <c r="E1158" s="1438">
        <v>90007551</v>
      </c>
      <c r="F1158" s="1132" t="s">
        <v>5558</v>
      </c>
      <c r="G1158" s="1132"/>
      <c r="H1158" s="1132"/>
      <c r="I1158" s="1132" t="str">
        <f t="shared" si="59"/>
        <v>---------</v>
      </c>
      <c r="J1158" s="1132" t="str">
        <f>IF(ISNUMBER(MATCH(F1158,Jan_Inputs_Calc!O:O,0)),"Jan","-")</f>
        <v>-</v>
      </c>
      <c r="K1158" s="1132" t="str">
        <f>IF(ISNUMBER(MATCH(F1158,Mar_Inputs_Calc_exHACC!O:O,0)),"Mar","-")</f>
        <v>-</v>
      </c>
      <c r="L1158" s="1132" t="str">
        <f>IF(ISNUMBER(MATCH(F1158,Jul_Inputs_Calc!P:P,0)),"Jul","-")</f>
        <v>-</v>
      </c>
      <c r="M1158" s="1132" t="str">
        <f>IF(ISNUMBER(MATCH(F1158,Sep_Inputs_Calc!O:O,0)),"Sep","-")</f>
        <v>-</v>
      </c>
      <c r="N1158" s="1132" t="str">
        <f>IF(ISNUMBER(MATCH(F1912,Oct_Inputs_Calc!O:O,0)),"Oct","-")</f>
        <v>-</v>
      </c>
      <c r="O1158" s="1132"/>
      <c r="P1158" s="1138" t="str">
        <f>IF(A1158=
"A",_xlfn.XLOOKUP(F1158,'Section A - Public Patients'!T:T,'Section A - Public Patients'!S:S),
IF(A1158="B",_xlfn.XLOOKUP(F1158,'Section B - Private Patients'!T:T,'Section B - Private Patients'!S:S),
IF(A1158="C",_xlfn.XLOOKUP(F1158,'Section C - Psych &amp; Mental Hlth'!T:T,'Section C - Psych &amp; Mental Hlth'!S:S),
IF(A1158="D",_xlfn.XLOOKUP(F1158,'Section D - Res Com.Care, MPHS '!T:T,'Section D - Res Com.Care, MPHS '!S:S),
IF(A1158="E",_xlfn.XLOOKUP(F1158,'Section E - Miscellaneous '!T:T,'Section E - Miscellaneous '!S:S))))))</f>
        <v>INPUT-ND</v>
      </c>
      <c r="Q1158" s="1145" t="str">
        <f>IF(A1158=
"A",_xlfn.XLOOKUP(F1158,'Section A - Public Patients'!T:T,'Section A - Public Patients'!V:V),
IF(A1158="B",_xlfn.XLOOKUP(F1158,'Section B - Private Patients'!T:T,'Section B - Private Patients'!V:V),
IF(A1158="C",_xlfn.XLOOKUP(F1158,'Section C - Psych &amp; Mental Hlth'!T:T,'Section C - Psych &amp; Mental Hlth'!V:V),
IF(A1158="D",_xlfn.XLOOKUP(F1158,'Section D - Res Com.Care, MPHS '!T:T,'Section D - Res Com.Care, MPHS '!V:V),
IF(A1158="E",_xlfn.XLOOKUP(F1158,'Section E - Miscellaneous '!T:T,'Section E - Miscellaneous '!V:V))))))</f>
        <v>E-5.4-033</v>
      </c>
      <c r="R1158" s="1202" t="str">
        <f t="shared" si="58"/>
        <v>Nil18. Security check and criminal history check (Act, s 103A(3))90007551</v>
      </c>
    </row>
    <row r="1159" spans="1:18" x14ac:dyDescent="0.2">
      <c r="A1159" s="1078" t="str">
        <f t="shared" si="57"/>
        <v>E</v>
      </c>
      <c r="B1159" s="1086" t="s">
        <v>4213</v>
      </c>
      <c r="C1159" s="1438" t="s">
        <v>6181</v>
      </c>
      <c r="D1159" s="1089" t="s">
        <v>3982</v>
      </c>
      <c r="E1159" s="1438">
        <v>90005699</v>
      </c>
      <c r="F1159" s="1132" t="s">
        <v>5559</v>
      </c>
      <c r="G1159" s="1132"/>
      <c r="H1159" s="1132"/>
      <c r="I1159" s="1132" t="str">
        <f t="shared" si="59"/>
        <v>---------</v>
      </c>
      <c r="J1159" s="1132" t="str">
        <f>IF(ISNUMBER(MATCH(F1159,Jan_Inputs_Calc!O:O,0)),"Jan","-")</f>
        <v>-</v>
      </c>
      <c r="K1159" s="1132" t="str">
        <f>IF(ISNUMBER(MATCH(F1159,Mar_Inputs_Calc_exHACC!O:O,0)),"Mar","-")</f>
        <v>-</v>
      </c>
      <c r="L1159" s="1132" t="str">
        <f>IF(ISNUMBER(MATCH(F1159,Jul_Inputs_Calc!P:P,0)),"Jul","-")</f>
        <v>-</v>
      </c>
      <c r="M1159" s="1132" t="str">
        <f>IF(ISNUMBER(MATCH(F1159,Sep_Inputs_Calc!O:O,0)),"Sep","-")</f>
        <v>-</v>
      </c>
      <c r="N1159" s="1132" t="str">
        <f>IF(ISNUMBER(MATCH(F1913,Oct_Inputs_Calc!O:O,0)),"Oct","-")</f>
        <v>-</v>
      </c>
      <c r="O1159" s="1132"/>
      <c r="P1159" s="1138" t="str">
        <f>IF(A1159=
"A",_xlfn.XLOOKUP(F1159,'Section A - Public Patients'!T:T,'Section A - Public Patients'!S:S),
IF(A1159="B",_xlfn.XLOOKUP(F1159,'Section B - Private Patients'!T:T,'Section B - Private Patients'!S:S),
IF(A1159="C",_xlfn.XLOOKUP(F1159,'Section C - Psych &amp; Mental Hlth'!T:T,'Section C - Psych &amp; Mental Hlth'!S:S),
IF(A1159="D",_xlfn.XLOOKUP(F1159,'Section D - Res Com.Care, MPHS '!T:T,'Section D - Res Com.Care, MPHS '!S:S),
IF(A1159="E",_xlfn.XLOOKUP(F1159,'Section E - Miscellaneous '!T:T,'Section E - Miscellaneous '!S:S))))))</f>
        <v>INPUT-ND</v>
      </c>
      <c r="Q1159" s="1145" t="str">
        <f>IF(A1159=
"A",_xlfn.XLOOKUP(F1159,'Section A - Public Patients'!T:T,'Section A - Public Patients'!V:V),
IF(A1159="B",_xlfn.XLOOKUP(F1159,'Section B - Private Patients'!T:T,'Section B - Private Patients'!V:V),
IF(A1159="C",_xlfn.XLOOKUP(F1159,'Section C - Psych &amp; Mental Hlth'!T:T,'Section C - Psych &amp; Mental Hlth'!V:V),
IF(A1159="D",_xlfn.XLOOKUP(F1159,'Section D - Res Com.Care, MPHS '!T:T,'Section D - Res Com.Care, MPHS '!V:V),
IF(A1159="E",_xlfn.XLOOKUP(F1159,'Section E - Miscellaneous '!T:T,'Section E - Miscellaneous '!V:V))))))</f>
        <v>E-5.4-034</v>
      </c>
      <c r="R1159" s="1202" t="str">
        <f t="shared" si="58"/>
        <v>Nil19. Copy of the register or a part of it (for each page (Act, s 208(c))90005699</v>
      </c>
    </row>
    <row r="1160" spans="1:18" x14ac:dyDescent="0.2">
      <c r="A1160" s="1078" t="str">
        <f t="shared" si="57"/>
        <v>E</v>
      </c>
      <c r="B1160" s="1086" t="s">
        <v>1669</v>
      </c>
      <c r="C1160" s="1438" t="s">
        <v>6181</v>
      </c>
      <c r="D1160" s="1089" t="s">
        <v>4244</v>
      </c>
      <c r="E1160" s="1438">
        <v>90007554</v>
      </c>
      <c r="F1160" s="1132" t="s">
        <v>5560</v>
      </c>
      <c r="G1160" s="1132"/>
      <c r="H1160" s="1132"/>
      <c r="I1160" s="1132" t="str">
        <f t="shared" si="59"/>
        <v>---------</v>
      </c>
      <c r="J1160" s="1132" t="str">
        <f>IF(ISNUMBER(MATCH(F1160,Jan_Inputs_Calc!O:O,0)),"Jan","-")</f>
        <v>-</v>
      </c>
      <c r="K1160" s="1132" t="str">
        <f>IF(ISNUMBER(MATCH(F1160,Mar_Inputs_Calc_exHACC!O:O,0)),"Mar","-")</f>
        <v>-</v>
      </c>
      <c r="L1160" s="1132" t="str">
        <f>IF(ISNUMBER(MATCH(F1160,Jul_Inputs_Calc!P:P,0)),"Jul","-")</f>
        <v>-</v>
      </c>
      <c r="M1160" s="1132" t="str">
        <f>IF(ISNUMBER(MATCH(F1160,Sep_Inputs_Calc!O:O,0)),"Sep","-")</f>
        <v>-</v>
      </c>
      <c r="N1160" s="1132" t="str">
        <f>IF(ISNUMBER(MATCH(F1914,Oct_Inputs_Calc!O:O,0)),"Oct","-")</f>
        <v>-</v>
      </c>
      <c r="O1160" s="1132"/>
      <c r="P1160" s="1138" t="str">
        <f>IF(A1160=
"A",_xlfn.XLOOKUP(F1160,'Section A - Public Patients'!T:T,'Section A - Public Patients'!S:S),
IF(A1160="B",_xlfn.XLOOKUP(F1160,'Section B - Private Patients'!T:T,'Section B - Private Patients'!S:S),
IF(A1160="C",_xlfn.XLOOKUP(F1160,'Section C - Psych &amp; Mental Hlth'!T:T,'Section C - Psych &amp; Mental Hlth'!S:S),
IF(A1160="D",_xlfn.XLOOKUP(F1160,'Section D - Res Com.Care, MPHS '!T:T,'Section D - Res Com.Care, MPHS '!S:S),
IF(A1160="E",_xlfn.XLOOKUP(F1160,'Section E - Miscellaneous '!T:T,'Section E - Miscellaneous '!S:S))))))</f>
        <v>INPUT-ND</v>
      </c>
      <c r="Q1160" s="1145" t="str">
        <f>IF(A1160=
"A",_xlfn.XLOOKUP(F1160,'Section A - Public Patients'!T:T,'Section A - Public Patients'!V:V),
IF(A1160="B",_xlfn.XLOOKUP(F1160,'Section B - Private Patients'!T:T,'Section B - Private Patients'!V:V),
IF(A1160="C",_xlfn.XLOOKUP(F1160,'Section C - Psych &amp; Mental Hlth'!T:T,'Section C - Psych &amp; Mental Hlth'!V:V),
IF(A1160="D",_xlfn.XLOOKUP(F1160,'Section D - Res Com.Care, MPHS '!T:T,'Section D - Res Com.Care, MPHS '!V:V),
IF(A1160="E",_xlfn.XLOOKUP(F1160,'Section E - Miscellaneous '!T:T,'Section E - Miscellaneous '!V:V))))))</f>
        <v>E-5.6-001</v>
      </c>
      <c r="R1160" s="1202" t="str">
        <f t="shared" si="58"/>
        <v>Nil(a) the application fee90007554</v>
      </c>
    </row>
    <row r="1161" spans="1:18" x14ac:dyDescent="0.2">
      <c r="A1161" s="1078" t="str">
        <f t="shared" si="57"/>
        <v>E</v>
      </c>
      <c r="B1161" s="1086" t="s">
        <v>1669</v>
      </c>
      <c r="C1161" s="1438" t="s">
        <v>6181</v>
      </c>
      <c r="D1161" s="1089" t="s">
        <v>4245</v>
      </c>
      <c r="E1161" s="1438">
        <v>90006565</v>
      </c>
      <c r="F1161" s="1132" t="s">
        <v>5561</v>
      </c>
      <c r="G1161" s="1132"/>
      <c r="H1161" s="1132"/>
      <c r="I1161" s="1132" t="str">
        <f t="shared" si="59"/>
        <v>---------</v>
      </c>
      <c r="J1161" s="1132" t="str">
        <f>IF(ISNUMBER(MATCH(F1161,Jan_Inputs_Calc!O:O,0)),"Jan","-")</f>
        <v>-</v>
      </c>
      <c r="K1161" s="1132" t="str">
        <f>IF(ISNUMBER(MATCH(F1161,Mar_Inputs_Calc_exHACC!O:O,0)),"Mar","-")</f>
        <v>-</v>
      </c>
      <c r="L1161" s="1132" t="str">
        <f>IF(ISNUMBER(MATCH(F1161,Jul_Inputs_Calc!P:P,0)),"Jul","-")</f>
        <v>-</v>
      </c>
      <c r="M1161" s="1132" t="str">
        <f>IF(ISNUMBER(MATCH(F1161,Sep_Inputs_Calc!O:O,0)),"Sep","-")</f>
        <v>-</v>
      </c>
      <c r="N1161" s="1132" t="str">
        <f>IF(ISNUMBER(MATCH(F1915,Oct_Inputs_Calc!O:O,0)),"Oct","-")</f>
        <v>-</v>
      </c>
      <c r="O1161" s="1132"/>
      <c r="P1161" s="1138" t="str">
        <f>IF(A1161=
"A",_xlfn.XLOOKUP(F1161,'Section A - Public Patients'!T:T,'Section A - Public Patients'!S:S),
IF(A1161="B",_xlfn.XLOOKUP(F1161,'Section B - Private Patients'!T:T,'Section B - Private Patients'!S:S),
IF(A1161="C",_xlfn.XLOOKUP(F1161,'Section C - Psych &amp; Mental Hlth'!T:T,'Section C - Psych &amp; Mental Hlth'!S:S),
IF(A1161="D",_xlfn.XLOOKUP(F1161,'Section D - Res Com.Care, MPHS '!T:T,'Section D - Res Com.Care, MPHS '!S:S),
IF(A1161="E",_xlfn.XLOOKUP(F1161,'Section E - Miscellaneous '!T:T,'Section E - Miscellaneous '!S:S))))))</f>
        <v>INPUT-ND</v>
      </c>
      <c r="Q1161" s="1145" t="str">
        <f>IF(A1161=
"A",_xlfn.XLOOKUP(F1161,'Section A - Public Patients'!T:T,'Section A - Public Patients'!V:V),
IF(A1161="B",_xlfn.XLOOKUP(F1161,'Section B - Private Patients'!T:T,'Section B - Private Patients'!V:V),
IF(A1161="C",_xlfn.XLOOKUP(F1161,'Section C - Psych &amp; Mental Hlth'!T:T,'Section C - Psych &amp; Mental Hlth'!V:V),
IF(A1161="D",_xlfn.XLOOKUP(F1161,'Section D - Res Com.Care, MPHS '!T:T,'Section D - Res Com.Care, MPHS '!V:V),
IF(A1161="E",_xlfn.XLOOKUP(F1161,'Section E - Miscellaneous '!T:T,'Section E - Miscellaneous '!V:V))))))</f>
        <v>E-5.6-002</v>
      </c>
      <c r="R1161" s="1202" t="str">
        <f t="shared" si="58"/>
        <v>Nil(b) the approval fee, for each year of the approval90006565</v>
      </c>
    </row>
    <row r="1162" spans="1:18" ht="25.5" x14ac:dyDescent="0.2">
      <c r="A1162" s="1078" t="str">
        <f t="shared" si="57"/>
        <v>E</v>
      </c>
      <c r="B1162" s="1086" t="s">
        <v>1669</v>
      </c>
      <c r="C1162" s="1438" t="s">
        <v>6181</v>
      </c>
      <c r="D1162" s="1089" t="s">
        <v>4246</v>
      </c>
      <c r="E1162" s="1438">
        <v>90007555</v>
      </c>
      <c r="F1162" s="1132" t="s">
        <v>5562</v>
      </c>
      <c r="G1162" s="1132"/>
      <c r="H1162" s="1132"/>
      <c r="I1162" s="1132" t="str">
        <f t="shared" si="59"/>
        <v>---------</v>
      </c>
      <c r="J1162" s="1132" t="str">
        <f>IF(ISNUMBER(MATCH(F1162,Jan_Inputs_Calc!O:O,0)),"Jan","-")</f>
        <v>-</v>
      </c>
      <c r="K1162" s="1132" t="str">
        <f>IF(ISNUMBER(MATCH(F1162,Mar_Inputs_Calc_exHACC!O:O,0)),"Mar","-")</f>
        <v>-</v>
      </c>
      <c r="L1162" s="1132" t="str">
        <f>IF(ISNUMBER(MATCH(F1162,Jul_Inputs_Calc!P:P,0)),"Jul","-")</f>
        <v>-</v>
      </c>
      <c r="M1162" s="1132" t="str">
        <f>IF(ISNUMBER(MATCH(F1162,Sep_Inputs_Calc!O:O,0)),"Sep","-")</f>
        <v>-</v>
      </c>
      <c r="N1162" s="1132" t="str">
        <f>IF(ISNUMBER(MATCH(F1916,Oct_Inputs_Calc!O:O,0)),"Oct","-")</f>
        <v>-</v>
      </c>
      <c r="O1162" s="1132"/>
      <c r="P1162" s="1138" t="str">
        <f>IF(A1162=
"A",_xlfn.XLOOKUP(F1162,'Section A - Public Patients'!T:T,'Section A - Public Patients'!S:S),
IF(A1162="B",_xlfn.XLOOKUP(F1162,'Section B - Private Patients'!T:T,'Section B - Private Patients'!S:S),
IF(A1162="C",_xlfn.XLOOKUP(F1162,'Section C - Psych &amp; Mental Hlth'!T:T,'Section C - Psych &amp; Mental Hlth'!S:S),
IF(A1162="D",_xlfn.XLOOKUP(F1162,'Section D - Res Com.Care, MPHS '!T:T,'Section D - Res Com.Care, MPHS '!S:S),
IF(A1162="E",_xlfn.XLOOKUP(F1162,'Section E - Miscellaneous '!T:T,'Section E - Miscellaneous '!S:S))))))</f>
        <v>INPUT-ND</v>
      </c>
      <c r="Q1162" s="1145" t="str">
        <f>IF(A1162=
"A",_xlfn.XLOOKUP(F1162,'Section A - Public Patients'!T:T,'Section A - Public Patients'!V:V),
IF(A1162="B",_xlfn.XLOOKUP(F1162,'Section B - Private Patients'!T:T,'Section B - Private Patients'!V:V),
IF(A1162="C",_xlfn.XLOOKUP(F1162,'Section C - Psych &amp; Mental Hlth'!T:T,'Section C - Psych &amp; Mental Hlth'!V:V),
IF(A1162="D",_xlfn.XLOOKUP(F1162,'Section D - Res Com.Care, MPHS '!T:T,'Section D - Res Com.Care, MPHS '!V:V),
IF(A1162="E",_xlfn.XLOOKUP(F1162,'Section E - Miscellaneous '!T:T,'Section E - Miscellaneous '!V:V))))))</f>
        <v>E-5.6-003</v>
      </c>
      <c r="R1162" s="1202" t="str">
        <f t="shared" si="58"/>
        <v>Nil2. Application for renewal of an approval as an auditor (Act, s 151(2)(c)), for each year of the approval 90007555</v>
      </c>
    </row>
    <row r="1163" spans="1:18" ht="25.5" x14ac:dyDescent="0.2">
      <c r="A1163" s="1078" t="str">
        <f t="shared" si="57"/>
        <v>E</v>
      </c>
      <c r="B1163" s="1086" t="s">
        <v>1669</v>
      </c>
      <c r="C1163" s="1438" t="s">
        <v>6181</v>
      </c>
      <c r="D1163" s="1089" t="s">
        <v>4247</v>
      </c>
      <c r="E1163" s="1438">
        <v>90005823</v>
      </c>
      <c r="F1163" s="1132" t="s">
        <v>5563</v>
      </c>
      <c r="G1163" s="1132"/>
      <c r="H1163" s="1132"/>
      <c r="I1163" s="1132" t="str">
        <f t="shared" si="59"/>
        <v>---------</v>
      </c>
      <c r="J1163" s="1132" t="str">
        <f>IF(ISNUMBER(MATCH(F1163,Jan_Inputs_Calc!O:O,0)),"Jan","-")</f>
        <v>-</v>
      </c>
      <c r="K1163" s="1132" t="str">
        <f>IF(ISNUMBER(MATCH(F1163,Mar_Inputs_Calc_exHACC!O:O,0)),"Mar","-")</f>
        <v>-</v>
      </c>
      <c r="L1163" s="1132" t="str">
        <f>IF(ISNUMBER(MATCH(F1163,Jul_Inputs_Calc!P:P,0)),"Jul","-")</f>
        <v>-</v>
      </c>
      <c r="M1163" s="1132" t="str">
        <f>IF(ISNUMBER(MATCH(F1163,Sep_Inputs_Calc!O:O,0)),"Sep","-")</f>
        <v>-</v>
      </c>
      <c r="N1163" s="1132" t="str">
        <f>IF(ISNUMBER(MATCH(F1917,Oct_Inputs_Calc!O:O,0)),"Oct","-")</f>
        <v>-</v>
      </c>
      <c r="O1163" s="1132"/>
      <c r="P1163" s="1138" t="str">
        <f>IF(A1163=
"A",_xlfn.XLOOKUP(F1163,'Section A - Public Patients'!T:T,'Section A - Public Patients'!S:S),
IF(A1163="B",_xlfn.XLOOKUP(F1163,'Section B - Private Patients'!T:T,'Section B - Private Patients'!S:S),
IF(A1163="C",_xlfn.XLOOKUP(F1163,'Section C - Psych &amp; Mental Hlth'!T:T,'Section C - Psych &amp; Mental Hlth'!S:S),
IF(A1163="D",_xlfn.XLOOKUP(F1163,'Section D - Res Com.Care, MPHS '!T:T,'Section D - Res Com.Care, MPHS '!S:S),
IF(A1163="E",_xlfn.XLOOKUP(F1163,'Section E - Miscellaneous '!T:T,'Section E - Miscellaneous '!S:S))))))</f>
        <v>INPUT-ND</v>
      </c>
      <c r="Q1163" s="1145" t="str">
        <f>IF(A1163=
"A",_xlfn.XLOOKUP(F1163,'Section A - Public Patients'!T:T,'Section A - Public Patients'!V:V),
IF(A1163="B",_xlfn.XLOOKUP(F1163,'Section B - Private Patients'!T:T,'Section B - Private Patients'!V:V),
IF(A1163="C",_xlfn.XLOOKUP(F1163,'Section C - Psych &amp; Mental Hlth'!T:T,'Section C - Psych &amp; Mental Hlth'!V:V),
IF(A1163="D",_xlfn.XLOOKUP(F1163,'Section D - Res Com.Care, MPHS '!T:T,'Section D - Res Com.Care, MPHS '!V:V),
IF(A1163="E",_xlfn.XLOOKUP(F1163,'Section E - Miscellaneous '!T:T,'Section E - Miscellaneous '!V:V))))))</f>
        <v>E-5.6-004</v>
      </c>
      <c r="R1163" s="1202" t="str">
        <f t="shared" si="58"/>
        <v>Nil3. Application to amend the conditions of an approval as an auditor (Act, s 151(2)(c))90005823</v>
      </c>
    </row>
    <row r="1164" spans="1:18" ht="25.5" x14ac:dyDescent="0.2">
      <c r="A1164" s="1078" t="str">
        <f t="shared" si="57"/>
        <v>E</v>
      </c>
      <c r="B1164" s="1086" t="s">
        <v>1669</v>
      </c>
      <c r="C1164" s="1438" t="s">
        <v>6181</v>
      </c>
      <c r="D1164" s="1089" t="s">
        <v>4248</v>
      </c>
      <c r="E1164" s="1438">
        <v>90007556</v>
      </c>
      <c r="F1164" s="1132" t="s">
        <v>5564</v>
      </c>
      <c r="G1164" s="1132"/>
      <c r="H1164" s="1132"/>
      <c r="I1164" s="1132" t="str">
        <f t="shared" si="59"/>
        <v>---------</v>
      </c>
      <c r="J1164" s="1132" t="str">
        <f>IF(ISNUMBER(MATCH(F1164,Jan_Inputs_Calc!O:O,0)),"Jan","-")</f>
        <v>-</v>
      </c>
      <c r="K1164" s="1132" t="str">
        <f>IF(ISNUMBER(MATCH(F1164,Mar_Inputs_Calc_exHACC!O:O,0)),"Mar","-")</f>
        <v>-</v>
      </c>
      <c r="L1164" s="1132" t="str">
        <f>IF(ISNUMBER(MATCH(F1164,Jul_Inputs_Calc!P:P,0)),"Jul","-")</f>
        <v>-</v>
      </c>
      <c r="M1164" s="1132" t="str">
        <f>IF(ISNUMBER(MATCH(F1164,Sep_Inputs_Calc!O:O,0)),"Sep","-")</f>
        <v>-</v>
      </c>
      <c r="N1164" s="1132" t="str">
        <f>IF(ISNUMBER(MATCH(F1918,Oct_Inputs_Calc!O:O,0)),"Oct","-")</f>
        <v>-</v>
      </c>
      <c r="O1164" s="1132"/>
      <c r="P1164" s="1138" t="str">
        <f>IF(A1164=
"A",_xlfn.XLOOKUP(F1164,'Section A - Public Patients'!T:T,'Section A - Public Patients'!S:S),
IF(A1164="B",_xlfn.XLOOKUP(F1164,'Section B - Private Patients'!T:T,'Section B - Private Patients'!S:S),
IF(A1164="C",_xlfn.XLOOKUP(F1164,'Section C - Psych &amp; Mental Hlth'!T:T,'Section C - Psych &amp; Mental Hlth'!S:S),
IF(A1164="D",_xlfn.XLOOKUP(F1164,'Section D - Res Com.Care, MPHS '!T:T,'Section D - Res Com.Care, MPHS '!S:S),
IF(A1164="E",_xlfn.XLOOKUP(F1164,'Section E - Miscellaneous '!T:T,'Section E - Miscellaneous '!S:S))))))</f>
        <v>INPUT-ND</v>
      </c>
      <c r="Q1164" s="1145" t="str">
        <f>IF(A1164=
"A",_xlfn.XLOOKUP(F1164,'Section A - Public Patients'!T:T,'Section A - Public Patients'!V:V),
IF(A1164="B",_xlfn.XLOOKUP(F1164,'Section B - Private Patients'!T:T,'Section B - Private Patients'!V:V),
IF(A1164="C",_xlfn.XLOOKUP(F1164,'Section C - Psych &amp; Mental Hlth'!T:T,'Section C - Psych &amp; Mental Hlth'!V:V),
IF(A1164="D",_xlfn.XLOOKUP(F1164,'Section D - Res Com.Care, MPHS '!T:T,'Section D - Res Com.Care, MPHS '!V:V),
IF(A1164="E",_xlfn.XLOOKUP(F1164,'Section E - Miscellaneous '!T:T,'Section E - Miscellaneous '!V:V))))))</f>
        <v>E-5.6-005</v>
      </c>
      <c r="R1164" s="1202" t="str">
        <f t="shared" si="58"/>
        <v>Nil4. Application for replacement of a damaged, destroyed, lost or stolen auditor’s approval (Act, s 154(2)(c))90007556</v>
      </c>
    </row>
    <row r="1165" spans="1:18" ht="38.25" x14ac:dyDescent="0.2">
      <c r="A1165" s="1078" t="str">
        <f t="shared" si="57"/>
        <v>E</v>
      </c>
      <c r="B1165" s="1086" t="s">
        <v>1225</v>
      </c>
      <c r="C1165" s="1438" t="s">
        <v>6181</v>
      </c>
      <c r="D1165" s="1091" t="s">
        <v>1226</v>
      </c>
      <c r="E1165" s="1438" t="s">
        <v>6181</v>
      </c>
      <c r="F1165" s="1132" t="s">
        <v>5565</v>
      </c>
      <c r="G1165" s="1132"/>
      <c r="H1165" s="1132"/>
      <c r="I1165" s="1132" t="str">
        <f t="shared" si="59"/>
        <v>---------</v>
      </c>
      <c r="J1165" s="1132" t="str">
        <f>IF(ISNUMBER(MATCH(F1165,Jan_Inputs_Calc!O:O,0)),"Jan","-")</f>
        <v>-</v>
      </c>
      <c r="K1165" s="1132" t="str">
        <f>IF(ISNUMBER(MATCH(F1165,Mar_Inputs_Calc_exHACC!O:O,0)),"Mar","-")</f>
        <v>-</v>
      </c>
      <c r="L1165" s="1132" t="str">
        <f>IF(ISNUMBER(MATCH(F1165,Jul_Inputs_Calc!P:P,0)),"Jul","-")</f>
        <v>-</v>
      </c>
      <c r="M1165" s="1132" t="str">
        <f>IF(ISNUMBER(MATCH(F1165,Sep_Inputs_Calc!O:O,0)),"Sep","-")</f>
        <v>-</v>
      </c>
      <c r="N1165" s="1132" t="str">
        <f>IF(ISNUMBER(MATCH(F1919,Oct_Inputs_Calc!O:O,0)),"Oct","-")</f>
        <v>-</v>
      </c>
      <c r="O1165" s="1132"/>
      <c r="P1165" s="1138" t="str">
        <f>IF(A1165=
"A",_xlfn.XLOOKUP(F1165,'Section A - Public Patients'!T:T,'Section A - Public Patients'!S:S),
IF(A1165="B",_xlfn.XLOOKUP(F1165,'Section B - Private Patients'!T:T,'Section B - Private Patients'!S:S),
IF(A1165="C",_xlfn.XLOOKUP(F1165,'Section C - Psych &amp; Mental Hlth'!T:T,'Section C - Psych &amp; Mental Hlth'!S:S),
IF(A1165="D",_xlfn.XLOOKUP(F1165,'Section D - Res Com.Care, MPHS '!T:T,'Section D - Res Com.Care, MPHS '!S:S),
IF(A1165="E",_xlfn.XLOOKUP(F1165,'Section E - Miscellaneous '!T:T,'Section E - Miscellaneous '!S:S))))))</f>
        <v>SPECIAL</v>
      </c>
      <c r="Q1165" s="1145">
        <f>IF(A1165=
"A",_xlfn.XLOOKUP(F1165,'Section A - Public Patients'!T:T,'Section A - Public Patients'!V:V),
IF(A1165="B",_xlfn.XLOOKUP(F1165,'Section B - Private Patients'!T:T,'Section B - Private Patients'!V:V),
IF(A1165="C",_xlfn.XLOOKUP(F1165,'Section C - Psych &amp; Mental Hlth'!T:T,'Section C - Psych &amp; Mental Hlth'!V:V),
IF(A1165="D",_xlfn.XLOOKUP(F1165,'Section D - Res Com.Care, MPHS '!T:T,'Section D - Res Com.Care, MPHS '!V:V),
IF(A1165="E",_xlfn.XLOOKUP(F1165,'Section E - Miscellaneous '!T:T,'Section E - Miscellaneous '!V:V))))))</f>
        <v>0</v>
      </c>
      <c r="R1165" s="1202" t="str">
        <f t="shared" si="58"/>
        <v>NilRadiology facility charges (60% of current MBS schedule rebate - 85% or 95% or 100% non-admitted as per MBS). Also refer to ineligible and third party/compensable sections)Nil</v>
      </c>
    </row>
    <row r="1166" spans="1:18" ht="25.5" x14ac:dyDescent="0.2">
      <c r="A1166" s="1078" t="str">
        <f t="shared" si="57"/>
        <v>E</v>
      </c>
      <c r="B1166" s="1086" t="s">
        <v>1225</v>
      </c>
      <c r="C1166" s="1438" t="s">
        <v>6181</v>
      </c>
      <c r="D1166" s="1091" t="s">
        <v>1228</v>
      </c>
      <c r="E1166" s="1438" t="s">
        <v>6181</v>
      </c>
      <c r="F1166" s="1132" t="s">
        <v>5566</v>
      </c>
      <c r="G1166" s="1132"/>
      <c r="H1166" s="1132"/>
      <c r="I1166" s="1132" t="str">
        <f t="shared" si="59"/>
        <v>---------</v>
      </c>
      <c r="J1166" s="1132" t="str">
        <f>IF(ISNUMBER(MATCH(F1166,Jan_Inputs_Calc!O:O,0)),"Jan","-")</f>
        <v>-</v>
      </c>
      <c r="K1166" s="1132" t="str">
        <f>IF(ISNUMBER(MATCH(F1166,Mar_Inputs_Calc_exHACC!O:O,0)),"Mar","-")</f>
        <v>-</v>
      </c>
      <c r="L1166" s="1132" t="str">
        <f>IF(ISNUMBER(MATCH(F1166,Jul_Inputs_Calc!P:P,0)),"Jul","-")</f>
        <v>-</v>
      </c>
      <c r="M1166" s="1132" t="str">
        <f>IF(ISNUMBER(MATCH(F1166,Sep_Inputs_Calc!O:O,0)),"Sep","-")</f>
        <v>-</v>
      </c>
      <c r="N1166" s="1132" t="str">
        <f>IF(ISNUMBER(MATCH(F1920,Oct_Inputs_Calc!O:O,0)),"Oct","-")</f>
        <v>-</v>
      </c>
      <c r="O1166" s="1132"/>
      <c r="P1166" s="1138" t="str">
        <f>IF(A1166=
"A",_xlfn.XLOOKUP(F1166,'Section A - Public Patients'!T:T,'Section A - Public Patients'!S:S),
IF(A1166="B",_xlfn.XLOOKUP(F1166,'Section B - Private Patients'!T:T,'Section B - Private Patients'!S:S),
IF(A1166="C",_xlfn.XLOOKUP(F1166,'Section C - Psych &amp; Mental Hlth'!T:T,'Section C - Psych &amp; Mental Hlth'!S:S),
IF(A1166="D",_xlfn.XLOOKUP(F1166,'Section D - Res Com.Care, MPHS '!T:T,'Section D - Res Com.Care, MPHS '!S:S),
IF(A1166="E",_xlfn.XLOOKUP(F1166,'Section E - Miscellaneous '!T:T,'Section E - Miscellaneous '!S:S))))))</f>
        <v>SPECIAL</v>
      </c>
      <c r="Q1166" s="1145">
        <f>IF(A1166=
"A",_xlfn.XLOOKUP(F1166,'Section A - Public Patients'!T:T,'Section A - Public Patients'!V:V),
IF(A1166="B",_xlfn.XLOOKUP(F1166,'Section B - Private Patients'!T:T,'Section B - Private Patients'!V:V),
IF(A1166="C",_xlfn.XLOOKUP(F1166,'Section C - Psych &amp; Mental Hlth'!T:T,'Section C - Psych &amp; Mental Hlth'!V:V),
IF(A1166="D",_xlfn.XLOOKUP(F1166,'Section D - Res Com.Care, MPHS '!T:T,'Section D - Res Com.Care, MPHS '!V:V),
IF(A1166="E",_xlfn.XLOOKUP(F1166,'Section E - Miscellaneous '!T:T,'Section E - Miscellaneous '!V:V))))))</f>
        <v>0</v>
      </c>
      <c r="R1166" s="1202" t="str">
        <f t="shared" si="58"/>
        <v>NilRadiology facility charges (60% of current MBS schedule rebate - 75% inpatient). Also refer to ineligible and third party/compensable sections)Nil</v>
      </c>
    </row>
    <row r="1167" spans="1:18" ht="38.25" x14ac:dyDescent="0.2">
      <c r="A1167" s="1078" t="str">
        <f t="shared" si="57"/>
        <v>E</v>
      </c>
      <c r="B1167" s="1086" t="s">
        <v>1229</v>
      </c>
      <c r="C1167" s="1438" t="s">
        <v>6181</v>
      </c>
      <c r="D1167" s="1093" t="s">
        <v>4249</v>
      </c>
      <c r="E1167" s="1438" t="s">
        <v>6181</v>
      </c>
      <c r="F1167" s="1132" t="s">
        <v>5567</v>
      </c>
      <c r="G1167" s="1132"/>
      <c r="H1167" s="1132"/>
      <c r="I1167" s="1132" t="str">
        <f t="shared" si="59"/>
        <v>----Jul----</v>
      </c>
      <c r="J1167" s="1132" t="str">
        <f>IF(ISNUMBER(MATCH(F1167,Jan_Inputs_Calc!O:O,0)),"Jan","-")</f>
        <v>-</v>
      </c>
      <c r="K1167" s="1132" t="str">
        <f>IF(ISNUMBER(MATCH(F1167,Mar_Inputs_Calc_exHACC!O:O,0)),"Mar","-")</f>
        <v>-</v>
      </c>
      <c r="L1167" s="1132" t="str">
        <f>IF(ISNUMBER(MATCH(F1167,Jul_Inputs_Calc!P:P,0)),"Jul","-")</f>
        <v>Jul</v>
      </c>
      <c r="M1167" s="1132" t="str">
        <f>IF(ISNUMBER(MATCH(F1167,Sep_Inputs_Calc!O:O,0)),"Sep","-")</f>
        <v>-</v>
      </c>
      <c r="N1167" s="1132" t="str">
        <f>IF(ISNUMBER(MATCH(F1921,Oct_Inputs_Calc!O:O,0)),"Oct","-")</f>
        <v>-</v>
      </c>
      <c r="O1167" s="1132"/>
      <c r="P1167" s="1138" t="str">
        <f>IF(A1167=
"A",_xlfn.XLOOKUP(F1167,'Section A - Public Patients'!T:T,'Section A - Public Patients'!S:S),
IF(A1167="B",_xlfn.XLOOKUP(F1167,'Section B - Private Patients'!T:T,'Section B - Private Patients'!S:S),
IF(A1167="C",_xlfn.XLOOKUP(F1167,'Section C - Psych &amp; Mental Hlth'!T:T,'Section C - Psych &amp; Mental Hlth'!S:S),
IF(A1167="D",_xlfn.XLOOKUP(F1167,'Section D - Res Com.Care, MPHS '!T:T,'Section D - Res Com.Care, MPHS '!S:S),
IF(A1167="E",_xlfn.XLOOKUP(F1167,'Section E - Miscellaneous '!T:T,'Section E - Miscellaneous '!S:S))))))</f>
        <v>INPUT-ND</v>
      </c>
      <c r="Q1167" s="1145" t="str">
        <f>IF(A1167=
"A",_xlfn.XLOOKUP(F1167,'Section A - Public Patients'!T:T,'Section A - Public Patients'!V:V),
IF(A1167="B",_xlfn.XLOOKUP(F1167,'Section B - Private Patients'!T:T,'Section B - Private Patients'!V:V),
IF(A1167="C",_xlfn.XLOOKUP(F1167,'Section C - Psych &amp; Mental Hlth'!T:T,'Section C - Psych &amp; Mental Hlth'!V:V),
IF(A1167="D",_xlfn.XLOOKUP(F1167,'Section D - Res Com.Care, MPHS '!T:T,'Section D - Res Com.Care, MPHS '!V:V),
IF(A1167="E",_xlfn.XLOOKUP(F1167,'Section E - Miscellaneous '!T:T,'Section E - Miscellaneous '!V:V))))))</f>
        <v>E-6.1-003</v>
      </c>
      <c r="R1167" s="1202" t="str">
        <f t="shared" si="58"/>
        <v>NilFacility Fee &amp; Minor operating room (theatre) &amp; - for procedures performed anywhere in the facility by a private medical practitioner on a private patient - raised against the practitioner not the patient (+GST)Nil</v>
      </c>
    </row>
    <row r="1168" spans="1:18" ht="26.25" thickBot="1" x14ac:dyDescent="0.25">
      <c r="A1168" s="1078" t="str">
        <f t="shared" si="57"/>
        <v>E</v>
      </c>
      <c r="B1168" s="1098" t="s">
        <v>1230</v>
      </c>
      <c r="C1168" s="1100" t="s">
        <v>6181</v>
      </c>
      <c r="D1168" s="1099" t="s">
        <v>1231</v>
      </c>
      <c r="E1168" s="1100" t="s">
        <v>6181</v>
      </c>
      <c r="F1168" s="1136" t="s">
        <v>5568</v>
      </c>
      <c r="G1168" s="1136"/>
      <c r="H1168" s="1136"/>
      <c r="I1168" s="1136" t="str">
        <f t="shared" si="59"/>
        <v>---------</v>
      </c>
      <c r="J1168" s="1136" t="str">
        <f>IF(ISNUMBER(MATCH(F1168,Jan_Inputs_Calc!O:O,0)),"Jan","-")</f>
        <v>-</v>
      </c>
      <c r="K1168" s="1136" t="str">
        <f>IF(ISNUMBER(MATCH(F1168,Mar_Inputs_Calc_exHACC!O:O,0)),"Mar","-")</f>
        <v>-</v>
      </c>
      <c r="L1168" s="1136" t="str">
        <f>IF(ISNUMBER(MATCH(F1168,Jul_Inputs_Calc!P:P,0)),"Jul","-")</f>
        <v>-</v>
      </c>
      <c r="M1168" s="1136" t="str">
        <f>IF(ISNUMBER(MATCH(F1168,Sep_Inputs_Calc!O:O,0)),"Sep","-")</f>
        <v>-</v>
      </c>
      <c r="N1168" s="1136" t="str">
        <f>IF(ISNUMBER(MATCH(F1922,Oct_Inputs_Calc!O:O,0)),"Oct","-")</f>
        <v>-</v>
      </c>
      <c r="O1168" s="1136"/>
      <c r="P1168" s="1142" t="str">
        <f>IF(A1168=
"A",_xlfn.XLOOKUP(F1168,'Section A - Public Patients'!T:T,'Section A - Public Patients'!S:S),
IF(A1168="B",_xlfn.XLOOKUP(F1168,'Section B - Private Patients'!T:T,'Section B - Private Patients'!S:S),
IF(A1168="C",_xlfn.XLOOKUP(F1168,'Section C - Psych &amp; Mental Hlth'!T:T,'Section C - Psych &amp; Mental Hlth'!S:S),
IF(A1168="D",_xlfn.XLOOKUP(F1168,'Section D - Res Com.Care, MPHS '!T:T,'Section D - Res Com.Care, MPHS '!S:S),
IF(A1168="E",_xlfn.XLOOKUP(F1168,'Section E - Miscellaneous '!T:T,'Section E - Miscellaneous '!S:S))))))</f>
        <v>SPECIAL</v>
      </c>
      <c r="Q1168" s="1149">
        <f>IF(A1168=
"A",_xlfn.XLOOKUP(F1168,'Section A - Public Patients'!T:T,'Section A - Public Patients'!V:V),
IF(A1168="B",_xlfn.XLOOKUP(F1168,'Section B - Private Patients'!T:T,'Section B - Private Patients'!V:V),
IF(A1168="C",_xlfn.XLOOKUP(F1168,'Section C - Psych &amp; Mental Hlth'!T:T,'Section C - Psych &amp; Mental Hlth'!V:V),
IF(A1168="D",_xlfn.XLOOKUP(F1168,'Section D - Res Com.Care, MPHS '!T:T,'Section D - Res Com.Care, MPHS '!V:V),
IF(A1168="E",_xlfn.XLOOKUP(F1168,'Section E - Miscellaneous '!T:T,'Section E - Miscellaneous '!V:V))))))</f>
        <v>0</v>
      </c>
      <c r="R1168" s="1202" t="str">
        <f t="shared" si="58"/>
        <v>NilOther facility fees (other than theatre fees (443430): tenancy / rental agreements (420000)Nil</v>
      </c>
    </row>
  </sheetData>
  <autoFilter ref="A7:Z1168" xr:uid="{3A95E5A4-D497-4745-9D9D-DA18C08AFF96}"/>
  <mergeCells count="2">
    <mergeCell ref="D352:D353"/>
    <mergeCell ref="B943:B978"/>
  </mergeCells>
  <phoneticPr fontId="33" type="noConversion"/>
  <conditionalFormatting sqref="F990:H1048576 F8:H161 F163:H354">
    <cfRule type="duplicateValues" dxfId="91" priority="46"/>
  </conditionalFormatting>
  <conditionalFormatting sqref="F891:H895">
    <cfRule type="duplicateValues" dxfId="90" priority="44"/>
  </conditionalFormatting>
  <conditionalFormatting sqref="F896:H897">
    <cfRule type="duplicateValues" dxfId="89" priority="43"/>
  </conditionalFormatting>
  <conditionalFormatting sqref="F898:H900">
    <cfRule type="duplicateValues" dxfId="88" priority="42"/>
  </conditionalFormatting>
  <conditionalFormatting sqref="F901:H903">
    <cfRule type="duplicateValues" dxfId="87" priority="41"/>
  </conditionalFormatting>
  <conditionalFormatting sqref="F904:H911">
    <cfRule type="duplicateValues" dxfId="86" priority="40"/>
  </conditionalFormatting>
  <conditionalFormatting sqref="F912:H916">
    <cfRule type="duplicateValues" dxfId="85" priority="39"/>
  </conditionalFormatting>
  <conditionalFormatting sqref="Y8:Y10">
    <cfRule type="duplicateValues" dxfId="84" priority="37"/>
  </conditionalFormatting>
  <conditionalFormatting sqref="Y11:Y33">
    <cfRule type="duplicateValues" dxfId="83" priority="36"/>
  </conditionalFormatting>
  <conditionalFormatting sqref="Y34:Y57">
    <cfRule type="duplicateValues" dxfId="82" priority="35"/>
  </conditionalFormatting>
  <conditionalFormatting sqref="Y58:Y60">
    <cfRule type="duplicateValues" dxfId="81" priority="34"/>
  </conditionalFormatting>
  <conditionalFormatting sqref="F355:H890">
    <cfRule type="duplicateValues" dxfId="80" priority="140"/>
  </conditionalFormatting>
  <conditionalFormatting sqref="O1169:O1048576">
    <cfRule type="duplicateValues" dxfId="79" priority="31"/>
  </conditionalFormatting>
  <conditionalFormatting sqref="Y61:Y144">
    <cfRule type="duplicateValues" dxfId="78" priority="14"/>
  </conditionalFormatting>
  <conditionalFormatting sqref="G5">
    <cfRule type="containsText" dxfId="77" priority="13" operator="containsText" text="err">
      <formula>NOT(ISERROR(SEARCH("err",G5)))</formula>
    </cfRule>
  </conditionalFormatting>
  <conditionalFormatting sqref="E1:E161 E163:E942 E979:E1048576 C1:C1048576">
    <cfRule type="containsText" dxfId="76" priority="11" operator="containsText" text="Nil">
      <formula>NOT(ISERROR(SEARCH("Nil",C1)))</formula>
    </cfRule>
  </conditionalFormatting>
  <conditionalFormatting sqref="F162:H162">
    <cfRule type="duplicateValues" dxfId="75" priority="8"/>
  </conditionalFormatting>
  <conditionalFormatting sqref="E162">
    <cfRule type="duplicateValues" dxfId="74" priority="7"/>
  </conditionalFormatting>
  <conditionalFormatting sqref="E162">
    <cfRule type="containsText" dxfId="73" priority="6" operator="containsText" text="Nil">
      <formula>NOT(ISERROR(SEARCH("Nil",E162)))</formula>
    </cfRule>
  </conditionalFormatting>
  <conditionalFormatting sqref="Y145:Y146">
    <cfRule type="duplicateValues" dxfId="72" priority="3"/>
  </conditionalFormatting>
  <conditionalFormatting sqref="E979:E1168 E8:E161 E163:E942">
    <cfRule type="duplicateValues" dxfId="71" priority="289"/>
  </conditionalFormatting>
  <conditionalFormatting sqref="D943:D978">
    <cfRule type="duplicateValues" dxfId="70" priority="431"/>
  </conditionalFormatting>
  <conditionalFormatting sqref="F917:H989">
    <cfRule type="duplicateValues" dxfId="69" priority="433"/>
  </conditionalFormatting>
  <conditionalFormatting sqref="C8:C1168">
    <cfRule type="duplicateValues" dxfId="68" priority="435"/>
  </conditionalFormatting>
  <conditionalFormatting sqref="E943:E978">
    <cfRule type="duplicateValues" dxfId="67" priority="1"/>
  </conditionalFormatting>
  <hyperlinks>
    <hyperlink ref="D354" r:id="rId1" xr:uid="{CEAEDA79-5647-4186-9311-30758E68D8F0}"/>
    <hyperlink ref="D352" r:id="rId2" xr:uid="{CD88AF64-B9DB-4FE2-9648-BBD3E465B9AB}"/>
    <hyperlink ref="D997" r:id="rId3" xr:uid="{96C7EAA7-644A-4EBC-8834-A0E3393DAB1B}"/>
    <hyperlink ref="D993" r:id="rId4" xr:uid="{DACDF270-85F4-4FC8-BF38-55CCC385FE56}"/>
  </hyperlinks>
  <printOptions horizontalCentered="1" verticalCentered="1"/>
  <pageMargins left="0.35433070866141736" right="0.35433070866141736" top="0.78740157480314965" bottom="0.19685039370078741" header="0.19685039370078741" footer="0.19685039370078741"/>
  <pageSetup paperSize="8" scale="50" fitToHeight="0" orientation="landscape" cellComments="asDisplayed" r:id="rId5"/>
  <headerFooter scaleWithDoc="0" alignWithMargins="0">
    <oddFooter>&amp;C&amp;8Section A, page &amp;P of &amp;N</oddFooter>
  </headerFooter>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3EF8A-614B-49C3-9785-853A99D0E77A}">
  <sheetPr codeName="Sheet13"/>
  <dimension ref="B2:C6"/>
  <sheetViews>
    <sheetView workbookViewId="0">
      <selection activeCell="C7" sqref="C7"/>
    </sheetView>
  </sheetViews>
  <sheetFormatPr defaultRowHeight="12.75" x14ac:dyDescent="0.2"/>
  <sheetData>
    <row r="2" spans="2:3" x14ac:dyDescent="0.2">
      <c r="B2" t="s">
        <v>4361</v>
      </c>
      <c r="C2" t="s">
        <v>4366</v>
      </c>
    </row>
    <row r="3" spans="2:3" x14ac:dyDescent="0.2">
      <c r="B3" t="s">
        <v>4362</v>
      </c>
      <c r="C3" t="s">
        <v>4367</v>
      </c>
    </row>
    <row r="4" spans="2:3" x14ac:dyDescent="0.2">
      <c r="B4" t="s">
        <v>4363</v>
      </c>
      <c r="C4" t="s">
        <v>4368</v>
      </c>
    </row>
    <row r="5" spans="2:3" x14ac:dyDescent="0.2">
      <c r="B5" t="s">
        <v>4364</v>
      </c>
      <c r="C5" t="s">
        <v>4369</v>
      </c>
    </row>
    <row r="6" spans="2:3" x14ac:dyDescent="0.2">
      <c r="B6" t="s">
        <v>4365</v>
      </c>
      <c r="C6" t="s">
        <v>4370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F84A7-F526-4351-AE2E-6222054B7FD8}">
  <sheetPr codeName="Sheet14"/>
  <dimension ref="B2:H47"/>
  <sheetViews>
    <sheetView zoomScale="80" zoomScaleNormal="80" workbookViewId="0">
      <selection activeCell="S30" sqref="S30"/>
    </sheetView>
  </sheetViews>
  <sheetFormatPr defaultColWidth="9.140625" defaultRowHeight="15" x14ac:dyDescent="0.25"/>
  <cols>
    <col min="1" max="2" width="6" style="1151" customWidth="1"/>
    <col min="3" max="16384" width="9.140625" style="1151"/>
  </cols>
  <sheetData>
    <row r="2" spans="2:8" x14ac:dyDescent="0.25">
      <c r="B2" s="1194" t="s">
        <v>5674</v>
      </c>
      <c r="C2" s="1194"/>
      <c r="D2" s="1194"/>
      <c r="E2" s="1194"/>
    </row>
    <row r="4" spans="2:8" x14ac:dyDescent="0.25">
      <c r="C4" s="1150" t="s">
        <v>5625</v>
      </c>
      <c r="D4" s="1150"/>
      <c r="E4" s="1150"/>
    </row>
    <row r="5" spans="2:8" x14ac:dyDescent="0.25">
      <c r="C5" s="1151" t="s">
        <v>5626</v>
      </c>
    </row>
    <row r="6" spans="2:8" x14ac:dyDescent="0.25">
      <c r="C6" s="1151" t="s">
        <v>5627</v>
      </c>
    </row>
    <row r="8" spans="2:8" x14ac:dyDescent="0.25">
      <c r="C8" s="1150" t="s">
        <v>1914</v>
      </c>
      <c r="D8" s="1150"/>
      <c r="E8" s="1150"/>
    </row>
    <row r="9" spans="2:8" x14ac:dyDescent="0.25">
      <c r="C9" s="1151" t="s">
        <v>5628</v>
      </c>
      <c r="D9" s="1152"/>
      <c r="E9" s="1152"/>
      <c r="F9" s="1152"/>
      <c r="G9" s="1152"/>
      <c r="H9" s="1152"/>
    </row>
    <row r="12" spans="2:8" x14ac:dyDescent="0.25">
      <c r="B12" s="1194" t="s">
        <v>5682</v>
      </c>
      <c r="C12" s="1194"/>
      <c r="D12" s="1194"/>
      <c r="E12" s="1194"/>
    </row>
    <row r="14" spans="2:8" x14ac:dyDescent="0.25">
      <c r="C14" s="1207" t="s">
        <v>5625</v>
      </c>
      <c r="D14" s="1208"/>
      <c r="E14" s="1208"/>
      <c r="F14" s="1209"/>
    </row>
    <row r="15" spans="2:8" x14ac:dyDescent="0.25">
      <c r="C15" s="1210" t="s">
        <v>5698</v>
      </c>
      <c r="D15" s="1209"/>
      <c r="E15" s="1209"/>
      <c r="F15" s="1209"/>
    </row>
    <row r="16" spans="2:8" x14ac:dyDescent="0.25">
      <c r="C16" s="1210" t="s">
        <v>5699</v>
      </c>
      <c r="D16" s="1209"/>
      <c r="E16" s="1209"/>
      <c r="F16" s="1209"/>
    </row>
    <row r="17" spans="2:6" x14ac:dyDescent="0.25">
      <c r="C17" s="1210"/>
      <c r="D17" s="1209"/>
      <c r="E17" s="1209"/>
      <c r="F17" s="1209"/>
    </row>
    <row r="18" spans="2:6" x14ac:dyDescent="0.25">
      <c r="C18" s="1210" t="s">
        <v>5700</v>
      </c>
      <c r="D18" s="1209"/>
      <c r="E18" s="1209"/>
      <c r="F18" s="1209"/>
    </row>
    <row r="19" spans="2:6" x14ac:dyDescent="0.25">
      <c r="C19" s="1210"/>
      <c r="D19" s="1209"/>
      <c r="E19" s="1209"/>
      <c r="F19" s="1209"/>
    </row>
    <row r="20" spans="2:6" x14ac:dyDescent="0.25">
      <c r="C20" s="1210"/>
      <c r="D20" s="1209"/>
      <c r="E20" s="1209"/>
      <c r="F20" s="1209"/>
    </row>
    <row r="21" spans="2:6" x14ac:dyDescent="0.25">
      <c r="C21" s="1207" t="s">
        <v>1914</v>
      </c>
      <c r="D21" s="1208"/>
      <c r="E21" s="1208"/>
      <c r="F21" s="1209"/>
    </row>
    <row r="22" spans="2:6" x14ac:dyDescent="0.25">
      <c r="C22" s="1210" t="s">
        <v>5628</v>
      </c>
      <c r="D22" s="1209"/>
      <c r="E22" s="1209"/>
      <c r="F22" s="1209"/>
    </row>
    <row r="25" spans="2:6" x14ac:dyDescent="0.25">
      <c r="B25" s="1194" t="s">
        <v>5683</v>
      </c>
      <c r="C25" s="1194"/>
      <c r="D25" s="1194"/>
      <c r="E25" s="1194"/>
    </row>
    <row r="27" spans="2:6" x14ac:dyDescent="0.25">
      <c r="C27" s="1210" t="s">
        <v>5928</v>
      </c>
    </row>
    <row r="28" spans="2:6" x14ac:dyDescent="0.25">
      <c r="C28" s="1210" t="s">
        <v>5929</v>
      </c>
    </row>
    <row r="30" spans="2:6" x14ac:dyDescent="0.25">
      <c r="C30" s="1415" t="s">
        <v>6092</v>
      </c>
    </row>
    <row r="33" spans="2:5" x14ac:dyDescent="0.25">
      <c r="B33" s="1194" t="s">
        <v>5684</v>
      </c>
      <c r="C33" s="1194"/>
      <c r="D33" s="1194"/>
      <c r="E33" s="1194"/>
    </row>
    <row r="35" spans="2:5" x14ac:dyDescent="0.25">
      <c r="C35" s="1207" t="s">
        <v>1914</v>
      </c>
      <c r="D35" s="1208"/>
      <c r="E35" s="1208"/>
    </row>
    <row r="36" spans="2:5" x14ac:dyDescent="0.25">
      <c r="C36" t="s">
        <v>5628</v>
      </c>
      <c r="D36"/>
    </row>
    <row r="37" spans="2:5" x14ac:dyDescent="0.25">
      <c r="C37"/>
      <c r="D37"/>
    </row>
    <row r="38" spans="2:5" x14ac:dyDescent="0.25">
      <c r="C38" s="1207" t="s">
        <v>5625</v>
      </c>
      <c r="D38" s="1208"/>
      <c r="E38" s="1208"/>
    </row>
    <row r="39" spans="2:5" x14ac:dyDescent="0.25">
      <c r="C39" t="s">
        <v>5700</v>
      </c>
      <c r="D39"/>
    </row>
    <row r="40" spans="2:5" x14ac:dyDescent="0.25">
      <c r="C40"/>
      <c r="D40"/>
    </row>
    <row r="41" spans="2:5" x14ac:dyDescent="0.25">
      <c r="C41" s="1543"/>
    </row>
    <row r="42" spans="2:5" x14ac:dyDescent="0.25">
      <c r="C42" s="1543" t="s">
        <v>6225</v>
      </c>
    </row>
    <row r="43" spans="2:5" x14ac:dyDescent="0.25">
      <c r="C43" s="1543"/>
    </row>
    <row r="45" spans="2:5" x14ac:dyDescent="0.25">
      <c r="B45" s="1194" t="s">
        <v>5685</v>
      </c>
      <c r="C45" s="1194"/>
      <c r="D45" s="1194"/>
      <c r="E45" s="1194"/>
    </row>
    <row r="46" spans="2:5" x14ac:dyDescent="0.25">
      <c r="C46" s="1151" t="s">
        <v>6298</v>
      </c>
    </row>
    <row r="47" spans="2:5" x14ac:dyDescent="0.25">
      <c r="C47" s="1657" t="s">
        <v>6300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84DF-0FFA-4C63-BE70-3234FF8B096D}">
  <sheetPr codeName="Sheet15"/>
  <dimension ref="A1:U125"/>
  <sheetViews>
    <sheetView topLeftCell="H1" zoomScale="75" zoomScaleNormal="75" workbookViewId="0">
      <selection activeCell="C22" sqref="C22"/>
    </sheetView>
  </sheetViews>
  <sheetFormatPr defaultColWidth="9.140625" defaultRowHeight="15" x14ac:dyDescent="0.25"/>
  <cols>
    <col min="1" max="1" width="30.85546875" style="1658" bestFit="1" customWidth="1"/>
    <col min="2" max="2" width="8.140625" style="1658" customWidth="1"/>
    <col min="3" max="3" width="127.42578125" style="1658" bestFit="1" customWidth="1"/>
    <col min="4" max="4" width="14" style="1658" customWidth="1"/>
    <col min="5" max="7" width="15.85546875" style="1658" customWidth="1"/>
    <col min="8" max="8" width="34.5703125" style="1658" bestFit="1" customWidth="1"/>
    <col min="9" max="10" width="11.85546875" style="1658" customWidth="1"/>
    <col min="11" max="11" width="14" style="1658" customWidth="1"/>
    <col min="12" max="12" width="24.140625" style="1658" customWidth="1"/>
    <col min="13" max="13" width="13.140625" style="1658" customWidth="1"/>
    <col min="14" max="14" width="14" style="1658" customWidth="1"/>
    <col min="15" max="15" width="14" style="1660" customWidth="1"/>
    <col min="16" max="17" width="14" style="1658" customWidth="1"/>
    <col min="18" max="18" width="87.140625" style="1658" bestFit="1" customWidth="1"/>
    <col min="19" max="19" width="61.140625" style="1658" bestFit="1" customWidth="1"/>
    <col min="20" max="20" width="10.42578125" style="1658" bestFit="1" customWidth="1"/>
    <col min="21" max="16384" width="9.140625" style="1658"/>
  </cols>
  <sheetData>
    <row r="1" spans="1:21" ht="15.75" x14ac:dyDescent="0.25">
      <c r="A1" s="1663" t="s">
        <v>5629</v>
      </c>
      <c r="C1" s="1658" t="s">
        <v>5630</v>
      </c>
      <c r="D1" s="1660" t="s">
        <v>1234</v>
      </c>
      <c r="E1" s="1660" t="s">
        <v>5681</v>
      </c>
      <c r="F1" s="1660" t="s">
        <v>5631</v>
      </c>
      <c r="G1" s="1660" t="s">
        <v>5632</v>
      </c>
      <c r="H1" s="1660" t="s">
        <v>5633</v>
      </c>
      <c r="I1" s="1660" t="s">
        <v>6080</v>
      </c>
      <c r="L1" s="1658" t="s">
        <v>5634</v>
      </c>
    </row>
    <row r="2" spans="1:21" ht="15.75" x14ac:dyDescent="0.25">
      <c r="C2" s="1661" t="s">
        <v>5635</v>
      </c>
      <c r="D2" s="1662"/>
      <c r="E2" s="1662"/>
      <c r="F2" s="1662"/>
      <c r="G2" s="1663" t="s">
        <v>6301</v>
      </c>
    </row>
    <row r="3" spans="1:21" ht="15.75" x14ac:dyDescent="0.25">
      <c r="C3" s="1661" t="s">
        <v>19</v>
      </c>
      <c r="D3" s="1662"/>
      <c r="E3" s="1662"/>
      <c r="F3" s="1662"/>
      <c r="G3" s="1664">
        <v>45200</v>
      </c>
    </row>
    <row r="4" spans="1:21" ht="15.75" x14ac:dyDescent="0.25">
      <c r="C4" s="1661" t="s">
        <v>5636</v>
      </c>
      <c r="D4" s="1662"/>
      <c r="E4" s="1662"/>
      <c r="F4" s="1662"/>
      <c r="G4" s="1664">
        <v>45565</v>
      </c>
    </row>
    <row r="5" spans="1:21" x14ac:dyDescent="0.25">
      <c r="D5" s="1665"/>
    </row>
    <row r="6" spans="1:21" x14ac:dyDescent="0.25">
      <c r="C6" s="1666" t="s">
        <v>5993</v>
      </c>
      <c r="D6" s="1667" t="s">
        <v>6302</v>
      </c>
      <c r="E6" s="1557" t="s">
        <v>6079</v>
      </c>
      <c r="F6" s="1560" t="s">
        <v>6078</v>
      </c>
      <c r="G6" s="1668" t="s">
        <v>5990</v>
      </c>
      <c r="H6" s="1658" t="s">
        <v>5992</v>
      </c>
      <c r="I6" s="1669" t="s">
        <v>6083</v>
      </c>
      <c r="L6" s="1658" t="s">
        <v>6299</v>
      </c>
    </row>
    <row r="7" spans="1:21" x14ac:dyDescent="0.25">
      <c r="C7" s="1666" t="s">
        <v>5992</v>
      </c>
      <c r="D7" s="1667" t="s">
        <v>6303</v>
      </c>
      <c r="E7" s="1557" t="s">
        <v>6075</v>
      </c>
      <c r="F7" s="1560">
        <v>45058</v>
      </c>
      <c r="G7" s="1670">
        <v>1.06</v>
      </c>
      <c r="H7" s="1658" t="s">
        <v>5992</v>
      </c>
      <c r="I7" s="1669" t="s">
        <v>6304</v>
      </c>
      <c r="O7" s="1660" t="s">
        <v>6182</v>
      </c>
    </row>
    <row r="8" spans="1:21" x14ac:dyDescent="0.25">
      <c r="H8" s="1731"/>
      <c r="O8" s="1671">
        <f>COUNTA(O11:O1048576)</f>
        <v>90</v>
      </c>
      <c r="P8" s="1672" t="s">
        <v>6262</v>
      </c>
    </row>
    <row r="9" spans="1:21" x14ac:dyDescent="0.25">
      <c r="B9" s="1673" t="s">
        <v>5644</v>
      </c>
      <c r="C9" s="1673"/>
      <c r="I9" s="1674"/>
      <c r="N9" s="1675" t="s">
        <v>6261</v>
      </c>
      <c r="O9" s="1676">
        <f>'Section A - Public Patients'!X1+'Section B - Private Patients'!Y1+'Section C - Psych &amp; Mental Hlth'!X1+'Section D - Res Com.Care, MPHS '!X1+'Section E - Miscellaneous '!X1</f>
        <v>152</v>
      </c>
      <c r="P9" s="1677" t="str">
        <f>IF(O9&lt;&gt;O8,"ERROR","Ok")</f>
        <v>ERROR</v>
      </c>
      <c r="R9" s="1678"/>
      <c r="S9" s="1678"/>
    </row>
    <row r="10" spans="1:21" ht="30" x14ac:dyDescent="0.25">
      <c r="A10" s="1679" t="s">
        <v>5645</v>
      </c>
      <c r="B10" s="1679" t="s">
        <v>5623</v>
      </c>
      <c r="C10" s="1679" t="s">
        <v>5646</v>
      </c>
      <c r="D10" s="1679" t="s">
        <v>5647</v>
      </c>
      <c r="E10" s="1679" t="s">
        <v>5648</v>
      </c>
      <c r="F10" s="1679" t="s">
        <v>5649</v>
      </c>
      <c r="G10" s="1679" t="s">
        <v>5650</v>
      </c>
      <c r="H10" s="1679" t="s">
        <v>5651</v>
      </c>
      <c r="I10" s="1680" t="s">
        <v>5652</v>
      </c>
      <c r="J10" s="1679" t="s">
        <v>5653</v>
      </c>
      <c r="K10" s="1679" t="s">
        <v>5654</v>
      </c>
      <c r="L10" s="1679" t="s">
        <v>5655</v>
      </c>
      <c r="M10" s="1679" t="s">
        <v>5656</v>
      </c>
      <c r="N10" s="1681" t="s">
        <v>5657</v>
      </c>
      <c r="O10" s="1682" t="s">
        <v>5658</v>
      </c>
      <c r="P10" s="1679" t="s">
        <v>5622</v>
      </c>
      <c r="Q10" s="1683" t="s">
        <v>5995</v>
      </c>
      <c r="R10" s="1684" t="s">
        <v>5659</v>
      </c>
      <c r="S10" s="1684" t="s">
        <v>5660</v>
      </c>
      <c r="T10" s="1685" t="s">
        <v>4327</v>
      </c>
      <c r="U10" s="1686" t="s">
        <v>5623</v>
      </c>
    </row>
    <row r="11" spans="1:21" x14ac:dyDescent="0.25">
      <c r="A11" s="1687" t="s">
        <v>6054</v>
      </c>
      <c r="B11" s="1658" t="str">
        <f t="shared" ref="B11:B77" si="0">LEFT(O11,1)</f>
        <v/>
      </c>
      <c r="C11" s="1688" t="s">
        <v>3301</v>
      </c>
      <c r="D11" s="1658" t="s">
        <v>43</v>
      </c>
      <c r="F11" s="1689"/>
      <c r="G11" s="1689"/>
      <c r="H11" s="1690"/>
      <c r="I11" s="1691"/>
      <c r="J11" s="1692"/>
      <c r="K11" s="1693"/>
      <c r="L11" s="1694"/>
      <c r="M11" s="1694"/>
      <c r="N11" s="1695"/>
      <c r="O11" s="1696"/>
      <c r="P11" s="1694"/>
      <c r="Q11" s="1582"/>
      <c r="R11" s="1658" t="s">
        <v>6305</v>
      </c>
      <c r="S11" s="1697" t="s">
        <v>6306</v>
      </c>
      <c r="T11" s="1698">
        <f>N11-_xlfn.XLOOKUP(O11,'Section E - Miscellaneous '!T:T,'Section E - Miscellaneous '!K:K)</f>
        <v>0</v>
      </c>
      <c r="U11" s="1699" t="str">
        <f t="shared" ref="U11:U75" si="1">B11</f>
        <v/>
      </c>
    </row>
    <row r="12" spans="1:21" x14ac:dyDescent="0.25">
      <c r="A12" s="1687" t="s">
        <v>6054</v>
      </c>
      <c r="B12" s="1658" t="str">
        <f t="shared" si="0"/>
        <v>E</v>
      </c>
      <c r="C12" s="1658" t="s">
        <v>1642</v>
      </c>
      <c r="D12" s="1658" t="s">
        <v>6181</v>
      </c>
      <c r="E12" s="1658">
        <v>90007500</v>
      </c>
      <c r="F12" s="1689">
        <f t="shared" ref="F12:F75" si="2">$G$3</f>
        <v>45200</v>
      </c>
      <c r="G12" s="1689">
        <f t="shared" ref="G12:G75" si="3">$G$4</f>
        <v>45565</v>
      </c>
      <c r="H12" s="1690" t="s">
        <v>6307</v>
      </c>
      <c r="I12" s="1733">
        <v>1661.5</v>
      </c>
      <c r="J12" s="1700"/>
      <c r="K12" s="1701">
        <f t="shared" ref="K12:K75" si="4">I12*($G$7)</f>
        <v>1761.19</v>
      </c>
      <c r="L12" s="1658" t="s">
        <v>6326</v>
      </c>
      <c r="M12" s="1658">
        <v>0.01</v>
      </c>
      <c r="N12" s="1702">
        <f t="shared" ref="N12:N75" si="5">MROUND(K12,M12)</f>
        <v>1761.19</v>
      </c>
      <c r="O12" s="1660" t="s">
        <v>5475</v>
      </c>
      <c r="P12" s="1658" t="str">
        <f>_xlfn.XLOOKUP(O12,unique_list!F:F,unique_list!P:P)</f>
        <v>INPUT-ND</v>
      </c>
      <c r="Q12" s="1582"/>
      <c r="R12" s="1658" t="s">
        <v>6305</v>
      </c>
      <c r="S12" s="1697" t="s">
        <v>6306</v>
      </c>
      <c r="T12" s="1698">
        <f>N12-_xlfn.XLOOKUP(O12,'Section E - Miscellaneous '!T:T,'Section E - Miscellaneous '!K:K)</f>
        <v>0</v>
      </c>
      <c r="U12" s="1699" t="str">
        <f t="shared" si="1"/>
        <v>E</v>
      </c>
    </row>
    <row r="13" spans="1:21" x14ac:dyDescent="0.25">
      <c r="A13" s="1687" t="s">
        <v>6054</v>
      </c>
      <c r="B13" s="1658" t="str">
        <f t="shared" si="0"/>
        <v>E</v>
      </c>
      <c r="C13" s="1658" t="s">
        <v>1645</v>
      </c>
      <c r="D13" s="1658" t="s">
        <v>6181</v>
      </c>
      <c r="E13" s="1658">
        <v>90006538</v>
      </c>
      <c r="F13" s="1689">
        <f t="shared" si="2"/>
        <v>45200</v>
      </c>
      <c r="G13" s="1689">
        <f t="shared" si="3"/>
        <v>45565</v>
      </c>
      <c r="H13" s="1690" t="s">
        <v>6307</v>
      </c>
      <c r="I13" s="1733">
        <v>2493</v>
      </c>
      <c r="J13" s="1700"/>
      <c r="K13" s="1701">
        <f t="shared" si="4"/>
        <v>2642.58</v>
      </c>
      <c r="L13" s="1658" t="s">
        <v>6326</v>
      </c>
      <c r="M13" s="1658">
        <v>0.01</v>
      </c>
      <c r="N13" s="1702">
        <f t="shared" si="5"/>
        <v>2642.58</v>
      </c>
      <c r="O13" s="1660" t="s">
        <v>5476</v>
      </c>
      <c r="P13" s="1658" t="str">
        <f>_xlfn.XLOOKUP(O13,unique_list!F:F,unique_list!P:P)</f>
        <v>INPUT-ND</v>
      </c>
      <c r="Q13" s="1582"/>
      <c r="R13" s="1658" t="s">
        <v>6305</v>
      </c>
      <c r="S13" s="1697" t="s">
        <v>6306</v>
      </c>
      <c r="T13" s="1698">
        <f>N13-_xlfn.XLOOKUP(O13,'Section E - Miscellaneous '!T:T,'Section E - Miscellaneous '!K:K)</f>
        <v>0</v>
      </c>
      <c r="U13" s="1699" t="str">
        <f t="shared" si="1"/>
        <v>E</v>
      </c>
    </row>
    <row r="14" spans="1:21" x14ac:dyDescent="0.25">
      <c r="A14" s="1687" t="s">
        <v>6054</v>
      </c>
      <c r="B14" s="1658" t="str">
        <f t="shared" si="0"/>
        <v>E</v>
      </c>
      <c r="C14" s="1658" t="s">
        <v>1646</v>
      </c>
      <c r="D14" s="1658" t="s">
        <v>6181</v>
      </c>
      <c r="E14" s="1658">
        <v>90007501</v>
      </c>
      <c r="F14" s="1689">
        <f t="shared" si="2"/>
        <v>45200</v>
      </c>
      <c r="G14" s="1689">
        <f t="shared" si="3"/>
        <v>45565</v>
      </c>
      <c r="H14" s="1690" t="s">
        <v>6307</v>
      </c>
      <c r="I14" s="1733">
        <v>3324</v>
      </c>
      <c r="J14" s="1700"/>
      <c r="K14" s="1701">
        <f t="shared" si="4"/>
        <v>3523.44</v>
      </c>
      <c r="L14" s="1658" t="s">
        <v>6326</v>
      </c>
      <c r="M14" s="1658">
        <v>0.01</v>
      </c>
      <c r="N14" s="1702">
        <f t="shared" si="5"/>
        <v>3523.44</v>
      </c>
      <c r="O14" s="1660" t="s">
        <v>5477</v>
      </c>
      <c r="P14" s="1658" t="str">
        <f>_xlfn.XLOOKUP(O14,unique_list!F:F,unique_list!P:P)</f>
        <v>INPUT-ND</v>
      </c>
      <c r="Q14" s="1582"/>
      <c r="R14" s="1658" t="s">
        <v>6305</v>
      </c>
      <c r="S14" s="1697" t="s">
        <v>6306</v>
      </c>
      <c r="T14" s="1698">
        <f>N14-_xlfn.XLOOKUP(O14,'Section E - Miscellaneous '!T:T,'Section E - Miscellaneous '!K:K)</f>
        <v>0</v>
      </c>
      <c r="U14" s="1699" t="str">
        <f t="shared" si="1"/>
        <v>E</v>
      </c>
    </row>
    <row r="15" spans="1:21" x14ac:dyDescent="0.25">
      <c r="A15" s="1687" t="s">
        <v>6054</v>
      </c>
      <c r="B15" s="1658" t="str">
        <f t="shared" si="0"/>
        <v>E</v>
      </c>
      <c r="C15" s="1658" t="s">
        <v>1647</v>
      </c>
      <c r="D15" s="1658" t="s">
        <v>6181</v>
      </c>
      <c r="E15" s="1658">
        <v>90006057</v>
      </c>
      <c r="F15" s="1689">
        <f t="shared" si="2"/>
        <v>45200</v>
      </c>
      <c r="G15" s="1689">
        <f t="shared" si="3"/>
        <v>45565</v>
      </c>
      <c r="H15" s="1690" t="s">
        <v>6307</v>
      </c>
      <c r="I15" s="1733">
        <v>4154</v>
      </c>
      <c r="J15" s="1700"/>
      <c r="K15" s="1701">
        <f t="shared" si="4"/>
        <v>4403.24</v>
      </c>
      <c r="L15" s="1658" t="s">
        <v>6326</v>
      </c>
      <c r="M15" s="1658">
        <v>0.01</v>
      </c>
      <c r="N15" s="1702">
        <f t="shared" si="5"/>
        <v>4403.24</v>
      </c>
      <c r="O15" s="1660" t="s">
        <v>5478</v>
      </c>
      <c r="P15" s="1658" t="str">
        <f>_xlfn.XLOOKUP(O15,unique_list!F:F,unique_list!P:P)</f>
        <v>INPUT-ND</v>
      </c>
      <c r="Q15" s="1582"/>
      <c r="R15" s="1658" t="s">
        <v>6305</v>
      </c>
      <c r="S15" s="1697" t="s">
        <v>6306</v>
      </c>
      <c r="T15" s="1698">
        <f>N15-_xlfn.XLOOKUP(O15,'Section E - Miscellaneous '!T:T,'Section E - Miscellaneous '!K:K)</f>
        <v>0</v>
      </c>
      <c r="U15" s="1699" t="str">
        <f t="shared" si="1"/>
        <v>E</v>
      </c>
    </row>
    <row r="16" spans="1:21" x14ac:dyDescent="0.25">
      <c r="A16" s="1687" t="s">
        <v>6054</v>
      </c>
      <c r="B16" s="1658" t="str">
        <f t="shared" si="0"/>
        <v>E</v>
      </c>
      <c r="C16" s="1658" t="s">
        <v>1648</v>
      </c>
      <c r="D16" s="1658" t="s">
        <v>6181</v>
      </c>
      <c r="E16" s="1658">
        <v>90007502</v>
      </c>
      <c r="F16" s="1689">
        <f t="shared" si="2"/>
        <v>45200</v>
      </c>
      <c r="G16" s="1689">
        <f t="shared" si="3"/>
        <v>45565</v>
      </c>
      <c r="H16" s="1690" t="s">
        <v>6307</v>
      </c>
      <c r="I16" s="1733">
        <v>4985.5</v>
      </c>
      <c r="J16" s="1700"/>
      <c r="K16" s="1701">
        <f t="shared" si="4"/>
        <v>5284.63</v>
      </c>
      <c r="L16" s="1658" t="s">
        <v>6326</v>
      </c>
      <c r="M16" s="1658">
        <v>0.01</v>
      </c>
      <c r="N16" s="1702">
        <f t="shared" si="5"/>
        <v>5284.63</v>
      </c>
      <c r="O16" s="1660" t="s">
        <v>5479</v>
      </c>
      <c r="P16" s="1658" t="str">
        <f>_xlfn.XLOOKUP(O16,unique_list!F:F,unique_list!P:P)</f>
        <v>INPUT-ND</v>
      </c>
      <c r="Q16" s="1582"/>
      <c r="R16" s="1658" t="s">
        <v>6305</v>
      </c>
      <c r="S16" s="1697" t="s">
        <v>6306</v>
      </c>
      <c r="T16" s="1698">
        <f>N16-_xlfn.XLOOKUP(O16,'Section E - Miscellaneous '!T:T,'Section E - Miscellaneous '!K:K)</f>
        <v>0</v>
      </c>
      <c r="U16" s="1699" t="str">
        <f t="shared" si="1"/>
        <v>E</v>
      </c>
    </row>
    <row r="17" spans="1:21" x14ac:dyDescent="0.25">
      <c r="A17" s="1687" t="s">
        <v>6054</v>
      </c>
      <c r="B17" s="1658" t="str">
        <f t="shared" si="0"/>
        <v>E</v>
      </c>
      <c r="C17" s="1703" t="s">
        <v>3300</v>
      </c>
      <c r="D17" s="1658" t="s">
        <v>6181</v>
      </c>
      <c r="E17" s="1658">
        <v>90006539</v>
      </c>
      <c r="F17" s="1689">
        <f t="shared" si="2"/>
        <v>45200</v>
      </c>
      <c r="G17" s="1689">
        <f t="shared" si="3"/>
        <v>45565</v>
      </c>
      <c r="H17" s="1690" t="s">
        <v>6307</v>
      </c>
      <c r="I17" s="1733">
        <v>249</v>
      </c>
      <c r="J17" s="1700"/>
      <c r="K17" s="1701">
        <f t="shared" si="4"/>
        <v>263.94</v>
      </c>
      <c r="L17" s="1658" t="s">
        <v>6326</v>
      </c>
      <c r="M17" s="1658">
        <v>0.01</v>
      </c>
      <c r="N17" s="1702">
        <f t="shared" si="5"/>
        <v>263.94</v>
      </c>
      <c r="O17" s="1660" t="s">
        <v>5480</v>
      </c>
      <c r="P17" s="1658" t="str">
        <f>_xlfn.XLOOKUP(O17,unique_list!F:F,unique_list!P:P)</f>
        <v>INPUT-ND</v>
      </c>
      <c r="Q17" s="1582"/>
      <c r="R17" s="1658" t="s">
        <v>6305</v>
      </c>
      <c r="S17" s="1697" t="s">
        <v>6306</v>
      </c>
      <c r="T17" s="1698">
        <f>N17-_xlfn.XLOOKUP(O17,'Section E - Miscellaneous '!T:T,'Section E - Miscellaneous '!K:K)</f>
        <v>0</v>
      </c>
      <c r="U17" s="1699" t="str">
        <f t="shared" si="1"/>
        <v>E</v>
      </c>
    </row>
    <row r="18" spans="1:21" x14ac:dyDescent="0.25">
      <c r="A18" s="1687" t="s">
        <v>6054</v>
      </c>
      <c r="B18" s="1658" t="str">
        <f t="shared" si="0"/>
        <v/>
      </c>
      <c r="C18" s="1688" t="s">
        <v>3299</v>
      </c>
      <c r="D18" s="1658" t="s">
        <v>43</v>
      </c>
      <c r="F18" s="1689"/>
      <c r="G18" s="1689"/>
      <c r="H18" s="1690"/>
      <c r="I18" s="1691"/>
      <c r="J18" s="1692"/>
      <c r="K18" s="1693"/>
      <c r="L18" s="1694"/>
      <c r="M18" s="1694"/>
      <c r="N18" s="1695"/>
      <c r="O18" s="1696"/>
      <c r="Q18" s="1582"/>
      <c r="R18" s="1658" t="s">
        <v>6305</v>
      </c>
      <c r="S18" s="1697" t="s">
        <v>6306</v>
      </c>
      <c r="T18" s="1698">
        <f>N18-_xlfn.XLOOKUP(O18,'Section E - Miscellaneous '!T:T,'Section E - Miscellaneous '!K:K)</f>
        <v>0</v>
      </c>
      <c r="U18" s="1699" t="str">
        <f t="shared" si="1"/>
        <v/>
      </c>
    </row>
    <row r="19" spans="1:21" x14ac:dyDescent="0.25">
      <c r="A19" s="1687" t="s">
        <v>6054</v>
      </c>
      <c r="B19" s="1658" t="str">
        <f t="shared" si="0"/>
        <v>E</v>
      </c>
      <c r="C19" s="1658" t="s">
        <v>3294</v>
      </c>
      <c r="D19" s="1658" t="s">
        <v>6181</v>
      </c>
      <c r="E19" s="1658">
        <v>90007503</v>
      </c>
      <c r="F19" s="1689">
        <f t="shared" si="2"/>
        <v>45200</v>
      </c>
      <c r="G19" s="1689">
        <f t="shared" si="3"/>
        <v>45565</v>
      </c>
      <c r="H19" s="1690" t="s">
        <v>6307</v>
      </c>
      <c r="I19" s="1733">
        <v>496</v>
      </c>
      <c r="J19" s="1700"/>
      <c r="K19" s="1701">
        <f t="shared" si="4"/>
        <v>525.76</v>
      </c>
      <c r="L19" s="1658" t="s">
        <v>6326</v>
      </c>
      <c r="M19" s="1658">
        <v>0.01</v>
      </c>
      <c r="N19" s="1702">
        <f t="shared" si="5"/>
        <v>525.76</v>
      </c>
      <c r="O19" s="1660" t="s">
        <v>5481</v>
      </c>
      <c r="P19" s="1658" t="str">
        <f>_xlfn.XLOOKUP(O19,unique_list!F:F,unique_list!P:P)</f>
        <v>INPUT-ND</v>
      </c>
      <c r="Q19" s="1582"/>
      <c r="R19" s="1658" t="s">
        <v>6305</v>
      </c>
      <c r="S19" s="1697" t="s">
        <v>6306</v>
      </c>
      <c r="T19" s="1698">
        <f>N19-_xlfn.XLOOKUP(O19,'Section E - Miscellaneous '!T:T,'Section E - Miscellaneous '!K:K)</f>
        <v>0</v>
      </c>
      <c r="U19" s="1699" t="str">
        <f t="shared" si="1"/>
        <v>E</v>
      </c>
    </row>
    <row r="20" spans="1:21" x14ac:dyDescent="0.25">
      <c r="A20" s="1687" t="s">
        <v>6054</v>
      </c>
      <c r="B20" s="1658" t="str">
        <f t="shared" si="0"/>
        <v>E</v>
      </c>
      <c r="C20" s="1658" t="s">
        <v>3295</v>
      </c>
      <c r="D20" s="1658" t="s">
        <v>6181</v>
      </c>
      <c r="E20" s="1658">
        <v>90005696</v>
      </c>
      <c r="F20" s="1689">
        <f t="shared" si="2"/>
        <v>45200</v>
      </c>
      <c r="G20" s="1689">
        <f t="shared" si="3"/>
        <v>45565</v>
      </c>
      <c r="H20" s="1690" t="s">
        <v>6307</v>
      </c>
      <c r="I20" s="1733">
        <v>496</v>
      </c>
      <c r="J20" s="1700"/>
      <c r="K20" s="1701">
        <f t="shared" si="4"/>
        <v>525.76</v>
      </c>
      <c r="L20" s="1658" t="s">
        <v>6326</v>
      </c>
      <c r="M20" s="1658">
        <v>0.01</v>
      </c>
      <c r="N20" s="1702">
        <f t="shared" si="5"/>
        <v>525.76</v>
      </c>
      <c r="O20" s="1660" t="s">
        <v>5482</v>
      </c>
      <c r="P20" s="1658" t="str">
        <f>_xlfn.XLOOKUP(O20,unique_list!F:F,unique_list!P:P)</f>
        <v>INPUT-ND</v>
      </c>
      <c r="Q20" s="1582"/>
      <c r="R20" s="1658" t="s">
        <v>6305</v>
      </c>
      <c r="S20" s="1697" t="s">
        <v>6306</v>
      </c>
      <c r="T20" s="1698">
        <f>N20-_xlfn.XLOOKUP(O20,'Section E - Miscellaneous '!T:T,'Section E - Miscellaneous '!K:K)</f>
        <v>0</v>
      </c>
      <c r="U20" s="1699" t="str">
        <f t="shared" si="1"/>
        <v>E</v>
      </c>
    </row>
    <row r="21" spans="1:21" x14ac:dyDescent="0.25">
      <c r="A21" s="1687" t="s">
        <v>6054</v>
      </c>
      <c r="B21" s="1658" t="str">
        <f t="shared" si="0"/>
        <v>E</v>
      </c>
      <c r="C21" s="1658" t="s">
        <v>3296</v>
      </c>
      <c r="D21" s="1658" t="s">
        <v>6181</v>
      </c>
      <c r="E21" s="1658">
        <v>90007504</v>
      </c>
      <c r="F21" s="1689">
        <f t="shared" si="2"/>
        <v>45200</v>
      </c>
      <c r="G21" s="1689">
        <f t="shared" si="3"/>
        <v>45565</v>
      </c>
      <c r="H21" s="1690" t="s">
        <v>6307</v>
      </c>
      <c r="I21" s="1733">
        <v>249</v>
      </c>
      <c r="J21" s="1700"/>
      <c r="K21" s="1701">
        <f t="shared" si="4"/>
        <v>263.94</v>
      </c>
      <c r="L21" s="1658" t="s">
        <v>6326</v>
      </c>
      <c r="M21" s="1658">
        <v>0.01</v>
      </c>
      <c r="N21" s="1702">
        <f t="shared" si="5"/>
        <v>263.94</v>
      </c>
      <c r="O21" s="1660" t="s">
        <v>5483</v>
      </c>
      <c r="P21" s="1658" t="str">
        <f>_xlfn.XLOOKUP(O21,unique_list!F:F,unique_list!P:P)</f>
        <v>INPUT-ND</v>
      </c>
      <c r="Q21" s="1582"/>
      <c r="R21" s="1658" t="s">
        <v>6305</v>
      </c>
      <c r="S21" s="1697" t="s">
        <v>6306</v>
      </c>
      <c r="T21" s="1698">
        <f>N21-_xlfn.XLOOKUP(O21,'Section E - Miscellaneous '!T:T,'Section E - Miscellaneous '!K:K)</f>
        <v>0</v>
      </c>
      <c r="U21" s="1699" t="str">
        <f t="shared" si="1"/>
        <v>E</v>
      </c>
    </row>
    <row r="22" spans="1:21" x14ac:dyDescent="0.25">
      <c r="A22" s="1687" t="s">
        <v>6054</v>
      </c>
      <c r="B22" s="1658" t="str">
        <f t="shared" si="0"/>
        <v>E</v>
      </c>
      <c r="C22" s="1703" t="s">
        <v>3297</v>
      </c>
      <c r="D22" s="1658" t="s">
        <v>6181</v>
      </c>
      <c r="E22" s="1658">
        <v>90006540</v>
      </c>
      <c r="F22" s="1689">
        <f t="shared" si="2"/>
        <v>45200</v>
      </c>
      <c r="G22" s="1689">
        <f t="shared" si="3"/>
        <v>45565</v>
      </c>
      <c r="H22" s="1690" t="s">
        <v>6307</v>
      </c>
      <c r="I22" s="1733">
        <v>55.5</v>
      </c>
      <c r="J22" s="1700"/>
      <c r="K22" s="1701">
        <f t="shared" si="4"/>
        <v>58.830000000000005</v>
      </c>
      <c r="L22" s="1658" t="s">
        <v>6326</v>
      </c>
      <c r="M22" s="1658">
        <v>0.01</v>
      </c>
      <c r="N22" s="1702">
        <f t="shared" si="5"/>
        <v>58.83</v>
      </c>
      <c r="O22" s="1660" t="s">
        <v>5484</v>
      </c>
      <c r="P22" s="1658" t="str">
        <f>_xlfn.XLOOKUP(O22,unique_list!F:F,unique_list!P:P)</f>
        <v>INPUT-ND</v>
      </c>
      <c r="Q22" s="1582"/>
      <c r="R22" s="1658" t="s">
        <v>6305</v>
      </c>
      <c r="S22" s="1697" t="s">
        <v>6306</v>
      </c>
      <c r="T22" s="1698">
        <f>N22-_xlfn.XLOOKUP(O22,'Section E - Miscellaneous '!T:T,'Section E - Miscellaneous '!K:K)</f>
        <v>0</v>
      </c>
      <c r="U22" s="1699" t="str">
        <f t="shared" si="1"/>
        <v>E</v>
      </c>
    </row>
    <row r="23" spans="1:21" x14ac:dyDescent="0.25">
      <c r="A23" s="1687" t="s">
        <v>6054</v>
      </c>
      <c r="B23" s="1658" t="str">
        <f t="shared" si="0"/>
        <v/>
      </c>
      <c r="C23" s="1688" t="s">
        <v>6308</v>
      </c>
      <c r="D23" s="1658" t="s">
        <v>43</v>
      </c>
      <c r="F23" s="1689"/>
      <c r="G23" s="1689"/>
      <c r="H23" s="1690"/>
      <c r="I23" s="1691"/>
      <c r="J23" s="1692"/>
      <c r="K23" s="1693"/>
      <c r="L23" s="1694"/>
      <c r="M23" s="1694"/>
      <c r="N23" s="1695"/>
      <c r="O23" s="1696"/>
      <c r="Q23" s="1582"/>
      <c r="R23" s="1658" t="s">
        <v>6305</v>
      </c>
      <c r="S23" s="1697" t="s">
        <v>6306</v>
      </c>
      <c r="T23" s="1698">
        <f>N23-_xlfn.XLOOKUP(O23,'Section E - Miscellaneous '!T:T,'Section E - Miscellaneous '!K:K)</f>
        <v>0</v>
      </c>
      <c r="U23" s="1699" t="str">
        <f t="shared" si="1"/>
        <v/>
      </c>
    </row>
    <row r="24" spans="1:21" x14ac:dyDescent="0.25">
      <c r="A24" s="1687" t="s">
        <v>6054</v>
      </c>
      <c r="B24" s="1658" t="str">
        <f t="shared" si="0"/>
        <v>E</v>
      </c>
      <c r="C24" s="1658" t="s">
        <v>1657</v>
      </c>
      <c r="D24" s="1658" t="s">
        <v>6181</v>
      </c>
      <c r="E24" s="1658">
        <v>90007505</v>
      </c>
      <c r="F24" s="1689">
        <f t="shared" si="2"/>
        <v>45200</v>
      </c>
      <c r="G24" s="1689">
        <f t="shared" si="3"/>
        <v>45565</v>
      </c>
      <c r="H24" s="1690" t="s">
        <v>6307</v>
      </c>
      <c r="I24" s="1733">
        <v>1661.5</v>
      </c>
      <c r="J24" s="1700"/>
      <c r="K24" s="1701">
        <f t="shared" si="4"/>
        <v>1761.19</v>
      </c>
      <c r="L24" s="1658" t="s">
        <v>6326</v>
      </c>
      <c r="M24" s="1658">
        <v>0.01</v>
      </c>
      <c r="N24" s="1702">
        <f t="shared" si="5"/>
        <v>1761.19</v>
      </c>
      <c r="O24" s="1660" t="s">
        <v>5485</v>
      </c>
      <c r="P24" s="1658" t="str">
        <f>_xlfn.XLOOKUP(O24,unique_list!F:F,unique_list!P:P)</f>
        <v>INPUT-ND</v>
      </c>
      <c r="Q24" s="1582"/>
      <c r="R24" s="1658" t="s">
        <v>6305</v>
      </c>
      <c r="S24" s="1697" t="s">
        <v>6306</v>
      </c>
      <c r="T24" s="1698">
        <f>N24-_xlfn.XLOOKUP(O24,'Section E - Miscellaneous '!T:T,'Section E - Miscellaneous '!K:K)</f>
        <v>0</v>
      </c>
      <c r="U24" s="1699" t="str">
        <f t="shared" si="1"/>
        <v>E</v>
      </c>
    </row>
    <row r="25" spans="1:21" x14ac:dyDescent="0.25">
      <c r="A25" s="1687" t="s">
        <v>6054</v>
      </c>
      <c r="B25" s="1658" t="str">
        <f t="shared" si="0"/>
        <v>E</v>
      </c>
      <c r="C25" s="1658" t="s">
        <v>3302</v>
      </c>
      <c r="D25" s="1658" t="s">
        <v>6181</v>
      </c>
      <c r="E25" s="1658">
        <v>90006058</v>
      </c>
      <c r="F25" s="1689">
        <f t="shared" si="2"/>
        <v>45200</v>
      </c>
      <c r="G25" s="1689">
        <f t="shared" si="3"/>
        <v>45565</v>
      </c>
      <c r="H25" s="1690" t="s">
        <v>6307</v>
      </c>
      <c r="I25" s="1733">
        <v>2493</v>
      </c>
      <c r="J25" s="1700"/>
      <c r="K25" s="1701">
        <f t="shared" si="4"/>
        <v>2642.58</v>
      </c>
      <c r="L25" s="1658" t="s">
        <v>6326</v>
      </c>
      <c r="M25" s="1658">
        <v>0.01</v>
      </c>
      <c r="N25" s="1702">
        <f t="shared" si="5"/>
        <v>2642.58</v>
      </c>
      <c r="O25" s="1660" t="s">
        <v>5486</v>
      </c>
      <c r="P25" s="1658" t="str">
        <f>_xlfn.XLOOKUP(O25,unique_list!F:F,unique_list!P:P)</f>
        <v>INPUT-ND</v>
      </c>
      <c r="Q25" s="1582"/>
      <c r="R25" s="1658" t="s">
        <v>6305</v>
      </c>
      <c r="S25" s="1697" t="s">
        <v>6306</v>
      </c>
      <c r="T25" s="1698">
        <f>N25-_xlfn.XLOOKUP(O25,'Section E - Miscellaneous '!T:T,'Section E - Miscellaneous '!K:K)</f>
        <v>0</v>
      </c>
      <c r="U25" s="1699" t="str">
        <f t="shared" si="1"/>
        <v>E</v>
      </c>
    </row>
    <row r="26" spans="1:21" x14ac:dyDescent="0.25">
      <c r="A26" s="1687" t="s">
        <v>6054</v>
      </c>
      <c r="B26" s="1658" t="str">
        <f t="shared" si="0"/>
        <v>E</v>
      </c>
      <c r="C26" s="1658" t="s">
        <v>3303</v>
      </c>
      <c r="D26" s="1658" t="s">
        <v>6181</v>
      </c>
      <c r="E26" s="1658">
        <v>90007506</v>
      </c>
      <c r="F26" s="1689">
        <f t="shared" si="2"/>
        <v>45200</v>
      </c>
      <c r="G26" s="1689">
        <f t="shared" si="3"/>
        <v>45565</v>
      </c>
      <c r="H26" s="1690" t="s">
        <v>6307</v>
      </c>
      <c r="I26" s="1733">
        <v>3324</v>
      </c>
      <c r="J26" s="1700"/>
      <c r="K26" s="1701">
        <f t="shared" si="4"/>
        <v>3523.44</v>
      </c>
      <c r="L26" s="1658" t="s">
        <v>6326</v>
      </c>
      <c r="M26" s="1658">
        <v>0.01</v>
      </c>
      <c r="N26" s="1702">
        <f t="shared" si="5"/>
        <v>3523.44</v>
      </c>
      <c r="O26" s="1660" t="s">
        <v>5487</v>
      </c>
      <c r="P26" s="1658" t="str">
        <f>_xlfn.XLOOKUP(O26,unique_list!F:F,unique_list!P:P)</f>
        <v>INPUT-ND</v>
      </c>
      <c r="Q26" s="1582"/>
      <c r="R26" s="1658" t="s">
        <v>6305</v>
      </c>
      <c r="S26" s="1697" t="s">
        <v>6306</v>
      </c>
      <c r="T26" s="1698">
        <f>N26-_xlfn.XLOOKUP(O26,'Section E - Miscellaneous '!T:T,'Section E - Miscellaneous '!K:K)</f>
        <v>0</v>
      </c>
      <c r="U26" s="1699" t="str">
        <f t="shared" si="1"/>
        <v>E</v>
      </c>
    </row>
    <row r="27" spans="1:21" x14ac:dyDescent="0.25">
      <c r="A27" s="1687" t="s">
        <v>6054</v>
      </c>
      <c r="B27" s="1658" t="str">
        <f t="shared" si="0"/>
        <v>E</v>
      </c>
      <c r="C27" s="1658" t="s">
        <v>1649</v>
      </c>
      <c r="D27" s="1658" t="s">
        <v>6181</v>
      </c>
      <c r="E27" s="1658">
        <v>90006541</v>
      </c>
      <c r="F27" s="1689">
        <f t="shared" si="2"/>
        <v>45200</v>
      </c>
      <c r="G27" s="1689">
        <f t="shared" si="3"/>
        <v>45565</v>
      </c>
      <c r="H27" s="1690" t="s">
        <v>6307</v>
      </c>
      <c r="I27" s="1733">
        <v>4985.5</v>
      </c>
      <c r="J27" s="1700"/>
      <c r="K27" s="1701">
        <f t="shared" si="4"/>
        <v>5284.63</v>
      </c>
      <c r="L27" s="1658" t="s">
        <v>6326</v>
      </c>
      <c r="M27" s="1658">
        <v>0.01</v>
      </c>
      <c r="N27" s="1702">
        <f t="shared" si="5"/>
        <v>5284.63</v>
      </c>
      <c r="O27" s="1660" t="s">
        <v>5488</v>
      </c>
      <c r="P27" s="1658" t="str">
        <f>_xlfn.XLOOKUP(O27,unique_list!F:F,unique_list!P:P)</f>
        <v>INPUT-ND</v>
      </c>
      <c r="Q27" s="1582"/>
      <c r="R27" s="1658" t="s">
        <v>6305</v>
      </c>
      <c r="S27" s="1697" t="s">
        <v>6306</v>
      </c>
      <c r="T27" s="1698">
        <f>N27-_xlfn.XLOOKUP(O27,'Section E - Miscellaneous '!T:T,'Section E - Miscellaneous '!K:K)</f>
        <v>0</v>
      </c>
      <c r="U27" s="1699" t="str">
        <f t="shared" si="1"/>
        <v>E</v>
      </c>
    </row>
    <row r="28" spans="1:21" x14ac:dyDescent="0.25">
      <c r="A28" s="1687" t="s">
        <v>6054</v>
      </c>
      <c r="B28" s="1658" t="str">
        <f t="shared" si="0"/>
        <v>E</v>
      </c>
      <c r="C28" s="1658" t="s">
        <v>1656</v>
      </c>
      <c r="D28" s="1658" t="s">
        <v>6181</v>
      </c>
      <c r="E28" s="1658">
        <v>90007507</v>
      </c>
      <c r="F28" s="1689">
        <f t="shared" si="2"/>
        <v>45200</v>
      </c>
      <c r="G28" s="1689">
        <f t="shared" si="3"/>
        <v>45565</v>
      </c>
      <c r="H28" s="1690" t="s">
        <v>6307</v>
      </c>
      <c r="I28" s="1733">
        <v>8311.5</v>
      </c>
      <c r="J28" s="1700"/>
      <c r="K28" s="1701">
        <f t="shared" si="4"/>
        <v>8810.19</v>
      </c>
      <c r="L28" s="1658" t="s">
        <v>6326</v>
      </c>
      <c r="M28" s="1658">
        <v>0.01</v>
      </c>
      <c r="N28" s="1702">
        <f t="shared" si="5"/>
        <v>8810.19</v>
      </c>
      <c r="O28" s="1660" t="s">
        <v>5489</v>
      </c>
      <c r="P28" s="1658" t="str">
        <f>_xlfn.XLOOKUP(O28,unique_list!F:F,unique_list!P:P)</f>
        <v>INPUT-ND</v>
      </c>
      <c r="Q28" s="1582"/>
      <c r="R28" s="1658" t="s">
        <v>6305</v>
      </c>
      <c r="S28" s="1697" t="s">
        <v>6306</v>
      </c>
      <c r="T28" s="1698">
        <f>N28-_xlfn.XLOOKUP(O28,'Section E - Miscellaneous '!T:T,'Section E - Miscellaneous '!K:K)</f>
        <v>0</v>
      </c>
      <c r="U28" s="1699" t="str">
        <f t="shared" si="1"/>
        <v>E</v>
      </c>
    </row>
    <row r="29" spans="1:21" x14ac:dyDescent="0.25">
      <c r="A29" s="1687" t="s">
        <v>6054</v>
      </c>
      <c r="B29" s="1658" t="str">
        <f t="shared" si="0"/>
        <v/>
      </c>
      <c r="C29" s="1688" t="s">
        <v>3304</v>
      </c>
      <c r="D29" s="1658" t="s">
        <v>43</v>
      </c>
      <c r="F29" s="1689"/>
      <c r="G29" s="1689"/>
      <c r="H29" s="1690"/>
      <c r="I29" s="1691"/>
      <c r="J29" s="1692"/>
      <c r="K29" s="1693"/>
      <c r="L29" s="1694"/>
      <c r="M29" s="1694"/>
      <c r="N29" s="1695"/>
      <c r="O29" s="1696"/>
      <c r="Q29" s="1582"/>
      <c r="R29" s="1658" t="s">
        <v>6305</v>
      </c>
      <c r="S29" s="1697" t="s">
        <v>6306</v>
      </c>
      <c r="T29" s="1698">
        <f>N29-_xlfn.XLOOKUP(O29,'Section E - Miscellaneous '!T:T,'Section E - Miscellaneous '!K:K)</f>
        <v>0</v>
      </c>
      <c r="U29" s="1699" t="str">
        <f t="shared" si="1"/>
        <v/>
      </c>
    </row>
    <row r="30" spans="1:21" x14ac:dyDescent="0.25">
      <c r="A30" s="1687" t="s">
        <v>6054</v>
      </c>
      <c r="B30" s="1658" t="str">
        <f t="shared" si="0"/>
        <v/>
      </c>
      <c r="C30" s="1688" t="s">
        <v>1650</v>
      </c>
      <c r="D30" s="1658" t="s">
        <v>43</v>
      </c>
      <c r="F30" s="1689"/>
      <c r="G30" s="1689"/>
      <c r="H30" s="1690"/>
      <c r="I30" s="1691"/>
      <c r="J30" s="1692"/>
      <c r="K30" s="1693"/>
      <c r="L30" s="1694"/>
      <c r="M30" s="1694"/>
      <c r="N30" s="1695"/>
      <c r="O30" s="1696"/>
      <c r="Q30" s="1582"/>
      <c r="R30" s="1658" t="s">
        <v>6305</v>
      </c>
      <c r="S30" s="1697" t="s">
        <v>6306</v>
      </c>
      <c r="T30" s="1698">
        <f>N30-_xlfn.XLOOKUP(O30,'Section E - Miscellaneous '!T:T,'Section E - Miscellaneous '!K:K)</f>
        <v>0</v>
      </c>
      <c r="U30" s="1699" t="str">
        <f t="shared" si="1"/>
        <v/>
      </c>
    </row>
    <row r="31" spans="1:21" x14ac:dyDescent="0.25">
      <c r="A31" s="1687" t="s">
        <v>6054</v>
      </c>
      <c r="B31" s="1658" t="str">
        <f t="shared" si="0"/>
        <v>E</v>
      </c>
      <c r="C31" s="1658" t="s">
        <v>1651</v>
      </c>
      <c r="D31" s="1658" t="s">
        <v>6181</v>
      </c>
      <c r="E31" s="1658">
        <v>90005817</v>
      </c>
      <c r="F31" s="1689">
        <f t="shared" si="2"/>
        <v>45200</v>
      </c>
      <c r="G31" s="1689">
        <f t="shared" si="3"/>
        <v>45565</v>
      </c>
      <c r="H31" s="1690" t="s">
        <v>6307</v>
      </c>
      <c r="I31" s="1733">
        <v>249</v>
      </c>
      <c r="J31" s="1700"/>
      <c r="K31" s="1701">
        <f t="shared" si="4"/>
        <v>263.94</v>
      </c>
      <c r="L31" s="1658" t="s">
        <v>6326</v>
      </c>
      <c r="M31" s="1658">
        <v>0.01</v>
      </c>
      <c r="N31" s="1702">
        <f t="shared" si="5"/>
        <v>263.94</v>
      </c>
      <c r="O31" s="1660" t="s">
        <v>5490</v>
      </c>
      <c r="P31" s="1658" t="str">
        <f>_xlfn.XLOOKUP(O31,unique_list!F:F,unique_list!P:P)</f>
        <v>INPUT-ND</v>
      </c>
      <c r="Q31" s="1582"/>
      <c r="R31" s="1658" t="s">
        <v>6305</v>
      </c>
      <c r="S31" s="1697" t="s">
        <v>6306</v>
      </c>
      <c r="T31" s="1698">
        <f>N31-_xlfn.XLOOKUP(O31,'Section E - Miscellaneous '!T:T,'Section E - Miscellaneous '!K:K)</f>
        <v>0</v>
      </c>
      <c r="U31" s="1699" t="str">
        <f t="shared" si="1"/>
        <v>E</v>
      </c>
    </row>
    <row r="32" spans="1:21" x14ac:dyDescent="0.25">
      <c r="A32" s="1687" t="s">
        <v>6054</v>
      </c>
      <c r="B32" s="1658" t="str">
        <f t="shared" si="0"/>
        <v>E</v>
      </c>
      <c r="C32" s="1658" t="s">
        <v>1652</v>
      </c>
      <c r="D32" s="1658" t="s">
        <v>6181</v>
      </c>
      <c r="E32" s="1658">
        <v>90007508</v>
      </c>
      <c r="F32" s="1689">
        <f t="shared" si="2"/>
        <v>45200</v>
      </c>
      <c r="G32" s="1689">
        <f t="shared" si="3"/>
        <v>45565</v>
      </c>
      <c r="H32" s="1690" t="s">
        <v>6307</v>
      </c>
      <c r="I32" s="1733">
        <v>747</v>
      </c>
      <c r="J32" s="1700"/>
      <c r="K32" s="1701">
        <f t="shared" si="4"/>
        <v>791.82</v>
      </c>
      <c r="L32" s="1658" t="s">
        <v>6326</v>
      </c>
      <c r="M32" s="1658">
        <v>0.01</v>
      </c>
      <c r="N32" s="1702">
        <f t="shared" si="5"/>
        <v>791.82</v>
      </c>
      <c r="O32" s="1660" t="s">
        <v>5491</v>
      </c>
      <c r="P32" s="1658" t="str">
        <f>_xlfn.XLOOKUP(O32,unique_list!F:F,unique_list!P:P)</f>
        <v>INPUT-ND</v>
      </c>
      <c r="Q32" s="1582"/>
      <c r="R32" s="1658" t="s">
        <v>6305</v>
      </c>
      <c r="S32" s="1697" t="s">
        <v>6306</v>
      </c>
      <c r="T32" s="1698">
        <f>N32-_xlfn.XLOOKUP(O32,'Section E - Miscellaneous '!T:T,'Section E - Miscellaneous '!K:K)</f>
        <v>0</v>
      </c>
      <c r="U32" s="1699" t="str">
        <f t="shared" si="1"/>
        <v>E</v>
      </c>
    </row>
    <row r="33" spans="1:21" x14ac:dyDescent="0.25">
      <c r="A33" s="1687" t="s">
        <v>6054</v>
      </c>
      <c r="B33" s="1658" t="str">
        <f t="shared" si="0"/>
        <v/>
      </c>
      <c r="C33" s="1688" t="s">
        <v>2539</v>
      </c>
      <c r="D33" s="1658" t="s">
        <v>43</v>
      </c>
      <c r="F33" s="1689"/>
      <c r="G33" s="1689"/>
      <c r="H33" s="1690"/>
      <c r="I33" s="1691"/>
      <c r="J33" s="1692"/>
      <c r="K33" s="1693"/>
      <c r="L33" s="1694"/>
      <c r="M33" s="1694"/>
      <c r="N33" s="1695"/>
      <c r="O33" s="1696"/>
      <c r="Q33" s="1582"/>
      <c r="R33" s="1658" t="s">
        <v>6305</v>
      </c>
      <c r="S33" s="1697" t="s">
        <v>6306</v>
      </c>
      <c r="T33" s="1698">
        <f>N33-_xlfn.XLOOKUP(O33,'Section E - Miscellaneous '!T:T,'Section E - Miscellaneous '!K:K)</f>
        <v>0</v>
      </c>
      <c r="U33" s="1699" t="str">
        <f t="shared" si="1"/>
        <v/>
      </c>
    </row>
    <row r="34" spans="1:21" x14ac:dyDescent="0.25">
      <c r="A34" s="1687" t="s">
        <v>6054</v>
      </c>
      <c r="B34" s="1658" t="str">
        <f t="shared" si="0"/>
        <v>E</v>
      </c>
      <c r="C34" s="1658" t="s">
        <v>1653</v>
      </c>
      <c r="D34" s="1658" t="s">
        <v>6181</v>
      </c>
      <c r="E34" s="1658">
        <v>90007509</v>
      </c>
      <c r="F34" s="1689">
        <f t="shared" si="2"/>
        <v>45200</v>
      </c>
      <c r="G34" s="1689">
        <f t="shared" si="3"/>
        <v>45565</v>
      </c>
      <c r="H34" s="1690" t="s">
        <v>6307</v>
      </c>
      <c r="I34" s="1733">
        <v>496</v>
      </c>
      <c r="J34" s="1700"/>
      <c r="K34" s="1701">
        <f t="shared" si="4"/>
        <v>525.76</v>
      </c>
      <c r="L34" s="1658" t="s">
        <v>6326</v>
      </c>
      <c r="M34" s="1658">
        <v>0.01</v>
      </c>
      <c r="N34" s="1702">
        <f t="shared" si="5"/>
        <v>525.76</v>
      </c>
      <c r="O34" s="1660" t="s">
        <v>5492</v>
      </c>
      <c r="P34" s="1658" t="str">
        <f>_xlfn.XLOOKUP(O34,unique_list!F:F,unique_list!P:P)</f>
        <v>INPUT-ND</v>
      </c>
      <c r="Q34" s="1582"/>
      <c r="R34" s="1658" t="s">
        <v>6305</v>
      </c>
      <c r="S34" s="1697" t="s">
        <v>6306</v>
      </c>
      <c r="T34" s="1698">
        <f>N34-_xlfn.XLOOKUP(O34,'Section E - Miscellaneous '!T:T,'Section E - Miscellaneous '!K:K)</f>
        <v>0</v>
      </c>
      <c r="U34" s="1699" t="str">
        <f t="shared" si="1"/>
        <v>E</v>
      </c>
    </row>
    <row r="35" spans="1:21" x14ac:dyDescent="0.25">
      <c r="A35" s="1687" t="s">
        <v>6054</v>
      </c>
      <c r="B35" s="1658" t="str">
        <f t="shared" si="0"/>
        <v>E</v>
      </c>
      <c r="C35" s="1658" t="s">
        <v>1652</v>
      </c>
      <c r="D35" s="1658" t="s">
        <v>6181</v>
      </c>
      <c r="E35" s="1658">
        <v>90006542</v>
      </c>
      <c r="F35" s="1689">
        <f t="shared" si="2"/>
        <v>45200</v>
      </c>
      <c r="G35" s="1689">
        <f t="shared" si="3"/>
        <v>45565</v>
      </c>
      <c r="H35" s="1690" t="s">
        <v>6307</v>
      </c>
      <c r="I35" s="1733">
        <v>1496</v>
      </c>
      <c r="J35" s="1700"/>
      <c r="K35" s="1701">
        <f t="shared" si="4"/>
        <v>1585.76</v>
      </c>
      <c r="L35" s="1658" t="s">
        <v>6326</v>
      </c>
      <c r="M35" s="1658">
        <v>0.01</v>
      </c>
      <c r="N35" s="1702">
        <f t="shared" si="5"/>
        <v>1585.76</v>
      </c>
      <c r="O35" s="1660" t="s">
        <v>5493</v>
      </c>
      <c r="P35" s="1658" t="str">
        <f>_xlfn.XLOOKUP(O35,unique_list!F:F,unique_list!P:P)</f>
        <v>INPUT-ND</v>
      </c>
      <c r="Q35" s="1582"/>
      <c r="R35" s="1658" t="s">
        <v>6305</v>
      </c>
      <c r="S35" s="1697" t="s">
        <v>6306</v>
      </c>
      <c r="T35" s="1698">
        <f>N35-_xlfn.XLOOKUP(O35,'Section E - Miscellaneous '!T:T,'Section E - Miscellaneous '!K:K)</f>
        <v>0</v>
      </c>
      <c r="U35" s="1699" t="str">
        <f t="shared" si="1"/>
        <v>E</v>
      </c>
    </row>
    <row r="36" spans="1:21" x14ac:dyDescent="0.25">
      <c r="A36" s="1687" t="s">
        <v>6054</v>
      </c>
      <c r="B36" s="1658" t="str">
        <f t="shared" si="0"/>
        <v/>
      </c>
      <c r="C36" s="1688" t="s">
        <v>1654</v>
      </c>
      <c r="D36" s="1658" t="s">
        <v>43</v>
      </c>
      <c r="F36" s="1689"/>
      <c r="G36" s="1689"/>
      <c r="H36" s="1690"/>
      <c r="I36" s="1691"/>
      <c r="J36" s="1692"/>
      <c r="K36" s="1693"/>
      <c r="L36" s="1694"/>
      <c r="M36" s="1694"/>
      <c r="N36" s="1695"/>
      <c r="O36" s="1696"/>
      <c r="Q36" s="1582"/>
      <c r="R36" s="1658" t="s">
        <v>6305</v>
      </c>
      <c r="S36" s="1697" t="s">
        <v>6306</v>
      </c>
      <c r="T36" s="1698">
        <f>N36-_xlfn.XLOOKUP(O36,'Section E - Miscellaneous '!T:T,'Section E - Miscellaneous '!K:K)</f>
        <v>0</v>
      </c>
      <c r="U36" s="1699" t="str">
        <f t="shared" si="1"/>
        <v/>
      </c>
    </row>
    <row r="37" spans="1:21" x14ac:dyDescent="0.25">
      <c r="A37" s="1687" t="s">
        <v>6054</v>
      </c>
      <c r="B37" s="1658" t="str">
        <f t="shared" si="0"/>
        <v>E</v>
      </c>
      <c r="C37" s="1658" t="s">
        <v>1653</v>
      </c>
      <c r="D37" s="1658" t="s">
        <v>6181</v>
      </c>
      <c r="E37" s="1658">
        <v>90006059</v>
      </c>
      <c r="F37" s="1689">
        <f t="shared" si="2"/>
        <v>45200</v>
      </c>
      <c r="G37" s="1689">
        <f t="shared" si="3"/>
        <v>45565</v>
      </c>
      <c r="H37" s="1690" t="s">
        <v>6307</v>
      </c>
      <c r="I37" s="1733">
        <v>995.5</v>
      </c>
      <c r="J37" s="1700"/>
      <c r="K37" s="1701">
        <f t="shared" si="4"/>
        <v>1055.23</v>
      </c>
      <c r="L37" s="1658" t="s">
        <v>6326</v>
      </c>
      <c r="M37" s="1658">
        <v>0.01</v>
      </c>
      <c r="N37" s="1702">
        <f t="shared" si="5"/>
        <v>1055.23</v>
      </c>
      <c r="O37" s="1660" t="s">
        <v>5494</v>
      </c>
      <c r="P37" s="1658" t="str">
        <f>_xlfn.XLOOKUP(O37,unique_list!F:F,unique_list!P:P)</f>
        <v>INPUT-ND</v>
      </c>
      <c r="Q37" s="1582"/>
      <c r="R37" s="1658" t="s">
        <v>6305</v>
      </c>
      <c r="S37" s="1697" t="s">
        <v>6306</v>
      </c>
      <c r="T37" s="1698">
        <f>N37-_xlfn.XLOOKUP(O37,'Section E - Miscellaneous '!T:T,'Section E - Miscellaneous '!K:K)</f>
        <v>0</v>
      </c>
      <c r="U37" s="1699" t="str">
        <f t="shared" si="1"/>
        <v>E</v>
      </c>
    </row>
    <row r="38" spans="1:21" x14ac:dyDescent="0.25">
      <c r="A38" s="1687" t="s">
        <v>6054</v>
      </c>
      <c r="B38" s="1658" t="str">
        <f t="shared" si="0"/>
        <v>E</v>
      </c>
      <c r="C38" s="1658" t="s">
        <v>1652</v>
      </c>
      <c r="D38" s="1658" t="s">
        <v>6181</v>
      </c>
      <c r="E38" s="1658">
        <v>90007510</v>
      </c>
      <c r="F38" s="1689">
        <f t="shared" si="2"/>
        <v>45200</v>
      </c>
      <c r="G38" s="1689">
        <f t="shared" si="3"/>
        <v>45565</v>
      </c>
      <c r="H38" s="1690" t="s">
        <v>6307</v>
      </c>
      <c r="I38" s="1733">
        <v>2991</v>
      </c>
      <c r="J38" s="1700"/>
      <c r="K38" s="1701">
        <f t="shared" si="4"/>
        <v>3170.46</v>
      </c>
      <c r="L38" s="1658" t="s">
        <v>6326</v>
      </c>
      <c r="M38" s="1658">
        <v>0.01</v>
      </c>
      <c r="N38" s="1702">
        <f t="shared" si="5"/>
        <v>3170.46</v>
      </c>
      <c r="O38" s="1660" t="s">
        <v>5495</v>
      </c>
      <c r="P38" s="1658" t="str">
        <f>_xlfn.XLOOKUP(O38,unique_list!F:F,unique_list!P:P)</f>
        <v>INPUT-ND</v>
      </c>
      <c r="Q38" s="1582"/>
      <c r="R38" s="1658" t="s">
        <v>6305</v>
      </c>
      <c r="S38" s="1697" t="s">
        <v>6306</v>
      </c>
      <c r="T38" s="1698">
        <f>N38-_xlfn.XLOOKUP(O38,'Section E - Miscellaneous '!T:T,'Section E - Miscellaneous '!K:K)</f>
        <v>0</v>
      </c>
      <c r="U38" s="1699" t="str">
        <f t="shared" si="1"/>
        <v>E</v>
      </c>
    </row>
    <row r="39" spans="1:21" x14ac:dyDescent="0.25">
      <c r="A39" s="1687" t="s">
        <v>6054</v>
      </c>
      <c r="B39" s="1658" t="str">
        <f t="shared" si="0"/>
        <v/>
      </c>
      <c r="C39" s="1688" t="s">
        <v>1655</v>
      </c>
      <c r="D39" s="1658" t="s">
        <v>43</v>
      </c>
      <c r="F39" s="1689"/>
      <c r="G39" s="1689"/>
      <c r="H39" s="1690"/>
      <c r="I39" s="1691"/>
      <c r="J39" s="1692"/>
      <c r="K39" s="1693"/>
      <c r="L39" s="1694"/>
      <c r="M39" s="1694"/>
      <c r="N39" s="1695"/>
      <c r="O39" s="1696"/>
      <c r="Q39" s="1582"/>
      <c r="R39" s="1658" t="s">
        <v>6305</v>
      </c>
      <c r="S39" s="1697" t="s">
        <v>6306</v>
      </c>
      <c r="T39" s="1698">
        <f>N39-_xlfn.XLOOKUP(O39,'Section E - Miscellaneous '!T:T,'Section E - Miscellaneous '!K:K)</f>
        <v>0</v>
      </c>
      <c r="U39" s="1699" t="str">
        <f t="shared" si="1"/>
        <v/>
      </c>
    </row>
    <row r="40" spans="1:21" x14ac:dyDescent="0.25">
      <c r="A40" s="1687" t="s">
        <v>6054</v>
      </c>
      <c r="B40" s="1658" t="str">
        <f t="shared" si="0"/>
        <v>E</v>
      </c>
      <c r="C40" s="1658" t="s">
        <v>1653</v>
      </c>
      <c r="D40" s="1658" t="s">
        <v>6181</v>
      </c>
      <c r="E40" s="1658">
        <v>90006543</v>
      </c>
      <c r="F40" s="1689">
        <f t="shared" si="2"/>
        <v>45200</v>
      </c>
      <c r="G40" s="1689">
        <f t="shared" si="3"/>
        <v>45565</v>
      </c>
      <c r="H40" s="1690" t="s">
        <v>6307</v>
      </c>
      <c r="I40" s="1733">
        <v>1993.5</v>
      </c>
      <c r="J40" s="1700"/>
      <c r="K40" s="1701">
        <f t="shared" si="4"/>
        <v>2113.11</v>
      </c>
      <c r="L40" s="1658" t="s">
        <v>6326</v>
      </c>
      <c r="M40" s="1658">
        <v>0.01</v>
      </c>
      <c r="N40" s="1702">
        <f t="shared" si="5"/>
        <v>2113.11</v>
      </c>
      <c r="O40" s="1660" t="s">
        <v>5496</v>
      </c>
      <c r="P40" s="1658" t="str">
        <f>_xlfn.XLOOKUP(O40,unique_list!F:F,unique_list!P:P)</f>
        <v>INPUT-ND</v>
      </c>
      <c r="Q40" s="1582"/>
      <c r="R40" s="1658" t="s">
        <v>6305</v>
      </c>
      <c r="S40" s="1697" t="s">
        <v>6306</v>
      </c>
      <c r="T40" s="1698">
        <f>N40-_xlfn.XLOOKUP(O40,'Section E - Miscellaneous '!T:T,'Section E - Miscellaneous '!K:K)</f>
        <v>0</v>
      </c>
      <c r="U40" s="1699" t="str">
        <f t="shared" si="1"/>
        <v>E</v>
      </c>
    </row>
    <row r="41" spans="1:21" x14ac:dyDescent="0.25">
      <c r="A41" s="1687" t="s">
        <v>6054</v>
      </c>
      <c r="B41" s="1658" t="str">
        <f t="shared" si="0"/>
        <v>E</v>
      </c>
      <c r="C41" s="1658" t="s">
        <v>1652</v>
      </c>
      <c r="D41" s="1658" t="s">
        <v>6181</v>
      </c>
      <c r="E41" s="1658">
        <v>90007511</v>
      </c>
      <c r="F41" s="1689">
        <f t="shared" si="2"/>
        <v>45200</v>
      </c>
      <c r="G41" s="1689">
        <f t="shared" si="3"/>
        <v>45565</v>
      </c>
      <c r="H41" s="1690" t="s">
        <v>6307</v>
      </c>
      <c r="I41" s="1733">
        <v>5983</v>
      </c>
      <c r="J41" s="1700"/>
      <c r="K41" s="1701">
        <f t="shared" si="4"/>
        <v>6341.9800000000005</v>
      </c>
      <c r="L41" s="1658" t="s">
        <v>6326</v>
      </c>
      <c r="M41" s="1658">
        <v>0.01</v>
      </c>
      <c r="N41" s="1702">
        <f t="shared" si="5"/>
        <v>6341.9800000000005</v>
      </c>
      <c r="O41" s="1660" t="s">
        <v>5497</v>
      </c>
      <c r="P41" s="1658" t="str">
        <f>_xlfn.XLOOKUP(O41,unique_list!F:F,unique_list!P:P)</f>
        <v>INPUT-ND</v>
      </c>
      <c r="Q41" s="1582"/>
      <c r="R41" s="1658" t="s">
        <v>6305</v>
      </c>
      <c r="S41" s="1697" t="s">
        <v>6306</v>
      </c>
      <c r="T41" s="1698">
        <f>N41-_xlfn.XLOOKUP(O41,'Section E - Miscellaneous '!T:T,'Section E - Miscellaneous '!K:K)</f>
        <v>0</v>
      </c>
      <c r="U41" s="1699" t="str">
        <f t="shared" si="1"/>
        <v>E</v>
      </c>
    </row>
    <row r="42" spans="1:21" x14ac:dyDescent="0.25">
      <c r="A42" s="1687" t="s">
        <v>6054</v>
      </c>
      <c r="B42" s="1658" t="str">
        <f t="shared" si="0"/>
        <v/>
      </c>
      <c r="C42" s="1688" t="s">
        <v>1656</v>
      </c>
      <c r="D42" s="1658" t="s">
        <v>43</v>
      </c>
      <c r="F42" s="1689"/>
      <c r="G42" s="1689"/>
      <c r="H42" s="1690"/>
      <c r="I42" s="1691"/>
      <c r="J42" s="1692"/>
      <c r="K42" s="1693"/>
      <c r="L42" s="1694"/>
      <c r="M42" s="1694"/>
      <c r="N42" s="1695"/>
      <c r="O42" s="1696"/>
      <c r="Q42" s="1582"/>
      <c r="R42" s="1658" t="s">
        <v>6305</v>
      </c>
      <c r="S42" s="1697" t="s">
        <v>6306</v>
      </c>
      <c r="T42" s="1698">
        <f>N42-_xlfn.XLOOKUP(O42,'Section E - Miscellaneous '!T:T,'Section E - Miscellaneous '!K:K)</f>
        <v>0</v>
      </c>
      <c r="U42" s="1699" t="str">
        <f t="shared" si="1"/>
        <v/>
      </c>
    </row>
    <row r="43" spans="1:21" x14ac:dyDescent="0.25">
      <c r="A43" s="1687" t="s">
        <v>6054</v>
      </c>
      <c r="B43" s="1658" t="str">
        <f t="shared" si="0"/>
        <v>E</v>
      </c>
      <c r="C43" s="1658" t="s">
        <v>1653</v>
      </c>
      <c r="D43" s="1658" t="s">
        <v>6181</v>
      </c>
      <c r="E43" s="1658">
        <v>90005636</v>
      </c>
      <c r="F43" s="1689">
        <f t="shared" si="2"/>
        <v>45200</v>
      </c>
      <c r="G43" s="1689">
        <f t="shared" si="3"/>
        <v>45565</v>
      </c>
      <c r="H43" s="1690" t="s">
        <v>6307</v>
      </c>
      <c r="I43" s="1733">
        <v>3987</v>
      </c>
      <c r="J43" s="1700"/>
      <c r="K43" s="1701">
        <f t="shared" si="4"/>
        <v>4226.22</v>
      </c>
      <c r="L43" s="1658" t="s">
        <v>6326</v>
      </c>
      <c r="M43" s="1658">
        <v>0.01</v>
      </c>
      <c r="N43" s="1702">
        <f t="shared" si="5"/>
        <v>4226.22</v>
      </c>
      <c r="O43" s="1660" t="s">
        <v>5498</v>
      </c>
      <c r="P43" s="1658" t="str">
        <f>_xlfn.XLOOKUP(O43,unique_list!F:F,unique_list!P:P)</f>
        <v>INPUT-ND</v>
      </c>
      <c r="Q43" s="1582"/>
      <c r="R43" s="1658" t="s">
        <v>6305</v>
      </c>
      <c r="S43" s="1697" t="s">
        <v>6306</v>
      </c>
      <c r="T43" s="1698">
        <f>N43-_xlfn.XLOOKUP(O43,'Section E - Miscellaneous '!T:T,'Section E - Miscellaneous '!K:K)</f>
        <v>0</v>
      </c>
      <c r="U43" s="1699" t="str">
        <f t="shared" si="1"/>
        <v>E</v>
      </c>
    </row>
    <row r="44" spans="1:21" x14ac:dyDescent="0.25">
      <c r="A44" s="1687" t="s">
        <v>6054</v>
      </c>
      <c r="B44" s="1658" t="str">
        <f t="shared" si="0"/>
        <v>E</v>
      </c>
      <c r="C44" s="1658" t="s">
        <v>1652</v>
      </c>
      <c r="D44" s="1658" t="s">
        <v>6181</v>
      </c>
      <c r="E44" s="1658">
        <v>90007512</v>
      </c>
      <c r="F44" s="1689">
        <f t="shared" si="2"/>
        <v>45200</v>
      </c>
      <c r="G44" s="1689">
        <f t="shared" si="3"/>
        <v>45565</v>
      </c>
      <c r="H44" s="1690" t="s">
        <v>6307</v>
      </c>
      <c r="I44" s="1733">
        <v>11965.5</v>
      </c>
      <c r="J44" s="1700"/>
      <c r="K44" s="1701">
        <f t="shared" si="4"/>
        <v>12683.43</v>
      </c>
      <c r="L44" s="1658" t="s">
        <v>6326</v>
      </c>
      <c r="M44" s="1658">
        <v>0.01</v>
      </c>
      <c r="N44" s="1702">
        <f t="shared" si="5"/>
        <v>12683.43</v>
      </c>
      <c r="O44" s="1660" t="s">
        <v>5499</v>
      </c>
      <c r="P44" s="1658" t="str">
        <f>_xlfn.XLOOKUP(O44,unique_list!F:F,unique_list!P:P)</f>
        <v>INPUT-ND</v>
      </c>
      <c r="Q44" s="1582"/>
      <c r="R44" s="1658" t="s">
        <v>6305</v>
      </c>
      <c r="S44" s="1697" t="s">
        <v>6306</v>
      </c>
      <c r="T44" s="1698">
        <f>N44-_xlfn.XLOOKUP(O44,'Section E - Miscellaneous '!T:T,'Section E - Miscellaneous '!K:K)</f>
        <v>0</v>
      </c>
      <c r="U44" s="1699" t="str">
        <f t="shared" si="1"/>
        <v>E</v>
      </c>
    </row>
    <row r="45" spans="1:21" x14ac:dyDescent="0.25">
      <c r="A45" s="1687" t="s">
        <v>6054</v>
      </c>
      <c r="B45" s="1658" t="str">
        <f t="shared" si="0"/>
        <v/>
      </c>
      <c r="C45" s="1688" t="s">
        <v>6309</v>
      </c>
      <c r="D45" s="1658" t="s">
        <v>43</v>
      </c>
      <c r="F45" s="1689"/>
      <c r="G45" s="1689"/>
      <c r="H45" s="1690"/>
      <c r="I45" s="1691"/>
      <c r="J45" s="1692"/>
      <c r="K45" s="1693"/>
      <c r="L45" s="1694"/>
      <c r="M45" s="1694"/>
      <c r="N45" s="1695"/>
      <c r="O45" s="1696"/>
      <c r="Q45" s="1582"/>
      <c r="R45" s="1658" t="s">
        <v>6305</v>
      </c>
      <c r="S45" s="1697" t="s">
        <v>6306</v>
      </c>
      <c r="T45" s="1698">
        <f>N45-_xlfn.XLOOKUP(O45,'Section E - Miscellaneous '!T:T,'Section E - Miscellaneous '!K:K)</f>
        <v>0</v>
      </c>
      <c r="U45" s="1699" t="str">
        <f t="shared" si="1"/>
        <v/>
      </c>
    </row>
    <row r="46" spans="1:21" x14ac:dyDescent="0.25">
      <c r="A46" s="1687" t="s">
        <v>6054</v>
      </c>
      <c r="B46" s="1658" t="str">
        <f t="shared" si="0"/>
        <v>E</v>
      </c>
      <c r="C46" s="1658" t="s">
        <v>3305</v>
      </c>
      <c r="D46" s="1658" t="s">
        <v>6181</v>
      </c>
      <c r="E46" s="1658">
        <v>90006544</v>
      </c>
      <c r="F46" s="1689">
        <f t="shared" si="2"/>
        <v>45200</v>
      </c>
      <c r="G46" s="1689">
        <f t="shared" si="3"/>
        <v>45565</v>
      </c>
      <c r="H46" s="1690" t="s">
        <v>6307</v>
      </c>
      <c r="I46" s="1733">
        <v>995.5</v>
      </c>
      <c r="J46" s="1700"/>
      <c r="K46" s="1701">
        <f t="shared" si="4"/>
        <v>1055.23</v>
      </c>
      <c r="L46" s="1658" t="s">
        <v>6326</v>
      </c>
      <c r="M46" s="1658">
        <v>0.01</v>
      </c>
      <c r="N46" s="1702">
        <f t="shared" si="5"/>
        <v>1055.23</v>
      </c>
      <c r="O46" s="1660" t="s">
        <v>5500</v>
      </c>
      <c r="P46" s="1658" t="str">
        <f>_xlfn.XLOOKUP(O46,unique_list!F:F,unique_list!P:P)</f>
        <v>INPUT-ND</v>
      </c>
      <c r="Q46" s="1582"/>
      <c r="R46" s="1658" t="s">
        <v>6305</v>
      </c>
      <c r="S46" s="1697" t="s">
        <v>6306</v>
      </c>
      <c r="T46" s="1698">
        <f>N46-_xlfn.XLOOKUP(O46,'Section E - Miscellaneous '!T:T,'Section E - Miscellaneous '!K:K)</f>
        <v>0</v>
      </c>
      <c r="U46" s="1699" t="str">
        <f t="shared" si="1"/>
        <v>E</v>
      </c>
    </row>
    <row r="47" spans="1:21" x14ac:dyDescent="0.25">
      <c r="A47" s="1687" t="s">
        <v>6054</v>
      </c>
      <c r="B47" s="1658" t="str">
        <f t="shared" si="0"/>
        <v>E</v>
      </c>
      <c r="C47" s="1658" t="s">
        <v>3306</v>
      </c>
      <c r="D47" s="1658" t="s">
        <v>6181</v>
      </c>
      <c r="E47" s="1658">
        <v>90007513</v>
      </c>
      <c r="F47" s="1689">
        <f t="shared" si="2"/>
        <v>45200</v>
      </c>
      <c r="G47" s="1689">
        <f t="shared" si="3"/>
        <v>45565</v>
      </c>
      <c r="H47" s="1690" t="s">
        <v>6307</v>
      </c>
      <c r="I47" s="1733">
        <v>496</v>
      </c>
      <c r="J47" s="1700"/>
      <c r="K47" s="1701">
        <f t="shared" si="4"/>
        <v>525.76</v>
      </c>
      <c r="L47" s="1658" t="s">
        <v>6326</v>
      </c>
      <c r="M47" s="1658">
        <v>0.01</v>
      </c>
      <c r="N47" s="1702">
        <f t="shared" si="5"/>
        <v>525.76</v>
      </c>
      <c r="O47" s="1660" t="s">
        <v>5501</v>
      </c>
      <c r="P47" s="1658" t="str">
        <f>_xlfn.XLOOKUP(O47,unique_list!F:F,unique_list!P:P)</f>
        <v>INPUT-ND</v>
      </c>
      <c r="Q47" s="1582"/>
      <c r="R47" s="1658" t="s">
        <v>6305</v>
      </c>
      <c r="S47" s="1697" t="s">
        <v>6306</v>
      </c>
      <c r="T47" s="1698">
        <f>N47-_xlfn.XLOOKUP(O47,'Section E - Miscellaneous '!T:T,'Section E - Miscellaneous '!K:K)</f>
        <v>0</v>
      </c>
      <c r="U47" s="1699" t="str">
        <f t="shared" si="1"/>
        <v>E</v>
      </c>
    </row>
    <row r="48" spans="1:21" x14ac:dyDescent="0.25">
      <c r="A48" s="1687" t="s">
        <v>6054</v>
      </c>
      <c r="B48" s="1658" t="str">
        <f t="shared" si="0"/>
        <v>E</v>
      </c>
      <c r="C48" s="1658" t="s">
        <v>3307</v>
      </c>
      <c r="D48" s="1658" t="s">
        <v>6181</v>
      </c>
      <c r="E48" s="1658">
        <v>90006060</v>
      </c>
      <c r="F48" s="1689">
        <f t="shared" si="2"/>
        <v>45200</v>
      </c>
      <c r="G48" s="1689">
        <f t="shared" si="3"/>
        <v>45565</v>
      </c>
      <c r="H48" s="1690" t="s">
        <v>6307</v>
      </c>
      <c r="I48" s="1733">
        <v>995.5</v>
      </c>
      <c r="J48" s="1700"/>
      <c r="K48" s="1701">
        <f t="shared" si="4"/>
        <v>1055.23</v>
      </c>
      <c r="L48" s="1658" t="s">
        <v>6326</v>
      </c>
      <c r="M48" s="1658">
        <v>0.01</v>
      </c>
      <c r="N48" s="1702">
        <f t="shared" si="5"/>
        <v>1055.23</v>
      </c>
      <c r="O48" s="1660" t="s">
        <v>5502</v>
      </c>
      <c r="P48" s="1658" t="str">
        <f>_xlfn.XLOOKUP(O48,unique_list!F:F,unique_list!P:P)</f>
        <v>INPUT-ND</v>
      </c>
      <c r="Q48" s="1582"/>
      <c r="R48" s="1658" t="s">
        <v>6305</v>
      </c>
      <c r="S48" s="1697" t="s">
        <v>6306</v>
      </c>
      <c r="T48" s="1698">
        <f>N48-_xlfn.XLOOKUP(O48,'Section E - Miscellaneous '!T:T,'Section E - Miscellaneous '!K:K)</f>
        <v>0</v>
      </c>
      <c r="U48" s="1699" t="str">
        <f t="shared" si="1"/>
        <v>E</v>
      </c>
    </row>
    <row r="49" spans="1:21" x14ac:dyDescent="0.25">
      <c r="A49" s="1687" t="s">
        <v>6054</v>
      </c>
      <c r="B49" s="1658" t="str">
        <f t="shared" si="0"/>
        <v>E</v>
      </c>
      <c r="C49" s="1658" t="s">
        <v>3308</v>
      </c>
      <c r="D49" s="1658" t="s">
        <v>6181</v>
      </c>
      <c r="E49" s="1658">
        <v>90007514</v>
      </c>
      <c r="F49" s="1689">
        <f t="shared" si="2"/>
        <v>45200</v>
      </c>
      <c r="G49" s="1689">
        <f t="shared" si="3"/>
        <v>45565</v>
      </c>
      <c r="H49" s="1690" t="s">
        <v>6307</v>
      </c>
      <c r="I49" s="1733">
        <v>249</v>
      </c>
      <c r="J49" s="1700"/>
      <c r="K49" s="1701">
        <f t="shared" si="4"/>
        <v>263.94</v>
      </c>
      <c r="L49" s="1658" t="s">
        <v>6326</v>
      </c>
      <c r="M49" s="1658">
        <v>0.01</v>
      </c>
      <c r="N49" s="1702">
        <f t="shared" si="5"/>
        <v>263.94</v>
      </c>
      <c r="O49" s="1660" t="s">
        <v>5503</v>
      </c>
      <c r="P49" s="1658" t="str">
        <f>_xlfn.XLOOKUP(O49,unique_list!F:F,unique_list!P:P)</f>
        <v>INPUT-ND</v>
      </c>
      <c r="Q49" s="1582"/>
      <c r="R49" s="1658" t="s">
        <v>6305</v>
      </c>
      <c r="S49" s="1697" t="s">
        <v>6306</v>
      </c>
      <c r="T49" s="1698">
        <f>N49-_xlfn.XLOOKUP(O49,'Section E - Miscellaneous '!T:T,'Section E - Miscellaneous '!K:K)</f>
        <v>0</v>
      </c>
      <c r="U49" s="1699" t="str">
        <f t="shared" si="1"/>
        <v>E</v>
      </c>
    </row>
    <row r="50" spans="1:21" x14ac:dyDescent="0.25">
      <c r="A50" s="1687" t="s">
        <v>6054</v>
      </c>
      <c r="B50" s="1658" t="str">
        <f t="shared" si="0"/>
        <v/>
      </c>
      <c r="C50" s="1688" t="s">
        <v>3309</v>
      </c>
      <c r="D50" s="1658" t="s">
        <v>43</v>
      </c>
      <c r="F50" s="1689"/>
      <c r="G50" s="1689"/>
      <c r="H50" s="1690"/>
      <c r="I50" s="1691"/>
      <c r="J50" s="1692"/>
      <c r="K50" s="1693"/>
      <c r="L50" s="1694"/>
      <c r="M50" s="1694"/>
      <c r="N50" s="1695"/>
      <c r="O50" s="1696"/>
      <c r="Q50" s="1582"/>
      <c r="R50" s="1658" t="s">
        <v>6305</v>
      </c>
      <c r="S50" s="1697" t="s">
        <v>6306</v>
      </c>
      <c r="T50" s="1698">
        <f>N50-_xlfn.XLOOKUP(O50,'Section E - Miscellaneous '!T:T,'Section E - Miscellaneous '!K:K)</f>
        <v>0</v>
      </c>
      <c r="U50" s="1699" t="str">
        <f t="shared" si="1"/>
        <v/>
      </c>
    </row>
    <row r="51" spans="1:21" x14ac:dyDescent="0.25">
      <c r="A51" s="1687" t="s">
        <v>6054</v>
      </c>
      <c r="B51" s="1658" t="str">
        <f t="shared" si="0"/>
        <v>E</v>
      </c>
      <c r="C51" s="1658" t="s">
        <v>1657</v>
      </c>
      <c r="D51" s="1658" t="s">
        <v>6181</v>
      </c>
      <c r="E51" s="1658">
        <v>90006545</v>
      </c>
      <c r="F51" s="1689">
        <f t="shared" si="2"/>
        <v>45200</v>
      </c>
      <c r="G51" s="1689">
        <f t="shared" si="3"/>
        <v>45565</v>
      </c>
      <c r="H51" s="1690" t="s">
        <v>6307</v>
      </c>
      <c r="I51" s="1733">
        <v>249</v>
      </c>
      <c r="J51" s="1700"/>
      <c r="K51" s="1701">
        <f t="shared" si="4"/>
        <v>263.94</v>
      </c>
      <c r="L51" s="1658" t="s">
        <v>6326</v>
      </c>
      <c r="M51" s="1658">
        <v>0.01</v>
      </c>
      <c r="N51" s="1702">
        <f t="shared" si="5"/>
        <v>263.94</v>
      </c>
      <c r="O51" s="1660" t="s">
        <v>5504</v>
      </c>
      <c r="P51" s="1658" t="str">
        <f>_xlfn.XLOOKUP(O51,unique_list!F:F,unique_list!P:P)</f>
        <v>INPUT-ND</v>
      </c>
      <c r="Q51" s="1582"/>
      <c r="R51" s="1658" t="s">
        <v>6305</v>
      </c>
      <c r="S51" s="1697" t="s">
        <v>6306</v>
      </c>
      <c r="T51" s="1698">
        <f>N51-_xlfn.XLOOKUP(O51,'Section E - Miscellaneous '!T:T,'Section E - Miscellaneous '!K:K)</f>
        <v>0</v>
      </c>
      <c r="U51" s="1699" t="str">
        <f t="shared" si="1"/>
        <v>E</v>
      </c>
    </row>
    <row r="52" spans="1:21" x14ac:dyDescent="0.25">
      <c r="A52" s="1687" t="s">
        <v>6054</v>
      </c>
      <c r="B52" s="1658" t="str">
        <f t="shared" si="0"/>
        <v>E</v>
      </c>
      <c r="C52" s="1658" t="s">
        <v>1658</v>
      </c>
      <c r="D52" s="1658" t="s">
        <v>6181</v>
      </c>
      <c r="E52" s="1658">
        <v>90007515</v>
      </c>
      <c r="F52" s="1689">
        <f t="shared" si="2"/>
        <v>45200</v>
      </c>
      <c r="G52" s="1689">
        <f t="shared" si="3"/>
        <v>45565</v>
      </c>
      <c r="H52" s="1690" t="s">
        <v>6307</v>
      </c>
      <c r="I52" s="1733">
        <v>496</v>
      </c>
      <c r="J52" s="1700"/>
      <c r="K52" s="1701">
        <f t="shared" si="4"/>
        <v>525.76</v>
      </c>
      <c r="L52" s="1658" t="s">
        <v>6326</v>
      </c>
      <c r="M52" s="1658">
        <v>0.01</v>
      </c>
      <c r="N52" s="1702">
        <f t="shared" si="5"/>
        <v>525.76</v>
      </c>
      <c r="O52" s="1660" t="s">
        <v>5505</v>
      </c>
      <c r="P52" s="1658" t="str">
        <f>_xlfn.XLOOKUP(O52,unique_list!F:F,unique_list!P:P)</f>
        <v>INPUT-ND</v>
      </c>
      <c r="Q52" s="1582"/>
      <c r="R52" s="1658" t="s">
        <v>6305</v>
      </c>
      <c r="S52" s="1697" t="s">
        <v>6306</v>
      </c>
      <c r="T52" s="1698">
        <f>N52-_xlfn.XLOOKUP(O52,'Section E - Miscellaneous '!T:T,'Section E - Miscellaneous '!K:K)</f>
        <v>0</v>
      </c>
      <c r="U52" s="1699" t="str">
        <f t="shared" si="1"/>
        <v>E</v>
      </c>
    </row>
    <row r="53" spans="1:21" x14ac:dyDescent="0.25">
      <c r="A53" s="1687" t="s">
        <v>6054</v>
      </c>
      <c r="B53" s="1658" t="str">
        <f t="shared" si="0"/>
        <v/>
      </c>
      <c r="C53" s="1688" t="s">
        <v>3310</v>
      </c>
      <c r="D53" s="1658" t="s">
        <v>43</v>
      </c>
      <c r="F53" s="1689"/>
      <c r="G53" s="1689"/>
      <c r="H53" s="1690"/>
      <c r="I53" s="1691"/>
      <c r="J53" s="1692"/>
      <c r="K53" s="1693"/>
      <c r="L53" s="1694"/>
      <c r="M53" s="1694"/>
      <c r="N53" s="1695"/>
      <c r="O53" s="1696"/>
      <c r="Q53" s="1582"/>
      <c r="R53" s="1658" t="s">
        <v>6305</v>
      </c>
      <c r="S53" s="1697" t="s">
        <v>6306</v>
      </c>
      <c r="T53" s="1698">
        <f>N53-_xlfn.XLOOKUP(O53,'Section E - Miscellaneous '!T:T,'Section E - Miscellaneous '!K:K)</f>
        <v>0</v>
      </c>
      <c r="U53" s="1699" t="str">
        <f t="shared" si="1"/>
        <v/>
      </c>
    </row>
    <row r="54" spans="1:21" x14ac:dyDescent="0.25">
      <c r="A54" s="1687" t="s">
        <v>6054</v>
      </c>
      <c r="B54" s="1658" t="str">
        <f t="shared" si="0"/>
        <v>E</v>
      </c>
      <c r="C54" s="1658" t="s">
        <v>1657</v>
      </c>
      <c r="D54" s="1658" t="s">
        <v>6181</v>
      </c>
      <c r="E54" s="1658">
        <v>90005818</v>
      </c>
      <c r="F54" s="1689">
        <f t="shared" si="2"/>
        <v>45200</v>
      </c>
      <c r="G54" s="1689">
        <f t="shared" si="3"/>
        <v>45565</v>
      </c>
      <c r="H54" s="1690" t="s">
        <v>6307</v>
      </c>
      <c r="I54" s="1733">
        <v>1661.5</v>
      </c>
      <c r="J54" s="1700"/>
      <c r="K54" s="1701">
        <f t="shared" si="4"/>
        <v>1761.19</v>
      </c>
      <c r="L54" s="1658" t="s">
        <v>6326</v>
      </c>
      <c r="M54" s="1658">
        <v>0.01</v>
      </c>
      <c r="N54" s="1702">
        <f t="shared" si="5"/>
        <v>1761.19</v>
      </c>
      <c r="O54" s="1660" t="s">
        <v>5506</v>
      </c>
      <c r="P54" s="1658" t="str">
        <f>_xlfn.XLOOKUP(O54,unique_list!F:F,unique_list!P:P)</f>
        <v>INPUT-ND</v>
      </c>
      <c r="Q54" s="1582"/>
      <c r="R54" s="1658" t="s">
        <v>6305</v>
      </c>
      <c r="S54" s="1697" t="s">
        <v>6306</v>
      </c>
      <c r="T54" s="1698">
        <f>N54-_xlfn.XLOOKUP(O54,'Section E - Miscellaneous '!T:T,'Section E - Miscellaneous '!K:K)</f>
        <v>0</v>
      </c>
      <c r="U54" s="1699" t="str">
        <f t="shared" si="1"/>
        <v>E</v>
      </c>
    </row>
    <row r="55" spans="1:21" x14ac:dyDescent="0.25">
      <c r="A55" s="1687" t="s">
        <v>6054</v>
      </c>
      <c r="B55" s="1658" t="str">
        <f t="shared" si="0"/>
        <v>E</v>
      </c>
      <c r="C55" s="1658" t="s">
        <v>3302</v>
      </c>
      <c r="D55" s="1658" t="s">
        <v>6181</v>
      </c>
      <c r="E55" s="1658">
        <v>90007516</v>
      </c>
      <c r="F55" s="1689">
        <f t="shared" si="2"/>
        <v>45200</v>
      </c>
      <c r="G55" s="1689">
        <f t="shared" si="3"/>
        <v>45565</v>
      </c>
      <c r="H55" s="1690" t="s">
        <v>6307</v>
      </c>
      <c r="I55" s="1733">
        <v>2493</v>
      </c>
      <c r="J55" s="1700"/>
      <c r="K55" s="1701">
        <f t="shared" si="4"/>
        <v>2642.58</v>
      </c>
      <c r="L55" s="1658" t="s">
        <v>6326</v>
      </c>
      <c r="M55" s="1658">
        <v>0.01</v>
      </c>
      <c r="N55" s="1702">
        <f t="shared" si="5"/>
        <v>2642.58</v>
      </c>
      <c r="O55" s="1660" t="s">
        <v>5507</v>
      </c>
      <c r="P55" s="1658" t="str">
        <f>_xlfn.XLOOKUP(O55,unique_list!F:F,unique_list!P:P)</f>
        <v>INPUT-ND</v>
      </c>
      <c r="Q55" s="1582"/>
      <c r="R55" s="1658" t="s">
        <v>6305</v>
      </c>
      <c r="S55" s="1697" t="s">
        <v>6306</v>
      </c>
      <c r="T55" s="1698">
        <f>N55-_xlfn.XLOOKUP(O55,'Section E - Miscellaneous '!T:T,'Section E - Miscellaneous '!K:K)</f>
        <v>0</v>
      </c>
      <c r="U55" s="1699" t="str">
        <f t="shared" si="1"/>
        <v>E</v>
      </c>
    </row>
    <row r="56" spans="1:21" x14ac:dyDescent="0.25">
      <c r="A56" s="1687" t="s">
        <v>6054</v>
      </c>
      <c r="B56" s="1658" t="str">
        <f t="shared" si="0"/>
        <v>E</v>
      </c>
      <c r="C56" s="1658" t="s">
        <v>3303</v>
      </c>
      <c r="D56" s="1658" t="s">
        <v>6181</v>
      </c>
      <c r="E56" s="1658">
        <v>90006546</v>
      </c>
      <c r="F56" s="1689">
        <f t="shared" si="2"/>
        <v>45200</v>
      </c>
      <c r="G56" s="1689">
        <f t="shared" si="3"/>
        <v>45565</v>
      </c>
      <c r="H56" s="1690" t="s">
        <v>6307</v>
      </c>
      <c r="I56" s="1733">
        <v>3324</v>
      </c>
      <c r="J56" s="1700"/>
      <c r="K56" s="1701">
        <f t="shared" si="4"/>
        <v>3523.44</v>
      </c>
      <c r="L56" s="1658" t="s">
        <v>6326</v>
      </c>
      <c r="M56" s="1658">
        <v>0.01</v>
      </c>
      <c r="N56" s="1702">
        <f t="shared" si="5"/>
        <v>3523.44</v>
      </c>
      <c r="O56" s="1660" t="s">
        <v>5508</v>
      </c>
      <c r="P56" s="1658" t="str">
        <f>_xlfn.XLOOKUP(O56,unique_list!F:F,unique_list!P:P)</f>
        <v>INPUT-ND</v>
      </c>
      <c r="Q56" s="1582"/>
      <c r="R56" s="1658" t="s">
        <v>6305</v>
      </c>
      <c r="S56" s="1697" t="s">
        <v>6306</v>
      </c>
      <c r="T56" s="1698">
        <f>N56-_xlfn.XLOOKUP(O56,'Section E - Miscellaneous '!T:T,'Section E - Miscellaneous '!K:K)</f>
        <v>0</v>
      </c>
      <c r="U56" s="1699" t="str">
        <f t="shared" si="1"/>
        <v>E</v>
      </c>
    </row>
    <row r="57" spans="1:21" x14ac:dyDescent="0.25">
      <c r="A57" s="1687" t="s">
        <v>6054</v>
      </c>
      <c r="B57" s="1658" t="str">
        <f t="shared" si="0"/>
        <v>E</v>
      </c>
      <c r="C57" s="1658" t="s">
        <v>1655</v>
      </c>
      <c r="D57" s="1658" t="s">
        <v>6181</v>
      </c>
      <c r="E57" s="1658">
        <v>90007517</v>
      </c>
      <c r="F57" s="1689">
        <f t="shared" si="2"/>
        <v>45200</v>
      </c>
      <c r="G57" s="1689">
        <f t="shared" si="3"/>
        <v>45565</v>
      </c>
      <c r="H57" s="1690" t="s">
        <v>6307</v>
      </c>
      <c r="I57" s="1733">
        <v>4985.5</v>
      </c>
      <c r="J57" s="1700"/>
      <c r="K57" s="1701">
        <f t="shared" si="4"/>
        <v>5284.63</v>
      </c>
      <c r="L57" s="1658" t="s">
        <v>6326</v>
      </c>
      <c r="M57" s="1658">
        <v>0.01</v>
      </c>
      <c r="N57" s="1702">
        <f t="shared" si="5"/>
        <v>5284.63</v>
      </c>
      <c r="O57" s="1660" t="s">
        <v>5509</v>
      </c>
      <c r="P57" s="1658" t="str">
        <f>_xlfn.XLOOKUP(O57,unique_list!F:F,unique_list!P:P)</f>
        <v>INPUT-ND</v>
      </c>
      <c r="Q57" s="1582"/>
      <c r="R57" s="1658" t="s">
        <v>6305</v>
      </c>
      <c r="S57" s="1697" t="s">
        <v>6306</v>
      </c>
      <c r="T57" s="1698">
        <f>N57-_xlfn.XLOOKUP(O57,'Section E - Miscellaneous '!T:T,'Section E - Miscellaneous '!K:K)</f>
        <v>0</v>
      </c>
      <c r="U57" s="1699" t="str">
        <f t="shared" si="1"/>
        <v>E</v>
      </c>
    </row>
    <row r="58" spans="1:21" x14ac:dyDescent="0.25">
      <c r="A58" s="1687" t="s">
        <v>6054</v>
      </c>
      <c r="B58" s="1658" t="str">
        <f t="shared" si="0"/>
        <v>E</v>
      </c>
      <c r="C58" s="1658" t="s">
        <v>1656</v>
      </c>
      <c r="D58" s="1658" t="s">
        <v>6181</v>
      </c>
      <c r="E58" s="1658">
        <v>90006061</v>
      </c>
      <c r="F58" s="1689">
        <f t="shared" si="2"/>
        <v>45200</v>
      </c>
      <c r="G58" s="1689">
        <f t="shared" si="3"/>
        <v>45565</v>
      </c>
      <c r="H58" s="1690" t="s">
        <v>6307</v>
      </c>
      <c r="I58" s="1733">
        <v>8311.5</v>
      </c>
      <c r="J58" s="1700"/>
      <c r="K58" s="1701">
        <f t="shared" si="4"/>
        <v>8810.19</v>
      </c>
      <c r="L58" s="1658" t="s">
        <v>6326</v>
      </c>
      <c r="M58" s="1658">
        <v>0.01</v>
      </c>
      <c r="N58" s="1702">
        <f t="shared" si="5"/>
        <v>8810.19</v>
      </c>
      <c r="O58" s="1660" t="s">
        <v>5510</v>
      </c>
      <c r="P58" s="1658" t="str">
        <f>_xlfn.XLOOKUP(O58,unique_list!F:F,unique_list!P:P)</f>
        <v>INPUT-ND</v>
      </c>
      <c r="Q58" s="1582"/>
      <c r="R58" s="1658" t="s">
        <v>6305</v>
      </c>
      <c r="S58" s="1697" t="s">
        <v>6306</v>
      </c>
      <c r="T58" s="1698">
        <f>N58-_xlfn.XLOOKUP(O58,'Section E - Miscellaneous '!T:T,'Section E - Miscellaneous '!K:K)</f>
        <v>0</v>
      </c>
      <c r="U58" s="1699" t="str">
        <f t="shared" si="1"/>
        <v>E</v>
      </c>
    </row>
    <row r="59" spans="1:21" x14ac:dyDescent="0.25">
      <c r="A59" s="1687" t="s">
        <v>6054</v>
      </c>
      <c r="B59" s="1658" t="str">
        <f t="shared" si="0"/>
        <v>E</v>
      </c>
      <c r="C59" s="1703" t="s">
        <v>3311</v>
      </c>
      <c r="D59" s="1658" t="s">
        <v>6181</v>
      </c>
      <c r="E59" s="1658">
        <v>90007518</v>
      </c>
      <c r="F59" s="1689">
        <f t="shared" si="2"/>
        <v>45200</v>
      </c>
      <c r="G59" s="1689">
        <f t="shared" si="3"/>
        <v>45565</v>
      </c>
      <c r="H59" s="1690" t="s">
        <v>6307</v>
      </c>
      <c r="I59" s="1733">
        <v>55.5</v>
      </c>
      <c r="J59" s="1700"/>
      <c r="K59" s="1701">
        <f t="shared" si="4"/>
        <v>58.830000000000005</v>
      </c>
      <c r="L59" s="1658" t="s">
        <v>6326</v>
      </c>
      <c r="M59" s="1658">
        <v>0.01</v>
      </c>
      <c r="N59" s="1702">
        <f t="shared" si="5"/>
        <v>58.83</v>
      </c>
      <c r="O59" s="1660" t="s">
        <v>5511</v>
      </c>
      <c r="P59" s="1658" t="str">
        <f>_xlfn.XLOOKUP(O59,unique_list!F:F,unique_list!P:P)</f>
        <v>INPUT-ND</v>
      </c>
      <c r="Q59" s="1582"/>
      <c r="R59" s="1658" t="s">
        <v>6305</v>
      </c>
      <c r="S59" s="1697" t="s">
        <v>6306</v>
      </c>
      <c r="T59" s="1698">
        <f>N59-_xlfn.XLOOKUP(O59,'Section E - Miscellaneous '!T:T,'Section E - Miscellaneous '!K:K)</f>
        <v>0</v>
      </c>
      <c r="U59" s="1699" t="str">
        <f t="shared" si="1"/>
        <v>E</v>
      </c>
    </row>
    <row r="60" spans="1:21" x14ac:dyDescent="0.25">
      <c r="Q60" s="1582"/>
      <c r="T60" s="1698">
        <f>N60-_xlfn.XLOOKUP(O60,'Section E - Miscellaneous '!T:T,'Section E - Miscellaneous '!K:K)</f>
        <v>0</v>
      </c>
    </row>
    <row r="61" spans="1:21" x14ac:dyDescent="0.25">
      <c r="A61" s="1687" t="s">
        <v>6054</v>
      </c>
      <c r="B61" s="1658" t="str">
        <f t="shared" si="0"/>
        <v>E</v>
      </c>
      <c r="C61" s="1658" t="s">
        <v>3943</v>
      </c>
      <c r="D61" s="1658" t="s">
        <v>6181</v>
      </c>
      <c r="E61" s="1658">
        <v>90008045</v>
      </c>
      <c r="F61" s="1689">
        <f t="shared" si="2"/>
        <v>45200</v>
      </c>
      <c r="G61" s="1689">
        <f t="shared" si="3"/>
        <v>45565</v>
      </c>
      <c r="H61" s="1690" t="s">
        <v>6307</v>
      </c>
      <c r="I61" s="1733">
        <v>168.5</v>
      </c>
      <c r="J61" s="1700"/>
      <c r="K61" s="1701">
        <f t="shared" si="4"/>
        <v>178.61</v>
      </c>
      <c r="L61" s="1658" t="s">
        <v>6326</v>
      </c>
      <c r="M61" s="1658">
        <v>0.01</v>
      </c>
      <c r="N61" s="1702">
        <f t="shared" si="5"/>
        <v>178.61</v>
      </c>
      <c r="O61" s="1660" t="s">
        <v>5512</v>
      </c>
      <c r="P61" s="1658" t="str">
        <f>_xlfn.XLOOKUP(O61,unique_list!F:F,unique_list!P:P)</f>
        <v>INPUT-ND</v>
      </c>
      <c r="Q61" s="1582"/>
      <c r="R61" s="1658" t="s">
        <v>6310</v>
      </c>
      <c r="S61" s="1697" t="s">
        <v>6306</v>
      </c>
      <c r="T61" s="1698">
        <f>N61-_xlfn.XLOOKUP(O61,'Section E - Miscellaneous '!T:T,'Section E - Miscellaneous '!K:K)</f>
        <v>0</v>
      </c>
      <c r="U61" s="1699" t="str">
        <f t="shared" si="1"/>
        <v>E</v>
      </c>
    </row>
    <row r="62" spans="1:21" x14ac:dyDescent="0.25">
      <c r="A62" s="1687" t="s">
        <v>6054</v>
      </c>
      <c r="B62" s="1658" t="str">
        <f t="shared" si="0"/>
        <v>E</v>
      </c>
      <c r="C62" s="1658" t="s">
        <v>3944</v>
      </c>
      <c r="D62" s="1658" t="s">
        <v>6181</v>
      </c>
      <c r="E62" s="1658">
        <v>90005819</v>
      </c>
      <c r="F62" s="1689">
        <f t="shared" si="2"/>
        <v>45200</v>
      </c>
      <c r="G62" s="1689">
        <f t="shared" si="3"/>
        <v>45565</v>
      </c>
      <c r="H62" s="1690" t="s">
        <v>6307</v>
      </c>
      <c r="I62" s="1733">
        <v>55.5</v>
      </c>
      <c r="J62" s="1700"/>
      <c r="K62" s="1701">
        <f t="shared" si="4"/>
        <v>58.830000000000005</v>
      </c>
      <c r="L62" s="1658" t="s">
        <v>6326</v>
      </c>
      <c r="M62" s="1658">
        <v>0.01</v>
      </c>
      <c r="N62" s="1702">
        <f t="shared" si="5"/>
        <v>58.83</v>
      </c>
      <c r="O62" s="1660" t="s">
        <v>5513</v>
      </c>
      <c r="P62" s="1658" t="str">
        <f>_xlfn.XLOOKUP(O62,unique_list!F:F,unique_list!P:P)</f>
        <v>INPUT-ND</v>
      </c>
      <c r="Q62" s="1582"/>
      <c r="R62" s="1658" t="s">
        <v>6310</v>
      </c>
      <c r="S62" s="1697" t="s">
        <v>6306</v>
      </c>
      <c r="T62" s="1698">
        <f>N62-_xlfn.XLOOKUP(O62,'Section E - Miscellaneous '!T:T,'Section E - Miscellaneous '!K:K)</f>
        <v>0</v>
      </c>
      <c r="U62" s="1699" t="str">
        <f t="shared" si="1"/>
        <v>E</v>
      </c>
    </row>
    <row r="63" spans="1:21" x14ac:dyDescent="0.25">
      <c r="A63" s="1687" t="s">
        <v>6054</v>
      </c>
      <c r="B63" s="1658" t="str">
        <f t="shared" si="0"/>
        <v>E</v>
      </c>
      <c r="C63" s="1658" t="s">
        <v>3945</v>
      </c>
      <c r="D63" s="1658" t="s">
        <v>6181</v>
      </c>
      <c r="E63" s="1658">
        <v>90008046</v>
      </c>
      <c r="F63" s="1689">
        <f t="shared" si="2"/>
        <v>45200</v>
      </c>
      <c r="G63" s="1689">
        <f t="shared" si="3"/>
        <v>45565</v>
      </c>
      <c r="H63" s="1690" t="s">
        <v>6307</v>
      </c>
      <c r="I63" s="1733">
        <v>168.5</v>
      </c>
      <c r="J63" s="1700"/>
      <c r="K63" s="1701">
        <f t="shared" si="4"/>
        <v>178.61</v>
      </c>
      <c r="L63" s="1658" t="s">
        <v>6326</v>
      </c>
      <c r="M63" s="1658">
        <v>0.01</v>
      </c>
      <c r="N63" s="1702">
        <f t="shared" si="5"/>
        <v>178.61</v>
      </c>
      <c r="O63" s="1660" t="s">
        <v>5514</v>
      </c>
      <c r="P63" s="1658" t="str">
        <f>_xlfn.XLOOKUP(O63,unique_list!F:F,unique_list!P:P)</f>
        <v>INPUT-ND</v>
      </c>
      <c r="Q63" s="1582"/>
      <c r="R63" s="1658" t="s">
        <v>6310</v>
      </c>
      <c r="S63" s="1697" t="s">
        <v>6306</v>
      </c>
      <c r="T63" s="1698">
        <f>N63-_xlfn.XLOOKUP(O63,'Section E - Miscellaneous '!T:T,'Section E - Miscellaneous '!K:K)</f>
        <v>0</v>
      </c>
      <c r="U63" s="1699" t="str">
        <f t="shared" si="1"/>
        <v>E</v>
      </c>
    </row>
    <row r="64" spans="1:21" x14ac:dyDescent="0.25">
      <c r="A64" s="1687" t="s">
        <v>6054</v>
      </c>
      <c r="B64" s="1658" t="str">
        <f t="shared" si="0"/>
        <v>E</v>
      </c>
      <c r="C64" s="1658" t="s">
        <v>3946</v>
      </c>
      <c r="D64" s="1658" t="s">
        <v>6181</v>
      </c>
      <c r="E64" s="1658">
        <v>90008047</v>
      </c>
      <c r="F64" s="1689">
        <f t="shared" si="2"/>
        <v>45200</v>
      </c>
      <c r="G64" s="1689">
        <f t="shared" si="3"/>
        <v>45565</v>
      </c>
      <c r="H64" s="1690" t="s">
        <v>6307</v>
      </c>
      <c r="I64" s="1733">
        <v>140.5</v>
      </c>
      <c r="J64" s="1700"/>
      <c r="K64" s="1701">
        <f t="shared" si="4"/>
        <v>148.93</v>
      </c>
      <c r="L64" s="1658" t="s">
        <v>6326</v>
      </c>
      <c r="M64" s="1658">
        <v>0.01</v>
      </c>
      <c r="N64" s="1702">
        <f t="shared" si="5"/>
        <v>148.93</v>
      </c>
      <c r="O64" s="1660" t="s">
        <v>5515</v>
      </c>
      <c r="P64" s="1658" t="str">
        <f>_xlfn.XLOOKUP(O64,unique_list!F:F,unique_list!P:P)</f>
        <v>INPUT-ND</v>
      </c>
      <c r="Q64" s="1582"/>
      <c r="R64" s="1658" t="s">
        <v>6310</v>
      </c>
      <c r="S64" s="1697" t="s">
        <v>6306</v>
      </c>
      <c r="T64" s="1698">
        <f>N64-_xlfn.XLOOKUP(O64,'Section E - Miscellaneous '!T:T,'Section E - Miscellaneous '!K:K)</f>
        <v>0</v>
      </c>
      <c r="U64" s="1699" t="str">
        <f t="shared" si="1"/>
        <v>E</v>
      </c>
    </row>
    <row r="65" spans="1:21" x14ac:dyDescent="0.25">
      <c r="A65" s="1687" t="s">
        <v>6054</v>
      </c>
      <c r="B65" s="1658" t="str">
        <f t="shared" si="0"/>
        <v>E</v>
      </c>
      <c r="C65" s="1658" t="s">
        <v>3947</v>
      </c>
      <c r="D65" s="1658" t="s">
        <v>6181</v>
      </c>
      <c r="E65" s="1658">
        <v>90007524</v>
      </c>
      <c r="F65" s="1689">
        <f t="shared" si="2"/>
        <v>45200</v>
      </c>
      <c r="G65" s="1689">
        <f t="shared" si="3"/>
        <v>45565</v>
      </c>
      <c r="H65" s="1690" t="s">
        <v>6307</v>
      </c>
      <c r="I65" s="1733">
        <v>55.5</v>
      </c>
      <c r="J65" s="1700"/>
      <c r="K65" s="1701">
        <f t="shared" si="4"/>
        <v>58.830000000000005</v>
      </c>
      <c r="L65" s="1658" t="s">
        <v>6326</v>
      </c>
      <c r="M65" s="1658">
        <v>0.01</v>
      </c>
      <c r="N65" s="1702">
        <f t="shared" si="5"/>
        <v>58.83</v>
      </c>
      <c r="O65" s="1660" t="s">
        <v>5516</v>
      </c>
      <c r="P65" s="1658" t="str">
        <f>_xlfn.XLOOKUP(O65,unique_list!F:F,unique_list!P:P)</f>
        <v>INPUT-ND</v>
      </c>
      <c r="Q65" s="1582"/>
      <c r="R65" s="1658" t="s">
        <v>6310</v>
      </c>
      <c r="S65" s="1697" t="s">
        <v>6306</v>
      </c>
      <c r="T65" s="1698">
        <f>N65-_xlfn.XLOOKUP(O65,'Section E - Miscellaneous '!T:T,'Section E - Miscellaneous '!K:K)</f>
        <v>0</v>
      </c>
      <c r="U65" s="1699" t="str">
        <f t="shared" si="1"/>
        <v>E</v>
      </c>
    </row>
    <row r="66" spans="1:21" x14ac:dyDescent="0.25">
      <c r="Q66" s="1582"/>
      <c r="T66" s="1698">
        <f>N66-_xlfn.XLOOKUP(O66,'Section E - Miscellaneous '!T:T,'Section E - Miscellaneous '!K:K)</f>
        <v>0</v>
      </c>
    </row>
    <row r="67" spans="1:21" x14ac:dyDescent="0.25">
      <c r="A67" s="1687" t="s">
        <v>6054</v>
      </c>
      <c r="B67" s="1658" t="str">
        <f t="shared" si="0"/>
        <v>E</v>
      </c>
      <c r="C67" s="1658" t="s">
        <v>3949</v>
      </c>
      <c r="D67" s="1658" t="s">
        <v>6181</v>
      </c>
      <c r="E67" s="1658">
        <v>90008048</v>
      </c>
      <c r="F67" s="1689">
        <f t="shared" si="2"/>
        <v>45200</v>
      </c>
      <c r="G67" s="1689">
        <f t="shared" si="3"/>
        <v>45565</v>
      </c>
      <c r="H67" s="1690" t="s">
        <v>6307</v>
      </c>
      <c r="I67" s="1733">
        <v>603.5</v>
      </c>
      <c r="J67" s="1700"/>
      <c r="K67" s="1701">
        <f t="shared" si="4"/>
        <v>639.71</v>
      </c>
      <c r="L67" s="1658" t="s">
        <v>6326</v>
      </c>
      <c r="M67" s="1658">
        <v>0.01</v>
      </c>
      <c r="N67" s="1702">
        <f t="shared" si="5"/>
        <v>639.71</v>
      </c>
      <c r="O67" s="1660" t="s">
        <v>5517</v>
      </c>
      <c r="P67" s="1658" t="str">
        <f>_xlfn.XLOOKUP(O67,unique_list!F:F,unique_list!P:P)</f>
        <v>INPUT-ND</v>
      </c>
      <c r="Q67" s="1582"/>
      <c r="R67" s="1658" t="s">
        <v>6311</v>
      </c>
      <c r="S67" s="1697" t="s">
        <v>6312</v>
      </c>
      <c r="T67" s="1698">
        <f>N67-_xlfn.XLOOKUP(O67,'Section E - Miscellaneous '!T:T,'Section E - Miscellaneous '!K:K)</f>
        <v>0</v>
      </c>
      <c r="U67" s="1699" t="str">
        <f t="shared" si="1"/>
        <v>E</v>
      </c>
    </row>
    <row r="68" spans="1:21" x14ac:dyDescent="0.25">
      <c r="A68" s="1687" t="s">
        <v>6054</v>
      </c>
      <c r="B68" s="1658" t="str">
        <f t="shared" si="0"/>
        <v>E</v>
      </c>
      <c r="C68" s="1658" t="s">
        <v>3950</v>
      </c>
      <c r="D68" s="1658" t="s">
        <v>6181</v>
      </c>
      <c r="E68" s="1658">
        <v>90008049</v>
      </c>
      <c r="F68" s="1689">
        <f t="shared" si="2"/>
        <v>45200</v>
      </c>
      <c r="G68" s="1689">
        <f t="shared" si="3"/>
        <v>45565</v>
      </c>
      <c r="H68" s="1690" t="s">
        <v>6307</v>
      </c>
      <c r="I68" s="1733">
        <v>603.5</v>
      </c>
      <c r="J68" s="1700"/>
      <c r="K68" s="1701">
        <f t="shared" si="4"/>
        <v>639.71</v>
      </c>
      <c r="L68" s="1658" t="s">
        <v>6326</v>
      </c>
      <c r="M68" s="1658">
        <v>0.01</v>
      </c>
      <c r="N68" s="1702">
        <f t="shared" si="5"/>
        <v>639.71</v>
      </c>
      <c r="O68" s="1660" t="s">
        <v>5518</v>
      </c>
      <c r="P68" s="1658" t="str">
        <f>_xlfn.XLOOKUP(O68,unique_list!F:F,unique_list!P:P)</f>
        <v>INPUT-ND</v>
      </c>
      <c r="Q68" s="1582"/>
      <c r="R68" s="1658" t="s">
        <v>6311</v>
      </c>
      <c r="S68" s="1697" t="s">
        <v>6312</v>
      </c>
      <c r="T68" s="1698">
        <f>N68-_xlfn.XLOOKUP(O68,'Section E - Miscellaneous '!T:T,'Section E - Miscellaneous '!K:K)</f>
        <v>0</v>
      </c>
      <c r="U68" s="1699" t="str">
        <f t="shared" si="1"/>
        <v>E</v>
      </c>
    </row>
    <row r="69" spans="1:21" x14ac:dyDescent="0.25">
      <c r="A69" s="1687" t="s">
        <v>6054</v>
      </c>
      <c r="B69" s="1658" t="str">
        <f t="shared" si="0"/>
        <v>E</v>
      </c>
      <c r="C69" s="1658" t="s">
        <v>3951</v>
      </c>
      <c r="D69" s="1658" t="s">
        <v>6181</v>
      </c>
      <c r="E69" s="1658">
        <v>90008050</v>
      </c>
      <c r="F69" s="1689">
        <f t="shared" si="2"/>
        <v>45200</v>
      </c>
      <c r="G69" s="1689">
        <f t="shared" si="3"/>
        <v>45565</v>
      </c>
      <c r="H69" s="1690" t="s">
        <v>6307</v>
      </c>
      <c r="I69" s="1733">
        <v>210.5</v>
      </c>
      <c r="J69" s="1700"/>
      <c r="K69" s="1701">
        <f t="shared" si="4"/>
        <v>223.13000000000002</v>
      </c>
      <c r="L69" s="1658" t="s">
        <v>6326</v>
      </c>
      <c r="M69" s="1658">
        <v>0.01</v>
      </c>
      <c r="N69" s="1702">
        <f t="shared" si="5"/>
        <v>223.13</v>
      </c>
      <c r="O69" s="1660" t="s">
        <v>5519</v>
      </c>
      <c r="P69" s="1658" t="str">
        <f>_xlfn.XLOOKUP(O69,unique_list!F:F,unique_list!P:P)</f>
        <v>INPUT-ND</v>
      </c>
      <c r="Q69" s="1582"/>
      <c r="R69" s="1658" t="s">
        <v>6311</v>
      </c>
      <c r="S69" s="1697" t="s">
        <v>6312</v>
      </c>
      <c r="T69" s="1698">
        <f>N69-_xlfn.XLOOKUP(O69,'Section E - Miscellaneous '!T:T,'Section E - Miscellaneous '!K:K)</f>
        <v>0</v>
      </c>
      <c r="U69" s="1699" t="str">
        <f t="shared" si="1"/>
        <v>E</v>
      </c>
    </row>
    <row r="70" spans="1:21" x14ac:dyDescent="0.25">
      <c r="A70" s="1687" t="s">
        <v>6054</v>
      </c>
      <c r="B70" s="1658" t="str">
        <f t="shared" si="0"/>
        <v>E</v>
      </c>
      <c r="C70" s="1658" t="s">
        <v>3952</v>
      </c>
      <c r="D70" s="1658" t="s">
        <v>6181</v>
      </c>
      <c r="E70" s="1658">
        <v>90008051</v>
      </c>
      <c r="F70" s="1689">
        <f t="shared" si="2"/>
        <v>45200</v>
      </c>
      <c r="G70" s="1689">
        <f t="shared" si="3"/>
        <v>45565</v>
      </c>
      <c r="H70" s="1690" t="s">
        <v>6307</v>
      </c>
      <c r="I70" s="1733">
        <v>603.5</v>
      </c>
      <c r="J70" s="1700"/>
      <c r="K70" s="1701">
        <f t="shared" si="4"/>
        <v>639.71</v>
      </c>
      <c r="L70" s="1658" t="s">
        <v>6326</v>
      </c>
      <c r="M70" s="1658">
        <v>0.01</v>
      </c>
      <c r="N70" s="1702">
        <f t="shared" si="5"/>
        <v>639.71</v>
      </c>
      <c r="O70" s="1660" t="s">
        <v>5520</v>
      </c>
      <c r="P70" s="1658" t="str">
        <f>_xlfn.XLOOKUP(O70,unique_list!F:F,unique_list!P:P)</f>
        <v>INPUT-ND</v>
      </c>
      <c r="Q70" s="1582"/>
      <c r="R70" s="1658" t="s">
        <v>6311</v>
      </c>
      <c r="S70" s="1697" t="s">
        <v>6312</v>
      </c>
      <c r="T70" s="1698">
        <f>N70-_xlfn.XLOOKUP(O70,'Section E - Miscellaneous '!T:T,'Section E - Miscellaneous '!K:K)</f>
        <v>0</v>
      </c>
      <c r="U70" s="1699" t="str">
        <f t="shared" si="1"/>
        <v>E</v>
      </c>
    </row>
    <row r="71" spans="1:21" x14ac:dyDescent="0.25">
      <c r="A71" s="1687" t="s">
        <v>6054</v>
      </c>
      <c r="B71" s="1658" t="str">
        <f t="shared" si="0"/>
        <v>E</v>
      </c>
      <c r="C71" s="1658" t="s">
        <v>3953</v>
      </c>
      <c r="D71" s="1658" t="s">
        <v>6181</v>
      </c>
      <c r="E71" s="1658">
        <v>90008052</v>
      </c>
      <c r="F71" s="1689">
        <f t="shared" si="2"/>
        <v>45200</v>
      </c>
      <c r="G71" s="1689">
        <f t="shared" si="3"/>
        <v>45565</v>
      </c>
      <c r="H71" s="1690" t="s">
        <v>6307</v>
      </c>
      <c r="I71" s="1733">
        <v>210.5</v>
      </c>
      <c r="J71" s="1700"/>
      <c r="K71" s="1701">
        <f t="shared" si="4"/>
        <v>223.13000000000002</v>
      </c>
      <c r="L71" s="1658" t="s">
        <v>6326</v>
      </c>
      <c r="M71" s="1658">
        <v>0.01</v>
      </c>
      <c r="N71" s="1702">
        <f t="shared" si="5"/>
        <v>223.13</v>
      </c>
      <c r="O71" s="1660" t="s">
        <v>5521</v>
      </c>
      <c r="P71" s="1658" t="str">
        <f>_xlfn.XLOOKUP(O71,unique_list!F:F,unique_list!P:P)</f>
        <v>INPUT-ND</v>
      </c>
      <c r="Q71" s="1582"/>
      <c r="R71" s="1658" t="s">
        <v>6311</v>
      </c>
      <c r="S71" s="1697" t="s">
        <v>6312</v>
      </c>
      <c r="T71" s="1698">
        <f>N71-_xlfn.XLOOKUP(O71,'Section E - Miscellaneous '!T:T,'Section E - Miscellaneous '!K:K)</f>
        <v>0</v>
      </c>
      <c r="U71" s="1699" t="str">
        <f t="shared" si="1"/>
        <v>E</v>
      </c>
    </row>
    <row r="72" spans="1:21" x14ac:dyDescent="0.25">
      <c r="A72" s="1687" t="s">
        <v>6054</v>
      </c>
      <c r="B72" s="1658" t="str">
        <f t="shared" si="0"/>
        <v>E</v>
      </c>
      <c r="C72" s="1658" t="s">
        <v>3954</v>
      </c>
      <c r="D72" s="1658" t="s">
        <v>6181</v>
      </c>
      <c r="E72" s="1658">
        <v>90008053</v>
      </c>
      <c r="F72" s="1689">
        <f t="shared" si="2"/>
        <v>45200</v>
      </c>
      <c r="G72" s="1689">
        <f t="shared" si="3"/>
        <v>45565</v>
      </c>
      <c r="H72" s="1690" t="s">
        <v>6307</v>
      </c>
      <c r="I72" s="1733">
        <v>603.5</v>
      </c>
      <c r="J72" s="1700"/>
      <c r="K72" s="1701">
        <f t="shared" si="4"/>
        <v>639.71</v>
      </c>
      <c r="L72" s="1658" t="s">
        <v>6326</v>
      </c>
      <c r="M72" s="1658">
        <v>0.01</v>
      </c>
      <c r="N72" s="1702">
        <f t="shared" si="5"/>
        <v>639.71</v>
      </c>
      <c r="O72" s="1660" t="s">
        <v>5522</v>
      </c>
      <c r="P72" s="1658" t="str">
        <f>_xlfn.XLOOKUP(O72,unique_list!F:F,unique_list!P:P)</f>
        <v>INPUT-ND</v>
      </c>
      <c r="Q72" s="1582"/>
      <c r="R72" s="1658" t="s">
        <v>6311</v>
      </c>
      <c r="S72" s="1697" t="s">
        <v>6312</v>
      </c>
      <c r="T72" s="1698">
        <f>N72-_xlfn.XLOOKUP(O72,'Section E - Miscellaneous '!T:T,'Section E - Miscellaneous '!K:K)</f>
        <v>0</v>
      </c>
      <c r="U72" s="1699" t="str">
        <f t="shared" si="1"/>
        <v>E</v>
      </c>
    </row>
    <row r="73" spans="1:21" x14ac:dyDescent="0.25">
      <c r="A73" s="1687" t="s">
        <v>6054</v>
      </c>
      <c r="B73" s="1658" t="str">
        <f t="shared" si="0"/>
        <v>E</v>
      </c>
      <c r="C73" s="1658" t="s">
        <v>3955</v>
      </c>
      <c r="D73" s="1658" t="s">
        <v>6181</v>
      </c>
      <c r="E73" s="1658">
        <v>90008054</v>
      </c>
      <c r="F73" s="1689">
        <f t="shared" si="2"/>
        <v>45200</v>
      </c>
      <c r="G73" s="1689">
        <f t="shared" si="3"/>
        <v>45565</v>
      </c>
      <c r="H73" s="1690" t="s">
        <v>6307</v>
      </c>
      <c r="I73" s="1733">
        <v>603.5</v>
      </c>
      <c r="J73" s="1700"/>
      <c r="K73" s="1701">
        <f t="shared" si="4"/>
        <v>639.71</v>
      </c>
      <c r="L73" s="1658" t="s">
        <v>6326</v>
      </c>
      <c r="M73" s="1658">
        <v>0.01</v>
      </c>
      <c r="N73" s="1702">
        <f t="shared" si="5"/>
        <v>639.71</v>
      </c>
      <c r="O73" s="1660" t="s">
        <v>5523</v>
      </c>
      <c r="P73" s="1658" t="str">
        <f>_xlfn.XLOOKUP(O73,unique_list!F:F,unique_list!P:P)</f>
        <v>INPUT-ND</v>
      </c>
      <c r="Q73" s="1582"/>
      <c r="R73" s="1658" t="s">
        <v>6311</v>
      </c>
      <c r="S73" s="1697" t="s">
        <v>6312</v>
      </c>
      <c r="T73" s="1698">
        <f>N73-_xlfn.XLOOKUP(O73,'Section E - Miscellaneous '!T:T,'Section E - Miscellaneous '!K:K)</f>
        <v>0</v>
      </c>
      <c r="U73" s="1699" t="str">
        <f t="shared" si="1"/>
        <v>E</v>
      </c>
    </row>
    <row r="74" spans="1:21" x14ac:dyDescent="0.25">
      <c r="A74" s="1687" t="s">
        <v>6054</v>
      </c>
      <c r="B74" s="1658" t="str">
        <f t="shared" si="0"/>
        <v>E</v>
      </c>
      <c r="C74" s="1658" t="s">
        <v>3956</v>
      </c>
      <c r="D74" s="1658" t="s">
        <v>6181</v>
      </c>
      <c r="E74" s="1658">
        <v>90008055</v>
      </c>
      <c r="F74" s="1689">
        <f t="shared" si="2"/>
        <v>45200</v>
      </c>
      <c r="G74" s="1689">
        <f t="shared" si="3"/>
        <v>45565</v>
      </c>
      <c r="H74" s="1690" t="s">
        <v>6307</v>
      </c>
      <c r="I74" s="1733">
        <v>210.5</v>
      </c>
      <c r="J74" s="1700"/>
      <c r="K74" s="1701">
        <f t="shared" si="4"/>
        <v>223.13000000000002</v>
      </c>
      <c r="L74" s="1658" t="s">
        <v>6326</v>
      </c>
      <c r="M74" s="1658">
        <v>0.01</v>
      </c>
      <c r="N74" s="1702">
        <f t="shared" si="5"/>
        <v>223.13</v>
      </c>
      <c r="O74" s="1660" t="s">
        <v>5524</v>
      </c>
      <c r="P74" s="1658" t="str">
        <f>_xlfn.XLOOKUP(O74,unique_list!F:F,unique_list!P:P)</f>
        <v>INPUT-ND</v>
      </c>
      <c r="Q74" s="1582"/>
      <c r="R74" s="1658" t="s">
        <v>6311</v>
      </c>
      <c r="S74" s="1697" t="s">
        <v>6312</v>
      </c>
      <c r="T74" s="1698">
        <f>N74-_xlfn.XLOOKUP(O74,'Section E - Miscellaneous '!T:T,'Section E - Miscellaneous '!K:K)</f>
        <v>0</v>
      </c>
      <c r="U74" s="1699" t="str">
        <f t="shared" si="1"/>
        <v>E</v>
      </c>
    </row>
    <row r="75" spans="1:21" x14ac:dyDescent="0.25">
      <c r="A75" s="1687" t="s">
        <v>6054</v>
      </c>
      <c r="B75" s="1658" t="str">
        <f t="shared" si="0"/>
        <v>E</v>
      </c>
      <c r="C75" s="1658" t="s">
        <v>3957</v>
      </c>
      <c r="D75" s="1658" t="s">
        <v>6181</v>
      </c>
      <c r="E75" s="1658">
        <v>90008056</v>
      </c>
      <c r="F75" s="1689">
        <f t="shared" si="2"/>
        <v>45200</v>
      </c>
      <c r="G75" s="1689">
        <f t="shared" si="3"/>
        <v>45565</v>
      </c>
      <c r="H75" s="1690" t="s">
        <v>6307</v>
      </c>
      <c r="I75" s="1733">
        <v>140.5</v>
      </c>
      <c r="J75" s="1700"/>
      <c r="K75" s="1701">
        <f t="shared" si="4"/>
        <v>148.93</v>
      </c>
      <c r="L75" s="1658" t="s">
        <v>6326</v>
      </c>
      <c r="M75" s="1658">
        <v>0.01</v>
      </c>
      <c r="N75" s="1702">
        <f t="shared" si="5"/>
        <v>148.93</v>
      </c>
      <c r="O75" s="1660" t="s">
        <v>5525</v>
      </c>
      <c r="P75" s="1658" t="str">
        <f>_xlfn.XLOOKUP(O75,unique_list!F:F,unique_list!P:P)</f>
        <v>INPUT-ND</v>
      </c>
      <c r="Q75" s="1582"/>
      <c r="R75" s="1658" t="s">
        <v>6311</v>
      </c>
      <c r="S75" s="1697" t="s">
        <v>6312</v>
      </c>
      <c r="T75" s="1698">
        <f>N75-_xlfn.XLOOKUP(O75,'Section E - Miscellaneous '!T:T,'Section E - Miscellaneous '!K:K)</f>
        <v>0</v>
      </c>
      <c r="U75" s="1699" t="str">
        <f t="shared" si="1"/>
        <v>E</v>
      </c>
    </row>
    <row r="76" spans="1:21" x14ac:dyDescent="0.25">
      <c r="Q76" s="1582"/>
      <c r="T76" s="1698">
        <f>N76-_xlfn.XLOOKUP(O76,'Section E - Miscellaneous '!T:T,'Section E - Miscellaneous '!K:K)</f>
        <v>0</v>
      </c>
    </row>
    <row r="77" spans="1:21" x14ac:dyDescent="0.25">
      <c r="A77" s="1687" t="s">
        <v>6054</v>
      </c>
      <c r="B77" s="1658" t="str">
        <f t="shared" si="0"/>
        <v/>
      </c>
      <c r="C77" s="1688" t="s">
        <v>6313</v>
      </c>
      <c r="D77" s="1658" t="s">
        <v>43</v>
      </c>
      <c r="F77" s="1689"/>
      <c r="G77" s="1689"/>
      <c r="H77" s="1690"/>
      <c r="I77" s="1691"/>
      <c r="J77" s="1692"/>
      <c r="K77" s="1693"/>
      <c r="L77" s="1694"/>
      <c r="M77" s="1694"/>
      <c r="N77" s="1695"/>
      <c r="O77" s="1696"/>
      <c r="Q77" s="1582"/>
      <c r="R77" s="1658" t="s">
        <v>6314</v>
      </c>
      <c r="S77" s="1658" t="s">
        <v>6315</v>
      </c>
      <c r="T77" s="1698">
        <f>N77-_xlfn.XLOOKUP(O77,'Section E - Miscellaneous '!T:T,'Section E - Miscellaneous '!K:K)</f>
        <v>0</v>
      </c>
      <c r="U77" s="1699" t="str">
        <f t="shared" ref="U77:U125" si="6">B77</f>
        <v/>
      </c>
    </row>
    <row r="78" spans="1:21" x14ac:dyDescent="0.25">
      <c r="A78" s="1687" t="s">
        <v>6054</v>
      </c>
      <c r="B78" s="1658" t="str">
        <f t="shared" ref="B78:B125" si="7">LEFT(O78,1)</f>
        <v>E</v>
      </c>
      <c r="C78" s="1658" t="s">
        <v>3960</v>
      </c>
      <c r="D78" s="1658" t="s">
        <v>6181</v>
      </c>
      <c r="E78" s="1658">
        <v>90007533</v>
      </c>
      <c r="F78" s="1689">
        <f t="shared" ref="F78:F125" si="8">$G$3</f>
        <v>45200</v>
      </c>
      <c r="G78" s="1689">
        <f t="shared" ref="G78:G125" si="9">$G$4</f>
        <v>45565</v>
      </c>
      <c r="H78" s="1690" t="s">
        <v>6307</v>
      </c>
      <c r="I78" s="1733">
        <v>985</v>
      </c>
      <c r="J78" s="1700"/>
      <c r="K78" s="1701">
        <f t="shared" ref="K78:K125" si="10">I78*($G$7)</f>
        <v>1044.1000000000001</v>
      </c>
      <c r="L78" s="1658" t="s">
        <v>6326</v>
      </c>
      <c r="M78" s="1658">
        <v>0.01</v>
      </c>
      <c r="N78" s="1702">
        <f t="shared" ref="N78:N125" si="11">MROUND(K78,M78)</f>
        <v>1044.0999999999999</v>
      </c>
      <c r="O78" s="1660" t="s">
        <v>5526</v>
      </c>
      <c r="P78" s="1658" t="str">
        <f>_xlfn.XLOOKUP(O78,unique_list!F:F,unique_list!P:P)</f>
        <v>INPUT-ND</v>
      </c>
      <c r="Q78" s="1582"/>
      <c r="R78" s="1658" t="s">
        <v>6314</v>
      </c>
      <c r="S78" s="1658" t="s">
        <v>6315</v>
      </c>
      <c r="T78" s="1698">
        <f>N78-_xlfn.XLOOKUP(O78,'Section E - Miscellaneous '!T:T,'Section E - Miscellaneous '!K:K)</f>
        <v>0</v>
      </c>
      <c r="U78" s="1699" t="str">
        <f t="shared" si="6"/>
        <v>E</v>
      </c>
    </row>
    <row r="79" spans="1:21" x14ac:dyDescent="0.25">
      <c r="A79" s="1687" t="s">
        <v>6054</v>
      </c>
      <c r="B79" s="1658" t="str">
        <f t="shared" si="7"/>
        <v>E</v>
      </c>
      <c r="C79" s="1658" t="s">
        <v>1662</v>
      </c>
      <c r="D79" s="1658" t="s">
        <v>6181</v>
      </c>
      <c r="E79" s="1658">
        <v>90006065</v>
      </c>
      <c r="F79" s="1689">
        <f t="shared" si="8"/>
        <v>45200</v>
      </c>
      <c r="G79" s="1689">
        <f t="shared" si="9"/>
        <v>45565</v>
      </c>
      <c r="H79" s="1690" t="s">
        <v>6307</v>
      </c>
      <c r="I79" s="1733">
        <v>492</v>
      </c>
      <c r="J79" s="1700"/>
      <c r="K79" s="1701">
        <f t="shared" si="10"/>
        <v>521.52</v>
      </c>
      <c r="L79" s="1658" t="s">
        <v>6326</v>
      </c>
      <c r="M79" s="1658">
        <v>0.01</v>
      </c>
      <c r="N79" s="1702">
        <f t="shared" si="11"/>
        <v>521.52</v>
      </c>
      <c r="O79" s="1660" t="s">
        <v>5527</v>
      </c>
      <c r="P79" s="1658" t="str">
        <f>_xlfn.XLOOKUP(O79,unique_list!F:F,unique_list!P:P)</f>
        <v>INPUT-ND</v>
      </c>
      <c r="Q79" s="1582"/>
      <c r="R79" s="1658" t="s">
        <v>6314</v>
      </c>
      <c r="S79" s="1658" t="s">
        <v>6315</v>
      </c>
      <c r="T79" s="1698">
        <f>N79-_xlfn.XLOOKUP(O79,'Section E - Miscellaneous '!T:T,'Section E - Miscellaneous '!K:K)</f>
        <v>0</v>
      </c>
      <c r="U79" s="1699" t="str">
        <f t="shared" si="6"/>
        <v>E</v>
      </c>
    </row>
    <row r="80" spans="1:21" x14ac:dyDescent="0.25">
      <c r="A80" s="1687" t="s">
        <v>6054</v>
      </c>
      <c r="B80" s="1658" t="str">
        <f t="shared" si="7"/>
        <v/>
      </c>
      <c r="C80" s="1688" t="s">
        <v>3961</v>
      </c>
      <c r="D80" s="1658" t="s">
        <v>43</v>
      </c>
      <c r="F80" s="1689"/>
      <c r="G80" s="1689"/>
      <c r="H80" s="1690"/>
      <c r="I80" s="1691"/>
      <c r="J80" s="1692"/>
      <c r="K80" s="1693"/>
      <c r="L80" s="1694"/>
      <c r="M80" s="1694"/>
      <c r="N80" s="1695"/>
      <c r="O80" s="1696"/>
      <c r="Q80" s="1582"/>
      <c r="R80" s="1658" t="s">
        <v>6314</v>
      </c>
      <c r="S80" s="1658" t="s">
        <v>6315</v>
      </c>
      <c r="T80" s="1698">
        <f>N80-_xlfn.XLOOKUP(O80,'Section E - Miscellaneous '!T:T,'Section E - Miscellaneous '!K:K)</f>
        <v>0</v>
      </c>
      <c r="U80" s="1699" t="str">
        <f t="shared" si="6"/>
        <v/>
      </c>
    </row>
    <row r="81" spans="1:21" x14ac:dyDescent="0.25">
      <c r="A81" s="1687" t="s">
        <v>6054</v>
      </c>
      <c r="B81" s="1658" t="str">
        <f t="shared" si="7"/>
        <v/>
      </c>
      <c r="C81" s="1688" t="s">
        <v>1949</v>
      </c>
      <c r="D81" s="1658" t="s">
        <v>43</v>
      </c>
      <c r="F81" s="1689"/>
      <c r="G81" s="1689"/>
      <c r="H81" s="1690"/>
      <c r="I81" s="1691"/>
      <c r="J81" s="1692"/>
      <c r="K81" s="1693"/>
      <c r="L81" s="1694"/>
      <c r="M81" s="1694"/>
      <c r="N81" s="1695"/>
      <c r="O81" s="1696"/>
      <c r="Q81" s="1582"/>
      <c r="R81" s="1658" t="s">
        <v>6314</v>
      </c>
      <c r="S81" s="1658" t="s">
        <v>6315</v>
      </c>
      <c r="T81" s="1698">
        <f>N81-_xlfn.XLOOKUP(O81,'Section E - Miscellaneous '!T:T,'Section E - Miscellaneous '!K:K)</f>
        <v>0</v>
      </c>
      <c r="U81" s="1699" t="str">
        <f t="shared" si="6"/>
        <v/>
      </c>
    </row>
    <row r="82" spans="1:21" x14ac:dyDescent="0.25">
      <c r="A82" s="1687" t="s">
        <v>6054</v>
      </c>
      <c r="B82" s="1658" t="str">
        <f t="shared" si="7"/>
        <v>E</v>
      </c>
      <c r="C82" s="1658" t="s">
        <v>1663</v>
      </c>
      <c r="D82" s="1658" t="s">
        <v>6181</v>
      </c>
      <c r="E82" s="1658">
        <v>90007534</v>
      </c>
      <c r="F82" s="1689">
        <f t="shared" si="8"/>
        <v>45200</v>
      </c>
      <c r="G82" s="1689">
        <f t="shared" si="9"/>
        <v>45565</v>
      </c>
      <c r="H82" s="1690" t="s">
        <v>6307</v>
      </c>
      <c r="I82" s="1733">
        <v>280.5</v>
      </c>
      <c r="J82" s="1700"/>
      <c r="K82" s="1701">
        <f t="shared" si="10"/>
        <v>297.33000000000004</v>
      </c>
      <c r="L82" s="1658" t="s">
        <v>6326</v>
      </c>
      <c r="M82" s="1658">
        <v>0.01</v>
      </c>
      <c r="N82" s="1702">
        <f t="shared" si="11"/>
        <v>297.33</v>
      </c>
      <c r="O82" s="1660" t="s">
        <v>5528</v>
      </c>
      <c r="P82" s="1658" t="str">
        <f>_xlfn.XLOOKUP(O82,unique_list!F:F,unique_list!P:P)</f>
        <v>INPUT-ND</v>
      </c>
      <c r="Q82" s="1582"/>
      <c r="R82" s="1658" t="s">
        <v>6314</v>
      </c>
      <c r="S82" s="1658" t="s">
        <v>6315</v>
      </c>
      <c r="T82" s="1698">
        <f>N82-_xlfn.XLOOKUP(O82,'Section E - Miscellaneous '!T:T,'Section E - Miscellaneous '!K:K)</f>
        <v>0</v>
      </c>
      <c r="U82" s="1699" t="str">
        <f t="shared" si="6"/>
        <v>E</v>
      </c>
    </row>
    <row r="83" spans="1:21" x14ac:dyDescent="0.25">
      <c r="A83" s="1687" t="s">
        <v>6054</v>
      </c>
      <c r="B83" s="1658" t="str">
        <f t="shared" si="7"/>
        <v>E</v>
      </c>
      <c r="C83" s="1658" t="s">
        <v>1664</v>
      </c>
      <c r="D83" s="1658" t="s">
        <v>6181</v>
      </c>
      <c r="E83" s="1658">
        <v>90005698</v>
      </c>
      <c r="F83" s="1689">
        <f t="shared" si="8"/>
        <v>45200</v>
      </c>
      <c r="G83" s="1689">
        <f t="shared" si="9"/>
        <v>45565</v>
      </c>
      <c r="H83" s="1690" t="s">
        <v>6307</v>
      </c>
      <c r="I83" s="1733">
        <v>112.5</v>
      </c>
      <c r="J83" s="1700"/>
      <c r="K83" s="1701">
        <f t="shared" si="10"/>
        <v>119.25</v>
      </c>
      <c r="L83" s="1658" t="s">
        <v>6326</v>
      </c>
      <c r="M83" s="1658">
        <v>0.01</v>
      </c>
      <c r="N83" s="1702">
        <f t="shared" si="11"/>
        <v>119.25</v>
      </c>
      <c r="O83" s="1660" t="s">
        <v>5529</v>
      </c>
      <c r="P83" s="1658" t="str">
        <f>_xlfn.XLOOKUP(O83,unique_list!F:F,unique_list!P:P)</f>
        <v>INPUT-ND</v>
      </c>
      <c r="Q83" s="1582"/>
      <c r="R83" s="1658" t="s">
        <v>6314</v>
      </c>
      <c r="S83" s="1658" t="s">
        <v>6315</v>
      </c>
      <c r="T83" s="1698">
        <f>N83-_xlfn.XLOOKUP(O83,'Section E - Miscellaneous '!T:T,'Section E - Miscellaneous '!K:K)</f>
        <v>0</v>
      </c>
      <c r="U83" s="1699" t="str">
        <f t="shared" si="6"/>
        <v>E</v>
      </c>
    </row>
    <row r="84" spans="1:21" x14ac:dyDescent="0.25">
      <c r="A84" s="1687" t="s">
        <v>6054</v>
      </c>
      <c r="B84" s="1658" t="str">
        <f t="shared" si="7"/>
        <v>E</v>
      </c>
      <c r="C84" s="1658" t="s">
        <v>3962</v>
      </c>
      <c r="D84" s="1658" t="s">
        <v>6181</v>
      </c>
      <c r="E84" s="1658">
        <v>90008057</v>
      </c>
      <c r="F84" s="1689">
        <f t="shared" si="8"/>
        <v>45200</v>
      </c>
      <c r="G84" s="1689">
        <f t="shared" si="9"/>
        <v>45565</v>
      </c>
      <c r="H84" s="1690" t="s">
        <v>6307</v>
      </c>
      <c r="I84" s="1733">
        <v>84</v>
      </c>
      <c r="J84" s="1700"/>
      <c r="K84" s="1701">
        <f t="shared" si="10"/>
        <v>89.04</v>
      </c>
      <c r="L84" s="1658" t="s">
        <v>6326</v>
      </c>
      <c r="M84" s="1658">
        <v>0.01</v>
      </c>
      <c r="N84" s="1702">
        <f t="shared" si="11"/>
        <v>89.04</v>
      </c>
      <c r="O84" s="1660" t="s">
        <v>5530</v>
      </c>
      <c r="P84" s="1658" t="str">
        <f>_xlfn.XLOOKUP(O84,unique_list!F:F,unique_list!P:P)</f>
        <v>INPUT-ND</v>
      </c>
      <c r="Q84" s="1582"/>
      <c r="R84" s="1658" t="s">
        <v>6314</v>
      </c>
      <c r="S84" s="1658" t="s">
        <v>6315</v>
      </c>
      <c r="T84" s="1698">
        <f>N84-_xlfn.XLOOKUP(O84,'Section E - Miscellaneous '!T:T,'Section E - Miscellaneous '!K:K)</f>
        <v>0</v>
      </c>
      <c r="U84" s="1699" t="str">
        <f t="shared" si="6"/>
        <v>E</v>
      </c>
    </row>
    <row r="85" spans="1:21" x14ac:dyDescent="0.25">
      <c r="A85" s="1687" t="s">
        <v>6054</v>
      </c>
      <c r="B85" s="1658" t="str">
        <f t="shared" si="7"/>
        <v/>
      </c>
      <c r="C85" s="1688" t="s">
        <v>1950</v>
      </c>
      <c r="D85" s="1658" t="s">
        <v>43</v>
      </c>
      <c r="F85" s="1689"/>
      <c r="G85" s="1689"/>
      <c r="H85" s="1690"/>
      <c r="I85" s="1691"/>
      <c r="J85" s="1692"/>
      <c r="K85" s="1693"/>
      <c r="L85" s="1694"/>
      <c r="M85" s="1694"/>
      <c r="N85" s="1695"/>
      <c r="O85" s="1696"/>
      <c r="Q85" s="1582"/>
      <c r="R85" s="1658" t="s">
        <v>6314</v>
      </c>
      <c r="S85" s="1658" t="s">
        <v>6315</v>
      </c>
      <c r="T85" s="1698">
        <f>N85-_xlfn.XLOOKUP(O85,'Section E - Miscellaneous '!T:T,'Section E - Miscellaneous '!K:K)</f>
        <v>0</v>
      </c>
      <c r="U85" s="1699" t="str">
        <f t="shared" si="6"/>
        <v/>
      </c>
    </row>
    <row r="86" spans="1:21" x14ac:dyDescent="0.25">
      <c r="A86" s="1687" t="s">
        <v>6054</v>
      </c>
      <c r="B86" s="1658" t="str">
        <f t="shared" si="7"/>
        <v>E</v>
      </c>
      <c r="C86" s="1658" t="s">
        <v>1663</v>
      </c>
      <c r="D86" s="1658" t="s">
        <v>6181</v>
      </c>
      <c r="E86" s="1658">
        <v>90007535</v>
      </c>
      <c r="F86" s="1689">
        <f t="shared" si="8"/>
        <v>45200</v>
      </c>
      <c r="G86" s="1689">
        <f t="shared" si="9"/>
        <v>45565</v>
      </c>
      <c r="H86" s="1690" t="s">
        <v>6307</v>
      </c>
      <c r="I86" s="1733">
        <v>561</v>
      </c>
      <c r="J86" s="1700"/>
      <c r="K86" s="1701">
        <f t="shared" si="10"/>
        <v>594.66000000000008</v>
      </c>
      <c r="L86" s="1658" t="s">
        <v>6326</v>
      </c>
      <c r="M86" s="1658">
        <v>0.01</v>
      </c>
      <c r="N86" s="1702">
        <f t="shared" si="11"/>
        <v>594.66</v>
      </c>
      <c r="O86" s="1660" t="s">
        <v>5531</v>
      </c>
      <c r="P86" s="1658" t="str">
        <f>_xlfn.XLOOKUP(O86,unique_list!F:F,unique_list!P:P)</f>
        <v>INPUT-ND</v>
      </c>
      <c r="Q86" s="1582"/>
      <c r="R86" s="1658" t="s">
        <v>6314</v>
      </c>
      <c r="S86" s="1658" t="s">
        <v>6315</v>
      </c>
      <c r="T86" s="1698">
        <f>N86-_xlfn.XLOOKUP(O86,'Section E - Miscellaneous '!T:T,'Section E - Miscellaneous '!K:K)</f>
        <v>0</v>
      </c>
      <c r="U86" s="1699" t="str">
        <f t="shared" si="6"/>
        <v>E</v>
      </c>
    </row>
    <row r="87" spans="1:21" x14ac:dyDescent="0.25">
      <c r="A87" s="1687" t="s">
        <v>6054</v>
      </c>
      <c r="B87" s="1658" t="str">
        <f t="shared" si="7"/>
        <v>E</v>
      </c>
      <c r="C87" s="1658" t="s">
        <v>1665</v>
      </c>
      <c r="D87" s="1658" t="s">
        <v>6181</v>
      </c>
      <c r="E87" s="1658">
        <v>90006555</v>
      </c>
      <c r="F87" s="1689">
        <f t="shared" si="8"/>
        <v>45200</v>
      </c>
      <c r="G87" s="1689">
        <f t="shared" si="9"/>
        <v>45565</v>
      </c>
      <c r="H87" s="1690" t="s">
        <v>6307</v>
      </c>
      <c r="I87" s="1733">
        <v>225</v>
      </c>
      <c r="J87" s="1700"/>
      <c r="K87" s="1701">
        <f t="shared" si="10"/>
        <v>238.5</v>
      </c>
      <c r="L87" s="1658" t="s">
        <v>6326</v>
      </c>
      <c r="M87" s="1658">
        <v>0.01</v>
      </c>
      <c r="N87" s="1702">
        <f t="shared" si="11"/>
        <v>238.5</v>
      </c>
      <c r="O87" s="1660" t="s">
        <v>5532</v>
      </c>
      <c r="P87" s="1658" t="str">
        <f>_xlfn.XLOOKUP(O87,unique_list!F:F,unique_list!P:P)</f>
        <v>INPUT-ND</v>
      </c>
      <c r="Q87" s="1582"/>
      <c r="R87" s="1658" t="s">
        <v>6314</v>
      </c>
      <c r="S87" s="1658" t="s">
        <v>6315</v>
      </c>
      <c r="T87" s="1698">
        <f>N87-_xlfn.XLOOKUP(O87,'Section E - Miscellaneous '!T:T,'Section E - Miscellaneous '!K:K)</f>
        <v>0</v>
      </c>
      <c r="U87" s="1699" t="str">
        <f t="shared" si="6"/>
        <v>E</v>
      </c>
    </row>
    <row r="88" spans="1:21" x14ac:dyDescent="0.25">
      <c r="A88" s="1687" t="s">
        <v>6054</v>
      </c>
      <c r="B88" s="1658" t="str">
        <f t="shared" si="7"/>
        <v>E</v>
      </c>
      <c r="C88" s="1658" t="s">
        <v>3962</v>
      </c>
      <c r="D88" s="1658" t="s">
        <v>6181</v>
      </c>
      <c r="E88" s="1658">
        <v>90008058</v>
      </c>
      <c r="F88" s="1689">
        <f t="shared" si="8"/>
        <v>45200</v>
      </c>
      <c r="G88" s="1689">
        <f t="shared" si="9"/>
        <v>45565</v>
      </c>
      <c r="H88" s="1690" t="s">
        <v>6307</v>
      </c>
      <c r="I88" s="1733">
        <v>168</v>
      </c>
      <c r="J88" s="1700"/>
      <c r="K88" s="1701">
        <f t="shared" si="10"/>
        <v>178.08</v>
      </c>
      <c r="L88" s="1658" t="s">
        <v>6326</v>
      </c>
      <c r="M88" s="1658">
        <v>0.01</v>
      </c>
      <c r="N88" s="1702">
        <f t="shared" si="11"/>
        <v>178.08</v>
      </c>
      <c r="O88" s="1660" t="s">
        <v>5533</v>
      </c>
      <c r="P88" s="1658" t="str">
        <f>_xlfn.XLOOKUP(O88,unique_list!F:F,unique_list!P:P)</f>
        <v>INPUT-ND</v>
      </c>
      <c r="Q88" s="1582"/>
      <c r="R88" s="1658" t="s">
        <v>6314</v>
      </c>
      <c r="S88" s="1658" t="s">
        <v>6315</v>
      </c>
      <c r="T88" s="1698">
        <f>N88-_xlfn.XLOOKUP(O88,'Section E - Miscellaneous '!T:T,'Section E - Miscellaneous '!K:K)</f>
        <v>0</v>
      </c>
      <c r="U88" s="1699" t="str">
        <f t="shared" si="6"/>
        <v>E</v>
      </c>
    </row>
    <row r="89" spans="1:21" x14ac:dyDescent="0.25">
      <c r="A89" s="1687" t="s">
        <v>6054</v>
      </c>
      <c r="B89" s="1658" t="str">
        <f t="shared" si="7"/>
        <v/>
      </c>
      <c r="C89" s="1688" t="s">
        <v>1951</v>
      </c>
      <c r="D89" s="1658" t="s">
        <v>43</v>
      </c>
      <c r="F89" s="1689"/>
      <c r="G89" s="1689"/>
      <c r="H89" s="1690"/>
      <c r="I89" s="1691"/>
      <c r="J89" s="1692"/>
      <c r="K89" s="1693"/>
      <c r="L89" s="1694"/>
      <c r="M89" s="1694"/>
      <c r="N89" s="1695"/>
      <c r="O89" s="1696"/>
      <c r="Q89" s="1582"/>
      <c r="R89" s="1658" t="s">
        <v>6314</v>
      </c>
      <c r="S89" s="1658" t="s">
        <v>6315</v>
      </c>
      <c r="T89" s="1698">
        <f>N89-_xlfn.XLOOKUP(O89,'Section E - Miscellaneous '!T:T,'Section E - Miscellaneous '!K:K)</f>
        <v>0</v>
      </c>
      <c r="U89" s="1699" t="str">
        <f t="shared" si="6"/>
        <v/>
      </c>
    </row>
    <row r="90" spans="1:21" x14ac:dyDescent="0.25">
      <c r="A90" s="1687" t="s">
        <v>6054</v>
      </c>
      <c r="B90" s="1658" t="str">
        <f t="shared" si="7"/>
        <v>E</v>
      </c>
      <c r="C90" s="1658" t="s">
        <v>1663</v>
      </c>
      <c r="D90" s="1658" t="s">
        <v>6181</v>
      </c>
      <c r="E90" s="1658">
        <v>90007536</v>
      </c>
      <c r="F90" s="1689">
        <f t="shared" si="8"/>
        <v>45200</v>
      </c>
      <c r="G90" s="1689">
        <f t="shared" si="9"/>
        <v>45565</v>
      </c>
      <c r="H90" s="1690" t="s">
        <v>6307</v>
      </c>
      <c r="I90" s="1733">
        <v>841.5</v>
      </c>
      <c r="J90" s="1700"/>
      <c r="K90" s="1701">
        <f t="shared" si="10"/>
        <v>891.99</v>
      </c>
      <c r="L90" s="1658" t="s">
        <v>6326</v>
      </c>
      <c r="M90" s="1658">
        <v>0.01</v>
      </c>
      <c r="N90" s="1702">
        <f t="shared" si="11"/>
        <v>891.99</v>
      </c>
      <c r="O90" s="1660" t="s">
        <v>5534</v>
      </c>
      <c r="P90" s="1658" t="str">
        <f>_xlfn.XLOOKUP(O90,unique_list!F:F,unique_list!P:P)</f>
        <v>INPUT-ND</v>
      </c>
      <c r="Q90" s="1582"/>
      <c r="R90" s="1658" t="s">
        <v>6314</v>
      </c>
      <c r="S90" s="1658" t="s">
        <v>6315</v>
      </c>
      <c r="T90" s="1698">
        <f>N90-_xlfn.XLOOKUP(O90,'Section E - Miscellaneous '!T:T,'Section E - Miscellaneous '!K:K)</f>
        <v>0</v>
      </c>
      <c r="U90" s="1699" t="str">
        <f t="shared" si="6"/>
        <v>E</v>
      </c>
    </row>
    <row r="91" spans="1:21" x14ac:dyDescent="0.25">
      <c r="A91" s="1687" t="s">
        <v>6054</v>
      </c>
      <c r="B91" s="1658" t="str">
        <f t="shared" si="7"/>
        <v>E</v>
      </c>
      <c r="C91" s="1658" t="s">
        <v>1664</v>
      </c>
      <c r="D91" s="1658" t="s">
        <v>6181</v>
      </c>
      <c r="E91" s="1658">
        <v>90006556</v>
      </c>
      <c r="F91" s="1689">
        <f t="shared" si="8"/>
        <v>45200</v>
      </c>
      <c r="G91" s="1689">
        <f t="shared" si="9"/>
        <v>45565</v>
      </c>
      <c r="H91" s="1690" t="s">
        <v>6307</v>
      </c>
      <c r="I91" s="1733">
        <v>337</v>
      </c>
      <c r="J91" s="1700"/>
      <c r="K91" s="1701">
        <f t="shared" si="10"/>
        <v>357.22</v>
      </c>
      <c r="L91" s="1658" t="s">
        <v>6326</v>
      </c>
      <c r="M91" s="1658">
        <v>0.01</v>
      </c>
      <c r="N91" s="1702">
        <f t="shared" si="11"/>
        <v>357.22</v>
      </c>
      <c r="O91" s="1660" t="s">
        <v>5535</v>
      </c>
      <c r="P91" s="1658" t="str">
        <f>_xlfn.XLOOKUP(O91,unique_list!F:F,unique_list!P:P)</f>
        <v>INPUT-ND</v>
      </c>
      <c r="Q91" s="1582"/>
      <c r="R91" s="1658" t="s">
        <v>6314</v>
      </c>
      <c r="S91" s="1658" t="s">
        <v>6315</v>
      </c>
      <c r="T91" s="1698">
        <f>N91-_xlfn.XLOOKUP(O91,'Section E - Miscellaneous '!T:T,'Section E - Miscellaneous '!K:K)</f>
        <v>0</v>
      </c>
      <c r="U91" s="1699" t="str">
        <f t="shared" si="6"/>
        <v>E</v>
      </c>
    </row>
    <row r="92" spans="1:21" x14ac:dyDescent="0.25">
      <c r="A92" s="1687" t="s">
        <v>6054</v>
      </c>
      <c r="B92" s="1658" t="str">
        <f t="shared" si="7"/>
        <v>E</v>
      </c>
      <c r="C92" s="1658" t="s">
        <v>3962</v>
      </c>
      <c r="D92" s="1658" t="s">
        <v>6181</v>
      </c>
      <c r="E92" s="1658">
        <v>90008059</v>
      </c>
      <c r="F92" s="1689">
        <f t="shared" si="8"/>
        <v>45200</v>
      </c>
      <c r="G92" s="1689">
        <f t="shared" si="9"/>
        <v>45565</v>
      </c>
      <c r="H92" s="1690" t="s">
        <v>6307</v>
      </c>
      <c r="I92" s="1733">
        <v>252</v>
      </c>
      <c r="J92" s="1700"/>
      <c r="K92" s="1701">
        <f t="shared" si="10"/>
        <v>267.12</v>
      </c>
      <c r="L92" s="1658" t="s">
        <v>6326</v>
      </c>
      <c r="M92" s="1658">
        <v>0.01</v>
      </c>
      <c r="N92" s="1702">
        <f t="shared" si="11"/>
        <v>267.12</v>
      </c>
      <c r="O92" s="1660" t="s">
        <v>5536</v>
      </c>
      <c r="P92" s="1658" t="str">
        <f>_xlfn.XLOOKUP(O92,unique_list!F:F,unique_list!P:P)</f>
        <v>INPUT-ND</v>
      </c>
      <c r="Q92" s="1582"/>
      <c r="R92" s="1658" t="s">
        <v>6314</v>
      </c>
      <c r="S92" s="1658" t="s">
        <v>6315</v>
      </c>
      <c r="T92" s="1698">
        <f>N92-_xlfn.XLOOKUP(O92,'Section E - Miscellaneous '!T:T,'Section E - Miscellaneous '!K:K)</f>
        <v>0</v>
      </c>
      <c r="U92" s="1699" t="str">
        <f t="shared" si="6"/>
        <v>E</v>
      </c>
    </row>
    <row r="93" spans="1:21" x14ac:dyDescent="0.25">
      <c r="A93" s="1687" t="s">
        <v>6054</v>
      </c>
      <c r="B93" s="1658" t="str">
        <f t="shared" si="7"/>
        <v>E</v>
      </c>
      <c r="C93" s="1703" t="s">
        <v>3964</v>
      </c>
      <c r="D93" s="1658" t="s">
        <v>6181</v>
      </c>
      <c r="E93" s="1658">
        <v>90006558</v>
      </c>
      <c r="F93" s="1689">
        <f t="shared" si="8"/>
        <v>45200</v>
      </c>
      <c r="G93" s="1689">
        <f t="shared" si="9"/>
        <v>45565</v>
      </c>
      <c r="H93" s="1690" t="s">
        <v>6307</v>
      </c>
      <c r="I93" s="1733">
        <v>98</v>
      </c>
      <c r="J93" s="1700"/>
      <c r="K93" s="1701">
        <f t="shared" si="10"/>
        <v>103.88000000000001</v>
      </c>
      <c r="L93" s="1658" t="s">
        <v>6326</v>
      </c>
      <c r="M93" s="1658">
        <v>0.01</v>
      </c>
      <c r="N93" s="1702">
        <f t="shared" si="11"/>
        <v>103.88</v>
      </c>
      <c r="O93" s="1660" t="s">
        <v>5537</v>
      </c>
      <c r="P93" s="1658" t="str">
        <f>_xlfn.XLOOKUP(O93,unique_list!F:F,unique_list!P:P)</f>
        <v>INPUT-ND</v>
      </c>
      <c r="Q93" s="1582"/>
      <c r="R93" s="1658" t="s">
        <v>6314</v>
      </c>
      <c r="S93" s="1658" t="s">
        <v>6316</v>
      </c>
      <c r="T93" s="1698">
        <f>N93-_xlfn.XLOOKUP(O93,'Section E - Miscellaneous '!T:T,'Section E - Miscellaneous '!K:K)</f>
        <v>0</v>
      </c>
      <c r="U93" s="1699" t="str">
        <f t="shared" si="6"/>
        <v>E</v>
      </c>
    </row>
    <row r="94" spans="1:21" x14ac:dyDescent="0.25">
      <c r="A94" s="1687" t="s">
        <v>6054</v>
      </c>
      <c r="B94" s="1658" t="str">
        <f t="shared" si="7"/>
        <v/>
      </c>
      <c r="C94" s="1688" t="s">
        <v>3965</v>
      </c>
      <c r="D94" s="1658" t="s">
        <v>43</v>
      </c>
      <c r="F94" s="1689"/>
      <c r="G94" s="1689"/>
      <c r="H94" s="1690"/>
      <c r="I94" s="1691"/>
      <c r="J94" s="1692"/>
      <c r="K94" s="1693"/>
      <c r="L94" s="1694"/>
      <c r="M94" s="1694"/>
      <c r="N94" s="1695"/>
      <c r="O94" s="1696"/>
      <c r="Q94" s="1582"/>
      <c r="R94" s="1658" t="s">
        <v>6314</v>
      </c>
      <c r="S94" s="1658" t="s">
        <v>6316</v>
      </c>
      <c r="T94" s="1698">
        <f>N94-_xlfn.XLOOKUP(O94,'Section E - Miscellaneous '!T:T,'Section E - Miscellaneous '!K:K)</f>
        <v>0</v>
      </c>
      <c r="U94" s="1699" t="str">
        <f t="shared" si="6"/>
        <v/>
      </c>
    </row>
    <row r="95" spans="1:21" x14ac:dyDescent="0.25">
      <c r="A95" s="1687" t="s">
        <v>6054</v>
      </c>
      <c r="B95" s="1658" t="str">
        <f t="shared" si="7"/>
        <v>E</v>
      </c>
      <c r="C95" s="1658" t="s">
        <v>2538</v>
      </c>
      <c r="D95" s="1658" t="s">
        <v>6181</v>
      </c>
      <c r="E95" s="1658">
        <v>90007541</v>
      </c>
      <c r="F95" s="1689">
        <f t="shared" si="8"/>
        <v>45200</v>
      </c>
      <c r="G95" s="1689">
        <f t="shared" si="9"/>
        <v>45565</v>
      </c>
      <c r="H95" s="1690" t="s">
        <v>6307</v>
      </c>
      <c r="I95" s="1733">
        <v>70</v>
      </c>
      <c r="J95" s="1700"/>
      <c r="K95" s="1701">
        <f t="shared" si="10"/>
        <v>74.2</v>
      </c>
      <c r="L95" s="1658" t="s">
        <v>6326</v>
      </c>
      <c r="M95" s="1658">
        <v>0.01</v>
      </c>
      <c r="N95" s="1702">
        <f t="shared" si="11"/>
        <v>74.2</v>
      </c>
      <c r="O95" s="1660" t="s">
        <v>5538</v>
      </c>
      <c r="P95" s="1658" t="str">
        <f>_xlfn.XLOOKUP(O95,unique_list!F:F,unique_list!P:P)</f>
        <v>INPUT-ND</v>
      </c>
      <c r="Q95" s="1582"/>
      <c r="R95" s="1658" t="s">
        <v>6314</v>
      </c>
      <c r="S95" s="1658" t="s">
        <v>6316</v>
      </c>
      <c r="T95" s="1698">
        <f>N95-_xlfn.XLOOKUP(O95,'Section E - Miscellaneous '!T:T,'Section E - Miscellaneous '!K:K)</f>
        <v>0</v>
      </c>
      <c r="U95" s="1699" t="str">
        <f t="shared" si="6"/>
        <v>E</v>
      </c>
    </row>
    <row r="96" spans="1:21" x14ac:dyDescent="0.25">
      <c r="A96" s="1687" t="s">
        <v>6054</v>
      </c>
      <c r="B96" s="1658" t="str">
        <f t="shared" si="7"/>
        <v>E</v>
      </c>
      <c r="C96" s="1658" t="s">
        <v>1952</v>
      </c>
      <c r="D96" s="1658" t="s">
        <v>6181</v>
      </c>
      <c r="E96" s="1658">
        <v>90006067</v>
      </c>
      <c r="F96" s="1689">
        <f t="shared" si="8"/>
        <v>45200</v>
      </c>
      <c r="G96" s="1689">
        <f t="shared" si="9"/>
        <v>45565</v>
      </c>
      <c r="H96" s="1690" t="s">
        <v>6307</v>
      </c>
      <c r="I96" s="1733">
        <v>140</v>
      </c>
      <c r="J96" s="1700"/>
      <c r="K96" s="1701">
        <f t="shared" si="10"/>
        <v>148.4</v>
      </c>
      <c r="L96" s="1658" t="s">
        <v>6326</v>
      </c>
      <c r="M96" s="1658">
        <v>0.01</v>
      </c>
      <c r="N96" s="1702">
        <f t="shared" si="11"/>
        <v>148.4</v>
      </c>
      <c r="O96" s="1660" t="s">
        <v>5539</v>
      </c>
      <c r="P96" s="1658" t="str">
        <f>_xlfn.XLOOKUP(O96,unique_list!F:F,unique_list!P:P)</f>
        <v>INPUT-ND</v>
      </c>
      <c r="Q96" s="1582"/>
      <c r="R96" s="1658" t="s">
        <v>6314</v>
      </c>
      <c r="S96" s="1658" t="s">
        <v>6316</v>
      </c>
      <c r="T96" s="1698">
        <f>N96-_xlfn.XLOOKUP(O96,'Section E - Miscellaneous '!T:T,'Section E - Miscellaneous '!K:K)</f>
        <v>0</v>
      </c>
      <c r="U96" s="1699" t="str">
        <f t="shared" si="6"/>
        <v>E</v>
      </c>
    </row>
    <row r="97" spans="1:21" x14ac:dyDescent="0.25">
      <c r="A97" s="1687" t="s">
        <v>6054</v>
      </c>
      <c r="B97" s="1658" t="str">
        <f t="shared" si="7"/>
        <v>E</v>
      </c>
      <c r="C97" s="1658" t="s">
        <v>1953</v>
      </c>
      <c r="D97" s="1658" t="s">
        <v>6181</v>
      </c>
      <c r="E97" s="1658">
        <v>90007542</v>
      </c>
      <c r="F97" s="1689">
        <f t="shared" si="8"/>
        <v>45200</v>
      </c>
      <c r="G97" s="1689">
        <f t="shared" si="9"/>
        <v>45565</v>
      </c>
      <c r="H97" s="1690" t="s">
        <v>6307</v>
      </c>
      <c r="I97" s="1733">
        <v>210</v>
      </c>
      <c r="J97" s="1700"/>
      <c r="K97" s="1701">
        <f t="shared" si="10"/>
        <v>222.60000000000002</v>
      </c>
      <c r="L97" s="1658" t="s">
        <v>6326</v>
      </c>
      <c r="M97" s="1658">
        <v>0.01</v>
      </c>
      <c r="N97" s="1702">
        <f t="shared" si="11"/>
        <v>222.6</v>
      </c>
      <c r="O97" s="1660" t="s">
        <v>5540</v>
      </c>
      <c r="P97" s="1658" t="str">
        <f>_xlfn.XLOOKUP(O97,unique_list!F:F,unique_list!P:P)</f>
        <v>INPUT-ND</v>
      </c>
      <c r="Q97" s="1582"/>
      <c r="R97" s="1658" t="s">
        <v>6314</v>
      </c>
      <c r="S97" s="1658" t="s">
        <v>6316</v>
      </c>
      <c r="T97" s="1698">
        <f>N97-_xlfn.XLOOKUP(O97,'Section E - Miscellaneous '!T:T,'Section E - Miscellaneous '!K:K)</f>
        <v>0</v>
      </c>
      <c r="U97" s="1699" t="str">
        <f t="shared" si="6"/>
        <v>E</v>
      </c>
    </row>
    <row r="98" spans="1:21" x14ac:dyDescent="0.25">
      <c r="A98" s="1687" t="s">
        <v>6054</v>
      </c>
      <c r="B98" s="1658" t="str">
        <f t="shared" si="7"/>
        <v>E</v>
      </c>
      <c r="C98" s="1658" t="s">
        <v>3967</v>
      </c>
      <c r="D98" s="1658" t="s">
        <v>6181</v>
      </c>
      <c r="E98" s="1658">
        <v>90006559</v>
      </c>
      <c r="F98" s="1689">
        <f t="shared" si="8"/>
        <v>45200</v>
      </c>
      <c r="G98" s="1689">
        <f t="shared" si="9"/>
        <v>45565</v>
      </c>
      <c r="H98" s="1690" t="s">
        <v>6307</v>
      </c>
      <c r="I98" s="1733">
        <v>42</v>
      </c>
      <c r="J98" s="1700"/>
      <c r="K98" s="1701">
        <f t="shared" si="10"/>
        <v>44.52</v>
      </c>
      <c r="L98" s="1658" t="s">
        <v>6326</v>
      </c>
      <c r="M98" s="1658">
        <v>0.01</v>
      </c>
      <c r="N98" s="1702">
        <f t="shared" si="11"/>
        <v>44.52</v>
      </c>
      <c r="O98" s="1660" t="s">
        <v>5541</v>
      </c>
      <c r="P98" s="1658" t="str">
        <f>_xlfn.XLOOKUP(O98,unique_list!F:F,unique_list!P:P)</f>
        <v>INPUT-ND</v>
      </c>
      <c r="Q98" s="1582"/>
      <c r="R98" s="1658" t="s">
        <v>6314</v>
      </c>
      <c r="S98" s="1658" t="s">
        <v>6317</v>
      </c>
      <c r="T98" s="1698">
        <f>N98-_xlfn.XLOOKUP(O98,'Section E - Miscellaneous '!T:T,'Section E - Miscellaneous '!K:K)</f>
        <v>0</v>
      </c>
      <c r="U98" s="1699" t="str">
        <f t="shared" si="6"/>
        <v>E</v>
      </c>
    </row>
    <row r="99" spans="1:21" x14ac:dyDescent="0.25">
      <c r="A99" s="1687" t="s">
        <v>6054</v>
      </c>
      <c r="B99" s="1658" t="str">
        <f t="shared" si="7"/>
        <v>E</v>
      </c>
      <c r="C99" s="1658" t="s">
        <v>3968</v>
      </c>
      <c r="D99" s="1658" t="s">
        <v>6181</v>
      </c>
      <c r="E99" s="1658">
        <v>90007543</v>
      </c>
      <c r="F99" s="1689">
        <f t="shared" si="8"/>
        <v>45200</v>
      </c>
      <c r="G99" s="1689">
        <f t="shared" si="9"/>
        <v>45565</v>
      </c>
      <c r="H99" s="1690" t="s">
        <v>6307</v>
      </c>
      <c r="I99" s="1733">
        <v>492</v>
      </c>
      <c r="J99" s="1700"/>
      <c r="K99" s="1701">
        <f t="shared" si="10"/>
        <v>521.52</v>
      </c>
      <c r="L99" s="1658" t="s">
        <v>6326</v>
      </c>
      <c r="M99" s="1658">
        <v>0.01</v>
      </c>
      <c r="N99" s="1702">
        <f t="shared" si="11"/>
        <v>521.52</v>
      </c>
      <c r="O99" s="1660" t="s">
        <v>5542</v>
      </c>
      <c r="P99" s="1658" t="str">
        <f>_xlfn.XLOOKUP(O99,unique_list!F:F,unique_list!P:P)</f>
        <v>INPUT-ND</v>
      </c>
      <c r="Q99" s="1582"/>
      <c r="R99" s="1658" t="s">
        <v>6314</v>
      </c>
      <c r="S99" s="1658" t="s">
        <v>6317</v>
      </c>
      <c r="T99" s="1698">
        <f>N99-_xlfn.XLOOKUP(O99,'Section E - Miscellaneous '!T:T,'Section E - Miscellaneous '!K:K)</f>
        <v>0</v>
      </c>
      <c r="U99" s="1699" t="str">
        <f t="shared" si="6"/>
        <v>E</v>
      </c>
    </row>
    <row r="100" spans="1:21" x14ac:dyDescent="0.25">
      <c r="A100" s="1687" t="s">
        <v>6054</v>
      </c>
      <c r="B100" s="1658" t="str">
        <f t="shared" si="7"/>
        <v>E</v>
      </c>
      <c r="C100" s="1658" t="s">
        <v>3969</v>
      </c>
      <c r="D100" s="1658" t="s">
        <v>6181</v>
      </c>
      <c r="E100" s="1658">
        <v>90005637</v>
      </c>
      <c r="F100" s="1689">
        <f t="shared" si="8"/>
        <v>45200</v>
      </c>
      <c r="G100" s="1689">
        <f t="shared" si="9"/>
        <v>45565</v>
      </c>
      <c r="H100" s="1690" t="s">
        <v>6307</v>
      </c>
      <c r="I100" s="1733">
        <v>28.5</v>
      </c>
      <c r="J100" s="1700"/>
      <c r="K100" s="1701">
        <f t="shared" si="10"/>
        <v>30.21</v>
      </c>
      <c r="L100" s="1658" t="s">
        <v>6326</v>
      </c>
      <c r="M100" s="1658">
        <v>0.01</v>
      </c>
      <c r="N100" s="1702">
        <f t="shared" si="11"/>
        <v>30.21</v>
      </c>
      <c r="O100" s="1660" t="s">
        <v>5543</v>
      </c>
      <c r="P100" s="1658" t="str">
        <f>_xlfn.XLOOKUP(O100,unique_list!F:F,unique_list!P:P)</f>
        <v>INPUT-ND</v>
      </c>
      <c r="Q100" s="1582"/>
      <c r="R100" s="1658" t="s">
        <v>6314</v>
      </c>
      <c r="S100" s="1658" t="s">
        <v>6317</v>
      </c>
      <c r="T100" s="1698">
        <f>N100-_xlfn.XLOOKUP(O100,'Section E - Miscellaneous '!T:T,'Section E - Miscellaneous '!K:K)</f>
        <v>0</v>
      </c>
      <c r="U100" s="1699" t="str">
        <f t="shared" si="6"/>
        <v>E</v>
      </c>
    </row>
    <row r="101" spans="1:21" x14ac:dyDescent="0.25">
      <c r="A101" s="1687" t="s">
        <v>6054</v>
      </c>
      <c r="B101" s="1658" t="str">
        <f t="shared" si="7"/>
        <v>E</v>
      </c>
      <c r="C101" s="1658" t="s">
        <v>3970</v>
      </c>
      <c r="D101" s="1658" t="s">
        <v>6181</v>
      </c>
      <c r="E101" s="1658">
        <v>90007544</v>
      </c>
      <c r="F101" s="1689">
        <f t="shared" si="8"/>
        <v>45200</v>
      </c>
      <c r="G101" s="1689">
        <f t="shared" si="9"/>
        <v>45565</v>
      </c>
      <c r="H101" s="1690" t="s">
        <v>6307</v>
      </c>
      <c r="I101" s="1733">
        <v>280.5</v>
      </c>
      <c r="J101" s="1700"/>
      <c r="K101" s="1701">
        <f t="shared" si="10"/>
        <v>297.33000000000004</v>
      </c>
      <c r="L101" s="1658" t="s">
        <v>6326</v>
      </c>
      <c r="M101" s="1658">
        <v>0.01</v>
      </c>
      <c r="N101" s="1702">
        <f t="shared" si="11"/>
        <v>297.33</v>
      </c>
      <c r="O101" s="1660" t="s">
        <v>5544</v>
      </c>
      <c r="P101" s="1658" t="str">
        <f>_xlfn.XLOOKUP(O101,unique_list!F:F,unique_list!P:P)</f>
        <v>INPUT-ND</v>
      </c>
      <c r="Q101" s="1582"/>
      <c r="R101" s="1658" t="s">
        <v>6314</v>
      </c>
      <c r="S101" s="1658" t="s">
        <v>6317</v>
      </c>
      <c r="T101" s="1698">
        <f>N101-_xlfn.XLOOKUP(O101,'Section E - Miscellaneous '!T:T,'Section E - Miscellaneous '!K:K)</f>
        <v>0</v>
      </c>
      <c r="U101" s="1699" t="str">
        <f t="shared" si="6"/>
        <v>E</v>
      </c>
    </row>
    <row r="102" spans="1:21" x14ac:dyDescent="0.25">
      <c r="A102" s="1687" t="s">
        <v>6054</v>
      </c>
      <c r="B102" s="1658" t="str">
        <f t="shared" si="7"/>
        <v/>
      </c>
      <c r="C102" s="1688" t="s">
        <v>3971</v>
      </c>
      <c r="D102" s="1658" t="s">
        <v>43</v>
      </c>
      <c r="F102" s="1689"/>
      <c r="G102" s="1689"/>
      <c r="H102" s="1690"/>
      <c r="I102" s="1691"/>
      <c r="J102" s="1692"/>
      <c r="K102" s="1693"/>
      <c r="L102" s="1694"/>
      <c r="M102" s="1694"/>
      <c r="N102" s="1695"/>
      <c r="O102" s="1696"/>
      <c r="Q102" s="1582"/>
      <c r="R102" s="1658" t="s">
        <v>6314</v>
      </c>
      <c r="S102" s="1658" t="s">
        <v>6317</v>
      </c>
      <c r="T102" s="1698">
        <f>N102-_xlfn.XLOOKUP(O102,'Section E - Miscellaneous '!T:T,'Section E - Miscellaneous '!K:K)</f>
        <v>0</v>
      </c>
      <c r="U102" s="1699" t="str">
        <f t="shared" si="6"/>
        <v/>
      </c>
    </row>
    <row r="103" spans="1:21" x14ac:dyDescent="0.25">
      <c r="A103" s="1687" t="s">
        <v>6054</v>
      </c>
      <c r="B103" s="1658" t="str">
        <f t="shared" si="7"/>
        <v>E</v>
      </c>
      <c r="C103" s="1658" t="s">
        <v>3916</v>
      </c>
      <c r="D103" s="1658" t="s">
        <v>6181</v>
      </c>
      <c r="E103" s="1658">
        <v>90006560</v>
      </c>
      <c r="F103" s="1689">
        <f t="shared" si="8"/>
        <v>45200</v>
      </c>
      <c r="G103" s="1689">
        <f t="shared" si="9"/>
        <v>45565</v>
      </c>
      <c r="H103" s="1690" t="s">
        <v>6307</v>
      </c>
      <c r="I103" s="1733">
        <v>140.5</v>
      </c>
      <c r="J103" s="1700"/>
      <c r="K103" s="1701">
        <f t="shared" si="10"/>
        <v>148.93</v>
      </c>
      <c r="L103" s="1658" t="s">
        <v>6326</v>
      </c>
      <c r="M103" s="1658">
        <v>0.01</v>
      </c>
      <c r="N103" s="1702">
        <f t="shared" si="11"/>
        <v>148.93</v>
      </c>
      <c r="O103" s="1660" t="s">
        <v>5545</v>
      </c>
      <c r="P103" s="1658" t="str">
        <f>_xlfn.XLOOKUP(O103,unique_list!F:F,unique_list!P:P)</f>
        <v>INPUT-ND</v>
      </c>
      <c r="Q103" s="1582"/>
      <c r="R103" s="1658" t="s">
        <v>6314</v>
      </c>
      <c r="S103" s="1658" t="s">
        <v>6317</v>
      </c>
      <c r="T103" s="1698">
        <f>N103-_xlfn.XLOOKUP(O103,'Section E - Miscellaneous '!T:T,'Section E - Miscellaneous '!K:K)</f>
        <v>0</v>
      </c>
      <c r="U103" s="1699" t="str">
        <f t="shared" si="6"/>
        <v>E</v>
      </c>
    </row>
    <row r="104" spans="1:21" x14ac:dyDescent="0.25">
      <c r="A104" s="1687" t="s">
        <v>6054</v>
      </c>
      <c r="B104" s="1658" t="str">
        <f t="shared" si="7"/>
        <v>E</v>
      </c>
      <c r="C104" s="1658" t="s">
        <v>3917</v>
      </c>
      <c r="D104" s="1658" t="s">
        <v>6181</v>
      </c>
      <c r="E104" s="1658">
        <v>90007545</v>
      </c>
      <c r="F104" s="1689">
        <f t="shared" si="8"/>
        <v>45200</v>
      </c>
      <c r="G104" s="1689">
        <f t="shared" si="9"/>
        <v>45565</v>
      </c>
      <c r="H104" s="1690" t="s">
        <v>6307</v>
      </c>
      <c r="I104" s="1733">
        <v>280.5</v>
      </c>
      <c r="J104" s="1700"/>
      <c r="K104" s="1701">
        <f t="shared" si="10"/>
        <v>297.33000000000004</v>
      </c>
      <c r="L104" s="1658" t="s">
        <v>6326</v>
      </c>
      <c r="M104" s="1658">
        <v>0.01</v>
      </c>
      <c r="N104" s="1702">
        <f t="shared" si="11"/>
        <v>297.33</v>
      </c>
      <c r="O104" s="1660" t="s">
        <v>5546</v>
      </c>
      <c r="P104" s="1658" t="str">
        <f>_xlfn.XLOOKUP(O104,unique_list!F:F,unique_list!P:P)</f>
        <v>INPUT-ND</v>
      </c>
      <c r="Q104" s="1582"/>
      <c r="R104" s="1658" t="s">
        <v>6314</v>
      </c>
      <c r="S104" s="1658" t="s">
        <v>6317</v>
      </c>
      <c r="T104" s="1698">
        <f>N104-_xlfn.XLOOKUP(O104,'Section E - Miscellaneous '!T:T,'Section E - Miscellaneous '!K:K)</f>
        <v>0</v>
      </c>
      <c r="U104" s="1699" t="str">
        <f t="shared" si="6"/>
        <v>E</v>
      </c>
    </row>
    <row r="105" spans="1:21" x14ac:dyDescent="0.25">
      <c r="A105" s="1687" t="s">
        <v>6054</v>
      </c>
      <c r="B105" s="1658" t="str">
        <f t="shared" si="7"/>
        <v>E</v>
      </c>
      <c r="C105" s="1658" t="s">
        <v>3918</v>
      </c>
      <c r="D105" s="1658" t="s">
        <v>6181</v>
      </c>
      <c r="E105" s="1658">
        <v>90006068</v>
      </c>
      <c r="F105" s="1689">
        <f t="shared" si="8"/>
        <v>45200</v>
      </c>
      <c r="G105" s="1689">
        <f t="shared" si="9"/>
        <v>45565</v>
      </c>
      <c r="H105" s="1690" t="s">
        <v>6307</v>
      </c>
      <c r="I105" s="1733">
        <v>421</v>
      </c>
      <c r="J105" s="1700"/>
      <c r="K105" s="1701">
        <f t="shared" si="10"/>
        <v>446.26000000000005</v>
      </c>
      <c r="L105" s="1658" t="s">
        <v>6326</v>
      </c>
      <c r="M105" s="1658">
        <v>0.01</v>
      </c>
      <c r="N105" s="1702">
        <f t="shared" si="11"/>
        <v>446.26</v>
      </c>
      <c r="O105" s="1660" t="s">
        <v>5547</v>
      </c>
      <c r="P105" s="1658" t="str">
        <f>_xlfn.XLOOKUP(O105,unique_list!F:F,unique_list!P:P)</f>
        <v>INPUT-ND</v>
      </c>
      <c r="Q105" s="1582"/>
      <c r="R105" s="1658" t="s">
        <v>6314</v>
      </c>
      <c r="S105" s="1658" t="s">
        <v>6317</v>
      </c>
      <c r="T105" s="1698">
        <f>N105-_xlfn.XLOOKUP(O105,'Section E - Miscellaneous '!T:T,'Section E - Miscellaneous '!K:K)</f>
        <v>0</v>
      </c>
      <c r="U105" s="1699" t="str">
        <f t="shared" si="6"/>
        <v>E</v>
      </c>
    </row>
    <row r="106" spans="1:21" x14ac:dyDescent="0.25">
      <c r="A106" s="1687" t="s">
        <v>6054</v>
      </c>
      <c r="B106" s="1658" t="str">
        <f t="shared" si="7"/>
        <v>E</v>
      </c>
      <c r="C106" s="1703" t="s">
        <v>3972</v>
      </c>
      <c r="D106" s="1658" t="s">
        <v>6181</v>
      </c>
      <c r="E106" s="1658">
        <v>90007546</v>
      </c>
      <c r="F106" s="1689">
        <f t="shared" si="8"/>
        <v>45200</v>
      </c>
      <c r="G106" s="1689">
        <f t="shared" si="9"/>
        <v>45565</v>
      </c>
      <c r="H106" s="1690" t="s">
        <v>6307</v>
      </c>
      <c r="I106" s="1733">
        <v>98</v>
      </c>
      <c r="J106" s="1700"/>
      <c r="K106" s="1701">
        <f t="shared" si="10"/>
        <v>103.88000000000001</v>
      </c>
      <c r="L106" s="1658" t="s">
        <v>6326</v>
      </c>
      <c r="M106" s="1658">
        <v>0.01</v>
      </c>
      <c r="N106" s="1702">
        <f t="shared" si="11"/>
        <v>103.88</v>
      </c>
      <c r="O106" s="1660" t="s">
        <v>5548</v>
      </c>
      <c r="P106" s="1658" t="str">
        <f>_xlfn.XLOOKUP(O106,unique_list!F:F,unique_list!P:P)</f>
        <v>INPUT-ND</v>
      </c>
      <c r="Q106" s="1582"/>
      <c r="R106" s="1658" t="s">
        <v>6314</v>
      </c>
      <c r="S106" s="1658" t="s">
        <v>6317</v>
      </c>
      <c r="T106" s="1698">
        <f>N106-_xlfn.XLOOKUP(O106,'Section E - Miscellaneous '!T:T,'Section E - Miscellaneous '!K:K)</f>
        <v>0</v>
      </c>
      <c r="U106" s="1699" t="str">
        <f t="shared" si="6"/>
        <v>E</v>
      </c>
    </row>
    <row r="107" spans="1:21" x14ac:dyDescent="0.25">
      <c r="A107" s="1687" t="s">
        <v>6054</v>
      </c>
      <c r="B107" s="1658" t="str">
        <f t="shared" si="7"/>
        <v/>
      </c>
      <c r="C107" s="1688" t="s">
        <v>3973</v>
      </c>
      <c r="D107" s="1658" t="s">
        <v>43</v>
      </c>
      <c r="F107" s="1689">
        <f t="shared" si="8"/>
        <v>45200</v>
      </c>
      <c r="G107" s="1689">
        <f t="shared" si="9"/>
        <v>45565</v>
      </c>
      <c r="H107" s="1690" t="s">
        <v>6307</v>
      </c>
      <c r="I107" s="1691"/>
      <c r="J107" s="1692"/>
      <c r="K107" s="1693"/>
      <c r="L107" s="1694"/>
      <c r="M107" s="1694"/>
      <c r="N107" s="1695"/>
      <c r="O107" s="1696"/>
      <c r="Q107" s="1582"/>
      <c r="R107" s="1658" t="s">
        <v>6314</v>
      </c>
      <c r="S107" s="1658" t="s">
        <v>6317</v>
      </c>
      <c r="T107" s="1698">
        <f>N107-_xlfn.XLOOKUP(O107,'Section E - Miscellaneous '!T:T,'Section E - Miscellaneous '!K:K)</f>
        <v>0</v>
      </c>
      <c r="U107" s="1699" t="str">
        <f t="shared" si="6"/>
        <v/>
      </c>
    </row>
    <row r="108" spans="1:21" x14ac:dyDescent="0.25">
      <c r="A108" s="1687" t="s">
        <v>6054</v>
      </c>
      <c r="B108" s="1658" t="str">
        <f t="shared" si="7"/>
        <v>E</v>
      </c>
      <c r="C108" s="1658" t="s">
        <v>3916</v>
      </c>
      <c r="D108" s="1658" t="s">
        <v>6181</v>
      </c>
      <c r="E108" s="1658">
        <v>90006561</v>
      </c>
      <c r="F108" s="1689">
        <f t="shared" si="8"/>
        <v>45200</v>
      </c>
      <c r="G108" s="1689">
        <f t="shared" si="9"/>
        <v>45565</v>
      </c>
      <c r="H108" s="1690" t="s">
        <v>6307</v>
      </c>
      <c r="I108" s="1733">
        <v>70</v>
      </c>
      <c r="J108" s="1700"/>
      <c r="K108" s="1701">
        <f t="shared" si="10"/>
        <v>74.2</v>
      </c>
      <c r="L108" s="1658" t="s">
        <v>6326</v>
      </c>
      <c r="M108" s="1658">
        <v>0.01</v>
      </c>
      <c r="N108" s="1702">
        <f t="shared" si="11"/>
        <v>74.2</v>
      </c>
      <c r="O108" s="1660" t="s">
        <v>5549</v>
      </c>
      <c r="P108" s="1658" t="str">
        <f>_xlfn.XLOOKUP(O108,unique_list!F:F,unique_list!P:P)</f>
        <v>INPUT-ND</v>
      </c>
      <c r="Q108" s="1582"/>
      <c r="R108" s="1658" t="s">
        <v>6314</v>
      </c>
      <c r="S108" s="1658" t="s">
        <v>6317</v>
      </c>
      <c r="T108" s="1698">
        <f>N108-_xlfn.XLOOKUP(O108,'Section E - Miscellaneous '!T:T,'Section E - Miscellaneous '!K:K)</f>
        <v>0</v>
      </c>
      <c r="U108" s="1699" t="str">
        <f t="shared" si="6"/>
        <v>E</v>
      </c>
    </row>
    <row r="109" spans="1:21" x14ac:dyDescent="0.25">
      <c r="A109" s="1687" t="s">
        <v>6054</v>
      </c>
      <c r="B109" s="1658" t="str">
        <f t="shared" si="7"/>
        <v>E</v>
      </c>
      <c r="C109" s="1658" t="s">
        <v>3917</v>
      </c>
      <c r="D109" s="1658" t="s">
        <v>6181</v>
      </c>
      <c r="E109" s="1658">
        <v>90007547</v>
      </c>
      <c r="F109" s="1689">
        <f t="shared" si="8"/>
        <v>45200</v>
      </c>
      <c r="G109" s="1689">
        <f t="shared" si="9"/>
        <v>45565</v>
      </c>
      <c r="H109" s="1690" t="s">
        <v>6307</v>
      </c>
      <c r="I109" s="1733">
        <v>140</v>
      </c>
      <c r="J109" s="1700"/>
      <c r="K109" s="1701">
        <f t="shared" si="10"/>
        <v>148.4</v>
      </c>
      <c r="L109" s="1658" t="s">
        <v>6326</v>
      </c>
      <c r="M109" s="1658">
        <v>0.01</v>
      </c>
      <c r="N109" s="1702">
        <f t="shared" si="11"/>
        <v>148.4</v>
      </c>
      <c r="O109" s="1660" t="s">
        <v>5550</v>
      </c>
      <c r="P109" s="1658" t="str">
        <f>_xlfn.XLOOKUP(O109,unique_list!F:F,unique_list!P:P)</f>
        <v>INPUT-ND</v>
      </c>
      <c r="Q109" s="1582"/>
      <c r="R109" s="1658" t="s">
        <v>6314</v>
      </c>
      <c r="S109" s="1658" t="s">
        <v>6317</v>
      </c>
      <c r="T109" s="1698">
        <f>N109-_xlfn.XLOOKUP(O109,'Section E - Miscellaneous '!T:T,'Section E - Miscellaneous '!K:K)</f>
        <v>0</v>
      </c>
      <c r="U109" s="1699" t="str">
        <f t="shared" si="6"/>
        <v>E</v>
      </c>
    </row>
    <row r="110" spans="1:21" x14ac:dyDescent="0.25">
      <c r="A110" s="1687" t="s">
        <v>6054</v>
      </c>
      <c r="B110" s="1658" t="str">
        <f t="shared" si="7"/>
        <v>E</v>
      </c>
      <c r="C110" s="1658" t="s">
        <v>3918</v>
      </c>
      <c r="D110" s="1658" t="s">
        <v>6181</v>
      </c>
      <c r="E110" s="1658">
        <v>90005822</v>
      </c>
      <c r="F110" s="1689">
        <f t="shared" si="8"/>
        <v>45200</v>
      </c>
      <c r="G110" s="1689">
        <f t="shared" si="9"/>
        <v>45565</v>
      </c>
      <c r="H110" s="1690" t="s">
        <v>6307</v>
      </c>
      <c r="I110" s="1733">
        <v>210</v>
      </c>
      <c r="J110" s="1700"/>
      <c r="K110" s="1701">
        <f t="shared" si="10"/>
        <v>222.60000000000002</v>
      </c>
      <c r="L110" s="1658" t="s">
        <v>6326</v>
      </c>
      <c r="M110" s="1658">
        <v>0.01</v>
      </c>
      <c r="N110" s="1702">
        <f t="shared" si="11"/>
        <v>222.6</v>
      </c>
      <c r="O110" s="1660" t="s">
        <v>5551</v>
      </c>
      <c r="P110" s="1658" t="str">
        <f>_xlfn.XLOOKUP(O110,unique_list!F:F,unique_list!P:P)</f>
        <v>INPUT-ND</v>
      </c>
      <c r="Q110" s="1582"/>
      <c r="R110" s="1658" t="s">
        <v>6314</v>
      </c>
      <c r="S110" s="1658" t="s">
        <v>6317</v>
      </c>
      <c r="T110" s="1698">
        <f>N110-_xlfn.XLOOKUP(O110,'Section E - Miscellaneous '!T:T,'Section E - Miscellaneous '!K:K)</f>
        <v>0</v>
      </c>
      <c r="U110" s="1699" t="str">
        <f t="shared" si="6"/>
        <v>E</v>
      </c>
    </row>
    <row r="111" spans="1:21" x14ac:dyDescent="0.25">
      <c r="A111" s="1687" t="s">
        <v>6054</v>
      </c>
      <c r="B111" s="1658" t="str">
        <f t="shared" si="7"/>
        <v>E</v>
      </c>
      <c r="C111" s="1703" t="s">
        <v>3975</v>
      </c>
      <c r="D111" s="1658" t="s">
        <v>6181</v>
      </c>
      <c r="E111" s="1658">
        <v>90007548</v>
      </c>
      <c r="F111" s="1689">
        <f t="shared" si="8"/>
        <v>45200</v>
      </c>
      <c r="G111" s="1689">
        <f t="shared" si="9"/>
        <v>45565</v>
      </c>
      <c r="H111" s="1690" t="s">
        <v>6307</v>
      </c>
      <c r="I111" s="1733">
        <v>492</v>
      </c>
      <c r="J111" s="1700"/>
      <c r="K111" s="1701">
        <f t="shared" si="10"/>
        <v>521.52</v>
      </c>
      <c r="L111" s="1658" t="s">
        <v>6326</v>
      </c>
      <c r="M111" s="1658">
        <v>0.01</v>
      </c>
      <c r="N111" s="1702">
        <f t="shared" si="11"/>
        <v>521.52</v>
      </c>
      <c r="O111" s="1660" t="s">
        <v>5552</v>
      </c>
      <c r="P111" s="1658" t="str">
        <f>_xlfn.XLOOKUP(O111,unique_list!F:F,unique_list!P:P)</f>
        <v>INPUT-ND</v>
      </c>
      <c r="Q111" s="1582"/>
      <c r="R111" s="1658" t="s">
        <v>6314</v>
      </c>
      <c r="S111" s="1658" t="s">
        <v>6318</v>
      </c>
      <c r="T111" s="1698">
        <f>N111-_xlfn.XLOOKUP(O111,'Section E - Miscellaneous '!T:T,'Section E - Miscellaneous '!K:K)</f>
        <v>0</v>
      </c>
      <c r="U111" s="1699" t="str">
        <f t="shared" si="6"/>
        <v>E</v>
      </c>
    </row>
    <row r="112" spans="1:21" x14ac:dyDescent="0.25">
      <c r="A112" s="1687" t="s">
        <v>6054</v>
      </c>
      <c r="B112" s="1658" t="str">
        <f t="shared" si="7"/>
        <v>E</v>
      </c>
      <c r="C112" s="1703" t="s">
        <v>3976</v>
      </c>
      <c r="D112" s="1658" t="s">
        <v>6181</v>
      </c>
      <c r="E112" s="1658">
        <v>90006562</v>
      </c>
      <c r="F112" s="1689">
        <f t="shared" si="8"/>
        <v>45200</v>
      </c>
      <c r="G112" s="1689">
        <f t="shared" si="9"/>
        <v>45565</v>
      </c>
      <c r="H112" s="1690" t="s">
        <v>6307</v>
      </c>
      <c r="I112" s="1733">
        <v>492</v>
      </c>
      <c r="J112" s="1700"/>
      <c r="K112" s="1701">
        <f t="shared" si="10"/>
        <v>521.52</v>
      </c>
      <c r="L112" s="1658" t="s">
        <v>6326</v>
      </c>
      <c r="M112" s="1658">
        <v>0.01</v>
      </c>
      <c r="N112" s="1702">
        <f t="shared" si="11"/>
        <v>521.52</v>
      </c>
      <c r="O112" s="1660" t="s">
        <v>5553</v>
      </c>
      <c r="P112" s="1658" t="str">
        <f>_xlfn.XLOOKUP(O112,unique_list!F:F,unique_list!P:P)</f>
        <v>INPUT-ND</v>
      </c>
      <c r="Q112" s="1582"/>
      <c r="R112" s="1658" t="s">
        <v>6314</v>
      </c>
      <c r="S112" s="1658" t="s">
        <v>6318</v>
      </c>
      <c r="T112" s="1698">
        <f>N112-_xlfn.XLOOKUP(O112,'Section E - Miscellaneous '!T:T,'Section E - Miscellaneous '!K:K)</f>
        <v>0</v>
      </c>
      <c r="U112" s="1699" t="str">
        <f t="shared" si="6"/>
        <v>E</v>
      </c>
    </row>
    <row r="113" spans="1:21" x14ac:dyDescent="0.25">
      <c r="A113" s="1687" t="s">
        <v>6054</v>
      </c>
      <c r="B113" s="1658" t="str">
        <f t="shared" si="7"/>
        <v>E</v>
      </c>
      <c r="C113" s="1703" t="s">
        <v>3977</v>
      </c>
      <c r="D113" s="1658" t="s">
        <v>6181</v>
      </c>
      <c r="E113" s="1658">
        <v>90007549</v>
      </c>
      <c r="F113" s="1689">
        <f t="shared" si="8"/>
        <v>45200</v>
      </c>
      <c r="G113" s="1689">
        <f t="shared" si="9"/>
        <v>45565</v>
      </c>
      <c r="H113" s="1690" t="s">
        <v>6307</v>
      </c>
      <c r="I113" s="1733">
        <v>492</v>
      </c>
      <c r="J113" s="1700"/>
      <c r="K113" s="1701">
        <f t="shared" si="10"/>
        <v>521.52</v>
      </c>
      <c r="L113" s="1658" t="s">
        <v>6326</v>
      </c>
      <c r="M113" s="1658">
        <v>0.01</v>
      </c>
      <c r="N113" s="1702">
        <f t="shared" si="11"/>
        <v>521.52</v>
      </c>
      <c r="O113" s="1660" t="s">
        <v>5554</v>
      </c>
      <c r="P113" s="1658" t="str">
        <f>_xlfn.XLOOKUP(O113,unique_list!F:F,unique_list!P:P)</f>
        <v>INPUT-ND</v>
      </c>
      <c r="Q113" s="1582"/>
      <c r="R113" s="1658" t="s">
        <v>6314</v>
      </c>
      <c r="S113" s="1658" t="s">
        <v>6318</v>
      </c>
      <c r="T113" s="1698">
        <f>N113-_xlfn.XLOOKUP(O113,'Section E - Miscellaneous '!T:T,'Section E - Miscellaneous '!K:K)</f>
        <v>0</v>
      </c>
      <c r="U113" s="1699" t="str">
        <f t="shared" si="6"/>
        <v>E</v>
      </c>
    </row>
    <row r="114" spans="1:21" x14ac:dyDescent="0.25">
      <c r="A114" s="1687" t="s">
        <v>6054</v>
      </c>
      <c r="B114" s="1658" t="str">
        <f t="shared" si="7"/>
        <v>E</v>
      </c>
      <c r="C114" s="1703" t="s">
        <v>3978</v>
      </c>
      <c r="D114" s="1658" t="s">
        <v>6181</v>
      </c>
      <c r="E114" s="1658">
        <v>90006069</v>
      </c>
      <c r="F114" s="1689">
        <f t="shared" si="8"/>
        <v>45200</v>
      </c>
      <c r="G114" s="1689">
        <f t="shared" si="9"/>
        <v>45565</v>
      </c>
      <c r="H114" s="1690" t="s">
        <v>6307</v>
      </c>
      <c r="I114" s="1733">
        <v>492</v>
      </c>
      <c r="J114" s="1700"/>
      <c r="K114" s="1701">
        <f t="shared" si="10"/>
        <v>521.52</v>
      </c>
      <c r="L114" s="1658" t="s">
        <v>6326</v>
      </c>
      <c r="M114" s="1658">
        <v>0.01</v>
      </c>
      <c r="N114" s="1702">
        <f t="shared" si="11"/>
        <v>521.52</v>
      </c>
      <c r="O114" s="1660" t="s">
        <v>5555</v>
      </c>
      <c r="P114" s="1658" t="str">
        <f>_xlfn.XLOOKUP(O114,unique_list!F:F,unique_list!P:P)</f>
        <v>INPUT-ND</v>
      </c>
      <c r="Q114" s="1582"/>
      <c r="R114" s="1658" t="s">
        <v>6314</v>
      </c>
      <c r="S114" s="1658" t="s">
        <v>6318</v>
      </c>
      <c r="T114" s="1698">
        <f>N114-_xlfn.XLOOKUP(O114,'Section E - Miscellaneous '!T:T,'Section E - Miscellaneous '!K:K)</f>
        <v>0</v>
      </c>
      <c r="U114" s="1699" t="str">
        <f t="shared" si="6"/>
        <v>E</v>
      </c>
    </row>
    <row r="115" spans="1:21" x14ac:dyDescent="0.25">
      <c r="A115" s="1687" t="s">
        <v>6054</v>
      </c>
      <c r="B115" s="1658" t="str">
        <f t="shared" si="7"/>
        <v>E</v>
      </c>
      <c r="C115" s="1703" t="s">
        <v>3979</v>
      </c>
      <c r="D115" s="1658" t="s">
        <v>6181</v>
      </c>
      <c r="E115" s="1658">
        <v>90007550</v>
      </c>
      <c r="F115" s="1689">
        <f t="shared" si="8"/>
        <v>45200</v>
      </c>
      <c r="G115" s="1689">
        <f t="shared" si="9"/>
        <v>45565</v>
      </c>
      <c r="H115" s="1690" t="s">
        <v>6307</v>
      </c>
      <c r="I115" s="1733">
        <v>492</v>
      </c>
      <c r="J115" s="1700"/>
      <c r="K115" s="1701">
        <f t="shared" si="10"/>
        <v>521.52</v>
      </c>
      <c r="L115" s="1658" t="s">
        <v>6326</v>
      </c>
      <c r="M115" s="1658">
        <v>0.01</v>
      </c>
      <c r="N115" s="1702">
        <f t="shared" si="11"/>
        <v>521.52</v>
      </c>
      <c r="O115" s="1660" t="s">
        <v>5556</v>
      </c>
      <c r="P115" s="1658" t="str">
        <f>_xlfn.XLOOKUP(O115,unique_list!F:F,unique_list!P:P)</f>
        <v>INPUT-ND</v>
      </c>
      <c r="Q115" s="1582"/>
      <c r="R115" s="1658" t="s">
        <v>6314</v>
      </c>
      <c r="S115" s="1658" t="s">
        <v>6318</v>
      </c>
      <c r="T115" s="1698">
        <f>N115-_xlfn.XLOOKUP(O115,'Section E - Miscellaneous '!T:T,'Section E - Miscellaneous '!K:K)</f>
        <v>0</v>
      </c>
      <c r="U115" s="1699" t="str">
        <f t="shared" si="6"/>
        <v>E</v>
      </c>
    </row>
    <row r="116" spans="1:21" x14ac:dyDescent="0.25">
      <c r="A116" s="1687" t="s">
        <v>6054</v>
      </c>
      <c r="B116" s="1658" t="str">
        <f t="shared" si="7"/>
        <v>E</v>
      </c>
      <c r="C116" s="1703" t="s">
        <v>3980</v>
      </c>
      <c r="D116" s="1658" t="s">
        <v>6181</v>
      </c>
      <c r="E116" s="1658">
        <v>90006563</v>
      </c>
      <c r="F116" s="1689">
        <f t="shared" si="8"/>
        <v>45200</v>
      </c>
      <c r="G116" s="1689">
        <f t="shared" si="9"/>
        <v>45565</v>
      </c>
      <c r="H116" s="1690" t="s">
        <v>6307</v>
      </c>
      <c r="I116" s="1733">
        <v>28.5</v>
      </c>
      <c r="J116" s="1700"/>
      <c r="K116" s="1701">
        <f t="shared" si="10"/>
        <v>30.21</v>
      </c>
      <c r="L116" s="1658" t="s">
        <v>6326</v>
      </c>
      <c r="M116" s="1658">
        <v>0.01</v>
      </c>
      <c r="N116" s="1702">
        <f t="shared" si="11"/>
        <v>30.21</v>
      </c>
      <c r="O116" s="1660" t="s">
        <v>5557</v>
      </c>
      <c r="P116" s="1658" t="str">
        <f>_xlfn.XLOOKUP(O116,unique_list!F:F,unique_list!P:P)</f>
        <v>INPUT-ND</v>
      </c>
      <c r="Q116" s="1582"/>
      <c r="R116" s="1658" t="s">
        <v>6314</v>
      </c>
      <c r="S116" s="1658" t="s">
        <v>6318</v>
      </c>
      <c r="T116" s="1698">
        <f>N116-_xlfn.XLOOKUP(O116,'Section E - Miscellaneous '!T:T,'Section E - Miscellaneous '!K:K)</f>
        <v>0</v>
      </c>
      <c r="U116" s="1699" t="str">
        <f t="shared" si="6"/>
        <v>E</v>
      </c>
    </row>
    <row r="117" spans="1:21" x14ac:dyDescent="0.25">
      <c r="A117" s="1687" t="s">
        <v>6054</v>
      </c>
      <c r="B117" s="1658" t="str">
        <f t="shared" si="7"/>
        <v>E</v>
      </c>
      <c r="C117" s="1703" t="s">
        <v>3981</v>
      </c>
      <c r="D117" s="1658" t="s">
        <v>6181</v>
      </c>
      <c r="E117" s="1658">
        <v>90007551</v>
      </c>
      <c r="F117" s="1689">
        <f t="shared" si="8"/>
        <v>45200</v>
      </c>
      <c r="G117" s="1689">
        <f t="shared" si="9"/>
        <v>45565</v>
      </c>
      <c r="H117" s="1690" t="s">
        <v>6307</v>
      </c>
      <c r="I117" s="1733">
        <v>116.5</v>
      </c>
      <c r="J117" s="1700"/>
      <c r="K117" s="1701">
        <f t="shared" si="10"/>
        <v>123.49000000000001</v>
      </c>
      <c r="L117" s="1658" t="s">
        <v>6326</v>
      </c>
      <c r="M117" s="1658">
        <v>0.01</v>
      </c>
      <c r="N117" s="1702">
        <f t="shared" si="11"/>
        <v>123.49000000000001</v>
      </c>
      <c r="O117" s="1660" t="s">
        <v>5558</v>
      </c>
      <c r="P117" s="1658" t="str">
        <f>_xlfn.XLOOKUP(O117,unique_list!F:F,unique_list!P:P)</f>
        <v>INPUT-ND</v>
      </c>
      <c r="Q117" s="1582"/>
      <c r="R117" s="1658" t="s">
        <v>6314</v>
      </c>
      <c r="S117" s="1658" t="s">
        <v>6318</v>
      </c>
      <c r="T117" s="1698">
        <f>N117-_xlfn.XLOOKUP(O117,'Section E - Miscellaneous '!T:T,'Section E - Miscellaneous '!K:K)</f>
        <v>0</v>
      </c>
      <c r="U117" s="1699" t="str">
        <f t="shared" si="6"/>
        <v>E</v>
      </c>
    </row>
    <row r="118" spans="1:21" x14ac:dyDescent="0.25">
      <c r="A118" s="1687" t="s">
        <v>6054</v>
      </c>
      <c r="B118" s="1658" t="str">
        <f t="shared" si="7"/>
        <v>E</v>
      </c>
      <c r="C118" s="1703" t="s">
        <v>3982</v>
      </c>
      <c r="D118" s="1658" t="s">
        <v>6181</v>
      </c>
      <c r="E118" s="1658">
        <v>90005699</v>
      </c>
      <c r="F118" s="1689">
        <f t="shared" si="8"/>
        <v>45200</v>
      </c>
      <c r="G118" s="1689">
        <f t="shared" si="9"/>
        <v>45565</v>
      </c>
      <c r="H118" s="1690" t="s">
        <v>6307</v>
      </c>
      <c r="I118" s="1733">
        <v>1</v>
      </c>
      <c r="J118" s="1700"/>
      <c r="K118" s="1701">
        <f t="shared" si="10"/>
        <v>1.06</v>
      </c>
      <c r="L118" s="1658" t="s">
        <v>6326</v>
      </c>
      <c r="M118" s="1658">
        <v>0.01</v>
      </c>
      <c r="N118" s="1702">
        <f t="shared" si="11"/>
        <v>1.06</v>
      </c>
      <c r="O118" s="1660" t="s">
        <v>5559</v>
      </c>
      <c r="P118" s="1658" t="str">
        <f>_xlfn.XLOOKUP(O118,unique_list!F:F,unique_list!P:P)</f>
        <v>INPUT-ND</v>
      </c>
      <c r="Q118" s="1582"/>
      <c r="R118" s="1658" t="s">
        <v>6314</v>
      </c>
      <c r="S118" s="1658" t="s">
        <v>6318</v>
      </c>
      <c r="T118" s="1698">
        <f>N118-_xlfn.XLOOKUP(O118,'Section E - Miscellaneous '!T:T,'Section E - Miscellaneous '!K:K)</f>
        <v>0</v>
      </c>
      <c r="U118" s="1699" t="str">
        <f t="shared" si="6"/>
        <v>E</v>
      </c>
    </row>
    <row r="119" spans="1:21" x14ac:dyDescent="0.25">
      <c r="Q119" s="1582"/>
      <c r="T119" s="1698">
        <f>N119-_xlfn.XLOOKUP(O119,'Section E - Miscellaneous '!T:T,'Section E - Miscellaneous '!K:K)</f>
        <v>0</v>
      </c>
    </row>
    <row r="120" spans="1:21" x14ac:dyDescent="0.25">
      <c r="A120" s="1687" t="s">
        <v>6054</v>
      </c>
      <c r="B120" s="1658" t="str">
        <f t="shared" si="7"/>
        <v/>
      </c>
      <c r="C120" s="1688" t="s">
        <v>1670</v>
      </c>
      <c r="D120" s="1658" t="s">
        <v>43</v>
      </c>
      <c r="F120" s="1689">
        <f t="shared" si="8"/>
        <v>45200</v>
      </c>
      <c r="G120" s="1689">
        <f t="shared" si="9"/>
        <v>45565</v>
      </c>
      <c r="H120" s="1690" t="s">
        <v>6307</v>
      </c>
      <c r="I120" s="1691"/>
      <c r="J120" s="1692"/>
      <c r="K120" s="1693"/>
      <c r="L120" s="1694"/>
      <c r="M120" s="1694"/>
      <c r="N120" s="1695"/>
      <c r="O120" s="1696"/>
      <c r="Q120" s="1582"/>
      <c r="R120" s="1658" t="s">
        <v>6319</v>
      </c>
      <c r="S120" s="1658" t="s">
        <v>6320</v>
      </c>
      <c r="T120" s="1698">
        <f>N120-_xlfn.XLOOKUP(O120,'Section E - Miscellaneous '!T:T,'Section E - Miscellaneous '!K:K)</f>
        <v>0</v>
      </c>
      <c r="U120" s="1699" t="str">
        <f t="shared" si="6"/>
        <v/>
      </c>
    </row>
    <row r="121" spans="1:21" x14ac:dyDescent="0.25">
      <c r="A121" s="1687" t="s">
        <v>6054</v>
      </c>
      <c r="B121" s="1658" t="str">
        <f t="shared" si="7"/>
        <v>E</v>
      </c>
      <c r="C121" s="1658" t="s">
        <v>6321</v>
      </c>
      <c r="D121" s="1658" t="s">
        <v>6181</v>
      </c>
      <c r="E121" s="1658">
        <v>90007554</v>
      </c>
      <c r="F121" s="1689">
        <f t="shared" si="8"/>
        <v>45200</v>
      </c>
      <c r="G121" s="1689">
        <f t="shared" si="9"/>
        <v>45565</v>
      </c>
      <c r="H121" s="1690" t="s">
        <v>6307</v>
      </c>
      <c r="I121" s="1733">
        <v>132</v>
      </c>
      <c r="J121" s="1700"/>
      <c r="K121" s="1701">
        <f t="shared" si="10"/>
        <v>139.92000000000002</v>
      </c>
      <c r="L121" s="1658" t="s">
        <v>6326</v>
      </c>
      <c r="M121" s="1658">
        <v>0.01</v>
      </c>
      <c r="N121" s="1702">
        <f t="shared" si="11"/>
        <v>139.92000000000002</v>
      </c>
      <c r="O121" s="1660" t="s">
        <v>5560</v>
      </c>
      <c r="P121" s="1658" t="str">
        <f>_xlfn.XLOOKUP(O121,unique_list!F:F,unique_list!P:P)</f>
        <v>INPUT-ND</v>
      </c>
      <c r="Q121" s="1582"/>
      <c r="R121" s="1658" t="s">
        <v>6319</v>
      </c>
      <c r="S121" s="1658" t="s">
        <v>6320</v>
      </c>
      <c r="T121" s="1698">
        <f>N121-_xlfn.XLOOKUP(O121,'Section E - Miscellaneous '!T:T,'Section E - Miscellaneous '!K:K)</f>
        <v>0</v>
      </c>
      <c r="U121" s="1699" t="str">
        <f t="shared" si="6"/>
        <v>E</v>
      </c>
    </row>
    <row r="122" spans="1:21" x14ac:dyDescent="0.25">
      <c r="A122" s="1687" t="s">
        <v>6054</v>
      </c>
      <c r="B122" s="1658" t="str">
        <f t="shared" si="7"/>
        <v>E</v>
      </c>
      <c r="C122" s="1658" t="s">
        <v>6322</v>
      </c>
      <c r="D122" s="1658" t="s">
        <v>6181</v>
      </c>
      <c r="E122" s="1658">
        <v>90006565</v>
      </c>
      <c r="F122" s="1689">
        <f t="shared" si="8"/>
        <v>45200</v>
      </c>
      <c r="G122" s="1689">
        <f t="shared" si="9"/>
        <v>45565</v>
      </c>
      <c r="H122" s="1690" t="s">
        <v>6307</v>
      </c>
      <c r="I122" s="1733">
        <v>285</v>
      </c>
      <c r="J122" s="1700"/>
      <c r="K122" s="1701">
        <f t="shared" si="10"/>
        <v>302.10000000000002</v>
      </c>
      <c r="L122" s="1658" t="s">
        <v>6326</v>
      </c>
      <c r="M122" s="1658">
        <v>0.01</v>
      </c>
      <c r="N122" s="1702">
        <f t="shared" si="11"/>
        <v>302.10000000000002</v>
      </c>
      <c r="O122" s="1660" t="s">
        <v>5561</v>
      </c>
      <c r="P122" s="1658" t="str">
        <f>_xlfn.XLOOKUP(O122,unique_list!F:F,unique_list!P:P)</f>
        <v>INPUT-ND</v>
      </c>
      <c r="Q122" s="1582"/>
      <c r="R122" s="1658" t="s">
        <v>6319</v>
      </c>
      <c r="S122" s="1658" t="s">
        <v>6320</v>
      </c>
      <c r="T122" s="1698">
        <f>N122-_xlfn.XLOOKUP(O122,'Section E - Miscellaneous '!T:T,'Section E - Miscellaneous '!K:K)</f>
        <v>0</v>
      </c>
      <c r="U122" s="1699" t="str">
        <f t="shared" si="6"/>
        <v>E</v>
      </c>
    </row>
    <row r="123" spans="1:21" x14ac:dyDescent="0.25">
      <c r="A123" s="1687" t="s">
        <v>6054</v>
      </c>
      <c r="B123" s="1658" t="str">
        <f t="shared" si="7"/>
        <v>E</v>
      </c>
      <c r="C123" s="1658" t="s">
        <v>6323</v>
      </c>
      <c r="D123" s="1658" t="s">
        <v>6181</v>
      </c>
      <c r="E123" s="1658">
        <v>90007555</v>
      </c>
      <c r="F123" s="1689">
        <f t="shared" si="8"/>
        <v>45200</v>
      </c>
      <c r="G123" s="1689">
        <f t="shared" si="9"/>
        <v>45565</v>
      </c>
      <c r="H123" s="1690" t="s">
        <v>6307</v>
      </c>
      <c r="I123" s="1733">
        <v>285</v>
      </c>
      <c r="J123" s="1700"/>
      <c r="K123" s="1701">
        <f t="shared" si="10"/>
        <v>302.10000000000002</v>
      </c>
      <c r="L123" s="1658" t="s">
        <v>6326</v>
      </c>
      <c r="M123" s="1658">
        <v>0.01</v>
      </c>
      <c r="N123" s="1702">
        <f t="shared" si="11"/>
        <v>302.10000000000002</v>
      </c>
      <c r="O123" s="1660" t="s">
        <v>5562</v>
      </c>
      <c r="P123" s="1658" t="str">
        <f>_xlfn.XLOOKUP(O123,unique_list!F:F,unique_list!P:P)</f>
        <v>INPUT-ND</v>
      </c>
      <c r="Q123" s="1582"/>
      <c r="R123" s="1658" t="s">
        <v>6319</v>
      </c>
      <c r="S123" s="1658" t="s">
        <v>6320</v>
      </c>
      <c r="T123" s="1698">
        <f>N123-_xlfn.XLOOKUP(O123,'Section E - Miscellaneous '!T:T,'Section E - Miscellaneous '!K:K)</f>
        <v>0</v>
      </c>
      <c r="U123" s="1699" t="str">
        <f t="shared" si="6"/>
        <v>E</v>
      </c>
    </row>
    <row r="124" spans="1:21" x14ac:dyDescent="0.25">
      <c r="A124" s="1687" t="s">
        <v>6054</v>
      </c>
      <c r="B124" s="1658" t="str">
        <f t="shared" si="7"/>
        <v>E</v>
      </c>
      <c r="C124" s="1658" t="s">
        <v>6324</v>
      </c>
      <c r="D124" s="1658" t="s">
        <v>6181</v>
      </c>
      <c r="E124" s="1658">
        <v>90005823</v>
      </c>
      <c r="F124" s="1689">
        <f t="shared" si="8"/>
        <v>45200</v>
      </c>
      <c r="G124" s="1689">
        <f t="shared" si="9"/>
        <v>45565</v>
      </c>
      <c r="H124" s="1690" t="s">
        <v>6307</v>
      </c>
      <c r="I124" s="1733">
        <v>29.5</v>
      </c>
      <c r="J124" s="1700"/>
      <c r="K124" s="1701">
        <f t="shared" si="10"/>
        <v>31.270000000000003</v>
      </c>
      <c r="L124" s="1658" t="s">
        <v>6326</v>
      </c>
      <c r="M124" s="1658">
        <v>0.01</v>
      </c>
      <c r="N124" s="1702">
        <f t="shared" si="11"/>
        <v>31.27</v>
      </c>
      <c r="O124" s="1660" t="s">
        <v>5563</v>
      </c>
      <c r="P124" s="1658" t="str">
        <f>_xlfn.XLOOKUP(O124,unique_list!F:F,unique_list!P:P)</f>
        <v>INPUT-ND</v>
      </c>
      <c r="Q124" s="1582"/>
      <c r="R124" s="1658" t="s">
        <v>6319</v>
      </c>
      <c r="S124" s="1658" t="s">
        <v>6320</v>
      </c>
      <c r="T124" s="1698">
        <f>N124-_xlfn.XLOOKUP(O124,'Section E - Miscellaneous '!T:T,'Section E - Miscellaneous '!K:K)</f>
        <v>0</v>
      </c>
      <c r="U124" s="1699" t="str">
        <f t="shared" si="6"/>
        <v>E</v>
      </c>
    </row>
    <row r="125" spans="1:21" x14ac:dyDescent="0.25">
      <c r="A125" s="1687" t="s">
        <v>6054</v>
      </c>
      <c r="B125" s="1658" t="str">
        <f t="shared" si="7"/>
        <v>E</v>
      </c>
      <c r="C125" s="1658" t="s">
        <v>6325</v>
      </c>
      <c r="D125" s="1658" t="s">
        <v>6181</v>
      </c>
      <c r="E125" s="1658">
        <v>90007556</v>
      </c>
      <c r="F125" s="1689">
        <f t="shared" si="8"/>
        <v>45200</v>
      </c>
      <c r="G125" s="1689">
        <f t="shared" si="9"/>
        <v>45565</v>
      </c>
      <c r="H125" s="1690" t="s">
        <v>6307</v>
      </c>
      <c r="I125" s="1733">
        <v>29.5</v>
      </c>
      <c r="J125" s="1700"/>
      <c r="K125" s="1701">
        <f t="shared" si="10"/>
        <v>31.270000000000003</v>
      </c>
      <c r="L125" s="1658" t="s">
        <v>6326</v>
      </c>
      <c r="M125" s="1658">
        <v>0.01</v>
      </c>
      <c r="N125" s="1702">
        <f t="shared" si="11"/>
        <v>31.27</v>
      </c>
      <c r="O125" s="1660" t="s">
        <v>5564</v>
      </c>
      <c r="P125" s="1658" t="str">
        <f>_xlfn.XLOOKUP(O125,unique_list!F:F,unique_list!P:P)</f>
        <v>INPUT-ND</v>
      </c>
      <c r="Q125" s="1582"/>
      <c r="R125" s="1658" t="s">
        <v>6319</v>
      </c>
      <c r="S125" s="1658" t="s">
        <v>6320</v>
      </c>
      <c r="T125" s="1698">
        <f>N125-_xlfn.XLOOKUP(O125,'Section E - Miscellaneous '!T:T,'Section E - Miscellaneous '!K:K)</f>
        <v>0</v>
      </c>
      <c r="U125" s="1699" t="str">
        <f t="shared" si="6"/>
        <v>E</v>
      </c>
    </row>
  </sheetData>
  <autoFilter ref="A10:X125" xr:uid="{8C3B2CB9-2553-4556-B94B-A019CEF4CDAF}"/>
  <conditionalFormatting sqref="T11:T125">
    <cfRule type="cellIs" dxfId="66" priority="2" operator="lessThan">
      <formula>0</formula>
    </cfRule>
    <cfRule type="cellIs" dxfId="65" priority="3" operator="greaterThan">
      <formula>0</formula>
    </cfRule>
    <cfRule type="cellIs" dxfId="64" priority="4" operator="equal">
      <formula>0</formula>
    </cfRule>
  </conditionalFormatting>
  <conditionalFormatting sqref="P9">
    <cfRule type="containsText" dxfId="63" priority="1" operator="containsText" text="err">
      <formula>NOT(ISERROR(SEARCH("err",P9)))</formula>
    </cfRule>
  </conditionalFormatting>
  <conditionalFormatting sqref="O11:O24">
    <cfRule type="duplicateValues" dxfId="62" priority="5"/>
  </conditionalFormatting>
  <hyperlinks>
    <hyperlink ref="E7" r:id="rId1" xr:uid="{C57D9201-7A64-4737-9247-A20D063F2781}"/>
    <hyperlink ref="E6" r:id="rId2" xr:uid="{C7C09649-7E4F-40F1-AE39-1C342DD19868}"/>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87810-B51D-491B-BB95-A415433599EF}">
  <sheetPr codeName="Sheet16"/>
  <dimension ref="A1:F93"/>
  <sheetViews>
    <sheetView workbookViewId="0">
      <selection sqref="A1:F93"/>
    </sheetView>
  </sheetViews>
  <sheetFormatPr defaultColWidth="9.140625" defaultRowHeight="15" x14ac:dyDescent="0.25"/>
  <cols>
    <col min="1" max="1" width="11.85546875" style="1707" bestFit="1" customWidth="1"/>
    <col min="2" max="2" width="88.140625" style="1707" customWidth="1"/>
    <col min="3" max="3" width="21.140625" style="1707" customWidth="1"/>
    <col min="4" max="4" width="13.5703125" style="1707" bestFit="1" customWidth="1"/>
    <col min="5" max="5" width="9.85546875" style="1707" bestFit="1" customWidth="1"/>
    <col min="6" max="6" width="12.85546875" style="1707" bestFit="1" customWidth="1"/>
    <col min="7" max="16384" width="9.140625" style="1707"/>
  </cols>
  <sheetData>
    <row r="1" spans="1:6" x14ac:dyDescent="0.25">
      <c r="A1" s="1704" t="s">
        <v>6253</v>
      </c>
      <c r="B1" s="1705"/>
      <c r="C1" s="1706" t="s">
        <v>6178</v>
      </c>
      <c r="D1" s="1705"/>
      <c r="E1" s="1705"/>
      <c r="F1" s="1705"/>
    </row>
    <row r="2" spans="1:6" x14ac:dyDescent="0.25">
      <c r="A2" s="1708" t="s">
        <v>5671</v>
      </c>
      <c r="B2" s="1705"/>
      <c r="C2" s="1713" t="s">
        <v>6182</v>
      </c>
      <c r="D2" s="1713">
        <f>COUNTA(C4:C1048576)</f>
        <v>90</v>
      </c>
      <c r="E2" s="1705"/>
      <c r="F2" s="1705"/>
    </row>
    <row r="3" spans="1:6" x14ac:dyDescent="0.25">
      <c r="A3" s="1709" t="s">
        <v>5658</v>
      </c>
      <c r="B3" s="1710" t="s">
        <v>18</v>
      </c>
      <c r="C3" s="1711" t="s">
        <v>5672</v>
      </c>
      <c r="D3" s="1711" t="s">
        <v>19</v>
      </c>
      <c r="E3" s="1711" t="s">
        <v>5673</v>
      </c>
      <c r="F3" s="1711" t="s">
        <v>5636</v>
      </c>
    </row>
    <row r="4" spans="1:6" x14ac:dyDescent="0.25">
      <c r="A4" s="1712" t="s">
        <v>5475</v>
      </c>
      <c r="B4" s="1714" t="str">
        <f>_xlfn.XLOOKUP(A4,unique_list!F:F,unique_list!D:D)</f>
        <v xml:space="preserve">(a)  a day hospital </v>
      </c>
      <c r="C4" s="1714">
        <f>_xlfn.XLOOKUP(A4,unique_list!F:F,unique_list!E:E)</f>
        <v>90007500</v>
      </c>
      <c r="D4" s="1715">
        <f>Oct_Inputs_Calc!$G$3</f>
        <v>45200</v>
      </c>
      <c r="E4" s="1716">
        <f>_xlfn.XLOOKUP(A4,Oct_Inputs_Calc!O:O,Oct_Inputs_Calc!N:N)</f>
        <v>1761.19</v>
      </c>
      <c r="F4" s="1715">
        <f>Oct_Inputs_Calc!$G$4</f>
        <v>45565</v>
      </c>
    </row>
    <row r="5" spans="1:6" x14ac:dyDescent="0.25">
      <c r="A5" s="1712" t="s">
        <v>5476</v>
      </c>
      <c r="B5" s="1714" t="str">
        <f>_xlfn.XLOOKUP(A5,unique_list!F:F,unique_list!D:D)</f>
        <v>(b)  a private hospital with not more than 25 beds</v>
      </c>
      <c r="C5" s="1714">
        <f>_xlfn.XLOOKUP(A5,unique_list!F:F,unique_list!E:E)</f>
        <v>90006538</v>
      </c>
      <c r="D5" s="1715">
        <f>Oct_Inputs_Calc!$G$3</f>
        <v>45200</v>
      </c>
      <c r="E5" s="1716">
        <f>_xlfn.XLOOKUP(A5,Oct_Inputs_Calc!O:O,Oct_Inputs_Calc!N:N)</f>
        <v>2642.58</v>
      </c>
      <c r="F5" s="1715">
        <f>Oct_Inputs_Calc!$G$4</f>
        <v>45565</v>
      </c>
    </row>
    <row r="6" spans="1:6" x14ac:dyDescent="0.25">
      <c r="A6" s="1712" t="s">
        <v>5477</v>
      </c>
      <c r="B6" s="1714" t="str">
        <f>_xlfn.XLOOKUP(A6,unique_list!F:F,unique_list!D:D)</f>
        <v>(c)  a private hospital with more than 25 beds but not more than 100 beds</v>
      </c>
      <c r="C6" s="1714">
        <f>_xlfn.XLOOKUP(A6,unique_list!F:F,unique_list!E:E)</f>
        <v>90007501</v>
      </c>
      <c r="D6" s="1715">
        <f>Oct_Inputs_Calc!$G$3</f>
        <v>45200</v>
      </c>
      <c r="E6" s="1716">
        <f>_xlfn.XLOOKUP(A6,Oct_Inputs_Calc!O:O,Oct_Inputs_Calc!N:N)</f>
        <v>3523.44</v>
      </c>
      <c r="F6" s="1715">
        <f>Oct_Inputs_Calc!$G$4</f>
        <v>45565</v>
      </c>
    </row>
    <row r="7" spans="1:6" x14ac:dyDescent="0.25">
      <c r="A7" s="1712" t="s">
        <v>5478</v>
      </c>
      <c r="B7" s="1714" t="str">
        <f>_xlfn.XLOOKUP(A7,unique_list!F:F,unique_list!D:D)</f>
        <v xml:space="preserve">(d) a private hospital with more than 100 beds but not more than 200 beds </v>
      </c>
      <c r="C7" s="1714">
        <f>_xlfn.XLOOKUP(A7,unique_list!F:F,unique_list!E:E)</f>
        <v>90006057</v>
      </c>
      <c r="D7" s="1715">
        <f>Oct_Inputs_Calc!$G$3</f>
        <v>45200</v>
      </c>
      <c r="E7" s="1716">
        <f>_xlfn.XLOOKUP(A7,Oct_Inputs_Calc!O:O,Oct_Inputs_Calc!N:N)</f>
        <v>4403.24</v>
      </c>
      <c r="F7" s="1715">
        <f>Oct_Inputs_Calc!$G$4</f>
        <v>45565</v>
      </c>
    </row>
    <row r="8" spans="1:6" x14ac:dyDescent="0.25">
      <c r="A8" s="1712" t="s">
        <v>5479</v>
      </c>
      <c r="B8" s="1714" t="str">
        <f>_xlfn.XLOOKUP(A8,unique_list!F:F,unique_list!D:D)</f>
        <v xml:space="preserve">(e)  a private hospital with more than 200 beds </v>
      </c>
      <c r="C8" s="1714">
        <f>_xlfn.XLOOKUP(A8,unique_list!F:F,unique_list!E:E)</f>
        <v>90007502</v>
      </c>
      <c r="D8" s="1715">
        <f>Oct_Inputs_Calc!$G$3</f>
        <v>45200</v>
      </c>
      <c r="E8" s="1716">
        <f>_xlfn.XLOOKUP(A8,Oct_Inputs_Calc!O:O,Oct_Inputs_Calc!N:N)</f>
        <v>5284.63</v>
      </c>
      <c r="F8" s="1715">
        <f>Oct_Inputs_Calc!$G$4</f>
        <v>45565</v>
      </c>
    </row>
    <row r="9" spans="1:6" x14ac:dyDescent="0.25">
      <c r="A9" s="1712" t="s">
        <v>5480</v>
      </c>
      <c r="B9" s="1714" t="str">
        <f>_xlfn.XLOOKUP(A9,unique_list!F:F,unique_list!D:D)</f>
        <v>2. Application for an extension of the term of an approval (Act, section 25(3)(c ))</v>
      </c>
      <c r="C9" s="1714">
        <f>_xlfn.XLOOKUP(A9,unique_list!F:F,unique_list!E:E)</f>
        <v>90006539</v>
      </c>
      <c r="D9" s="1715">
        <f>Oct_Inputs_Calc!$G$3</f>
        <v>45200</v>
      </c>
      <c r="E9" s="1716">
        <f>_xlfn.XLOOKUP(A9,Oct_Inputs_Calc!O:O,Oct_Inputs_Calc!N:N)</f>
        <v>263.94</v>
      </c>
      <c r="F9" s="1715">
        <f>Oct_Inputs_Calc!$G$4</f>
        <v>45565</v>
      </c>
    </row>
    <row r="10" spans="1:6" x14ac:dyDescent="0.25">
      <c r="A10" s="1712" t="s">
        <v>5481</v>
      </c>
      <c r="B10" s="1714" t="str">
        <f>_xlfn.XLOOKUP(A10,unique_list!F:F,unique_list!D:D)</f>
        <v>(a)  for a change to the type of health services proposed to be provided at the proposed private health facility</v>
      </c>
      <c r="C10" s="1714">
        <f>_xlfn.XLOOKUP(A10,unique_list!F:F,unique_list!E:E)</f>
        <v>90007503</v>
      </c>
      <c r="D10" s="1715">
        <f>Oct_Inputs_Calc!$G$3</f>
        <v>45200</v>
      </c>
      <c r="E10" s="1716">
        <f>_xlfn.XLOOKUP(A10,Oct_Inputs_Calc!O:O,Oct_Inputs_Calc!N:N)</f>
        <v>525.76</v>
      </c>
      <c r="F10" s="1715">
        <f>Oct_Inputs_Calc!$G$4</f>
        <v>45565</v>
      </c>
    </row>
    <row r="11" spans="1:6" x14ac:dyDescent="0.25">
      <c r="A11" s="1712" t="s">
        <v>5482</v>
      </c>
      <c r="B11" s="1714" t="str">
        <f>_xlfn.XLOOKUP(A11,unique_list!F:F,unique_list!D:D)</f>
        <v>(b)  for an increase of more than 25 in the number of beds for the proposed private health facility</v>
      </c>
      <c r="C11" s="1714">
        <f>_xlfn.XLOOKUP(A11,unique_list!F:F,unique_list!E:E)</f>
        <v>90005696</v>
      </c>
      <c r="D11" s="1715">
        <f>Oct_Inputs_Calc!$G$3</f>
        <v>45200</v>
      </c>
      <c r="E11" s="1716">
        <f>_xlfn.XLOOKUP(A11,Oct_Inputs_Calc!O:O,Oct_Inputs_Calc!N:N)</f>
        <v>525.76</v>
      </c>
      <c r="F11" s="1715">
        <f>Oct_Inputs_Calc!$G$4</f>
        <v>45565</v>
      </c>
    </row>
    <row r="12" spans="1:6" x14ac:dyDescent="0.25">
      <c r="A12" s="1712" t="s">
        <v>5483</v>
      </c>
      <c r="B12" s="1714" t="str">
        <f>_xlfn.XLOOKUP(A12,unique_list!F:F,unique_list!D:D)</f>
        <v>(c)  for 1 or more other changes</v>
      </c>
      <c r="C12" s="1714">
        <f>_xlfn.XLOOKUP(A12,unique_list!F:F,unique_list!E:E)</f>
        <v>90007504</v>
      </c>
      <c r="D12" s="1715">
        <f>Oct_Inputs_Calc!$G$3</f>
        <v>45200</v>
      </c>
      <c r="E12" s="1716">
        <f>_xlfn.XLOOKUP(A12,Oct_Inputs_Calc!O:O,Oct_Inputs_Calc!N:N)</f>
        <v>263.94</v>
      </c>
      <c r="F12" s="1715">
        <f>Oct_Inputs_Calc!$G$4</f>
        <v>45565</v>
      </c>
    </row>
    <row r="13" spans="1:6" x14ac:dyDescent="0.25">
      <c r="A13" s="1712" t="s">
        <v>5484</v>
      </c>
      <c r="B13" s="1714" t="str">
        <f>_xlfn.XLOOKUP(A13,unique_list!F:F,unique_list!D:D)</f>
        <v>4. Issue of an approval to replace a lost, stolen, destroyed or damaged approval (Section 38(4))</v>
      </c>
      <c r="C13" s="1714">
        <f>_xlfn.XLOOKUP(A13,unique_list!F:F,unique_list!E:E)</f>
        <v>90006540</v>
      </c>
      <c r="D13" s="1715">
        <f>Oct_Inputs_Calc!$G$3</f>
        <v>45200</v>
      </c>
      <c r="E13" s="1716">
        <f>_xlfn.XLOOKUP(A13,Oct_Inputs_Calc!O:O,Oct_Inputs_Calc!N:N)</f>
        <v>58.83</v>
      </c>
      <c r="F13" s="1715">
        <f>Oct_Inputs_Calc!$G$4</f>
        <v>45565</v>
      </c>
    </row>
    <row r="14" spans="1:6" x14ac:dyDescent="0.25">
      <c r="A14" s="1712" t="s">
        <v>5485</v>
      </c>
      <c r="B14" s="1714" t="str">
        <f>_xlfn.XLOOKUP(A14,unique_list!F:F,unique_list!D:D)</f>
        <v>(a) for a day hospital</v>
      </c>
      <c r="C14" s="1714">
        <f>_xlfn.XLOOKUP(A14,unique_list!F:F,unique_list!E:E)</f>
        <v>90007505</v>
      </c>
      <c r="D14" s="1715">
        <f>Oct_Inputs_Calc!$G$3</f>
        <v>45200</v>
      </c>
      <c r="E14" s="1716">
        <f>_xlfn.XLOOKUP(A14,Oct_Inputs_Calc!O:O,Oct_Inputs_Calc!N:N)</f>
        <v>1761.19</v>
      </c>
      <c r="F14" s="1715">
        <f>Oct_Inputs_Calc!$G$4</f>
        <v>45565</v>
      </c>
    </row>
    <row r="15" spans="1:6" x14ac:dyDescent="0.25">
      <c r="A15" s="1712" t="s">
        <v>5486</v>
      </c>
      <c r="B15" s="1714" t="str">
        <f>_xlfn.XLOOKUP(A15,unique_list!F:F,unique_list!D:D)</f>
        <v>(b) for a private hospital with not more than 25 beds</v>
      </c>
      <c r="C15" s="1714">
        <f>_xlfn.XLOOKUP(A15,unique_list!F:F,unique_list!E:E)</f>
        <v>90006058</v>
      </c>
      <c r="D15" s="1715">
        <f>Oct_Inputs_Calc!$G$3</f>
        <v>45200</v>
      </c>
      <c r="E15" s="1716">
        <f>_xlfn.XLOOKUP(A15,Oct_Inputs_Calc!O:O,Oct_Inputs_Calc!N:N)</f>
        <v>2642.58</v>
      </c>
      <c r="F15" s="1715">
        <f>Oct_Inputs_Calc!$G$4</f>
        <v>45565</v>
      </c>
    </row>
    <row r="16" spans="1:6" x14ac:dyDescent="0.25">
      <c r="A16" s="1712" t="s">
        <v>5487</v>
      </c>
      <c r="B16" s="1714" t="str">
        <f>_xlfn.XLOOKUP(A16,unique_list!F:F,unique_list!D:D)</f>
        <v>(c) for a private hospital with more than 25 beds but not more than 100 beds</v>
      </c>
      <c r="C16" s="1714">
        <f>_xlfn.XLOOKUP(A16,unique_list!F:F,unique_list!E:E)</f>
        <v>90007506</v>
      </c>
      <c r="D16" s="1715">
        <f>Oct_Inputs_Calc!$G$3</f>
        <v>45200</v>
      </c>
      <c r="E16" s="1716">
        <f>_xlfn.XLOOKUP(A16,Oct_Inputs_Calc!O:O,Oct_Inputs_Calc!N:N)</f>
        <v>3523.44</v>
      </c>
      <c r="F16" s="1715">
        <f>Oct_Inputs_Calc!$G$4</f>
        <v>45565</v>
      </c>
    </row>
    <row r="17" spans="1:6" x14ac:dyDescent="0.25">
      <c r="A17" s="1712" t="s">
        <v>5488</v>
      </c>
      <c r="B17" s="1714" t="str">
        <f>_xlfn.XLOOKUP(A17,unique_list!F:F,unique_list!D:D)</f>
        <v>(d)  for a private hospital with more than 100 beds but not more than 200 beds</v>
      </c>
      <c r="C17" s="1714">
        <f>_xlfn.XLOOKUP(A17,unique_list!F:F,unique_list!E:E)</f>
        <v>90006541</v>
      </c>
      <c r="D17" s="1715">
        <f>Oct_Inputs_Calc!$G$3</f>
        <v>45200</v>
      </c>
      <c r="E17" s="1716">
        <f>_xlfn.XLOOKUP(A17,Oct_Inputs_Calc!O:O,Oct_Inputs_Calc!N:N)</f>
        <v>5284.63</v>
      </c>
      <c r="F17" s="1715">
        <f>Oct_Inputs_Calc!$G$4</f>
        <v>45565</v>
      </c>
    </row>
    <row r="18" spans="1:6" x14ac:dyDescent="0.25">
      <c r="A18" s="1712" t="s">
        <v>5489</v>
      </c>
      <c r="B18" s="1714" t="str">
        <f>_xlfn.XLOOKUP(A18,unique_list!F:F,unique_list!D:D)</f>
        <v>(e) for a private hospital with more than 200 beds</v>
      </c>
      <c r="C18" s="1714">
        <f>_xlfn.XLOOKUP(A18,unique_list!F:F,unique_list!E:E)</f>
        <v>90007507</v>
      </c>
      <c r="D18" s="1715">
        <f>Oct_Inputs_Calc!$G$3</f>
        <v>45200</v>
      </c>
      <c r="E18" s="1716">
        <f>_xlfn.XLOOKUP(A18,Oct_Inputs_Calc!O:O,Oct_Inputs_Calc!N:N)</f>
        <v>8810.19</v>
      </c>
      <c r="F18" s="1715">
        <f>Oct_Inputs_Calc!$G$4</f>
        <v>45565</v>
      </c>
    </row>
    <row r="19" spans="1:6" x14ac:dyDescent="0.25">
      <c r="A19" s="1712" t="s">
        <v>5490</v>
      </c>
      <c r="B19" s="1714" t="str">
        <f>_xlfn.XLOOKUP(A19,unique_list!F:F,unique_list!D:D)</f>
        <v xml:space="preserve">     (i)   if the term of the licence is 1 year or less</v>
      </c>
      <c r="C19" s="1714">
        <f>_xlfn.XLOOKUP(A19,unique_list!F:F,unique_list!E:E)</f>
        <v>90005817</v>
      </c>
      <c r="D19" s="1715">
        <f>Oct_Inputs_Calc!$G$3</f>
        <v>45200</v>
      </c>
      <c r="E19" s="1716">
        <f>_xlfn.XLOOKUP(A19,Oct_Inputs_Calc!O:O,Oct_Inputs_Calc!N:N)</f>
        <v>263.94</v>
      </c>
      <c r="F19" s="1715">
        <f>Oct_Inputs_Calc!$G$4</f>
        <v>45565</v>
      </c>
    </row>
    <row r="20" spans="1:6" x14ac:dyDescent="0.25">
      <c r="A20" s="1712" t="s">
        <v>5491</v>
      </c>
      <c r="B20" s="1714" t="str">
        <f>_xlfn.XLOOKUP(A20,unique_list!F:F,unique_list!D:D)</f>
        <v xml:space="preserve">     (ii)  otherwise</v>
      </c>
      <c r="C20" s="1714">
        <f>_xlfn.XLOOKUP(A20,unique_list!F:F,unique_list!E:E)</f>
        <v>90007508</v>
      </c>
      <c r="D20" s="1715">
        <f>Oct_Inputs_Calc!$G$3</f>
        <v>45200</v>
      </c>
      <c r="E20" s="1716">
        <f>_xlfn.XLOOKUP(A20,Oct_Inputs_Calc!O:O,Oct_Inputs_Calc!N:N)</f>
        <v>791.82</v>
      </c>
      <c r="F20" s="1715">
        <f>Oct_Inputs_Calc!$G$4</f>
        <v>45565</v>
      </c>
    </row>
    <row r="21" spans="1:6" x14ac:dyDescent="0.25">
      <c r="A21" s="1712" t="s">
        <v>5492</v>
      </c>
      <c r="B21" s="1714" t="str">
        <f>_xlfn.XLOOKUP(A21,unique_list!F:F,unique_list!D:D)</f>
        <v xml:space="preserve">     (i)  if the term of the licence is 1 year or less</v>
      </c>
      <c r="C21" s="1714">
        <f>_xlfn.XLOOKUP(A21,unique_list!F:F,unique_list!E:E)</f>
        <v>90007509</v>
      </c>
      <c r="D21" s="1715">
        <f>Oct_Inputs_Calc!$G$3</f>
        <v>45200</v>
      </c>
      <c r="E21" s="1716">
        <f>_xlfn.XLOOKUP(A21,Oct_Inputs_Calc!O:O,Oct_Inputs_Calc!N:N)</f>
        <v>525.76</v>
      </c>
      <c r="F21" s="1715">
        <f>Oct_Inputs_Calc!$G$4</f>
        <v>45565</v>
      </c>
    </row>
    <row r="22" spans="1:6" x14ac:dyDescent="0.25">
      <c r="A22" s="1712" t="s">
        <v>5493</v>
      </c>
      <c r="B22" s="1714" t="str">
        <f>_xlfn.XLOOKUP(A22,unique_list!F:F,unique_list!D:D)</f>
        <v xml:space="preserve">     (ii)  otherwise</v>
      </c>
      <c r="C22" s="1714">
        <f>_xlfn.XLOOKUP(A22,unique_list!F:F,unique_list!E:E)</f>
        <v>90006542</v>
      </c>
      <c r="D22" s="1715">
        <f>Oct_Inputs_Calc!$G$3</f>
        <v>45200</v>
      </c>
      <c r="E22" s="1716">
        <f>_xlfn.XLOOKUP(A22,Oct_Inputs_Calc!O:O,Oct_Inputs_Calc!N:N)</f>
        <v>1585.76</v>
      </c>
      <c r="F22" s="1715">
        <f>Oct_Inputs_Calc!$G$4</f>
        <v>45565</v>
      </c>
    </row>
    <row r="23" spans="1:6" x14ac:dyDescent="0.25">
      <c r="A23" s="1712" t="s">
        <v>5494</v>
      </c>
      <c r="B23" s="1714" t="str">
        <f>_xlfn.XLOOKUP(A23,unique_list!F:F,unique_list!D:D)</f>
        <v xml:space="preserve">     (i)  if the term of the licence is 1 year or less</v>
      </c>
      <c r="C23" s="1714">
        <f>_xlfn.XLOOKUP(A23,unique_list!F:F,unique_list!E:E)</f>
        <v>90006059</v>
      </c>
      <c r="D23" s="1715">
        <f>Oct_Inputs_Calc!$G$3</f>
        <v>45200</v>
      </c>
      <c r="E23" s="1716">
        <f>_xlfn.XLOOKUP(A23,Oct_Inputs_Calc!O:O,Oct_Inputs_Calc!N:N)</f>
        <v>1055.23</v>
      </c>
      <c r="F23" s="1715">
        <f>Oct_Inputs_Calc!$G$4</f>
        <v>45565</v>
      </c>
    </row>
    <row r="24" spans="1:6" x14ac:dyDescent="0.25">
      <c r="A24" s="1712" t="s">
        <v>5495</v>
      </c>
      <c r="B24" s="1714" t="str">
        <f>_xlfn.XLOOKUP(A24,unique_list!F:F,unique_list!D:D)</f>
        <v xml:space="preserve">     (ii)  otherwise</v>
      </c>
      <c r="C24" s="1714">
        <f>_xlfn.XLOOKUP(A24,unique_list!F:F,unique_list!E:E)</f>
        <v>90007510</v>
      </c>
      <c r="D24" s="1715">
        <f>Oct_Inputs_Calc!$G$3</f>
        <v>45200</v>
      </c>
      <c r="E24" s="1716">
        <f>_xlfn.XLOOKUP(A24,Oct_Inputs_Calc!O:O,Oct_Inputs_Calc!N:N)</f>
        <v>3170.46</v>
      </c>
      <c r="F24" s="1715">
        <f>Oct_Inputs_Calc!$G$4</f>
        <v>45565</v>
      </c>
    </row>
    <row r="25" spans="1:6" x14ac:dyDescent="0.25">
      <c r="A25" s="1712" t="s">
        <v>5496</v>
      </c>
      <c r="B25" s="1714" t="str">
        <f>_xlfn.XLOOKUP(A25,unique_list!F:F,unique_list!D:D)</f>
        <v xml:space="preserve">     (i)  if the term of the licence is 1 year or less</v>
      </c>
      <c r="C25" s="1714">
        <f>_xlfn.XLOOKUP(A25,unique_list!F:F,unique_list!E:E)</f>
        <v>90006543</v>
      </c>
      <c r="D25" s="1715">
        <f>Oct_Inputs_Calc!$G$3</f>
        <v>45200</v>
      </c>
      <c r="E25" s="1716">
        <f>_xlfn.XLOOKUP(A25,Oct_Inputs_Calc!O:O,Oct_Inputs_Calc!N:N)</f>
        <v>2113.11</v>
      </c>
      <c r="F25" s="1715">
        <f>Oct_Inputs_Calc!$G$4</f>
        <v>45565</v>
      </c>
    </row>
    <row r="26" spans="1:6" x14ac:dyDescent="0.25">
      <c r="A26" s="1712" t="s">
        <v>5497</v>
      </c>
      <c r="B26" s="1714" t="str">
        <f>_xlfn.XLOOKUP(A26,unique_list!F:F,unique_list!D:D)</f>
        <v xml:space="preserve">     (ii)  otherwise</v>
      </c>
      <c r="C26" s="1714">
        <f>_xlfn.XLOOKUP(A26,unique_list!F:F,unique_list!E:E)</f>
        <v>90007511</v>
      </c>
      <c r="D26" s="1715">
        <f>Oct_Inputs_Calc!$G$3</f>
        <v>45200</v>
      </c>
      <c r="E26" s="1716">
        <f>_xlfn.XLOOKUP(A26,Oct_Inputs_Calc!O:O,Oct_Inputs_Calc!N:N)</f>
        <v>6341.9800000000005</v>
      </c>
      <c r="F26" s="1715">
        <f>Oct_Inputs_Calc!$G$4</f>
        <v>45565</v>
      </c>
    </row>
    <row r="27" spans="1:6" x14ac:dyDescent="0.25">
      <c r="A27" s="1712" t="s">
        <v>5498</v>
      </c>
      <c r="B27" s="1714" t="str">
        <f>_xlfn.XLOOKUP(A27,unique_list!F:F,unique_list!D:D)</f>
        <v xml:space="preserve">     (i)  if the term of the licence is 1 year or less</v>
      </c>
      <c r="C27" s="1714">
        <f>_xlfn.XLOOKUP(A27,unique_list!F:F,unique_list!E:E)</f>
        <v>90005636</v>
      </c>
      <c r="D27" s="1715">
        <f>Oct_Inputs_Calc!$G$3</f>
        <v>45200</v>
      </c>
      <c r="E27" s="1716">
        <f>_xlfn.XLOOKUP(A27,Oct_Inputs_Calc!O:O,Oct_Inputs_Calc!N:N)</f>
        <v>4226.22</v>
      </c>
      <c r="F27" s="1715">
        <f>Oct_Inputs_Calc!$G$4</f>
        <v>45565</v>
      </c>
    </row>
    <row r="28" spans="1:6" x14ac:dyDescent="0.25">
      <c r="A28" s="1712" t="s">
        <v>5499</v>
      </c>
      <c r="B28" s="1714" t="str">
        <f>_xlfn.XLOOKUP(A28,unique_list!F:F,unique_list!D:D)</f>
        <v xml:space="preserve">     (ii)  otherwise</v>
      </c>
      <c r="C28" s="1714">
        <f>_xlfn.XLOOKUP(A28,unique_list!F:F,unique_list!E:E)</f>
        <v>90007512</v>
      </c>
      <c r="D28" s="1715">
        <f>Oct_Inputs_Calc!$G$3</f>
        <v>45200</v>
      </c>
      <c r="E28" s="1716">
        <f>_xlfn.XLOOKUP(A28,Oct_Inputs_Calc!O:O,Oct_Inputs_Calc!N:N)</f>
        <v>12683.43</v>
      </c>
      <c r="F28" s="1715">
        <f>Oct_Inputs_Calc!$G$4</f>
        <v>45565</v>
      </c>
    </row>
    <row r="29" spans="1:6" x14ac:dyDescent="0.25">
      <c r="A29" s="1712" t="s">
        <v>5500</v>
      </c>
      <c r="B29" s="1714" t="str">
        <f>_xlfn.XLOOKUP(A29,unique_list!F:F,unique_list!D:D)</f>
        <v>(a) for a change to the type of health services provided at the private health facility</v>
      </c>
      <c r="C29" s="1714">
        <f>_xlfn.XLOOKUP(A29,unique_list!F:F,unique_list!E:E)</f>
        <v>90006544</v>
      </c>
      <c r="D29" s="1715">
        <f>Oct_Inputs_Calc!$G$3</f>
        <v>45200</v>
      </c>
      <c r="E29" s="1716">
        <f>_xlfn.XLOOKUP(A29,Oct_Inputs_Calc!O:O,Oct_Inputs_Calc!N:N)</f>
        <v>1055.23</v>
      </c>
      <c r="F29" s="1715">
        <f>Oct_Inputs_Calc!$G$4</f>
        <v>45565</v>
      </c>
    </row>
    <row r="30" spans="1:6" x14ac:dyDescent="0.25">
      <c r="A30" s="1712" t="s">
        <v>5501</v>
      </c>
      <c r="B30" s="1714" t="str">
        <f>_xlfn.XLOOKUP(A30,unique_list!F:F,unique_list!D:D)</f>
        <v>(b) for an increase of not more than 25 beds for the private health facility</v>
      </c>
      <c r="C30" s="1714">
        <f>_xlfn.XLOOKUP(A30,unique_list!F:F,unique_list!E:E)</f>
        <v>90007513</v>
      </c>
      <c r="D30" s="1715">
        <f>Oct_Inputs_Calc!$G$3</f>
        <v>45200</v>
      </c>
      <c r="E30" s="1716">
        <f>_xlfn.XLOOKUP(A30,Oct_Inputs_Calc!O:O,Oct_Inputs_Calc!N:N)</f>
        <v>525.76</v>
      </c>
      <c r="F30" s="1715">
        <f>Oct_Inputs_Calc!$G$4</f>
        <v>45565</v>
      </c>
    </row>
    <row r="31" spans="1:6" x14ac:dyDescent="0.25">
      <c r="A31" s="1712" t="s">
        <v>5502</v>
      </c>
      <c r="B31" s="1714" t="str">
        <f>_xlfn.XLOOKUP(A31,unique_list!F:F,unique_list!D:D)</f>
        <v>(c) for an increase of more than 25 beds for the private health facility</v>
      </c>
      <c r="C31" s="1714">
        <f>_xlfn.XLOOKUP(A31,unique_list!F:F,unique_list!E:E)</f>
        <v>90006060</v>
      </c>
      <c r="D31" s="1715">
        <f>Oct_Inputs_Calc!$G$3</f>
        <v>45200</v>
      </c>
      <c r="E31" s="1716">
        <f>_xlfn.XLOOKUP(A31,Oct_Inputs_Calc!O:O,Oct_Inputs_Calc!N:N)</f>
        <v>1055.23</v>
      </c>
      <c r="F31" s="1715">
        <f>Oct_Inputs_Calc!$G$4</f>
        <v>45565</v>
      </c>
    </row>
    <row r="32" spans="1:6" x14ac:dyDescent="0.25">
      <c r="A32" s="1712" t="s">
        <v>5503</v>
      </c>
      <c r="B32" s="1714" t="str">
        <f>_xlfn.XLOOKUP(A32,unique_list!F:F,unique_list!D:D)</f>
        <v>(d) for 1 or more other changes</v>
      </c>
      <c r="C32" s="1714">
        <f>_xlfn.XLOOKUP(A32,unique_list!F:F,unique_list!E:E)</f>
        <v>90007514</v>
      </c>
      <c r="D32" s="1715">
        <f>Oct_Inputs_Calc!$G$3</f>
        <v>45200</v>
      </c>
      <c r="E32" s="1716">
        <f>_xlfn.XLOOKUP(A32,Oct_Inputs_Calc!O:O,Oct_Inputs_Calc!N:N)</f>
        <v>263.94</v>
      </c>
      <c r="F32" s="1715">
        <f>Oct_Inputs_Calc!$G$4</f>
        <v>45565</v>
      </c>
    </row>
    <row r="33" spans="1:6" x14ac:dyDescent="0.25">
      <c r="A33" s="1712" t="s">
        <v>5504</v>
      </c>
      <c r="B33" s="1714" t="str">
        <f>_xlfn.XLOOKUP(A33,unique_list!F:F,unique_list!D:D)</f>
        <v>(a) for a day hospital</v>
      </c>
      <c r="C33" s="1714">
        <f>_xlfn.XLOOKUP(A33,unique_list!F:F,unique_list!E:E)</f>
        <v>90006545</v>
      </c>
      <c r="D33" s="1715">
        <f>Oct_Inputs_Calc!$G$3</f>
        <v>45200</v>
      </c>
      <c r="E33" s="1716">
        <f>_xlfn.XLOOKUP(A33,Oct_Inputs_Calc!O:O,Oct_Inputs_Calc!N:N)</f>
        <v>263.94</v>
      </c>
      <c r="F33" s="1715">
        <f>Oct_Inputs_Calc!$G$4</f>
        <v>45565</v>
      </c>
    </row>
    <row r="34" spans="1:6" x14ac:dyDescent="0.25">
      <c r="A34" s="1712" t="s">
        <v>5505</v>
      </c>
      <c r="B34" s="1714" t="str">
        <f>_xlfn.XLOOKUP(A34,unique_list!F:F,unique_list!D:D)</f>
        <v>(b) for a private hospital</v>
      </c>
      <c r="C34" s="1714">
        <f>_xlfn.XLOOKUP(A34,unique_list!F:F,unique_list!E:E)</f>
        <v>90007515</v>
      </c>
      <c r="D34" s="1715">
        <f>Oct_Inputs_Calc!$G$3</f>
        <v>45200</v>
      </c>
      <c r="E34" s="1716">
        <f>_xlfn.XLOOKUP(A34,Oct_Inputs_Calc!O:O,Oct_Inputs_Calc!N:N)</f>
        <v>525.76</v>
      </c>
      <c r="F34" s="1715">
        <f>Oct_Inputs_Calc!$G$4</f>
        <v>45565</v>
      </c>
    </row>
    <row r="35" spans="1:6" x14ac:dyDescent="0.25">
      <c r="A35" s="1712" t="s">
        <v>5506</v>
      </c>
      <c r="B35" s="1714" t="str">
        <f>_xlfn.XLOOKUP(A35,unique_list!F:F,unique_list!D:D)</f>
        <v>(a) for a day hospital</v>
      </c>
      <c r="C35" s="1714">
        <f>_xlfn.XLOOKUP(A35,unique_list!F:F,unique_list!E:E)</f>
        <v>90005818</v>
      </c>
      <c r="D35" s="1715">
        <f>Oct_Inputs_Calc!$G$3</f>
        <v>45200</v>
      </c>
      <c r="E35" s="1716">
        <f>_xlfn.XLOOKUP(A35,Oct_Inputs_Calc!O:O,Oct_Inputs_Calc!N:N)</f>
        <v>1761.19</v>
      </c>
      <c r="F35" s="1715">
        <f>Oct_Inputs_Calc!$G$4</f>
        <v>45565</v>
      </c>
    </row>
    <row r="36" spans="1:6" x14ac:dyDescent="0.25">
      <c r="A36" s="1712" t="s">
        <v>5507</v>
      </c>
      <c r="B36" s="1714" t="str">
        <f>_xlfn.XLOOKUP(A36,unique_list!F:F,unique_list!D:D)</f>
        <v>(b) for a private hospital with not more than 25 beds</v>
      </c>
      <c r="C36" s="1714">
        <f>_xlfn.XLOOKUP(A36,unique_list!F:F,unique_list!E:E)</f>
        <v>90007516</v>
      </c>
      <c r="D36" s="1715">
        <f>Oct_Inputs_Calc!$G$3</f>
        <v>45200</v>
      </c>
      <c r="E36" s="1716">
        <f>_xlfn.XLOOKUP(A36,Oct_Inputs_Calc!O:O,Oct_Inputs_Calc!N:N)</f>
        <v>2642.58</v>
      </c>
      <c r="F36" s="1715">
        <f>Oct_Inputs_Calc!$G$4</f>
        <v>45565</v>
      </c>
    </row>
    <row r="37" spans="1:6" x14ac:dyDescent="0.25">
      <c r="A37" s="1712" t="s">
        <v>5508</v>
      </c>
      <c r="B37" s="1714" t="str">
        <f>_xlfn.XLOOKUP(A37,unique_list!F:F,unique_list!D:D)</f>
        <v>(c) for a private hospital with more than 25 beds but not more than 100 beds</v>
      </c>
      <c r="C37" s="1714">
        <f>_xlfn.XLOOKUP(A37,unique_list!F:F,unique_list!E:E)</f>
        <v>90006546</v>
      </c>
      <c r="D37" s="1715">
        <f>Oct_Inputs_Calc!$G$3</f>
        <v>45200</v>
      </c>
      <c r="E37" s="1716">
        <f>_xlfn.XLOOKUP(A37,Oct_Inputs_Calc!O:O,Oct_Inputs_Calc!N:N)</f>
        <v>3523.44</v>
      </c>
      <c r="F37" s="1715">
        <f>Oct_Inputs_Calc!$G$4</f>
        <v>45565</v>
      </c>
    </row>
    <row r="38" spans="1:6" x14ac:dyDescent="0.25">
      <c r="A38" s="1712" t="s">
        <v>5509</v>
      </c>
      <c r="B38" s="1714" t="str">
        <f>_xlfn.XLOOKUP(A38,unique_list!F:F,unique_list!D:D)</f>
        <v>(d) for a private hospital with more than 100 beds but not more than 200 beds</v>
      </c>
      <c r="C38" s="1714">
        <f>_xlfn.XLOOKUP(A38,unique_list!F:F,unique_list!E:E)</f>
        <v>90007517</v>
      </c>
      <c r="D38" s="1715">
        <f>Oct_Inputs_Calc!$G$3</f>
        <v>45200</v>
      </c>
      <c r="E38" s="1716">
        <f>_xlfn.XLOOKUP(A38,Oct_Inputs_Calc!O:O,Oct_Inputs_Calc!N:N)</f>
        <v>5284.63</v>
      </c>
      <c r="F38" s="1715">
        <f>Oct_Inputs_Calc!$G$4</f>
        <v>45565</v>
      </c>
    </row>
    <row r="39" spans="1:6" x14ac:dyDescent="0.25">
      <c r="A39" s="1712" t="s">
        <v>5510</v>
      </c>
      <c r="B39" s="1714" t="str">
        <f>_xlfn.XLOOKUP(A39,unique_list!F:F,unique_list!D:D)</f>
        <v>(e) for a private hospital with more than 200 beds</v>
      </c>
      <c r="C39" s="1714">
        <f>_xlfn.XLOOKUP(A39,unique_list!F:F,unique_list!E:E)</f>
        <v>90006061</v>
      </c>
      <c r="D39" s="1715">
        <f>Oct_Inputs_Calc!$G$3</f>
        <v>45200</v>
      </c>
      <c r="E39" s="1716">
        <f>_xlfn.XLOOKUP(A39,Oct_Inputs_Calc!O:O,Oct_Inputs_Calc!N:N)</f>
        <v>8810.19</v>
      </c>
      <c r="F39" s="1715">
        <f>Oct_Inputs_Calc!$G$4</f>
        <v>45565</v>
      </c>
    </row>
    <row r="40" spans="1:6" x14ac:dyDescent="0.25">
      <c r="A40" s="1712" t="s">
        <v>5511</v>
      </c>
      <c r="B40" s="1714" t="str">
        <f>_xlfn.XLOOKUP(A40,unique_list!F:F,unique_list!D:D)</f>
        <v>10. Issue of a licence to replace a lost, stolen, destroyed or damaged licence (Act, section 79(4))</v>
      </c>
      <c r="C40" s="1714">
        <f>_xlfn.XLOOKUP(A40,unique_list!F:F,unique_list!E:E)</f>
        <v>90007518</v>
      </c>
      <c r="D40" s="1715">
        <f>Oct_Inputs_Calc!$G$3</f>
        <v>45200</v>
      </c>
      <c r="E40" s="1716">
        <f>_xlfn.XLOOKUP(A40,Oct_Inputs_Calc!O:O,Oct_Inputs_Calc!N:N)</f>
        <v>58.83</v>
      </c>
      <c r="F40" s="1715">
        <f>Oct_Inputs_Calc!$G$4</f>
        <v>45565</v>
      </c>
    </row>
    <row r="41" spans="1:6" x14ac:dyDescent="0.25">
      <c r="A41" s="1712" t="s">
        <v>5512</v>
      </c>
      <c r="B41" s="1714" t="str">
        <f>_xlfn.XLOOKUP(A41,unique_list!F:F,unique_list!D:D)</f>
        <v>1. Initial application for a pest management licence (Act, s75(c))</v>
      </c>
      <c r="C41" s="1714">
        <f>_xlfn.XLOOKUP(A41,unique_list!F:F,unique_list!E:E)</f>
        <v>90008045</v>
      </c>
      <c r="D41" s="1715">
        <f>Oct_Inputs_Calc!$G$3</f>
        <v>45200</v>
      </c>
      <c r="E41" s="1716">
        <f>_xlfn.XLOOKUP(A41,Oct_Inputs_Calc!O:O,Oct_Inputs_Calc!N:N)</f>
        <v>178.61</v>
      </c>
      <c r="F41" s="1715">
        <f>Oct_Inputs_Calc!$G$4</f>
        <v>45565</v>
      </c>
    </row>
    <row r="42" spans="1:6" x14ac:dyDescent="0.25">
      <c r="A42" s="1712" t="s">
        <v>5513</v>
      </c>
      <c r="B42" s="1714" t="str">
        <f>_xlfn.XLOOKUP(A42,unique_list!F:F,unique_list!D:D)</f>
        <v>2. Amendment application for a pest management licence (Act, s 78(2)(c))</v>
      </c>
      <c r="C42" s="1714">
        <f>_xlfn.XLOOKUP(A42,unique_list!F:F,unique_list!E:E)</f>
        <v>90005819</v>
      </c>
      <c r="D42" s="1715">
        <f>Oct_Inputs_Calc!$G$3</f>
        <v>45200</v>
      </c>
      <c r="E42" s="1716">
        <f>_xlfn.XLOOKUP(A42,Oct_Inputs_Calc!O:O,Oct_Inputs_Calc!N:N)</f>
        <v>58.83</v>
      </c>
      <c r="F42" s="1715">
        <f>Oct_Inputs_Calc!$G$4</f>
        <v>45565</v>
      </c>
    </row>
    <row r="43" spans="1:6" x14ac:dyDescent="0.25">
      <c r="A43" s="1712" t="s">
        <v>5514</v>
      </c>
      <c r="B43" s="1714" t="str">
        <f>_xlfn.XLOOKUP(A43,unique_list!F:F,unique_list!D:D)</f>
        <v>3. Renewal application for a pest management licence (Act, s 82(2)(c))</v>
      </c>
      <c r="C43" s="1714">
        <f>_xlfn.XLOOKUP(A43,unique_list!F:F,unique_list!E:E)</f>
        <v>90008046</v>
      </c>
      <c r="D43" s="1715">
        <f>Oct_Inputs_Calc!$G$3</f>
        <v>45200</v>
      </c>
      <c r="E43" s="1716">
        <f>_xlfn.XLOOKUP(A43,Oct_Inputs_Calc!O:O,Oct_Inputs_Calc!N:N)</f>
        <v>178.61</v>
      </c>
      <c r="F43" s="1715">
        <f>Oct_Inputs_Calc!$G$4</f>
        <v>45565</v>
      </c>
    </row>
    <row r="44" spans="1:6" x14ac:dyDescent="0.25">
      <c r="A44" s="1712" t="s">
        <v>5515</v>
      </c>
      <c r="B44" s="1714" t="str">
        <f>_xlfn.XLOOKUP(A44,unique_list!F:F,unique_list!D:D)</f>
        <v>4. Processiing fee for an initial application for a pest management licence</v>
      </c>
      <c r="C44" s="1714">
        <f>_xlfn.XLOOKUP(A44,unique_list!F:F,unique_list!E:E)</f>
        <v>90008047</v>
      </c>
      <c r="D44" s="1715">
        <f>Oct_Inputs_Calc!$G$3</f>
        <v>45200</v>
      </c>
      <c r="E44" s="1716">
        <f>_xlfn.XLOOKUP(A44,Oct_Inputs_Calc!O:O,Oct_Inputs_Calc!N:N)</f>
        <v>148.93</v>
      </c>
      <c r="F44" s="1715">
        <f>Oct_Inputs_Calc!$G$4</f>
        <v>45565</v>
      </c>
    </row>
    <row r="45" spans="1:6" x14ac:dyDescent="0.25">
      <c r="A45" s="1712" t="s">
        <v>5516</v>
      </c>
      <c r="B45" s="1714" t="str">
        <f>_xlfn.XLOOKUP(A45,unique_list!F:F,unique_list!D:D)</f>
        <v>5. Application for the replacement of a lost, stolen or damaged hard copy document evidencing a pest management licence (Act, s 70(3)(b))</v>
      </c>
      <c r="C45" s="1714">
        <f>_xlfn.XLOOKUP(A45,unique_list!F:F,unique_list!E:E)</f>
        <v>90007524</v>
      </c>
      <c r="D45" s="1715">
        <f>Oct_Inputs_Calc!$G$3</f>
        <v>45200</v>
      </c>
      <c r="E45" s="1716">
        <f>_xlfn.XLOOKUP(A45,Oct_Inputs_Calc!O:O,Oct_Inputs_Calc!N:N)</f>
        <v>58.83</v>
      </c>
      <c r="F45" s="1715">
        <f>Oct_Inputs_Calc!$G$4</f>
        <v>45565</v>
      </c>
    </row>
    <row r="46" spans="1:6" x14ac:dyDescent="0.25">
      <c r="A46" s="1712" t="s">
        <v>5517</v>
      </c>
      <c r="B46" s="1714" t="str">
        <f>_xlfn.XLOOKUP(A46,unique_list!F:F,unique_list!D:D)</f>
        <v>1. Initial application for a manufacturing licence or wholesale licence for an S8 medicine (Act, s75(c))</v>
      </c>
      <c r="C46" s="1714">
        <f>_xlfn.XLOOKUP(A46,unique_list!F:F,unique_list!E:E)</f>
        <v>90008048</v>
      </c>
      <c r="D46" s="1715">
        <f>Oct_Inputs_Calc!$G$3</f>
        <v>45200</v>
      </c>
      <c r="E46" s="1716">
        <f>_xlfn.XLOOKUP(A46,Oct_Inputs_Calc!O:O,Oct_Inputs_Calc!N:N)</f>
        <v>639.71</v>
      </c>
      <c r="F46" s="1715">
        <f>Oct_Inputs_Calc!$G$4</f>
        <v>45565</v>
      </c>
    </row>
    <row r="47" spans="1:6" x14ac:dyDescent="0.25">
      <c r="A47" s="1712" t="s">
        <v>5518</v>
      </c>
      <c r="B47" s="1714" t="str">
        <f>_xlfn.XLOOKUP(A47,unique_list!F:F,unique_list!D:D)</f>
        <v>2. Initial application for a manufacturing licence or wholesale licence for an S2, S3, or S4 medicine (Act, s75(c))</v>
      </c>
      <c r="C47" s="1714">
        <f>_xlfn.XLOOKUP(A47,unique_list!F:F,unique_list!E:E)</f>
        <v>90008049</v>
      </c>
      <c r="D47" s="1715">
        <f>Oct_Inputs_Calc!$G$3</f>
        <v>45200</v>
      </c>
      <c r="E47" s="1716">
        <f>_xlfn.XLOOKUP(A47,Oct_Inputs_Calc!O:O,Oct_Inputs_Calc!N:N)</f>
        <v>639.71</v>
      </c>
      <c r="F47" s="1715">
        <f>Oct_Inputs_Calc!$G$4</f>
        <v>45565</v>
      </c>
    </row>
    <row r="48" spans="1:6" x14ac:dyDescent="0.25">
      <c r="A48" s="1712" t="s">
        <v>5519</v>
      </c>
      <c r="B48" s="1714" t="str">
        <f>_xlfn.XLOOKUP(A48,unique_list!F:F,unique_list!D:D)</f>
        <v>3. Initial application for an S2 retail licence (Act. S75(c) )</v>
      </c>
      <c r="C48" s="1714">
        <f>_xlfn.XLOOKUP(A48,unique_list!F:F,unique_list!E:E)</f>
        <v>90008050</v>
      </c>
      <c r="D48" s="1715">
        <f>Oct_Inputs_Calc!$G$3</f>
        <v>45200</v>
      </c>
      <c r="E48" s="1716">
        <f>_xlfn.XLOOKUP(A48,Oct_Inputs_Calc!O:O,Oct_Inputs_Calc!N:N)</f>
        <v>223.13</v>
      </c>
      <c r="F48" s="1715">
        <f>Oct_Inputs_Calc!$G$4</f>
        <v>45565</v>
      </c>
    </row>
    <row r="49" spans="1:6" x14ac:dyDescent="0.25">
      <c r="A49" s="1712" t="s">
        <v>5520</v>
      </c>
      <c r="B49" s="1714" t="str">
        <f>_xlfn.XLOOKUP(A49,unique_list!F:F,unique_list!D:D)</f>
        <v>4. Amendment application for a manufacturing licence or wholesale licence for a medicine to add another site (Act, x78(2)(c))</v>
      </c>
      <c r="C49" s="1714">
        <f>_xlfn.XLOOKUP(A49,unique_list!F:F,unique_list!E:E)</f>
        <v>90008051</v>
      </c>
      <c r="D49" s="1715">
        <f>Oct_Inputs_Calc!$G$3</f>
        <v>45200</v>
      </c>
      <c r="E49" s="1716">
        <f>_xlfn.XLOOKUP(A49,Oct_Inputs_Calc!O:O,Oct_Inputs_Calc!N:N)</f>
        <v>639.71</v>
      </c>
      <c r="F49" s="1715">
        <f>Oct_Inputs_Calc!$G$4</f>
        <v>45565</v>
      </c>
    </row>
    <row r="50" spans="1:6" x14ac:dyDescent="0.25">
      <c r="A50" s="1712" t="s">
        <v>5521</v>
      </c>
      <c r="B50" s="1714" t="str">
        <f>_xlfn.XLOOKUP(A50,unique_list!F:F,unique_list!D:D)</f>
        <v>5. Amendment application for an S2 retail licence to add another site (Act, s 78(2)(c))</v>
      </c>
      <c r="C50" s="1714">
        <f>_xlfn.XLOOKUP(A50,unique_list!F:F,unique_list!E:E)</f>
        <v>90008052</v>
      </c>
      <c r="D50" s="1715">
        <f>Oct_Inputs_Calc!$G$3</f>
        <v>45200</v>
      </c>
      <c r="E50" s="1716">
        <f>_xlfn.XLOOKUP(A50,Oct_Inputs_Calc!O:O,Oct_Inputs_Calc!N:N)</f>
        <v>223.13</v>
      </c>
      <c r="F50" s="1715">
        <f>Oct_Inputs_Calc!$G$4</f>
        <v>45565</v>
      </c>
    </row>
    <row r="51" spans="1:6" x14ac:dyDescent="0.25">
      <c r="A51" s="1712" t="s">
        <v>5522</v>
      </c>
      <c r="B51" s="1714" t="str">
        <f>_xlfn.XLOOKUP(A51,unique_list!F:F,unique_list!D:D)</f>
        <v>6. Renewal application for a manufacturing licence or wholesale licence for an S8 medicine (Act, s 82(2)(c) )</v>
      </c>
      <c r="C51" s="1714">
        <f>_xlfn.XLOOKUP(A51,unique_list!F:F,unique_list!E:E)</f>
        <v>90008053</v>
      </c>
      <c r="D51" s="1715">
        <f>Oct_Inputs_Calc!$G$3</f>
        <v>45200</v>
      </c>
      <c r="E51" s="1716">
        <f>_xlfn.XLOOKUP(A51,Oct_Inputs_Calc!O:O,Oct_Inputs_Calc!N:N)</f>
        <v>639.71</v>
      </c>
      <c r="F51" s="1715">
        <f>Oct_Inputs_Calc!$G$4</f>
        <v>45565</v>
      </c>
    </row>
    <row r="52" spans="1:6" x14ac:dyDescent="0.25">
      <c r="A52" s="1712" t="s">
        <v>5523</v>
      </c>
      <c r="B52" s="1714" t="str">
        <f>_xlfn.XLOOKUP(A52,unique_list!F:F,unique_list!D:D)</f>
        <v>7. Renewal application for a manufacturing licence or wholesale licence for an S2, S3 or S4 medicine (Act, s82(2)(c))</v>
      </c>
      <c r="C52" s="1714">
        <f>_xlfn.XLOOKUP(A52,unique_list!F:F,unique_list!E:E)</f>
        <v>90008054</v>
      </c>
      <c r="D52" s="1715">
        <f>Oct_Inputs_Calc!$G$3</f>
        <v>45200</v>
      </c>
      <c r="E52" s="1716">
        <f>_xlfn.XLOOKUP(A52,Oct_Inputs_Calc!O:O,Oct_Inputs_Calc!N:N)</f>
        <v>639.71</v>
      </c>
      <c r="F52" s="1715">
        <f>Oct_Inputs_Calc!$G$4</f>
        <v>45565</v>
      </c>
    </row>
    <row r="53" spans="1:6" x14ac:dyDescent="0.25">
      <c r="A53" s="1712" t="s">
        <v>5524</v>
      </c>
      <c r="B53" s="1714" t="str">
        <f>_xlfn.XLOOKUP(A53,unique_list!F:F,unique_list!D:D)</f>
        <v>8. Renewal application for an S2 retail licence (Act, s 82(2)(c))</v>
      </c>
      <c r="C53" s="1714">
        <f>_xlfn.XLOOKUP(A53,unique_list!F:F,unique_list!E:E)</f>
        <v>90008055</v>
      </c>
      <c r="D53" s="1715">
        <f>Oct_Inputs_Calc!$G$3</f>
        <v>45200</v>
      </c>
      <c r="E53" s="1716">
        <f>_xlfn.XLOOKUP(A53,Oct_Inputs_Calc!O:O,Oct_Inputs_Calc!N:N)</f>
        <v>223.13</v>
      </c>
      <c r="F53" s="1715">
        <f>Oct_Inputs_Calc!$G$4</f>
        <v>45565</v>
      </c>
    </row>
    <row r="54" spans="1:6" x14ac:dyDescent="0.25">
      <c r="A54" s="1712" t="s">
        <v>5525</v>
      </c>
      <c r="B54" s="1714" t="str">
        <f>_xlfn.XLOOKUP(A54,unique_list!F:F,unique_list!D:D)</f>
        <v>9. Processing fee for an initial application for a substance anthority for a dealing with a medicine</v>
      </c>
      <c r="C54" s="1714">
        <f>_xlfn.XLOOKUP(A54,unique_list!F:F,unique_list!E:E)</f>
        <v>90008056</v>
      </c>
      <c r="D54" s="1715">
        <f>Oct_Inputs_Calc!$G$3</f>
        <v>45200</v>
      </c>
      <c r="E54" s="1716">
        <f>_xlfn.XLOOKUP(A54,Oct_Inputs_Calc!O:O,Oct_Inputs_Calc!N:N)</f>
        <v>148.93</v>
      </c>
      <c r="F54" s="1715">
        <f>Oct_Inputs_Calc!$G$4</f>
        <v>45565</v>
      </c>
    </row>
    <row r="55" spans="1:6" x14ac:dyDescent="0.25">
      <c r="A55" s="1712" t="s">
        <v>5526</v>
      </c>
      <c r="B55" s="1714" t="str">
        <f>_xlfn.XLOOKUP(A55,unique_list!F:F,unique_list!D:D)</f>
        <v>(a) if the radiation sourced that is a security enhanced source</v>
      </c>
      <c r="C55" s="1714">
        <f>_xlfn.XLOOKUP(A55,unique_list!F:F,unique_list!E:E)</f>
        <v>90007533</v>
      </c>
      <c r="D55" s="1715">
        <f>Oct_Inputs_Calc!$G$3</f>
        <v>45200</v>
      </c>
      <c r="E55" s="1716">
        <f>_xlfn.XLOOKUP(A55,Oct_Inputs_Calc!O:O,Oct_Inputs_Calc!N:N)</f>
        <v>1044.0999999999999</v>
      </c>
      <c r="F55" s="1715">
        <f>Oct_Inputs_Calc!$G$4</f>
        <v>45565</v>
      </c>
    </row>
    <row r="56" spans="1:6" x14ac:dyDescent="0.25">
      <c r="A56" s="1712" t="s">
        <v>5527</v>
      </c>
      <c r="B56" s="1714" t="str">
        <f>_xlfn.XLOOKUP(A56,unique_list!F:F,unique_list!D:D)</f>
        <v>(b) otherwise</v>
      </c>
      <c r="C56" s="1714">
        <f>_xlfn.XLOOKUP(A56,unique_list!F:F,unique_list!E:E)</f>
        <v>90006065</v>
      </c>
      <c r="D56" s="1715">
        <f>Oct_Inputs_Calc!$G$3</f>
        <v>45200</v>
      </c>
      <c r="E56" s="1716">
        <f>_xlfn.XLOOKUP(A56,Oct_Inputs_Calc!O:O,Oct_Inputs_Calc!N:N)</f>
        <v>521.52</v>
      </c>
      <c r="F56" s="1715">
        <f>Oct_Inputs_Calc!$G$4</f>
        <v>45565</v>
      </c>
    </row>
    <row r="57" spans="1:6" x14ac:dyDescent="0.25">
      <c r="A57" s="1712" t="s">
        <v>5528</v>
      </c>
      <c r="B57" s="1714" t="str">
        <f>_xlfn.XLOOKUP(A57,unique_list!F:F,unique_list!D:D)</f>
        <v xml:space="preserve">     (i) base fee </v>
      </c>
      <c r="C57" s="1714">
        <f>_xlfn.XLOOKUP(A57,unique_list!F:F,unique_list!E:E)</f>
        <v>90007534</v>
      </c>
      <c r="D57" s="1715">
        <f>Oct_Inputs_Calc!$G$3</f>
        <v>45200</v>
      </c>
      <c r="E57" s="1716">
        <f>_xlfn.XLOOKUP(A57,Oct_Inputs_Calc!O:O,Oct_Inputs_Calc!N:N)</f>
        <v>297.33</v>
      </c>
      <c r="F57" s="1715">
        <f>Oct_Inputs_Calc!$G$4</f>
        <v>45565</v>
      </c>
    </row>
    <row r="58" spans="1:6" x14ac:dyDescent="0.25">
      <c r="A58" s="1712" t="s">
        <v>5529</v>
      </c>
      <c r="B58" s="1714" t="str">
        <f>_xlfn.XLOOKUP(A58,unique_list!F:F,unique_list!D:D)</f>
        <v xml:space="preserve">     (ii) for each sealed radioactive substance or type of unsealed radioactive substance</v>
      </c>
      <c r="C58" s="1714">
        <f>_xlfn.XLOOKUP(A58,unique_list!F:F,unique_list!E:E)</f>
        <v>90005698</v>
      </c>
      <c r="D58" s="1715">
        <f>Oct_Inputs_Calc!$G$3</f>
        <v>45200</v>
      </c>
      <c r="E58" s="1716">
        <f>_xlfn.XLOOKUP(A58,Oct_Inputs_Calc!O:O,Oct_Inputs_Calc!N:N)</f>
        <v>119.25</v>
      </c>
      <c r="F58" s="1715">
        <f>Oct_Inputs_Calc!$G$4</f>
        <v>45565</v>
      </c>
    </row>
    <row r="59" spans="1:6" x14ac:dyDescent="0.25">
      <c r="A59" s="1712" t="s">
        <v>5530</v>
      </c>
      <c r="B59" s="1714" t="str">
        <f>_xlfn.XLOOKUP(A59,unique_list!F:F,unique_list!D:D)</f>
        <v>(iii) for each radiation apparatus</v>
      </c>
      <c r="C59" s="1714">
        <f>_xlfn.XLOOKUP(A59,unique_list!F:F,unique_list!E:E)</f>
        <v>90008057</v>
      </c>
      <c r="D59" s="1715">
        <f>Oct_Inputs_Calc!$G$3</f>
        <v>45200</v>
      </c>
      <c r="E59" s="1716">
        <f>_xlfn.XLOOKUP(A59,Oct_Inputs_Calc!O:O,Oct_Inputs_Calc!N:N)</f>
        <v>89.04</v>
      </c>
      <c r="F59" s="1715">
        <f>Oct_Inputs_Calc!$G$4</f>
        <v>45565</v>
      </c>
    </row>
    <row r="60" spans="1:6" x14ac:dyDescent="0.25">
      <c r="A60" s="1712" t="s">
        <v>5531</v>
      </c>
      <c r="B60" s="1714" t="str">
        <f>_xlfn.XLOOKUP(A60,unique_list!F:F,unique_list!D:D)</f>
        <v xml:space="preserve">     (i) base fee </v>
      </c>
      <c r="C60" s="1714">
        <f>_xlfn.XLOOKUP(A60,unique_list!F:F,unique_list!E:E)</f>
        <v>90007535</v>
      </c>
      <c r="D60" s="1715">
        <f>Oct_Inputs_Calc!$G$3</f>
        <v>45200</v>
      </c>
      <c r="E60" s="1716">
        <f>_xlfn.XLOOKUP(A60,Oct_Inputs_Calc!O:O,Oct_Inputs_Calc!N:N)</f>
        <v>594.66</v>
      </c>
      <c r="F60" s="1715">
        <f>Oct_Inputs_Calc!$G$4</f>
        <v>45565</v>
      </c>
    </row>
    <row r="61" spans="1:6" x14ac:dyDescent="0.25">
      <c r="A61" s="1712" t="s">
        <v>5532</v>
      </c>
      <c r="B61" s="1714" t="str">
        <f>_xlfn.XLOOKUP(A61,unique_list!F:F,unique_list!D:D)</f>
        <v xml:space="preserve">     (ii)  for each sealed radioactive substance or type of unsealed radioactive substance</v>
      </c>
      <c r="C61" s="1714">
        <f>_xlfn.XLOOKUP(A61,unique_list!F:F,unique_list!E:E)</f>
        <v>90006555</v>
      </c>
      <c r="D61" s="1715">
        <f>Oct_Inputs_Calc!$G$3</f>
        <v>45200</v>
      </c>
      <c r="E61" s="1716">
        <f>_xlfn.XLOOKUP(A61,Oct_Inputs_Calc!O:O,Oct_Inputs_Calc!N:N)</f>
        <v>238.5</v>
      </c>
      <c r="F61" s="1715">
        <f>Oct_Inputs_Calc!$G$4</f>
        <v>45565</v>
      </c>
    </row>
    <row r="62" spans="1:6" x14ac:dyDescent="0.25">
      <c r="A62" s="1712" t="s">
        <v>5533</v>
      </c>
      <c r="B62" s="1714" t="str">
        <f>_xlfn.XLOOKUP(A62,unique_list!F:F,unique_list!D:D)</f>
        <v>(iii) for each radiation apparatus</v>
      </c>
      <c r="C62" s="1714">
        <f>_xlfn.XLOOKUP(A62,unique_list!F:F,unique_list!E:E)</f>
        <v>90008058</v>
      </c>
      <c r="D62" s="1715">
        <f>Oct_Inputs_Calc!$G$3</f>
        <v>45200</v>
      </c>
      <c r="E62" s="1716">
        <f>_xlfn.XLOOKUP(A62,Oct_Inputs_Calc!O:O,Oct_Inputs_Calc!N:N)</f>
        <v>178.08</v>
      </c>
      <c r="F62" s="1715">
        <f>Oct_Inputs_Calc!$G$4</f>
        <v>45565</v>
      </c>
    </row>
    <row r="63" spans="1:6" x14ac:dyDescent="0.25">
      <c r="A63" s="1712" t="s">
        <v>5534</v>
      </c>
      <c r="B63" s="1714" t="str">
        <f>_xlfn.XLOOKUP(A63,unique_list!F:F,unique_list!D:D)</f>
        <v xml:space="preserve">     (i) base fee </v>
      </c>
      <c r="C63" s="1714">
        <f>_xlfn.XLOOKUP(A63,unique_list!F:F,unique_list!E:E)</f>
        <v>90007536</v>
      </c>
      <c r="D63" s="1715">
        <f>Oct_Inputs_Calc!$G$3</f>
        <v>45200</v>
      </c>
      <c r="E63" s="1716">
        <f>_xlfn.XLOOKUP(A63,Oct_Inputs_Calc!O:O,Oct_Inputs_Calc!N:N)</f>
        <v>891.99</v>
      </c>
      <c r="F63" s="1715">
        <f>Oct_Inputs_Calc!$G$4</f>
        <v>45565</v>
      </c>
    </row>
    <row r="64" spans="1:6" x14ac:dyDescent="0.25">
      <c r="A64" s="1712" t="s">
        <v>5535</v>
      </c>
      <c r="B64" s="1714" t="str">
        <f>_xlfn.XLOOKUP(A64,unique_list!F:F,unique_list!D:D)</f>
        <v xml:space="preserve">     (ii) for each sealed radioactive substance or type of unsealed radioactive substance</v>
      </c>
      <c r="C64" s="1714">
        <f>_xlfn.XLOOKUP(A64,unique_list!F:F,unique_list!E:E)</f>
        <v>90006556</v>
      </c>
      <c r="D64" s="1715">
        <f>Oct_Inputs_Calc!$G$3</f>
        <v>45200</v>
      </c>
      <c r="E64" s="1716">
        <f>_xlfn.XLOOKUP(A64,Oct_Inputs_Calc!O:O,Oct_Inputs_Calc!N:N)</f>
        <v>357.22</v>
      </c>
      <c r="F64" s="1715">
        <f>Oct_Inputs_Calc!$G$4</f>
        <v>45565</v>
      </c>
    </row>
    <row r="65" spans="1:6" x14ac:dyDescent="0.25">
      <c r="A65" s="1712" t="s">
        <v>5536</v>
      </c>
      <c r="B65" s="1714" t="str">
        <f>_xlfn.XLOOKUP(A65,unique_list!F:F,unique_list!D:D)</f>
        <v>(iii) for each radiation apparatus</v>
      </c>
      <c r="C65" s="1714">
        <f>_xlfn.XLOOKUP(A65,unique_list!F:F,unique_list!E:E)</f>
        <v>90008059</v>
      </c>
      <c r="D65" s="1715">
        <f>Oct_Inputs_Calc!$G$3</f>
        <v>45200</v>
      </c>
      <c r="E65" s="1716">
        <f>_xlfn.XLOOKUP(A65,Oct_Inputs_Calc!O:O,Oct_Inputs_Calc!N:N)</f>
        <v>267.12</v>
      </c>
      <c r="F65" s="1715">
        <f>Oct_Inputs_Calc!$G$4</f>
        <v>45565</v>
      </c>
    </row>
    <row r="66" spans="1:6" x14ac:dyDescent="0.25">
      <c r="A66" s="1712" t="s">
        <v>5537</v>
      </c>
      <c r="B66" s="1714" t="str">
        <f>_xlfn.XLOOKUP(A66,unique_list!F:F,unique_list!D:D)</f>
        <v>3. Application fee for a use licence or transport licence</v>
      </c>
      <c r="C66" s="1714">
        <f>_xlfn.XLOOKUP(A66,unique_list!F:F,unique_list!E:E)</f>
        <v>90006558</v>
      </c>
      <c r="D66" s="1715">
        <f>Oct_Inputs_Calc!$G$3</f>
        <v>45200</v>
      </c>
      <c r="E66" s="1716">
        <f>_xlfn.XLOOKUP(A66,Oct_Inputs_Calc!O:O,Oct_Inputs_Calc!N:N)</f>
        <v>103.88</v>
      </c>
      <c r="F66" s="1715">
        <f>Oct_Inputs_Calc!$G$4</f>
        <v>45565</v>
      </c>
    </row>
    <row r="67" spans="1:6" x14ac:dyDescent="0.25">
      <c r="A67" s="1712" t="s">
        <v>5538</v>
      </c>
      <c r="B67" s="1714" t="str">
        <f>_xlfn.XLOOKUP(A67,unique_list!F:F,unique_list!D:D)</f>
        <v>(a) if the term of the licence is 1 year or less</v>
      </c>
      <c r="C67" s="1714">
        <f>_xlfn.XLOOKUP(A67,unique_list!F:F,unique_list!E:E)</f>
        <v>90007541</v>
      </c>
      <c r="D67" s="1715">
        <f>Oct_Inputs_Calc!$G$3</f>
        <v>45200</v>
      </c>
      <c r="E67" s="1716">
        <f>_xlfn.XLOOKUP(A67,Oct_Inputs_Calc!O:O,Oct_Inputs_Calc!N:N)</f>
        <v>74.2</v>
      </c>
      <c r="F67" s="1715">
        <f>Oct_Inputs_Calc!$G$4</f>
        <v>45565</v>
      </c>
    </row>
    <row r="68" spans="1:6" x14ac:dyDescent="0.25">
      <c r="A68" s="1712" t="s">
        <v>5539</v>
      </c>
      <c r="B68" s="1714" t="str">
        <f>_xlfn.XLOOKUP(A68,unique_list!F:F,unique_list!D:D)</f>
        <v>(b) if the term of the licence is more than 1 year but not more than 2 years</v>
      </c>
      <c r="C68" s="1714">
        <f>_xlfn.XLOOKUP(A68,unique_list!F:F,unique_list!E:E)</f>
        <v>90006067</v>
      </c>
      <c r="D68" s="1715">
        <f>Oct_Inputs_Calc!$G$3</f>
        <v>45200</v>
      </c>
      <c r="E68" s="1716">
        <f>_xlfn.XLOOKUP(A68,Oct_Inputs_Calc!O:O,Oct_Inputs_Calc!N:N)</f>
        <v>148.4</v>
      </c>
      <c r="F68" s="1715">
        <f>Oct_Inputs_Calc!$G$4</f>
        <v>45565</v>
      </c>
    </row>
    <row r="69" spans="1:6" x14ac:dyDescent="0.25">
      <c r="A69" s="1712" t="s">
        <v>5540</v>
      </c>
      <c r="B69" s="1714" t="str">
        <f>_xlfn.XLOOKUP(A69,unique_list!F:F,unique_list!D:D)</f>
        <v>(c) if the term of the licence is more than 2 years but not more than 3 years</v>
      </c>
      <c r="C69" s="1714">
        <f>_xlfn.XLOOKUP(A69,unique_list!F:F,unique_list!E:E)</f>
        <v>90007542</v>
      </c>
      <c r="D69" s="1715">
        <f>Oct_Inputs_Calc!$G$3</f>
        <v>45200</v>
      </c>
      <c r="E69" s="1716">
        <f>_xlfn.XLOOKUP(A69,Oct_Inputs_Calc!O:O,Oct_Inputs_Calc!N:N)</f>
        <v>222.6</v>
      </c>
      <c r="F69" s="1715">
        <f>Oct_Inputs_Calc!$G$4</f>
        <v>45565</v>
      </c>
    </row>
    <row r="70" spans="1:6" x14ac:dyDescent="0.25">
      <c r="A70" s="1712" t="s">
        <v>5541</v>
      </c>
      <c r="B70" s="1714" t="str">
        <f>_xlfn.XLOOKUP(A70,unique_list!F:F,unique_list!D:D)</f>
        <v>5. Application fee for approval to acquire</v>
      </c>
      <c r="C70" s="1714">
        <f>_xlfn.XLOOKUP(A70,unique_list!F:F,unique_list!E:E)</f>
        <v>90006559</v>
      </c>
      <c r="D70" s="1715">
        <f>Oct_Inputs_Calc!$G$3</f>
        <v>45200</v>
      </c>
      <c r="E70" s="1716">
        <f>_xlfn.XLOOKUP(A70,Oct_Inputs_Calc!O:O,Oct_Inputs_Calc!N:N)</f>
        <v>44.52</v>
      </c>
      <c r="F70" s="1715">
        <f>Oct_Inputs_Calc!$G$4</f>
        <v>45565</v>
      </c>
    </row>
    <row r="71" spans="1:6" x14ac:dyDescent="0.25">
      <c r="A71" s="1712" t="s">
        <v>5542</v>
      </c>
      <c r="B71" s="1714" t="str">
        <f>_xlfn.XLOOKUP(A71,unique_list!F:F,unique_list!D:D)</f>
        <v>6. Application fee for approval to dispose</v>
      </c>
      <c r="C71" s="1714">
        <f>_xlfn.XLOOKUP(A71,unique_list!F:F,unique_list!E:E)</f>
        <v>90007543</v>
      </c>
      <c r="D71" s="1715">
        <f>Oct_Inputs_Calc!$G$3</f>
        <v>45200</v>
      </c>
      <c r="E71" s="1716">
        <f>_xlfn.XLOOKUP(A71,Oct_Inputs_Calc!O:O,Oct_Inputs_Calc!N:N)</f>
        <v>521.52</v>
      </c>
      <c r="F71" s="1715">
        <f>Oct_Inputs_Calc!$G$4</f>
        <v>45565</v>
      </c>
    </row>
    <row r="72" spans="1:6" x14ac:dyDescent="0.25">
      <c r="A72" s="1712" t="s">
        <v>5543</v>
      </c>
      <c r="B72" s="1714" t="str">
        <f>_xlfn.XLOOKUP(A72,unique_list!F:F,unique_list!D:D)</f>
        <v>7. Application fee for an approval to relocate</v>
      </c>
      <c r="C72" s="1714">
        <f>_xlfn.XLOOKUP(A72,unique_list!F:F,unique_list!E:E)</f>
        <v>90005637</v>
      </c>
      <c r="D72" s="1715">
        <f>Oct_Inputs_Calc!$G$3</f>
        <v>45200</v>
      </c>
      <c r="E72" s="1716">
        <f>_xlfn.XLOOKUP(A72,Oct_Inputs_Calc!O:O,Oct_Inputs_Calc!N:N)</f>
        <v>30.21</v>
      </c>
      <c r="F72" s="1715">
        <f>Oct_Inputs_Calc!$G$4</f>
        <v>45565</v>
      </c>
    </row>
    <row r="73" spans="1:6" x14ac:dyDescent="0.25">
      <c r="A73" s="1712" t="s">
        <v>5544</v>
      </c>
      <c r="B73" s="1714" t="str">
        <f>_xlfn.XLOOKUP(A73,unique_list!F:F,unique_list!D:D)</f>
        <v>8. Application fee for an accreditation certificate</v>
      </c>
      <c r="C73" s="1714">
        <f>_xlfn.XLOOKUP(A73,unique_list!F:F,unique_list!E:E)</f>
        <v>90007544</v>
      </c>
      <c r="D73" s="1715">
        <f>Oct_Inputs_Calc!$G$3</f>
        <v>45200</v>
      </c>
      <c r="E73" s="1716">
        <f>_xlfn.XLOOKUP(A73,Oct_Inputs_Calc!O:O,Oct_Inputs_Calc!N:N)</f>
        <v>297.33</v>
      </c>
      <c r="F73" s="1715">
        <f>Oct_Inputs_Calc!$G$4</f>
        <v>45565</v>
      </c>
    </row>
    <row r="74" spans="1:6" x14ac:dyDescent="0.25">
      <c r="A74" s="1712" t="s">
        <v>5545</v>
      </c>
      <c r="B74" s="1714" t="str">
        <f>_xlfn.XLOOKUP(A74,unique_list!F:F,unique_list!D:D)</f>
        <v>(a) if the term of the certificate is 1 year or less</v>
      </c>
      <c r="C74" s="1714">
        <f>_xlfn.XLOOKUP(A74,unique_list!F:F,unique_list!E:E)</f>
        <v>90006560</v>
      </c>
      <c r="D74" s="1715">
        <f>Oct_Inputs_Calc!$G$3</f>
        <v>45200</v>
      </c>
      <c r="E74" s="1716">
        <f>_xlfn.XLOOKUP(A74,Oct_Inputs_Calc!O:O,Oct_Inputs_Calc!N:N)</f>
        <v>148.93</v>
      </c>
      <c r="F74" s="1715">
        <f>Oct_Inputs_Calc!$G$4</f>
        <v>45565</v>
      </c>
    </row>
    <row r="75" spans="1:6" x14ac:dyDescent="0.25">
      <c r="A75" s="1712" t="s">
        <v>5546</v>
      </c>
      <c r="B75" s="1714" t="str">
        <f>_xlfn.XLOOKUP(A75,unique_list!F:F,unique_list!D:D)</f>
        <v>(b) if the term of the certificate is more than 1 year but not more than 2 years</v>
      </c>
      <c r="C75" s="1714">
        <f>_xlfn.XLOOKUP(A75,unique_list!F:F,unique_list!E:E)</f>
        <v>90007545</v>
      </c>
      <c r="D75" s="1715">
        <f>Oct_Inputs_Calc!$G$3</f>
        <v>45200</v>
      </c>
      <c r="E75" s="1716">
        <f>_xlfn.XLOOKUP(A75,Oct_Inputs_Calc!O:O,Oct_Inputs_Calc!N:N)</f>
        <v>297.33</v>
      </c>
      <c r="F75" s="1715">
        <f>Oct_Inputs_Calc!$G$4</f>
        <v>45565</v>
      </c>
    </row>
    <row r="76" spans="1:6" x14ac:dyDescent="0.25">
      <c r="A76" s="1712" t="s">
        <v>5547</v>
      </c>
      <c r="B76" s="1714" t="str">
        <f>_xlfn.XLOOKUP(A76,unique_list!F:F,unique_list!D:D)</f>
        <v>(c) if the term of the certificate is more than 2 years but not more than 3 years</v>
      </c>
      <c r="C76" s="1714">
        <f>_xlfn.XLOOKUP(A76,unique_list!F:F,unique_list!E:E)</f>
        <v>90006068</v>
      </c>
      <c r="D76" s="1715">
        <f>Oct_Inputs_Calc!$G$3</f>
        <v>45200</v>
      </c>
      <c r="E76" s="1716">
        <f>_xlfn.XLOOKUP(A76,Oct_Inputs_Calc!O:O,Oct_Inputs_Calc!N:N)</f>
        <v>446.26</v>
      </c>
      <c r="F76" s="1715">
        <f>Oct_Inputs_Calc!$G$4</f>
        <v>45565</v>
      </c>
    </row>
    <row r="77" spans="1:6" x14ac:dyDescent="0.25">
      <c r="A77" s="1712" t="s">
        <v>5548</v>
      </c>
      <c r="B77" s="1714" t="str">
        <f>_xlfn.XLOOKUP(A77,unique_list!F:F,unique_list!D:D)</f>
        <v>10. Application fee for a radiation safety officer certificate</v>
      </c>
      <c r="C77" s="1714">
        <f>_xlfn.XLOOKUP(A77,unique_list!F:F,unique_list!E:E)</f>
        <v>90007546</v>
      </c>
      <c r="D77" s="1715">
        <f>Oct_Inputs_Calc!$G$3</f>
        <v>45200</v>
      </c>
      <c r="E77" s="1716">
        <f>_xlfn.XLOOKUP(A77,Oct_Inputs_Calc!O:O,Oct_Inputs_Calc!N:N)</f>
        <v>103.88</v>
      </c>
      <c r="F77" s="1715">
        <f>Oct_Inputs_Calc!$G$4</f>
        <v>45565</v>
      </c>
    </row>
    <row r="78" spans="1:6" x14ac:dyDescent="0.25">
      <c r="A78" s="1712" t="s">
        <v>5549</v>
      </c>
      <c r="B78" s="1714" t="str">
        <f>_xlfn.XLOOKUP(A78,unique_list!F:F,unique_list!D:D)</f>
        <v>(a) if the term of the certificate is 1 year or less</v>
      </c>
      <c r="C78" s="1714">
        <f>_xlfn.XLOOKUP(A78,unique_list!F:F,unique_list!E:E)</f>
        <v>90006561</v>
      </c>
      <c r="D78" s="1715">
        <f>Oct_Inputs_Calc!$G$3</f>
        <v>45200</v>
      </c>
      <c r="E78" s="1716">
        <f>_xlfn.XLOOKUP(A78,Oct_Inputs_Calc!O:O,Oct_Inputs_Calc!N:N)</f>
        <v>74.2</v>
      </c>
      <c r="F78" s="1715">
        <f>Oct_Inputs_Calc!$G$4</f>
        <v>45565</v>
      </c>
    </row>
    <row r="79" spans="1:6" x14ac:dyDescent="0.25">
      <c r="A79" s="1712" t="s">
        <v>5550</v>
      </c>
      <c r="B79" s="1714" t="str">
        <f>_xlfn.XLOOKUP(A79,unique_list!F:F,unique_list!D:D)</f>
        <v>(b) if the term of the certificate is more than 1 year but not more than 2 years</v>
      </c>
      <c r="C79" s="1714">
        <f>_xlfn.XLOOKUP(A79,unique_list!F:F,unique_list!E:E)</f>
        <v>90007547</v>
      </c>
      <c r="D79" s="1715">
        <f>Oct_Inputs_Calc!$G$3</f>
        <v>45200</v>
      </c>
      <c r="E79" s="1716">
        <f>_xlfn.XLOOKUP(A79,Oct_Inputs_Calc!O:O,Oct_Inputs_Calc!N:N)</f>
        <v>148.4</v>
      </c>
      <c r="F79" s="1715">
        <f>Oct_Inputs_Calc!$G$4</f>
        <v>45565</v>
      </c>
    </row>
    <row r="80" spans="1:6" x14ac:dyDescent="0.25">
      <c r="A80" s="1712" t="s">
        <v>5551</v>
      </c>
      <c r="B80" s="1714" t="str">
        <f>_xlfn.XLOOKUP(A80,unique_list!F:F,unique_list!D:D)</f>
        <v>(c) if the term of the certificate is more than 2 years but not more than 3 years</v>
      </c>
      <c r="C80" s="1714">
        <f>_xlfn.XLOOKUP(A80,unique_list!F:F,unique_list!E:E)</f>
        <v>90005822</v>
      </c>
      <c r="D80" s="1715">
        <f>Oct_Inputs_Calc!$G$3</f>
        <v>45200</v>
      </c>
      <c r="E80" s="1716">
        <f>_xlfn.XLOOKUP(A80,Oct_Inputs_Calc!O:O,Oct_Inputs_Calc!N:N)</f>
        <v>222.6</v>
      </c>
      <c r="F80" s="1715">
        <f>Oct_Inputs_Calc!$G$4</f>
        <v>45565</v>
      </c>
    </row>
    <row r="81" spans="1:6" x14ac:dyDescent="0.25">
      <c r="A81" s="1712" t="s">
        <v>5552</v>
      </c>
      <c r="B81" s="1714" t="str">
        <f>_xlfn.XLOOKUP(A81,unique_list!F:F,unique_list!D:D)</f>
        <v>12. Application by a possession licensee to change the licensee's approved radiation safety and protection plan for a radiation practice (Act, s31(2)(b))</v>
      </c>
      <c r="C81" s="1714">
        <f>_xlfn.XLOOKUP(A81,unique_list!F:F,unique_list!E:E)</f>
        <v>90007548</v>
      </c>
      <c r="D81" s="1715">
        <f>Oct_Inputs_Calc!$G$3</f>
        <v>45200</v>
      </c>
      <c r="E81" s="1716">
        <f>_xlfn.XLOOKUP(A81,Oct_Inputs_Calc!O:O,Oct_Inputs_Calc!N:N)</f>
        <v>521.52</v>
      </c>
      <c r="F81" s="1715">
        <f>Oct_Inputs_Calc!$G$4</f>
        <v>45565</v>
      </c>
    </row>
    <row r="82" spans="1:6" x14ac:dyDescent="0.25">
      <c r="A82" s="1712" t="s">
        <v>5553</v>
      </c>
      <c r="B82" s="1714" t="str">
        <f>_xlfn.XLOOKUP(A82,unique_list!F:F,unique_list!D:D)</f>
        <v>13. Application by possession licensee to change the licensee's approved security plan (Act, s 34D(2)(b))</v>
      </c>
      <c r="C82" s="1714">
        <f>_xlfn.XLOOKUP(A82,unique_list!F:F,unique_list!E:E)</f>
        <v>90006562</v>
      </c>
      <c r="D82" s="1715">
        <f>Oct_Inputs_Calc!$G$3</f>
        <v>45200</v>
      </c>
      <c r="E82" s="1716">
        <f>_xlfn.XLOOKUP(A82,Oct_Inputs_Calc!O:O,Oct_Inputs_Calc!N:N)</f>
        <v>521.52</v>
      </c>
      <c r="F82" s="1715">
        <f>Oct_Inputs_Calc!$G$4</f>
        <v>45565</v>
      </c>
    </row>
    <row r="83" spans="1:6" x14ac:dyDescent="0.25">
      <c r="A83" s="1712" t="s">
        <v>5554</v>
      </c>
      <c r="B83" s="1714" t="str">
        <f>_xlfn.XLOOKUP(A83,unique_list!F:F,unique_list!D:D)</f>
        <v>14. Application for approval of a transport security plan (Act, s 34J(1)(c)(iii))</v>
      </c>
      <c r="C83" s="1714">
        <f>_xlfn.XLOOKUP(A83,unique_list!F:F,unique_list!E:E)</f>
        <v>90007549</v>
      </c>
      <c r="D83" s="1715">
        <f>Oct_Inputs_Calc!$G$3</f>
        <v>45200</v>
      </c>
      <c r="E83" s="1716">
        <f>_xlfn.XLOOKUP(A83,Oct_Inputs_Calc!O:O,Oct_Inputs_Calc!N:N)</f>
        <v>521.52</v>
      </c>
      <c r="F83" s="1715">
        <f>Oct_Inputs_Calc!$G$4</f>
        <v>45565</v>
      </c>
    </row>
    <row r="84" spans="1:6" x14ac:dyDescent="0.25">
      <c r="A84" s="1712" t="s">
        <v>5555</v>
      </c>
      <c r="B84" s="1714" t="str">
        <f>_xlfn.XLOOKUP(A84,unique_list!F:F,unique_list!D:D)</f>
        <v>15. Application by transport security plan holder to change the holder's approved transport security plan (Act, section 34O(2)(b))</v>
      </c>
      <c r="C84" s="1714">
        <f>_xlfn.XLOOKUP(A84,unique_list!F:F,unique_list!E:E)</f>
        <v>90006069</v>
      </c>
      <c r="D84" s="1715">
        <f>Oct_Inputs_Calc!$G$3</f>
        <v>45200</v>
      </c>
      <c r="E84" s="1716">
        <f>_xlfn.XLOOKUP(A84,Oct_Inputs_Calc!O:O,Oct_Inputs_Calc!N:N)</f>
        <v>521.52</v>
      </c>
      <c r="F84" s="1715">
        <f>Oct_Inputs_Calc!$G$4</f>
        <v>45565</v>
      </c>
    </row>
    <row r="85" spans="1:6" x14ac:dyDescent="0.25">
      <c r="A85" s="1712" t="s">
        <v>5556</v>
      </c>
      <c r="B85" s="1714" t="str">
        <f>_xlfn.XLOOKUP(A85,unique_list!F:F,unique_list!D:D)</f>
        <v>16. Application by the holder of a conditional Act instrument to change the conditions of the instrument imposed by the chief executive (Act, section 96(2)(b))</v>
      </c>
      <c r="C85" s="1714">
        <f>_xlfn.XLOOKUP(A85,unique_list!F:F,unique_list!E:E)</f>
        <v>90007550</v>
      </c>
      <c r="D85" s="1715">
        <f>Oct_Inputs_Calc!$G$3</f>
        <v>45200</v>
      </c>
      <c r="E85" s="1716">
        <f>_xlfn.XLOOKUP(A85,Oct_Inputs_Calc!O:O,Oct_Inputs_Calc!N:N)</f>
        <v>521.52</v>
      </c>
      <c r="F85" s="1715">
        <f>Oct_Inputs_Calc!$G$4</f>
        <v>45565</v>
      </c>
    </row>
    <row r="86" spans="1:6" x14ac:dyDescent="0.25">
      <c r="A86" s="1712" t="s">
        <v>5557</v>
      </c>
      <c r="B86" s="1714" t="str">
        <f>_xlfn.XLOOKUP(A86,unique_list!F:F,unique_list!D:D)</f>
        <v>17. Issue of an Act instrument to replace a lost, stolen, destroyed or damaged Act instrument (Act, section 101(4))</v>
      </c>
      <c r="C86" s="1714">
        <f>_xlfn.XLOOKUP(A86,unique_list!F:F,unique_list!E:E)</f>
        <v>90006563</v>
      </c>
      <c r="D86" s="1715">
        <f>Oct_Inputs_Calc!$G$3</f>
        <v>45200</v>
      </c>
      <c r="E86" s="1716">
        <f>_xlfn.XLOOKUP(A86,Oct_Inputs_Calc!O:O,Oct_Inputs_Calc!N:N)</f>
        <v>30.21</v>
      </c>
      <c r="F86" s="1715">
        <f>Oct_Inputs_Calc!$G$4</f>
        <v>45565</v>
      </c>
    </row>
    <row r="87" spans="1:6" x14ac:dyDescent="0.25">
      <c r="A87" s="1712" t="s">
        <v>5558</v>
      </c>
      <c r="B87" s="1714" t="str">
        <f>_xlfn.XLOOKUP(A87,unique_list!F:F,unique_list!D:D)</f>
        <v>18. Security check and criminal history check (Act, s 103A(3))</v>
      </c>
      <c r="C87" s="1714">
        <f>_xlfn.XLOOKUP(A87,unique_list!F:F,unique_list!E:E)</f>
        <v>90007551</v>
      </c>
      <c r="D87" s="1715">
        <f>Oct_Inputs_Calc!$G$3</f>
        <v>45200</v>
      </c>
      <c r="E87" s="1716">
        <f>_xlfn.XLOOKUP(A87,Oct_Inputs_Calc!O:O,Oct_Inputs_Calc!N:N)</f>
        <v>123.49000000000001</v>
      </c>
      <c r="F87" s="1715">
        <f>Oct_Inputs_Calc!$G$4</f>
        <v>45565</v>
      </c>
    </row>
    <row r="88" spans="1:6" x14ac:dyDescent="0.25">
      <c r="A88" s="1712" t="s">
        <v>5559</v>
      </c>
      <c r="B88" s="1714" t="str">
        <f>_xlfn.XLOOKUP(A88,unique_list!F:F,unique_list!D:D)</f>
        <v>19. Copy of the register or a part of it (for each page (Act, s 208(c))</v>
      </c>
      <c r="C88" s="1714">
        <f>_xlfn.XLOOKUP(A88,unique_list!F:F,unique_list!E:E)</f>
        <v>90005699</v>
      </c>
      <c r="D88" s="1715">
        <f>Oct_Inputs_Calc!$G$3</f>
        <v>45200</v>
      </c>
      <c r="E88" s="1716">
        <f>_xlfn.XLOOKUP(A88,Oct_Inputs_Calc!O:O,Oct_Inputs_Calc!N:N)</f>
        <v>1.06</v>
      </c>
      <c r="F88" s="1715">
        <f>Oct_Inputs_Calc!$G$4</f>
        <v>45565</v>
      </c>
    </row>
    <row r="89" spans="1:6" x14ac:dyDescent="0.25">
      <c r="A89" s="1712" t="s">
        <v>5560</v>
      </c>
      <c r="B89" s="1714" t="str">
        <f>_xlfn.XLOOKUP(A89,unique_list!F:F,unique_list!D:D)</f>
        <v>(a) the application fee</v>
      </c>
      <c r="C89" s="1714">
        <f>_xlfn.XLOOKUP(A89,unique_list!F:F,unique_list!E:E)</f>
        <v>90007554</v>
      </c>
      <c r="D89" s="1715">
        <f>Oct_Inputs_Calc!$G$3</f>
        <v>45200</v>
      </c>
      <c r="E89" s="1716">
        <f>_xlfn.XLOOKUP(A89,Oct_Inputs_Calc!O:O,Oct_Inputs_Calc!N:N)</f>
        <v>139.92000000000002</v>
      </c>
      <c r="F89" s="1715">
        <f>Oct_Inputs_Calc!$G$4</f>
        <v>45565</v>
      </c>
    </row>
    <row r="90" spans="1:6" x14ac:dyDescent="0.25">
      <c r="A90" s="1712" t="s">
        <v>5561</v>
      </c>
      <c r="B90" s="1714" t="str">
        <f>_xlfn.XLOOKUP(A90,unique_list!F:F,unique_list!D:D)</f>
        <v>(b) the approval fee, for each year of the approval</v>
      </c>
      <c r="C90" s="1714">
        <f>_xlfn.XLOOKUP(A90,unique_list!F:F,unique_list!E:E)</f>
        <v>90006565</v>
      </c>
      <c r="D90" s="1715">
        <f>Oct_Inputs_Calc!$G$3</f>
        <v>45200</v>
      </c>
      <c r="E90" s="1716">
        <f>_xlfn.XLOOKUP(A90,Oct_Inputs_Calc!O:O,Oct_Inputs_Calc!N:N)</f>
        <v>302.10000000000002</v>
      </c>
      <c r="F90" s="1715">
        <f>Oct_Inputs_Calc!$G$4</f>
        <v>45565</v>
      </c>
    </row>
    <row r="91" spans="1:6" x14ac:dyDescent="0.25">
      <c r="A91" s="1712" t="s">
        <v>5562</v>
      </c>
      <c r="B91" s="1714" t="str">
        <f>_xlfn.XLOOKUP(A91,unique_list!F:F,unique_list!D:D)</f>
        <v xml:space="preserve">2. Application for renewal of an approval as an auditor (Act, s 151(2)(c)), for each year of the approval </v>
      </c>
      <c r="C91" s="1714">
        <f>_xlfn.XLOOKUP(A91,unique_list!F:F,unique_list!E:E)</f>
        <v>90007555</v>
      </c>
      <c r="D91" s="1715">
        <f>Oct_Inputs_Calc!$G$3</f>
        <v>45200</v>
      </c>
      <c r="E91" s="1716">
        <f>_xlfn.XLOOKUP(A91,Oct_Inputs_Calc!O:O,Oct_Inputs_Calc!N:N)</f>
        <v>302.10000000000002</v>
      </c>
      <c r="F91" s="1715">
        <f>Oct_Inputs_Calc!$G$4</f>
        <v>45565</v>
      </c>
    </row>
    <row r="92" spans="1:6" x14ac:dyDescent="0.25">
      <c r="A92" s="1712" t="s">
        <v>5563</v>
      </c>
      <c r="B92" s="1714" t="str">
        <f>_xlfn.XLOOKUP(A92,unique_list!F:F,unique_list!D:D)</f>
        <v>3. Application to amend the conditions of an approval as an auditor (Act, s 151(2)(c))</v>
      </c>
      <c r="C92" s="1714">
        <f>_xlfn.XLOOKUP(A92,unique_list!F:F,unique_list!E:E)</f>
        <v>90005823</v>
      </c>
      <c r="D92" s="1715">
        <f>Oct_Inputs_Calc!$G$3</f>
        <v>45200</v>
      </c>
      <c r="E92" s="1716">
        <f>_xlfn.XLOOKUP(A92,Oct_Inputs_Calc!O:O,Oct_Inputs_Calc!N:N)</f>
        <v>31.27</v>
      </c>
      <c r="F92" s="1715">
        <f>Oct_Inputs_Calc!$G$4</f>
        <v>45565</v>
      </c>
    </row>
    <row r="93" spans="1:6" x14ac:dyDescent="0.25">
      <c r="A93" s="1712" t="s">
        <v>5564</v>
      </c>
      <c r="B93" s="1714" t="str">
        <f>_xlfn.XLOOKUP(A93,unique_list!F:F,unique_list!D:D)</f>
        <v>4. Application for replacement of a damaged, destroyed, lost or stolen auditor’s approval (Act, s 154(2)(c))</v>
      </c>
      <c r="C93" s="1714">
        <f>_xlfn.XLOOKUP(A93,unique_list!F:F,unique_list!E:E)</f>
        <v>90007556</v>
      </c>
      <c r="D93" s="1715">
        <f>Oct_Inputs_Calc!$G$3</f>
        <v>45200</v>
      </c>
      <c r="E93" s="1716">
        <f>_xlfn.XLOOKUP(A93,Oct_Inputs_Calc!O:O,Oct_Inputs_Calc!N:N)</f>
        <v>31.27</v>
      </c>
      <c r="F93" s="1715">
        <f>Oct_Inputs_Calc!$G$4</f>
        <v>45565</v>
      </c>
    </row>
  </sheetData>
  <conditionalFormatting sqref="C1 C3">
    <cfRule type="duplicateValues" dxfId="61" priority="4"/>
  </conditionalFormatting>
  <conditionalFormatting sqref="C4:C93">
    <cfRule type="duplicateValues" dxfId="60" priority="1"/>
  </conditionalFormatting>
  <conditionalFormatting sqref="C4:C93">
    <cfRule type="duplicateValues" dxfId="59" priority="2"/>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9B73-4090-4FBE-89D2-56730EFDDA12}">
  <sheetPr codeName="Sheet17"/>
  <dimension ref="A1:AH84"/>
  <sheetViews>
    <sheetView topLeftCell="A9" zoomScale="75" zoomScaleNormal="75" workbookViewId="0">
      <selection activeCell="K49" sqref="K49"/>
    </sheetView>
  </sheetViews>
  <sheetFormatPr defaultColWidth="9.140625" defaultRowHeight="15" x14ac:dyDescent="0.25"/>
  <cols>
    <col min="1" max="1" width="15.5703125" style="1544" bestFit="1" customWidth="1"/>
    <col min="2" max="2" width="8.140625" style="1544" customWidth="1"/>
    <col min="3" max="3" width="120.85546875" style="1544" bestFit="1" customWidth="1"/>
    <col min="4" max="4" width="14" style="1544" customWidth="1"/>
    <col min="5" max="7" width="15.85546875" style="1544" customWidth="1"/>
    <col min="8" max="8" width="34.5703125" style="1544" bestFit="1" customWidth="1"/>
    <col min="9" max="10" width="11.85546875" style="1544" customWidth="1"/>
    <col min="11" max="11" width="14" style="1544" customWidth="1"/>
    <col min="12" max="12" width="24.140625" style="1544" customWidth="1"/>
    <col min="13" max="13" width="10.42578125" style="1544" customWidth="1"/>
    <col min="14" max="17" width="14" style="1544" customWidth="1"/>
    <col min="18" max="18" width="86.85546875" style="1544" bestFit="1" customWidth="1"/>
    <col min="19" max="19" width="65.85546875" style="1544" bestFit="1" customWidth="1"/>
    <col min="20" max="16384" width="9.140625" style="1544"/>
  </cols>
  <sheetData>
    <row r="1" spans="1:19" x14ac:dyDescent="0.25">
      <c r="A1" s="1206" t="s">
        <v>5629</v>
      </c>
      <c r="B1" s="1151"/>
      <c r="C1" s="1151" t="s">
        <v>5630</v>
      </c>
      <c r="D1" s="1153" t="s">
        <v>1234</v>
      </c>
      <c r="E1" s="1153" t="s">
        <v>5681</v>
      </c>
      <c r="F1" s="1153" t="s">
        <v>5631</v>
      </c>
      <c r="G1" s="1153" t="s">
        <v>5632</v>
      </c>
      <c r="H1" s="1151" t="s">
        <v>5675</v>
      </c>
      <c r="J1" s="1153" t="s">
        <v>5633</v>
      </c>
      <c r="K1" s="1151"/>
      <c r="L1" s="1153" t="s">
        <v>5634</v>
      </c>
    </row>
    <row r="2" spans="1:19" ht="15.75" x14ac:dyDescent="0.25">
      <c r="C2" s="1545" t="s">
        <v>5635</v>
      </c>
      <c r="D2" s="1546"/>
      <c r="E2" s="1546"/>
      <c r="F2" s="1546"/>
      <c r="G2" s="1547" t="s">
        <v>6520</v>
      </c>
      <c r="H2" s="1548" t="s">
        <v>6254</v>
      </c>
      <c r="I2" s="1549"/>
      <c r="J2" s="1549"/>
      <c r="N2" s="1550"/>
      <c r="Q2" s="1551"/>
      <c r="R2" s="1552"/>
      <c r="S2" s="1552"/>
    </row>
    <row r="3" spans="1:19" ht="15.75" x14ac:dyDescent="0.25">
      <c r="C3" s="1545" t="s">
        <v>19</v>
      </c>
      <c r="D3" s="1546"/>
      <c r="E3" s="1546"/>
      <c r="F3" s="1546"/>
      <c r="G3" s="1553">
        <v>45555</v>
      </c>
      <c r="I3" s="1549"/>
      <c r="J3" s="1549"/>
      <c r="R3" s="1552"/>
      <c r="S3" s="1552"/>
    </row>
    <row r="4" spans="1:19" ht="15.75" x14ac:dyDescent="0.25">
      <c r="C4" s="1545" t="s">
        <v>5636</v>
      </c>
      <c r="D4" s="1546"/>
      <c r="E4" s="1546"/>
      <c r="F4" s="1546"/>
      <c r="G4" s="1553">
        <v>45735</v>
      </c>
      <c r="I4" s="1549"/>
      <c r="J4" s="1549"/>
      <c r="N4" s="1550"/>
      <c r="Q4" s="1551"/>
      <c r="R4" s="1552"/>
      <c r="S4" s="1552"/>
    </row>
    <row r="5" spans="1:19" x14ac:dyDescent="0.25">
      <c r="D5" s="1554"/>
      <c r="I5" s="1549"/>
      <c r="J5" s="1549"/>
      <c r="N5" s="1550"/>
      <c r="Q5" s="1551"/>
      <c r="R5" s="1552"/>
      <c r="S5" s="1552"/>
    </row>
    <row r="6" spans="1:19" x14ac:dyDescent="0.25">
      <c r="C6" s="1545" t="s">
        <v>6226</v>
      </c>
      <c r="D6" s="1546" t="s">
        <v>6227</v>
      </c>
      <c r="E6" s="1557" t="s">
        <v>5770</v>
      </c>
      <c r="F6" s="1558">
        <v>45161</v>
      </c>
      <c r="G6" s="1555">
        <v>78.650000000000006</v>
      </c>
      <c r="H6" s="1544" t="s">
        <v>5710</v>
      </c>
      <c r="I6" s="1549"/>
      <c r="J6" s="1544" t="s">
        <v>5711</v>
      </c>
      <c r="N6" s="1550"/>
      <c r="Q6" s="1551"/>
      <c r="R6" s="1552"/>
      <c r="S6" s="1552"/>
    </row>
    <row r="7" spans="1:19" x14ac:dyDescent="0.25">
      <c r="C7" s="1545" t="s">
        <v>6228</v>
      </c>
      <c r="D7" s="1556" t="s">
        <v>6229</v>
      </c>
      <c r="E7" s="1607" t="s">
        <v>5773</v>
      </c>
      <c r="F7" s="1558">
        <v>44824</v>
      </c>
      <c r="G7" s="1555">
        <v>145.80000000000001</v>
      </c>
      <c r="H7" s="1544" t="s">
        <v>5772</v>
      </c>
      <c r="I7" s="1549"/>
      <c r="J7" s="1544" t="s">
        <v>5712</v>
      </c>
      <c r="L7" s="1544" t="s">
        <v>5777</v>
      </c>
      <c r="N7" s="1550"/>
      <c r="Q7" s="1551"/>
      <c r="R7" s="1552"/>
      <c r="S7" s="1552"/>
    </row>
    <row r="8" spans="1:19" x14ac:dyDescent="0.25">
      <c r="C8" s="1545" t="s">
        <v>6230</v>
      </c>
      <c r="D8" s="1559" t="s">
        <v>6072</v>
      </c>
      <c r="E8" s="1557" t="s">
        <v>6073</v>
      </c>
      <c r="F8" s="1560">
        <v>45042</v>
      </c>
      <c r="G8" s="1561">
        <v>0</v>
      </c>
      <c r="I8" s="1549"/>
      <c r="N8" s="1550"/>
      <c r="Q8" s="1551"/>
      <c r="R8" s="1552"/>
      <c r="S8" s="1552"/>
    </row>
    <row r="9" spans="1:19" x14ac:dyDescent="0.25">
      <c r="C9" s="1545" t="s">
        <v>6231</v>
      </c>
      <c r="D9" s="1559"/>
      <c r="E9" s="1557"/>
      <c r="F9" s="1560"/>
      <c r="G9" s="1562">
        <v>0.05</v>
      </c>
      <c r="I9" s="1549"/>
      <c r="N9" s="1550"/>
      <c r="Q9" s="1551"/>
      <c r="R9" s="1552"/>
      <c r="S9" s="1552"/>
    </row>
    <row r="10" spans="1:19" x14ac:dyDescent="0.25">
      <c r="C10" s="1545" t="s">
        <v>6232</v>
      </c>
      <c r="D10" s="1556" t="s">
        <v>6233</v>
      </c>
      <c r="E10" s="1557"/>
      <c r="F10" s="1558"/>
      <c r="G10" s="1563">
        <f>MROUND(G7*(1+G8),G9)</f>
        <v>145.80000000000001</v>
      </c>
      <c r="H10" s="1603" t="s">
        <v>5779</v>
      </c>
      <c r="I10" s="1549"/>
      <c r="N10" s="1550"/>
      <c r="Q10" s="1551"/>
      <c r="R10" s="1552"/>
      <c r="S10" s="1552"/>
    </row>
    <row r="11" spans="1:19" x14ac:dyDescent="0.25">
      <c r="D11" s="1554"/>
      <c r="E11" s="1564"/>
      <c r="F11" s="1564"/>
      <c r="I11" s="1549"/>
      <c r="N11" s="1550"/>
      <c r="Q11" s="1551"/>
      <c r="R11" s="1552"/>
      <c r="S11" s="1552"/>
    </row>
    <row r="12" spans="1:19" x14ac:dyDescent="0.25">
      <c r="C12" s="1545" t="s">
        <v>6234</v>
      </c>
      <c r="D12" s="1546" t="s">
        <v>6235</v>
      </c>
      <c r="E12" s="1557" t="s">
        <v>5776</v>
      </c>
      <c r="F12" s="1560">
        <v>45156</v>
      </c>
      <c r="G12" s="1555">
        <v>1047.0999999999999</v>
      </c>
      <c r="H12" s="1544" t="s">
        <v>5676</v>
      </c>
      <c r="I12" s="1549"/>
      <c r="J12" s="1544" t="s">
        <v>5713</v>
      </c>
      <c r="N12" s="1550"/>
      <c r="Q12" s="1551"/>
      <c r="R12" s="1552"/>
      <c r="S12" s="1552"/>
    </row>
    <row r="13" spans="1:19" x14ac:dyDescent="0.25">
      <c r="C13" s="1565" t="s">
        <v>6236</v>
      </c>
      <c r="D13" s="1556" t="s">
        <v>6237</v>
      </c>
      <c r="E13" s="1557" t="s">
        <v>5776</v>
      </c>
      <c r="F13" s="1560">
        <v>45156</v>
      </c>
      <c r="G13" s="1555">
        <v>211.2</v>
      </c>
      <c r="H13" s="1544" t="s">
        <v>5676</v>
      </c>
      <c r="I13" s="1549"/>
      <c r="J13" s="1544" t="s">
        <v>5713</v>
      </c>
      <c r="N13" s="1550"/>
      <c r="Q13" s="1551"/>
      <c r="R13" s="1552"/>
      <c r="S13" s="1552"/>
    </row>
    <row r="14" spans="1:19" x14ac:dyDescent="0.25">
      <c r="I14" s="1549"/>
      <c r="N14" s="1550"/>
      <c r="Q14" s="1551"/>
      <c r="R14" s="1552"/>
      <c r="S14" s="1552"/>
    </row>
    <row r="15" spans="1:19" x14ac:dyDescent="0.25">
      <c r="C15" s="1565" t="s">
        <v>5714</v>
      </c>
      <c r="D15" s="1556"/>
      <c r="E15" s="1557" t="s">
        <v>5780</v>
      </c>
      <c r="F15" s="1560">
        <v>45180</v>
      </c>
      <c r="G15" s="1563" t="s">
        <v>5679</v>
      </c>
      <c r="H15" s="1544" t="s">
        <v>5715</v>
      </c>
      <c r="I15" s="1549"/>
      <c r="J15" s="1544" t="s">
        <v>5625</v>
      </c>
      <c r="L15" s="1566" t="s">
        <v>5782</v>
      </c>
      <c r="N15" s="1550"/>
      <c r="O15" s="1567" t="s">
        <v>6182</v>
      </c>
      <c r="Q15" s="1551"/>
      <c r="R15" s="1552"/>
      <c r="S15" s="1552"/>
    </row>
    <row r="16" spans="1:19" x14ac:dyDescent="0.25">
      <c r="I16" s="1549"/>
      <c r="N16" s="1568" t="s">
        <v>5783</v>
      </c>
      <c r="O16" s="1569">
        <f>COUNTA(O19:O1048575)</f>
        <v>62</v>
      </c>
      <c r="P16" s="1551" t="s">
        <v>6269</v>
      </c>
      <c r="Q16" s="1551"/>
      <c r="R16" s="1552"/>
      <c r="S16" s="1552"/>
    </row>
    <row r="17" spans="1:34" x14ac:dyDescent="0.25">
      <c r="B17" s="1570" t="s">
        <v>5644</v>
      </c>
      <c r="C17" s="1570"/>
      <c r="I17" s="1549"/>
      <c r="N17" s="1550" t="s">
        <v>6261</v>
      </c>
      <c r="O17" s="1626">
        <f>'Section A - Public Patients'!X1+'Section B - Private Patients'!Y1+'Section C - Psych &amp; Mental Hlth'!X1+'Section D - Res Com.Care, MPHS '!X1+'Section E - Miscellaneous '!X1</f>
        <v>152</v>
      </c>
      <c r="P17" s="1627" t="str">
        <f>IF(O17&lt;&gt;O16,"ERROR","Ok")</f>
        <v>ERROR</v>
      </c>
      <c r="R17" s="1552"/>
      <c r="S17" s="1552"/>
    </row>
    <row r="18" spans="1:34" ht="30" x14ac:dyDescent="0.25">
      <c r="A18" s="1571" t="s">
        <v>5645</v>
      </c>
      <c r="B18" s="1572" t="s">
        <v>5623</v>
      </c>
      <c r="C18" s="1572" t="s">
        <v>5646</v>
      </c>
      <c r="D18" s="1572" t="s">
        <v>5647</v>
      </c>
      <c r="E18" s="1572" t="s">
        <v>5648</v>
      </c>
      <c r="F18" s="1572" t="s">
        <v>5649</v>
      </c>
      <c r="G18" s="1572" t="s">
        <v>5650</v>
      </c>
      <c r="H18" s="1572" t="s">
        <v>5651</v>
      </c>
      <c r="I18" s="1573" t="s">
        <v>5652</v>
      </c>
      <c r="J18" s="1572" t="s">
        <v>5653</v>
      </c>
      <c r="K18" s="1572" t="s">
        <v>5654</v>
      </c>
      <c r="L18" s="1572" t="s">
        <v>5655</v>
      </c>
      <c r="M18" s="1572" t="s">
        <v>5656</v>
      </c>
      <c r="N18" s="1574" t="s">
        <v>5657</v>
      </c>
      <c r="O18" s="1575" t="s">
        <v>5658</v>
      </c>
      <c r="P18" s="1572" t="s">
        <v>5622</v>
      </c>
      <c r="Q18" s="1576" t="s">
        <v>1830</v>
      </c>
      <c r="R18" s="1577" t="s">
        <v>5659</v>
      </c>
      <c r="S18" s="1577" t="s">
        <v>5660</v>
      </c>
      <c r="T18" s="1578" t="s">
        <v>4327</v>
      </c>
      <c r="U18" s="1577" t="s">
        <v>5623</v>
      </c>
    </row>
    <row r="19" spans="1:34" x14ac:dyDescent="0.25">
      <c r="A19" s="1544" t="s">
        <v>5711</v>
      </c>
      <c r="B19" s="1544" t="str">
        <f>LEFT(O19,1)</f>
        <v>A</v>
      </c>
      <c r="C19" s="1544" t="s">
        <v>55</v>
      </c>
      <c r="D19" s="1544" t="s">
        <v>54</v>
      </c>
      <c r="E19" s="1544">
        <v>90005672</v>
      </c>
      <c r="F19" s="1579">
        <f t="shared" ref="F19:F41" si="0">$G$3</f>
        <v>45555</v>
      </c>
      <c r="G19" s="1579">
        <f t="shared" ref="G19:G41" si="1">$G$4</f>
        <v>45735</v>
      </c>
      <c r="H19" s="1604" t="s">
        <v>6238</v>
      </c>
      <c r="I19" s="1549"/>
      <c r="K19" s="1580">
        <f>G6</f>
        <v>78.650000000000006</v>
      </c>
      <c r="N19" s="1581">
        <f>K19</f>
        <v>78.650000000000006</v>
      </c>
      <c r="O19" s="1544" t="s">
        <v>4381</v>
      </c>
      <c r="P19" s="1606" t="str">
        <f>_xlfn.XLOOKUP(O19,unique_list!F:F,unique_list!P:P)</f>
        <v>INPUT</v>
      </c>
      <c r="Q19" s="1582"/>
      <c r="R19" s="1552"/>
      <c r="S19" s="1552"/>
      <c r="T19" s="1583">
        <f>N19-_xlfn.XLOOKUP(O19,'Section A - Public Patients'!T:T,'Section A - Public Patients'!K:K)</f>
        <v>-0.29999999999999716</v>
      </c>
      <c r="U19" s="1544" t="str">
        <f>B19</f>
        <v>A</v>
      </c>
    </row>
    <row r="20" spans="1:34" x14ac:dyDescent="0.25">
      <c r="A20" s="1544" t="s">
        <v>5711</v>
      </c>
      <c r="B20" s="1544" t="str">
        <f t="shared" ref="B20:B41" si="2">LEFT(O20,1)</f>
        <v>B</v>
      </c>
      <c r="C20" s="1544" t="s">
        <v>136</v>
      </c>
      <c r="D20" s="1544" t="s">
        <v>135</v>
      </c>
      <c r="E20" s="1544">
        <v>90006362</v>
      </c>
      <c r="F20" s="1579">
        <f t="shared" si="0"/>
        <v>45555</v>
      </c>
      <c r="G20" s="1579">
        <f t="shared" si="1"/>
        <v>45735</v>
      </c>
      <c r="H20" s="1604" t="s">
        <v>6239</v>
      </c>
      <c r="K20" s="1580">
        <f>G6+G10</f>
        <v>224.45000000000002</v>
      </c>
      <c r="N20" s="1581">
        <f>K20</f>
        <v>224.45000000000002</v>
      </c>
      <c r="O20" s="1544" t="s">
        <v>4746</v>
      </c>
      <c r="P20" s="1606" t="str">
        <f>_xlfn.XLOOKUP(O20,unique_list!F:F,unique_list!P:P)</f>
        <v>INPUT</v>
      </c>
      <c r="Q20" s="1582"/>
      <c r="R20" s="1544" t="s">
        <v>5718</v>
      </c>
      <c r="S20" s="1544" t="s">
        <v>5719</v>
      </c>
      <c r="T20" s="1583">
        <f>N20-_xlfn.XLOOKUP(O20,'Section B - Private Patients'!T:T,'Section B - Private Patients'!K:K)</f>
        <v>-0.29999999999998295</v>
      </c>
      <c r="U20" s="1544" t="str">
        <f t="shared" ref="U20:U83" si="3">B20</f>
        <v>B</v>
      </c>
    </row>
    <row r="21" spans="1:34" x14ac:dyDescent="0.25">
      <c r="A21" s="1544" t="s">
        <v>1914</v>
      </c>
      <c r="B21" s="1544" t="str">
        <f t="shared" si="2"/>
        <v>C</v>
      </c>
      <c r="C21" s="1544" t="s">
        <v>1483</v>
      </c>
      <c r="D21" s="1544" t="s">
        <v>1482</v>
      </c>
      <c r="E21" s="1544">
        <v>90007166</v>
      </c>
      <c r="F21" s="1579">
        <f t="shared" si="0"/>
        <v>45555</v>
      </c>
      <c r="G21" s="1579">
        <f t="shared" si="1"/>
        <v>45735</v>
      </c>
      <c r="H21" s="1604" t="s">
        <v>6240</v>
      </c>
      <c r="I21" s="1584">
        <v>0.875</v>
      </c>
      <c r="J21" s="1544">
        <v>14</v>
      </c>
      <c r="K21" s="1580">
        <f>I21*(G12+G13)/J21</f>
        <v>78.643749999999997</v>
      </c>
      <c r="L21" s="1603" t="s">
        <v>5778</v>
      </c>
      <c r="M21" s="1544">
        <v>0.05</v>
      </c>
      <c r="N21" s="1581">
        <f>MROUND(K21,M21)</f>
        <v>78.650000000000006</v>
      </c>
      <c r="O21" s="1544" t="s">
        <v>5259</v>
      </c>
      <c r="P21" s="1606" t="str">
        <f>_xlfn.XLOOKUP(O21,unique_list!F:F,unique_list!P:P)</f>
        <v>INPUT</v>
      </c>
      <c r="Q21" s="1582"/>
      <c r="T21" s="1583">
        <f>N21-_xlfn.XLOOKUP(O21,'Section C - Psych &amp; Mental Hlth'!T:T,'Section C - Psych &amp; Mental Hlth'!K:K)</f>
        <v>-0.29999999999999716</v>
      </c>
      <c r="U21" s="1544" t="str">
        <f t="shared" si="3"/>
        <v>C</v>
      </c>
    </row>
    <row r="22" spans="1:34" x14ac:dyDescent="0.25">
      <c r="A22" s="1544" t="s">
        <v>1914</v>
      </c>
      <c r="B22" s="1544" t="str">
        <f t="shared" si="2"/>
        <v>C</v>
      </c>
      <c r="C22" s="1603" t="s">
        <v>1486</v>
      </c>
      <c r="D22" s="1603" t="s">
        <v>1485</v>
      </c>
      <c r="E22" s="1648">
        <v>90006371</v>
      </c>
      <c r="F22" s="1579">
        <f t="shared" si="0"/>
        <v>45555</v>
      </c>
      <c r="G22" s="1579">
        <f t="shared" si="1"/>
        <v>45735</v>
      </c>
      <c r="H22" s="1604" t="s">
        <v>6241</v>
      </c>
      <c r="I22" s="1584">
        <v>0.66700000000000004</v>
      </c>
      <c r="J22" s="1544">
        <v>14</v>
      </c>
      <c r="K22" s="1580">
        <f>I22*(G12+G13)/J22</f>
        <v>59.949007142857148</v>
      </c>
      <c r="L22" s="1603" t="s">
        <v>5779</v>
      </c>
      <c r="M22" s="1544">
        <v>0.05</v>
      </c>
      <c r="N22" s="1581">
        <f t="shared" ref="N22:N32" si="4">MROUND(K22,M22)</f>
        <v>59.95</v>
      </c>
      <c r="O22" s="1544" t="s">
        <v>5258</v>
      </c>
      <c r="P22" s="1606" t="str">
        <f>_xlfn.XLOOKUP(O22,unique_list!F:F,unique_list!P:P)</f>
        <v>INPUT</v>
      </c>
      <c r="Q22" s="1582"/>
      <c r="T22" s="1583">
        <f>N22-_xlfn.XLOOKUP(O22,'Section C - Psych &amp; Mental Hlth'!T:T,'Section C - Psych &amp; Mental Hlth'!K:K)</f>
        <v>-0.25</v>
      </c>
      <c r="U22" s="1544" t="str">
        <f t="shared" si="3"/>
        <v>C</v>
      </c>
    </row>
    <row r="23" spans="1:34" x14ac:dyDescent="0.25">
      <c r="A23" s="1544" t="s">
        <v>1914</v>
      </c>
      <c r="B23" s="1544" t="str">
        <f t="shared" si="2"/>
        <v>C</v>
      </c>
      <c r="C23" s="1544" t="s">
        <v>1955</v>
      </c>
      <c r="D23" s="1643" t="s">
        <v>6181</v>
      </c>
      <c r="E23" s="1544">
        <v>90007168</v>
      </c>
      <c r="F23" s="1579">
        <f t="shared" si="0"/>
        <v>45555</v>
      </c>
      <c r="G23" s="1579">
        <f t="shared" si="1"/>
        <v>45735</v>
      </c>
      <c r="H23" s="1604" t="s">
        <v>6242</v>
      </c>
      <c r="I23" s="1584">
        <v>0.25</v>
      </c>
      <c r="J23" s="1544">
        <v>14</v>
      </c>
      <c r="K23" s="1580">
        <f>(G12*I23)/J23</f>
        <v>18.698214285714283</v>
      </c>
      <c r="L23" s="1603" t="s">
        <v>5778</v>
      </c>
      <c r="M23" s="1544">
        <v>0.05</v>
      </c>
      <c r="N23" s="1581">
        <f t="shared" si="4"/>
        <v>18.7</v>
      </c>
      <c r="O23" s="1544" t="s">
        <v>5262</v>
      </c>
      <c r="P23" s="1606" t="str">
        <f>_xlfn.XLOOKUP(O23,unique_list!F:F,unique_list!P:P)</f>
        <v>INPUT</v>
      </c>
      <c r="Q23" s="1582"/>
      <c r="T23" s="1583">
        <f>N23-_xlfn.XLOOKUP(O23,'Section C - Psych &amp; Mental Hlth'!T:T,'Section C - Psych &amp; Mental Hlth'!K:K)</f>
        <v>-5.0000000000000711E-2</v>
      </c>
      <c r="U23" s="1544" t="str">
        <f t="shared" si="3"/>
        <v>C</v>
      </c>
    </row>
    <row r="24" spans="1:34" x14ac:dyDescent="0.25">
      <c r="A24" s="1544" t="s">
        <v>1914</v>
      </c>
      <c r="B24" s="1544" t="str">
        <f t="shared" si="2"/>
        <v>C</v>
      </c>
      <c r="C24" s="1544" t="s">
        <v>1504</v>
      </c>
      <c r="D24" s="1544" t="s">
        <v>1503</v>
      </c>
      <c r="E24" s="1544">
        <v>90006372</v>
      </c>
      <c r="F24" s="1579">
        <f t="shared" si="0"/>
        <v>45555</v>
      </c>
      <c r="G24" s="1579">
        <f t="shared" si="1"/>
        <v>45735</v>
      </c>
      <c r="H24" s="1604" t="s">
        <v>6243</v>
      </c>
      <c r="I24" s="1584">
        <v>0.66700000000000004</v>
      </c>
      <c r="J24" s="1544">
        <v>14</v>
      </c>
      <c r="K24" s="1580">
        <f>(I24*G12)/J24</f>
        <v>49.886835714285716</v>
      </c>
      <c r="L24" s="1603" t="s">
        <v>5779</v>
      </c>
      <c r="M24" s="1544">
        <v>0.05</v>
      </c>
      <c r="N24" s="1581">
        <f t="shared" si="4"/>
        <v>49.900000000000006</v>
      </c>
      <c r="O24" s="1544" t="s">
        <v>5263</v>
      </c>
      <c r="P24" s="1606" t="str">
        <f>_xlfn.XLOOKUP(O24,unique_list!F:F,unique_list!P:P)</f>
        <v>INPUT-ND</v>
      </c>
      <c r="Q24" s="1582"/>
      <c r="R24" s="1544" t="s">
        <v>5724</v>
      </c>
      <c r="S24" s="1544" t="s">
        <v>5725</v>
      </c>
      <c r="T24" s="1583">
        <f>N24-_xlfn.XLOOKUP(O24,'Section C - Psych &amp; Mental Hlth'!T:T,'Section C - Psych &amp; Mental Hlth'!K:K)</f>
        <v>-0.19999999999999574</v>
      </c>
      <c r="U24" s="1544" t="str">
        <f t="shared" si="3"/>
        <v>C</v>
      </c>
    </row>
    <row r="25" spans="1:34" x14ac:dyDescent="0.25">
      <c r="A25" s="1544" t="s">
        <v>1914</v>
      </c>
      <c r="B25" s="1544" t="str">
        <f t="shared" si="2"/>
        <v>C</v>
      </c>
      <c r="C25" s="1544" t="s">
        <v>1956</v>
      </c>
      <c r="D25" s="1544" t="s">
        <v>1508</v>
      </c>
      <c r="E25" s="1544">
        <v>90005974</v>
      </c>
      <c r="F25" s="1579">
        <f t="shared" si="0"/>
        <v>45555</v>
      </c>
      <c r="G25" s="1579">
        <f t="shared" si="1"/>
        <v>45735</v>
      </c>
      <c r="H25" s="1604" t="s">
        <v>6244</v>
      </c>
      <c r="I25" s="1584">
        <v>0.85</v>
      </c>
      <c r="J25" s="1544">
        <v>14</v>
      </c>
      <c r="K25" s="1580">
        <f>(I25*G12)/J25</f>
        <v>63.57392857142856</v>
      </c>
      <c r="L25" s="1603" t="s">
        <v>5779</v>
      </c>
      <c r="M25" s="1544">
        <v>0.05</v>
      </c>
      <c r="N25" s="1581">
        <f t="shared" si="4"/>
        <v>63.550000000000004</v>
      </c>
      <c r="O25" s="1544" t="s">
        <v>5265</v>
      </c>
      <c r="P25" s="1606" t="str">
        <f>_xlfn.XLOOKUP(O25,unique_list!F:F,unique_list!P:P)</f>
        <v>INPUT-ND</v>
      </c>
      <c r="Q25" s="1582"/>
      <c r="R25" s="1544" t="s">
        <v>5727</v>
      </c>
      <c r="T25" s="1583">
        <f>N25-_xlfn.XLOOKUP(O25,'Section C - Psych &amp; Mental Hlth'!T:T,'Section C - Psych &amp; Mental Hlth'!K:K)</f>
        <v>-0.29999999999999716</v>
      </c>
      <c r="U25" s="1544" t="str">
        <f t="shared" si="3"/>
        <v>C</v>
      </c>
    </row>
    <row r="26" spans="1:34" x14ac:dyDescent="0.25">
      <c r="A26" s="1544" t="s">
        <v>1914</v>
      </c>
      <c r="B26" s="1544" t="str">
        <f t="shared" si="2"/>
        <v>C</v>
      </c>
      <c r="C26" s="1544" t="s">
        <v>1492</v>
      </c>
      <c r="D26" s="1544" t="s">
        <v>1491</v>
      </c>
      <c r="E26" s="1544">
        <v>90007171</v>
      </c>
      <c r="F26" s="1579">
        <f t="shared" si="0"/>
        <v>45555</v>
      </c>
      <c r="G26" s="1579">
        <f t="shared" si="1"/>
        <v>45735</v>
      </c>
      <c r="H26" s="1604" t="s">
        <v>6245</v>
      </c>
      <c r="I26" s="1584">
        <v>0.875</v>
      </c>
      <c r="J26" s="1544">
        <v>14</v>
      </c>
      <c r="K26" s="1580">
        <f>(I26*(G12+G13)/J26)+G10</f>
        <v>224.44375000000002</v>
      </c>
      <c r="L26" s="1603" t="s">
        <v>5778</v>
      </c>
      <c r="M26" s="1544">
        <v>0.05</v>
      </c>
      <c r="N26" s="1581">
        <f t="shared" si="4"/>
        <v>224.45000000000002</v>
      </c>
      <c r="O26" s="1544" t="s">
        <v>5257</v>
      </c>
      <c r="P26" s="1606" t="str">
        <f>_xlfn.XLOOKUP(O26,unique_list!F:F,unique_list!P:P)</f>
        <v>INPUT</v>
      </c>
      <c r="Q26" s="1582"/>
      <c r="R26" s="1544" t="s">
        <v>5718</v>
      </c>
      <c r="S26" s="1544" t="s">
        <v>5729</v>
      </c>
      <c r="T26" s="1583">
        <f>N26-_xlfn.XLOOKUP(O26,'Section C - Psych &amp; Mental Hlth'!T:T,'Section C - Psych &amp; Mental Hlth'!K:K)</f>
        <v>-0.29999999999998295</v>
      </c>
      <c r="U26" s="1544" t="str">
        <f t="shared" si="3"/>
        <v>C</v>
      </c>
    </row>
    <row r="27" spans="1:34" x14ac:dyDescent="0.25">
      <c r="A27" s="1544" t="s">
        <v>1914</v>
      </c>
      <c r="B27" s="1544" t="str">
        <f t="shared" si="2"/>
        <v>C</v>
      </c>
      <c r="C27" s="1544" t="s">
        <v>1495</v>
      </c>
      <c r="D27" s="1544" t="s">
        <v>1494</v>
      </c>
      <c r="E27" s="1544">
        <v>90005775</v>
      </c>
      <c r="F27" s="1579">
        <f t="shared" si="0"/>
        <v>45555</v>
      </c>
      <c r="G27" s="1579">
        <f t="shared" si="1"/>
        <v>45735</v>
      </c>
      <c r="H27" s="1604" t="s">
        <v>6246</v>
      </c>
      <c r="I27" s="1584">
        <v>0.66700000000000004</v>
      </c>
      <c r="J27" s="1544">
        <v>14</v>
      </c>
      <c r="K27" s="1580">
        <f>(I27*(G12+G13)/J27)+G10</f>
        <v>205.74900714285715</v>
      </c>
      <c r="L27" s="1603" t="s">
        <v>5779</v>
      </c>
      <c r="M27" s="1544">
        <v>0.05</v>
      </c>
      <c r="N27" s="1581">
        <f t="shared" si="4"/>
        <v>205.75</v>
      </c>
      <c r="O27" s="1544" t="s">
        <v>5254</v>
      </c>
      <c r="P27" s="1606" t="str">
        <f>_xlfn.XLOOKUP(O27,unique_list!F:F,unique_list!P:P)</f>
        <v>INPUT</v>
      </c>
      <c r="Q27" s="1582"/>
      <c r="R27" s="1544" t="s">
        <v>5727</v>
      </c>
      <c r="S27" s="1544" t="s">
        <v>5731</v>
      </c>
      <c r="T27" s="1583">
        <f>N27-_xlfn.XLOOKUP(O27,'Section C - Psych &amp; Mental Hlth'!T:T,'Section C - Psych &amp; Mental Hlth'!K:K)</f>
        <v>-0.25</v>
      </c>
      <c r="U27" s="1544" t="str">
        <f t="shared" si="3"/>
        <v>C</v>
      </c>
    </row>
    <row r="28" spans="1:34" x14ac:dyDescent="0.25">
      <c r="A28" s="1544" t="s">
        <v>1914</v>
      </c>
      <c r="B28" s="1544" t="str">
        <f t="shared" si="2"/>
        <v>C</v>
      </c>
      <c r="C28" s="1548" t="s">
        <v>4203</v>
      </c>
      <c r="D28" s="1544" t="s">
        <v>1528</v>
      </c>
      <c r="E28" s="1544">
        <v>90006376</v>
      </c>
      <c r="F28" s="1579">
        <f t="shared" si="0"/>
        <v>45555</v>
      </c>
      <c r="G28" s="1579">
        <f t="shared" si="1"/>
        <v>45735</v>
      </c>
      <c r="H28" s="1604" t="s">
        <v>6247</v>
      </c>
      <c r="I28" s="1584">
        <v>0.25</v>
      </c>
      <c r="J28" s="1544">
        <v>14</v>
      </c>
      <c r="K28" s="1580">
        <f>MROUND((G12*I28)/J28,M28)+G10</f>
        <v>164.5</v>
      </c>
      <c r="M28" s="1585">
        <v>0.05</v>
      </c>
      <c r="N28" s="1581">
        <f t="shared" si="4"/>
        <v>164.5</v>
      </c>
      <c r="O28" s="1544" t="s">
        <v>5255</v>
      </c>
      <c r="P28" s="1606" t="str">
        <f>_xlfn.XLOOKUP(O28,unique_list!F:F,unique_list!P:P)</f>
        <v>INPUT</v>
      </c>
      <c r="Q28" s="1582"/>
      <c r="T28" s="1583">
        <f>N28-_xlfn.XLOOKUP(O28,'Section C - Psych &amp; Mental Hlth'!T:T,'Section C - Psych &amp; Mental Hlth'!K:K)</f>
        <v>-5.0000000000011369E-2</v>
      </c>
      <c r="U28" s="1544" t="str">
        <f t="shared" si="3"/>
        <v>C</v>
      </c>
    </row>
    <row r="29" spans="1:34" x14ac:dyDescent="0.25">
      <c r="A29" s="1544" t="s">
        <v>5625</v>
      </c>
      <c r="B29" s="1544" t="str">
        <f t="shared" si="2"/>
        <v>D</v>
      </c>
      <c r="C29" s="1544" t="s">
        <v>1372</v>
      </c>
      <c r="D29" s="1544" t="s">
        <v>1371</v>
      </c>
      <c r="E29" s="1544">
        <v>90007178</v>
      </c>
      <c r="F29" s="1579">
        <f t="shared" si="0"/>
        <v>45555</v>
      </c>
      <c r="G29" s="1579">
        <f t="shared" si="1"/>
        <v>45735</v>
      </c>
      <c r="H29" s="1586" t="s">
        <v>5663</v>
      </c>
      <c r="I29" s="1584"/>
      <c r="K29" s="1544">
        <v>63.57</v>
      </c>
      <c r="L29" s="1642" t="s">
        <v>6268</v>
      </c>
      <c r="N29" s="1581">
        <v>63.57</v>
      </c>
      <c r="O29" s="1544" t="s">
        <v>5282</v>
      </c>
      <c r="P29" s="1606" t="str">
        <f>_xlfn.XLOOKUP(O29,unique_list!F:F,unique_list!P:P)</f>
        <v>INPUT</v>
      </c>
      <c r="Q29" s="1582"/>
      <c r="R29" s="1544" t="s">
        <v>5738</v>
      </c>
      <c r="T29" s="1583">
        <f>N29-_xlfn.XLOOKUP(O29,'Section D - Res Com.Care, MPHS '!T:T,'Section D - Res Com.Care, MPHS '!K:K)</f>
        <v>-0.25</v>
      </c>
      <c r="U29" s="1544" t="str">
        <f t="shared" si="3"/>
        <v>D</v>
      </c>
    </row>
    <row r="30" spans="1:34" x14ac:dyDescent="0.25">
      <c r="A30" s="1544" t="s">
        <v>5625</v>
      </c>
      <c r="B30" s="1544" t="str">
        <f t="shared" si="2"/>
        <v>D</v>
      </c>
      <c r="C30" s="1544" t="s">
        <v>1381</v>
      </c>
      <c r="D30" s="1544" t="s">
        <v>1380</v>
      </c>
      <c r="E30" s="1544">
        <v>90007182</v>
      </c>
      <c r="F30" s="1579">
        <f t="shared" si="0"/>
        <v>45555</v>
      </c>
      <c r="G30" s="1579">
        <f t="shared" si="1"/>
        <v>45735</v>
      </c>
      <c r="H30" s="1604" t="s">
        <v>6240</v>
      </c>
      <c r="I30" s="1584">
        <v>0.875</v>
      </c>
      <c r="J30" s="1544">
        <v>14</v>
      </c>
      <c r="K30" s="1580">
        <f>I30*(G12+G13)/J30</f>
        <v>78.643749999999997</v>
      </c>
      <c r="L30" s="1544" t="s">
        <v>5778</v>
      </c>
      <c r="M30" s="1544">
        <v>0.05</v>
      </c>
      <c r="N30" s="1581">
        <f t="shared" si="4"/>
        <v>78.650000000000006</v>
      </c>
      <c r="O30" s="1544" t="s">
        <v>5288</v>
      </c>
      <c r="P30" s="1606" t="str">
        <f>_xlfn.XLOOKUP(O30,unique_list!F:F,unique_list!P:P)</f>
        <v>INPUT-ND</v>
      </c>
      <c r="Q30" s="1582"/>
      <c r="T30" s="1583">
        <f>N30-_xlfn.XLOOKUP(O30,'Section D - Res Com.Care, MPHS '!T:T,'Section D - Res Com.Care, MPHS '!K:K)</f>
        <v>-0.29999999999999716</v>
      </c>
      <c r="U30" s="1544" t="str">
        <f t="shared" si="3"/>
        <v>D</v>
      </c>
      <c r="V30"/>
      <c r="W30"/>
      <c r="X30"/>
      <c r="Y30"/>
      <c r="Z30"/>
      <c r="AA30"/>
      <c r="AB30"/>
      <c r="AC30"/>
      <c r="AD30"/>
      <c r="AE30"/>
      <c r="AF30"/>
      <c r="AG30"/>
      <c r="AH30"/>
    </row>
    <row r="31" spans="1:34" x14ac:dyDescent="0.25">
      <c r="A31" s="1544" t="s">
        <v>5625</v>
      </c>
      <c r="B31" s="1544" t="str">
        <f t="shared" si="2"/>
        <v>D</v>
      </c>
      <c r="C31" s="1544" t="s">
        <v>1386</v>
      </c>
      <c r="D31" s="1544" t="s">
        <v>1377</v>
      </c>
      <c r="E31" s="1544">
        <v>90005676</v>
      </c>
      <c r="F31" s="1579">
        <f t="shared" si="0"/>
        <v>45555</v>
      </c>
      <c r="G31" s="1579">
        <f t="shared" si="1"/>
        <v>45735</v>
      </c>
      <c r="H31" s="1605" t="s">
        <v>6248</v>
      </c>
      <c r="I31" s="1584">
        <v>0.875</v>
      </c>
      <c r="J31" s="1544">
        <v>14</v>
      </c>
      <c r="K31" s="1580">
        <f>(I31*G12)/J31</f>
        <v>65.443749999999994</v>
      </c>
      <c r="L31" s="1544" t="s">
        <v>5778</v>
      </c>
      <c r="M31" s="1544">
        <v>0.05</v>
      </c>
      <c r="N31" s="1581">
        <f t="shared" si="4"/>
        <v>65.45</v>
      </c>
      <c r="O31" s="1544" t="s">
        <v>5291</v>
      </c>
      <c r="P31" s="1606" t="str">
        <f>_xlfn.XLOOKUP(O31,unique_list!F:F,unique_list!P:P)</f>
        <v>INPUT-ND</v>
      </c>
      <c r="Q31" s="1582"/>
      <c r="T31" s="1583">
        <f>N31-_xlfn.XLOOKUP(O31,'Section D - Res Com.Care, MPHS '!T:T,'Section D - Res Com.Care, MPHS '!K:K)</f>
        <v>-0.25</v>
      </c>
      <c r="U31" s="1544" t="str">
        <f t="shared" si="3"/>
        <v>D</v>
      </c>
      <c r="V31"/>
      <c r="W31"/>
      <c r="X31"/>
      <c r="Y31"/>
      <c r="Z31"/>
      <c r="AA31"/>
      <c r="AB31"/>
      <c r="AC31"/>
      <c r="AD31"/>
      <c r="AE31"/>
      <c r="AF31"/>
      <c r="AG31"/>
      <c r="AH31"/>
    </row>
    <row r="32" spans="1:34" x14ac:dyDescent="0.25">
      <c r="A32" s="1544" t="s">
        <v>5625</v>
      </c>
      <c r="B32" s="1544" t="str">
        <f t="shared" si="2"/>
        <v>D</v>
      </c>
      <c r="C32" s="1544" t="s">
        <v>1392</v>
      </c>
      <c r="D32" s="1544" t="s">
        <v>1391</v>
      </c>
      <c r="E32" s="1544">
        <v>90007185</v>
      </c>
      <c r="F32" s="1579">
        <f t="shared" si="0"/>
        <v>45555</v>
      </c>
      <c r="G32" s="1579">
        <f t="shared" si="1"/>
        <v>45735</v>
      </c>
      <c r="H32" s="1605" t="s">
        <v>6241</v>
      </c>
      <c r="I32" s="1588">
        <v>0.66700000000000004</v>
      </c>
      <c r="J32" s="1544">
        <v>14</v>
      </c>
      <c r="K32" s="1580">
        <f>I32*(G12+G13)/J32</f>
        <v>59.949007142857148</v>
      </c>
      <c r="L32" s="1544" t="s">
        <v>5778</v>
      </c>
      <c r="M32" s="1544">
        <v>0.05</v>
      </c>
      <c r="N32" s="1581">
        <f t="shared" si="4"/>
        <v>59.95</v>
      </c>
      <c r="O32" s="1544" t="s">
        <v>5294</v>
      </c>
      <c r="P32" s="1606" t="str">
        <f>_xlfn.XLOOKUP(O32,unique_list!F:F,unique_list!P:P)</f>
        <v>INPUT-ND</v>
      </c>
      <c r="Q32" s="1582"/>
      <c r="R32" s="1544" t="s">
        <v>5738</v>
      </c>
      <c r="T32" s="1583">
        <f>N32-_xlfn.XLOOKUP(O32,'Section D - Res Com.Care, MPHS '!T:T,'Section D - Res Com.Care, MPHS '!K:K)</f>
        <v>-0.25</v>
      </c>
      <c r="U32" s="1544" t="str">
        <f t="shared" si="3"/>
        <v>D</v>
      </c>
      <c r="V32"/>
      <c r="W32"/>
      <c r="X32"/>
      <c r="Y32"/>
      <c r="Z32"/>
      <c r="AA32"/>
      <c r="AB32"/>
      <c r="AC32"/>
      <c r="AD32"/>
      <c r="AE32"/>
      <c r="AF32"/>
      <c r="AG32"/>
      <c r="AH32"/>
    </row>
    <row r="33" spans="1:21" x14ac:dyDescent="0.25">
      <c r="A33" s="1544" t="s">
        <v>5625</v>
      </c>
      <c r="B33" s="1544" t="str">
        <f t="shared" si="2"/>
        <v>D</v>
      </c>
      <c r="C33" s="1544" t="s">
        <v>1404</v>
      </c>
      <c r="D33" s="1544" t="s">
        <v>1403</v>
      </c>
      <c r="E33" s="1544">
        <v>90007186</v>
      </c>
      <c r="F33" s="1579">
        <f t="shared" si="0"/>
        <v>45555</v>
      </c>
      <c r="G33" s="1579">
        <f t="shared" si="1"/>
        <v>45735</v>
      </c>
      <c r="H33" s="1586" t="s">
        <v>5663</v>
      </c>
      <c r="K33" s="1580">
        <v>61.96</v>
      </c>
      <c r="L33" s="1642" t="s">
        <v>6268</v>
      </c>
      <c r="N33" s="1587">
        <v>58.98</v>
      </c>
      <c r="O33" s="1544" t="s">
        <v>5296</v>
      </c>
      <c r="P33" s="1606" t="str">
        <f>_xlfn.XLOOKUP(O33,unique_list!F:F,unique_list!P:P)</f>
        <v>INPUT-ND</v>
      </c>
      <c r="Q33" s="1582"/>
      <c r="S33" s="1544" t="s">
        <v>5734</v>
      </c>
      <c r="T33" s="1583">
        <f>N33-_xlfn.XLOOKUP(O33,'Section D - Res Com.Care, MPHS '!T:T,'Section D - Res Com.Care, MPHS '!K:K)</f>
        <v>-4.82</v>
      </c>
      <c r="U33" s="1544" t="str">
        <f t="shared" si="3"/>
        <v>D</v>
      </c>
    </row>
    <row r="34" spans="1:21" x14ac:dyDescent="0.25">
      <c r="A34" s="1544" t="s">
        <v>5625</v>
      </c>
      <c r="B34" s="1544" t="str">
        <f t="shared" si="2"/>
        <v>D</v>
      </c>
      <c r="C34" s="1544" t="s">
        <v>1406</v>
      </c>
      <c r="D34" s="1544" t="s">
        <v>1405</v>
      </c>
      <c r="E34" s="1544">
        <v>90006381</v>
      </c>
      <c r="F34" s="1579">
        <f t="shared" si="0"/>
        <v>45555</v>
      </c>
      <c r="G34" s="1579">
        <f t="shared" si="1"/>
        <v>45735</v>
      </c>
      <c r="H34" s="1586" t="s">
        <v>5663</v>
      </c>
      <c r="K34" s="1580">
        <v>56.49</v>
      </c>
      <c r="L34" s="1642" t="s">
        <v>6268</v>
      </c>
      <c r="N34" s="1581">
        <v>56.49</v>
      </c>
      <c r="O34" s="1544" t="s">
        <v>5297</v>
      </c>
      <c r="P34" s="1606" t="str">
        <f>_xlfn.XLOOKUP(O34,unique_list!F:F,unique_list!P:P)</f>
        <v>INPUT-ND</v>
      </c>
      <c r="Q34" s="1582"/>
      <c r="S34" s="1544" t="s">
        <v>5734</v>
      </c>
      <c r="T34" s="1583">
        <f>N34-_xlfn.XLOOKUP(O34,'Section D - Res Com.Care, MPHS '!T:T,'Section D - Res Com.Care, MPHS '!K:K)</f>
        <v>-1.6999999999999957</v>
      </c>
      <c r="U34" s="1544" t="str">
        <f t="shared" si="3"/>
        <v>D</v>
      </c>
    </row>
    <row r="35" spans="1:21" x14ac:dyDescent="0.25">
      <c r="A35" s="1544" t="s">
        <v>5625</v>
      </c>
      <c r="B35" s="1544" t="str">
        <f t="shared" si="2"/>
        <v>D</v>
      </c>
      <c r="C35" s="1544" t="s">
        <v>1408</v>
      </c>
      <c r="D35" s="1544" t="s">
        <v>1407</v>
      </c>
      <c r="E35" s="1544">
        <v>90007187</v>
      </c>
      <c r="F35" s="1579">
        <f t="shared" si="0"/>
        <v>45555</v>
      </c>
      <c r="G35" s="1579">
        <f t="shared" si="1"/>
        <v>45735</v>
      </c>
      <c r="H35" s="1586" t="s">
        <v>5663</v>
      </c>
      <c r="K35" s="1580">
        <v>61.96</v>
      </c>
      <c r="L35" s="1642" t="s">
        <v>6268</v>
      </c>
      <c r="N35" s="1581">
        <v>61.96</v>
      </c>
      <c r="O35" s="1544" t="s">
        <v>5298</v>
      </c>
      <c r="P35" s="1606" t="str">
        <f>_xlfn.XLOOKUP(O35,unique_list!F:F,unique_list!P:P)</f>
        <v>INPUT-ND</v>
      </c>
      <c r="Q35" s="1582"/>
      <c r="S35" s="1544" t="s">
        <v>5734</v>
      </c>
      <c r="T35" s="1583">
        <f>N35-_xlfn.XLOOKUP(O35,'Section D - Res Com.Care, MPHS '!T:T,'Section D - Res Com.Care, MPHS '!K:K)</f>
        <v>-1.8599999999999994</v>
      </c>
      <c r="U35" s="1544" t="str">
        <f t="shared" si="3"/>
        <v>D</v>
      </c>
    </row>
    <row r="36" spans="1:21" x14ac:dyDescent="0.25">
      <c r="A36" s="1544" t="s">
        <v>5625</v>
      </c>
      <c r="B36" s="1544" t="str">
        <f t="shared" si="2"/>
        <v>D</v>
      </c>
      <c r="C36" s="1544" t="s">
        <v>1410</v>
      </c>
      <c r="D36" s="1544" t="s">
        <v>1409</v>
      </c>
      <c r="E36" s="1544">
        <v>90005777</v>
      </c>
      <c r="F36" s="1579">
        <f t="shared" si="0"/>
        <v>45555</v>
      </c>
      <c r="G36" s="1579">
        <f t="shared" si="1"/>
        <v>45735</v>
      </c>
      <c r="H36" s="1586" t="s">
        <v>5663</v>
      </c>
      <c r="K36" s="1580">
        <v>70.34</v>
      </c>
      <c r="L36" s="1642" t="s">
        <v>6268</v>
      </c>
      <c r="N36" s="1587">
        <v>70.34</v>
      </c>
      <c r="O36" s="1544" t="s">
        <v>5299</v>
      </c>
      <c r="P36" s="1606" t="str">
        <f>_xlfn.XLOOKUP(O36,unique_list!F:F,unique_list!P:P)</f>
        <v>INPUT-ND</v>
      </c>
      <c r="Q36" s="1582"/>
      <c r="S36" s="1544" t="s">
        <v>5734</v>
      </c>
      <c r="T36" s="1583">
        <f>N36-_xlfn.XLOOKUP(O36,'Section D - Res Com.Care, MPHS '!T:T,'Section D - Res Com.Care, MPHS '!K:K)</f>
        <v>-2.1199999999999903</v>
      </c>
      <c r="U36" s="1544" t="str">
        <f t="shared" si="3"/>
        <v>D</v>
      </c>
    </row>
    <row r="37" spans="1:21" x14ac:dyDescent="0.25">
      <c r="A37" s="1544" t="s">
        <v>5625</v>
      </c>
      <c r="B37" s="1544" t="str">
        <f t="shared" si="2"/>
        <v>D</v>
      </c>
      <c r="C37" s="1544" t="s">
        <v>1404</v>
      </c>
      <c r="D37" s="1544" t="s">
        <v>1413</v>
      </c>
      <c r="E37" s="1544">
        <v>90007188</v>
      </c>
      <c r="F37" s="1579">
        <f t="shared" si="0"/>
        <v>45555</v>
      </c>
      <c r="G37" s="1579">
        <f t="shared" si="1"/>
        <v>45735</v>
      </c>
      <c r="H37" s="1586" t="s">
        <v>5663</v>
      </c>
      <c r="K37" s="1580">
        <v>61.24</v>
      </c>
      <c r="L37" s="1642" t="s">
        <v>6268</v>
      </c>
      <c r="N37" s="1587">
        <v>61.24</v>
      </c>
      <c r="O37" s="1544" t="s">
        <v>5300</v>
      </c>
      <c r="P37" s="1606" t="str">
        <f>_xlfn.XLOOKUP(O37,unique_list!F:F,unique_list!P:P)</f>
        <v>INPUT-ND</v>
      </c>
      <c r="Q37" s="1582"/>
      <c r="S37" s="1544" t="s">
        <v>5734</v>
      </c>
      <c r="T37" s="1583">
        <f>N37-_xlfn.XLOOKUP(O37,'Section D - Res Com.Care, MPHS '!T:T,'Section D - Res Com.Care, MPHS '!K:K)</f>
        <v>-1.8399999999999963</v>
      </c>
      <c r="U37" s="1544" t="str">
        <f t="shared" si="3"/>
        <v>D</v>
      </c>
    </row>
    <row r="38" spans="1:21" x14ac:dyDescent="0.25">
      <c r="A38" s="1544" t="s">
        <v>5625</v>
      </c>
      <c r="B38" s="1544" t="str">
        <f t="shared" si="2"/>
        <v>D</v>
      </c>
      <c r="C38" s="1544" t="s">
        <v>1406</v>
      </c>
      <c r="D38" s="1544" t="s">
        <v>1414</v>
      </c>
      <c r="E38" s="1544">
        <v>90006382</v>
      </c>
      <c r="F38" s="1579">
        <f t="shared" si="0"/>
        <v>45555</v>
      </c>
      <c r="G38" s="1579">
        <f t="shared" si="1"/>
        <v>45735</v>
      </c>
      <c r="H38" s="1586" t="s">
        <v>5663</v>
      </c>
      <c r="K38" s="1580">
        <v>55.77</v>
      </c>
      <c r="L38" s="1642" t="s">
        <v>6268</v>
      </c>
      <c r="N38" s="1587">
        <v>55.77</v>
      </c>
      <c r="O38" s="1544" t="s">
        <v>5301</v>
      </c>
      <c r="P38" s="1606" t="str">
        <f>_xlfn.XLOOKUP(O38,unique_list!F:F,unique_list!P:P)</f>
        <v>INPUT-ND</v>
      </c>
      <c r="Q38" s="1582"/>
      <c r="R38" s="1544" t="s">
        <v>5739</v>
      </c>
      <c r="T38" s="1583">
        <f>N38-_xlfn.XLOOKUP(O38,'Section D - Res Com.Care, MPHS '!T:T,'Section D - Res Com.Care, MPHS '!K:K)</f>
        <v>-1.6699999999999946</v>
      </c>
      <c r="U38" s="1544" t="str">
        <f t="shared" si="3"/>
        <v>D</v>
      </c>
    </row>
    <row r="39" spans="1:21" x14ac:dyDescent="0.25">
      <c r="A39" s="1544" t="s">
        <v>5625</v>
      </c>
      <c r="B39" s="1544" t="str">
        <f t="shared" si="2"/>
        <v>D</v>
      </c>
      <c r="C39" s="1544" t="s">
        <v>1408</v>
      </c>
      <c r="D39" s="1544" t="s">
        <v>1415</v>
      </c>
      <c r="E39" s="1544">
        <v>90007189</v>
      </c>
      <c r="F39" s="1579">
        <f t="shared" si="0"/>
        <v>45555</v>
      </c>
      <c r="G39" s="1579">
        <f t="shared" si="1"/>
        <v>45735</v>
      </c>
      <c r="H39" s="1586" t="s">
        <v>5663</v>
      </c>
      <c r="K39" s="1580">
        <v>61.4</v>
      </c>
      <c r="L39" s="1642" t="s">
        <v>6268</v>
      </c>
      <c r="N39" s="1587">
        <v>61.4</v>
      </c>
      <c r="O39" s="1544" t="s">
        <v>5302</v>
      </c>
      <c r="P39" s="1606" t="str">
        <f>_xlfn.XLOOKUP(O39,unique_list!F:F,unique_list!P:P)</f>
        <v>INPUT-ND</v>
      </c>
      <c r="Q39" s="1582"/>
      <c r="S39" s="1544" t="s">
        <v>5740</v>
      </c>
      <c r="T39" s="1583">
        <f>N39-_xlfn.XLOOKUP(O39,'Section D - Res Com.Care, MPHS '!T:T,'Section D - Res Com.Care, MPHS '!K:K)</f>
        <v>-1.6700000000000017</v>
      </c>
      <c r="U39" s="1544" t="str">
        <f t="shared" si="3"/>
        <v>D</v>
      </c>
    </row>
    <row r="40" spans="1:21" x14ac:dyDescent="0.25">
      <c r="A40" s="1544" t="s">
        <v>5625</v>
      </c>
      <c r="B40" s="1544" t="str">
        <f t="shared" si="2"/>
        <v>D</v>
      </c>
      <c r="C40" s="1544" t="s">
        <v>1410</v>
      </c>
      <c r="D40" s="1544" t="s">
        <v>1416</v>
      </c>
      <c r="E40" s="1544">
        <v>90005979</v>
      </c>
      <c r="F40" s="1579">
        <f t="shared" si="0"/>
        <v>45555</v>
      </c>
      <c r="G40" s="1579">
        <f t="shared" si="1"/>
        <v>45735</v>
      </c>
      <c r="H40" s="1586" t="s">
        <v>5663</v>
      </c>
      <c r="K40" s="1580">
        <v>69.62</v>
      </c>
      <c r="L40" s="1642" t="s">
        <v>6268</v>
      </c>
      <c r="N40" s="1587">
        <v>69.62</v>
      </c>
      <c r="O40" s="1544" t="s">
        <v>5303</v>
      </c>
      <c r="P40" s="1606" t="str">
        <f>_xlfn.XLOOKUP(O40,unique_list!F:F,unique_list!P:P)</f>
        <v>INPUT-ND</v>
      </c>
      <c r="Q40" s="1582"/>
      <c r="R40" s="1544" t="s">
        <v>5756</v>
      </c>
      <c r="T40" s="1583">
        <f>N40-_xlfn.XLOOKUP(O40,'Section D - Res Com.Care, MPHS '!T:T,'Section D - Res Com.Care, MPHS '!K:K)</f>
        <v>-2.0899999999999892</v>
      </c>
      <c r="U40" s="1544" t="str">
        <f t="shared" si="3"/>
        <v>D</v>
      </c>
    </row>
    <row r="41" spans="1:21" x14ac:dyDescent="0.25">
      <c r="A41" s="1544" t="s">
        <v>5625</v>
      </c>
      <c r="B41" s="1544" t="str">
        <f t="shared" si="2"/>
        <v>D</v>
      </c>
      <c r="C41" s="1544" t="s">
        <v>1471</v>
      </c>
      <c r="D41" s="1544" t="s">
        <v>1470</v>
      </c>
      <c r="E41" s="1544">
        <v>90007227</v>
      </c>
      <c r="F41" s="1579">
        <f t="shared" si="0"/>
        <v>45555</v>
      </c>
      <c r="G41" s="1579">
        <f t="shared" si="1"/>
        <v>45735</v>
      </c>
      <c r="H41" s="1586" t="s">
        <v>5663</v>
      </c>
      <c r="K41" s="1580">
        <v>13.09</v>
      </c>
      <c r="L41" s="1642" t="s">
        <v>6268</v>
      </c>
      <c r="N41" s="1587">
        <v>13.09</v>
      </c>
      <c r="O41" s="1544" t="s">
        <v>5305</v>
      </c>
      <c r="P41" s="1606" t="str">
        <f>_xlfn.XLOOKUP(O41,unique_list!F:F,unique_list!P:P)</f>
        <v>INPUT</v>
      </c>
      <c r="Q41" s="1582"/>
      <c r="R41" s="1544" t="s">
        <v>5738</v>
      </c>
      <c r="S41" s="1544" t="s">
        <v>5734</v>
      </c>
      <c r="T41" s="1583">
        <f>N41-_xlfn.XLOOKUP(O41,'Section D - Res Com.Care, MPHS '!T:T,'Section D - Res Com.Care, MPHS '!K:K)</f>
        <v>-5.0000000000000711E-2</v>
      </c>
      <c r="U41" s="1544" t="str">
        <f t="shared" si="3"/>
        <v>D</v>
      </c>
    </row>
    <row r="42" spans="1:21" x14ac:dyDescent="0.25">
      <c r="P42" s="1606"/>
    </row>
    <row r="43" spans="1:21" x14ac:dyDescent="0.25">
      <c r="P43" s="1606"/>
    </row>
    <row r="44" spans="1:21" x14ac:dyDescent="0.25">
      <c r="F44" s="1579"/>
      <c r="G44" s="1579"/>
      <c r="I44" s="1549"/>
      <c r="N44" s="1550"/>
      <c r="P44" s="1606"/>
      <c r="Q44" s="1551"/>
      <c r="R44" s="1552"/>
      <c r="S44" s="1552"/>
    </row>
    <row r="45" spans="1:21" x14ac:dyDescent="0.25">
      <c r="B45" s="1570" t="s">
        <v>4065</v>
      </c>
      <c r="C45" s="1585"/>
      <c r="F45" s="1579"/>
      <c r="G45" s="1579"/>
      <c r="I45" s="1549"/>
      <c r="N45" s="1550"/>
      <c r="P45" s="1606"/>
      <c r="Q45" s="1551"/>
      <c r="R45" s="1552"/>
      <c r="S45" s="1552"/>
    </row>
    <row r="46" spans="1:21" x14ac:dyDescent="0.25">
      <c r="A46" s="1544" t="s">
        <v>5711</v>
      </c>
      <c r="B46" s="1544" t="str">
        <f t="shared" ref="B46:B84" si="5">LEFT(O46,1)</f>
        <v>A</v>
      </c>
      <c r="C46" s="1544" t="s">
        <v>60</v>
      </c>
      <c r="D46" s="1544" t="s">
        <v>59</v>
      </c>
      <c r="E46" s="1544">
        <v>90007120</v>
      </c>
      <c r="F46" s="1579">
        <f>$G$3</f>
        <v>45555</v>
      </c>
      <c r="G46" s="1579">
        <f>$G$4</f>
        <v>45735</v>
      </c>
      <c r="H46" s="1589" t="s">
        <v>5665</v>
      </c>
      <c r="I46" s="1549"/>
      <c r="N46" s="1330">
        <f t="shared" ref="N46:N84" si="6">_xlfn.XLOOKUP(Q46,O:O,N:N)</f>
        <v>78.650000000000006</v>
      </c>
      <c r="O46" s="1544" t="s">
        <v>4382</v>
      </c>
      <c r="P46" s="1606" t="str">
        <f>_xlfn.XLOOKUP(O46,unique_list!F:F,unique_list!P:P)</f>
        <v>LINKED</v>
      </c>
      <c r="Q46" s="1551" t="str">
        <f>_xlfn.XLOOKUP(O46,unique_list!F:F,unique_list!Q:Q)</f>
        <v>A-1.1-011</v>
      </c>
      <c r="R46" s="1552" t="s">
        <v>5747</v>
      </c>
      <c r="S46" s="1552"/>
      <c r="T46" s="1583">
        <f>N46-_xlfn.XLOOKUP(O46,'Section A - Public Patients'!T:T,'Section A - Public Patients'!K:K)</f>
        <v>-0.29999999999999716</v>
      </c>
      <c r="U46" s="1544" t="str">
        <f t="shared" si="3"/>
        <v>A</v>
      </c>
    </row>
    <row r="47" spans="1:21" x14ac:dyDescent="0.25">
      <c r="A47" s="1544" t="s">
        <v>5711</v>
      </c>
      <c r="B47" s="1544" t="str">
        <f t="shared" si="5"/>
        <v>A</v>
      </c>
      <c r="C47" s="1544" t="s">
        <v>63</v>
      </c>
      <c r="D47" s="1544" t="s">
        <v>62</v>
      </c>
      <c r="E47" s="1544">
        <v>90006348</v>
      </c>
      <c r="F47" s="1579">
        <f t="shared" ref="F47:F84" si="7">$G$3</f>
        <v>45555</v>
      </c>
      <c r="G47" s="1579">
        <f t="shared" ref="G47:G84" si="8">$G$4</f>
        <v>45735</v>
      </c>
      <c r="H47" s="1589" t="s">
        <v>5665</v>
      </c>
      <c r="N47" s="1330">
        <f t="shared" si="6"/>
        <v>78.650000000000006</v>
      </c>
      <c r="O47" s="1544" t="s">
        <v>4383</v>
      </c>
      <c r="P47" s="1606" t="str">
        <f>_xlfn.XLOOKUP(O47,unique_list!F:F,unique_list!P:P)</f>
        <v>LINKED</v>
      </c>
      <c r="Q47" s="1551" t="str">
        <f>_xlfn.XLOOKUP(O47,unique_list!F:F,unique_list!Q:Q)</f>
        <v>A-1.1-011</v>
      </c>
      <c r="R47" s="1544" t="s">
        <v>5747</v>
      </c>
      <c r="T47" s="1583">
        <f>N47-_xlfn.XLOOKUP(O47,'Section A - Public Patients'!T:T,'Section A - Public Patients'!K:K)</f>
        <v>-0.29999999999999716</v>
      </c>
      <c r="U47" s="1544" t="str">
        <f t="shared" si="3"/>
        <v>A</v>
      </c>
    </row>
    <row r="48" spans="1:21" x14ac:dyDescent="0.25">
      <c r="A48" s="1544" t="s">
        <v>5711</v>
      </c>
      <c r="B48" s="1544" t="str">
        <f t="shared" si="5"/>
        <v>A</v>
      </c>
      <c r="C48" s="1544" t="s">
        <v>212</v>
      </c>
      <c r="D48" s="1544" t="s">
        <v>211</v>
      </c>
      <c r="E48" s="1544">
        <v>90007121</v>
      </c>
      <c r="F48" s="1579">
        <f t="shared" si="7"/>
        <v>45555</v>
      </c>
      <c r="G48" s="1579">
        <f t="shared" si="8"/>
        <v>45735</v>
      </c>
      <c r="H48" s="1589" t="s">
        <v>5665</v>
      </c>
      <c r="N48" s="1330">
        <f t="shared" si="6"/>
        <v>78.650000000000006</v>
      </c>
      <c r="O48" s="1544" t="s">
        <v>4403</v>
      </c>
      <c r="P48" s="1606" t="str">
        <f>_xlfn.XLOOKUP(O48,unique_list!F:F,unique_list!P:P)</f>
        <v>LINKED</v>
      </c>
      <c r="Q48" s="1551" t="str">
        <f>_xlfn.XLOOKUP(O48,unique_list!F:F,unique_list!Q:Q)</f>
        <v>A-1.1-011</v>
      </c>
      <c r="R48" s="1544" t="s">
        <v>5747</v>
      </c>
      <c r="T48" s="1583">
        <f>N48-_xlfn.XLOOKUP(O48,'Section A - Public Patients'!T:T,'Section A - Public Patients'!K:K)</f>
        <v>-0.29999999999999716</v>
      </c>
      <c r="U48" s="1544" t="str">
        <f t="shared" si="3"/>
        <v>A</v>
      </c>
    </row>
    <row r="49" spans="1:21" x14ac:dyDescent="0.25">
      <c r="A49" s="1544" t="s">
        <v>5711</v>
      </c>
      <c r="B49" s="1544" t="str">
        <f t="shared" si="5"/>
        <v>B</v>
      </c>
      <c r="C49" s="1548" t="s">
        <v>139</v>
      </c>
      <c r="D49" s="1544" t="s">
        <v>138</v>
      </c>
      <c r="E49" s="1544">
        <v>90007149</v>
      </c>
      <c r="F49" s="1579">
        <f t="shared" si="7"/>
        <v>45555</v>
      </c>
      <c r="G49" s="1579">
        <f t="shared" si="8"/>
        <v>45735</v>
      </c>
      <c r="H49" s="1589" t="s">
        <v>5665</v>
      </c>
      <c r="N49" s="1330">
        <f t="shared" si="6"/>
        <v>224.45000000000002</v>
      </c>
      <c r="O49" s="1544" t="s">
        <v>4747</v>
      </c>
      <c r="P49" s="1606" t="str">
        <f>_xlfn.XLOOKUP(O49,unique_list!F:F,unique_list!P:P)</f>
        <v>LINKED</v>
      </c>
      <c r="Q49" s="1551" t="str">
        <f>_xlfn.XLOOKUP(O49,unique_list!F:F,unique_list!Q:Q)</f>
        <v>B-1.1-029</v>
      </c>
      <c r="R49" s="1544" t="s">
        <v>5718</v>
      </c>
      <c r="S49" s="1544" t="s">
        <v>5719</v>
      </c>
      <c r="T49" s="1583">
        <f>N49-_xlfn.XLOOKUP(O49,'Section B - Private Patients'!T:T,'Section B - Private Patients'!K:K)</f>
        <v>-0.29999999999998295</v>
      </c>
      <c r="U49" s="1544" t="str">
        <f t="shared" si="3"/>
        <v>B</v>
      </c>
    </row>
    <row r="50" spans="1:21" x14ac:dyDescent="0.25">
      <c r="A50" s="1544" t="s">
        <v>5711</v>
      </c>
      <c r="B50" s="1544" t="str">
        <f t="shared" si="5"/>
        <v>B</v>
      </c>
      <c r="C50" s="1544" t="s">
        <v>224</v>
      </c>
      <c r="D50" s="1544" t="s">
        <v>223</v>
      </c>
      <c r="E50" s="1544">
        <v>90005969</v>
      </c>
      <c r="F50" s="1579">
        <f t="shared" si="7"/>
        <v>45555</v>
      </c>
      <c r="G50" s="1579">
        <f t="shared" si="8"/>
        <v>45735</v>
      </c>
      <c r="H50" s="1589" t="s">
        <v>5665</v>
      </c>
      <c r="N50" s="1330">
        <f t="shared" si="6"/>
        <v>78.650000000000006</v>
      </c>
      <c r="O50" s="1544" t="s">
        <v>4754</v>
      </c>
      <c r="P50" s="1606" t="str">
        <f>_xlfn.XLOOKUP(O50,unique_list!F:F,unique_list!P:P)</f>
        <v>LINKED-X</v>
      </c>
      <c r="Q50" s="1551" t="str">
        <f>_xlfn.XLOOKUP(O50,unique_list!F:F,unique_list!Q:Q)</f>
        <v>A-1.1-011</v>
      </c>
      <c r="R50" s="1544" t="s">
        <v>5747</v>
      </c>
      <c r="T50" s="1583">
        <f>N50-_xlfn.XLOOKUP(O50,'Section B - Private Patients'!T:T,'Section B - Private Patients'!K:K)</f>
        <v>-0.29999999999999716</v>
      </c>
      <c r="U50" s="1544" t="str">
        <f t="shared" si="3"/>
        <v>B</v>
      </c>
    </row>
    <row r="51" spans="1:21" x14ac:dyDescent="0.25">
      <c r="A51" s="1544" t="s">
        <v>5711</v>
      </c>
      <c r="B51" s="1544" t="str">
        <f t="shared" si="5"/>
        <v>B</v>
      </c>
      <c r="C51" s="1544" t="s">
        <v>885</v>
      </c>
      <c r="D51" s="1544" t="s">
        <v>884</v>
      </c>
      <c r="E51" s="1544">
        <v>90007590</v>
      </c>
      <c r="F51" s="1579">
        <f t="shared" si="7"/>
        <v>45555</v>
      </c>
      <c r="G51" s="1579">
        <f t="shared" si="8"/>
        <v>45735</v>
      </c>
      <c r="H51" s="1589" t="s">
        <v>5665</v>
      </c>
      <c r="N51" s="1330">
        <f t="shared" si="6"/>
        <v>224.45000000000002</v>
      </c>
      <c r="O51" s="1544" t="s">
        <v>5077</v>
      </c>
      <c r="P51" s="1606" t="str">
        <f>_xlfn.XLOOKUP(O51,unique_list!F:F,unique_list!P:P)</f>
        <v>LINKED</v>
      </c>
      <c r="Q51" s="1551" t="str">
        <f>_xlfn.XLOOKUP(O51,unique_list!F:F,unique_list!Q:Q)</f>
        <v>B-1.1-029</v>
      </c>
      <c r="R51" s="1544" t="s">
        <v>5718</v>
      </c>
      <c r="S51" s="1544" t="s">
        <v>5748</v>
      </c>
      <c r="T51" s="1583">
        <f>N51-_xlfn.XLOOKUP(O51,'Section B - Private Patients'!T:T,'Section B - Private Patients'!K:K)</f>
        <v>-0.29999999999998295</v>
      </c>
      <c r="U51" s="1544" t="str">
        <f t="shared" si="3"/>
        <v>B</v>
      </c>
    </row>
    <row r="52" spans="1:21" x14ac:dyDescent="0.25">
      <c r="A52" s="1544" t="s">
        <v>5711</v>
      </c>
      <c r="B52" s="1544" t="str">
        <f t="shared" si="5"/>
        <v>B</v>
      </c>
      <c r="C52" s="1544" t="s">
        <v>887</v>
      </c>
      <c r="D52" s="1544" t="s">
        <v>886</v>
      </c>
      <c r="E52" s="1544">
        <v>90006583</v>
      </c>
      <c r="F52" s="1579">
        <f t="shared" si="7"/>
        <v>45555</v>
      </c>
      <c r="G52" s="1579">
        <f t="shared" si="8"/>
        <v>45735</v>
      </c>
      <c r="H52" s="1589" t="s">
        <v>5665</v>
      </c>
      <c r="N52" s="1330">
        <f t="shared" si="6"/>
        <v>224.45000000000002</v>
      </c>
      <c r="O52" s="1544" t="s">
        <v>5078</v>
      </c>
      <c r="P52" s="1606" t="str">
        <f>_xlfn.XLOOKUP(O52,unique_list!F:F,unique_list!P:P)</f>
        <v>LINKED</v>
      </c>
      <c r="Q52" s="1551" t="str">
        <f>_xlfn.XLOOKUP(O52,unique_list!F:F,unique_list!Q:Q)</f>
        <v>B-1.1-029</v>
      </c>
      <c r="R52" s="1544" t="s">
        <v>5718</v>
      </c>
      <c r="S52" s="1544" t="s">
        <v>5748</v>
      </c>
      <c r="T52" s="1583">
        <f>N52-_xlfn.XLOOKUP(O52,'Section B - Private Patients'!T:T,'Section B - Private Patients'!K:K)</f>
        <v>-0.29999999999998295</v>
      </c>
      <c r="U52" s="1544" t="str">
        <f t="shared" si="3"/>
        <v>B</v>
      </c>
    </row>
    <row r="53" spans="1:21" x14ac:dyDescent="0.25">
      <c r="A53" s="1544" t="s">
        <v>5711</v>
      </c>
      <c r="B53" s="1544" t="str">
        <f t="shared" si="5"/>
        <v>B</v>
      </c>
      <c r="C53" s="1544" t="s">
        <v>889</v>
      </c>
      <c r="D53" s="1544" t="s">
        <v>888</v>
      </c>
      <c r="E53" s="1544">
        <v>90007592</v>
      </c>
      <c r="F53" s="1579">
        <f t="shared" si="7"/>
        <v>45555</v>
      </c>
      <c r="G53" s="1579">
        <f t="shared" si="8"/>
        <v>45735</v>
      </c>
      <c r="H53" s="1589" t="s">
        <v>5665</v>
      </c>
      <c r="N53" s="1330">
        <f t="shared" si="6"/>
        <v>205.75</v>
      </c>
      <c r="O53" s="1544" t="s">
        <v>5081</v>
      </c>
      <c r="P53" s="1606" t="str">
        <f>_xlfn.XLOOKUP(O53,unique_list!F:F,unique_list!P:P)</f>
        <v>LINKED-X</v>
      </c>
      <c r="Q53" s="1551" t="str">
        <f>_xlfn.XLOOKUP(O53,unique_list!F:F,unique_list!Q:Q)</f>
        <v>C-1.1-012</v>
      </c>
      <c r="R53" s="1544" t="s">
        <v>5718</v>
      </c>
      <c r="S53" s="1544" t="s">
        <v>5749</v>
      </c>
      <c r="T53" s="1583">
        <f>N53-_xlfn.XLOOKUP(O53,'Section B - Private Patients'!T:T,'Section B - Private Patients'!K:K)</f>
        <v>-0.25</v>
      </c>
      <c r="U53" s="1544" t="str">
        <f t="shared" si="3"/>
        <v>B</v>
      </c>
    </row>
    <row r="54" spans="1:21" x14ac:dyDescent="0.25">
      <c r="A54" s="1544" t="s">
        <v>5711</v>
      </c>
      <c r="B54" s="1544" t="str">
        <f t="shared" si="5"/>
        <v>B</v>
      </c>
      <c r="C54" s="1544" t="s">
        <v>894</v>
      </c>
      <c r="D54" s="1544" t="s">
        <v>893</v>
      </c>
      <c r="E54" s="1544">
        <v>90006080</v>
      </c>
      <c r="F54" s="1579">
        <f t="shared" si="7"/>
        <v>45555</v>
      </c>
      <c r="G54" s="1579">
        <f t="shared" si="8"/>
        <v>45735</v>
      </c>
      <c r="H54" s="1589" t="s">
        <v>5665</v>
      </c>
      <c r="N54" s="1330">
        <f t="shared" si="6"/>
        <v>224.45000000000002</v>
      </c>
      <c r="O54" s="1544" t="s">
        <v>5084</v>
      </c>
      <c r="P54" s="1606" t="str">
        <f>_xlfn.XLOOKUP(O54,unique_list!F:F,unique_list!P:P)</f>
        <v>LINKED-X</v>
      </c>
      <c r="Q54" s="1551" t="str">
        <f>_xlfn.XLOOKUP(O54,unique_list!F:F,unique_list!Q:Q)</f>
        <v>C-1.1-011</v>
      </c>
      <c r="R54" s="1544" t="s">
        <v>5718</v>
      </c>
      <c r="S54" s="1544" t="s">
        <v>5750</v>
      </c>
      <c r="T54" s="1583">
        <f>N54-_xlfn.XLOOKUP(O54,'Section B - Private Patients'!T:T,'Section B - Private Patients'!K:K)</f>
        <v>-0.29999999999998295</v>
      </c>
      <c r="U54" s="1544" t="str">
        <f t="shared" si="3"/>
        <v>B</v>
      </c>
    </row>
    <row r="55" spans="1:21" x14ac:dyDescent="0.25">
      <c r="A55" s="1544" t="s">
        <v>5711</v>
      </c>
      <c r="B55" s="1544" t="str">
        <f t="shared" si="5"/>
        <v>B</v>
      </c>
      <c r="C55" s="1544" t="s">
        <v>922</v>
      </c>
      <c r="D55" s="1544" t="s">
        <v>921</v>
      </c>
      <c r="E55" s="1544">
        <v>90006588</v>
      </c>
      <c r="F55" s="1579">
        <f t="shared" si="7"/>
        <v>45555</v>
      </c>
      <c r="G55" s="1579">
        <f t="shared" si="8"/>
        <v>45735</v>
      </c>
      <c r="H55" s="1589" t="s">
        <v>5665</v>
      </c>
      <c r="N55" s="1330">
        <f t="shared" si="6"/>
        <v>78.650000000000006</v>
      </c>
      <c r="O55" s="1544" t="s">
        <v>5089</v>
      </c>
      <c r="P55" s="1606" t="str">
        <f>_xlfn.XLOOKUP(O55,unique_list!F:F,unique_list!P:P)</f>
        <v>LINKED-X</v>
      </c>
      <c r="Q55" s="1551" t="str">
        <f>_xlfn.XLOOKUP(O55,unique_list!F:F,unique_list!Q:Q)</f>
        <v>A-1.1-011</v>
      </c>
      <c r="R55" s="1544" t="s">
        <v>5751</v>
      </c>
      <c r="T55" s="1583">
        <f>N55-_xlfn.XLOOKUP(O55,'Section B - Private Patients'!T:T,'Section B - Private Patients'!K:K)</f>
        <v>-0.29999999999999716</v>
      </c>
      <c r="U55" s="1544" t="str">
        <f t="shared" si="3"/>
        <v>B</v>
      </c>
    </row>
    <row r="56" spans="1:21" x14ac:dyDescent="0.25">
      <c r="A56" s="1544" t="s">
        <v>5711</v>
      </c>
      <c r="B56" s="1544" t="str">
        <f t="shared" si="5"/>
        <v>B</v>
      </c>
      <c r="C56" s="1544" t="s">
        <v>928</v>
      </c>
      <c r="D56" s="1544" t="s">
        <v>927</v>
      </c>
      <c r="E56" s="1544">
        <v>90007601</v>
      </c>
      <c r="F56" s="1579">
        <f t="shared" si="7"/>
        <v>45555</v>
      </c>
      <c r="G56" s="1579">
        <f t="shared" si="8"/>
        <v>45735</v>
      </c>
      <c r="H56" s="1589" t="s">
        <v>5665</v>
      </c>
      <c r="N56" s="1330">
        <f t="shared" si="6"/>
        <v>59.95</v>
      </c>
      <c r="O56" s="1544" t="s">
        <v>5090</v>
      </c>
      <c r="P56" s="1606" t="str">
        <f>_xlfn.XLOOKUP(O56,unique_list!F:F,unique_list!P:P)</f>
        <v>LINKED-X</v>
      </c>
      <c r="Q56" s="1551" t="str">
        <f>_xlfn.XLOOKUP(O56,unique_list!F:F,unique_list!Q:Q)</f>
        <v>C-1.1-002</v>
      </c>
      <c r="R56" s="1544" t="s">
        <v>5752</v>
      </c>
      <c r="T56" s="1583">
        <f>N56-_xlfn.XLOOKUP(O56,'Section B - Private Patients'!T:T,'Section B - Private Patients'!K:K)</f>
        <v>-0.25</v>
      </c>
      <c r="U56" s="1544" t="str">
        <f t="shared" si="3"/>
        <v>B</v>
      </c>
    </row>
    <row r="57" spans="1:21" x14ac:dyDescent="0.25">
      <c r="A57" s="1544" t="s">
        <v>5711</v>
      </c>
      <c r="B57" s="1544" t="str">
        <f t="shared" si="5"/>
        <v>B</v>
      </c>
      <c r="C57" s="1544" t="s">
        <v>930</v>
      </c>
      <c r="D57" s="1544" t="s">
        <v>929</v>
      </c>
      <c r="E57" s="1544">
        <v>90006082</v>
      </c>
      <c r="F57" s="1579">
        <f t="shared" si="7"/>
        <v>45555</v>
      </c>
      <c r="G57" s="1579">
        <f t="shared" si="8"/>
        <v>45735</v>
      </c>
      <c r="H57" s="1589" t="s">
        <v>5665</v>
      </c>
      <c r="N57" s="1330">
        <f t="shared" si="6"/>
        <v>78.650000000000006</v>
      </c>
      <c r="O57" s="1544" t="s">
        <v>5091</v>
      </c>
      <c r="P57" s="1606" t="str">
        <f>_xlfn.XLOOKUP(O57,unique_list!F:F,unique_list!P:P)</f>
        <v>LINKED-X</v>
      </c>
      <c r="Q57" s="1551" t="str">
        <f>_xlfn.XLOOKUP(O57,unique_list!F:F,unique_list!Q:Q)</f>
        <v>C-1.1-001</v>
      </c>
      <c r="R57" s="1544" t="s">
        <v>5753</v>
      </c>
      <c r="T57" s="1583">
        <f>N57-_xlfn.XLOOKUP(O57,'Section B - Private Patients'!T:T,'Section B - Private Patients'!K:K)</f>
        <v>-0.29999999999999716</v>
      </c>
      <c r="U57" s="1544" t="str">
        <f t="shared" si="3"/>
        <v>B</v>
      </c>
    </row>
    <row r="58" spans="1:21" x14ac:dyDescent="0.25">
      <c r="A58" s="1544" t="s">
        <v>5711</v>
      </c>
      <c r="B58" s="1544" t="str">
        <f t="shared" si="5"/>
        <v>B</v>
      </c>
      <c r="C58" s="1548" t="s">
        <v>4204</v>
      </c>
      <c r="D58" s="1544" t="s">
        <v>890</v>
      </c>
      <c r="E58" s="1544">
        <v>90006584</v>
      </c>
      <c r="F58" s="1579">
        <f t="shared" si="7"/>
        <v>45555</v>
      </c>
      <c r="G58" s="1579">
        <f t="shared" si="8"/>
        <v>45735</v>
      </c>
      <c r="H58" s="1589" t="s">
        <v>5665</v>
      </c>
      <c r="N58" s="1330">
        <f t="shared" si="6"/>
        <v>164.5</v>
      </c>
      <c r="O58" s="1544" t="s">
        <v>5082</v>
      </c>
      <c r="P58" s="1606" t="str">
        <f>_xlfn.XLOOKUP(O58,unique_list!F:F,unique_list!P:P)</f>
        <v>LINKED-X</v>
      </c>
      <c r="Q58" s="1551" t="str">
        <f>_xlfn.XLOOKUP(O58,unique_list!F:F,unique_list!Q:Q)</f>
        <v>C-1.2-011</v>
      </c>
      <c r="T58" s="1583">
        <f>N58-_xlfn.XLOOKUP(O58,'Section B - Private Patients'!T:T,'Section B - Private Patients'!K:K)</f>
        <v>-5.0000000000011369E-2</v>
      </c>
      <c r="U58" s="1544" t="str">
        <f t="shared" si="3"/>
        <v>B</v>
      </c>
    </row>
    <row r="59" spans="1:21" x14ac:dyDescent="0.25">
      <c r="A59" s="1544" t="s">
        <v>1914</v>
      </c>
      <c r="B59" s="1544" t="str">
        <f t="shared" si="5"/>
        <v>C</v>
      </c>
      <c r="C59" s="1544" t="s">
        <v>1490</v>
      </c>
      <c r="D59" s="1544" t="s">
        <v>1489</v>
      </c>
      <c r="E59" s="1544">
        <v>90007167</v>
      </c>
      <c r="F59" s="1579">
        <f t="shared" si="7"/>
        <v>45555</v>
      </c>
      <c r="G59" s="1579">
        <f t="shared" si="8"/>
        <v>45735</v>
      </c>
      <c r="H59" s="1589" t="s">
        <v>5665</v>
      </c>
      <c r="N59" s="1330">
        <f t="shared" si="6"/>
        <v>78.650000000000006</v>
      </c>
      <c r="O59" s="1544" t="s">
        <v>5260</v>
      </c>
      <c r="P59" s="1606" t="str">
        <f>_xlfn.XLOOKUP(O59,unique_list!F:F,unique_list!P:P)</f>
        <v>LINKED</v>
      </c>
      <c r="Q59" s="1551" t="str">
        <f>_xlfn.XLOOKUP(O59,unique_list!F:F,unique_list!Q:Q)</f>
        <v>C-1.1-001</v>
      </c>
      <c r="R59" s="1544" t="s">
        <v>5727</v>
      </c>
      <c r="T59" s="1583">
        <f>N59-_xlfn.XLOOKUP(O59,'Section C - Psych &amp; Mental Hlth'!T:T,'Section C - Psych &amp; Mental Hlth'!K:K)</f>
        <v>-0.29999999999999716</v>
      </c>
      <c r="U59" s="1544" t="str">
        <f t="shared" si="3"/>
        <v>C</v>
      </c>
    </row>
    <row r="60" spans="1:21" x14ac:dyDescent="0.25">
      <c r="A60" s="1544" t="s">
        <v>1914</v>
      </c>
      <c r="B60" s="1544" t="str">
        <f t="shared" si="5"/>
        <v>C</v>
      </c>
      <c r="C60" s="1544" t="s">
        <v>1488</v>
      </c>
      <c r="D60" s="1544" t="s">
        <v>1487</v>
      </c>
      <c r="E60" s="1544">
        <v>90005675</v>
      </c>
      <c r="F60" s="1579">
        <f t="shared" si="7"/>
        <v>45555</v>
      </c>
      <c r="G60" s="1579">
        <f t="shared" si="8"/>
        <v>45735</v>
      </c>
      <c r="H60" s="1589" t="s">
        <v>5665</v>
      </c>
      <c r="N60" s="1330">
        <f t="shared" si="6"/>
        <v>78.650000000000006</v>
      </c>
      <c r="O60" s="1544" t="s">
        <v>5261</v>
      </c>
      <c r="P60" s="1606" t="str">
        <f>_xlfn.XLOOKUP(O60,unique_list!F:F,unique_list!P:P)</f>
        <v>LINKED</v>
      </c>
      <c r="Q60" s="1551" t="str">
        <f>_xlfn.XLOOKUP(O60,unique_list!F:F,unique_list!Q:Q)</f>
        <v>C-1.1-001</v>
      </c>
      <c r="R60" s="1544" t="s">
        <v>5727</v>
      </c>
      <c r="T60" s="1583">
        <f>N60-_xlfn.XLOOKUP(O60,'Section C - Psych &amp; Mental Hlth'!T:T,'Section C - Psych &amp; Mental Hlth'!K:K)</f>
        <v>-0.29999999999999716</v>
      </c>
      <c r="U60" s="1544" t="str">
        <f t="shared" si="3"/>
        <v>C</v>
      </c>
    </row>
    <row r="61" spans="1:21" x14ac:dyDescent="0.25">
      <c r="A61" s="1544" t="s">
        <v>1914</v>
      </c>
      <c r="B61" s="1544" t="str">
        <f t="shared" si="5"/>
        <v>C</v>
      </c>
      <c r="C61" s="1603" t="s">
        <v>1505</v>
      </c>
      <c r="D61" s="1603" t="s">
        <v>1485</v>
      </c>
      <c r="E61" s="1648">
        <v>90006371</v>
      </c>
      <c r="F61" s="1579">
        <f t="shared" si="7"/>
        <v>45555</v>
      </c>
      <c r="G61" s="1579">
        <f t="shared" si="8"/>
        <v>45735</v>
      </c>
      <c r="H61" s="1589" t="s">
        <v>5665</v>
      </c>
      <c r="N61" s="1330">
        <f t="shared" si="6"/>
        <v>59.95</v>
      </c>
      <c r="O61" s="1544" t="s">
        <v>5264</v>
      </c>
      <c r="P61" s="1606" t="str">
        <f>_xlfn.XLOOKUP(O61,unique_list!F:F,unique_list!P:P)</f>
        <v>LINKED</v>
      </c>
      <c r="Q61" s="1551" t="str">
        <f>_xlfn.XLOOKUP(O61,unique_list!F:F,unique_list!Q:Q)</f>
        <v>C-1.1-002</v>
      </c>
      <c r="T61" s="1583">
        <f>N61-_xlfn.XLOOKUP(O61,'Section C - Psych &amp; Mental Hlth'!T:T,'Section C - Psych &amp; Mental Hlth'!K:K)</f>
        <v>-0.25</v>
      </c>
      <c r="U61" s="1544" t="str">
        <f t="shared" si="3"/>
        <v>C</v>
      </c>
    </row>
    <row r="62" spans="1:21" x14ac:dyDescent="0.25">
      <c r="A62" s="1544" t="s">
        <v>1914</v>
      </c>
      <c r="B62" s="1544" t="str">
        <f t="shared" si="5"/>
        <v>C</v>
      </c>
      <c r="C62" s="1544" t="s">
        <v>1957</v>
      </c>
      <c r="D62" s="1544" t="s">
        <v>1509</v>
      </c>
      <c r="E62" s="1544">
        <v>90007170</v>
      </c>
      <c r="F62" s="1579">
        <f t="shared" si="7"/>
        <v>45555</v>
      </c>
      <c r="G62" s="1579">
        <f t="shared" si="8"/>
        <v>45735</v>
      </c>
      <c r="H62" s="1589" t="s">
        <v>5665</v>
      </c>
      <c r="N62" s="1330">
        <f t="shared" si="6"/>
        <v>78.650000000000006</v>
      </c>
      <c r="O62" s="1544" t="s">
        <v>5266</v>
      </c>
      <c r="P62" s="1606" t="str">
        <f>_xlfn.XLOOKUP(O62,unique_list!F:F,unique_list!P:P)</f>
        <v>LINKED</v>
      </c>
      <c r="Q62" s="1551" t="str">
        <f>_xlfn.XLOOKUP(O62,unique_list!F:F,unique_list!Q:Q)</f>
        <v>C-1.1-001</v>
      </c>
      <c r="R62" s="1544" t="s">
        <v>5718</v>
      </c>
      <c r="S62" s="1544" t="s">
        <v>5750</v>
      </c>
      <c r="T62" s="1583">
        <f>N62-_xlfn.XLOOKUP(O62,'Section C - Psych &amp; Mental Hlth'!T:T,'Section C - Psych &amp; Mental Hlth'!K:K)</f>
        <v>-0.29999999999999716</v>
      </c>
      <c r="U62" s="1544" t="str">
        <f t="shared" si="3"/>
        <v>C</v>
      </c>
    </row>
    <row r="63" spans="1:21" x14ac:dyDescent="0.25">
      <c r="A63" s="1544" t="s">
        <v>1914</v>
      </c>
      <c r="B63" s="1544" t="str">
        <f t="shared" si="5"/>
        <v>C</v>
      </c>
      <c r="C63" s="1544" t="s">
        <v>1499</v>
      </c>
      <c r="D63" s="1544" t="s">
        <v>1498</v>
      </c>
      <c r="E63" s="1544">
        <v>90007172</v>
      </c>
      <c r="F63" s="1579">
        <f t="shared" si="7"/>
        <v>45555</v>
      </c>
      <c r="G63" s="1579">
        <f t="shared" si="8"/>
        <v>45735</v>
      </c>
      <c r="H63" s="1589" t="s">
        <v>5665</v>
      </c>
      <c r="N63" s="1330">
        <f t="shared" si="6"/>
        <v>78.650000000000006</v>
      </c>
      <c r="O63" s="1544" t="s">
        <v>5268</v>
      </c>
      <c r="P63" s="1606" t="str">
        <f>_xlfn.XLOOKUP(O63,unique_list!F:F,unique_list!P:P)</f>
        <v>LINKED</v>
      </c>
      <c r="Q63" s="1551" t="str">
        <f>_xlfn.XLOOKUP(O63,unique_list!F:F,unique_list!Q:Q)</f>
        <v>C-1.1-001</v>
      </c>
      <c r="R63" s="1544" t="s">
        <v>5724</v>
      </c>
      <c r="T63" s="1583">
        <f>N63-_xlfn.XLOOKUP(O63,'Section C - Psych &amp; Mental Hlth'!T:T,'Section C - Psych &amp; Mental Hlth'!K:K)</f>
        <v>-0.29999999999999716</v>
      </c>
      <c r="U63" s="1544" t="str">
        <f t="shared" si="3"/>
        <v>C</v>
      </c>
    </row>
    <row r="64" spans="1:21" x14ac:dyDescent="0.25">
      <c r="A64" s="1544" t="s">
        <v>1914</v>
      </c>
      <c r="B64" s="1544" t="str">
        <f t="shared" si="5"/>
        <v>C</v>
      </c>
      <c r="C64" s="1544" t="s">
        <v>1513</v>
      </c>
      <c r="D64" s="1544" t="s">
        <v>1512</v>
      </c>
      <c r="E64" s="1544">
        <v>90006374</v>
      </c>
      <c r="F64" s="1579">
        <f t="shared" si="7"/>
        <v>45555</v>
      </c>
      <c r="G64" s="1579">
        <f t="shared" si="8"/>
        <v>45735</v>
      </c>
      <c r="H64" s="1589" t="s">
        <v>5665</v>
      </c>
      <c r="N64" s="1330">
        <f t="shared" si="6"/>
        <v>59.95</v>
      </c>
      <c r="O64" s="1544" t="s">
        <v>5269</v>
      </c>
      <c r="P64" s="1606" t="str">
        <f>_xlfn.XLOOKUP(O64,unique_list!F:F,unique_list!P:P)</f>
        <v>LINKED</v>
      </c>
      <c r="Q64" s="1551" t="str">
        <f>_xlfn.XLOOKUP(O64,unique_list!F:F,unique_list!Q:Q)</f>
        <v>C-1.1-002</v>
      </c>
      <c r="R64" s="1544" t="s">
        <v>5724</v>
      </c>
      <c r="T64" s="1583">
        <f>N64-_xlfn.XLOOKUP(O64,'Section C - Psych &amp; Mental Hlth'!T:T,'Section C - Psych &amp; Mental Hlth'!K:K)</f>
        <v>-0.25</v>
      </c>
      <c r="U64" s="1544" t="str">
        <f t="shared" si="3"/>
        <v>C</v>
      </c>
    </row>
    <row r="65" spans="1:21" x14ac:dyDescent="0.25">
      <c r="A65" s="1544" t="s">
        <v>1914</v>
      </c>
      <c r="B65" s="1544" t="str">
        <f t="shared" si="5"/>
        <v>C</v>
      </c>
      <c r="C65" s="1544" t="s">
        <v>1515</v>
      </c>
      <c r="D65" s="1544" t="s">
        <v>1514</v>
      </c>
      <c r="E65" s="1544">
        <v>90007174</v>
      </c>
      <c r="F65" s="1579">
        <f t="shared" si="7"/>
        <v>45555</v>
      </c>
      <c r="G65" s="1579">
        <f t="shared" si="8"/>
        <v>45735</v>
      </c>
      <c r="H65" s="1589" t="s">
        <v>5665</v>
      </c>
      <c r="N65" s="1330">
        <f t="shared" si="6"/>
        <v>59.95</v>
      </c>
      <c r="O65" s="1544" t="s">
        <v>5273</v>
      </c>
      <c r="P65" s="1606" t="str">
        <f>_xlfn.XLOOKUP(O65,unique_list!F:F,unique_list!P:P)</f>
        <v>LINKED</v>
      </c>
      <c r="Q65" s="1551" t="str">
        <f>_xlfn.XLOOKUP(O65,unique_list!F:F,unique_list!Q:Q)</f>
        <v>C-1.1-002</v>
      </c>
      <c r="R65" s="1544" t="s">
        <v>5718</v>
      </c>
      <c r="S65" s="1544" t="s">
        <v>5729</v>
      </c>
      <c r="T65" s="1583">
        <f>N65-_xlfn.XLOOKUP(O65,'Section C - Psych &amp; Mental Hlth'!T:T,'Section C - Psych &amp; Mental Hlth'!K:K)</f>
        <v>-0.25</v>
      </c>
      <c r="U65" s="1544" t="str">
        <f t="shared" si="3"/>
        <v>C</v>
      </c>
    </row>
    <row r="66" spans="1:21" x14ac:dyDescent="0.25">
      <c r="A66" s="1544" t="s">
        <v>1914</v>
      </c>
      <c r="B66" s="1544" t="str">
        <f t="shared" si="5"/>
        <v>C</v>
      </c>
      <c r="C66" s="1544" t="s">
        <v>1533</v>
      </c>
      <c r="D66" s="1544" t="s">
        <v>1532</v>
      </c>
      <c r="E66" s="1544">
        <v>90006375</v>
      </c>
      <c r="F66" s="1579">
        <f t="shared" si="7"/>
        <v>45555</v>
      </c>
      <c r="G66" s="1579">
        <f t="shared" si="8"/>
        <v>45735</v>
      </c>
      <c r="H66" s="1589" t="s">
        <v>5665</v>
      </c>
      <c r="N66" s="1330">
        <f t="shared" si="6"/>
        <v>18.7</v>
      </c>
      <c r="O66" s="1544" t="s">
        <v>5274</v>
      </c>
      <c r="P66" s="1606" t="str">
        <f>_xlfn.XLOOKUP(O66,unique_list!F:F,unique_list!P:P)</f>
        <v>LINKED</v>
      </c>
      <c r="Q66" s="1551" t="str">
        <f>_xlfn.XLOOKUP(O66,unique_list!F:F,unique_list!Q:Q)</f>
        <v>C-1.1-005</v>
      </c>
      <c r="T66" s="1583">
        <f>N66-_xlfn.XLOOKUP(O66,'Section C - Psych &amp; Mental Hlth'!T:T,'Section C - Psych &amp; Mental Hlth'!K:K)</f>
        <v>-5.0000000000000711E-2</v>
      </c>
      <c r="U66" s="1544" t="str">
        <f t="shared" si="3"/>
        <v>C</v>
      </c>
    </row>
    <row r="67" spans="1:21" x14ac:dyDescent="0.25">
      <c r="A67" s="1544" t="s">
        <v>1914</v>
      </c>
      <c r="B67" s="1544" t="str">
        <f t="shared" si="5"/>
        <v>C</v>
      </c>
      <c r="C67" s="1544" t="s">
        <v>1535</v>
      </c>
      <c r="D67" s="1544" t="s">
        <v>1534</v>
      </c>
      <c r="E67" s="1544">
        <v>90007175</v>
      </c>
      <c r="F67" s="1579">
        <f t="shared" si="7"/>
        <v>45555</v>
      </c>
      <c r="G67" s="1579">
        <f t="shared" si="8"/>
        <v>45735</v>
      </c>
      <c r="H67" s="1589" t="s">
        <v>5665</v>
      </c>
      <c r="N67" s="1330">
        <f t="shared" si="6"/>
        <v>18.7</v>
      </c>
      <c r="O67" s="1544" t="s">
        <v>5275</v>
      </c>
      <c r="P67" s="1606" t="str">
        <f>_xlfn.XLOOKUP(O67,unique_list!F:F,unique_list!P:P)</f>
        <v>LINKED</v>
      </c>
      <c r="Q67" s="1551" t="str">
        <f>_xlfn.XLOOKUP(O67,unique_list!F:F,unique_list!Q:Q)</f>
        <v>C-1.1-005</v>
      </c>
      <c r="R67" s="1544" t="s">
        <v>5724</v>
      </c>
      <c r="T67" s="1583">
        <f>N67-_xlfn.XLOOKUP(O67,'Section C - Psych &amp; Mental Hlth'!T:T,'Section C - Psych &amp; Mental Hlth'!K:K)</f>
        <v>-5.0000000000000711E-2</v>
      </c>
      <c r="U67" s="1544" t="str">
        <f t="shared" si="3"/>
        <v>C</v>
      </c>
    </row>
    <row r="68" spans="1:21" x14ac:dyDescent="0.25">
      <c r="A68" s="1544" t="s">
        <v>1914</v>
      </c>
      <c r="B68" s="1544" t="str">
        <f t="shared" si="5"/>
        <v>C</v>
      </c>
      <c r="C68" s="1544" t="s">
        <v>1522</v>
      </c>
      <c r="D68" s="1544" t="s">
        <v>1521</v>
      </c>
      <c r="E68" s="1544">
        <v>90005588</v>
      </c>
      <c r="F68" s="1579">
        <f t="shared" si="7"/>
        <v>45555</v>
      </c>
      <c r="G68" s="1579">
        <f t="shared" si="8"/>
        <v>45735</v>
      </c>
      <c r="H68" s="1589" t="s">
        <v>5665</v>
      </c>
      <c r="N68" s="1330">
        <f t="shared" si="6"/>
        <v>205.75</v>
      </c>
      <c r="O68" s="1544" t="s">
        <v>5276</v>
      </c>
      <c r="P68" s="1606" t="str">
        <f>_xlfn.XLOOKUP(O68,unique_list!F:F,unique_list!P:P)</f>
        <v>LINKED</v>
      </c>
      <c r="Q68" s="1551" t="str">
        <f>_xlfn.XLOOKUP(O68,unique_list!F:F,unique_list!Q:Q)</f>
        <v>C-1.1-012</v>
      </c>
      <c r="T68" s="1583">
        <f>N68-_xlfn.XLOOKUP(O68,'Section C - Psych &amp; Mental Hlth'!T:T,'Section C - Psych &amp; Mental Hlth'!K:K)</f>
        <v>-0.25</v>
      </c>
      <c r="U68" s="1544" t="str">
        <f t="shared" si="3"/>
        <v>C</v>
      </c>
    </row>
    <row r="69" spans="1:21" x14ac:dyDescent="0.25">
      <c r="A69" s="1544" t="s">
        <v>1914</v>
      </c>
      <c r="B69" s="1544" t="str">
        <f t="shared" si="5"/>
        <v>C</v>
      </c>
      <c r="C69" s="1544" t="s">
        <v>1524</v>
      </c>
      <c r="D69" s="1544" t="s">
        <v>1523</v>
      </c>
      <c r="E69" s="1544">
        <v>90007176</v>
      </c>
      <c r="F69" s="1579">
        <f t="shared" si="7"/>
        <v>45555</v>
      </c>
      <c r="G69" s="1579">
        <f t="shared" si="8"/>
        <v>45735</v>
      </c>
      <c r="H69" s="1589" t="s">
        <v>5665</v>
      </c>
      <c r="N69" s="1330">
        <f t="shared" si="6"/>
        <v>59.95</v>
      </c>
      <c r="O69" s="1544" t="s">
        <v>5277</v>
      </c>
      <c r="P69" s="1606" t="str">
        <f>_xlfn.XLOOKUP(O69,unique_list!F:F,unique_list!P:P)</f>
        <v>LINKED</v>
      </c>
      <c r="Q69" s="1551" t="str">
        <f>_xlfn.XLOOKUP(O69,unique_list!F:F,unique_list!Q:Q)</f>
        <v>C-1.1-002</v>
      </c>
      <c r="T69" s="1583">
        <f>N69-_xlfn.XLOOKUP(O69,'Section C - Psych &amp; Mental Hlth'!T:T,'Section C - Psych &amp; Mental Hlth'!K:K)</f>
        <v>-0.25</v>
      </c>
      <c r="U69" s="1544" t="str">
        <f t="shared" si="3"/>
        <v>C</v>
      </c>
    </row>
    <row r="70" spans="1:21" x14ac:dyDescent="0.25">
      <c r="A70" s="1544" t="s">
        <v>1914</v>
      </c>
      <c r="B70" s="1544" t="str">
        <f t="shared" si="5"/>
        <v>C</v>
      </c>
      <c r="C70" s="1544" t="s">
        <v>1531</v>
      </c>
      <c r="D70" s="1544" t="s">
        <v>1530</v>
      </c>
      <c r="E70" s="1544">
        <v>90007177</v>
      </c>
      <c r="F70" s="1579">
        <f t="shared" si="7"/>
        <v>45555</v>
      </c>
      <c r="G70" s="1579">
        <f t="shared" si="8"/>
        <v>45735</v>
      </c>
      <c r="H70" s="1589" t="s">
        <v>5665</v>
      </c>
      <c r="N70" s="1330">
        <f t="shared" si="6"/>
        <v>18.7</v>
      </c>
      <c r="O70" s="1544" t="s">
        <v>5278</v>
      </c>
      <c r="P70" s="1606" t="str">
        <f>_xlfn.XLOOKUP(O70,unique_list!F:F,unique_list!P:P)</f>
        <v>LINKED</v>
      </c>
      <c r="Q70" s="1551" t="str">
        <f>_xlfn.XLOOKUP(O70,unique_list!F:F,unique_list!Q:Q)</f>
        <v>C-1.1-005</v>
      </c>
      <c r="T70" s="1583">
        <f>N70-_xlfn.XLOOKUP(O70,'Section C - Psych &amp; Mental Hlth'!T:T,'Section C - Psych &amp; Mental Hlth'!K:K)</f>
        <v>-5.0000000000000711E-2</v>
      </c>
      <c r="U70" s="1544" t="str">
        <f t="shared" si="3"/>
        <v>C</v>
      </c>
    </row>
    <row r="71" spans="1:21" x14ac:dyDescent="0.25">
      <c r="A71" s="1544" t="s">
        <v>5625</v>
      </c>
      <c r="B71" s="1544" t="str">
        <f t="shared" si="5"/>
        <v>D</v>
      </c>
      <c r="C71" s="1544" t="s">
        <v>1378</v>
      </c>
      <c r="D71" s="1544" t="s">
        <v>1946</v>
      </c>
      <c r="E71" s="1544">
        <v>90006378</v>
      </c>
      <c r="F71" s="1579">
        <f t="shared" si="7"/>
        <v>45555</v>
      </c>
      <c r="G71" s="1579">
        <f t="shared" si="8"/>
        <v>45735</v>
      </c>
      <c r="H71" s="1589" t="s">
        <v>5665</v>
      </c>
      <c r="N71" s="1330">
        <f t="shared" si="6"/>
        <v>63.57</v>
      </c>
      <c r="O71" s="1544" t="s">
        <v>5285</v>
      </c>
      <c r="P71" s="1606" t="str">
        <f>_xlfn.XLOOKUP(O71,unique_list!F:F,unique_list!P:P)</f>
        <v>LINKED</v>
      </c>
      <c r="Q71" s="1551" t="str">
        <f>_xlfn.XLOOKUP(O71,unique_list!F:F,unique_list!Q:Q)</f>
        <v>D-1.1-004</v>
      </c>
      <c r="R71" s="1544" t="s">
        <v>5738</v>
      </c>
      <c r="T71" s="1583">
        <f>N71-_xlfn.XLOOKUP(O71,'Section D - Res Com.Care, MPHS '!T:T,'Section D - Res Com.Care, MPHS '!K:K)</f>
        <v>-0.25</v>
      </c>
      <c r="U71" s="1544" t="str">
        <f t="shared" si="3"/>
        <v>D</v>
      </c>
    </row>
    <row r="72" spans="1:21" x14ac:dyDescent="0.25">
      <c r="A72" s="1544" t="s">
        <v>5625</v>
      </c>
      <c r="B72" s="1544" t="str">
        <f t="shared" si="5"/>
        <v>D</v>
      </c>
      <c r="C72" s="1544" t="s">
        <v>1394</v>
      </c>
      <c r="D72" s="1544" t="s">
        <v>1393</v>
      </c>
      <c r="E72" s="1544">
        <v>90007181</v>
      </c>
      <c r="F72" s="1579">
        <f t="shared" si="7"/>
        <v>45555</v>
      </c>
      <c r="G72" s="1579">
        <f t="shared" si="8"/>
        <v>45735</v>
      </c>
      <c r="H72" s="1589" t="s">
        <v>5665</v>
      </c>
      <c r="N72" s="1330">
        <f t="shared" si="6"/>
        <v>63.57</v>
      </c>
      <c r="O72" s="1544" t="s">
        <v>5286</v>
      </c>
      <c r="P72" s="1606" t="str">
        <f>_xlfn.XLOOKUP(O72,unique_list!F:F,unique_list!P:P)</f>
        <v>LINKED</v>
      </c>
      <c r="Q72" s="1551" t="str">
        <f>_xlfn.XLOOKUP(O72,unique_list!F:F,unique_list!Q:Q)</f>
        <v>D-1.1-004</v>
      </c>
      <c r="R72" s="1544" t="s">
        <v>5735</v>
      </c>
      <c r="T72" s="1583">
        <f>N72-_xlfn.XLOOKUP(O72,'Section D - Res Com.Care, MPHS '!T:T,'Section D - Res Com.Care, MPHS '!K:K)</f>
        <v>-0.25</v>
      </c>
      <c r="U72" s="1544" t="str">
        <f t="shared" si="3"/>
        <v>D</v>
      </c>
    </row>
    <row r="73" spans="1:21" x14ac:dyDescent="0.25">
      <c r="A73" s="1544" t="s">
        <v>5625</v>
      </c>
      <c r="B73" s="1544" t="str">
        <f t="shared" si="5"/>
        <v>D</v>
      </c>
      <c r="C73" s="1544" t="s">
        <v>1401</v>
      </c>
      <c r="D73" s="1544" t="s">
        <v>1400</v>
      </c>
      <c r="E73" s="1544">
        <v>90005978</v>
      </c>
      <c r="F73" s="1579">
        <f t="shared" si="7"/>
        <v>45555</v>
      </c>
      <c r="G73" s="1579">
        <f t="shared" si="8"/>
        <v>45735</v>
      </c>
      <c r="H73" s="1589" t="s">
        <v>5665</v>
      </c>
      <c r="N73" s="1330">
        <f t="shared" si="6"/>
        <v>63.57</v>
      </c>
      <c r="O73" s="1544" t="s">
        <v>5295</v>
      </c>
      <c r="P73" s="1606" t="str">
        <f>_xlfn.XLOOKUP(O73,unique_list!F:F,unique_list!P:P)</f>
        <v>LINKED</v>
      </c>
      <c r="Q73" s="1551" t="str">
        <f>_xlfn.XLOOKUP(O73,unique_list!F:F,unique_list!Q:Q)</f>
        <v>D-1.1-004</v>
      </c>
      <c r="R73" s="1544" t="s">
        <v>5738</v>
      </c>
      <c r="T73" s="1583">
        <f>N73-_xlfn.XLOOKUP(O73,'Section D - Res Com.Care, MPHS '!T:T,'Section D - Res Com.Care, MPHS '!K:K)</f>
        <v>-0.25</v>
      </c>
      <c r="U73" s="1544" t="str">
        <f t="shared" si="3"/>
        <v>D</v>
      </c>
    </row>
    <row r="74" spans="1:21" x14ac:dyDescent="0.25">
      <c r="A74" s="1544" t="s">
        <v>5625</v>
      </c>
      <c r="B74" s="1544" t="str">
        <f t="shared" si="5"/>
        <v>D</v>
      </c>
      <c r="C74" s="1544" t="s">
        <v>1419</v>
      </c>
      <c r="D74" s="1643" t="s">
        <v>6181</v>
      </c>
      <c r="E74" s="1544">
        <v>90007190</v>
      </c>
      <c r="F74" s="1579">
        <f t="shared" si="7"/>
        <v>45555</v>
      </c>
      <c r="G74" s="1579">
        <f t="shared" si="8"/>
        <v>45735</v>
      </c>
      <c r="H74" s="1589" t="s">
        <v>5665</v>
      </c>
      <c r="N74" s="1330">
        <f t="shared" si="6"/>
        <v>13.09</v>
      </c>
      <c r="O74" s="1544" t="s">
        <v>5304</v>
      </c>
      <c r="P74" s="1606" t="str">
        <f>_xlfn.XLOOKUP(O74,unique_list!F:F,unique_list!P:P)</f>
        <v>LINKED</v>
      </c>
      <c r="Q74" s="1551" t="str">
        <f>_xlfn.XLOOKUP(O74,unique_list!F:F,unique_list!Q:Q)</f>
        <v>D-1.3-001</v>
      </c>
      <c r="S74" s="1544" t="s">
        <v>5734</v>
      </c>
      <c r="T74" s="1583">
        <f>N74-_xlfn.XLOOKUP(O74,'Section D - Res Com.Care, MPHS '!T:T,'Section D - Res Com.Care, MPHS '!K:K)</f>
        <v>-5.0000000000000711E-2</v>
      </c>
      <c r="U74" s="1544" t="str">
        <f t="shared" si="3"/>
        <v>D</v>
      </c>
    </row>
    <row r="75" spans="1:21" x14ac:dyDescent="0.25">
      <c r="A75" s="1544" t="s">
        <v>5625</v>
      </c>
      <c r="B75" s="1544" t="str">
        <f t="shared" si="5"/>
        <v>D</v>
      </c>
      <c r="C75" s="1544" t="s">
        <v>1475</v>
      </c>
      <c r="D75" s="1544" t="s">
        <v>1474</v>
      </c>
      <c r="E75" s="1544">
        <v>90005782</v>
      </c>
      <c r="F75" s="1579">
        <f t="shared" si="7"/>
        <v>45555</v>
      </c>
      <c r="G75" s="1579">
        <f t="shared" si="8"/>
        <v>45735</v>
      </c>
      <c r="H75" s="1589" t="s">
        <v>5665</v>
      </c>
      <c r="N75" s="1330">
        <f t="shared" si="6"/>
        <v>63.57</v>
      </c>
      <c r="O75" s="1544" t="s">
        <v>5390</v>
      </c>
      <c r="P75" s="1606" t="str">
        <f>_xlfn.XLOOKUP(O75,unique_list!F:F,unique_list!P:P)</f>
        <v>LINKED</v>
      </c>
      <c r="Q75" s="1551" t="str">
        <f>_xlfn.XLOOKUP(O75,unique_list!F:F,unique_list!Q:Q)</f>
        <v>D-1.1-004</v>
      </c>
      <c r="S75" s="1544" t="s">
        <v>5740</v>
      </c>
      <c r="T75" s="1583">
        <f>N75-_xlfn.XLOOKUP(O75,'Section D - Res Com.Care, MPHS '!T:T,'Section D - Res Com.Care, MPHS '!K:K)</f>
        <v>-0.25</v>
      </c>
      <c r="U75" s="1544" t="str">
        <f t="shared" si="3"/>
        <v>D</v>
      </c>
    </row>
    <row r="76" spans="1:21" x14ac:dyDescent="0.25">
      <c r="A76" s="1544" t="s">
        <v>5625</v>
      </c>
      <c r="B76" s="1544" t="str">
        <f t="shared" si="5"/>
        <v>D</v>
      </c>
      <c r="C76" s="1544" t="s">
        <v>1538</v>
      </c>
      <c r="D76" s="1544" t="s">
        <v>1537</v>
      </c>
      <c r="E76" s="1544">
        <v>90007228</v>
      </c>
      <c r="F76" s="1579">
        <f t="shared" si="7"/>
        <v>45555</v>
      </c>
      <c r="G76" s="1579">
        <f t="shared" si="8"/>
        <v>45735</v>
      </c>
      <c r="H76" s="1589" t="s">
        <v>5665</v>
      </c>
      <c r="N76" s="1330">
        <f t="shared" si="6"/>
        <v>63.57</v>
      </c>
      <c r="O76" s="1544" t="s">
        <v>5391</v>
      </c>
      <c r="P76" s="1606" t="str">
        <f>_xlfn.XLOOKUP(O76,unique_list!F:F,unique_list!P:P)</f>
        <v>LINKED</v>
      </c>
      <c r="Q76" s="1551" t="str">
        <f>_xlfn.XLOOKUP(O76,unique_list!F:F,unique_list!Q:Q)</f>
        <v>D-1.1-004</v>
      </c>
      <c r="R76" s="1544" t="s">
        <v>5766</v>
      </c>
      <c r="S76" s="1544" t="s">
        <v>5740</v>
      </c>
      <c r="T76" s="1583">
        <f>N76-_xlfn.XLOOKUP(O76,'Section D - Res Com.Care, MPHS '!T:T,'Section D - Res Com.Care, MPHS '!K:K)</f>
        <v>-0.25</v>
      </c>
      <c r="U76" s="1544" t="str">
        <f t="shared" si="3"/>
        <v>D</v>
      </c>
    </row>
    <row r="77" spans="1:21" x14ac:dyDescent="0.25">
      <c r="A77" s="1544" t="s">
        <v>5625</v>
      </c>
      <c r="B77" s="1544" t="str">
        <f t="shared" si="5"/>
        <v>D</v>
      </c>
      <c r="C77" s="1544" t="s">
        <v>1540</v>
      </c>
      <c r="D77" s="1544" t="s">
        <v>1539</v>
      </c>
      <c r="E77" s="1544">
        <v>90006402</v>
      </c>
      <c r="F77" s="1579">
        <f t="shared" si="7"/>
        <v>45555</v>
      </c>
      <c r="G77" s="1579">
        <f t="shared" si="8"/>
        <v>45735</v>
      </c>
      <c r="H77" s="1589" t="s">
        <v>5665</v>
      </c>
      <c r="N77" s="1330">
        <f t="shared" si="6"/>
        <v>63.57</v>
      </c>
      <c r="O77" s="1544" t="s">
        <v>5392</v>
      </c>
      <c r="P77" s="1606" t="str">
        <f>_xlfn.XLOOKUP(O77,unique_list!F:F,unique_list!P:P)</f>
        <v>LINKED</v>
      </c>
      <c r="Q77" s="1551" t="str">
        <f>_xlfn.XLOOKUP(O77,unique_list!F:F,unique_list!Q:Q)</f>
        <v>D-1.1-004</v>
      </c>
      <c r="R77" s="1544" t="s">
        <v>5766</v>
      </c>
      <c r="S77" s="1544" t="s">
        <v>5740</v>
      </c>
      <c r="T77" s="1583">
        <f>N77-_xlfn.XLOOKUP(O77,'Section D - Res Com.Care, MPHS '!T:T,'Section D - Res Com.Care, MPHS '!K:K)</f>
        <v>-0.25</v>
      </c>
      <c r="U77" s="1544" t="str">
        <f t="shared" si="3"/>
        <v>D</v>
      </c>
    </row>
    <row r="78" spans="1:21" x14ac:dyDescent="0.25">
      <c r="A78" s="1544" t="s">
        <v>5625</v>
      </c>
      <c r="B78" s="1544" t="str">
        <f t="shared" si="5"/>
        <v>D</v>
      </c>
      <c r="C78" s="1544" t="s">
        <v>1542</v>
      </c>
      <c r="D78" s="1544" t="s">
        <v>1541</v>
      </c>
      <c r="E78" s="1544">
        <v>90007229</v>
      </c>
      <c r="F78" s="1579">
        <f t="shared" si="7"/>
        <v>45555</v>
      </c>
      <c r="G78" s="1579">
        <f t="shared" si="8"/>
        <v>45735</v>
      </c>
      <c r="H78" s="1589" t="s">
        <v>5665</v>
      </c>
      <c r="N78" s="1330">
        <f t="shared" si="6"/>
        <v>63.57</v>
      </c>
      <c r="O78" s="1544" t="s">
        <v>5393</v>
      </c>
      <c r="P78" s="1606" t="str">
        <f>_xlfn.XLOOKUP(O78,unique_list!F:F,unique_list!P:P)</f>
        <v>LINKED</v>
      </c>
      <c r="Q78" s="1551" t="str">
        <f>_xlfn.XLOOKUP(O78,unique_list!F:F,unique_list!Q:Q)</f>
        <v>D-1.1-004</v>
      </c>
      <c r="R78" s="1544" t="s">
        <v>5766</v>
      </c>
      <c r="S78" s="1544" t="s">
        <v>5740</v>
      </c>
      <c r="T78" s="1583">
        <f>N78-_xlfn.XLOOKUP(O78,'Section D - Res Com.Care, MPHS '!T:T,'Section D - Res Com.Care, MPHS '!K:K)</f>
        <v>-0.25</v>
      </c>
      <c r="U78" s="1544" t="str">
        <f t="shared" si="3"/>
        <v>D</v>
      </c>
    </row>
    <row r="79" spans="1:21" x14ac:dyDescent="0.25">
      <c r="A79" s="1544" t="s">
        <v>5625</v>
      </c>
      <c r="B79" s="1544" t="str">
        <f t="shared" si="5"/>
        <v>D</v>
      </c>
      <c r="C79" s="1544" t="s">
        <v>1544</v>
      </c>
      <c r="D79" s="1544" t="s">
        <v>1543</v>
      </c>
      <c r="E79" s="1544">
        <v>90005989</v>
      </c>
      <c r="F79" s="1579">
        <f t="shared" si="7"/>
        <v>45555</v>
      </c>
      <c r="G79" s="1579">
        <f t="shared" si="8"/>
        <v>45735</v>
      </c>
      <c r="H79" s="1589" t="s">
        <v>5665</v>
      </c>
      <c r="N79" s="1330">
        <f t="shared" si="6"/>
        <v>63.57</v>
      </c>
      <c r="O79" s="1544" t="s">
        <v>5394</v>
      </c>
      <c r="P79" s="1606" t="str">
        <f>_xlfn.XLOOKUP(O79,unique_list!F:F,unique_list!P:P)</f>
        <v>LINKED</v>
      </c>
      <c r="Q79" s="1551" t="str">
        <f>_xlfn.XLOOKUP(O79,unique_list!F:F,unique_list!Q:Q)</f>
        <v>D-1.1-004</v>
      </c>
      <c r="S79" s="1544" t="s">
        <v>5740</v>
      </c>
      <c r="T79" s="1583">
        <f>N79-_xlfn.XLOOKUP(O79,'Section D - Res Com.Care, MPHS '!T:T,'Section D - Res Com.Care, MPHS '!K:K)</f>
        <v>-0.25</v>
      </c>
      <c r="U79" s="1544" t="str">
        <f t="shared" si="3"/>
        <v>D</v>
      </c>
    </row>
    <row r="80" spans="1:21" x14ac:dyDescent="0.25">
      <c r="A80" s="1544" t="s">
        <v>5625</v>
      </c>
      <c r="B80" s="1544" t="str">
        <f t="shared" si="5"/>
        <v>D</v>
      </c>
      <c r="C80" s="1544" t="s">
        <v>1546</v>
      </c>
      <c r="D80" s="1544" t="s">
        <v>1545</v>
      </c>
      <c r="E80" s="1544">
        <v>90007230</v>
      </c>
      <c r="F80" s="1579">
        <f t="shared" si="7"/>
        <v>45555</v>
      </c>
      <c r="G80" s="1579">
        <f t="shared" si="8"/>
        <v>45735</v>
      </c>
      <c r="H80" s="1589" t="s">
        <v>5665</v>
      </c>
      <c r="N80" s="1330">
        <f t="shared" si="6"/>
        <v>63.57</v>
      </c>
      <c r="O80" s="1544" t="s">
        <v>5395</v>
      </c>
      <c r="P80" s="1606" t="str">
        <f>_xlfn.XLOOKUP(O80,unique_list!F:F,unique_list!P:P)</f>
        <v>LINKED</v>
      </c>
      <c r="Q80" s="1551" t="str">
        <f>_xlfn.XLOOKUP(O80,unique_list!F:F,unique_list!Q:Q)</f>
        <v>D-1.1-004</v>
      </c>
      <c r="R80" s="1544" t="s">
        <v>5767</v>
      </c>
      <c r="S80" s="1544" t="s">
        <v>5740</v>
      </c>
      <c r="T80" s="1583">
        <f>N80-_xlfn.XLOOKUP(O80,'Section D - Res Com.Care, MPHS '!T:T,'Section D - Res Com.Care, MPHS '!K:K)</f>
        <v>-0.25</v>
      </c>
      <c r="U80" s="1544" t="str">
        <f t="shared" si="3"/>
        <v>D</v>
      </c>
    </row>
    <row r="81" spans="1:21" x14ac:dyDescent="0.25">
      <c r="A81" s="1544" t="s">
        <v>5625</v>
      </c>
      <c r="B81" s="1544" t="str">
        <f t="shared" si="5"/>
        <v>D</v>
      </c>
      <c r="C81" s="1544" t="s">
        <v>1548</v>
      </c>
      <c r="D81" s="1544" t="s">
        <v>1547</v>
      </c>
      <c r="E81" s="1544">
        <v>90006403</v>
      </c>
      <c r="F81" s="1579">
        <f t="shared" si="7"/>
        <v>45555</v>
      </c>
      <c r="G81" s="1579">
        <f t="shared" si="8"/>
        <v>45735</v>
      </c>
      <c r="H81" s="1589" t="s">
        <v>5665</v>
      </c>
      <c r="N81" s="1330">
        <f t="shared" si="6"/>
        <v>63.57</v>
      </c>
      <c r="O81" s="1544" t="s">
        <v>5396</v>
      </c>
      <c r="P81" s="1606" t="str">
        <f>_xlfn.XLOOKUP(O81,unique_list!F:F,unique_list!P:P)</f>
        <v>LINKED</v>
      </c>
      <c r="Q81" s="1551" t="str">
        <f>_xlfn.XLOOKUP(O81,unique_list!F:F,unique_list!Q:Q)</f>
        <v>D-1.1-004</v>
      </c>
      <c r="R81" s="1544" t="s">
        <v>5767</v>
      </c>
      <c r="S81" s="1544" t="s">
        <v>5740</v>
      </c>
      <c r="T81" s="1583">
        <f>N81-_xlfn.XLOOKUP(O81,'Section D - Res Com.Care, MPHS '!T:T,'Section D - Res Com.Care, MPHS '!K:K)</f>
        <v>-0.25</v>
      </c>
      <c r="U81" s="1544" t="str">
        <f t="shared" si="3"/>
        <v>D</v>
      </c>
    </row>
    <row r="82" spans="1:21" x14ac:dyDescent="0.25">
      <c r="A82" s="1544" t="s">
        <v>5625</v>
      </c>
      <c r="B82" s="1544" t="str">
        <f t="shared" si="5"/>
        <v>D</v>
      </c>
      <c r="C82" s="1544" t="s">
        <v>1465</v>
      </c>
      <c r="D82" s="1544" t="s">
        <v>1464</v>
      </c>
      <c r="E82" s="1544">
        <v>90007231</v>
      </c>
      <c r="F82" s="1579">
        <f t="shared" si="7"/>
        <v>45555</v>
      </c>
      <c r="G82" s="1579">
        <f t="shared" si="8"/>
        <v>45735</v>
      </c>
      <c r="H82" s="1589" t="s">
        <v>5665</v>
      </c>
      <c r="N82" s="1330">
        <f t="shared" si="6"/>
        <v>63.57</v>
      </c>
      <c r="O82" s="1544" t="s">
        <v>5397</v>
      </c>
      <c r="P82" s="1606" t="str">
        <f>_xlfn.XLOOKUP(O82,unique_list!F:F,unique_list!P:P)</f>
        <v>LINKED</v>
      </c>
      <c r="Q82" s="1551" t="str">
        <f>_xlfn.XLOOKUP(O82,unique_list!F:F,unique_list!Q:Q)</f>
        <v>D-1.1-004</v>
      </c>
      <c r="R82" s="1544" t="s">
        <v>5767</v>
      </c>
      <c r="S82" s="1544" t="s">
        <v>5740</v>
      </c>
      <c r="T82" s="1583">
        <f>N82-_xlfn.XLOOKUP(O82,'Section D - Res Com.Care, MPHS '!T:T,'Section D - Res Com.Care, MPHS '!K:K)</f>
        <v>-0.25</v>
      </c>
      <c r="U82" s="1544" t="str">
        <f t="shared" si="3"/>
        <v>D</v>
      </c>
    </row>
    <row r="83" spans="1:21" x14ac:dyDescent="0.25">
      <c r="A83" s="1544" t="s">
        <v>5625</v>
      </c>
      <c r="B83" s="1544" t="str">
        <f t="shared" si="5"/>
        <v>D</v>
      </c>
      <c r="C83" s="1544" t="s">
        <v>1467</v>
      </c>
      <c r="D83" s="1544" t="s">
        <v>1466</v>
      </c>
      <c r="E83" s="1544">
        <v>90005679</v>
      </c>
      <c r="F83" s="1579">
        <f t="shared" si="7"/>
        <v>45555</v>
      </c>
      <c r="G83" s="1579">
        <f t="shared" si="8"/>
        <v>45735</v>
      </c>
      <c r="H83" s="1589" t="s">
        <v>5665</v>
      </c>
      <c r="N83" s="1330">
        <f t="shared" si="6"/>
        <v>63.57</v>
      </c>
      <c r="O83" s="1544" t="s">
        <v>5398</v>
      </c>
      <c r="P83" s="1606" t="str">
        <f>_xlfn.XLOOKUP(O83,unique_list!F:F,unique_list!P:P)</f>
        <v>LINKED</v>
      </c>
      <c r="Q83" s="1551" t="str">
        <f>_xlfn.XLOOKUP(O83,unique_list!F:F,unique_list!Q:Q)</f>
        <v>D-1.1-004</v>
      </c>
      <c r="T83" s="1583">
        <f>N83-_xlfn.XLOOKUP(O83,'Section D - Res Com.Care, MPHS '!T:T,'Section D - Res Com.Care, MPHS '!K:K)</f>
        <v>-0.25</v>
      </c>
      <c r="U83" s="1544" t="str">
        <f t="shared" si="3"/>
        <v>D</v>
      </c>
    </row>
    <row r="84" spans="1:21" x14ac:dyDescent="0.25">
      <c r="A84" s="1544" t="s">
        <v>5625</v>
      </c>
      <c r="B84" s="1544" t="str">
        <f t="shared" si="5"/>
        <v>D</v>
      </c>
      <c r="C84" s="1544" t="s">
        <v>1549</v>
      </c>
      <c r="D84" s="1643" t="s">
        <v>6181</v>
      </c>
      <c r="E84" s="1544">
        <v>90007232</v>
      </c>
      <c r="F84" s="1579">
        <f t="shared" si="7"/>
        <v>45555</v>
      </c>
      <c r="G84" s="1579">
        <f t="shared" si="8"/>
        <v>45735</v>
      </c>
      <c r="H84" s="1589" t="s">
        <v>5665</v>
      </c>
      <c r="N84" s="1330">
        <f t="shared" si="6"/>
        <v>13.09</v>
      </c>
      <c r="O84" s="1544" t="s">
        <v>5399</v>
      </c>
      <c r="P84" s="1606" t="str">
        <f>_xlfn.XLOOKUP(O84,unique_list!F:F,unique_list!P:P)</f>
        <v>LINKED</v>
      </c>
      <c r="Q84" s="1551" t="str">
        <f>_xlfn.XLOOKUP(O84,unique_list!F:F,unique_list!Q:Q)</f>
        <v>D-1.3-001</v>
      </c>
      <c r="T84" s="1583">
        <f>N84-_xlfn.XLOOKUP(O84,'Section D - Res Com.Care, MPHS '!T:T,'Section D - Res Com.Care, MPHS '!K:K)</f>
        <v>-5.0000000000000711E-2</v>
      </c>
      <c r="U84" s="1544" t="str">
        <f t="shared" ref="U84" si="9">B84</f>
        <v>D</v>
      </c>
    </row>
  </sheetData>
  <autoFilter ref="A18:U18" xr:uid="{00000000-0001-0000-0400-000000000000}"/>
  <conditionalFormatting sqref="T19:T41">
    <cfRule type="cellIs" dxfId="58" priority="17" operator="lessThan">
      <formula>0</formula>
    </cfRule>
    <cfRule type="cellIs" dxfId="57" priority="18" operator="greaterThan">
      <formula>0</formula>
    </cfRule>
    <cfRule type="cellIs" dxfId="56" priority="19" operator="equal">
      <formula>0</formula>
    </cfRule>
  </conditionalFormatting>
  <conditionalFormatting sqref="T46:T48">
    <cfRule type="cellIs" dxfId="55" priority="11" operator="lessThan">
      <formula>0</formula>
    </cfRule>
    <cfRule type="cellIs" dxfId="54" priority="12" operator="greaterThan">
      <formula>0</formula>
    </cfRule>
    <cfRule type="cellIs" dxfId="53" priority="13" operator="equal">
      <formula>0</formula>
    </cfRule>
  </conditionalFormatting>
  <conditionalFormatting sqref="T49:T58">
    <cfRule type="cellIs" dxfId="52" priority="8" operator="lessThan">
      <formula>0</formula>
    </cfRule>
    <cfRule type="cellIs" dxfId="51" priority="9" operator="greaterThan">
      <formula>0</formula>
    </cfRule>
    <cfRule type="cellIs" dxfId="50" priority="10" operator="equal">
      <formula>0</formula>
    </cfRule>
  </conditionalFormatting>
  <conditionalFormatting sqref="T59:T70">
    <cfRule type="cellIs" dxfId="49" priority="5" operator="lessThan">
      <formula>0</formula>
    </cfRule>
    <cfRule type="cellIs" dxfId="48" priority="6" operator="greaterThan">
      <formula>0</formula>
    </cfRule>
    <cfRule type="cellIs" dxfId="47" priority="7" operator="equal">
      <formula>0</formula>
    </cfRule>
  </conditionalFormatting>
  <conditionalFormatting sqref="T71:T84">
    <cfRule type="cellIs" dxfId="46" priority="2" operator="lessThan">
      <formula>0</formula>
    </cfRule>
    <cfRule type="cellIs" dxfId="45" priority="3" operator="greaterThan">
      <formula>0</formula>
    </cfRule>
    <cfRule type="cellIs" dxfId="44" priority="4" operator="equal">
      <formula>0</formula>
    </cfRule>
  </conditionalFormatting>
  <conditionalFormatting sqref="P17">
    <cfRule type="containsText" dxfId="43" priority="1" operator="containsText" text="err">
      <formula>NOT(ISERROR(SEARCH("err",P17)))</formula>
    </cfRule>
  </conditionalFormatting>
  <hyperlinks>
    <hyperlink ref="E6" r:id="rId1" xr:uid="{D52F6799-F741-498D-BB03-6F985FB33A8A}"/>
    <hyperlink ref="E7" r:id="rId2" xr:uid="{FB39DDAA-1AAC-4BF1-ADEC-26131112275D}"/>
    <hyperlink ref="E12" r:id="rId3" xr:uid="{45F2318F-7E70-4B3B-B662-7C9A6856038C}"/>
    <hyperlink ref="E13" r:id="rId4" xr:uid="{37D0C9A0-8522-42CA-9276-9BFB04D1BDF0}"/>
    <hyperlink ref="E8" r:id="rId5" xr:uid="{E2B990DC-6AEA-449F-BEF5-AD60ED57C9F0}"/>
    <hyperlink ref="E15" r:id="rId6" xr:uid="{BFD4F2EE-A553-495C-B120-9A51DA587CB0}"/>
  </hyperlinks>
  <pageMargins left="0.7" right="0.7" top="0.75" bottom="0.75"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3C34E-A287-4920-BCA7-A55250945B7A}">
  <sheetPr codeName="Sheet18"/>
  <dimension ref="A1:AT69"/>
  <sheetViews>
    <sheetView topLeftCell="A61" workbookViewId="0">
      <selection activeCell="A67" sqref="A67"/>
    </sheetView>
  </sheetViews>
  <sheetFormatPr defaultColWidth="9.140625" defaultRowHeight="15" x14ac:dyDescent="0.25"/>
  <cols>
    <col min="1" max="1" width="11.85546875" style="1593" bestFit="1" customWidth="1"/>
    <col min="2" max="2" width="16.5703125" style="1598" customWidth="1"/>
    <col min="3" max="3" width="17.42578125" style="1593" customWidth="1"/>
    <col min="4" max="4" width="9.140625" style="1593"/>
    <col min="5" max="5" width="13.140625" style="1593" customWidth="1"/>
    <col min="6" max="16384" width="9.140625" style="1593"/>
  </cols>
  <sheetData>
    <row r="1" spans="1:46" x14ac:dyDescent="0.25">
      <c r="A1" s="1590"/>
      <c r="B1" s="1591" t="s">
        <v>6264</v>
      </c>
      <c r="C1" s="1592"/>
      <c r="D1" s="1592"/>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c r="AO1" s="1592"/>
      <c r="AP1" s="1592"/>
      <c r="AQ1" s="1592"/>
      <c r="AR1" s="1592"/>
      <c r="AS1" s="1592"/>
      <c r="AT1" s="1592"/>
    </row>
    <row r="2" spans="1:46" x14ac:dyDescent="0.25">
      <c r="A2" s="1590"/>
      <c r="B2" s="1594" t="s">
        <v>5666</v>
      </c>
      <c r="C2" s="1592"/>
      <c r="D2" s="1592"/>
      <c r="E2" s="1644" t="s">
        <v>6182</v>
      </c>
      <c r="F2" s="1645">
        <f>COUNTA(A5:A1048576)-3</f>
        <v>59</v>
      </c>
      <c r="G2" s="1592"/>
      <c r="H2" s="1592"/>
      <c r="I2" s="1592"/>
      <c r="J2" s="1592"/>
      <c r="K2" s="1592"/>
      <c r="L2" s="1592"/>
      <c r="M2" s="1592"/>
      <c r="N2" s="1592"/>
      <c r="O2" s="1592"/>
      <c r="P2" s="1592"/>
      <c r="Q2" s="1592"/>
      <c r="R2" s="1592"/>
      <c r="S2" s="1592"/>
      <c r="T2" s="1592"/>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c r="AT2" s="1592"/>
    </row>
    <row r="3" spans="1:46" x14ac:dyDescent="0.25">
      <c r="A3" s="1590" t="s">
        <v>6249</v>
      </c>
      <c r="B3" s="1595" t="s">
        <v>6250</v>
      </c>
      <c r="C3" s="1590"/>
      <c r="D3" s="1590"/>
      <c r="E3" s="1596" t="s">
        <v>6251</v>
      </c>
      <c r="F3" s="1596" t="s">
        <v>6252</v>
      </c>
      <c r="G3" s="1592"/>
      <c r="H3" s="1592"/>
      <c r="I3" s="1592"/>
      <c r="J3" s="1592"/>
      <c r="K3" s="1592"/>
      <c r="L3" s="1592"/>
      <c r="M3" s="1592"/>
      <c r="N3" s="1592"/>
      <c r="O3" s="1592"/>
      <c r="P3" s="1592"/>
      <c r="Q3" s="1592"/>
      <c r="R3" s="1592"/>
      <c r="S3" s="1592"/>
      <c r="T3" s="1592"/>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c r="AQ3" s="1592"/>
      <c r="AR3" s="1592"/>
      <c r="AS3" s="1592"/>
      <c r="AT3" s="1592"/>
    </row>
    <row r="4" spans="1:46" x14ac:dyDescent="0.25">
      <c r="A4" s="1590" t="s">
        <v>5658</v>
      </c>
      <c r="B4" s="1597" t="s">
        <v>5667</v>
      </c>
      <c r="C4" s="1592" t="s">
        <v>5668</v>
      </c>
      <c r="D4" s="1592" t="s">
        <v>5669</v>
      </c>
      <c r="E4" s="1592" t="s">
        <v>1910</v>
      </c>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592"/>
      <c r="AF4" s="1592"/>
      <c r="AG4" s="1592"/>
      <c r="AH4" s="1592"/>
      <c r="AI4" s="1592"/>
      <c r="AJ4" s="1592"/>
      <c r="AK4" s="1592"/>
      <c r="AL4" s="1592"/>
      <c r="AM4" s="1592"/>
      <c r="AN4" s="1592"/>
      <c r="AO4" s="1592"/>
      <c r="AP4" s="1592"/>
      <c r="AQ4" s="1592"/>
      <c r="AR4" s="1592"/>
      <c r="AS4" s="1592"/>
      <c r="AT4" s="1592"/>
    </row>
    <row r="5" spans="1:46" x14ac:dyDescent="0.25">
      <c r="A5" s="1590" t="s">
        <v>4381</v>
      </c>
      <c r="B5" s="1611">
        <f>Sep_Inputs_Calc!$G$3</f>
        <v>45555</v>
      </c>
      <c r="C5" s="1612" t="str">
        <f>_xlfn.XLOOKUP(A5,unique_list!F:F,unique_list!C:C)</f>
        <v>GPLS</v>
      </c>
      <c r="D5" s="1612" t="s">
        <v>5669</v>
      </c>
      <c r="E5" s="1613">
        <f>_xlfn.XLOOKUP(A5,Sep_Inputs_Calc!O:O,Sep_Inputs_Calc!N:N)</f>
        <v>78.650000000000006</v>
      </c>
    </row>
    <row r="6" spans="1:46" x14ac:dyDescent="0.25">
      <c r="A6" s="1590" t="s">
        <v>4382</v>
      </c>
      <c r="B6" s="1611">
        <f>Sep_Inputs_Calc!$G$3</f>
        <v>45555</v>
      </c>
      <c r="C6" s="1612" t="str">
        <f>_xlfn.XLOOKUP(A6,unique_list!F:F,unique_list!C:C)</f>
        <v>GPLSNH5</v>
      </c>
      <c r="D6" s="1612" t="s">
        <v>5669</v>
      </c>
      <c r="E6" s="1613">
        <f>_xlfn.XLOOKUP(A6,Sep_Inputs_Calc!O:O,Sep_Inputs_Calc!N:N)</f>
        <v>78.650000000000006</v>
      </c>
    </row>
    <row r="7" spans="1:46" x14ac:dyDescent="0.25">
      <c r="A7" s="1590" t="s">
        <v>4383</v>
      </c>
      <c r="B7" s="1611">
        <f>Sep_Inputs_Calc!$G$3</f>
        <v>45555</v>
      </c>
      <c r="C7" s="1612" t="str">
        <f>_xlfn.XLOOKUP(A7,unique_list!F:F,unique_list!C:C)</f>
        <v>GPLSSD</v>
      </c>
      <c r="D7" s="1612" t="s">
        <v>5669</v>
      </c>
      <c r="E7" s="1613">
        <f>_xlfn.XLOOKUP(A7,Sep_Inputs_Calc!O:O,Sep_Inputs_Calc!N:N)</f>
        <v>78.650000000000006</v>
      </c>
    </row>
    <row r="8" spans="1:46" x14ac:dyDescent="0.25">
      <c r="A8" s="1590" t="s">
        <v>4403</v>
      </c>
      <c r="B8" s="1611">
        <f>Sep_Inputs_Calc!$G$3</f>
        <v>45555</v>
      </c>
      <c r="C8" s="1612" t="str">
        <f>_xlfn.XLOOKUP(A8,unique_list!F:F,unique_list!C:C)</f>
        <v>GPLSDVA</v>
      </c>
      <c r="D8" s="1612" t="s">
        <v>5669</v>
      </c>
      <c r="E8" s="1613">
        <f>_xlfn.XLOOKUP(A8,Sep_Inputs_Calc!O:O,Sep_Inputs_Calc!N:N)</f>
        <v>78.650000000000006</v>
      </c>
    </row>
    <row r="9" spans="1:46" x14ac:dyDescent="0.25">
      <c r="A9" s="1590" t="s">
        <v>4746</v>
      </c>
      <c r="B9" s="1611">
        <f>Sep_Inputs_Calc!$G$3</f>
        <v>45555</v>
      </c>
      <c r="C9" s="1612" t="str">
        <f>_xlfn.XLOOKUP(A9,unique_list!F:F,unique_list!C:C)</f>
        <v>GSLS</v>
      </c>
      <c r="D9" s="1612" t="s">
        <v>5669</v>
      </c>
      <c r="E9" s="1613">
        <f>_xlfn.XLOOKUP(A9,Sep_Inputs_Calc!O:O,Sep_Inputs_Calc!N:N)</f>
        <v>224.45000000000002</v>
      </c>
    </row>
    <row r="10" spans="1:46" x14ac:dyDescent="0.25">
      <c r="A10" s="1590" t="s">
        <v>4747</v>
      </c>
      <c r="B10" s="1611">
        <f>Sep_Inputs_Calc!$G$3</f>
        <v>45555</v>
      </c>
      <c r="C10" s="1612" t="str">
        <f>_xlfn.XLOOKUP(A10,unique_list!F:F,unique_list!C:C)</f>
        <v>GSLSSD</v>
      </c>
      <c r="D10" s="1612" t="s">
        <v>5669</v>
      </c>
      <c r="E10" s="1613">
        <f>_xlfn.XLOOKUP(A10,Sep_Inputs_Calc!O:O,Sep_Inputs_Calc!N:N)</f>
        <v>224.45000000000002</v>
      </c>
    </row>
    <row r="11" spans="1:46" x14ac:dyDescent="0.25">
      <c r="A11" s="1590" t="s">
        <v>4754</v>
      </c>
      <c r="B11" s="1611">
        <f>Sep_Inputs_Calc!$G$3</f>
        <v>45555</v>
      </c>
      <c r="C11" s="1612" t="str">
        <f>_xlfn.XLOOKUP(A11,unique_list!F:F,unique_list!C:C)</f>
        <v>GSLSDVA</v>
      </c>
      <c r="D11" s="1612" t="s">
        <v>5669</v>
      </c>
      <c r="E11" s="1613">
        <f>_xlfn.XLOOKUP(A11,Sep_Inputs_Calc!O:O,Sep_Inputs_Calc!N:N)</f>
        <v>78.650000000000006</v>
      </c>
    </row>
    <row r="12" spans="1:46" x14ac:dyDescent="0.25">
      <c r="A12" s="1590" t="s">
        <v>5077</v>
      </c>
      <c r="B12" s="1611">
        <f>Sep_Inputs_Calc!$G$3</f>
        <v>45555</v>
      </c>
      <c r="C12" s="1612" t="str">
        <f>_xlfn.XLOOKUP(A12,unique_list!F:F,unique_list!C:C)</f>
        <v>GSGSL</v>
      </c>
      <c r="D12" s="1612" t="s">
        <v>5669</v>
      </c>
      <c r="E12" s="1613">
        <f>_xlfn.XLOOKUP(A12,Sep_Inputs_Calc!O:O,Sep_Inputs_Calc!N:N)</f>
        <v>224.45000000000002</v>
      </c>
    </row>
    <row r="13" spans="1:46" x14ac:dyDescent="0.25">
      <c r="A13" s="1590" t="s">
        <v>5078</v>
      </c>
      <c r="B13" s="1611">
        <f>Sep_Inputs_Calc!$G$3</f>
        <v>45555</v>
      </c>
      <c r="C13" s="1612" t="str">
        <f>_xlfn.XLOOKUP(A13,unique_list!F:F,unique_list!C:C)</f>
        <v>GSLSLSD</v>
      </c>
      <c r="D13" s="1612" t="s">
        <v>5669</v>
      </c>
      <c r="E13" s="1613">
        <f>_xlfn.XLOOKUP(A13,Sep_Inputs_Calc!O:O,Sep_Inputs_Calc!N:N)</f>
        <v>224.45000000000002</v>
      </c>
    </row>
    <row r="14" spans="1:46" x14ac:dyDescent="0.25">
      <c r="A14" s="1590" t="s">
        <v>5081</v>
      </c>
      <c r="B14" s="1611">
        <f>Sep_Inputs_Calc!$G$3</f>
        <v>45555</v>
      </c>
      <c r="C14" s="1612" t="str">
        <f>_xlfn.XLOOKUP(A14,unique_list!F:F,unique_list!C:C)</f>
        <v>GSMLSL</v>
      </c>
      <c r="D14" s="1612" t="s">
        <v>5669</v>
      </c>
      <c r="E14" s="1613">
        <f>_xlfn.XLOOKUP(A14,Sep_Inputs_Calc!O:O,Sep_Inputs_Calc!N:N)</f>
        <v>205.75</v>
      </c>
    </row>
    <row r="15" spans="1:46" x14ac:dyDescent="0.25">
      <c r="A15" s="1590" t="s">
        <v>5082</v>
      </c>
      <c r="B15" s="1611">
        <f>Sep_Inputs_Calc!$G$3</f>
        <v>45555</v>
      </c>
      <c r="C15" s="1612" t="str">
        <f>_xlfn.XLOOKUP(A15,unique_list!F:F,unique_list!C:C)</f>
        <v>GSMLSPL</v>
      </c>
      <c r="D15" s="1612" t="s">
        <v>5669</v>
      </c>
      <c r="E15" s="1613">
        <f>_xlfn.XLOOKUP(A15,Sep_Inputs_Calc!O:O,Sep_Inputs_Calc!N:N)</f>
        <v>164.5</v>
      </c>
    </row>
    <row r="16" spans="1:46" x14ac:dyDescent="0.25">
      <c r="A16" s="1590" t="s">
        <v>5084</v>
      </c>
      <c r="B16" s="1611">
        <f>Sep_Inputs_Calc!$G$3</f>
        <v>45555</v>
      </c>
      <c r="C16" s="1612" t="str">
        <f>_xlfn.XLOOKUP(A16,unique_list!F:F,unique_list!C:C)</f>
        <v>GSPGSL</v>
      </c>
      <c r="D16" s="1612" t="s">
        <v>5669</v>
      </c>
      <c r="E16" s="1613">
        <f>_xlfn.XLOOKUP(A16,Sep_Inputs_Calc!O:O,Sep_Inputs_Calc!N:N)</f>
        <v>224.45000000000002</v>
      </c>
    </row>
    <row r="17" spans="1:5" x14ac:dyDescent="0.25">
      <c r="A17" s="1590" t="s">
        <v>5089</v>
      </c>
      <c r="B17" s="1611">
        <f>Sep_Inputs_Calc!$G$3</f>
        <v>45555</v>
      </c>
      <c r="C17" s="1612" t="str">
        <f>_xlfn.XLOOKUP(A17,unique_list!F:F,unique_list!C:C)</f>
        <v>GSLDVAL</v>
      </c>
      <c r="D17" s="1612" t="s">
        <v>5669</v>
      </c>
      <c r="E17" s="1613">
        <f>_xlfn.XLOOKUP(A17,Sep_Inputs_Calc!O:O,Sep_Inputs_Calc!N:N)</f>
        <v>78.650000000000006</v>
      </c>
    </row>
    <row r="18" spans="1:5" x14ac:dyDescent="0.25">
      <c r="A18" s="1590" t="s">
        <v>5090</v>
      </c>
      <c r="B18" s="1611">
        <f>Sep_Inputs_Calc!$G$3</f>
        <v>45555</v>
      </c>
      <c r="C18" s="1612" t="str">
        <f>_xlfn.XLOOKUP(A18,unique_list!F:F,unique_list!C:C)</f>
        <v>GSMDVAL</v>
      </c>
      <c r="D18" s="1612" t="s">
        <v>5669</v>
      </c>
      <c r="E18" s="1613">
        <f>_xlfn.XLOOKUP(A18,Sep_Inputs_Calc!O:O,Sep_Inputs_Calc!N:N)</f>
        <v>59.95</v>
      </c>
    </row>
    <row r="19" spans="1:5" x14ac:dyDescent="0.25">
      <c r="A19" s="1590" t="s">
        <v>5091</v>
      </c>
      <c r="B19" s="1611">
        <f>Sep_Inputs_Calc!$G$3</f>
        <v>45555</v>
      </c>
      <c r="C19" s="1612" t="str">
        <f>_xlfn.XLOOKUP(A19,unique_list!F:F,unique_list!C:C)</f>
        <v>GSPDVAL</v>
      </c>
      <c r="D19" s="1612" t="s">
        <v>5669</v>
      </c>
      <c r="E19" s="1613">
        <f>_xlfn.XLOOKUP(A19,Sep_Inputs_Calc!O:O,Sep_Inputs_Calc!N:N)</f>
        <v>78.650000000000006</v>
      </c>
    </row>
    <row r="20" spans="1:5" x14ac:dyDescent="0.25">
      <c r="A20" s="1590" t="s">
        <v>5259</v>
      </c>
      <c r="B20" s="1611">
        <f>Sep_Inputs_Calc!$G$3</f>
        <v>45555</v>
      </c>
      <c r="C20" s="1612" t="str">
        <f>_xlfn.XLOOKUP(A20,unique_list!F:F,unique_list!C:C)</f>
        <v>GPPLS</v>
      </c>
      <c r="D20" s="1612" t="s">
        <v>5669</v>
      </c>
      <c r="E20" s="1613">
        <f>_xlfn.XLOOKUP(A20,Sep_Inputs_Calc!O:O,Sep_Inputs_Calc!N:N)</f>
        <v>78.650000000000006</v>
      </c>
    </row>
    <row r="21" spans="1:5" x14ac:dyDescent="0.25">
      <c r="A21" s="1590" t="s">
        <v>5258</v>
      </c>
      <c r="B21" s="1611">
        <f>Sep_Inputs_Calc!$G$3</f>
        <v>45555</v>
      </c>
      <c r="C21" s="1612" t="str">
        <f>_xlfn.XLOOKUP(A21,unique_list!F:F,unique_list!C:C)</f>
        <v>GPPB400NP</v>
      </c>
      <c r="D21" s="1612" t="s">
        <v>5669</v>
      </c>
      <c r="E21" s="1613">
        <f>_xlfn.XLOOKUP(A21,Sep_Inputs_Calc!O:O,Sep_Inputs_Calc!N:N)</f>
        <v>59.95</v>
      </c>
    </row>
    <row r="22" spans="1:5" x14ac:dyDescent="0.25">
      <c r="A22" s="1590" t="s">
        <v>5260</v>
      </c>
      <c r="B22" s="1611">
        <f>Sep_Inputs_Calc!$G$3</f>
        <v>45555</v>
      </c>
      <c r="C22" s="1612" t="str">
        <f>_xlfn.XLOOKUP(A22,unique_list!F:F,unique_list!C:C)</f>
        <v>GPPLSSD</v>
      </c>
      <c r="D22" s="1612" t="s">
        <v>5669</v>
      </c>
      <c r="E22" s="1613">
        <f>_xlfn.XLOOKUP(A22,Sep_Inputs_Calc!O:O,Sep_Inputs_Calc!N:N)</f>
        <v>78.650000000000006</v>
      </c>
    </row>
    <row r="23" spans="1:5" x14ac:dyDescent="0.25">
      <c r="A23" s="1590" t="s">
        <v>5261</v>
      </c>
      <c r="B23" s="1611">
        <f>Sep_Inputs_Calc!$G$3</f>
        <v>45555</v>
      </c>
      <c r="C23" s="1612" t="str">
        <f>_xlfn.XLOOKUP(A23,unique_list!F:F,unique_list!C:C)</f>
        <v>GPPLSDVA</v>
      </c>
      <c r="D23" s="1612" t="s">
        <v>5669</v>
      </c>
      <c r="E23" s="1613">
        <f>_xlfn.XLOOKUP(A23,Sep_Inputs_Calc!O:O,Sep_Inputs_Calc!N:N)</f>
        <v>78.650000000000006</v>
      </c>
    </row>
    <row r="24" spans="1:5" x14ac:dyDescent="0.25">
      <c r="A24" s="1590" t="s">
        <v>5263</v>
      </c>
      <c r="B24" s="1611">
        <f>Sep_Inputs_Calc!$G$3</f>
        <v>45555</v>
      </c>
      <c r="C24" s="1612" t="str">
        <f>_xlfn.XLOOKUP(A24,unique_list!F:F,unique_list!C:C)</f>
        <v>GPPB400P</v>
      </c>
      <c r="D24" s="1612" t="s">
        <v>5669</v>
      </c>
      <c r="E24" s="1613">
        <f>_xlfn.XLOOKUP(A24,Sep_Inputs_Calc!O:O,Sep_Inputs_Calc!N:N)</f>
        <v>49.900000000000006</v>
      </c>
    </row>
    <row r="25" spans="1:5" x14ac:dyDescent="0.25">
      <c r="A25" s="1590" t="s">
        <v>5264</v>
      </c>
      <c r="B25" s="1611">
        <f>Sep_Inputs_Calc!$G$3</f>
        <v>45555</v>
      </c>
      <c r="C25" s="1612" t="str">
        <f>_xlfn.XLOOKUP(A25,unique_list!F:F,unique_list!C:C)</f>
        <v>GPPB400NP</v>
      </c>
      <c r="D25" s="1612" t="s">
        <v>5669</v>
      </c>
      <c r="E25" s="1613">
        <f>_xlfn.XLOOKUP(A25,Sep_Inputs_Calc!O:O,Sep_Inputs_Calc!N:N)</f>
        <v>59.95</v>
      </c>
    </row>
    <row r="26" spans="1:5" x14ac:dyDescent="0.25">
      <c r="A26" s="1590" t="s">
        <v>5265</v>
      </c>
      <c r="B26" s="1611">
        <f>Sep_Inputs_Calc!$G$3</f>
        <v>45555</v>
      </c>
      <c r="C26" s="1612" t="str">
        <f>_xlfn.XLOOKUP(A26,unique_list!F:F,unique_list!C:C)</f>
        <v>GPPGUCP</v>
      </c>
      <c r="D26" s="1612" t="s">
        <v>5669</v>
      </c>
      <c r="E26" s="1613">
        <f>_xlfn.XLOOKUP(A26,Sep_Inputs_Calc!O:O,Sep_Inputs_Calc!N:N)</f>
        <v>63.550000000000004</v>
      </c>
    </row>
    <row r="27" spans="1:5" x14ac:dyDescent="0.25">
      <c r="A27" s="1590" t="s">
        <v>5266</v>
      </c>
      <c r="B27" s="1611">
        <f>Sep_Inputs_Calc!$G$3</f>
        <v>45555</v>
      </c>
      <c r="C27" s="1612" t="str">
        <f>_xlfn.XLOOKUP(A27,unique_list!F:F,unique_list!C:C)</f>
        <v>GPPGUCNP</v>
      </c>
      <c r="D27" s="1612" t="s">
        <v>5669</v>
      </c>
      <c r="E27" s="1613">
        <f>_xlfn.XLOOKUP(A27,Sep_Inputs_Calc!O:O,Sep_Inputs_Calc!N:N)</f>
        <v>78.650000000000006</v>
      </c>
    </row>
    <row r="28" spans="1:5" x14ac:dyDescent="0.25">
      <c r="A28" s="1590" t="s">
        <v>5257</v>
      </c>
      <c r="B28" s="1611">
        <f>Sep_Inputs_Calc!$G$3</f>
        <v>45555</v>
      </c>
      <c r="C28" s="1612" t="str">
        <f>_xlfn.XLOOKUP(A28,unique_list!F:F,unique_list!C:C)</f>
        <v>GSPLS</v>
      </c>
      <c r="D28" s="1612" t="s">
        <v>5669</v>
      </c>
      <c r="E28" s="1613">
        <f>_xlfn.XLOOKUP(A28,Sep_Inputs_Calc!O:O,Sep_Inputs_Calc!N:N)</f>
        <v>224.45000000000002</v>
      </c>
    </row>
    <row r="29" spans="1:5" x14ac:dyDescent="0.25">
      <c r="A29" s="1590" t="s">
        <v>5254</v>
      </c>
      <c r="B29" s="1611">
        <f>Sep_Inputs_Calc!$G$3</f>
        <v>45555</v>
      </c>
      <c r="C29" s="1612" t="str">
        <f>_xlfn.XLOOKUP(A29,unique_list!F:F,unique_list!C:C)</f>
        <v>GSPLSB400</v>
      </c>
      <c r="D29" s="1612" t="s">
        <v>5669</v>
      </c>
      <c r="E29" s="1613">
        <f>_xlfn.XLOOKUP(A29,Sep_Inputs_Calc!O:O,Sep_Inputs_Calc!N:N)</f>
        <v>205.75</v>
      </c>
    </row>
    <row r="30" spans="1:5" x14ac:dyDescent="0.25">
      <c r="A30" s="1590" t="s">
        <v>5268</v>
      </c>
      <c r="B30" s="1611">
        <f>Sep_Inputs_Calc!$G$3</f>
        <v>45555</v>
      </c>
      <c r="C30" s="1612" t="str">
        <f>_xlfn.XLOOKUP(A30,unique_list!F:F,unique_list!C:C)</f>
        <v>GSPLSDVA</v>
      </c>
      <c r="D30" s="1612" t="s">
        <v>5669</v>
      </c>
      <c r="E30" s="1613">
        <f>_xlfn.XLOOKUP(A30,Sep_Inputs_Calc!O:O,Sep_Inputs_Calc!N:N)</f>
        <v>78.650000000000006</v>
      </c>
    </row>
    <row r="31" spans="1:5" x14ac:dyDescent="0.25">
      <c r="A31" s="1590" t="s">
        <v>5269</v>
      </c>
      <c r="B31" s="1611">
        <f>Sep_Inputs_Calc!$G$3</f>
        <v>45555</v>
      </c>
      <c r="C31" s="1612" t="str">
        <f>_xlfn.XLOOKUP(A31,unique_list!F:F,unique_list!C:C)</f>
        <v>GPMLS</v>
      </c>
      <c r="D31" s="1612" t="s">
        <v>5669</v>
      </c>
      <c r="E31" s="1613">
        <f>_xlfn.XLOOKUP(A31,Sep_Inputs_Calc!O:O,Sep_Inputs_Calc!N:N)</f>
        <v>59.95</v>
      </c>
    </row>
    <row r="32" spans="1:5" x14ac:dyDescent="0.25">
      <c r="A32" s="1590" t="s">
        <v>5273</v>
      </c>
      <c r="B32" s="1611">
        <f>Sep_Inputs_Calc!$G$3</f>
        <v>45555</v>
      </c>
      <c r="C32" s="1612" t="str">
        <f>_xlfn.XLOOKUP(A32,unique_list!F:F,unique_list!C:C)</f>
        <v>GPMLSDVA</v>
      </c>
      <c r="D32" s="1612" t="s">
        <v>5669</v>
      </c>
      <c r="E32" s="1613">
        <f>_xlfn.XLOOKUP(A32,Sep_Inputs_Calc!O:O,Sep_Inputs_Calc!N:N)</f>
        <v>59.95</v>
      </c>
    </row>
    <row r="33" spans="1:5" x14ac:dyDescent="0.25">
      <c r="A33" s="1590" t="s">
        <v>5274</v>
      </c>
      <c r="B33" s="1611">
        <f>Sep_Inputs_Calc!$G$3</f>
        <v>45555</v>
      </c>
      <c r="C33" s="1612" t="str">
        <f>_xlfn.XLOOKUP(A33,unique_list!F:F,unique_list!C:C)</f>
        <v>GPMLSP</v>
      </c>
      <c r="D33" s="1612" t="s">
        <v>5669</v>
      </c>
      <c r="E33" s="1613">
        <f>_xlfn.XLOOKUP(A33,Sep_Inputs_Calc!O:O,Sep_Inputs_Calc!N:N)</f>
        <v>18.7</v>
      </c>
    </row>
    <row r="34" spans="1:5" x14ac:dyDescent="0.25">
      <c r="A34" s="1590" t="s">
        <v>5275</v>
      </c>
      <c r="B34" s="1611">
        <f>Sep_Inputs_Calc!$G$3</f>
        <v>45555</v>
      </c>
      <c r="C34" s="1612" t="str">
        <f>_xlfn.XLOOKUP(A34,unique_list!F:F,unique_list!C:C)</f>
        <v>GPMLSPDVA</v>
      </c>
      <c r="D34" s="1612" t="s">
        <v>5669</v>
      </c>
      <c r="E34" s="1613">
        <f>_xlfn.XLOOKUP(A34,Sep_Inputs_Calc!O:O,Sep_Inputs_Calc!N:N)</f>
        <v>18.7</v>
      </c>
    </row>
    <row r="35" spans="1:5" x14ac:dyDescent="0.25">
      <c r="A35" s="1590" t="s">
        <v>5276</v>
      </c>
      <c r="B35" s="1611">
        <f>Sep_Inputs_Calc!$G$3</f>
        <v>45555</v>
      </c>
      <c r="C35" s="1612" t="str">
        <f>_xlfn.XLOOKUP(A35,unique_list!F:F,unique_list!C:C)</f>
        <v>GSMLS</v>
      </c>
      <c r="D35" s="1612" t="s">
        <v>5669</v>
      </c>
      <c r="E35" s="1613">
        <f>_xlfn.XLOOKUP(A35,Sep_Inputs_Calc!O:O,Sep_Inputs_Calc!N:N)</f>
        <v>205.75</v>
      </c>
    </row>
    <row r="36" spans="1:5" x14ac:dyDescent="0.25">
      <c r="A36" s="1590" t="s">
        <v>5277</v>
      </c>
      <c r="B36" s="1611">
        <f>Sep_Inputs_Calc!$G$3</f>
        <v>45555</v>
      </c>
      <c r="C36" s="1612" t="str">
        <f>_xlfn.XLOOKUP(A36,unique_list!F:F,unique_list!C:C)</f>
        <v>GSMLSDVA</v>
      </c>
      <c r="D36" s="1612" t="s">
        <v>5669</v>
      </c>
      <c r="E36" s="1613">
        <f>_xlfn.XLOOKUP(A36,Sep_Inputs_Calc!O:O,Sep_Inputs_Calc!N:N)</f>
        <v>59.95</v>
      </c>
    </row>
    <row r="37" spans="1:5" x14ac:dyDescent="0.25">
      <c r="A37" s="1590" t="s">
        <v>5255</v>
      </c>
      <c r="B37" s="1611">
        <f>Sep_Inputs_Calc!$G$3</f>
        <v>45555</v>
      </c>
      <c r="C37" s="1612" t="str">
        <f>_xlfn.XLOOKUP(A37,unique_list!F:F,unique_list!C:C)</f>
        <v>GSMLSP</v>
      </c>
      <c r="D37" s="1612" t="s">
        <v>5669</v>
      </c>
      <c r="E37" s="1613">
        <f>_xlfn.XLOOKUP(A37,Sep_Inputs_Calc!O:O,Sep_Inputs_Calc!N:N)</f>
        <v>164.5</v>
      </c>
    </row>
    <row r="38" spans="1:5" x14ac:dyDescent="0.25">
      <c r="A38" s="1590" t="s">
        <v>5278</v>
      </c>
      <c r="B38" s="1611">
        <f>Sep_Inputs_Calc!$G$3</f>
        <v>45555</v>
      </c>
      <c r="C38" s="1612" t="str">
        <f>_xlfn.XLOOKUP(A38,unique_list!F:F,unique_list!C:C)</f>
        <v>GSMLSPDVA</v>
      </c>
      <c r="D38" s="1612" t="s">
        <v>5669</v>
      </c>
      <c r="E38" s="1613">
        <f>_xlfn.XLOOKUP(A38,Sep_Inputs_Calc!O:O,Sep_Inputs_Calc!N:N)</f>
        <v>18.7</v>
      </c>
    </row>
    <row r="39" spans="1:5" x14ac:dyDescent="0.25">
      <c r="A39" s="1590" t="s">
        <v>5282</v>
      </c>
      <c r="B39" s="1611">
        <f>Sep_Inputs_Calc!$G$3</f>
        <v>45555</v>
      </c>
      <c r="C39" s="1612" t="str">
        <f>_xlfn.XLOOKUP(A39,unique_list!F:F,unique_list!C:C)</f>
        <v xml:space="preserve">GPRCFCP </v>
      </c>
      <c r="D39" s="1612" t="s">
        <v>5669</v>
      </c>
      <c r="E39" s="1613">
        <f>_xlfn.XLOOKUP(A39,Sep_Inputs_Calc!O:O,Sep_Inputs_Calc!N:N)</f>
        <v>63.57</v>
      </c>
    </row>
    <row r="40" spans="1:5" x14ac:dyDescent="0.25">
      <c r="A40" s="1590" t="s">
        <v>5285</v>
      </c>
      <c r="B40" s="1611">
        <f>Sep_Inputs_Calc!$G$3</f>
        <v>45555</v>
      </c>
      <c r="C40" s="1612" t="str">
        <f>_xlfn.XLOOKUP(A40,unique_list!F:F,unique_list!C:C)</f>
        <v>GPRCFCR</v>
      </c>
      <c r="D40" s="1612" t="s">
        <v>5669</v>
      </c>
      <c r="E40" s="1613">
        <f>_xlfn.XLOOKUP(A40,Sep_Inputs_Calc!O:O,Sep_Inputs_Calc!N:N)</f>
        <v>63.57</v>
      </c>
    </row>
    <row r="41" spans="1:5" x14ac:dyDescent="0.25">
      <c r="A41" s="1590" t="s">
        <v>5286</v>
      </c>
      <c r="B41" s="1611">
        <f>Sep_Inputs_Calc!$G$3</f>
        <v>45555</v>
      </c>
      <c r="C41" s="1612" t="str">
        <f>_xlfn.XLOOKUP(A41,unique_list!F:F,unique_list!C:C)</f>
        <v>GPRCLCCP</v>
      </c>
      <c r="D41" s="1612" t="s">
        <v>5669</v>
      </c>
      <c r="E41" s="1613">
        <f>_xlfn.XLOOKUP(A41,Sep_Inputs_Calc!O:O,Sep_Inputs_Calc!N:N)</f>
        <v>63.57</v>
      </c>
    </row>
    <row r="42" spans="1:5" x14ac:dyDescent="0.25">
      <c r="A42" s="1590" t="s">
        <v>5288</v>
      </c>
      <c r="B42" s="1611">
        <f>Sep_Inputs_Calc!$G$3</f>
        <v>45555</v>
      </c>
      <c r="C42" s="1612" t="str">
        <f>_xlfn.XLOOKUP(A42,unique_list!F:F,unique_list!C:C)</f>
        <v>GPRCF21+</v>
      </c>
      <c r="D42" s="1612" t="s">
        <v>5669</v>
      </c>
      <c r="E42" s="1613">
        <f>_xlfn.XLOOKUP(A42,Sep_Inputs_Calc!O:O,Sep_Inputs_Calc!N:N)</f>
        <v>78.650000000000006</v>
      </c>
    </row>
    <row r="43" spans="1:5" x14ac:dyDescent="0.25">
      <c r="A43" s="1590" t="s">
        <v>5291</v>
      </c>
      <c r="B43" s="1611">
        <f>Sep_Inputs_Calc!$G$3</f>
        <v>45555</v>
      </c>
      <c r="C43" s="1612" t="str">
        <f>_xlfn.XLOOKUP(A43,unique_list!F:F,unique_list!C:C)</f>
        <v>GPRCFR</v>
      </c>
      <c r="D43" s="1612" t="s">
        <v>5669</v>
      </c>
      <c r="E43" s="1613">
        <f>_xlfn.XLOOKUP(A43,Sep_Inputs_Calc!O:O,Sep_Inputs_Calc!N:N)</f>
        <v>65.45</v>
      </c>
    </row>
    <row r="44" spans="1:5" x14ac:dyDescent="0.25">
      <c r="A44" s="1590" t="s">
        <v>5294</v>
      </c>
      <c r="B44" s="1611">
        <f>Sep_Inputs_Calc!$G$3</f>
        <v>45555</v>
      </c>
      <c r="C44" s="1612" t="str">
        <f>_xlfn.XLOOKUP(A44,unique_list!F:F,unique_list!C:C)</f>
        <v>GPRCFLC</v>
      </c>
      <c r="D44" s="1612" t="s">
        <v>5669</v>
      </c>
      <c r="E44" s="1613">
        <f>_xlfn.XLOOKUP(A44,Sep_Inputs_Calc!O:O,Sep_Inputs_Calc!N:N)</f>
        <v>59.95</v>
      </c>
    </row>
    <row r="45" spans="1:5" x14ac:dyDescent="0.25">
      <c r="A45" s="1590" t="s">
        <v>5295</v>
      </c>
      <c r="B45" s="1611">
        <f>Sep_Inputs_Calc!$G$3</f>
        <v>45555</v>
      </c>
      <c r="C45" s="1612" t="str">
        <f>_xlfn.XLOOKUP(A45,unique_list!F:F,unique_list!C:C)</f>
        <v>GPRCP714</v>
      </c>
      <c r="D45" s="1612" t="s">
        <v>5669</v>
      </c>
      <c r="E45" s="1613">
        <f>_xlfn.XLOOKUP(A45,Sep_Inputs_Calc!O:O,Sep_Inputs_Calc!N:N)</f>
        <v>63.57</v>
      </c>
    </row>
    <row r="46" spans="1:5" x14ac:dyDescent="0.25">
      <c r="A46" s="1590" t="s">
        <v>5296</v>
      </c>
      <c r="B46" s="1611">
        <f>Sep_Inputs_Calc!$G$3</f>
        <v>45555</v>
      </c>
      <c r="C46" s="1612" t="str">
        <f>_xlfn.XLOOKUP(A46,unique_list!F:F,unique_list!C:C)</f>
        <v>GPRCSP</v>
      </c>
      <c r="D46" s="1612" t="s">
        <v>5669</v>
      </c>
      <c r="E46" s="1613">
        <f>_xlfn.XLOOKUP(A46,Sep_Inputs_Calc!O:O,Sep_Inputs_Calc!N:N)</f>
        <v>58.98</v>
      </c>
    </row>
    <row r="47" spans="1:5" x14ac:dyDescent="0.25">
      <c r="A47" s="1590" t="s">
        <v>5297</v>
      </c>
      <c r="B47" s="1611">
        <f>Sep_Inputs_Calc!$G$3</f>
        <v>45555</v>
      </c>
      <c r="C47" s="1612" t="str">
        <f>_xlfn.XLOOKUP(A47,unique_list!F:F,unique_list!C:C)</f>
        <v>GPRCPRP</v>
      </c>
      <c r="D47" s="1612" t="s">
        <v>5669</v>
      </c>
      <c r="E47" s="1613">
        <f>_xlfn.XLOOKUP(A47,Sep_Inputs_Calc!O:O,Sep_Inputs_Calc!N:N)</f>
        <v>56.49</v>
      </c>
    </row>
    <row r="48" spans="1:5" x14ac:dyDescent="0.25">
      <c r="A48" s="1590" t="s">
        <v>5298</v>
      </c>
      <c r="B48" s="1611">
        <f>Sep_Inputs_Calc!$G$3</f>
        <v>45555</v>
      </c>
      <c r="C48" s="1612" t="str">
        <f>_xlfn.XLOOKUP(A48,unique_list!F:F,unique_list!C:C)</f>
        <v>GPRCPHP</v>
      </c>
      <c r="D48" s="1612" t="s">
        <v>5669</v>
      </c>
      <c r="E48" s="1613">
        <f>_xlfn.XLOOKUP(A48,Sep_Inputs_Calc!O:O,Sep_Inputs_Calc!N:N)</f>
        <v>61.96</v>
      </c>
    </row>
    <row r="49" spans="1:5" x14ac:dyDescent="0.25">
      <c r="A49" s="1590" t="s">
        <v>5299</v>
      </c>
      <c r="B49" s="1611">
        <f>Sep_Inputs_Calc!$G$3</f>
        <v>45555</v>
      </c>
      <c r="C49" s="1612" t="str">
        <f>_xlfn.XLOOKUP(A49,unique_list!F:F,unique_list!C:C)</f>
        <v>GPRCNSP</v>
      </c>
      <c r="D49" s="1612" t="s">
        <v>5669</v>
      </c>
      <c r="E49" s="1613">
        <f>_xlfn.XLOOKUP(A49,Sep_Inputs_Calc!O:O,Sep_Inputs_Calc!N:N)</f>
        <v>70.34</v>
      </c>
    </row>
    <row r="50" spans="1:5" x14ac:dyDescent="0.25">
      <c r="A50" s="1590" t="s">
        <v>5300</v>
      </c>
      <c r="B50" s="1611">
        <f>Sep_Inputs_Calc!$G$3</f>
        <v>45555</v>
      </c>
      <c r="C50" s="1612" t="str">
        <f>_xlfn.XLOOKUP(A50,unique_list!F:F,unique_list!C:C)</f>
        <v>GPRCSNP</v>
      </c>
      <c r="D50" s="1612" t="s">
        <v>5669</v>
      </c>
      <c r="E50" s="1613">
        <f>_xlfn.XLOOKUP(A50,Sep_Inputs_Calc!O:O,Sep_Inputs_Calc!N:N)</f>
        <v>61.24</v>
      </c>
    </row>
    <row r="51" spans="1:5" x14ac:dyDescent="0.25">
      <c r="A51" s="1590" t="s">
        <v>5301</v>
      </c>
      <c r="B51" s="1611">
        <f>Sep_Inputs_Calc!$G$3</f>
        <v>45555</v>
      </c>
      <c r="C51" s="1612" t="str">
        <f>_xlfn.XLOOKUP(A51,unique_list!F:F,unique_list!C:C)</f>
        <v>GPRCPRNP</v>
      </c>
      <c r="D51" s="1612" t="s">
        <v>5669</v>
      </c>
      <c r="E51" s="1613">
        <f>_xlfn.XLOOKUP(A51,Sep_Inputs_Calc!O:O,Sep_Inputs_Calc!N:N)</f>
        <v>55.77</v>
      </c>
    </row>
    <row r="52" spans="1:5" x14ac:dyDescent="0.25">
      <c r="A52" s="1590" t="s">
        <v>5302</v>
      </c>
      <c r="B52" s="1611">
        <f>Sep_Inputs_Calc!$G$3</f>
        <v>45555</v>
      </c>
      <c r="C52" s="1612" t="str">
        <f>_xlfn.XLOOKUP(A52,unique_list!F:F,unique_list!C:C)</f>
        <v>GPRCPHNP</v>
      </c>
      <c r="D52" s="1612" t="s">
        <v>5669</v>
      </c>
      <c r="E52" s="1613">
        <f>_xlfn.XLOOKUP(A52,Sep_Inputs_Calc!O:O,Sep_Inputs_Calc!N:N)</f>
        <v>61.4</v>
      </c>
    </row>
    <row r="53" spans="1:5" x14ac:dyDescent="0.25">
      <c r="A53" s="1590" t="s">
        <v>5303</v>
      </c>
      <c r="B53" s="1611">
        <f>Sep_Inputs_Calc!$G$3</f>
        <v>45555</v>
      </c>
      <c r="C53" s="1612" t="str">
        <f>_xlfn.XLOOKUP(A53,unique_list!F:F,unique_list!C:C)</f>
        <v>GPRCNSNP</v>
      </c>
      <c r="D53" s="1612" t="s">
        <v>5669</v>
      </c>
      <c r="E53" s="1613">
        <f>_xlfn.XLOOKUP(A53,Sep_Inputs_Calc!O:O,Sep_Inputs_Calc!N:N)</f>
        <v>69.62</v>
      </c>
    </row>
    <row r="54" spans="1:5" x14ac:dyDescent="0.25">
      <c r="A54" s="1590" t="s">
        <v>5305</v>
      </c>
      <c r="B54" s="1611">
        <f>Sep_Inputs_Calc!$G$3</f>
        <v>45555</v>
      </c>
      <c r="C54" s="1612" t="str">
        <f>_xlfn.XLOOKUP(A54,unique_list!F:F,unique_list!C:C)</f>
        <v>GPINC</v>
      </c>
      <c r="D54" s="1612" t="s">
        <v>5669</v>
      </c>
      <c r="E54" s="1613">
        <f>_xlfn.XLOOKUP(A54,Sep_Inputs_Calc!O:O,Sep_Inputs_Calc!N:N)</f>
        <v>13.09</v>
      </c>
    </row>
    <row r="55" spans="1:5" x14ac:dyDescent="0.25">
      <c r="A55" s="1590" t="s">
        <v>5390</v>
      </c>
      <c r="B55" s="1611">
        <f>Sep_Inputs_Calc!$G$3</f>
        <v>45555</v>
      </c>
      <c r="C55" s="1612" t="str">
        <f>_xlfn.XLOOKUP(A55,unique_list!F:F,unique_list!C:C)</f>
        <v>GPRTC</v>
      </c>
      <c r="D55" s="1612" t="s">
        <v>5669</v>
      </c>
      <c r="E55" s="1613">
        <f>_xlfn.XLOOKUP(A55,Sep_Inputs_Calc!O:O,Sep_Inputs_Calc!N:N)</f>
        <v>63.57</v>
      </c>
    </row>
    <row r="56" spans="1:5" x14ac:dyDescent="0.25">
      <c r="A56" s="1590" t="s">
        <v>5391</v>
      </c>
      <c r="B56" s="1611">
        <f>Sep_Inputs_Calc!$G$3</f>
        <v>45555</v>
      </c>
      <c r="C56" s="1612" t="str">
        <f>_xlfn.XLOOKUP(A56,unique_list!F:F,unique_list!C:C)</f>
        <v>GPFHLC</v>
      </c>
      <c r="D56" s="1612" t="s">
        <v>5669</v>
      </c>
      <c r="E56" s="1613">
        <f>_xlfn.XLOOKUP(A56,Sep_Inputs_Calc!O:O,Sep_Inputs_Calc!N:N)</f>
        <v>63.57</v>
      </c>
    </row>
    <row r="57" spans="1:5" x14ac:dyDescent="0.25">
      <c r="A57" s="1590" t="s">
        <v>5392</v>
      </c>
      <c r="B57" s="1611">
        <f>Sep_Inputs_Calc!$G$3</f>
        <v>45555</v>
      </c>
      <c r="C57" s="1612" t="str">
        <f>_xlfn.XLOOKUP(A57,unique_list!F:F,unique_list!C:C)</f>
        <v>GPFHLCSD</v>
      </c>
      <c r="D57" s="1612" t="s">
        <v>5669</v>
      </c>
      <c r="E57" s="1613">
        <f>_xlfn.XLOOKUP(A57,Sep_Inputs_Calc!O:O,Sep_Inputs_Calc!N:N)</f>
        <v>63.57</v>
      </c>
    </row>
    <row r="58" spans="1:5" x14ac:dyDescent="0.25">
      <c r="A58" s="1590" t="s">
        <v>5393</v>
      </c>
      <c r="B58" s="1611">
        <f>Sep_Inputs_Calc!$G$3</f>
        <v>45555</v>
      </c>
      <c r="C58" s="1612" t="str">
        <f>_xlfn.XLOOKUP(A58,unique_list!F:F,unique_list!C:C)</f>
        <v>GPFLLC</v>
      </c>
      <c r="D58" s="1612" t="s">
        <v>5669</v>
      </c>
      <c r="E58" s="1613">
        <f>_xlfn.XLOOKUP(A58,Sep_Inputs_Calc!O:O,Sep_Inputs_Calc!N:N)</f>
        <v>63.57</v>
      </c>
    </row>
    <row r="59" spans="1:5" x14ac:dyDescent="0.25">
      <c r="A59" s="1590" t="s">
        <v>5394</v>
      </c>
      <c r="B59" s="1611">
        <f>Sep_Inputs_Calc!$G$3</f>
        <v>45555</v>
      </c>
      <c r="C59" s="1612" t="str">
        <f>_xlfn.XLOOKUP(A59,unique_list!F:F,unique_list!C:C)</f>
        <v>GPFLLCSD</v>
      </c>
      <c r="D59" s="1612" t="s">
        <v>5669</v>
      </c>
      <c r="E59" s="1613">
        <f>_xlfn.XLOOKUP(A59,Sep_Inputs_Calc!O:O,Sep_Inputs_Calc!N:N)</f>
        <v>63.57</v>
      </c>
    </row>
    <row r="60" spans="1:5" x14ac:dyDescent="0.25">
      <c r="A60" s="1590" t="s">
        <v>5395</v>
      </c>
      <c r="B60" s="1611">
        <f>Sep_Inputs_Calc!$G$3</f>
        <v>45555</v>
      </c>
      <c r="C60" s="1612" t="str">
        <f>_xlfn.XLOOKUP(A60,unique_list!F:F,unique_list!C:C)</f>
        <v>GPRFHLC</v>
      </c>
      <c r="D60" s="1612" t="s">
        <v>5669</v>
      </c>
      <c r="E60" s="1613">
        <f>_xlfn.XLOOKUP(A60,Sep_Inputs_Calc!O:O,Sep_Inputs_Calc!N:N)</f>
        <v>63.57</v>
      </c>
    </row>
    <row r="61" spans="1:5" x14ac:dyDescent="0.25">
      <c r="A61" s="1590" t="s">
        <v>5396</v>
      </c>
      <c r="B61" s="1611">
        <f>Sep_Inputs_Calc!$G$3</f>
        <v>45555</v>
      </c>
      <c r="C61" s="1612" t="str">
        <f>_xlfn.XLOOKUP(A61,unique_list!F:F,unique_list!C:C)</f>
        <v>GPRFHLCSD</v>
      </c>
      <c r="D61" s="1612" t="s">
        <v>5669</v>
      </c>
      <c r="E61" s="1613">
        <f>_xlfn.XLOOKUP(A61,Sep_Inputs_Calc!O:O,Sep_Inputs_Calc!N:N)</f>
        <v>63.57</v>
      </c>
    </row>
    <row r="62" spans="1:5" x14ac:dyDescent="0.25">
      <c r="A62" s="1590" t="s">
        <v>5397</v>
      </c>
      <c r="B62" s="1611">
        <f>Sep_Inputs_Calc!$G$3</f>
        <v>45555</v>
      </c>
      <c r="C62" s="1612" t="str">
        <f>_xlfn.XLOOKUP(A62,unique_list!F:F,unique_list!C:C)</f>
        <v>GPRFLLC</v>
      </c>
      <c r="D62" s="1612" t="s">
        <v>5669</v>
      </c>
      <c r="E62" s="1613">
        <f>_xlfn.XLOOKUP(A62,Sep_Inputs_Calc!O:O,Sep_Inputs_Calc!N:N)</f>
        <v>63.57</v>
      </c>
    </row>
    <row r="63" spans="1:5" x14ac:dyDescent="0.25">
      <c r="A63" s="1590" t="s">
        <v>5398</v>
      </c>
      <c r="B63" s="1611">
        <f>Sep_Inputs_Calc!$G$3</f>
        <v>45555</v>
      </c>
      <c r="C63" s="1612" t="str">
        <f>_xlfn.XLOOKUP(A63,unique_list!F:F,unique_list!C:C)</f>
        <v>GPRFLLCSD</v>
      </c>
      <c r="D63" s="1612" t="s">
        <v>5669</v>
      </c>
      <c r="E63" s="1613">
        <f>_xlfn.XLOOKUP(A63,Sep_Inputs_Calc!O:O,Sep_Inputs_Calc!N:N)</f>
        <v>63.57</v>
      </c>
    </row>
    <row r="67" spans="1:5" s="1618" customFormat="1" x14ac:dyDescent="0.25">
      <c r="A67" s="1614" t="s">
        <v>5262</v>
      </c>
      <c r="B67" s="1615">
        <f>Sep_Inputs_Calc!$G$3</f>
        <v>45555</v>
      </c>
      <c r="C67" s="1616" t="str">
        <f>_xlfn.XLOOKUP(A67,unique_list!F:F,unique_list!C:C)</f>
        <v>Nil</v>
      </c>
      <c r="D67" s="1616" t="s">
        <v>5669</v>
      </c>
      <c r="E67" s="1617">
        <f>_xlfn.XLOOKUP(A67,Sep_Inputs_Calc!O:O,Sep_Inputs_Calc!N:N)</f>
        <v>18.7</v>
      </c>
    </row>
    <row r="68" spans="1:5" s="1618" customFormat="1" x14ac:dyDescent="0.25">
      <c r="A68" s="1614" t="s">
        <v>5304</v>
      </c>
      <c r="B68" s="1615">
        <f>Sep_Inputs_Calc!$G$3</f>
        <v>45555</v>
      </c>
      <c r="C68" s="1616" t="str">
        <f>_xlfn.XLOOKUP(A68,unique_list!F:F,unique_list!C:C)</f>
        <v>Nil</v>
      </c>
      <c r="D68" s="1616" t="s">
        <v>5669</v>
      </c>
      <c r="E68" s="1617">
        <f>_xlfn.XLOOKUP(A68,Sep_Inputs_Calc!O:O,Sep_Inputs_Calc!N:N)</f>
        <v>13.09</v>
      </c>
    </row>
    <row r="69" spans="1:5" s="1618" customFormat="1" x14ac:dyDescent="0.25">
      <c r="A69" s="1614" t="s">
        <v>5399</v>
      </c>
      <c r="B69" s="1615">
        <f>Sep_Inputs_Calc!$G$3</f>
        <v>45555</v>
      </c>
      <c r="C69" s="1616" t="str">
        <f>_xlfn.XLOOKUP(A69,unique_list!F:F,unique_list!C:C)</f>
        <v>Nil</v>
      </c>
      <c r="D69" s="1616" t="s">
        <v>5669</v>
      </c>
      <c r="E69" s="1617">
        <f>_xlfn.XLOOKUP(A69,Sep_Inputs_Calc!O:O,Sep_Inputs_Calc!N:N)</f>
        <v>13.09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77CDD7"/>
    <pageSetUpPr fitToPage="1"/>
  </sheetPr>
  <dimension ref="A2:EW345"/>
  <sheetViews>
    <sheetView zoomScale="80" zoomScaleNormal="80" workbookViewId="0">
      <selection activeCell="A3" sqref="A3"/>
    </sheetView>
  </sheetViews>
  <sheetFormatPr defaultColWidth="8.85546875" defaultRowHeight="12.75" x14ac:dyDescent="0.2"/>
  <cols>
    <col min="1" max="1" width="7.85546875" style="140" customWidth="1"/>
    <col min="2" max="2" width="57" style="141" customWidth="1"/>
    <col min="3" max="3" width="3.5703125" style="140" customWidth="1"/>
    <col min="4" max="4" width="57" style="141" customWidth="1"/>
    <col min="5" max="5" width="3.5703125" style="140" customWidth="1"/>
    <col min="6" max="6" width="57" style="141" customWidth="1"/>
    <col min="7" max="7" width="3.5703125" style="140" customWidth="1"/>
    <col min="8" max="8" width="57" style="141" customWidth="1"/>
    <col min="9" max="9" width="3.5703125" style="140" customWidth="1"/>
    <col min="10" max="10" width="57" style="141" customWidth="1"/>
    <col min="11" max="153" width="9.140625" style="140" customWidth="1"/>
    <col min="154" max="16384" width="8.85546875" style="141"/>
  </cols>
  <sheetData>
    <row r="2" spans="1:153" s="144" customFormat="1" ht="90" customHeight="1" x14ac:dyDescent="0.2">
      <c r="A2" s="142"/>
      <c r="B2" s="2243" t="s">
        <v>0</v>
      </c>
      <c r="C2" s="2244"/>
      <c r="D2" s="2244"/>
      <c r="E2" s="2244"/>
      <c r="F2" s="2244"/>
      <c r="G2" s="2244"/>
      <c r="H2" s="2244"/>
      <c r="I2" s="2244"/>
      <c r="J2" s="2245"/>
      <c r="K2" s="143"/>
      <c r="L2" s="143"/>
      <c r="M2" s="143"/>
      <c r="N2" s="143"/>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row>
    <row r="3" spans="1:153" x14ac:dyDescent="0.2">
      <c r="B3" s="140"/>
      <c r="D3" s="140"/>
      <c r="F3" s="140"/>
      <c r="H3" s="140"/>
      <c r="J3" s="140"/>
    </row>
    <row r="4" spans="1:153" s="147" customFormat="1" ht="26.25" x14ac:dyDescent="0.35">
      <c r="A4" s="145"/>
      <c r="B4" s="146" t="s">
        <v>821</v>
      </c>
      <c r="C4" s="145"/>
      <c r="D4" s="146" t="s">
        <v>822</v>
      </c>
      <c r="E4" s="145"/>
      <c r="F4" s="146" t="s">
        <v>823</v>
      </c>
      <c r="G4" s="145"/>
      <c r="H4" s="146" t="s">
        <v>824</v>
      </c>
      <c r="I4" s="145"/>
      <c r="J4" s="146" t="s">
        <v>1693</v>
      </c>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row>
    <row r="5" spans="1:153" ht="9.75" customHeight="1" x14ac:dyDescent="0.2">
      <c r="B5" s="148"/>
      <c r="D5" s="148"/>
      <c r="F5" s="148"/>
      <c r="H5" s="148"/>
      <c r="J5" s="148"/>
    </row>
    <row r="6" spans="1:153" s="154" customFormat="1" ht="36" x14ac:dyDescent="0.25">
      <c r="A6" s="149"/>
      <c r="B6" s="150" t="s">
        <v>28</v>
      </c>
      <c r="C6" s="149"/>
      <c r="D6" s="150" t="s">
        <v>802</v>
      </c>
      <c r="E6" s="151"/>
      <c r="F6" s="150" t="s">
        <v>1777</v>
      </c>
      <c r="G6" s="152"/>
      <c r="H6" s="153" t="s">
        <v>1962</v>
      </c>
      <c r="I6" s="149"/>
      <c r="J6" s="150" t="s">
        <v>815</v>
      </c>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row>
    <row r="7" spans="1:153" x14ac:dyDescent="0.2">
      <c r="B7" s="155"/>
      <c r="D7" s="155"/>
      <c r="F7" s="155"/>
      <c r="G7" s="156"/>
      <c r="H7" s="155"/>
      <c r="J7" s="155"/>
    </row>
    <row r="8" spans="1:153" ht="15.75" x14ac:dyDescent="0.25">
      <c r="B8" s="157" t="s">
        <v>816</v>
      </c>
      <c r="D8" s="157" t="s">
        <v>817</v>
      </c>
      <c r="F8" s="157" t="s">
        <v>1694</v>
      </c>
      <c r="G8" s="158"/>
      <c r="H8" s="159" t="s">
        <v>1963</v>
      </c>
      <c r="J8" s="157" t="s">
        <v>1701</v>
      </c>
    </row>
    <row r="9" spans="1:153" ht="15" x14ac:dyDescent="0.2">
      <c r="B9" s="160"/>
      <c r="D9" s="161"/>
      <c r="F9" s="161"/>
      <c r="G9" s="156"/>
      <c r="H9" s="155"/>
      <c r="J9" s="155"/>
    </row>
    <row r="10" spans="1:153" ht="15.75" customHeight="1" x14ac:dyDescent="0.2">
      <c r="B10" s="162" t="s">
        <v>3</v>
      </c>
      <c r="D10" s="162" t="s">
        <v>3</v>
      </c>
      <c r="F10" s="162" t="s">
        <v>1695</v>
      </c>
      <c r="G10" s="163"/>
      <c r="H10" s="162" t="s">
        <v>818</v>
      </c>
      <c r="J10" s="162" t="s">
        <v>803</v>
      </c>
    </row>
    <row r="11" spans="1:153" ht="15.75" customHeight="1" x14ac:dyDescent="0.2">
      <c r="B11" s="162" t="s">
        <v>7</v>
      </c>
      <c r="D11" s="162" t="s">
        <v>7</v>
      </c>
      <c r="F11" s="162" t="s">
        <v>1696</v>
      </c>
      <c r="G11" s="163"/>
      <c r="H11" s="162" t="s">
        <v>819</v>
      </c>
      <c r="J11" s="162" t="s">
        <v>1</v>
      </c>
    </row>
    <row r="12" spans="1:153" ht="15.75" customHeight="1" x14ac:dyDescent="0.2">
      <c r="B12" s="162" t="s">
        <v>1816</v>
      </c>
      <c r="D12" s="162" t="s">
        <v>9</v>
      </c>
      <c r="F12" s="161"/>
      <c r="G12" s="163"/>
      <c r="H12" s="162" t="s">
        <v>820</v>
      </c>
      <c r="J12" s="161"/>
    </row>
    <row r="13" spans="1:153" ht="15.75" customHeight="1" x14ac:dyDescent="0.25">
      <c r="B13" s="162" t="s">
        <v>1817</v>
      </c>
      <c r="D13" s="162" t="s">
        <v>10</v>
      </c>
      <c r="F13" s="161"/>
      <c r="G13" s="163"/>
      <c r="H13" s="157"/>
      <c r="J13" s="157" t="s">
        <v>1702</v>
      </c>
    </row>
    <row r="14" spans="1:153" ht="15.75" customHeight="1" x14ac:dyDescent="0.25">
      <c r="B14" s="162" t="s">
        <v>11</v>
      </c>
      <c r="D14" s="162" t="s">
        <v>11</v>
      </c>
      <c r="F14" s="157"/>
      <c r="G14" s="163"/>
      <c r="H14" s="157" t="s">
        <v>1697</v>
      </c>
      <c r="J14" s="161"/>
    </row>
    <row r="15" spans="1:153" ht="15.75" customHeight="1" x14ac:dyDescent="0.25">
      <c r="B15" s="162" t="s">
        <v>12</v>
      </c>
      <c r="D15" s="162" t="s">
        <v>1756</v>
      </c>
      <c r="F15" s="157"/>
      <c r="G15" s="163"/>
      <c r="H15" s="157"/>
      <c r="J15" s="162" t="s">
        <v>804</v>
      </c>
    </row>
    <row r="16" spans="1:153" ht="15.75" customHeight="1" x14ac:dyDescent="0.25">
      <c r="B16" s="162" t="s">
        <v>13</v>
      </c>
      <c r="D16" s="164" t="s">
        <v>1761</v>
      </c>
      <c r="F16" s="157"/>
      <c r="G16" s="163"/>
      <c r="H16" s="162" t="s">
        <v>1698</v>
      </c>
      <c r="J16" s="1649" t="s">
        <v>6270</v>
      </c>
    </row>
    <row r="17" spans="2:10" ht="15.75" customHeight="1" x14ac:dyDescent="0.25">
      <c r="B17" s="162" t="s">
        <v>14</v>
      </c>
      <c r="D17" s="165" t="s">
        <v>2547</v>
      </c>
      <c r="F17" s="157"/>
      <c r="G17" s="163"/>
      <c r="H17" s="162" t="s">
        <v>1699</v>
      </c>
      <c r="J17" s="162" t="s">
        <v>805</v>
      </c>
    </row>
    <row r="18" spans="2:10" ht="15.75" customHeight="1" x14ac:dyDescent="0.25">
      <c r="B18" s="164" t="s">
        <v>1808</v>
      </c>
      <c r="D18" s="165" t="s">
        <v>2546</v>
      </c>
      <c r="F18" s="157"/>
      <c r="G18" s="163"/>
      <c r="H18" s="162" t="s">
        <v>1700</v>
      </c>
      <c r="J18" s="162" t="s">
        <v>2</v>
      </c>
    </row>
    <row r="19" spans="2:10" ht="15.75" x14ac:dyDescent="0.25">
      <c r="B19" s="164" t="s">
        <v>15</v>
      </c>
      <c r="D19" s="164" t="s">
        <v>1762</v>
      </c>
      <c r="F19" s="157"/>
      <c r="G19" s="163"/>
      <c r="H19" s="161"/>
      <c r="J19" s="162" t="s">
        <v>806</v>
      </c>
    </row>
    <row r="20" spans="2:10" ht="15.75" x14ac:dyDescent="0.25">
      <c r="B20" s="165" t="s">
        <v>2541</v>
      </c>
      <c r="D20" s="165" t="s">
        <v>3178</v>
      </c>
      <c r="F20" s="157"/>
      <c r="G20" s="163"/>
      <c r="H20" s="161"/>
      <c r="J20" s="161" t="s">
        <v>8</v>
      </c>
    </row>
    <row r="21" spans="2:10" ht="15.75" x14ac:dyDescent="0.25">
      <c r="B21" s="165" t="s">
        <v>2542</v>
      </c>
      <c r="D21" s="166" t="s">
        <v>3179</v>
      </c>
      <c r="F21" s="157"/>
      <c r="G21" s="163"/>
      <c r="H21" s="161"/>
      <c r="J21" s="157" t="s">
        <v>1703</v>
      </c>
    </row>
    <row r="22" spans="2:10" ht="15.75" x14ac:dyDescent="0.25">
      <c r="B22" s="164" t="s">
        <v>16</v>
      </c>
      <c r="D22" s="167" t="s">
        <v>3186</v>
      </c>
      <c r="F22" s="157"/>
      <c r="G22" s="163"/>
      <c r="H22" s="161"/>
      <c r="J22" s="161"/>
    </row>
    <row r="23" spans="2:10" ht="15.75" x14ac:dyDescent="0.25">
      <c r="B23" s="164" t="s">
        <v>3181</v>
      </c>
      <c r="D23" s="166" t="s">
        <v>3180</v>
      </c>
      <c r="F23" s="157"/>
      <c r="G23" s="163"/>
      <c r="H23" s="161"/>
      <c r="J23" s="162" t="s">
        <v>1770</v>
      </c>
    </row>
    <row r="24" spans="2:10" ht="15.75" x14ac:dyDescent="0.25">
      <c r="B24" s="167" t="s">
        <v>3187</v>
      </c>
      <c r="D24" s="162" t="s">
        <v>1771</v>
      </c>
      <c r="F24" s="157"/>
      <c r="G24" s="158"/>
      <c r="H24" s="161"/>
      <c r="J24" s="155"/>
    </row>
    <row r="25" spans="2:10" ht="15.75" x14ac:dyDescent="0.25">
      <c r="B25" s="167" t="s">
        <v>3182</v>
      </c>
      <c r="D25" s="164" t="s">
        <v>1772</v>
      </c>
      <c r="F25" s="157"/>
      <c r="G25" s="156"/>
      <c r="H25" s="155"/>
      <c r="J25" s="157" t="s">
        <v>1704</v>
      </c>
    </row>
    <row r="26" spans="2:10" ht="15.75" x14ac:dyDescent="0.25">
      <c r="B26" s="167" t="s">
        <v>3188</v>
      </c>
      <c r="D26" s="165" t="s">
        <v>1976</v>
      </c>
      <c r="F26" s="157"/>
      <c r="G26" s="158"/>
      <c r="H26" s="157"/>
      <c r="J26" s="161"/>
    </row>
    <row r="27" spans="2:10" ht="15.75" x14ac:dyDescent="0.25">
      <c r="B27" s="167" t="s">
        <v>3183</v>
      </c>
      <c r="D27" s="165" t="s">
        <v>2548</v>
      </c>
      <c r="F27" s="157"/>
      <c r="G27" s="158"/>
      <c r="H27" s="157"/>
      <c r="J27" s="162" t="s">
        <v>807</v>
      </c>
    </row>
    <row r="28" spans="2:10" ht="15.75" x14ac:dyDescent="0.25">
      <c r="B28" s="155"/>
      <c r="D28" s="168" t="s">
        <v>825</v>
      </c>
      <c r="F28" s="157"/>
      <c r="G28" s="158"/>
      <c r="H28" s="157"/>
      <c r="J28" s="169" t="s">
        <v>1832</v>
      </c>
    </row>
    <row r="29" spans="2:10" ht="15.75" x14ac:dyDescent="0.25">
      <c r="B29" s="157" t="s">
        <v>814</v>
      </c>
      <c r="D29" s="170" t="s">
        <v>1763</v>
      </c>
      <c r="F29" s="157"/>
      <c r="G29" s="163"/>
      <c r="H29" s="161"/>
      <c r="J29" s="162" t="s">
        <v>808</v>
      </c>
    </row>
    <row r="30" spans="2:10" ht="15.75" x14ac:dyDescent="0.25">
      <c r="B30" s="161"/>
      <c r="D30" s="170" t="s">
        <v>1764</v>
      </c>
      <c r="F30" s="157"/>
      <c r="G30" s="163"/>
      <c r="H30" s="161"/>
      <c r="J30" s="162" t="s">
        <v>1641</v>
      </c>
    </row>
    <row r="31" spans="2:10" ht="15.75" x14ac:dyDescent="0.25">
      <c r="B31" s="162" t="s">
        <v>1709</v>
      </c>
      <c r="D31" s="155"/>
      <c r="F31" s="157"/>
      <c r="G31" s="163"/>
      <c r="H31" s="161"/>
      <c r="J31" s="162" t="s">
        <v>1640</v>
      </c>
    </row>
    <row r="32" spans="2:10" ht="15.75" x14ac:dyDescent="0.25">
      <c r="B32" s="164" t="s">
        <v>1712</v>
      </c>
      <c r="D32" s="157" t="s">
        <v>813</v>
      </c>
      <c r="F32" s="157"/>
      <c r="G32" s="163"/>
      <c r="H32" s="161"/>
      <c r="J32" s="155"/>
    </row>
    <row r="33" spans="2:10" ht="15.75" x14ac:dyDescent="0.25">
      <c r="B33" s="164" t="s">
        <v>1713</v>
      </c>
      <c r="D33" s="155"/>
      <c r="F33" s="157"/>
      <c r="G33" s="163"/>
      <c r="H33" s="161"/>
      <c r="J33" s="157" t="s">
        <v>1705</v>
      </c>
    </row>
    <row r="34" spans="2:10" ht="15.75" x14ac:dyDescent="0.25">
      <c r="B34" s="162" t="s">
        <v>1671</v>
      </c>
      <c r="D34" s="162" t="s">
        <v>4</v>
      </c>
      <c r="F34" s="157"/>
      <c r="G34" s="163"/>
      <c r="H34" s="155"/>
      <c r="J34" s="161"/>
    </row>
    <row r="35" spans="2:10" ht="15.75" x14ac:dyDescent="0.25">
      <c r="B35" s="164" t="s">
        <v>1716</v>
      </c>
      <c r="D35" s="164" t="s">
        <v>1765</v>
      </c>
      <c r="F35" s="157"/>
      <c r="G35" s="163"/>
      <c r="H35" s="157"/>
      <c r="J35" s="162" t="s">
        <v>809</v>
      </c>
    </row>
    <row r="36" spans="2:10" ht="15.75" x14ac:dyDescent="0.25">
      <c r="B36" s="164" t="s">
        <v>1717</v>
      </c>
      <c r="D36" s="162" t="s">
        <v>1671</v>
      </c>
      <c r="F36" s="157"/>
      <c r="G36" s="163"/>
      <c r="H36" s="161"/>
      <c r="J36" s="162" t="s">
        <v>810</v>
      </c>
    </row>
    <row r="37" spans="2:10" ht="15.75" x14ac:dyDescent="0.25">
      <c r="B37" s="162" t="s">
        <v>1672</v>
      </c>
      <c r="D37" s="164" t="s">
        <v>1766</v>
      </c>
      <c r="F37" s="157"/>
      <c r="G37" s="163"/>
      <c r="H37" s="161"/>
      <c r="J37" s="162" t="s">
        <v>811</v>
      </c>
    </row>
    <row r="38" spans="2:10" ht="15.75" x14ac:dyDescent="0.25">
      <c r="B38" s="164" t="s">
        <v>1718</v>
      </c>
      <c r="D38" s="162" t="s">
        <v>1672</v>
      </c>
      <c r="F38" s="157"/>
      <c r="G38" s="163"/>
      <c r="H38" s="161"/>
      <c r="J38" s="162" t="s">
        <v>812</v>
      </c>
    </row>
    <row r="39" spans="2:10" ht="15.75" x14ac:dyDescent="0.25">
      <c r="B39" s="164" t="s">
        <v>1719</v>
      </c>
      <c r="D39" s="164" t="s">
        <v>1767</v>
      </c>
      <c r="F39" s="157"/>
      <c r="G39" s="163"/>
      <c r="H39" s="161"/>
      <c r="J39" s="169" t="s">
        <v>1964</v>
      </c>
    </row>
    <row r="40" spans="2:10" ht="15.75" x14ac:dyDescent="0.25">
      <c r="B40" s="162" t="s">
        <v>1673</v>
      </c>
      <c r="D40" s="162" t="s">
        <v>1768</v>
      </c>
      <c r="F40" s="157"/>
      <c r="G40" s="163"/>
      <c r="H40" s="161"/>
      <c r="J40" s="169" t="s">
        <v>1965</v>
      </c>
    </row>
    <row r="41" spans="2:10" x14ac:dyDescent="0.2">
      <c r="B41" s="164" t="s">
        <v>1707</v>
      </c>
      <c r="D41" s="164" t="s">
        <v>1683</v>
      </c>
      <c r="F41" s="161"/>
      <c r="G41" s="163"/>
      <c r="H41" s="155"/>
      <c r="J41" s="155"/>
    </row>
    <row r="42" spans="2:10" ht="15.75" x14ac:dyDescent="0.25">
      <c r="B42" s="164" t="s">
        <v>1708</v>
      </c>
      <c r="D42" s="164" t="s">
        <v>1684</v>
      </c>
      <c r="F42" s="161"/>
      <c r="G42" s="163"/>
      <c r="H42" s="155"/>
      <c r="J42" s="159" t="s">
        <v>1966</v>
      </c>
    </row>
    <row r="43" spans="2:10" x14ac:dyDescent="0.2">
      <c r="B43" s="162" t="s">
        <v>1674</v>
      </c>
      <c r="D43" s="155"/>
      <c r="F43" s="161"/>
      <c r="G43" s="163"/>
      <c r="H43" s="155"/>
      <c r="J43" s="161"/>
    </row>
    <row r="44" spans="2:10" ht="15.75" x14ac:dyDescent="0.25">
      <c r="B44" s="164" t="s">
        <v>5</v>
      </c>
      <c r="D44" s="155"/>
      <c r="F44" s="157"/>
      <c r="G44" s="156"/>
      <c r="H44" s="155"/>
      <c r="J44" s="171" t="s">
        <v>1971</v>
      </c>
    </row>
    <row r="45" spans="2:10" ht="15.75" x14ac:dyDescent="0.25">
      <c r="B45" s="164" t="s">
        <v>6</v>
      </c>
      <c r="D45" s="155"/>
      <c r="F45" s="161"/>
      <c r="G45" s="158"/>
      <c r="H45" s="155"/>
      <c r="J45" s="172" t="s">
        <v>1972</v>
      </c>
    </row>
    <row r="46" spans="2:10" ht="15.75" customHeight="1" x14ac:dyDescent="0.2">
      <c r="B46" s="162" t="s">
        <v>1726</v>
      </c>
      <c r="D46" s="155"/>
      <c r="F46" s="161"/>
      <c r="G46" s="163"/>
      <c r="H46" s="155"/>
      <c r="J46" s="172" t="s">
        <v>1973</v>
      </c>
    </row>
    <row r="47" spans="2:10" ht="15.75" customHeight="1" x14ac:dyDescent="0.2">
      <c r="B47" s="164" t="s">
        <v>1727</v>
      </c>
      <c r="D47" s="155"/>
      <c r="F47" s="161"/>
      <c r="G47" s="163"/>
      <c r="H47" s="155"/>
      <c r="J47" s="172" t="s">
        <v>1974</v>
      </c>
    </row>
    <row r="48" spans="2:10" ht="15.75" customHeight="1" x14ac:dyDescent="0.2">
      <c r="B48" s="166" t="s">
        <v>1728</v>
      </c>
      <c r="D48" s="155"/>
      <c r="F48" s="161"/>
      <c r="G48" s="163"/>
      <c r="H48" s="155"/>
      <c r="J48" s="155"/>
    </row>
    <row r="49" spans="2:10" ht="15.75" customHeight="1" x14ac:dyDescent="0.2">
      <c r="B49" s="166" t="s">
        <v>1729</v>
      </c>
      <c r="D49" s="155"/>
      <c r="F49" s="161"/>
      <c r="G49" s="163"/>
      <c r="H49" s="155"/>
      <c r="J49" s="155"/>
    </row>
    <row r="50" spans="2:10" ht="15.75" customHeight="1" x14ac:dyDescent="0.2">
      <c r="B50" s="164" t="s">
        <v>1730</v>
      </c>
      <c r="D50" s="155"/>
      <c r="F50" s="161"/>
      <c r="G50" s="163"/>
      <c r="H50" s="155"/>
      <c r="J50" s="155"/>
    </row>
    <row r="51" spans="2:10" ht="15.75" customHeight="1" x14ac:dyDescent="0.25">
      <c r="B51" s="166" t="s">
        <v>1731</v>
      </c>
      <c r="D51" s="155"/>
      <c r="F51" s="157"/>
      <c r="G51" s="156"/>
      <c r="H51" s="155"/>
      <c r="J51" s="155"/>
    </row>
    <row r="52" spans="2:10" ht="15.75" customHeight="1" x14ac:dyDescent="0.2">
      <c r="B52" s="166" t="s">
        <v>1732</v>
      </c>
      <c r="D52" s="155"/>
      <c r="F52" s="155"/>
      <c r="G52" s="156"/>
      <c r="H52" s="155"/>
      <c r="J52" s="155"/>
    </row>
    <row r="53" spans="2:10" ht="15.75" customHeight="1" x14ac:dyDescent="0.25">
      <c r="B53" s="165" t="s">
        <v>2543</v>
      </c>
      <c r="D53" s="155"/>
      <c r="F53" s="157"/>
      <c r="G53" s="156"/>
      <c r="H53" s="155"/>
      <c r="J53" s="155"/>
    </row>
    <row r="54" spans="2:10" ht="15.75" customHeight="1" x14ac:dyDescent="0.2">
      <c r="B54" s="166" t="s">
        <v>1733</v>
      </c>
      <c r="D54" s="155"/>
      <c r="F54" s="161"/>
      <c r="G54" s="156"/>
      <c r="H54" s="155"/>
      <c r="J54" s="155"/>
    </row>
    <row r="55" spans="2:10" ht="15.75" customHeight="1" x14ac:dyDescent="0.2">
      <c r="B55" s="166" t="s">
        <v>1734</v>
      </c>
      <c r="D55" s="155"/>
      <c r="F55" s="161"/>
      <c r="G55" s="156"/>
      <c r="H55" s="155"/>
      <c r="J55" s="155"/>
    </row>
    <row r="56" spans="2:10" ht="15.75" customHeight="1" x14ac:dyDescent="0.2">
      <c r="B56" s="165" t="s">
        <v>2544</v>
      </c>
      <c r="D56" s="173"/>
      <c r="F56" s="161"/>
      <c r="G56" s="156"/>
      <c r="H56" s="155"/>
      <c r="J56" s="155"/>
    </row>
    <row r="57" spans="2:10" ht="15.75" customHeight="1" x14ac:dyDescent="0.2">
      <c r="B57" s="166" t="s">
        <v>1735</v>
      </c>
      <c r="D57" s="174"/>
      <c r="F57" s="161"/>
      <c r="G57" s="156"/>
      <c r="H57" s="155"/>
      <c r="J57" s="155"/>
    </row>
    <row r="58" spans="2:10" ht="15.75" customHeight="1" x14ac:dyDescent="0.2">
      <c r="B58" s="166" t="s">
        <v>1736</v>
      </c>
      <c r="D58" s="173" t="s">
        <v>8</v>
      </c>
      <c r="F58" s="155"/>
      <c r="G58" s="156"/>
      <c r="H58" s="155"/>
      <c r="J58" s="155"/>
    </row>
    <row r="59" spans="2:10" ht="15.75" x14ac:dyDescent="0.25">
      <c r="B59" s="164" t="s">
        <v>1737</v>
      </c>
      <c r="D59" s="173"/>
      <c r="F59" s="157"/>
      <c r="G59" s="156"/>
      <c r="H59" s="155"/>
      <c r="J59" s="155"/>
    </row>
    <row r="60" spans="2:10" ht="15.75" customHeight="1" x14ac:dyDescent="0.2">
      <c r="B60" s="166" t="s">
        <v>1738</v>
      </c>
      <c r="D60" s="173" t="s">
        <v>8</v>
      </c>
      <c r="F60" s="161"/>
      <c r="G60" s="156"/>
      <c r="H60" s="155"/>
      <c r="J60" s="155"/>
    </row>
    <row r="61" spans="2:10" ht="15.75" customHeight="1" x14ac:dyDescent="0.2">
      <c r="B61" s="166" t="s">
        <v>1739</v>
      </c>
      <c r="D61" s="173" t="s">
        <v>8</v>
      </c>
      <c r="F61" s="161"/>
      <c r="G61" s="156"/>
      <c r="H61" s="155"/>
      <c r="J61" s="155"/>
    </row>
    <row r="62" spans="2:10" ht="15.75" customHeight="1" x14ac:dyDescent="0.2">
      <c r="B62" s="164" t="s">
        <v>3184</v>
      </c>
      <c r="D62" s="173"/>
      <c r="F62" s="161"/>
      <c r="G62" s="156"/>
      <c r="H62" s="155"/>
      <c r="J62" s="155"/>
    </row>
    <row r="63" spans="2:10" ht="15.75" customHeight="1" x14ac:dyDescent="0.2">
      <c r="B63" s="166" t="s">
        <v>3185</v>
      </c>
      <c r="D63" s="173"/>
      <c r="F63" s="161"/>
      <c r="G63" s="156"/>
      <c r="H63" s="155"/>
      <c r="J63" s="155"/>
    </row>
    <row r="64" spans="2:10" ht="15.75" customHeight="1" x14ac:dyDescent="0.2">
      <c r="B64" s="167" t="s">
        <v>3189</v>
      </c>
      <c r="D64" s="173"/>
      <c r="F64" s="161"/>
      <c r="G64" s="156"/>
      <c r="H64" s="155"/>
      <c r="J64" s="155"/>
    </row>
    <row r="65" spans="2:10" ht="15.75" customHeight="1" x14ac:dyDescent="0.2">
      <c r="B65" s="167" t="s">
        <v>3190</v>
      </c>
      <c r="D65" s="173"/>
      <c r="F65" s="161"/>
      <c r="G65" s="156"/>
      <c r="H65" s="155"/>
      <c r="J65" s="155"/>
    </row>
    <row r="66" spans="2:10" ht="15.75" customHeight="1" x14ac:dyDescent="0.2">
      <c r="B66" s="167" t="s">
        <v>3191</v>
      </c>
      <c r="D66" s="173"/>
      <c r="F66" s="161"/>
      <c r="G66" s="156"/>
      <c r="H66" s="155"/>
      <c r="J66" s="155"/>
    </row>
    <row r="67" spans="2:10" ht="15.75" customHeight="1" x14ac:dyDescent="0.2">
      <c r="B67" s="162" t="s">
        <v>1755</v>
      </c>
      <c r="D67" s="173"/>
      <c r="F67" s="161"/>
      <c r="G67" s="156"/>
      <c r="H67" s="155"/>
      <c r="J67" s="155"/>
    </row>
    <row r="68" spans="2:10" ht="15.75" customHeight="1" x14ac:dyDescent="0.2">
      <c r="B68" s="164" t="s">
        <v>1822</v>
      </c>
      <c r="D68" s="173"/>
      <c r="F68" s="161"/>
      <c r="G68" s="156"/>
      <c r="H68" s="155"/>
      <c r="J68" s="155"/>
    </row>
    <row r="69" spans="2:10" ht="15.75" customHeight="1" x14ac:dyDescent="0.2">
      <c r="B69" s="164" t="s">
        <v>1815</v>
      </c>
      <c r="D69" s="173"/>
      <c r="F69" s="161"/>
      <c r="G69" s="156"/>
      <c r="H69" s="155"/>
      <c r="J69" s="155"/>
    </row>
    <row r="70" spans="2:10" ht="15.75" customHeight="1" x14ac:dyDescent="0.2">
      <c r="B70" s="175"/>
      <c r="D70" s="176"/>
      <c r="F70" s="176"/>
      <c r="G70" s="156"/>
      <c r="H70" s="176"/>
      <c r="J70" s="176"/>
    </row>
    <row r="71" spans="2:10" s="140" customFormat="1" x14ac:dyDescent="0.2"/>
    <row r="72" spans="2:10" s="140" customFormat="1" x14ac:dyDescent="0.2"/>
    <row r="73" spans="2:10" s="140" customFormat="1" x14ac:dyDescent="0.2"/>
    <row r="74" spans="2:10" s="140" customFormat="1" x14ac:dyDescent="0.2"/>
    <row r="75" spans="2:10" s="140" customFormat="1" x14ac:dyDescent="0.2"/>
    <row r="76" spans="2:10" s="140" customFormat="1" x14ac:dyDescent="0.2"/>
    <row r="77" spans="2:10" s="140" customFormat="1" x14ac:dyDescent="0.2"/>
    <row r="78" spans="2:10" s="140" customFormat="1" x14ac:dyDescent="0.2"/>
    <row r="79" spans="2:10" s="140" customFormat="1" x14ac:dyDescent="0.2"/>
    <row r="80" spans="2:10" s="140" customFormat="1" x14ac:dyDescent="0.2"/>
    <row r="81" s="140" customFormat="1" x14ac:dyDescent="0.2"/>
    <row r="82" s="140" customFormat="1" x14ac:dyDescent="0.2"/>
    <row r="83" s="140" customFormat="1" x14ac:dyDescent="0.2"/>
    <row r="84" s="140" customFormat="1" x14ac:dyDescent="0.2"/>
    <row r="85" s="140" customFormat="1" x14ac:dyDescent="0.2"/>
    <row r="86" s="140" customFormat="1" x14ac:dyDescent="0.2"/>
    <row r="87" s="140" customFormat="1" x14ac:dyDescent="0.2"/>
    <row r="88" s="140" customFormat="1" x14ac:dyDescent="0.2"/>
    <row r="89" s="140" customFormat="1" x14ac:dyDescent="0.2"/>
    <row r="90" s="140" customFormat="1" x14ac:dyDescent="0.2"/>
    <row r="91" s="140" customFormat="1" x14ac:dyDescent="0.2"/>
    <row r="92" s="140" customFormat="1" x14ac:dyDescent="0.2"/>
    <row r="93" s="140" customFormat="1" x14ac:dyDescent="0.2"/>
    <row r="94" s="140" customFormat="1" x14ac:dyDescent="0.2"/>
    <row r="95" s="140" customFormat="1" x14ac:dyDescent="0.2"/>
    <row r="96" s="140" customFormat="1" x14ac:dyDescent="0.2"/>
    <row r="97" s="140" customFormat="1" x14ac:dyDescent="0.2"/>
    <row r="98" s="140" customFormat="1" x14ac:dyDescent="0.2"/>
    <row r="99" s="140" customFormat="1" x14ac:dyDescent="0.2"/>
    <row r="100" s="140" customFormat="1" x14ac:dyDescent="0.2"/>
    <row r="101" s="140" customFormat="1" x14ac:dyDescent="0.2"/>
    <row r="102" s="140" customFormat="1" x14ac:dyDescent="0.2"/>
    <row r="103" s="140" customFormat="1" x14ac:dyDescent="0.2"/>
    <row r="104" s="140" customFormat="1" x14ac:dyDescent="0.2"/>
    <row r="105" s="140" customFormat="1" x14ac:dyDescent="0.2"/>
    <row r="106" s="140" customFormat="1" x14ac:dyDescent="0.2"/>
    <row r="107" s="140" customFormat="1" x14ac:dyDescent="0.2"/>
    <row r="108" s="140" customFormat="1" x14ac:dyDescent="0.2"/>
    <row r="109" s="140" customFormat="1" x14ac:dyDescent="0.2"/>
    <row r="110" s="140" customFormat="1" x14ac:dyDescent="0.2"/>
    <row r="111" s="140" customFormat="1" x14ac:dyDescent="0.2"/>
    <row r="112" s="140" customFormat="1" x14ac:dyDescent="0.2"/>
    <row r="113" s="140" customFormat="1" x14ac:dyDescent="0.2"/>
    <row r="114" s="140" customFormat="1" x14ac:dyDescent="0.2"/>
    <row r="115" s="140" customFormat="1" x14ac:dyDescent="0.2"/>
    <row r="116" s="140" customFormat="1" x14ac:dyDescent="0.2"/>
    <row r="117" s="140" customFormat="1" x14ac:dyDescent="0.2"/>
    <row r="118" s="140" customFormat="1" x14ac:dyDescent="0.2"/>
    <row r="119" s="140" customFormat="1" x14ac:dyDescent="0.2"/>
    <row r="120" s="140" customFormat="1" x14ac:dyDescent="0.2"/>
    <row r="121" s="140" customFormat="1" x14ac:dyDescent="0.2"/>
    <row r="122" s="140" customFormat="1" x14ac:dyDescent="0.2"/>
    <row r="123" s="140" customFormat="1" x14ac:dyDescent="0.2"/>
    <row r="124" s="140" customFormat="1" x14ac:dyDescent="0.2"/>
    <row r="125" s="140" customFormat="1" x14ac:dyDescent="0.2"/>
    <row r="126" s="140" customFormat="1" x14ac:dyDescent="0.2"/>
    <row r="127" s="140" customFormat="1" x14ac:dyDescent="0.2"/>
    <row r="128" s="140" customFormat="1" x14ac:dyDescent="0.2"/>
    <row r="129" s="140" customFormat="1" x14ac:dyDescent="0.2"/>
    <row r="130" s="140" customFormat="1" x14ac:dyDescent="0.2"/>
    <row r="131" s="140" customFormat="1" x14ac:dyDescent="0.2"/>
    <row r="132" s="140" customFormat="1" x14ac:dyDescent="0.2"/>
    <row r="133" s="140" customFormat="1" x14ac:dyDescent="0.2"/>
    <row r="134" s="140" customFormat="1" x14ac:dyDescent="0.2"/>
    <row r="135" s="140" customFormat="1" x14ac:dyDescent="0.2"/>
    <row r="136" s="140" customFormat="1" x14ac:dyDescent="0.2"/>
    <row r="137" s="140" customFormat="1" x14ac:dyDescent="0.2"/>
    <row r="138" s="140" customFormat="1" x14ac:dyDescent="0.2"/>
    <row r="139" s="140" customFormat="1" x14ac:dyDescent="0.2"/>
    <row r="140" s="140" customFormat="1" x14ac:dyDescent="0.2"/>
    <row r="141" s="140" customFormat="1" x14ac:dyDescent="0.2"/>
    <row r="142" s="140" customFormat="1" x14ac:dyDescent="0.2"/>
    <row r="143" s="140" customFormat="1" x14ac:dyDescent="0.2"/>
    <row r="144" s="140" customFormat="1" x14ac:dyDescent="0.2"/>
    <row r="145" s="140" customFormat="1" x14ac:dyDescent="0.2"/>
    <row r="146" s="140" customFormat="1" x14ac:dyDescent="0.2"/>
    <row r="147" s="140" customFormat="1" x14ac:dyDescent="0.2"/>
    <row r="148" s="140" customFormat="1" x14ac:dyDescent="0.2"/>
    <row r="149" s="140" customFormat="1" x14ac:dyDescent="0.2"/>
    <row r="150" s="140" customFormat="1" x14ac:dyDescent="0.2"/>
    <row r="151" s="140" customFormat="1" x14ac:dyDescent="0.2"/>
    <row r="152" s="140" customFormat="1" x14ac:dyDescent="0.2"/>
    <row r="153" s="140" customFormat="1" x14ac:dyDescent="0.2"/>
    <row r="154" s="140" customFormat="1" x14ac:dyDescent="0.2"/>
    <row r="155" s="140" customFormat="1" x14ac:dyDescent="0.2"/>
    <row r="156" s="140" customFormat="1" x14ac:dyDescent="0.2"/>
    <row r="157" s="140" customFormat="1" x14ac:dyDescent="0.2"/>
    <row r="158" s="140" customFormat="1" x14ac:dyDescent="0.2"/>
    <row r="159" s="140" customFormat="1" x14ac:dyDescent="0.2"/>
    <row r="160" s="140" customFormat="1" x14ac:dyDescent="0.2"/>
    <row r="161" s="140" customFormat="1" x14ac:dyDescent="0.2"/>
    <row r="162" s="140" customFormat="1" x14ac:dyDescent="0.2"/>
    <row r="163" s="140" customFormat="1" x14ac:dyDescent="0.2"/>
    <row r="164" s="140" customFormat="1" x14ac:dyDescent="0.2"/>
    <row r="165" s="140" customFormat="1" x14ac:dyDescent="0.2"/>
    <row r="166" s="140" customFormat="1" x14ac:dyDescent="0.2"/>
    <row r="167" s="140" customFormat="1" x14ac:dyDescent="0.2"/>
    <row r="168" s="140" customFormat="1" x14ac:dyDescent="0.2"/>
    <row r="169" s="140" customFormat="1" x14ac:dyDescent="0.2"/>
    <row r="170" s="140" customFormat="1" x14ac:dyDescent="0.2"/>
    <row r="171" s="140" customFormat="1" x14ac:dyDescent="0.2"/>
    <row r="172" s="140" customFormat="1" x14ac:dyDescent="0.2"/>
    <row r="173" s="140" customFormat="1" x14ac:dyDescent="0.2"/>
    <row r="174" s="140" customFormat="1" x14ac:dyDescent="0.2"/>
    <row r="175" s="140" customFormat="1" x14ac:dyDescent="0.2"/>
    <row r="176" s="140" customFormat="1" x14ac:dyDescent="0.2"/>
    <row r="177" s="140" customFormat="1" x14ac:dyDescent="0.2"/>
    <row r="178" s="140" customFormat="1" x14ac:dyDescent="0.2"/>
    <row r="179" s="140" customFormat="1" x14ac:dyDescent="0.2"/>
    <row r="180" s="140" customFormat="1" x14ac:dyDescent="0.2"/>
    <row r="181" s="140" customFormat="1" x14ac:dyDescent="0.2"/>
    <row r="182" s="140" customFormat="1" x14ac:dyDescent="0.2"/>
    <row r="183" s="140" customFormat="1" x14ac:dyDescent="0.2"/>
    <row r="184" s="140" customFormat="1" x14ac:dyDescent="0.2"/>
    <row r="185" s="140" customFormat="1" x14ac:dyDescent="0.2"/>
    <row r="186" s="140" customFormat="1" x14ac:dyDescent="0.2"/>
    <row r="187" s="140" customFormat="1" x14ac:dyDescent="0.2"/>
    <row r="188" s="140" customFormat="1" x14ac:dyDescent="0.2"/>
    <row r="189" s="140" customFormat="1" x14ac:dyDescent="0.2"/>
    <row r="190" s="140" customFormat="1" x14ac:dyDescent="0.2"/>
    <row r="191" s="140" customFormat="1" x14ac:dyDescent="0.2"/>
    <row r="192" s="140" customFormat="1" x14ac:dyDescent="0.2"/>
    <row r="193" s="140" customFormat="1" x14ac:dyDescent="0.2"/>
    <row r="194" s="140" customFormat="1" x14ac:dyDescent="0.2"/>
    <row r="195" s="140" customFormat="1" x14ac:dyDescent="0.2"/>
    <row r="196" s="140" customFormat="1" x14ac:dyDescent="0.2"/>
    <row r="197" s="140" customFormat="1" x14ac:dyDescent="0.2"/>
    <row r="198" s="140" customFormat="1" x14ac:dyDescent="0.2"/>
    <row r="199" s="140" customFormat="1" x14ac:dyDescent="0.2"/>
    <row r="200" s="140" customFormat="1" x14ac:dyDescent="0.2"/>
    <row r="201" s="140" customFormat="1" x14ac:dyDescent="0.2"/>
    <row r="202" s="140" customFormat="1" x14ac:dyDescent="0.2"/>
    <row r="203" s="140" customFormat="1" x14ac:dyDescent="0.2"/>
    <row r="204" s="140" customFormat="1" x14ac:dyDescent="0.2"/>
    <row r="205" s="140" customFormat="1" x14ac:dyDescent="0.2"/>
    <row r="206" s="140" customFormat="1" x14ac:dyDescent="0.2"/>
    <row r="207" s="140" customFormat="1" x14ac:dyDescent="0.2"/>
    <row r="208" s="140" customFormat="1" x14ac:dyDescent="0.2"/>
    <row r="209" s="140" customFormat="1" x14ac:dyDescent="0.2"/>
    <row r="210" s="140" customFormat="1" x14ac:dyDescent="0.2"/>
    <row r="211" s="140" customFormat="1" x14ac:dyDescent="0.2"/>
    <row r="212" s="140" customFormat="1" x14ac:dyDescent="0.2"/>
    <row r="213" s="140" customFormat="1" x14ac:dyDescent="0.2"/>
    <row r="214" s="140" customFormat="1" x14ac:dyDescent="0.2"/>
    <row r="215" s="140" customFormat="1" x14ac:dyDescent="0.2"/>
    <row r="216" s="140" customFormat="1" x14ac:dyDescent="0.2"/>
    <row r="217" s="140" customFormat="1" x14ac:dyDescent="0.2"/>
    <row r="218" s="140" customFormat="1" x14ac:dyDescent="0.2"/>
    <row r="219" s="140" customFormat="1" x14ac:dyDescent="0.2"/>
    <row r="220" s="140" customFormat="1" x14ac:dyDescent="0.2"/>
    <row r="221" s="140" customFormat="1" x14ac:dyDescent="0.2"/>
    <row r="222" s="140" customFormat="1" x14ac:dyDescent="0.2"/>
    <row r="223" s="140" customFormat="1" x14ac:dyDescent="0.2"/>
    <row r="224" s="140" customFormat="1" x14ac:dyDescent="0.2"/>
    <row r="225" s="140" customFormat="1" x14ac:dyDescent="0.2"/>
    <row r="226" s="140" customFormat="1" x14ac:dyDescent="0.2"/>
    <row r="227" s="140" customFormat="1" x14ac:dyDescent="0.2"/>
    <row r="228" s="140" customFormat="1" x14ac:dyDescent="0.2"/>
    <row r="229" s="140" customFormat="1" x14ac:dyDescent="0.2"/>
    <row r="230" s="140" customFormat="1" x14ac:dyDescent="0.2"/>
    <row r="231" s="140" customFormat="1" x14ac:dyDescent="0.2"/>
    <row r="232" s="140" customFormat="1" x14ac:dyDescent="0.2"/>
    <row r="233" s="140" customFormat="1" x14ac:dyDescent="0.2"/>
    <row r="234" s="140" customFormat="1" x14ac:dyDescent="0.2"/>
    <row r="235" s="140" customFormat="1" x14ac:dyDescent="0.2"/>
    <row r="236" s="140" customFormat="1" x14ac:dyDescent="0.2"/>
    <row r="237" s="140" customFormat="1" x14ac:dyDescent="0.2"/>
    <row r="238" s="140" customFormat="1" x14ac:dyDescent="0.2"/>
    <row r="239" s="140" customFormat="1" x14ac:dyDescent="0.2"/>
    <row r="240" s="140" customFormat="1" x14ac:dyDescent="0.2"/>
    <row r="241" s="140" customFormat="1" x14ac:dyDescent="0.2"/>
    <row r="242" s="140" customFormat="1" x14ac:dyDescent="0.2"/>
    <row r="243" s="140" customFormat="1" x14ac:dyDescent="0.2"/>
    <row r="244" s="140" customFormat="1" x14ac:dyDescent="0.2"/>
    <row r="245" s="140" customFormat="1" x14ac:dyDescent="0.2"/>
    <row r="246" s="140" customFormat="1" x14ac:dyDescent="0.2"/>
    <row r="247" s="140" customFormat="1" x14ac:dyDescent="0.2"/>
    <row r="248" s="140" customFormat="1" x14ac:dyDescent="0.2"/>
    <row r="249" s="140" customFormat="1" x14ac:dyDescent="0.2"/>
    <row r="250" s="140" customFormat="1" x14ac:dyDescent="0.2"/>
    <row r="251" s="140" customFormat="1" x14ac:dyDescent="0.2"/>
    <row r="252" s="140" customFormat="1" x14ac:dyDescent="0.2"/>
    <row r="253" s="140" customFormat="1" x14ac:dyDescent="0.2"/>
    <row r="254" s="140" customFormat="1" x14ac:dyDescent="0.2"/>
    <row r="255" s="140" customFormat="1" x14ac:dyDescent="0.2"/>
    <row r="256" s="140" customFormat="1" x14ac:dyDescent="0.2"/>
    <row r="257" s="140" customFormat="1" x14ac:dyDescent="0.2"/>
    <row r="258" s="140" customFormat="1" x14ac:dyDescent="0.2"/>
    <row r="259" s="140" customFormat="1" x14ac:dyDescent="0.2"/>
    <row r="260" s="140" customFormat="1" x14ac:dyDescent="0.2"/>
    <row r="261" s="140" customFormat="1" x14ac:dyDescent="0.2"/>
    <row r="262" s="140" customFormat="1" x14ac:dyDescent="0.2"/>
    <row r="263" s="140" customFormat="1" x14ac:dyDescent="0.2"/>
    <row r="264" s="140" customFormat="1" x14ac:dyDescent="0.2"/>
    <row r="265" s="140" customFormat="1" x14ac:dyDescent="0.2"/>
    <row r="266" s="140" customFormat="1" x14ac:dyDescent="0.2"/>
    <row r="267" s="140" customFormat="1" x14ac:dyDescent="0.2"/>
    <row r="268" s="140" customFormat="1" x14ac:dyDescent="0.2"/>
    <row r="269" s="140" customFormat="1" x14ac:dyDescent="0.2"/>
    <row r="270" s="140" customFormat="1" x14ac:dyDescent="0.2"/>
    <row r="271" s="140" customFormat="1" x14ac:dyDescent="0.2"/>
    <row r="272" s="140" customFormat="1" x14ac:dyDescent="0.2"/>
    <row r="273" s="140" customFormat="1" x14ac:dyDescent="0.2"/>
    <row r="274" s="140" customFormat="1" x14ac:dyDescent="0.2"/>
    <row r="275" s="140" customFormat="1" x14ac:dyDescent="0.2"/>
    <row r="276" s="140" customFormat="1" x14ac:dyDescent="0.2"/>
    <row r="277" s="140" customFormat="1" x14ac:dyDescent="0.2"/>
    <row r="278" s="140" customFormat="1" x14ac:dyDescent="0.2"/>
    <row r="279" s="140" customFormat="1" x14ac:dyDescent="0.2"/>
    <row r="280" s="140" customFormat="1" x14ac:dyDescent="0.2"/>
    <row r="281" s="140" customFormat="1" x14ac:dyDescent="0.2"/>
    <row r="282" s="140" customFormat="1" x14ac:dyDescent="0.2"/>
    <row r="283" s="140" customFormat="1" x14ac:dyDescent="0.2"/>
    <row r="284" s="140" customFormat="1" x14ac:dyDescent="0.2"/>
    <row r="285" s="140" customFormat="1" x14ac:dyDescent="0.2"/>
    <row r="286" s="140" customFormat="1" x14ac:dyDescent="0.2"/>
    <row r="287" s="140" customFormat="1" x14ac:dyDescent="0.2"/>
    <row r="288" s="140" customFormat="1" x14ac:dyDescent="0.2"/>
    <row r="289" s="140" customFormat="1" x14ac:dyDescent="0.2"/>
    <row r="290" s="140" customFormat="1" x14ac:dyDescent="0.2"/>
    <row r="291" s="140" customFormat="1" x14ac:dyDescent="0.2"/>
    <row r="292" s="140" customFormat="1" x14ac:dyDescent="0.2"/>
    <row r="293" s="140" customFormat="1" x14ac:dyDescent="0.2"/>
    <row r="294" s="140" customFormat="1" x14ac:dyDescent="0.2"/>
    <row r="295" s="140" customFormat="1" x14ac:dyDescent="0.2"/>
    <row r="296" s="140" customFormat="1" x14ac:dyDescent="0.2"/>
    <row r="297" s="140" customFormat="1" x14ac:dyDescent="0.2"/>
    <row r="298" s="140" customFormat="1" x14ac:dyDescent="0.2"/>
    <row r="299" s="140" customFormat="1" x14ac:dyDescent="0.2"/>
    <row r="300" s="140" customFormat="1" x14ac:dyDescent="0.2"/>
    <row r="301" s="140" customFormat="1" x14ac:dyDescent="0.2"/>
    <row r="302" s="140" customFormat="1" x14ac:dyDescent="0.2"/>
    <row r="303" s="140" customFormat="1" x14ac:dyDescent="0.2"/>
    <row r="304" s="140" customFormat="1" x14ac:dyDescent="0.2"/>
    <row r="305" s="140" customFormat="1" x14ac:dyDescent="0.2"/>
    <row r="306" s="140" customFormat="1" x14ac:dyDescent="0.2"/>
    <row r="307" s="140" customFormat="1" x14ac:dyDescent="0.2"/>
    <row r="308" s="140" customFormat="1" x14ac:dyDescent="0.2"/>
    <row r="309" s="140" customFormat="1" x14ac:dyDescent="0.2"/>
    <row r="310" s="140" customFormat="1" x14ac:dyDescent="0.2"/>
    <row r="311" s="140" customFormat="1" x14ac:dyDescent="0.2"/>
    <row r="312" s="140" customFormat="1" x14ac:dyDescent="0.2"/>
    <row r="313" s="140" customFormat="1" x14ac:dyDescent="0.2"/>
    <row r="314" s="140" customFormat="1" x14ac:dyDescent="0.2"/>
    <row r="315" s="140" customFormat="1" x14ac:dyDescent="0.2"/>
    <row r="316" s="140" customFormat="1" x14ac:dyDescent="0.2"/>
    <row r="317" s="140" customFormat="1" x14ac:dyDescent="0.2"/>
    <row r="318" s="140" customFormat="1" x14ac:dyDescent="0.2"/>
    <row r="319" s="140" customFormat="1" x14ac:dyDescent="0.2"/>
    <row r="320" s="140" customFormat="1" x14ac:dyDescent="0.2"/>
    <row r="321" s="140" customFormat="1" x14ac:dyDescent="0.2"/>
    <row r="322" s="140" customFormat="1" x14ac:dyDescent="0.2"/>
    <row r="323" s="140" customFormat="1" x14ac:dyDescent="0.2"/>
    <row r="324" s="140" customFormat="1" x14ac:dyDescent="0.2"/>
    <row r="325" s="140" customFormat="1" x14ac:dyDescent="0.2"/>
    <row r="326" s="140" customFormat="1" x14ac:dyDescent="0.2"/>
    <row r="327" s="140" customFormat="1" x14ac:dyDescent="0.2"/>
    <row r="328" s="140" customFormat="1" x14ac:dyDescent="0.2"/>
    <row r="329" s="140" customFormat="1" x14ac:dyDescent="0.2"/>
    <row r="330" s="140" customFormat="1" x14ac:dyDescent="0.2"/>
    <row r="331" s="140" customFormat="1" x14ac:dyDescent="0.2"/>
    <row r="332" s="140" customFormat="1" x14ac:dyDescent="0.2"/>
    <row r="333" s="140" customFormat="1" x14ac:dyDescent="0.2"/>
    <row r="334" s="140" customFormat="1" x14ac:dyDescent="0.2"/>
    <row r="335" s="140" customFormat="1" x14ac:dyDescent="0.2"/>
    <row r="336" s="140" customFormat="1" x14ac:dyDescent="0.2"/>
    <row r="337" s="140" customFormat="1" x14ac:dyDescent="0.2"/>
    <row r="338" s="140" customFormat="1" x14ac:dyDescent="0.2"/>
    <row r="339" s="140" customFormat="1" x14ac:dyDescent="0.2"/>
    <row r="340" s="140" customFormat="1" x14ac:dyDescent="0.2"/>
    <row r="341" s="140" customFormat="1" x14ac:dyDescent="0.2"/>
    <row r="342" s="140" customFormat="1" x14ac:dyDescent="0.2"/>
    <row r="343" s="140" customFormat="1" x14ac:dyDescent="0.2"/>
    <row r="344" s="140" customFormat="1" x14ac:dyDescent="0.2"/>
    <row r="345" s="140" customFormat="1" x14ac:dyDescent="0.2"/>
  </sheetData>
  <sheetProtection sheet="1" objects="1" scenarios="1"/>
  <mergeCells count="1">
    <mergeCell ref="B2:J2"/>
  </mergeCells>
  <hyperlinks>
    <hyperlink ref="B10" location="_1a" display="1.1 Medicare Eligible" xr:uid="{00000000-0004-0000-0100-000000000000}"/>
    <hyperlink ref="B11" location="_2a" display="1.2 Interstate" xr:uid="{00000000-0004-0000-0100-000001000000}"/>
    <hyperlink ref="B13" location="_4a" display="1.4 Department of Veterans' Affairs (DVA)" xr:uid="{00000000-0004-0000-0100-000002000000}"/>
    <hyperlink ref="B14" location="_5a" display="1.5 Medicare Ineligible" xr:uid="{00000000-0004-0000-0100-000003000000}"/>
    <hyperlink ref="B15" location="_6a" display="1.6 Detainees" xr:uid="{00000000-0004-0000-0100-000004000000}"/>
    <hyperlink ref="B16" location="_7a" display="1.7 Prisoners" xr:uid="{00000000-0004-0000-0100-000005000000}"/>
    <hyperlink ref="D10" location="_1b" display="1.1 Medicare Eligible" xr:uid="{00000000-0004-0000-0100-000006000000}"/>
    <hyperlink ref="D11" location="_2b" display="1.2 Interstate" xr:uid="{00000000-0004-0000-0100-000007000000}"/>
    <hyperlink ref="D12" location="_3b" display="1.3 Department of Defence" xr:uid="{00000000-0004-0000-0100-000008000000}"/>
    <hyperlink ref="D14" location="_5b" display="1.5 Medicare Ineligible" xr:uid="{00000000-0004-0000-0100-000009000000}"/>
    <hyperlink ref="D15" location="_6b" display="1.6 Compensable" xr:uid="{00000000-0004-0000-0100-00000A000000}"/>
    <hyperlink ref="F10" location="_1c" display="1.1 Psychogeriatric" xr:uid="{00000000-0004-0000-0100-00000B000000}"/>
    <hyperlink ref="F11" location="_2c" display="1.2 Mental Health" xr:uid="{00000000-0004-0000-0100-00000C000000}"/>
    <hyperlink ref="H11" location="_2d" display="1.2 Community Care" xr:uid="{00000000-0004-0000-0100-00000D000000}"/>
    <hyperlink ref="H12" location="_3d" display="1.3 Transition Care" xr:uid="{00000000-0004-0000-0100-00000E000000}"/>
    <hyperlink ref="H16" location="_4d" display="2.1 Flexible Care" xr:uid="{00000000-0004-0000-0100-00000F000000}"/>
    <hyperlink ref="H17" location="_5d" display="2.2 Flexible Respite" xr:uid="{00000000-0004-0000-0100-000010000000}"/>
    <hyperlink ref="H18" location="_6d" display="2.3 Flexible Community Care" xr:uid="{00000000-0004-0000-0100-000011000000}"/>
    <hyperlink ref="J11" location="_2e" display="1.2 Patient Travel Subsidy Scheme" xr:uid="{00000000-0004-0000-0100-000012000000}"/>
    <hyperlink ref="J15" location="_3e" display="2.1 Compression Garments" xr:uid="{00000000-0004-0000-0100-000013000000}"/>
    <hyperlink ref="J16" location="_4e" display="2.2 Enteral nurtitional recoveries" xr:uid="{00000000-0004-0000-0100-000014000000}"/>
    <hyperlink ref="J17" location="_5e" display="2.3 Medical Aid Subsidy Scheme - Appliance Hire" xr:uid="{00000000-0004-0000-0100-000015000000}"/>
    <hyperlink ref="J18" location="_6e" display="2.4 Surgically Implanted Prostheses" xr:uid="{00000000-0004-0000-0100-000016000000}"/>
    <hyperlink ref="J19" location="_7e" display="2.5  Pharmaceuticals" xr:uid="{00000000-0004-0000-0100-000017000000}"/>
    <hyperlink ref="J27" location="_9e" display="4.1 Reports" xr:uid="{00000000-0004-0000-0100-000018000000}"/>
    <hyperlink ref="J28" location="_10e" display="4.2 Medical Reports" xr:uid="{00000000-0004-0000-0100-000019000000}"/>
    <hyperlink ref="J29" location="_11e" display="4.3 Legal Fees" xr:uid="{00000000-0004-0000-0100-00001A000000}"/>
    <hyperlink ref="J30" location="_12e" display="4.4 Right to Information" xr:uid="{00000000-0004-0000-0100-00001B000000}"/>
    <hyperlink ref="J31" location="_13e" display="4.5 Information Privacy" xr:uid="{00000000-0004-0000-0100-00001C000000}"/>
    <hyperlink ref="J35" location="_14e" display="5.1 Private Health Facilities Regulation 2016" xr:uid="{00000000-0004-0000-0100-00001D000000}"/>
    <hyperlink ref="J36" location="_15e" display="5.2 Pest Management Regulation 2003" xr:uid="{00000000-0004-0000-0100-00001E000000}"/>
    <hyperlink ref="J37" location="_16e" display="5.3 Health (Drugs and Poisons) Regulation 1996" xr:uid="{00000000-0004-0000-0100-00001F000000}"/>
    <hyperlink ref="J38" location="_17e" display="5.4 Radiation Safety Regulation 2010" xr:uid="{00000000-0004-0000-0100-000020000000}"/>
    <hyperlink ref="J21" location="'Section E Miscellaneous '!A50" display="E3. Boarders" xr:uid="{00000000-0004-0000-0100-000021000000}"/>
    <hyperlink ref="B18" location="_9a" display="1.8.1 Motor Accident Insurance Qld MAIC" xr:uid="{00000000-0004-0000-0100-000022000000}"/>
    <hyperlink ref="B17" location="_8a" display="1.8 Compensable" xr:uid="{00000000-0004-0000-0100-000023000000}"/>
    <hyperlink ref="D16" location="_7b" display="1.6.1 Motor Accident Insurance Other States" xr:uid="{00000000-0004-0000-0100-000024000000}"/>
    <hyperlink ref="D17" location="_8b" display="1.6.2 Workers Compensation Qld" xr:uid="{00000000-0004-0000-0100-000025000000}"/>
    <hyperlink ref="D18" location="_9b" display="1.6.3 Workers Compensation Other States" xr:uid="{00000000-0004-0000-0100-000026000000}"/>
    <hyperlink ref="D19" location="_10b" display="1.6.4 Third Party Compensable" xr:uid="{00000000-0004-0000-0100-000027000000}"/>
    <hyperlink ref="D29" location="Group_A1___General_practitioner__VR__GPP" display="Granted PP-Service Fees 4-8-14 to 30-6-16" xr:uid="{00000000-0004-0000-0100-000028000000}"/>
    <hyperlink ref="D30" location="Group_A1___General_practitioner__VR__RPP" display="Interim Retained PP Fees 1-7-14" xr:uid="{00000000-0004-0000-0100-000029000000}"/>
    <hyperlink ref="J44" location="_20e" display="6.1 Facility Fees" xr:uid="{00000000-0004-0000-0100-00002A000000}"/>
    <hyperlink ref="J45:J47" location="'Section B - Private Patients'!Print_Area" display="2.5.1 Radiology Facility Fees" xr:uid="{00000000-0004-0000-0100-00002B000000}"/>
    <hyperlink ref="J45" location="_21e" display="6.1.1 Radiology Facility Fees" xr:uid="{00000000-0004-0000-0100-00002C000000}"/>
    <hyperlink ref="J46" location="_22e" display="6.1.2 Operating Room Fees" xr:uid="{00000000-0004-0000-0100-00002D000000}"/>
    <hyperlink ref="J47" location="_23e" display="6.1.3 Other - Tenancy &amp; Rental Agreements" xr:uid="{00000000-0004-0000-0100-00002E000000}"/>
    <hyperlink ref="J23" location="_8e" display="3.1 Boarders" xr:uid="{00000000-0004-0000-0100-00002F000000}"/>
    <hyperlink ref="B12" location="_3a" display="1.3 Department of Defence (DD or DoD)" xr:uid="{00000000-0004-0000-0100-000030000000}"/>
    <hyperlink ref="J39" location="_18e" display="5.5 Health Regulation 1996" xr:uid="{00000000-0004-0000-0100-000031000000}"/>
    <hyperlink ref="J40" location="_19e" display="5.6 Food Regulation 2016" xr:uid="{00000000-0004-0000-0100-000032000000}"/>
    <hyperlink ref="D13" location="'Section B - Private Patients'!_4b" display="1.4 Department of Veterans' Affairs" xr:uid="{00000000-0004-0000-0100-000033000000}"/>
    <hyperlink ref="B19" location="_10a" display="1.8.2 Motor Accident Insurance Other States" xr:uid="{00000000-0004-0000-0100-000034000000}"/>
    <hyperlink ref="B20" location="_11a" display="1.8.3 Workers' Compensation Qld WC" xr:uid="{00000000-0004-0000-0100-000035000000}"/>
    <hyperlink ref="B21" location="_12a" display="1.8.4 Workers' Compensation Other States" xr:uid="{00000000-0004-0000-0100-000036000000}"/>
    <hyperlink ref="B22" location="_13a" display="1.8.5 Third Party Compensable" xr:uid="{00000000-0004-0000-0100-000037000000}"/>
    <hyperlink ref="B23" location="_14a" display="1.8.6 National Injury Insurance Scheme" xr:uid="{00000000-0004-0000-0100-000038000000}"/>
    <hyperlink ref="B24" location="_15a" display="1.8.6.1 Motor Vehicle Qld" xr:uid="{00000000-0004-0000-0100-000039000000}"/>
    <hyperlink ref="B25" location="_16a" display="1.8.6.2 Motor Vehicle Other States" xr:uid="{00000000-0004-0000-0100-00003A000000}"/>
    <hyperlink ref="B26" location="_17a" display="1.8.6.3 Workers Compensation Qld" xr:uid="{00000000-0004-0000-0100-00003B000000}"/>
    <hyperlink ref="B27" location="_18a" display="1.8.6.4 Workers Compensation Other States" xr:uid="{00000000-0004-0000-0100-00003C000000}"/>
    <hyperlink ref="B31" location="_19a" display="2.1 Medicare Eligible/Interstate/Department of Veterans' Affairs" xr:uid="{00000000-0004-0000-0100-00003D000000}"/>
    <hyperlink ref="B32" location="_20a" display="2.1.1 Emergency Department" xr:uid="{00000000-0004-0000-0100-00003E000000}"/>
    <hyperlink ref="B33" location="_21a" display="2.1.2 Outpatients Department" xr:uid="{00000000-0004-0000-0100-00003F000000}"/>
    <hyperlink ref="B34" location="_22a" display="2.2 Department of Defence" xr:uid="{00000000-0004-0000-0100-000040000000}"/>
    <hyperlink ref="B35" location="_23a" display="2.2.1 Emergency Department" xr:uid="{00000000-0004-0000-0100-000041000000}"/>
    <hyperlink ref="B36" location="_24a" display="2.2.2 Outpatients Department" xr:uid="{00000000-0004-0000-0100-000042000000}"/>
    <hyperlink ref="B37" location="_25a" display="2.3 Medicare Ineligible" xr:uid="{00000000-0004-0000-0100-000043000000}"/>
    <hyperlink ref="B38" location="_26a" display="2.3.1 Emergency Department" xr:uid="{00000000-0004-0000-0100-000044000000}"/>
    <hyperlink ref="B39" location="_27a" display="2.3.2 Outpatients Department" xr:uid="{00000000-0004-0000-0100-000045000000}"/>
    <hyperlink ref="B40" location="_28a" display="2.4 Detainees" xr:uid="{00000000-0004-0000-0100-000046000000}"/>
    <hyperlink ref="B41" location="_29a" display="2.4.1 Emergency Department" xr:uid="{00000000-0004-0000-0100-000047000000}"/>
    <hyperlink ref="B42" location="_30a" display="2.4.2 Outpatients Department" xr:uid="{00000000-0004-0000-0100-000048000000}"/>
    <hyperlink ref="B43" location="_31a" display="2.5 Prisoners" xr:uid="{00000000-0004-0000-0100-000049000000}"/>
    <hyperlink ref="B44" location="_32a" display="2.5.1 Emergency Department" xr:uid="{00000000-0004-0000-0100-00004A000000}"/>
    <hyperlink ref="B45" location="_33a" display="2.5.2 Outpatients Department" xr:uid="{00000000-0004-0000-0100-00004B000000}"/>
    <hyperlink ref="B46" location="_34a" display="2.6 Compensable" xr:uid="{00000000-0004-0000-0100-00004C000000}"/>
    <hyperlink ref="B47" location="_35a" display="2.6.1 Motor Accident Insurance Qld" xr:uid="{00000000-0004-0000-0100-00004D000000}"/>
    <hyperlink ref="B48" location="_36a" display="2.6.1.1 Emergency Department" xr:uid="{00000000-0004-0000-0100-00004E000000}"/>
    <hyperlink ref="B49" location="_37a" display="2.6.1.2 Outpatients Department" xr:uid="{00000000-0004-0000-0100-00004F000000}"/>
    <hyperlink ref="B50" location="_38a" display="2.6.2 Motor Accident Insurance Other States" xr:uid="{00000000-0004-0000-0100-000050000000}"/>
    <hyperlink ref="B51" location="_39a" display="2.6.2.1 Emergency Department" xr:uid="{00000000-0004-0000-0100-000051000000}"/>
    <hyperlink ref="B52" location="_40a" display="2.6.2.2 Outpatients Department" xr:uid="{00000000-0004-0000-0100-000052000000}"/>
    <hyperlink ref="B53" location="_41a" display="2.6.3 Workers' Compensation Qld" xr:uid="{00000000-0004-0000-0100-000053000000}"/>
    <hyperlink ref="B54" location="_42a" display="2.6.3.1 Emergency Department" xr:uid="{00000000-0004-0000-0100-000054000000}"/>
    <hyperlink ref="B55" location="_43a" display="2.6.3.2 Outpatients Department" xr:uid="{00000000-0004-0000-0100-000055000000}"/>
    <hyperlink ref="B56" location="_44a" display="2.6.4 Workers' Compensation Other States" xr:uid="{00000000-0004-0000-0100-000056000000}"/>
    <hyperlink ref="B57" location="_45a" display="2.6.4.1 Emergency Department" xr:uid="{00000000-0004-0000-0100-000057000000}"/>
    <hyperlink ref="B58" location="_46a" display="2.6.4.2 Outpatients Department" xr:uid="{00000000-0004-0000-0100-000058000000}"/>
    <hyperlink ref="B59" location="_47a" display="2.6.5 Third Party Compensable" xr:uid="{00000000-0004-0000-0100-000059000000}"/>
    <hyperlink ref="B60" location="_48a" display="2.6.5.1 Emergency Department" xr:uid="{00000000-0004-0000-0100-00005A000000}"/>
    <hyperlink ref="B61" location="_49a" display="2.6.5.2 Outpatients Department" xr:uid="{00000000-0004-0000-0100-00005B000000}"/>
    <hyperlink ref="B62" location="_50a" display="2.6.6 National Injury Insurance Scheme" xr:uid="{00000000-0004-0000-0100-00005C000000}"/>
    <hyperlink ref="B63" location="_51a" display="2.6.6.1 Motor Vehicle Accident Qld" xr:uid="{00000000-0004-0000-0100-00005D000000}"/>
    <hyperlink ref="B64" location="_52a" display="2.6.6.2 Motor Vehicle Accident Other States" xr:uid="{00000000-0004-0000-0100-00005E000000}"/>
    <hyperlink ref="B65" location="_53a" display="2.6.6.3 Workers Compensation Qld" xr:uid="{00000000-0004-0000-0100-00005F000000}"/>
    <hyperlink ref="B66" location="_54a" display="2.6.6.4 Workers Compensation Other States " xr:uid="{00000000-0004-0000-0100-000060000000}"/>
    <hyperlink ref="B67" location="_55a" display="2.7 Dental" xr:uid="{00000000-0004-0000-0100-000061000000}"/>
    <hyperlink ref="B68" location="_56a" display="2.7.1 Department of Veterans' Affairs (DVA)" xr:uid="{00000000-0004-0000-0100-000062000000}"/>
    <hyperlink ref="B69" location="_57a" display="2.7.2 Child" xr:uid="{00000000-0004-0000-0100-000063000000}"/>
    <hyperlink ref="D20" location="_11b" display="1.6.5 National Injury Insurance Scheme" xr:uid="{00000000-0004-0000-0100-000064000000}"/>
    <hyperlink ref="D21" location="_12b" display="1.6.5.1 Motor Vehicle Other States" xr:uid="{00000000-0004-0000-0100-000065000000}"/>
    <hyperlink ref="D22" location="_13b" display="1.6.5.2 Workers Compensation Qld" xr:uid="{00000000-0004-0000-0100-000066000000}"/>
    <hyperlink ref="D23" location="_14b" display="1.6.5.3 Workers Compensation Other States" xr:uid="{00000000-0004-0000-0100-000067000000}"/>
    <hyperlink ref="D24" location="_15b" display="1.7 Private Practice" xr:uid="{00000000-0004-0000-0100-000068000000}"/>
    <hyperlink ref="D25" location="_16b" display="1.7.1 Licenced Private Practice Accommodation Fees" xr:uid="{00000000-0004-0000-0100-000069000000}"/>
    <hyperlink ref="D26" location="_17b" display="1.7.2 Private Practice - Medical Fees" xr:uid="{00000000-0004-0000-0100-00006A000000}"/>
    <hyperlink ref="D27" location="_18b" display="1.7.3 Granted Private Practice Service Fees" xr:uid="{00000000-0004-0000-0100-00006B000000}"/>
    <hyperlink ref="D34" location="_19b" display="2.1 Medicare Eligible" xr:uid="{00000000-0004-0000-0100-00006C000000}"/>
    <hyperlink ref="D35" location="_20b" display="2.1.1 Private Outpatients" xr:uid="{00000000-0004-0000-0100-00006D000000}"/>
    <hyperlink ref="D36" location="_21b" display="2.2 Department of Defence" xr:uid="{00000000-0004-0000-0100-00006E000000}"/>
    <hyperlink ref="D37" location="_22b" display="2.2.1 Private Outpatients" xr:uid="{00000000-0004-0000-0100-00006F000000}"/>
    <hyperlink ref="D38" location="_23b" display="2.3 Medicare Ineligible" xr:uid="{00000000-0004-0000-0100-000070000000}"/>
    <hyperlink ref="D39" location="_24b" display="2.3.1 Private Outpatients" xr:uid="{00000000-0004-0000-0100-000071000000}"/>
    <hyperlink ref="D40" location="_25b" display="2.4 Compensable" xr:uid="{00000000-0004-0000-0100-000072000000}"/>
    <hyperlink ref="D41" location="_26b" display="2.4.1 Qld Workers' Compensation" xr:uid="{00000000-0004-0000-0100-000073000000}"/>
    <hyperlink ref="D42" location="_27b" display="2.4.2 Third Party" xr:uid="{00000000-0004-0000-0100-000074000000}"/>
    <hyperlink ref="H10" location="_1d" display="1.1 Residential Care" xr:uid="{00000000-0004-0000-0100-000075000000}"/>
    <hyperlink ref="J10" location="_1e" display="1.1 Interfacility transfers" xr:uid="{00000000-0004-0000-0100-000076000000}"/>
  </hyperlinks>
  <pageMargins left="0.70866141732283472" right="0.70866141732283472" top="1.7322834645669292" bottom="0.74803149606299213" header="0.31496062992125984" footer="0.31496062992125984"/>
  <pageSetup paperSize="8" scale="5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24A5-4186-45E5-A1FE-186EB1073C3E}">
  <sheetPr codeName="Sheet19"/>
  <dimension ref="A1:F67"/>
  <sheetViews>
    <sheetView topLeftCell="A28" workbookViewId="0">
      <selection activeCell="H39" sqref="H39"/>
    </sheetView>
  </sheetViews>
  <sheetFormatPr defaultColWidth="9.140625" defaultRowHeight="15" x14ac:dyDescent="0.25"/>
  <cols>
    <col min="1" max="1" width="11.85546875" style="1593" bestFit="1" customWidth="1"/>
    <col min="2" max="2" width="88.140625" style="1593" customWidth="1"/>
    <col min="3" max="3" width="21.140625" style="1593" customWidth="1"/>
    <col min="4" max="4" width="13.5703125" style="1593" bestFit="1" customWidth="1"/>
    <col min="5" max="5" width="9.85546875" style="1593" bestFit="1" customWidth="1"/>
    <col min="6" max="6" width="12.85546875" style="1593" bestFit="1" customWidth="1"/>
    <col min="7" max="16384" width="9.140625" style="1593"/>
  </cols>
  <sheetData>
    <row r="1" spans="1:6" x14ac:dyDescent="0.25">
      <c r="A1" s="1599" t="s">
        <v>6253</v>
      </c>
      <c r="B1" s="1592"/>
      <c r="C1" s="1600" t="s">
        <v>6178</v>
      </c>
      <c r="D1" s="1592"/>
      <c r="E1" s="1592"/>
      <c r="F1" s="1592"/>
    </row>
    <row r="2" spans="1:6" x14ac:dyDescent="0.25">
      <c r="A2" s="1601" t="s">
        <v>5671</v>
      </c>
      <c r="B2" s="1592"/>
      <c r="C2" s="1646" t="s">
        <v>6182</v>
      </c>
      <c r="D2" s="1646">
        <f>COUNTA(C4:C1048576)</f>
        <v>62</v>
      </c>
      <c r="E2" s="1592"/>
      <c r="F2" s="1592"/>
    </row>
    <row r="3" spans="1:6" x14ac:dyDescent="0.25">
      <c r="A3" s="1602" t="s">
        <v>5658</v>
      </c>
      <c r="B3" s="1622" t="s">
        <v>18</v>
      </c>
      <c r="C3" s="1623" t="s">
        <v>5672</v>
      </c>
      <c r="D3" s="1623" t="s">
        <v>19</v>
      </c>
      <c r="E3" s="1623" t="s">
        <v>5673</v>
      </c>
      <c r="F3" s="1623" t="s">
        <v>5636</v>
      </c>
    </row>
    <row r="4" spans="1:6" x14ac:dyDescent="0.25">
      <c r="A4" s="1590" t="s">
        <v>4381</v>
      </c>
      <c r="B4" s="1619" t="str">
        <f>_xlfn.XLOOKUP(A4,unique_list!F:F,unique_list!D:D)</f>
        <v>Gen Public Long Stay</v>
      </c>
      <c r="C4" s="1619">
        <f>_xlfn.XLOOKUP(A4,unique_list!F:F,unique_list!E:E)</f>
        <v>90005672</v>
      </c>
      <c r="D4" s="1620">
        <f>Sep_Inputs_Calc!$G$3</f>
        <v>45555</v>
      </c>
      <c r="E4" s="1621">
        <f>_xlfn.XLOOKUP(A4,Sep_Inputs_Calc!O:O,Sep_Inputs_Calc!N:N)</f>
        <v>78.650000000000006</v>
      </c>
      <c r="F4" s="1620">
        <f>Sep_Inputs_Calc!$G$4</f>
        <v>45735</v>
      </c>
    </row>
    <row r="5" spans="1:6" x14ac:dyDescent="0.25">
      <c r="A5" s="1590" t="s">
        <v>4382</v>
      </c>
      <c r="B5" s="1619" t="str">
        <f>_xlfn.XLOOKUP(A5,unique_list!F:F,unique_list!D:D)</f>
        <v>Gen Public Long Stay NH5</v>
      </c>
      <c r="C5" s="1619">
        <f>_xlfn.XLOOKUP(A5,unique_list!F:F,unique_list!E:E)</f>
        <v>90007120</v>
      </c>
      <c r="D5" s="1620">
        <f>Sep_Inputs_Calc!$G$3</f>
        <v>45555</v>
      </c>
      <c r="E5" s="1621">
        <f>_xlfn.XLOOKUP(A5,Sep_Inputs_Calc!O:O,Sep_Inputs_Calc!N:N)</f>
        <v>78.650000000000006</v>
      </c>
      <c r="F5" s="1620">
        <f>Sep_Inputs_Calc!$G$4</f>
        <v>45735</v>
      </c>
    </row>
    <row r="6" spans="1:6" x14ac:dyDescent="0.25">
      <c r="A6" s="1590" t="s">
        <v>4383</v>
      </c>
      <c r="B6" s="1619" t="str">
        <f>_xlfn.XLOOKUP(A6,unique_list!F:F,unique_list!D:D)</f>
        <v>Gen Public Long Stay - SD</v>
      </c>
      <c r="C6" s="1619">
        <f>_xlfn.XLOOKUP(A6,unique_list!F:F,unique_list!E:E)</f>
        <v>90006348</v>
      </c>
      <c r="D6" s="1620">
        <f>Sep_Inputs_Calc!$G$3</f>
        <v>45555</v>
      </c>
      <c r="E6" s="1621">
        <f>_xlfn.XLOOKUP(A6,Sep_Inputs_Calc!O:O,Sep_Inputs_Calc!N:N)</f>
        <v>78.650000000000006</v>
      </c>
      <c r="F6" s="1620">
        <f>Sep_Inputs_Calc!$G$4</f>
        <v>45735</v>
      </c>
    </row>
    <row r="7" spans="1:6" x14ac:dyDescent="0.25">
      <c r="A7" s="1590" t="s">
        <v>4403</v>
      </c>
      <c r="B7" s="1619" t="str">
        <f>_xlfn.XLOOKUP(A7,unique_list!F:F,unique_list!D:D)</f>
        <v>Gen Public Long Stay DVA</v>
      </c>
      <c r="C7" s="1619">
        <f>_xlfn.XLOOKUP(A7,unique_list!F:F,unique_list!E:E)</f>
        <v>90007121</v>
      </c>
      <c r="D7" s="1620">
        <f>Sep_Inputs_Calc!$G$3</f>
        <v>45555</v>
      </c>
      <c r="E7" s="1621">
        <f>_xlfn.XLOOKUP(A7,Sep_Inputs_Calc!O:O,Sep_Inputs_Calc!N:N)</f>
        <v>78.650000000000006</v>
      </c>
      <c r="F7" s="1620">
        <f>Sep_Inputs_Calc!$G$4</f>
        <v>45735</v>
      </c>
    </row>
    <row r="8" spans="1:6" x14ac:dyDescent="0.25">
      <c r="A8" s="1590" t="s">
        <v>4746</v>
      </c>
      <c r="B8" s="1619" t="str">
        <f>_xlfn.XLOOKUP(A8,unique_list!F:F,unique_list!D:D)</f>
        <v>Gen Shared Long Stay (with patient &amp; insurer contribution)</v>
      </c>
      <c r="C8" s="1619">
        <f>_xlfn.XLOOKUP(A8,unique_list!F:F,unique_list!E:E)</f>
        <v>90006362</v>
      </c>
      <c r="D8" s="1620">
        <f>Sep_Inputs_Calc!$G$3</f>
        <v>45555</v>
      </c>
      <c r="E8" s="1621">
        <f>_xlfn.XLOOKUP(A8,Sep_Inputs_Calc!O:O,Sep_Inputs_Calc!N:N)</f>
        <v>224.45000000000002</v>
      </c>
      <c r="F8" s="1620">
        <f>Sep_Inputs_Calc!$G$4</f>
        <v>45735</v>
      </c>
    </row>
    <row r="9" spans="1:6" x14ac:dyDescent="0.25">
      <c r="A9" s="1590" t="s">
        <v>4747</v>
      </c>
      <c r="B9" s="1619" t="str">
        <f>_xlfn.XLOOKUP(A9,unique_list!F:F,unique_list!D:D)</f>
        <v>Gen Shared Long Stay Same Day (with  patient &amp; insurer contribution)</v>
      </c>
      <c r="C9" s="1619">
        <f>_xlfn.XLOOKUP(A9,unique_list!F:F,unique_list!E:E)</f>
        <v>90007149</v>
      </c>
      <c r="D9" s="1620">
        <f>Sep_Inputs_Calc!$G$3</f>
        <v>45555</v>
      </c>
      <c r="E9" s="1621">
        <f>_xlfn.XLOOKUP(A9,Sep_Inputs_Calc!O:O,Sep_Inputs_Calc!N:N)</f>
        <v>224.45000000000002</v>
      </c>
      <c r="F9" s="1620">
        <f>Sep_Inputs_Calc!$G$4</f>
        <v>45735</v>
      </c>
    </row>
    <row r="10" spans="1:6" x14ac:dyDescent="0.25">
      <c r="A10" s="1590" t="s">
        <v>4754</v>
      </c>
      <c r="B10" s="1619" t="str">
        <f>_xlfn.XLOOKUP(A10,unique_list!F:F,unique_list!D:D)</f>
        <v>Gen Shared Long Stay DVA</v>
      </c>
      <c r="C10" s="1619">
        <f>_xlfn.XLOOKUP(A10,unique_list!F:F,unique_list!E:E)</f>
        <v>90005969</v>
      </c>
      <c r="D10" s="1620">
        <f>Sep_Inputs_Calc!$G$3</f>
        <v>45555</v>
      </c>
      <c r="E10" s="1621">
        <f>_xlfn.XLOOKUP(A10,Sep_Inputs_Calc!O:O,Sep_Inputs_Calc!N:N)</f>
        <v>78.650000000000006</v>
      </c>
      <c r="F10" s="1620">
        <f>Sep_Inputs_Calc!$G$4</f>
        <v>45735</v>
      </c>
    </row>
    <row r="11" spans="1:6" x14ac:dyDescent="0.25">
      <c r="A11" s="1590" t="s">
        <v>5077</v>
      </c>
      <c r="B11" s="1619" t="str">
        <f>_xlfn.XLOOKUP(A11,unique_list!F:F,unique_list!D:D)</f>
        <v>Lic Shared Long Stay (with client contribution)</v>
      </c>
      <c r="C11" s="1619">
        <f>_xlfn.XLOOKUP(A11,unique_list!F:F,unique_list!E:E)</f>
        <v>90007590</v>
      </c>
      <c r="D11" s="1620">
        <f>Sep_Inputs_Calc!$G$3</f>
        <v>45555</v>
      </c>
      <c r="E11" s="1621">
        <f>_xlfn.XLOOKUP(A11,Sep_Inputs_Calc!O:O,Sep_Inputs_Calc!N:N)</f>
        <v>224.45000000000002</v>
      </c>
      <c r="F11" s="1620">
        <f>Sep_Inputs_Calc!$G$4</f>
        <v>45735</v>
      </c>
    </row>
    <row r="12" spans="1:6" x14ac:dyDescent="0.25">
      <c r="A12" s="1590" t="s">
        <v>5078</v>
      </c>
      <c r="B12" s="1619" t="str">
        <f>_xlfn.XLOOKUP(A12,unique_list!F:F,unique_list!D:D)</f>
        <v>Lic Shared Long Stay Same Day (with client contribution)</v>
      </c>
      <c r="C12" s="1619">
        <f>_xlfn.XLOOKUP(A12,unique_list!F:F,unique_list!E:E)</f>
        <v>90006583</v>
      </c>
      <c r="D12" s="1620">
        <f>Sep_Inputs_Calc!$G$3</f>
        <v>45555</v>
      </c>
      <c r="E12" s="1621">
        <f>_xlfn.XLOOKUP(A12,Sep_Inputs_Calc!O:O,Sep_Inputs_Calc!N:N)</f>
        <v>224.45000000000002</v>
      </c>
      <c r="F12" s="1620">
        <f>Sep_Inputs_Calc!$G$4</f>
        <v>45735</v>
      </c>
    </row>
    <row r="13" spans="1:6" x14ac:dyDescent="0.25">
      <c r="A13" s="1590" t="s">
        <v>5081</v>
      </c>
      <c r="B13" s="1619" t="str">
        <f>_xlfn.XLOOKUP(A13,unique_list!F:F,unique_list!D:D)</f>
        <v>Lic Shared Mental Health Long Stay And ETF Over 21 - Private/Shared</v>
      </c>
      <c r="C13" s="1619">
        <f>_xlfn.XLOOKUP(A13,unique_list!F:F,unique_list!E:E)</f>
        <v>90007592</v>
      </c>
      <c r="D13" s="1620">
        <f>Sep_Inputs_Calc!$G$3</f>
        <v>45555</v>
      </c>
      <c r="E13" s="1621">
        <f>_xlfn.XLOOKUP(A13,Sep_Inputs_Calc!O:O,Sep_Inputs_Calc!N:N)</f>
        <v>205.75</v>
      </c>
      <c r="F13" s="1620">
        <f>Sep_Inputs_Calc!$G$4</f>
        <v>45735</v>
      </c>
    </row>
    <row r="14" spans="1:6" x14ac:dyDescent="0.25">
      <c r="A14" s="1590" t="s">
        <v>5082</v>
      </c>
      <c r="B14" s="1619" t="str">
        <f>_xlfn.XLOOKUP(A14,unique_list!F:F,unique_list!D:D)</f>
        <v xml:space="preserve">Lic Shared Mental Health Long Stay Partial And ETF Private/Shared - Partial ($16.75+ $141.00=$157.75) </v>
      </c>
      <c r="C14" s="1619">
        <f>_xlfn.XLOOKUP(A14,unique_list!F:F,unique_list!E:E)</f>
        <v>90006584</v>
      </c>
      <c r="D14" s="1620">
        <f>Sep_Inputs_Calc!$G$3</f>
        <v>45555</v>
      </c>
      <c r="E14" s="1621">
        <f>_xlfn.XLOOKUP(A14,Sep_Inputs_Calc!O:O,Sep_Inputs_Calc!N:N)</f>
        <v>164.5</v>
      </c>
      <c r="F14" s="1620">
        <f>Sep_Inputs_Calc!$G$4</f>
        <v>45735</v>
      </c>
    </row>
    <row r="15" spans="1:6" x14ac:dyDescent="0.25">
      <c r="A15" s="1590" t="s">
        <v>5084</v>
      </c>
      <c r="B15" s="1619" t="str">
        <f>_xlfn.XLOOKUP(A15,unique_list!F:F,unique_list!D:D)</f>
        <v xml:space="preserve">Lic Shared Psychogeriatric Long Stay (After 7/4/2000) And Over 21 </v>
      </c>
      <c r="C15" s="1619">
        <f>_xlfn.XLOOKUP(A15,unique_list!F:F,unique_list!E:E)</f>
        <v>90006080</v>
      </c>
      <c r="D15" s="1620">
        <f>Sep_Inputs_Calc!$G$3</f>
        <v>45555</v>
      </c>
      <c r="E15" s="1621">
        <f>_xlfn.XLOOKUP(A15,Sep_Inputs_Calc!O:O,Sep_Inputs_Calc!N:N)</f>
        <v>224.45000000000002</v>
      </c>
      <c r="F15" s="1620">
        <f>Sep_Inputs_Calc!$G$4</f>
        <v>45735</v>
      </c>
    </row>
    <row r="16" spans="1:6" x14ac:dyDescent="0.25">
      <c r="A16" s="1590" t="s">
        <v>5089</v>
      </c>
      <c r="B16" s="1619" t="str">
        <f>_xlfn.XLOOKUP(A16,unique_list!F:F,unique_list!D:D)</f>
        <v>Lic Shared Long Stay DVA</v>
      </c>
      <c r="C16" s="1619">
        <f>_xlfn.XLOOKUP(A16,unique_list!F:F,unique_list!E:E)</f>
        <v>90006588</v>
      </c>
      <c r="D16" s="1620">
        <f>Sep_Inputs_Calc!$G$3</f>
        <v>45555</v>
      </c>
      <c r="E16" s="1621">
        <f>_xlfn.XLOOKUP(A16,Sep_Inputs_Calc!O:O,Sep_Inputs_Calc!N:N)</f>
        <v>78.650000000000006</v>
      </c>
      <c r="F16" s="1620">
        <f>Sep_Inputs_Calc!$G$4</f>
        <v>45735</v>
      </c>
    </row>
    <row r="17" spans="1:6" x14ac:dyDescent="0.25">
      <c r="A17" s="1590" t="s">
        <v>5090</v>
      </c>
      <c r="B17" s="1619" t="str">
        <f>_xlfn.XLOOKUP(A17,unique_list!F:F,unique_list!D:D)</f>
        <v>Lic Shared Mental Health Long Stay DVA</v>
      </c>
      <c r="C17" s="1619">
        <f>_xlfn.XLOOKUP(A17,unique_list!F:F,unique_list!E:E)</f>
        <v>90007601</v>
      </c>
      <c r="D17" s="1620">
        <f>Sep_Inputs_Calc!$G$3</f>
        <v>45555</v>
      </c>
      <c r="E17" s="1621">
        <f>_xlfn.XLOOKUP(A17,Sep_Inputs_Calc!O:O,Sep_Inputs_Calc!N:N)</f>
        <v>59.95</v>
      </c>
      <c r="F17" s="1620">
        <f>Sep_Inputs_Calc!$G$4</f>
        <v>45735</v>
      </c>
    </row>
    <row r="18" spans="1:6" x14ac:dyDescent="0.25">
      <c r="A18" s="1590" t="s">
        <v>5091</v>
      </c>
      <c r="B18" s="1619" t="str">
        <f>_xlfn.XLOOKUP(A18,unique_list!F:F,unique_list!D:D)</f>
        <v>Lic Shared Psychogeriatric Long Stay DVA (After 7/4/2000)</v>
      </c>
      <c r="C18" s="1619">
        <f>_xlfn.XLOOKUP(A18,unique_list!F:F,unique_list!E:E)</f>
        <v>90006082</v>
      </c>
      <c r="D18" s="1620">
        <f>Sep_Inputs_Calc!$G$3</f>
        <v>45555</v>
      </c>
      <c r="E18" s="1621">
        <f>_xlfn.XLOOKUP(A18,Sep_Inputs_Calc!O:O,Sep_Inputs_Calc!N:N)</f>
        <v>78.650000000000006</v>
      </c>
      <c r="F18" s="1620">
        <f>Sep_Inputs_Calc!$G$4</f>
        <v>45735</v>
      </c>
    </row>
    <row r="19" spans="1:6" x14ac:dyDescent="0.25">
      <c r="A19" s="1590" t="s">
        <v>5259</v>
      </c>
      <c r="B19" s="1619" t="str">
        <f>_xlfn.XLOOKUP(A19,unique_list!F:F,unique_list!D:D)</f>
        <v>Gen Public Psychogeriatric Long Stay (After 7/4/2000)</v>
      </c>
      <c r="C19" s="1619">
        <f>_xlfn.XLOOKUP(A19,unique_list!F:F,unique_list!E:E)</f>
        <v>90007166</v>
      </c>
      <c r="D19" s="1620">
        <f>Sep_Inputs_Calc!$G$3</f>
        <v>45555</v>
      </c>
      <c r="E19" s="1621">
        <f>_xlfn.XLOOKUP(A19,Sep_Inputs_Calc!O:O,Sep_Inputs_Calc!N:N)</f>
        <v>78.650000000000006</v>
      </c>
      <c r="F19" s="1620">
        <f>Sep_Inputs_Calc!$G$4</f>
        <v>45735</v>
      </c>
    </row>
    <row r="20" spans="1:6" x14ac:dyDescent="0.25">
      <c r="A20" s="1590" t="s">
        <v>5258</v>
      </c>
      <c r="B20" s="1619" t="str">
        <f>_xlfn.XLOOKUP(A20,unique_list!F:F,unique_list!D:D)</f>
        <v>Gen Public Psychogeriatric Long Stay (Before 7/4/2000)</v>
      </c>
      <c r="C20" s="1619">
        <f>_xlfn.XLOOKUP(A20,unique_list!F:F,unique_list!E:E)</f>
        <v>90006371</v>
      </c>
      <c r="D20" s="1620">
        <f>Sep_Inputs_Calc!$G$3</f>
        <v>45555</v>
      </c>
      <c r="E20" s="1621">
        <f>_xlfn.XLOOKUP(A20,Sep_Inputs_Calc!O:O,Sep_Inputs_Calc!N:N)</f>
        <v>59.95</v>
      </c>
      <c r="F20" s="1620">
        <f>Sep_Inputs_Calc!$G$4</f>
        <v>45735</v>
      </c>
    </row>
    <row r="21" spans="1:6" x14ac:dyDescent="0.25">
      <c r="A21" s="1590" t="s">
        <v>5260</v>
      </c>
      <c r="B21" s="1619" t="str">
        <f>_xlfn.XLOOKUP(A21,unique_list!F:F,unique_list!D:D)</f>
        <v>Gen Public Psychogeriatric Long Stay - SD (After 7/4/2000)</v>
      </c>
      <c r="C21" s="1619">
        <f>_xlfn.XLOOKUP(A21,unique_list!F:F,unique_list!E:E)</f>
        <v>90007167</v>
      </c>
      <c r="D21" s="1620">
        <f>Sep_Inputs_Calc!$G$3</f>
        <v>45555</v>
      </c>
      <c r="E21" s="1621">
        <f>_xlfn.XLOOKUP(A21,Sep_Inputs_Calc!O:O,Sep_Inputs_Calc!N:N)</f>
        <v>78.650000000000006</v>
      </c>
      <c r="F21" s="1620">
        <f>Sep_Inputs_Calc!$G$4</f>
        <v>45735</v>
      </c>
    </row>
    <row r="22" spans="1:6" x14ac:dyDescent="0.25">
      <c r="A22" s="1590" t="s">
        <v>5261</v>
      </c>
      <c r="B22" s="1619" t="str">
        <f>_xlfn.XLOOKUP(A22,unique_list!F:F,unique_list!D:D)</f>
        <v>Gen Public Psychogeriatric Long Stay DVA (After 7/4/2000)</v>
      </c>
      <c r="C22" s="1619">
        <f>_xlfn.XLOOKUP(A22,unique_list!F:F,unique_list!E:E)</f>
        <v>90005675</v>
      </c>
      <c r="D22" s="1620">
        <f>Sep_Inputs_Calc!$G$3</f>
        <v>45555</v>
      </c>
      <c r="E22" s="1621">
        <f>_xlfn.XLOOKUP(A22,Sep_Inputs_Calc!O:O,Sep_Inputs_Calc!N:N)</f>
        <v>78.650000000000006</v>
      </c>
      <c r="F22" s="1620">
        <f>Sep_Inputs_Calc!$G$4</f>
        <v>45735</v>
      </c>
    </row>
    <row r="23" spans="1:6" x14ac:dyDescent="0.25">
      <c r="A23" s="1590" t="s">
        <v>5262</v>
      </c>
      <c r="B23" s="1619" t="str">
        <f>_xlfn.XLOOKUP(A23,unique_list!F:F,unique_list!D:D)</f>
        <v>HHS Descretionary  waiver</v>
      </c>
      <c r="C23" s="1619">
        <f>_xlfn.XLOOKUP(A23,unique_list!F:F,unique_list!E:E)</f>
        <v>90007168</v>
      </c>
      <c r="D23" s="1620">
        <f>Sep_Inputs_Calc!$G$3</f>
        <v>45555</v>
      </c>
      <c r="E23" s="1621">
        <f>_xlfn.XLOOKUP(A23,Sep_Inputs_Calc!O:O,Sep_Inputs_Calc!N:N)</f>
        <v>18.7</v>
      </c>
      <c r="F23" s="1620">
        <f>Sep_Inputs_Calc!$G$4</f>
        <v>45735</v>
      </c>
    </row>
    <row r="24" spans="1:6" x14ac:dyDescent="0.25">
      <c r="A24" s="1590" t="s">
        <v>5263</v>
      </c>
      <c r="B24" s="1619" t="str">
        <f>_xlfn.XLOOKUP(A24,unique_list!F:F,unique_list!D:D)</f>
        <v>AG Public Psychogeriatric residential care bed - before 7/4/2000 - pensioner</v>
      </c>
      <c r="C24" s="1619">
        <f>_xlfn.XLOOKUP(A24,unique_list!F:F,unique_list!E:E)</f>
        <v>90006372</v>
      </c>
      <c r="D24" s="1620">
        <f>Sep_Inputs_Calc!$G$3</f>
        <v>45555</v>
      </c>
      <c r="E24" s="1621">
        <f>_xlfn.XLOOKUP(A24,Sep_Inputs_Calc!O:O,Sep_Inputs_Calc!N:N)</f>
        <v>49.900000000000006</v>
      </c>
      <c r="F24" s="1620">
        <f>Sep_Inputs_Calc!$G$4</f>
        <v>45735</v>
      </c>
    </row>
    <row r="25" spans="1:6" x14ac:dyDescent="0.25">
      <c r="A25" s="1590" t="s">
        <v>5264</v>
      </c>
      <c r="B25" s="1619" t="str">
        <f>_xlfn.XLOOKUP(A25,unique_list!F:F,unique_list!D:D)</f>
        <v>AG Public Psychogeriatric residential care bed - before 7/4/2000 - non-pensioner</v>
      </c>
      <c r="C25" s="1619">
        <f>_xlfn.XLOOKUP(A25,unique_list!F:F,unique_list!E:E)</f>
        <v>90006371</v>
      </c>
      <c r="D25" s="1620">
        <f>Sep_Inputs_Calc!$G$3</f>
        <v>45555</v>
      </c>
      <c r="E25" s="1621">
        <f>_xlfn.XLOOKUP(A25,Sep_Inputs_Calc!O:O,Sep_Inputs_Calc!N:N)</f>
        <v>59.95</v>
      </c>
      <c r="F25" s="1620">
        <f>Sep_Inputs_Calc!$G$4</f>
        <v>45735</v>
      </c>
    </row>
    <row r="26" spans="1:6" x14ac:dyDescent="0.25">
      <c r="A26" s="1590" t="s">
        <v>5265</v>
      </c>
      <c r="B26" s="1619" t="str">
        <f>_xlfn.XLOOKUP(A26,unique_list!F:F,unique_list!D:D)</f>
        <v>AG Public Psychogeriatric residential care bed - after 7/4/2000 - pensioner.</v>
      </c>
      <c r="C26" s="1619">
        <f>_xlfn.XLOOKUP(A26,unique_list!F:F,unique_list!E:E)</f>
        <v>90005974</v>
      </c>
      <c r="D26" s="1620">
        <f>Sep_Inputs_Calc!$G$3</f>
        <v>45555</v>
      </c>
      <c r="E26" s="1621">
        <f>_xlfn.XLOOKUP(A26,Sep_Inputs_Calc!O:O,Sep_Inputs_Calc!N:N)</f>
        <v>63.550000000000004</v>
      </c>
      <c r="F26" s="1620">
        <f>Sep_Inputs_Calc!$G$4</f>
        <v>45735</v>
      </c>
    </row>
    <row r="27" spans="1:6" x14ac:dyDescent="0.25">
      <c r="A27" s="1590" t="s">
        <v>5266</v>
      </c>
      <c r="B27" s="1619" t="str">
        <f>_xlfn.XLOOKUP(A27,unique_list!F:F,unique_list!D:D)</f>
        <v>AG Public Psychogeriatric residential care bed - after 7/4/2000 -  non-pensioner</v>
      </c>
      <c r="C27" s="1619">
        <f>_xlfn.XLOOKUP(A27,unique_list!F:F,unique_list!E:E)</f>
        <v>90007170</v>
      </c>
      <c r="D27" s="1620">
        <f>Sep_Inputs_Calc!$G$3</f>
        <v>45555</v>
      </c>
      <c r="E27" s="1621">
        <f>_xlfn.XLOOKUP(A27,Sep_Inputs_Calc!O:O,Sep_Inputs_Calc!N:N)</f>
        <v>78.650000000000006</v>
      </c>
      <c r="F27" s="1620">
        <f>Sep_Inputs_Calc!$G$4</f>
        <v>45735</v>
      </c>
    </row>
    <row r="28" spans="1:6" x14ac:dyDescent="0.25">
      <c r="A28" s="1590" t="s">
        <v>5257</v>
      </c>
      <c r="B28" s="1619" t="str">
        <f>_xlfn.XLOOKUP(A28,unique_list!F:F,unique_list!D:D)</f>
        <v xml:space="preserve">Gen Shared Psychogeriatric Long Stay (After 7/4/2000) And Over 21 </v>
      </c>
      <c r="C28" s="1619">
        <f>_xlfn.XLOOKUP(A28,unique_list!F:F,unique_list!E:E)</f>
        <v>90007171</v>
      </c>
      <c r="D28" s="1620">
        <f>Sep_Inputs_Calc!$G$3</f>
        <v>45555</v>
      </c>
      <c r="E28" s="1621">
        <f>_xlfn.XLOOKUP(A28,Sep_Inputs_Calc!O:O,Sep_Inputs_Calc!N:N)</f>
        <v>224.45000000000002</v>
      </c>
      <c r="F28" s="1620">
        <f>Sep_Inputs_Calc!$G$4</f>
        <v>45735</v>
      </c>
    </row>
    <row r="29" spans="1:6" x14ac:dyDescent="0.25">
      <c r="A29" s="1590" t="s">
        <v>5254</v>
      </c>
      <c r="B29" s="1619" t="str">
        <f>_xlfn.XLOOKUP(A29,unique_list!F:F,unique_list!D:D)</f>
        <v xml:space="preserve">Gen Shared Psychogeriatric Long Stay (Before 7/4/2000) And Over 21 </v>
      </c>
      <c r="C29" s="1619">
        <f>_xlfn.XLOOKUP(A29,unique_list!F:F,unique_list!E:E)</f>
        <v>90005775</v>
      </c>
      <c r="D29" s="1620">
        <f>Sep_Inputs_Calc!$G$3</f>
        <v>45555</v>
      </c>
      <c r="E29" s="1621">
        <f>_xlfn.XLOOKUP(A29,Sep_Inputs_Calc!O:O,Sep_Inputs_Calc!N:N)</f>
        <v>205.75</v>
      </c>
      <c r="F29" s="1620">
        <f>Sep_Inputs_Calc!$G$4</f>
        <v>45735</v>
      </c>
    </row>
    <row r="30" spans="1:6" x14ac:dyDescent="0.25">
      <c r="A30" s="1590" t="s">
        <v>5268</v>
      </c>
      <c r="B30" s="1619" t="str">
        <f>_xlfn.XLOOKUP(A30,unique_list!F:F,unique_list!D:D)</f>
        <v>Gen Shared Psychogeriatric Long Stay DVA (After 7/4/2000)</v>
      </c>
      <c r="C30" s="1619">
        <f>_xlfn.XLOOKUP(A30,unique_list!F:F,unique_list!E:E)</f>
        <v>90007172</v>
      </c>
      <c r="D30" s="1620">
        <f>Sep_Inputs_Calc!$G$3</f>
        <v>45555</v>
      </c>
      <c r="E30" s="1621">
        <f>_xlfn.XLOOKUP(A30,Sep_Inputs_Calc!O:O,Sep_Inputs_Calc!N:N)</f>
        <v>78.650000000000006</v>
      </c>
      <c r="F30" s="1620">
        <f>Sep_Inputs_Calc!$G$4</f>
        <v>45735</v>
      </c>
    </row>
    <row r="31" spans="1:6" x14ac:dyDescent="0.25">
      <c r="A31" s="1590" t="s">
        <v>5269</v>
      </c>
      <c r="B31" s="1619" t="str">
        <f>_xlfn.XLOOKUP(A31,unique_list!F:F,unique_list!D:D)</f>
        <v>Gen Public Mental Health Long Stay And Over 21 ETF- Public</v>
      </c>
      <c r="C31" s="1619">
        <f>_xlfn.XLOOKUP(A31,unique_list!F:F,unique_list!E:E)</f>
        <v>90006374</v>
      </c>
      <c r="D31" s="1620">
        <f>Sep_Inputs_Calc!$G$3</f>
        <v>45555</v>
      </c>
      <c r="E31" s="1621">
        <f>_xlfn.XLOOKUP(A31,Sep_Inputs_Calc!O:O,Sep_Inputs_Calc!N:N)</f>
        <v>59.95</v>
      </c>
      <c r="F31" s="1620">
        <f>Sep_Inputs_Calc!$G$4</f>
        <v>45735</v>
      </c>
    </row>
    <row r="32" spans="1:6" x14ac:dyDescent="0.25">
      <c r="A32" s="1590" t="s">
        <v>5273</v>
      </c>
      <c r="B32" s="1619" t="str">
        <f>_xlfn.XLOOKUP(A32,unique_list!F:F,unique_list!D:D)</f>
        <v>Gen Public Mental Health Long Stay - DVA</v>
      </c>
      <c r="C32" s="1619">
        <f>_xlfn.XLOOKUP(A32,unique_list!F:F,unique_list!E:E)</f>
        <v>90007174</v>
      </c>
      <c r="D32" s="1620">
        <f>Sep_Inputs_Calc!$G$3</f>
        <v>45555</v>
      </c>
      <c r="E32" s="1621">
        <f>_xlfn.XLOOKUP(A32,Sep_Inputs_Calc!O:O,Sep_Inputs_Calc!N:N)</f>
        <v>59.95</v>
      </c>
      <c r="F32" s="1620">
        <f>Sep_Inputs_Calc!$G$4</f>
        <v>45735</v>
      </c>
    </row>
    <row r="33" spans="1:6" x14ac:dyDescent="0.25">
      <c r="A33" s="1590" t="s">
        <v>5274</v>
      </c>
      <c r="B33" s="1619" t="str">
        <f>_xlfn.XLOOKUP(A33,unique_list!F:F,unique_list!D:D)</f>
        <v>Gen Public Mental Health Long Stay Partial And ETF - Partial</v>
      </c>
      <c r="C33" s="1619">
        <f>_xlfn.XLOOKUP(A33,unique_list!F:F,unique_list!E:E)</f>
        <v>90006375</v>
      </c>
      <c r="D33" s="1620">
        <f>Sep_Inputs_Calc!$G$3</f>
        <v>45555</v>
      </c>
      <c r="E33" s="1621">
        <f>_xlfn.XLOOKUP(A33,Sep_Inputs_Calc!O:O,Sep_Inputs_Calc!N:N)</f>
        <v>18.7</v>
      </c>
      <c r="F33" s="1620">
        <f>Sep_Inputs_Calc!$G$4</f>
        <v>45735</v>
      </c>
    </row>
    <row r="34" spans="1:6" x14ac:dyDescent="0.25">
      <c r="A34" s="1590" t="s">
        <v>5275</v>
      </c>
      <c r="B34" s="1619" t="str">
        <f>_xlfn.XLOOKUP(A34,unique_list!F:F,unique_list!D:D)</f>
        <v>Gen Public Mental Health Long Stay DVA - Partial</v>
      </c>
      <c r="C34" s="1619">
        <f>_xlfn.XLOOKUP(A34,unique_list!F:F,unique_list!E:E)</f>
        <v>90007175</v>
      </c>
      <c r="D34" s="1620">
        <f>Sep_Inputs_Calc!$G$3</f>
        <v>45555</v>
      </c>
      <c r="E34" s="1621">
        <f>_xlfn.XLOOKUP(A34,Sep_Inputs_Calc!O:O,Sep_Inputs_Calc!N:N)</f>
        <v>18.7</v>
      </c>
      <c r="F34" s="1620">
        <f>Sep_Inputs_Calc!$G$4</f>
        <v>45735</v>
      </c>
    </row>
    <row r="35" spans="1:6" x14ac:dyDescent="0.25">
      <c r="A35" s="1590" t="s">
        <v>5276</v>
      </c>
      <c r="B35" s="1619" t="str">
        <f>_xlfn.XLOOKUP(A35,unique_list!F:F,unique_list!D:D)</f>
        <v>Gen Shared Mental Health Long Stay And ETF Over 21 - Private/Shared</v>
      </c>
      <c r="C35" s="1619">
        <f>_xlfn.XLOOKUP(A35,unique_list!F:F,unique_list!E:E)</f>
        <v>90005588</v>
      </c>
      <c r="D35" s="1620">
        <f>Sep_Inputs_Calc!$G$3</f>
        <v>45555</v>
      </c>
      <c r="E35" s="1621">
        <f>_xlfn.XLOOKUP(A35,Sep_Inputs_Calc!O:O,Sep_Inputs_Calc!N:N)</f>
        <v>205.75</v>
      </c>
      <c r="F35" s="1620">
        <f>Sep_Inputs_Calc!$G$4</f>
        <v>45735</v>
      </c>
    </row>
    <row r="36" spans="1:6" x14ac:dyDescent="0.25">
      <c r="A36" s="1590" t="s">
        <v>5277</v>
      </c>
      <c r="B36" s="1619" t="str">
        <f>_xlfn.XLOOKUP(A36,unique_list!F:F,unique_list!D:D)</f>
        <v>Gen Shared Mental Health Long Stay DVA</v>
      </c>
      <c r="C36" s="1619">
        <f>_xlfn.XLOOKUP(A36,unique_list!F:F,unique_list!E:E)</f>
        <v>90007176</v>
      </c>
      <c r="D36" s="1620">
        <f>Sep_Inputs_Calc!$G$3</f>
        <v>45555</v>
      </c>
      <c r="E36" s="1621">
        <f>_xlfn.XLOOKUP(A36,Sep_Inputs_Calc!O:O,Sep_Inputs_Calc!N:N)</f>
        <v>59.95</v>
      </c>
      <c r="F36" s="1620">
        <f>Sep_Inputs_Calc!$G$4</f>
        <v>45735</v>
      </c>
    </row>
    <row r="37" spans="1:6" x14ac:dyDescent="0.25">
      <c r="A37" s="1590" t="s">
        <v>5255</v>
      </c>
      <c r="B37" s="1619" t="str">
        <f>_xlfn.XLOOKUP(A37,unique_list!F:F,unique_list!D:D)</f>
        <v xml:space="preserve">Gen Shared Mental Health Long Stay Partial And ETF Private/Shared - Includes insurer and patient component - Partial ($16.75+ $141.00=$157.75) </v>
      </c>
      <c r="C37" s="1619">
        <f>_xlfn.XLOOKUP(A37,unique_list!F:F,unique_list!E:E)</f>
        <v>90006376</v>
      </c>
      <c r="D37" s="1620">
        <f>Sep_Inputs_Calc!$G$3</f>
        <v>45555</v>
      </c>
      <c r="E37" s="1621">
        <f>_xlfn.XLOOKUP(A37,Sep_Inputs_Calc!O:O,Sep_Inputs_Calc!N:N)</f>
        <v>164.5</v>
      </c>
      <c r="F37" s="1620">
        <f>Sep_Inputs_Calc!$G$4</f>
        <v>45735</v>
      </c>
    </row>
    <row r="38" spans="1:6" x14ac:dyDescent="0.25">
      <c r="A38" s="1590" t="s">
        <v>5278</v>
      </c>
      <c r="B38" s="1619" t="str">
        <f>_xlfn.XLOOKUP(A38,unique_list!F:F,unique_list!D:D)</f>
        <v>Gen Shared Mental Health Long Stay DVA - Partial</v>
      </c>
      <c r="C38" s="1619">
        <f>_xlfn.XLOOKUP(A38,unique_list!F:F,unique_list!E:E)</f>
        <v>90007177</v>
      </c>
      <c r="D38" s="1620">
        <f>Sep_Inputs_Calc!$G$3</f>
        <v>45555</v>
      </c>
      <c r="E38" s="1621">
        <f>_xlfn.XLOOKUP(A38,Sep_Inputs_Calc!O:O,Sep_Inputs_Calc!N:N)</f>
        <v>18.7</v>
      </c>
      <c r="F38" s="1620">
        <f>Sep_Inputs_Calc!$G$4</f>
        <v>45735</v>
      </c>
    </row>
    <row r="39" spans="1:6" x14ac:dyDescent="0.25">
      <c r="A39" s="1590" t="s">
        <v>5282</v>
      </c>
      <c r="B39" s="1619" t="str">
        <f>_xlfn.XLOOKUP(A39,unique_list!F:F,unique_list!D:D)</f>
        <v>AG public residential care bed - basic daily fee</v>
      </c>
      <c r="C39" s="1619">
        <f>_xlfn.XLOOKUP(A39,unique_list!F:F,unique_list!E:E)</f>
        <v>90007178</v>
      </c>
      <c r="D39" s="1620">
        <f>Sep_Inputs_Calc!$G$3</f>
        <v>45555</v>
      </c>
      <c r="E39" s="1621">
        <f>_xlfn.XLOOKUP(A39,Sep_Inputs_Calc!O:O,Sep_Inputs_Calc!N:N)</f>
        <v>63.57</v>
      </c>
      <c r="F39" s="1620">
        <f>Sep_Inputs_Calc!$G$4</f>
        <v>45735</v>
      </c>
    </row>
    <row r="40" spans="1:6" x14ac:dyDescent="0.25">
      <c r="A40" s="1590" t="s">
        <v>5285</v>
      </c>
      <c r="B40" s="1619" t="str">
        <f>_xlfn.XLOOKUP(A40,unique_list!F:F,unique_list!D:D)</f>
        <v>AG public residential care - respite bed</v>
      </c>
      <c r="C40" s="1619">
        <f>_xlfn.XLOOKUP(A40,unique_list!F:F,unique_list!E:E)</f>
        <v>90006378</v>
      </c>
      <c r="D40" s="1620">
        <f>Sep_Inputs_Calc!$G$3</f>
        <v>45555</v>
      </c>
      <c r="E40" s="1621">
        <f>_xlfn.XLOOKUP(A40,Sep_Inputs_Calc!O:O,Sep_Inputs_Calc!N:N)</f>
        <v>63.57</v>
      </c>
      <c r="F40" s="1620">
        <f>Sep_Inputs_Calc!$G$4</f>
        <v>45735</v>
      </c>
    </row>
    <row r="41" spans="1:6" x14ac:dyDescent="0.25">
      <c r="A41" s="1590" t="s">
        <v>5286</v>
      </c>
      <c r="B41" s="1619" t="str">
        <f>_xlfn.XLOOKUP(A41,unique_list!F:F,unique_list!D:D)</f>
        <v xml:space="preserve">AG public residential care - low care - pensioner </v>
      </c>
      <c r="C41" s="1619">
        <f>_xlfn.XLOOKUP(A41,unique_list!F:F,unique_list!E:E)</f>
        <v>90007181</v>
      </c>
      <c r="D41" s="1620">
        <f>Sep_Inputs_Calc!$G$3</f>
        <v>45555</v>
      </c>
      <c r="E41" s="1621">
        <f>_xlfn.XLOOKUP(A41,Sep_Inputs_Calc!O:O,Sep_Inputs_Calc!N:N)</f>
        <v>63.57</v>
      </c>
      <c r="F41" s="1620">
        <f>Sep_Inputs_Calc!$G$4</f>
        <v>45735</v>
      </c>
    </row>
    <row r="42" spans="1:6" x14ac:dyDescent="0.25">
      <c r="A42" s="1590" t="s">
        <v>5288</v>
      </c>
      <c r="B42" s="1619" t="str">
        <f>_xlfn.XLOOKUP(A42,unique_list!F:F,unique_list!D:D)</f>
        <v xml:space="preserve">Non AG public residential care bed - over 21 </v>
      </c>
      <c r="C42" s="1619">
        <f>_xlfn.XLOOKUP(A42,unique_list!F:F,unique_list!E:E)</f>
        <v>90007182</v>
      </c>
      <c r="D42" s="1620">
        <f>Sep_Inputs_Calc!$G$3</f>
        <v>45555</v>
      </c>
      <c r="E42" s="1621">
        <f>_xlfn.XLOOKUP(A42,Sep_Inputs_Calc!O:O,Sep_Inputs_Calc!N:N)</f>
        <v>78.650000000000006</v>
      </c>
      <c r="F42" s="1620">
        <f>Sep_Inputs_Calc!$G$4</f>
        <v>45735</v>
      </c>
    </row>
    <row r="43" spans="1:6" x14ac:dyDescent="0.25">
      <c r="A43" s="1590" t="s">
        <v>5291</v>
      </c>
      <c r="B43" s="1619" t="str">
        <f>_xlfn.XLOOKUP(A43,unique_list!F:F,unique_list!D:D)</f>
        <v xml:space="preserve">Non AG public residential care - respite bed </v>
      </c>
      <c r="C43" s="1619">
        <f>_xlfn.XLOOKUP(A43,unique_list!F:F,unique_list!E:E)</f>
        <v>90005676</v>
      </c>
      <c r="D43" s="1620">
        <f>Sep_Inputs_Calc!$G$3</f>
        <v>45555</v>
      </c>
      <c r="E43" s="1621">
        <f>_xlfn.XLOOKUP(A43,Sep_Inputs_Calc!O:O,Sep_Inputs_Calc!N:N)</f>
        <v>65.45</v>
      </c>
      <c r="F43" s="1620">
        <f>Sep_Inputs_Calc!$G$4</f>
        <v>45735</v>
      </c>
    </row>
    <row r="44" spans="1:6" x14ac:dyDescent="0.25">
      <c r="A44" s="1590" t="s">
        <v>5294</v>
      </c>
      <c r="B44" s="1619" t="str">
        <f>_xlfn.XLOOKUP(A44,unique_list!F:F,unique_list!D:D)</f>
        <v>Non-AG public residential care - low care</v>
      </c>
      <c r="C44" s="1619">
        <f>_xlfn.XLOOKUP(A44,unique_list!F:F,unique_list!E:E)</f>
        <v>90007185</v>
      </c>
      <c r="D44" s="1620">
        <f>Sep_Inputs_Calc!$G$3</f>
        <v>45555</v>
      </c>
      <c r="E44" s="1621">
        <f>_xlfn.XLOOKUP(A44,Sep_Inputs_Calc!O:O,Sep_Inputs_Calc!N:N)</f>
        <v>59.95</v>
      </c>
      <c r="F44" s="1620">
        <f>Sep_Inputs_Calc!$G$4</f>
        <v>45735</v>
      </c>
    </row>
    <row r="45" spans="1:6" x14ac:dyDescent="0.25">
      <c r="A45" s="1590" t="s">
        <v>5295</v>
      </c>
      <c r="B45" s="1619" t="str">
        <f>_xlfn.XLOOKUP(A45,unique_list!F:F,unique_list!D:D)</f>
        <v xml:space="preserve"> Residential Care</v>
      </c>
      <c r="C45" s="1619">
        <f>_xlfn.XLOOKUP(A45,unique_list!F:F,unique_list!E:E)</f>
        <v>90005978</v>
      </c>
      <c r="D45" s="1620">
        <f>Sep_Inputs_Calc!$G$3</f>
        <v>45555</v>
      </c>
      <c r="E45" s="1621">
        <f>_xlfn.XLOOKUP(A45,Sep_Inputs_Calc!O:O,Sep_Inputs_Calc!N:N)</f>
        <v>63.57</v>
      </c>
      <c r="F45" s="1620">
        <f>Sep_Inputs_Calc!$G$4</f>
        <v>45735</v>
      </c>
    </row>
    <row r="46" spans="1:6" x14ac:dyDescent="0.25">
      <c r="A46" s="1590" t="s">
        <v>5296</v>
      </c>
      <c r="B46" s="1619" t="str">
        <f>_xlfn.XLOOKUP(A46,unique_list!F:F,unique_list!D:D)</f>
        <v>Standard Resident Contribution - Includes respite residents</v>
      </c>
      <c r="C46" s="1619">
        <f>_xlfn.XLOOKUP(A46,unique_list!F:F,unique_list!E:E)</f>
        <v>90007186</v>
      </c>
      <c r="D46" s="1620">
        <f>Sep_Inputs_Calc!$G$3</f>
        <v>45555</v>
      </c>
      <c r="E46" s="1621">
        <f>_xlfn.XLOOKUP(A46,Sep_Inputs_Calc!O:O,Sep_Inputs_Calc!N:N)</f>
        <v>58.98</v>
      </c>
      <c r="F46" s="1620">
        <f>Sep_Inputs_Calc!$G$4</f>
        <v>45735</v>
      </c>
    </row>
    <row r="47" spans="1:6" x14ac:dyDescent="0.25">
      <c r="A47" s="1590" t="s">
        <v>5297</v>
      </c>
      <c r="B47" s="1619" t="str">
        <f>_xlfn.XLOOKUP(A47,unique_list!F:F,unique_list!D:D)</f>
        <v>Protected Resident Contribution</v>
      </c>
      <c r="C47" s="1619">
        <f>_xlfn.XLOOKUP(A47,unique_list!F:F,unique_list!E:E)</f>
        <v>90006381</v>
      </c>
      <c r="D47" s="1620">
        <f>Sep_Inputs_Calc!$G$3</f>
        <v>45555</v>
      </c>
      <c r="E47" s="1621">
        <f>_xlfn.XLOOKUP(A47,Sep_Inputs_Calc!O:O,Sep_Inputs_Calc!N:N)</f>
        <v>56.49</v>
      </c>
      <c r="F47" s="1620">
        <f>Sep_Inputs_Calc!$G$4</f>
        <v>45735</v>
      </c>
    </row>
    <row r="48" spans="1:6" x14ac:dyDescent="0.25">
      <c r="A48" s="1590" t="s">
        <v>5298</v>
      </c>
      <c r="B48" s="1619" t="str">
        <f>_xlfn.XLOOKUP(A48,unique_list!F:F,unique_list!D:D)</f>
        <v>Phased Resident Contribution</v>
      </c>
      <c r="C48" s="1619">
        <f>_xlfn.XLOOKUP(A48,unique_list!F:F,unique_list!E:E)</f>
        <v>90007187</v>
      </c>
      <c r="D48" s="1620">
        <f>Sep_Inputs_Calc!$G$3</f>
        <v>45555</v>
      </c>
      <c r="E48" s="1621">
        <f>_xlfn.XLOOKUP(A48,Sep_Inputs_Calc!O:O,Sep_Inputs_Calc!N:N)</f>
        <v>61.96</v>
      </c>
      <c r="F48" s="1620">
        <f>Sep_Inputs_Calc!$G$4</f>
        <v>45735</v>
      </c>
    </row>
    <row r="49" spans="1:6" x14ac:dyDescent="0.25">
      <c r="A49" s="1590" t="s">
        <v>5299</v>
      </c>
      <c r="B49" s="1619" t="str">
        <f>_xlfn.XLOOKUP(A49,unique_list!F:F,unique_list!D:D)</f>
        <v>Non-Standard Resident Contribution</v>
      </c>
      <c r="C49" s="1619">
        <f>_xlfn.XLOOKUP(A49,unique_list!F:F,unique_list!E:E)</f>
        <v>90005777</v>
      </c>
      <c r="D49" s="1620">
        <f>Sep_Inputs_Calc!$G$3</f>
        <v>45555</v>
      </c>
      <c r="E49" s="1621">
        <f>_xlfn.XLOOKUP(A49,Sep_Inputs_Calc!O:O,Sep_Inputs_Calc!N:N)</f>
        <v>70.34</v>
      </c>
      <c r="F49" s="1620">
        <f>Sep_Inputs_Calc!$G$4</f>
        <v>45735</v>
      </c>
    </row>
    <row r="50" spans="1:6" x14ac:dyDescent="0.25">
      <c r="A50" s="1590" t="s">
        <v>5300</v>
      </c>
      <c r="B50" s="1619" t="str">
        <f>_xlfn.XLOOKUP(A50,unique_list!F:F,unique_list!D:D)</f>
        <v>Standard Resident Contribution - Includes respite residents</v>
      </c>
      <c r="C50" s="1619">
        <f>_xlfn.XLOOKUP(A50,unique_list!F:F,unique_list!E:E)</f>
        <v>90007188</v>
      </c>
      <c r="D50" s="1620">
        <f>Sep_Inputs_Calc!$G$3</f>
        <v>45555</v>
      </c>
      <c r="E50" s="1621">
        <f>_xlfn.XLOOKUP(A50,Sep_Inputs_Calc!O:O,Sep_Inputs_Calc!N:N)</f>
        <v>61.24</v>
      </c>
      <c r="F50" s="1620">
        <f>Sep_Inputs_Calc!$G$4</f>
        <v>45735</v>
      </c>
    </row>
    <row r="51" spans="1:6" x14ac:dyDescent="0.25">
      <c r="A51" s="1590" t="s">
        <v>5301</v>
      </c>
      <c r="B51" s="1619" t="str">
        <f>_xlfn.XLOOKUP(A51,unique_list!F:F,unique_list!D:D)</f>
        <v>Protected Resident Contribution</v>
      </c>
      <c r="C51" s="1619">
        <f>_xlfn.XLOOKUP(A51,unique_list!F:F,unique_list!E:E)</f>
        <v>90006382</v>
      </c>
      <c r="D51" s="1620">
        <f>Sep_Inputs_Calc!$G$3</f>
        <v>45555</v>
      </c>
      <c r="E51" s="1621">
        <f>_xlfn.XLOOKUP(A51,Sep_Inputs_Calc!O:O,Sep_Inputs_Calc!N:N)</f>
        <v>55.77</v>
      </c>
      <c r="F51" s="1620">
        <f>Sep_Inputs_Calc!$G$4</f>
        <v>45735</v>
      </c>
    </row>
    <row r="52" spans="1:6" x14ac:dyDescent="0.25">
      <c r="A52" s="1590" t="s">
        <v>5302</v>
      </c>
      <c r="B52" s="1619" t="str">
        <f>_xlfn.XLOOKUP(A52,unique_list!F:F,unique_list!D:D)</f>
        <v>Phased Resident Contribution</v>
      </c>
      <c r="C52" s="1619">
        <f>_xlfn.XLOOKUP(A52,unique_list!F:F,unique_list!E:E)</f>
        <v>90007189</v>
      </c>
      <c r="D52" s="1620">
        <f>Sep_Inputs_Calc!$G$3</f>
        <v>45555</v>
      </c>
      <c r="E52" s="1621">
        <f>_xlfn.XLOOKUP(A52,Sep_Inputs_Calc!O:O,Sep_Inputs_Calc!N:N)</f>
        <v>61.4</v>
      </c>
      <c r="F52" s="1620">
        <f>Sep_Inputs_Calc!$G$4</f>
        <v>45735</v>
      </c>
    </row>
    <row r="53" spans="1:6" x14ac:dyDescent="0.25">
      <c r="A53" s="1590" t="s">
        <v>5303</v>
      </c>
      <c r="B53" s="1619" t="str">
        <f>_xlfn.XLOOKUP(A53,unique_list!F:F,unique_list!D:D)</f>
        <v>Non-Standard Resident Contribution</v>
      </c>
      <c r="C53" s="1619">
        <f>_xlfn.XLOOKUP(A53,unique_list!F:F,unique_list!E:E)</f>
        <v>90005979</v>
      </c>
      <c r="D53" s="1620">
        <f>Sep_Inputs_Calc!$G$3</f>
        <v>45555</v>
      </c>
      <c r="E53" s="1621">
        <f>_xlfn.XLOOKUP(A53,Sep_Inputs_Calc!O:O,Sep_Inputs_Calc!N:N)</f>
        <v>69.62</v>
      </c>
      <c r="F53" s="1620">
        <f>Sep_Inputs_Calc!$G$4</f>
        <v>45735</v>
      </c>
    </row>
    <row r="54" spans="1:6" x14ac:dyDescent="0.25">
      <c r="A54" s="1590" t="s">
        <v>5304</v>
      </c>
      <c r="B54" s="1619" t="str">
        <f>_xlfn.XLOOKUP(A54,unique_list!F:F,unique_list!D:D)</f>
        <v>AG CACP daily recipient contribution (17.5% of pension excluding GST supplement)</v>
      </c>
      <c r="C54" s="1619">
        <f>_xlfn.XLOOKUP(A54,unique_list!F:F,unique_list!E:E)</f>
        <v>90007190</v>
      </c>
      <c r="D54" s="1620">
        <f>Sep_Inputs_Calc!$G$3</f>
        <v>45555</v>
      </c>
      <c r="E54" s="1621">
        <f>_xlfn.XLOOKUP(A54,Sep_Inputs_Calc!O:O,Sep_Inputs_Calc!N:N)</f>
        <v>13.09</v>
      </c>
      <c r="F54" s="1620">
        <f>Sep_Inputs_Calc!$G$4</f>
        <v>45735</v>
      </c>
    </row>
    <row r="55" spans="1:6" x14ac:dyDescent="0.25">
      <c r="A55" s="1590" t="s">
        <v>5305</v>
      </c>
      <c r="B55" s="1619" t="str">
        <f>_xlfn.XLOOKUP(A55,unique_list!F:F,unique_list!D:D)</f>
        <v>Transition Care delivered in a Community Setting (capped at 17.5% of pension)</v>
      </c>
      <c r="C55" s="1619">
        <f>_xlfn.XLOOKUP(A55,unique_list!F:F,unique_list!E:E)</f>
        <v>90007227</v>
      </c>
      <c r="D55" s="1620">
        <f>Sep_Inputs_Calc!$G$3</f>
        <v>45555</v>
      </c>
      <c r="E55" s="1621">
        <f>_xlfn.XLOOKUP(A55,Sep_Inputs_Calc!O:O,Sep_Inputs_Calc!N:N)</f>
        <v>13.09</v>
      </c>
      <c r="F55" s="1620">
        <f>Sep_Inputs_Calc!$G$4</f>
        <v>45735</v>
      </c>
    </row>
    <row r="56" spans="1:6" x14ac:dyDescent="0.25">
      <c r="A56" s="1590" t="s">
        <v>5390</v>
      </c>
      <c r="B56" s="1619" t="str">
        <f>_xlfn.XLOOKUP(A56,unique_list!F:F,unique_list!D:D)</f>
        <v>Transition Care delivered in a Residential Setting (85% of pension)</v>
      </c>
      <c r="C56" s="1619">
        <f>_xlfn.XLOOKUP(A56,unique_list!F:F,unique_list!E:E)</f>
        <v>90005782</v>
      </c>
      <c r="D56" s="1620">
        <f>Sep_Inputs_Calc!$G$3</f>
        <v>45555</v>
      </c>
      <c r="E56" s="1621">
        <f>_xlfn.XLOOKUP(A56,Sep_Inputs_Calc!O:O,Sep_Inputs_Calc!N:N)</f>
        <v>63.57</v>
      </c>
      <c r="F56" s="1620">
        <f>Sep_Inputs_Calc!$G$4</f>
        <v>45735</v>
      </c>
    </row>
    <row r="57" spans="1:6" x14ac:dyDescent="0.25">
      <c r="A57" s="1590" t="s">
        <v>5391</v>
      </c>
      <c r="B57" s="1619" t="str">
        <f>_xlfn.XLOOKUP(A57,unique_list!F:F,unique_list!D:D)</f>
        <v>Gen Public Flexible High Level Care</v>
      </c>
      <c r="C57" s="1619">
        <f>_xlfn.XLOOKUP(A57,unique_list!F:F,unique_list!E:E)</f>
        <v>90007228</v>
      </c>
      <c r="D57" s="1620">
        <f>Sep_Inputs_Calc!$G$3</f>
        <v>45555</v>
      </c>
      <c r="E57" s="1621">
        <f>_xlfn.XLOOKUP(A57,Sep_Inputs_Calc!O:O,Sep_Inputs_Calc!N:N)</f>
        <v>63.57</v>
      </c>
      <c r="F57" s="1620">
        <f>Sep_Inputs_Calc!$G$4</f>
        <v>45735</v>
      </c>
    </row>
    <row r="58" spans="1:6" x14ac:dyDescent="0.25">
      <c r="A58" s="1590" t="s">
        <v>5392</v>
      </c>
      <c r="B58" s="1619" t="str">
        <f>_xlfn.XLOOKUP(A58,unique_list!F:F,unique_list!D:D)</f>
        <v>Gen Public Flexible High Level Care - SD</v>
      </c>
      <c r="C58" s="1619">
        <f>_xlfn.XLOOKUP(A58,unique_list!F:F,unique_list!E:E)</f>
        <v>90006402</v>
      </c>
      <c r="D58" s="1620">
        <f>Sep_Inputs_Calc!$G$3</f>
        <v>45555</v>
      </c>
      <c r="E58" s="1621">
        <f>_xlfn.XLOOKUP(A58,Sep_Inputs_Calc!O:O,Sep_Inputs_Calc!N:N)</f>
        <v>63.57</v>
      </c>
      <c r="F58" s="1620">
        <f>Sep_Inputs_Calc!$G$4</f>
        <v>45735</v>
      </c>
    </row>
    <row r="59" spans="1:6" x14ac:dyDescent="0.25">
      <c r="A59" s="1590" t="s">
        <v>5393</v>
      </c>
      <c r="B59" s="1619" t="str">
        <f>_xlfn.XLOOKUP(A59,unique_list!F:F,unique_list!D:D)</f>
        <v>Gen Public Flexible Low Level Care</v>
      </c>
      <c r="C59" s="1619">
        <f>_xlfn.XLOOKUP(A59,unique_list!F:F,unique_list!E:E)</f>
        <v>90007229</v>
      </c>
      <c r="D59" s="1620">
        <f>Sep_Inputs_Calc!$G$3</f>
        <v>45555</v>
      </c>
      <c r="E59" s="1621">
        <f>_xlfn.XLOOKUP(A59,Sep_Inputs_Calc!O:O,Sep_Inputs_Calc!N:N)</f>
        <v>63.57</v>
      </c>
      <c r="F59" s="1620">
        <f>Sep_Inputs_Calc!$G$4</f>
        <v>45735</v>
      </c>
    </row>
    <row r="60" spans="1:6" x14ac:dyDescent="0.25">
      <c r="A60" s="1590" t="s">
        <v>5394</v>
      </c>
      <c r="B60" s="1619" t="str">
        <f>_xlfn.XLOOKUP(A60,unique_list!F:F,unique_list!D:D)</f>
        <v>Gen Public Flexible Low Level Care - SD</v>
      </c>
      <c r="C60" s="1619">
        <f>_xlfn.XLOOKUP(A60,unique_list!F:F,unique_list!E:E)</f>
        <v>90005989</v>
      </c>
      <c r="D60" s="1620">
        <f>Sep_Inputs_Calc!$G$3</f>
        <v>45555</v>
      </c>
      <c r="E60" s="1621">
        <f>_xlfn.XLOOKUP(A60,Sep_Inputs_Calc!O:O,Sep_Inputs_Calc!N:N)</f>
        <v>63.57</v>
      </c>
      <c r="F60" s="1620">
        <f>Sep_Inputs_Calc!$G$4</f>
        <v>45735</v>
      </c>
    </row>
    <row r="61" spans="1:6" x14ac:dyDescent="0.25">
      <c r="A61" s="1590" t="s">
        <v>5395</v>
      </c>
      <c r="B61" s="1619" t="str">
        <f>_xlfn.XLOOKUP(A61,unique_list!F:F,unique_list!D:D)</f>
        <v>Gen Public Respite Flexible High Level Care</v>
      </c>
      <c r="C61" s="1619">
        <f>_xlfn.XLOOKUP(A61,unique_list!F:F,unique_list!E:E)</f>
        <v>90007230</v>
      </c>
      <c r="D61" s="1620">
        <f>Sep_Inputs_Calc!$G$3</f>
        <v>45555</v>
      </c>
      <c r="E61" s="1621">
        <f>_xlfn.XLOOKUP(A61,Sep_Inputs_Calc!O:O,Sep_Inputs_Calc!N:N)</f>
        <v>63.57</v>
      </c>
      <c r="F61" s="1620">
        <f>Sep_Inputs_Calc!$G$4</f>
        <v>45735</v>
      </c>
    </row>
    <row r="62" spans="1:6" x14ac:dyDescent="0.25">
      <c r="A62" s="1590" t="s">
        <v>5396</v>
      </c>
      <c r="B62" s="1619" t="str">
        <f>_xlfn.XLOOKUP(A62,unique_list!F:F,unique_list!D:D)</f>
        <v>Gen Public Respite Flexible High Level Care - SD</v>
      </c>
      <c r="C62" s="1619">
        <f>_xlfn.XLOOKUP(A62,unique_list!F:F,unique_list!E:E)</f>
        <v>90006403</v>
      </c>
      <c r="D62" s="1620">
        <f>Sep_Inputs_Calc!$G$3</f>
        <v>45555</v>
      </c>
      <c r="E62" s="1621">
        <f>_xlfn.XLOOKUP(A62,Sep_Inputs_Calc!O:O,Sep_Inputs_Calc!N:N)</f>
        <v>63.57</v>
      </c>
      <c r="F62" s="1620">
        <f>Sep_Inputs_Calc!$G$4</f>
        <v>45735</v>
      </c>
    </row>
    <row r="63" spans="1:6" x14ac:dyDescent="0.25">
      <c r="A63" s="1590" t="s">
        <v>5397</v>
      </c>
      <c r="B63" s="1619" t="str">
        <f>_xlfn.XLOOKUP(A63,unique_list!F:F,unique_list!D:D)</f>
        <v>Gen Public Respite Flexible Low Level Care</v>
      </c>
      <c r="C63" s="1619">
        <f>_xlfn.XLOOKUP(A63,unique_list!F:F,unique_list!E:E)</f>
        <v>90007231</v>
      </c>
      <c r="D63" s="1620">
        <f>Sep_Inputs_Calc!$G$3</f>
        <v>45555</v>
      </c>
      <c r="E63" s="1621">
        <f>_xlfn.XLOOKUP(A63,Sep_Inputs_Calc!O:O,Sep_Inputs_Calc!N:N)</f>
        <v>63.57</v>
      </c>
      <c r="F63" s="1620">
        <f>Sep_Inputs_Calc!$G$4</f>
        <v>45735</v>
      </c>
    </row>
    <row r="64" spans="1:6" x14ac:dyDescent="0.25">
      <c r="A64" s="1590" t="s">
        <v>5398</v>
      </c>
      <c r="B64" s="1619" t="str">
        <f>_xlfn.XLOOKUP(A64,unique_list!F:F,unique_list!D:D)</f>
        <v>Gen Public Respite Flexible Low Level Care - SD</v>
      </c>
      <c r="C64" s="1619">
        <f>_xlfn.XLOOKUP(A64,unique_list!F:F,unique_list!E:E)</f>
        <v>90005679</v>
      </c>
      <c r="D64" s="1620">
        <f>Sep_Inputs_Calc!$G$3</f>
        <v>45555</v>
      </c>
      <c r="E64" s="1621">
        <f>_xlfn.XLOOKUP(A64,Sep_Inputs_Calc!O:O,Sep_Inputs_Calc!N:N)</f>
        <v>63.57</v>
      </c>
      <c r="F64" s="1620">
        <f>Sep_Inputs_Calc!$G$4</f>
        <v>45735</v>
      </c>
    </row>
    <row r="65" spans="1:6" x14ac:dyDescent="0.25">
      <c r="A65" s="1590" t="s">
        <v>5399</v>
      </c>
      <c r="B65" s="1619" t="str">
        <f>_xlfn.XLOOKUP(A65,unique_list!F:F,unique_list!D:D)</f>
        <v>Flexible community care fees (capped at 17.5% of pension) (applies to HACC services)</v>
      </c>
      <c r="C65" s="1619">
        <f>_xlfn.XLOOKUP(A65,unique_list!F:F,unique_list!E:E)</f>
        <v>90007232</v>
      </c>
      <c r="D65" s="1620">
        <f>Sep_Inputs_Calc!$G$3</f>
        <v>45555</v>
      </c>
      <c r="E65" s="1621">
        <f>_xlfn.XLOOKUP(A65,Sep_Inputs_Calc!O:O,Sep_Inputs_Calc!N:N)</f>
        <v>13.09</v>
      </c>
      <c r="F65" s="1620">
        <f>Sep_Inputs_Calc!$G$4</f>
        <v>45735</v>
      </c>
    </row>
    <row r="67" spans="1:6" x14ac:dyDescent="0.25">
      <c r="C67" s="1647"/>
      <c r="D67" s="1647"/>
      <c r="E67" s="1583"/>
    </row>
  </sheetData>
  <conditionalFormatting sqref="C4:C65">
    <cfRule type="duplicateValues" dxfId="42" priority="1"/>
  </conditionalFormatting>
  <conditionalFormatting sqref="C1 C3:C65">
    <cfRule type="duplicateValues" dxfId="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0CCD-11DB-456A-860E-29FF44615C0A}">
  <sheetPr codeName="Sheet20"/>
  <dimension ref="A1:U35"/>
  <sheetViews>
    <sheetView zoomScale="75" zoomScaleNormal="75" workbookViewId="0">
      <selection activeCell="K69" sqref="K66:K69"/>
    </sheetView>
  </sheetViews>
  <sheetFormatPr defaultColWidth="9.140625" defaultRowHeight="15" x14ac:dyDescent="0.25"/>
  <cols>
    <col min="1" max="1" width="15.5703125" style="1151" bestFit="1" customWidth="1"/>
    <col min="2" max="2" width="8.140625" style="1151" customWidth="1"/>
    <col min="3" max="3" width="133.85546875" style="1151" customWidth="1"/>
    <col min="4" max="4" width="14" style="1151" customWidth="1"/>
    <col min="5" max="7" width="15.85546875" style="1151" customWidth="1"/>
    <col min="8" max="8" width="34.5703125" style="1151" bestFit="1" customWidth="1"/>
    <col min="9" max="10" width="11.85546875" style="1151" customWidth="1"/>
    <col min="11" max="11" width="14" style="1151" customWidth="1"/>
    <col min="12" max="12" width="24.140625" style="1151" customWidth="1"/>
    <col min="13" max="13" width="10.42578125" style="1151" customWidth="1"/>
    <col min="14" max="17" width="14" style="1151" customWidth="1"/>
    <col min="18" max="18" width="182.140625" style="1151" bestFit="1" customWidth="1"/>
    <col min="19" max="19" width="38" style="1151" customWidth="1"/>
    <col min="20" max="16384" width="9.140625" style="1151"/>
  </cols>
  <sheetData>
    <row r="1" spans="1:19" x14ac:dyDescent="0.25">
      <c r="A1" s="1206" t="s">
        <v>5629</v>
      </c>
      <c r="C1" s="1151" t="s">
        <v>5630</v>
      </c>
      <c r="D1" s="1153" t="s">
        <v>1234</v>
      </c>
      <c r="E1" s="1153" t="s">
        <v>5681</v>
      </c>
      <c r="F1" s="1153" t="s">
        <v>5631</v>
      </c>
      <c r="G1" s="1153" t="s">
        <v>5632</v>
      </c>
      <c r="H1" s="1151" t="s">
        <v>5675</v>
      </c>
      <c r="I1" s="1153" t="s">
        <v>5633</v>
      </c>
      <c r="L1" s="1153" t="s">
        <v>5634</v>
      </c>
    </row>
    <row r="2" spans="1:19" ht="15.75" x14ac:dyDescent="0.25">
      <c r="C2" s="1154" t="s">
        <v>5635</v>
      </c>
      <c r="D2" s="1155"/>
      <c r="E2" s="1155"/>
      <c r="F2" s="1155"/>
      <c r="G2" s="1156">
        <v>45292</v>
      </c>
    </row>
    <row r="3" spans="1:19" ht="15.75" x14ac:dyDescent="0.25">
      <c r="C3" s="1154" t="s">
        <v>19</v>
      </c>
      <c r="D3" s="1155"/>
      <c r="E3" s="1155"/>
      <c r="F3" s="1155"/>
      <c r="G3" s="1156">
        <v>45292</v>
      </c>
    </row>
    <row r="4" spans="1:19" ht="15.75" x14ac:dyDescent="0.25">
      <c r="C4" s="1154" t="s">
        <v>5636</v>
      </c>
      <c r="D4" s="1155"/>
      <c r="E4" s="1155"/>
      <c r="F4" s="1155"/>
      <c r="G4" s="1156">
        <v>45657</v>
      </c>
    </row>
    <row r="5" spans="1:19" x14ac:dyDescent="0.25">
      <c r="D5" s="1157"/>
    </row>
    <row r="6" spans="1:19" x14ac:dyDescent="0.25">
      <c r="C6" s="1741" t="s">
        <v>6396</v>
      </c>
      <c r="D6" s="1155" t="s">
        <v>4370</v>
      </c>
      <c r="E6" s="1199" t="s">
        <v>5691</v>
      </c>
      <c r="F6" s="1198">
        <v>45226</v>
      </c>
      <c r="G6" s="1158">
        <v>792.5</v>
      </c>
      <c r="H6" s="1151" t="s">
        <v>5676</v>
      </c>
      <c r="I6" s="1196" t="s">
        <v>5687</v>
      </c>
      <c r="L6" s="1151" t="s">
        <v>5637</v>
      </c>
    </row>
    <row r="7" spans="1:19" x14ac:dyDescent="0.25">
      <c r="C7" s="1742" t="s">
        <v>6397</v>
      </c>
      <c r="D7" s="1159" t="s">
        <v>5638</v>
      </c>
      <c r="E7" s="1199" t="s">
        <v>5691</v>
      </c>
      <c r="F7" s="1198">
        <v>45226</v>
      </c>
      <c r="G7" s="1158">
        <v>184.8</v>
      </c>
      <c r="H7" s="1151" t="s">
        <v>5676</v>
      </c>
      <c r="I7" s="1196" t="s">
        <v>5687</v>
      </c>
      <c r="L7" s="1151" t="s">
        <v>5637</v>
      </c>
    </row>
    <row r="8" spans="1:19" x14ac:dyDescent="0.25">
      <c r="C8" s="1741" t="s">
        <v>6398</v>
      </c>
      <c r="D8" s="1155" t="s">
        <v>5639</v>
      </c>
      <c r="E8" s="1199" t="s">
        <v>5691</v>
      </c>
      <c r="F8" s="1198">
        <v>45226</v>
      </c>
      <c r="G8" s="1160">
        <v>608.70000000000005</v>
      </c>
      <c r="H8" s="1151" t="s">
        <v>5676</v>
      </c>
      <c r="I8" s="1151" t="s">
        <v>5625</v>
      </c>
      <c r="L8" s="1151" t="s">
        <v>5640</v>
      </c>
    </row>
    <row r="9" spans="1:19" x14ac:dyDescent="0.25">
      <c r="C9" s="1742" t="s">
        <v>6399</v>
      </c>
      <c r="D9" s="1159" t="s">
        <v>5641</v>
      </c>
      <c r="E9" s="1199" t="s">
        <v>5691</v>
      </c>
      <c r="F9" s="1198">
        <v>45226</v>
      </c>
      <c r="G9" s="1160">
        <v>548.79999999999995</v>
      </c>
      <c r="H9" s="1151" t="s">
        <v>5676</v>
      </c>
      <c r="I9" s="1151" t="s">
        <v>5625</v>
      </c>
      <c r="L9" s="1151" t="s">
        <v>5640</v>
      </c>
    </row>
    <row r="10" spans="1:19" x14ac:dyDescent="0.25">
      <c r="F10" s="1198"/>
    </row>
    <row r="11" spans="1:19" x14ac:dyDescent="0.25">
      <c r="C11" s="1741" t="s">
        <v>6395</v>
      </c>
      <c r="D11" s="1159" t="s">
        <v>5642</v>
      </c>
      <c r="E11" s="1199" t="s">
        <v>5691</v>
      </c>
      <c r="F11" s="1198">
        <v>45226</v>
      </c>
      <c r="G11" s="1158">
        <v>792.5</v>
      </c>
      <c r="H11" s="1151" t="s">
        <v>5676</v>
      </c>
      <c r="I11" s="1151" t="s">
        <v>1914</v>
      </c>
    </row>
    <row r="12" spans="1:19" x14ac:dyDescent="0.25">
      <c r="C12" s="1154" t="s">
        <v>5677</v>
      </c>
      <c r="D12" s="1204" t="s">
        <v>5643</v>
      </c>
      <c r="E12" s="1199" t="s">
        <v>5695</v>
      </c>
      <c r="F12" s="1198">
        <v>45198</v>
      </c>
      <c r="G12" s="1160">
        <v>145.80000000000001</v>
      </c>
      <c r="H12" s="1743" t="s">
        <v>6400</v>
      </c>
      <c r="I12" s="1151" t="s">
        <v>1914</v>
      </c>
    </row>
    <row r="14" spans="1:19" x14ac:dyDescent="0.25">
      <c r="C14" s="1154" t="s">
        <v>5686</v>
      </c>
      <c r="D14" s="1159"/>
      <c r="E14" s="1199" t="s">
        <v>5694</v>
      </c>
      <c r="F14" s="1198">
        <v>44893</v>
      </c>
      <c r="G14" s="1195" t="s">
        <v>5679</v>
      </c>
      <c r="H14" s="1151" t="s">
        <v>5678</v>
      </c>
      <c r="I14" s="1151" t="s">
        <v>5662</v>
      </c>
      <c r="J14" s="1151" t="s">
        <v>5680</v>
      </c>
      <c r="O14" s="1445" t="s">
        <v>6182</v>
      </c>
    </row>
    <row r="15" spans="1:19" x14ac:dyDescent="0.25">
      <c r="O15" s="1444">
        <f>COUNTA(O18:O1048574)</f>
        <v>14</v>
      </c>
      <c r="P15" s="1551" t="s">
        <v>6262</v>
      </c>
    </row>
    <row r="16" spans="1:19" x14ac:dyDescent="0.25">
      <c r="B16" s="1161" t="s">
        <v>5644</v>
      </c>
      <c r="C16" s="1161"/>
      <c r="I16" s="1162"/>
      <c r="N16" s="1550" t="s">
        <v>6261</v>
      </c>
      <c r="O16" s="1626">
        <f>'Section A - Public Patients'!X1+'Section B - Private Patients'!Y1+'Section C - Psych &amp; Mental Hlth'!X1+'Section D - Res Com.Care, MPHS '!X1+'Section E - Miscellaneous '!X1</f>
        <v>152</v>
      </c>
      <c r="P16" s="1627" t="str">
        <f>IF(O16&lt;&gt;O15,"ERROR","Ok")</f>
        <v>ERROR</v>
      </c>
      <c r="R16" s="1164"/>
      <c r="S16" s="1164"/>
    </row>
    <row r="17" spans="1:21" ht="30" x14ac:dyDescent="0.25">
      <c r="A17" s="1165" t="s">
        <v>5645</v>
      </c>
      <c r="B17" s="1165" t="s">
        <v>5623</v>
      </c>
      <c r="C17" s="1165" t="s">
        <v>5646</v>
      </c>
      <c r="D17" s="1165" t="s">
        <v>5647</v>
      </c>
      <c r="E17" s="1165" t="s">
        <v>5648</v>
      </c>
      <c r="F17" s="1165" t="s">
        <v>5649</v>
      </c>
      <c r="G17" s="1165" t="s">
        <v>5650</v>
      </c>
      <c r="H17" s="1165" t="s">
        <v>5651</v>
      </c>
      <c r="I17" s="1166" t="s">
        <v>5652</v>
      </c>
      <c r="J17" s="1165" t="s">
        <v>5653</v>
      </c>
      <c r="K17" s="1165" t="s">
        <v>5654</v>
      </c>
      <c r="L17" s="1165" t="s">
        <v>5655</v>
      </c>
      <c r="M17" s="1165" t="s">
        <v>5656</v>
      </c>
      <c r="N17" s="1167" t="s">
        <v>5657</v>
      </c>
      <c r="O17" s="1168" t="s">
        <v>5658</v>
      </c>
      <c r="P17" s="1165" t="s">
        <v>5622</v>
      </c>
      <c r="Q17" s="1169" t="s">
        <v>1830</v>
      </c>
      <c r="R17" s="1170" t="s">
        <v>5659</v>
      </c>
      <c r="S17" s="1170" t="s">
        <v>5660</v>
      </c>
      <c r="T17" s="1200" t="s">
        <v>4327</v>
      </c>
      <c r="U17" s="1170" t="s">
        <v>5623</v>
      </c>
    </row>
    <row r="18" spans="1:21" x14ac:dyDescent="0.25">
      <c r="A18" s="1151" t="s">
        <v>1914</v>
      </c>
      <c r="B18" s="1151" t="str">
        <f>LEFT(O18,1)</f>
        <v>C</v>
      </c>
      <c r="C18" s="1151" t="s">
        <v>1517</v>
      </c>
      <c r="D18" s="1151" t="s">
        <v>1516</v>
      </c>
      <c r="E18" s="1151">
        <v>90007173</v>
      </c>
      <c r="F18" s="1171">
        <f>$G$3</f>
        <v>45292</v>
      </c>
      <c r="G18" s="1171">
        <f>$G$4</f>
        <v>45657</v>
      </c>
      <c r="H18" s="1197" t="s">
        <v>5692</v>
      </c>
      <c r="I18" s="1172">
        <v>0.66700000000000004</v>
      </c>
      <c r="J18" s="1151">
        <v>14</v>
      </c>
      <c r="K18" s="1173">
        <f>I18*(G6+G7)/J18</f>
        <v>46.561364285714284</v>
      </c>
      <c r="L18" s="1151" t="s">
        <v>5661</v>
      </c>
      <c r="M18" s="1151">
        <v>0.05</v>
      </c>
      <c r="N18" s="1174">
        <f>MROUND(K18,M18)</f>
        <v>46.550000000000004</v>
      </c>
      <c r="O18" s="1151" t="s">
        <v>5271</v>
      </c>
      <c r="P18" s="1151" t="str">
        <f>_xlfn.XLOOKUP(O18,unique_list!$F:$F,unique_list!$P:$P)</f>
        <v>INPUT</v>
      </c>
      <c r="Q18" s="1175"/>
      <c r="T18" s="1201">
        <f>N18-_xlfn.XLOOKUP(O18,'Section C - Psych &amp; Mental Hlth'!T:T,'Section C - Psych &amp; Mental Hlth'!K:K)</f>
        <v>-2.6999999999999957</v>
      </c>
      <c r="U18" s="1151" t="str">
        <f>B18</f>
        <v>C</v>
      </c>
    </row>
    <row r="19" spans="1:21" x14ac:dyDescent="0.25">
      <c r="A19" s="1151" t="s">
        <v>1914</v>
      </c>
      <c r="B19" s="1151" t="str">
        <f>LEFT(O19,1)</f>
        <v>C</v>
      </c>
      <c r="C19" s="1151" t="s">
        <v>1519</v>
      </c>
      <c r="D19" s="1151" t="s">
        <v>1518</v>
      </c>
      <c r="E19" s="1151">
        <v>90005975</v>
      </c>
      <c r="F19" s="1171">
        <f t="shared" ref="F19:F35" si="0">$G$3</f>
        <v>45292</v>
      </c>
      <c r="G19" s="1171">
        <f t="shared" ref="G19:G35" si="1">$G$4</f>
        <v>45657</v>
      </c>
      <c r="H19" s="1197" t="s">
        <v>5693</v>
      </c>
      <c r="I19" s="1172">
        <v>0.66700000000000004</v>
      </c>
      <c r="J19" s="1151">
        <v>14</v>
      </c>
      <c r="K19" s="1173">
        <f>I19*(G11+G7)/J19</f>
        <v>46.561364285714284</v>
      </c>
      <c r="L19" s="1151" t="s">
        <v>5661</v>
      </c>
      <c r="M19" s="1151">
        <v>0.05</v>
      </c>
      <c r="N19" s="1174">
        <f>MROUND(K19,M19)</f>
        <v>46.550000000000004</v>
      </c>
      <c r="O19" s="1151" t="s">
        <v>5272</v>
      </c>
      <c r="P19" s="1151" t="str">
        <f>_xlfn.XLOOKUP(O19,unique_list!$F:$F,unique_list!$P:$P)</f>
        <v>INPUT-ND</v>
      </c>
      <c r="Q19" s="1175"/>
      <c r="T19" s="1201">
        <f>N19-_xlfn.XLOOKUP(O19,'Section C - Psych &amp; Mental Hlth'!T:T,'Section C - Psych &amp; Mental Hlth'!K:K)</f>
        <v>-2.6999999999999957</v>
      </c>
      <c r="U19" s="1151" t="str">
        <f t="shared" ref="U19:U34" si="2">B19</f>
        <v>C</v>
      </c>
    </row>
    <row r="20" spans="1:21" x14ac:dyDescent="0.25">
      <c r="A20" s="1151" t="s">
        <v>1914</v>
      </c>
      <c r="B20" s="1151" t="str">
        <f t="shared" ref="B20:B34" si="3">LEFT(O20,1)</f>
        <v>C</v>
      </c>
      <c r="C20" s="1151" t="s">
        <v>1526</v>
      </c>
      <c r="D20" s="1151" t="s">
        <v>1525</v>
      </c>
      <c r="E20" s="1151">
        <v>90007641</v>
      </c>
      <c r="F20" s="1171">
        <f t="shared" si="0"/>
        <v>45292</v>
      </c>
      <c r="G20" s="1171">
        <f t="shared" si="1"/>
        <v>45657</v>
      </c>
      <c r="H20" s="1197" t="s">
        <v>5697</v>
      </c>
      <c r="I20" s="1172">
        <v>0.66700000000000004</v>
      </c>
      <c r="J20" s="1151">
        <v>14</v>
      </c>
      <c r="K20" s="1173">
        <f>I20*(G6+G7)/J20+G12</f>
        <v>192.3613642857143</v>
      </c>
      <c r="L20" s="1151" t="s">
        <v>5661</v>
      </c>
      <c r="M20" s="1151">
        <v>0.05</v>
      </c>
      <c r="N20" s="1174">
        <f t="shared" ref="N20:N23" si="4">MROUND(K20,M20)</f>
        <v>192.35000000000002</v>
      </c>
      <c r="O20" s="1151" t="s">
        <v>5256</v>
      </c>
      <c r="P20" s="1151" t="str">
        <f>_xlfn.XLOOKUP(O20,unique_list!$F:$F,unique_list!$P:$P)</f>
        <v>INPUT</v>
      </c>
      <c r="Q20" s="1175"/>
      <c r="T20" s="1201">
        <f>N20-_xlfn.XLOOKUP(O20,'Section C - Psych &amp; Mental Hlth'!T:T,'Section C - Psych &amp; Mental Hlth'!K:K)</f>
        <v>-2.6999999999999886</v>
      </c>
      <c r="U20" s="1151" t="str">
        <f t="shared" si="2"/>
        <v>C</v>
      </c>
    </row>
    <row r="21" spans="1:21" x14ac:dyDescent="0.25">
      <c r="A21" s="1151" t="s">
        <v>5625</v>
      </c>
      <c r="B21" s="1151" t="str">
        <f t="shared" si="3"/>
        <v>D</v>
      </c>
      <c r="C21" s="1151" t="s">
        <v>1383</v>
      </c>
      <c r="D21" s="1151" t="s">
        <v>1382</v>
      </c>
      <c r="E21" s="1151">
        <v>90006379</v>
      </c>
      <c r="F21" s="1171">
        <f t="shared" si="0"/>
        <v>45292</v>
      </c>
      <c r="G21" s="1171">
        <f t="shared" si="1"/>
        <v>45657</v>
      </c>
      <c r="H21" s="1151" t="s">
        <v>5688</v>
      </c>
      <c r="I21" s="1172">
        <v>0.875</v>
      </c>
      <c r="J21" s="1151">
        <v>14</v>
      </c>
      <c r="K21" s="1173">
        <f>I21*(G6+G7)/J21</f>
        <v>61.081249999999997</v>
      </c>
      <c r="L21" s="1151" t="s">
        <v>5778</v>
      </c>
      <c r="M21" s="1151">
        <v>0.05</v>
      </c>
      <c r="N21" s="1174">
        <f t="shared" si="4"/>
        <v>61.1</v>
      </c>
      <c r="O21" s="1151" t="s">
        <v>5289</v>
      </c>
      <c r="P21" s="1151" t="str">
        <f>_xlfn.XLOOKUP(O21,unique_list!$F:$F,unique_list!$P:$P)</f>
        <v>INPUT</v>
      </c>
      <c r="Q21" s="1175"/>
      <c r="T21" s="1201">
        <f>N21-_xlfn.XLOOKUP(O21,'Section D - Res Com.Care, MPHS '!T:T,'Section D - Res Com.Care, MPHS '!K:K)</f>
        <v>-3.4999999999999929</v>
      </c>
      <c r="U21" s="1151" t="str">
        <f t="shared" si="2"/>
        <v>D</v>
      </c>
    </row>
    <row r="22" spans="1:21" x14ac:dyDescent="0.25">
      <c r="A22" s="1151" t="s">
        <v>5625</v>
      </c>
      <c r="B22" s="1151" t="str">
        <f t="shared" si="3"/>
        <v>D</v>
      </c>
      <c r="C22" s="1151" t="s">
        <v>1388</v>
      </c>
      <c r="D22" s="1151" t="s">
        <v>1387</v>
      </c>
      <c r="E22" s="1151">
        <v>90007184</v>
      </c>
      <c r="F22" s="1171">
        <f t="shared" si="0"/>
        <v>45292</v>
      </c>
      <c r="G22" s="1171">
        <f t="shared" si="1"/>
        <v>45657</v>
      </c>
      <c r="H22" s="1151" t="s">
        <v>5689</v>
      </c>
      <c r="I22" s="1172">
        <v>0.875</v>
      </c>
      <c r="J22" s="1151">
        <v>14</v>
      </c>
      <c r="K22" s="1173">
        <f>I22*(G8)/J22</f>
        <v>38.043750000000003</v>
      </c>
      <c r="L22" s="1151" t="s">
        <v>5778</v>
      </c>
      <c r="M22" s="1151">
        <v>0.05</v>
      </c>
      <c r="N22" s="1174">
        <f t="shared" si="4"/>
        <v>38.050000000000004</v>
      </c>
      <c r="O22" s="1151" t="s">
        <v>5292</v>
      </c>
      <c r="P22" s="1151" t="str">
        <f>_xlfn.XLOOKUP(O22,unique_list!$F:$F,unique_list!$P:$P)</f>
        <v>INPUT-ND</v>
      </c>
      <c r="Q22" s="1175"/>
      <c r="T22" s="1201">
        <f>N22-_xlfn.XLOOKUP(O22,'Section D - Res Com.Care, MPHS '!T:T,'Section D - Res Com.Care, MPHS '!K:K)</f>
        <v>-1.4499999999999957</v>
      </c>
      <c r="U22" s="1151" t="str">
        <f t="shared" si="2"/>
        <v>D</v>
      </c>
    </row>
    <row r="23" spans="1:21" x14ac:dyDescent="0.25">
      <c r="A23" s="1151" t="s">
        <v>5625</v>
      </c>
      <c r="B23" s="1151" t="str">
        <f t="shared" si="3"/>
        <v>D</v>
      </c>
      <c r="C23" s="1151" t="s">
        <v>1390</v>
      </c>
      <c r="D23" s="1151" t="s">
        <v>1389</v>
      </c>
      <c r="E23" s="1151">
        <v>90006380</v>
      </c>
      <c r="F23" s="1171">
        <f t="shared" si="0"/>
        <v>45292</v>
      </c>
      <c r="G23" s="1171">
        <f t="shared" si="1"/>
        <v>45657</v>
      </c>
      <c r="H23" s="1151" t="s">
        <v>5690</v>
      </c>
      <c r="I23" s="1172">
        <v>0.875</v>
      </c>
      <c r="J23" s="1151">
        <v>14</v>
      </c>
      <c r="K23" s="1173">
        <f>I23*(G9)/J23</f>
        <v>34.299999999999997</v>
      </c>
      <c r="L23" s="1151" t="s">
        <v>5778</v>
      </c>
      <c r="M23" s="1151">
        <v>0.05</v>
      </c>
      <c r="N23" s="1174">
        <f t="shared" si="4"/>
        <v>34.300000000000004</v>
      </c>
      <c r="O23" s="1151" t="s">
        <v>5293</v>
      </c>
      <c r="P23" s="1151" t="str">
        <f>_xlfn.XLOOKUP(O23,unique_list!$F:$F,unique_list!$P:$P)</f>
        <v>INPUT-ND</v>
      </c>
      <c r="Q23" s="1175"/>
      <c r="T23" s="1201">
        <f>N23-_xlfn.XLOOKUP(O23,'Section D - Res Com.Care, MPHS '!T:T,'Section D - Res Com.Care, MPHS '!K:K)</f>
        <v>-1.2999999999999972</v>
      </c>
      <c r="U23" s="1151" t="str">
        <f t="shared" si="2"/>
        <v>D</v>
      </c>
    </row>
    <row r="24" spans="1:21" x14ac:dyDescent="0.25">
      <c r="A24" s="1151" t="s">
        <v>5662</v>
      </c>
      <c r="B24" s="1151" t="str">
        <f t="shared" si="3"/>
        <v>E</v>
      </c>
      <c r="C24" s="1151" t="s">
        <v>1579</v>
      </c>
      <c r="F24" s="1171">
        <f t="shared" si="0"/>
        <v>45292</v>
      </c>
      <c r="G24" s="1171">
        <f t="shared" si="1"/>
        <v>45657</v>
      </c>
      <c r="H24" s="1176" t="s">
        <v>5663</v>
      </c>
      <c r="N24" s="1205">
        <v>7.3</v>
      </c>
      <c r="O24" s="1151" t="s">
        <v>5408</v>
      </c>
      <c r="P24" s="1151" t="str">
        <f>_xlfn.XLOOKUP(O24,unique_list!$F:$F,unique_list!$P:$P)</f>
        <v>INPUT</v>
      </c>
      <c r="Q24" s="1175"/>
      <c r="R24" s="1151" t="s">
        <v>5664</v>
      </c>
      <c r="T24" s="1201">
        <f>N24-_xlfn.XLOOKUP(O24,'Section E - Miscellaneous '!T:T,'Section E - Miscellaneous '!K:K)</f>
        <v>-0.40000000000000036</v>
      </c>
      <c r="U24" s="1151" t="str">
        <f t="shared" si="2"/>
        <v>E</v>
      </c>
    </row>
    <row r="25" spans="1:21" x14ac:dyDescent="0.25">
      <c r="A25" s="1151" t="s">
        <v>5662</v>
      </c>
      <c r="B25" s="1151" t="str">
        <f t="shared" si="3"/>
        <v>E</v>
      </c>
      <c r="C25" s="1151" t="s">
        <v>3320</v>
      </c>
      <c r="F25" s="1171">
        <f t="shared" si="0"/>
        <v>45292</v>
      </c>
      <c r="G25" s="1171">
        <f t="shared" si="1"/>
        <v>45657</v>
      </c>
      <c r="H25" s="1176" t="s">
        <v>5663</v>
      </c>
      <c r="N25" s="1205">
        <v>30</v>
      </c>
      <c r="O25" s="1151" t="s">
        <v>5409</v>
      </c>
      <c r="P25" s="1151" t="str">
        <f>_xlfn.XLOOKUP(O25,unique_list!$F:$F,unique_list!$P:$P)</f>
        <v>INPUT</v>
      </c>
      <c r="Q25" s="1175"/>
      <c r="R25" s="1151" t="s">
        <v>5664</v>
      </c>
      <c r="T25" s="1201">
        <f>N25-_xlfn.XLOOKUP(O25,'Section E - Miscellaneous '!T:T,'Section E - Miscellaneous '!K:K)</f>
        <v>-1.6000000000000014</v>
      </c>
      <c r="U25" s="1151" t="str">
        <f t="shared" si="2"/>
        <v>E</v>
      </c>
    </row>
    <row r="26" spans="1:21" x14ac:dyDescent="0.25">
      <c r="A26" s="1151" t="s">
        <v>5662</v>
      </c>
      <c r="B26" s="1151" t="str">
        <f t="shared" si="3"/>
        <v>E</v>
      </c>
      <c r="C26" s="1151" t="s">
        <v>1581</v>
      </c>
      <c r="F26" s="1171">
        <f t="shared" si="0"/>
        <v>45292</v>
      </c>
      <c r="G26" s="1171">
        <f t="shared" si="1"/>
        <v>45657</v>
      </c>
      <c r="H26" s="1176" t="s">
        <v>5663</v>
      </c>
      <c r="N26" s="1205">
        <v>262.8</v>
      </c>
      <c r="O26" s="1151" t="s">
        <v>5410</v>
      </c>
      <c r="P26" s="1151" t="str">
        <f>_xlfn.XLOOKUP(O26,unique_list!$F:$F,unique_list!$P:$P)</f>
        <v>INPUT-ND</v>
      </c>
      <c r="Q26" s="1175"/>
      <c r="R26" s="1151" t="s">
        <v>5664</v>
      </c>
      <c r="T26" s="1201">
        <f>N26-_xlfn.XLOOKUP(O26,'Section E - Miscellaneous '!T:T,'Section E - Miscellaneous '!K:K)</f>
        <v>-14.399999999999977</v>
      </c>
      <c r="U26" s="1151" t="str">
        <f t="shared" si="2"/>
        <v>E</v>
      </c>
    </row>
    <row r="27" spans="1:21" x14ac:dyDescent="0.25">
      <c r="A27" s="1151" t="s">
        <v>5662</v>
      </c>
      <c r="B27" s="1151" t="str">
        <f t="shared" si="3"/>
        <v>E</v>
      </c>
      <c r="C27" s="1151" t="s">
        <v>1582</v>
      </c>
      <c r="F27" s="1171">
        <f t="shared" si="0"/>
        <v>45292</v>
      </c>
      <c r="G27" s="1171">
        <f t="shared" si="1"/>
        <v>45657</v>
      </c>
      <c r="H27" s="1176" t="s">
        <v>5663</v>
      </c>
      <c r="N27" s="1205">
        <v>1563.5</v>
      </c>
      <c r="O27" s="1151" t="s">
        <v>5411</v>
      </c>
      <c r="P27" s="1151" t="str">
        <f>_xlfn.XLOOKUP(O27,unique_list!$F:$F,unique_list!$P:$P)</f>
        <v>INPUT-ND</v>
      </c>
      <c r="Q27" s="1175"/>
      <c r="R27" s="1151" t="s">
        <v>5664</v>
      </c>
      <c r="T27" s="1201">
        <f>N27-_xlfn.XLOOKUP(O27,'Section E - Miscellaneous '!T:T,'Section E - Miscellaneous '!K:K)</f>
        <v>-84.400000000000091</v>
      </c>
      <c r="U27" s="1151" t="str">
        <f t="shared" si="2"/>
        <v>E</v>
      </c>
    </row>
    <row r="28" spans="1:21" x14ac:dyDescent="0.25">
      <c r="B28" s="1151" t="str">
        <f t="shared" si="3"/>
        <v/>
      </c>
      <c r="F28" s="1171"/>
      <c r="G28" s="1171"/>
      <c r="T28"/>
    </row>
    <row r="29" spans="1:21" x14ac:dyDescent="0.25">
      <c r="F29" s="1171"/>
      <c r="G29" s="1171"/>
      <c r="T29"/>
    </row>
    <row r="30" spans="1:21" x14ac:dyDescent="0.25">
      <c r="B30" s="1161" t="s">
        <v>4065</v>
      </c>
      <c r="C30" s="1150"/>
      <c r="F30" s="1171"/>
      <c r="G30" s="1171"/>
      <c r="T30"/>
    </row>
    <row r="31" spans="1:21" x14ac:dyDescent="0.25">
      <c r="A31" s="1151" t="s">
        <v>1914</v>
      </c>
      <c r="B31" s="1151" t="str">
        <f t="shared" si="3"/>
        <v>B</v>
      </c>
      <c r="C31" s="1151" t="s">
        <v>892</v>
      </c>
      <c r="D31" s="1151" t="s">
        <v>891</v>
      </c>
      <c r="E31" s="1151">
        <v>90007593</v>
      </c>
      <c r="F31" s="1171">
        <f t="shared" si="0"/>
        <v>45292</v>
      </c>
      <c r="G31" s="1171">
        <f t="shared" si="1"/>
        <v>45657</v>
      </c>
      <c r="H31" s="1177" t="s">
        <v>5665</v>
      </c>
      <c r="N31" s="1174">
        <f>_xlfn.XLOOKUP(Q31,O:O,N:N)</f>
        <v>192.35000000000002</v>
      </c>
      <c r="O31" s="1151" t="s">
        <v>5083</v>
      </c>
      <c r="P31" s="1151" t="str">
        <f>_xlfn.XLOOKUP(O31,unique_list!$F:$F,unique_list!$P:$P)</f>
        <v>LINKED-X</v>
      </c>
      <c r="Q31" s="1163" t="str">
        <f>_xlfn.XLOOKUP(O31,unique_list!$F:$F,unique_list!$Q:$Q)</f>
        <v>C-1.2-009</v>
      </c>
      <c r="T31" s="1201">
        <f>N31-_xlfn.XLOOKUP(O31,'Section B - Private Patients'!T:T,'Section B - Private Patients'!K:K)</f>
        <v>-2.6999999999999886</v>
      </c>
      <c r="U31" s="1151" t="str">
        <f t="shared" si="2"/>
        <v>B</v>
      </c>
    </row>
    <row r="32" spans="1:21" x14ac:dyDescent="0.25">
      <c r="A32" s="1151" t="s">
        <v>5625</v>
      </c>
      <c r="B32" s="1151" t="str">
        <f t="shared" si="3"/>
        <v>D</v>
      </c>
      <c r="C32" s="1151" t="s">
        <v>1385</v>
      </c>
      <c r="D32" s="1151" t="s">
        <v>1384</v>
      </c>
      <c r="E32" s="1151">
        <v>90007183</v>
      </c>
      <c r="F32" s="1171">
        <f t="shared" si="0"/>
        <v>45292</v>
      </c>
      <c r="G32" s="1171">
        <f t="shared" si="1"/>
        <v>45657</v>
      </c>
      <c r="H32" s="1177" t="s">
        <v>5665</v>
      </c>
      <c r="N32" s="1174">
        <f>_xlfn.XLOOKUP(Q32,O:O,N:N)</f>
        <v>61.1</v>
      </c>
      <c r="O32" s="1151" t="s">
        <v>5290</v>
      </c>
      <c r="P32" s="1151" t="str">
        <f>_xlfn.XLOOKUP(O32,unique_list!$F:$F,unique_list!$P:$P)</f>
        <v>LINKED</v>
      </c>
      <c r="Q32" s="1163" t="str">
        <f>_xlfn.XLOOKUP(O32,unique_list!$F:$F,unique_list!$Q:$Q)</f>
        <v>D-1.1-011</v>
      </c>
      <c r="T32" s="1201">
        <f>N32-_xlfn.XLOOKUP(O32,'Section D - Res Com.Care, MPHS '!T:T,'Section D - Res Com.Care, MPHS '!K:K)</f>
        <v>-3.4999999999999929</v>
      </c>
      <c r="U32" s="1151" t="str">
        <f t="shared" si="2"/>
        <v>D</v>
      </c>
    </row>
    <row r="33" spans="1:21" x14ac:dyDescent="0.25">
      <c r="A33" s="1151" t="s">
        <v>5662</v>
      </c>
      <c r="B33" s="1151" t="str">
        <f t="shared" si="3"/>
        <v>E</v>
      </c>
      <c r="C33" s="1151" t="s">
        <v>1583</v>
      </c>
      <c r="F33" s="1171">
        <f t="shared" si="0"/>
        <v>45292</v>
      </c>
      <c r="G33" s="1171">
        <f t="shared" si="1"/>
        <v>45657</v>
      </c>
      <c r="H33" s="1177" t="s">
        <v>5665</v>
      </c>
      <c r="N33" s="1174">
        <f>_xlfn.XLOOKUP(Q33,O:O,N:N)</f>
        <v>7.3</v>
      </c>
      <c r="O33" s="1151" t="s">
        <v>5412</v>
      </c>
      <c r="P33" s="1151" t="str">
        <f>_xlfn.XLOOKUP(O33,unique_list!$F:$F,unique_list!$P:$P)</f>
        <v>LINKED</v>
      </c>
      <c r="Q33" s="1163" t="str">
        <f>_xlfn.XLOOKUP(O33,unique_list!$F:$F,unique_list!$Q:$Q)</f>
        <v>E-2.5-001</v>
      </c>
      <c r="T33" s="1201">
        <f>N33-_xlfn.XLOOKUP(O33,'Section E - Miscellaneous '!T:T,'Section E - Miscellaneous '!K:K)</f>
        <v>-0.40000000000000036</v>
      </c>
      <c r="U33" s="1151" t="str">
        <f t="shared" si="2"/>
        <v>E</v>
      </c>
    </row>
    <row r="34" spans="1:21" x14ac:dyDescent="0.25">
      <c r="A34" s="1151" t="s">
        <v>5662</v>
      </c>
      <c r="B34" s="1151" t="str">
        <f t="shared" si="3"/>
        <v>E</v>
      </c>
      <c r="C34" s="1151" t="s">
        <v>3321</v>
      </c>
      <c r="F34" s="1171">
        <f t="shared" si="0"/>
        <v>45292</v>
      </c>
      <c r="G34" s="1171">
        <f t="shared" si="1"/>
        <v>45657</v>
      </c>
      <c r="H34" s="1177" t="s">
        <v>5665</v>
      </c>
      <c r="N34" s="1174">
        <f>_xlfn.XLOOKUP(Q34,O:O,N:N)</f>
        <v>30</v>
      </c>
      <c r="O34" s="1151" t="s">
        <v>5413</v>
      </c>
      <c r="P34" s="1151" t="str">
        <f>_xlfn.XLOOKUP(O34,unique_list!$F:$F,unique_list!$P:$P)</f>
        <v>LINKED</v>
      </c>
      <c r="Q34" s="1163" t="str">
        <f>_xlfn.XLOOKUP(O34,unique_list!$F:$F,unique_list!$Q:$Q)</f>
        <v>E-2.5-002</v>
      </c>
      <c r="T34" s="1201">
        <f>N34-_xlfn.XLOOKUP(O34,'Section E - Miscellaneous '!T:T,'Section E - Miscellaneous '!K:K)</f>
        <v>-1.6000000000000014</v>
      </c>
      <c r="U34" s="1151" t="str">
        <f t="shared" si="2"/>
        <v>E</v>
      </c>
    </row>
    <row r="35" spans="1:21" x14ac:dyDescent="0.25">
      <c r="F35" s="1171">
        <f t="shared" si="0"/>
        <v>45292</v>
      </c>
      <c r="G35" s="1171">
        <f t="shared" si="1"/>
        <v>45657</v>
      </c>
      <c r="H35" s="1177" t="s">
        <v>5665</v>
      </c>
    </row>
  </sheetData>
  <conditionalFormatting sqref="P16">
    <cfRule type="containsText" dxfId="40" priority="1" operator="containsText" text="err">
      <formula>NOT(ISERROR(SEARCH("err",P16)))</formula>
    </cfRule>
  </conditionalFormatting>
  <hyperlinks>
    <hyperlink ref="E14" r:id="rId1" xr:uid="{91646FE3-32C8-4477-86AC-5239D07ED705}"/>
    <hyperlink ref="E6" r:id="rId2" xr:uid="{F4C206F9-D945-44D1-99C2-2BEA863247DF}"/>
    <hyperlink ref="E7" r:id="rId3" xr:uid="{F45D82E0-DE67-4EF5-88F1-19F3961D4F29}"/>
    <hyperlink ref="E8" r:id="rId4" xr:uid="{8AC743EB-50BC-4965-9E9F-7DA9A7A11F93}"/>
    <hyperlink ref="E9" r:id="rId5" xr:uid="{AD26B7F3-D104-4C77-A810-9F9CA81523EC}"/>
    <hyperlink ref="E11" r:id="rId6" xr:uid="{FA6ED2F7-DF8A-4FBA-BC9C-B77FDDF5E259}"/>
    <hyperlink ref="E12" r:id="rId7" xr:uid="{99591E91-00D9-43AF-82C4-654DCFEA9357}"/>
  </hyperlinks>
  <pageMargins left="0.7" right="0.7" top="0.75" bottom="0.75" header="0.3" footer="0.3"/>
  <pageSetup paperSize="9" orientation="portrait" r:id="rId8"/>
  <legacyDrawing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115E-6CB3-4813-AF8D-F8BB78C33119}">
  <sheetPr codeName="Sheet21"/>
  <dimension ref="A1:AT19"/>
  <sheetViews>
    <sheetView zoomScale="90" zoomScaleNormal="90" workbookViewId="0">
      <selection activeCell="AF20" sqref="AF20"/>
    </sheetView>
  </sheetViews>
  <sheetFormatPr defaultColWidth="9.140625" defaultRowHeight="15" x14ac:dyDescent="0.25"/>
  <cols>
    <col min="1" max="1" width="12.85546875" style="1151" bestFit="1" customWidth="1"/>
    <col min="2" max="2" width="18.140625" style="1151" customWidth="1"/>
    <col min="3" max="3" width="17.85546875" style="1151" bestFit="1" customWidth="1"/>
    <col min="4" max="4" width="3.5703125" style="1151" customWidth="1"/>
    <col min="5" max="5" width="10" style="1151" bestFit="1" customWidth="1"/>
    <col min="6" max="16384" width="9.140625" style="1151"/>
  </cols>
  <sheetData>
    <row r="1" spans="1:46" s="1150" customFormat="1" x14ac:dyDescent="0.25">
      <c r="A1" s="1178"/>
      <c r="B1" s="1628" t="s">
        <v>6265</v>
      </c>
    </row>
    <row r="2" spans="1:46" s="1150" customFormat="1" x14ac:dyDescent="0.25">
      <c r="A2" s="1178"/>
      <c r="B2" s="1179" t="s">
        <v>5666</v>
      </c>
    </row>
    <row r="3" spans="1:46" s="1593" customFormat="1" x14ac:dyDescent="0.25">
      <c r="A3" s="1590" t="s">
        <v>6249</v>
      </c>
      <c r="B3" s="1595" t="s">
        <v>6250</v>
      </c>
      <c r="C3" s="1590"/>
      <c r="D3" s="1590"/>
      <c r="E3" s="1596" t="s">
        <v>6251</v>
      </c>
      <c r="F3" s="1596" t="s">
        <v>6252</v>
      </c>
      <c r="G3" s="1592"/>
      <c r="H3" s="1592"/>
      <c r="I3" s="1592"/>
      <c r="J3" s="1592"/>
      <c r="K3" s="1592"/>
      <c r="L3" s="1592"/>
      <c r="M3" s="1592"/>
      <c r="N3" s="1592"/>
      <c r="O3" s="1592"/>
      <c r="P3" s="1592"/>
      <c r="Q3" s="1592"/>
      <c r="R3" s="1592"/>
      <c r="S3" s="1592"/>
      <c r="T3" s="1592"/>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c r="AQ3" s="1592"/>
      <c r="AR3" s="1592"/>
      <c r="AS3" s="1592"/>
      <c r="AT3" s="1592"/>
    </row>
    <row r="4" spans="1:46" s="1150" customFormat="1" x14ac:dyDescent="0.25">
      <c r="A4" s="1178" t="s">
        <v>5658</v>
      </c>
      <c r="B4" s="1150" t="s">
        <v>5667</v>
      </c>
      <c r="C4" s="1150" t="s">
        <v>5668</v>
      </c>
      <c r="D4" s="1150" t="s">
        <v>5669</v>
      </c>
      <c r="E4" s="1150" t="s">
        <v>1910</v>
      </c>
    </row>
    <row r="5" spans="1:46" x14ac:dyDescent="0.25">
      <c r="A5" s="1178" t="s">
        <v>5083</v>
      </c>
      <c r="B5" s="1171">
        <f>Jan_Inputs_Calc!$G$3</f>
        <v>45292</v>
      </c>
      <c r="C5" s="1151" t="str">
        <f>_xlfn.XLOOKUP(A5,Jan_Inputs_Calc!O:O,Jan_Inputs_Calc!D:D)</f>
        <v>GSMLS*L</v>
      </c>
      <c r="D5" s="1151" t="s">
        <v>5669</v>
      </c>
      <c r="E5" s="1629">
        <f>_xlfn.XLOOKUP(A5,Jan_Inputs_Calc!O:O,Jan_Inputs_Calc!N:N)</f>
        <v>192.35000000000002</v>
      </c>
    </row>
    <row r="6" spans="1:46" x14ac:dyDescent="0.25">
      <c r="A6" s="1178" t="s">
        <v>5271</v>
      </c>
      <c r="B6" s="1171">
        <f>Jan_Inputs_Calc!$G$3</f>
        <v>45292</v>
      </c>
      <c r="C6" s="1151" t="str">
        <f>_xlfn.XLOOKUP(A6,Jan_Inputs_Calc!O:O,Jan_Inputs_Calc!D:D)</f>
        <v>GPMLSU21</v>
      </c>
      <c r="D6" s="1151" t="s">
        <v>5669</v>
      </c>
      <c r="E6" s="1629">
        <f>_xlfn.XLOOKUP(A6,Jan_Inputs_Calc!O:O,Jan_Inputs_Calc!N:N)</f>
        <v>46.550000000000004</v>
      </c>
    </row>
    <row r="7" spans="1:46" x14ac:dyDescent="0.25">
      <c r="A7" s="1178" t="s">
        <v>5272</v>
      </c>
      <c r="B7" s="1171">
        <f>Jan_Inputs_Calc!$G$3</f>
        <v>45292</v>
      </c>
      <c r="C7" s="1151" t="str">
        <f>_xlfn.XLOOKUP(A7,Jan_Inputs_Calc!O:O,Jan_Inputs_Calc!D:D)</f>
        <v>GPETFU18</v>
      </c>
      <c r="D7" s="1151" t="s">
        <v>5669</v>
      </c>
      <c r="E7" s="1629">
        <f>_xlfn.XLOOKUP(A7,Jan_Inputs_Calc!O:O,Jan_Inputs_Calc!N:N)</f>
        <v>46.550000000000004</v>
      </c>
    </row>
    <row r="8" spans="1:46" x14ac:dyDescent="0.25">
      <c r="A8" s="1178" t="s">
        <v>5256</v>
      </c>
      <c r="B8" s="1171">
        <f>Jan_Inputs_Calc!$G$3</f>
        <v>45292</v>
      </c>
      <c r="C8" s="1151" t="str">
        <f>_xlfn.XLOOKUP(A8,Jan_Inputs_Calc!O:O,Jan_Inputs_Calc!D:D)</f>
        <v>GSMLSU21</v>
      </c>
      <c r="D8" s="1151" t="s">
        <v>5669</v>
      </c>
      <c r="E8" s="1629">
        <f>_xlfn.XLOOKUP(A8,Jan_Inputs_Calc!O:O,Jan_Inputs_Calc!N:N)</f>
        <v>192.35000000000002</v>
      </c>
    </row>
    <row r="9" spans="1:46" x14ac:dyDescent="0.25">
      <c r="A9" s="1178" t="s">
        <v>5289</v>
      </c>
      <c r="B9" s="1171">
        <f>Jan_Inputs_Calc!$G$3</f>
        <v>45292</v>
      </c>
      <c r="C9" s="1151" t="str">
        <f>_xlfn.XLOOKUP(A9,Jan_Inputs_Calc!O:O,Jan_Inputs_Calc!D:D)</f>
        <v>GPRCFU21</v>
      </c>
      <c r="D9" s="1151" t="s">
        <v>5669</v>
      </c>
      <c r="E9" s="1629">
        <f>_xlfn.XLOOKUP(A9,Jan_Inputs_Calc!O:O,Jan_Inputs_Calc!N:N)</f>
        <v>61.1</v>
      </c>
    </row>
    <row r="10" spans="1:46" x14ac:dyDescent="0.25">
      <c r="A10" s="1178" t="s">
        <v>5290</v>
      </c>
      <c r="B10" s="1171">
        <f>Jan_Inputs_Calc!$G$3</f>
        <v>45292</v>
      </c>
      <c r="C10" s="1151" t="str">
        <f>_xlfn.XLOOKUP(A10,Jan_Inputs_Calc!O:O,Jan_Inputs_Calc!D:D)</f>
        <v>GPRCFU18</v>
      </c>
      <c r="D10" s="1151" t="s">
        <v>5669</v>
      </c>
      <c r="E10" s="1629">
        <f>_xlfn.XLOOKUP(A10,Jan_Inputs_Calc!O:O,Jan_Inputs_Calc!N:N)</f>
        <v>61.1</v>
      </c>
    </row>
    <row r="11" spans="1:46" x14ac:dyDescent="0.25">
      <c r="A11" s="1178" t="s">
        <v>5292</v>
      </c>
      <c r="B11" s="1171">
        <f>Jan_Inputs_Calc!$G$3</f>
        <v>45292</v>
      </c>
      <c r="C11" s="1151" t="str">
        <f>_xlfn.XLOOKUP(A11,Jan_Inputs_Calc!O:O,Jan_Inputs_Calc!D:D)</f>
        <v>GPRCFRU21</v>
      </c>
      <c r="D11" s="1151" t="s">
        <v>5669</v>
      </c>
      <c r="E11" s="1629">
        <f>_xlfn.XLOOKUP(A11,Jan_Inputs_Calc!O:O,Jan_Inputs_Calc!N:N)</f>
        <v>38.050000000000004</v>
      </c>
    </row>
    <row r="12" spans="1:46" x14ac:dyDescent="0.25">
      <c r="A12" s="1178" t="s">
        <v>5293</v>
      </c>
      <c r="B12" s="1171">
        <f>Jan_Inputs_Calc!$G$3</f>
        <v>45292</v>
      </c>
      <c r="C12" s="1151" t="str">
        <f>_xlfn.XLOOKUP(A12,Jan_Inputs_Calc!O:O,Jan_Inputs_Calc!D:D)</f>
        <v>GPRCFRU18</v>
      </c>
      <c r="D12" s="1151" t="s">
        <v>5669</v>
      </c>
      <c r="E12" s="1629">
        <f>_xlfn.XLOOKUP(A12,Jan_Inputs_Calc!O:O,Jan_Inputs_Calc!N:N)</f>
        <v>34.300000000000004</v>
      </c>
    </row>
    <row r="13" spans="1:46" x14ac:dyDescent="0.25">
      <c r="A13"/>
      <c r="B13"/>
      <c r="C13"/>
      <c r="D13"/>
      <c r="E13"/>
      <c r="F13"/>
    </row>
    <row r="14" spans="1:46" x14ac:dyDescent="0.25">
      <c r="A14" s="1180" t="s">
        <v>5408</v>
      </c>
      <c r="B14" s="1181">
        <f>Jan_Inputs_Calc!$G$3</f>
        <v>45292</v>
      </c>
      <c r="C14" s="1182">
        <f>_xlfn.XLOOKUP(A14,Jan_Inputs_Calc!O:O,Jan_Inputs_Calc!D:D)</f>
        <v>0</v>
      </c>
      <c r="D14" s="1182" t="s">
        <v>5669</v>
      </c>
      <c r="E14" s="1630">
        <f>_xlfn.XLOOKUP(A14,Jan_Inputs_Calc!O:O,Jan_Inputs_Calc!N:N)</f>
        <v>7.3</v>
      </c>
    </row>
    <row r="15" spans="1:46" x14ac:dyDescent="0.25">
      <c r="A15" s="1180" t="s">
        <v>5409</v>
      </c>
      <c r="B15" s="1181">
        <f>Jan_Inputs_Calc!$G$3</f>
        <v>45292</v>
      </c>
      <c r="C15" s="1182">
        <f>_xlfn.XLOOKUP(A15,Jan_Inputs_Calc!O:O,Jan_Inputs_Calc!D:D)</f>
        <v>0</v>
      </c>
      <c r="D15" s="1182" t="s">
        <v>5669</v>
      </c>
      <c r="E15" s="1630">
        <f>_xlfn.XLOOKUP(A15,Jan_Inputs_Calc!O:O,Jan_Inputs_Calc!N:N)</f>
        <v>30</v>
      </c>
    </row>
    <row r="16" spans="1:46" x14ac:dyDescent="0.25">
      <c r="A16" s="1180" t="s">
        <v>5410</v>
      </c>
      <c r="B16" s="1181">
        <f>Jan_Inputs_Calc!$G$3</f>
        <v>45292</v>
      </c>
      <c r="C16" s="1182">
        <f>_xlfn.XLOOKUP(A16,Jan_Inputs_Calc!O:O,Jan_Inputs_Calc!D:D)</f>
        <v>0</v>
      </c>
      <c r="D16" s="1182" t="s">
        <v>5669</v>
      </c>
      <c r="E16" s="1630">
        <f>_xlfn.XLOOKUP(A16,Jan_Inputs_Calc!O:O,Jan_Inputs_Calc!N:N)</f>
        <v>262.8</v>
      </c>
    </row>
    <row r="17" spans="1:5" x14ac:dyDescent="0.25">
      <c r="A17" s="1180" t="s">
        <v>5411</v>
      </c>
      <c r="B17" s="1181">
        <f>Jan_Inputs_Calc!$G$3</f>
        <v>45292</v>
      </c>
      <c r="C17" s="1182">
        <f>_xlfn.XLOOKUP(A17,Jan_Inputs_Calc!O:O,Jan_Inputs_Calc!D:D)</f>
        <v>0</v>
      </c>
      <c r="D17" s="1182" t="s">
        <v>5669</v>
      </c>
      <c r="E17" s="1630">
        <f>_xlfn.XLOOKUP(A17,Jan_Inputs_Calc!O:O,Jan_Inputs_Calc!N:N)</f>
        <v>1563.5</v>
      </c>
    </row>
    <row r="18" spans="1:5" x14ac:dyDescent="0.25">
      <c r="A18" s="1180" t="s">
        <v>5412</v>
      </c>
      <c r="B18" s="1181">
        <f>Jan_Inputs_Calc!$G$3</f>
        <v>45292</v>
      </c>
      <c r="C18" s="1182">
        <f>_xlfn.XLOOKUP(A18,Jan_Inputs_Calc!O:O,Jan_Inputs_Calc!D:D)</f>
        <v>0</v>
      </c>
      <c r="D18" s="1182" t="s">
        <v>5669</v>
      </c>
      <c r="E18" s="1630">
        <f>_xlfn.XLOOKUP(A18,Jan_Inputs_Calc!O:O,Jan_Inputs_Calc!N:N)</f>
        <v>7.3</v>
      </c>
    </row>
    <row r="19" spans="1:5" x14ac:dyDescent="0.25">
      <c r="A19" s="1180" t="s">
        <v>5413</v>
      </c>
      <c r="B19" s="1181">
        <f>Jan_Inputs_Calc!$G$3</f>
        <v>45292</v>
      </c>
      <c r="C19" s="1182">
        <f>_xlfn.XLOOKUP(A19,Jan_Inputs_Calc!O:O,Jan_Inputs_Calc!D:D)</f>
        <v>0</v>
      </c>
      <c r="D19" s="1182" t="s">
        <v>5669</v>
      </c>
      <c r="E19" s="1630">
        <f>_xlfn.XLOOKUP(A19,Jan_Inputs_Calc!O:O,Jan_Inputs_Calc!N:N)</f>
        <v>30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3E2F-1E74-42DE-BC2C-8EBA426E9C15}">
  <sheetPr codeName="Sheet22"/>
  <dimension ref="A1:F17"/>
  <sheetViews>
    <sheetView workbookViewId="0">
      <selection activeCell="H37" sqref="H37"/>
    </sheetView>
  </sheetViews>
  <sheetFormatPr defaultColWidth="9.140625" defaultRowHeight="15" x14ac:dyDescent="0.25"/>
  <cols>
    <col min="1" max="1" width="11.85546875" style="1151" bestFit="1" customWidth="1"/>
    <col min="2" max="2" width="92.42578125" style="1151" bestFit="1" customWidth="1"/>
    <col min="3" max="3" width="13.140625" style="1151" bestFit="1" customWidth="1"/>
    <col min="4" max="4" width="11" style="1151" customWidth="1"/>
    <col min="5" max="5" width="13.140625" style="1151" bestFit="1" customWidth="1"/>
    <col min="6" max="6" width="11" style="1151" customWidth="1"/>
    <col min="7" max="16384" width="9.140625" style="1151"/>
  </cols>
  <sheetData>
    <row r="1" spans="1:6" x14ac:dyDescent="0.25">
      <c r="A1" s="1183" t="s">
        <v>5670</v>
      </c>
      <c r="B1" s="1150"/>
      <c r="C1" s="1150"/>
      <c r="D1" s="1150"/>
      <c r="E1" s="1150"/>
      <c r="F1" s="1150"/>
    </row>
    <row r="2" spans="1:6" x14ac:dyDescent="0.25">
      <c r="A2" s="1184" t="s">
        <v>5671</v>
      </c>
      <c r="B2" s="1150"/>
      <c r="C2" s="1150"/>
      <c r="D2" s="1150"/>
      <c r="E2" s="1150"/>
      <c r="F2" s="1150"/>
    </row>
    <row r="3" spans="1:6" x14ac:dyDescent="0.25">
      <c r="A3" s="1185" t="s">
        <v>5658</v>
      </c>
      <c r="B3" s="1186" t="s">
        <v>18</v>
      </c>
      <c r="C3" s="1187" t="s">
        <v>5672</v>
      </c>
      <c r="D3" s="1187" t="s">
        <v>19</v>
      </c>
      <c r="E3" s="1187" t="s">
        <v>5673</v>
      </c>
      <c r="F3" s="1187" t="s">
        <v>5696</v>
      </c>
    </row>
    <row r="4" spans="1:6" x14ac:dyDescent="0.25">
      <c r="A4" s="1185" t="s">
        <v>5083</v>
      </c>
      <c r="B4" s="1186" t="str">
        <f>_xlfn.XLOOKUP(A4,Jan_Inputs_Calc!O:O,Jan_Inputs_Calc!C:C)</f>
        <v xml:space="preserve">Lic Shared Mental Health Long Stay U21 And ETF Under 21 </v>
      </c>
      <c r="C4" s="1186">
        <f>_xlfn.XLOOKUP(A4,Jan_Inputs_Calc!O:O,Jan_Inputs_Calc!E:E)</f>
        <v>90007593</v>
      </c>
      <c r="D4" s="1188">
        <f>Jan_Inputs_Calc!$G$3</f>
        <v>45292</v>
      </c>
      <c r="E4" s="1189">
        <f>_xlfn.XLOOKUP(A4,Jan_Inputs_Calc!O:O,Jan_Inputs_Calc!N:N)</f>
        <v>192.35000000000002</v>
      </c>
      <c r="F4" s="1188">
        <f>Jan_Inputs_Calc!$G$4</f>
        <v>45657</v>
      </c>
    </row>
    <row r="5" spans="1:6" x14ac:dyDescent="0.25">
      <c r="A5" s="1185" t="s">
        <v>5271</v>
      </c>
      <c r="B5" s="1186" t="str">
        <f>_xlfn.XLOOKUP(A5,Jan_Inputs_Calc!O:O,Jan_Inputs_Calc!C:C)</f>
        <v>Gen Public Mental Health Long Stay - U21 And U21 ETF - Public</v>
      </c>
      <c r="C5" s="1186">
        <f>_xlfn.XLOOKUP(A5,Jan_Inputs_Calc!O:O,Jan_Inputs_Calc!E:E)</f>
        <v>90007173</v>
      </c>
      <c r="D5" s="1188">
        <f>Jan_Inputs_Calc!$G$3</f>
        <v>45292</v>
      </c>
      <c r="E5" s="1189">
        <f>_xlfn.XLOOKUP(A5,Jan_Inputs_Calc!O:O,Jan_Inputs_Calc!N:N)</f>
        <v>46.550000000000004</v>
      </c>
      <c r="F5" s="1188">
        <f>Jan_Inputs_Calc!$G$4</f>
        <v>45657</v>
      </c>
    </row>
    <row r="6" spans="1:6" x14ac:dyDescent="0.25">
      <c r="A6" s="1185" t="s">
        <v>5272</v>
      </c>
      <c r="B6" s="1186" t="str">
        <f>_xlfn.XLOOKUP(A6,Jan_Inputs_Calc!O:O,Jan_Inputs_Calc!C:C)</f>
        <v>Extended Treatment Facility - U18</v>
      </c>
      <c r="C6" s="1186">
        <f>_xlfn.XLOOKUP(A6,Jan_Inputs_Calc!O:O,Jan_Inputs_Calc!E:E)</f>
        <v>90005975</v>
      </c>
      <c r="D6" s="1188">
        <f>Jan_Inputs_Calc!$G$3</f>
        <v>45292</v>
      </c>
      <c r="E6" s="1189">
        <f>_xlfn.XLOOKUP(A6,Jan_Inputs_Calc!O:O,Jan_Inputs_Calc!N:N)</f>
        <v>46.550000000000004</v>
      </c>
      <c r="F6" s="1188">
        <f>Jan_Inputs_Calc!$G$4</f>
        <v>45657</v>
      </c>
    </row>
    <row r="7" spans="1:6" x14ac:dyDescent="0.25">
      <c r="A7" s="1185" t="s">
        <v>5256</v>
      </c>
      <c r="B7" s="1186" t="str">
        <f>_xlfn.XLOOKUP(A7,Jan_Inputs_Calc!O:O,Jan_Inputs_Calc!C:C)</f>
        <v xml:space="preserve">Gen Shared Mental Health Long Stay U21 And ETF Under 21 </v>
      </c>
      <c r="C7" s="1186">
        <f>_xlfn.XLOOKUP(A7,Jan_Inputs_Calc!O:O,Jan_Inputs_Calc!E:E)</f>
        <v>90007641</v>
      </c>
      <c r="D7" s="1188">
        <f>Jan_Inputs_Calc!$G$3</f>
        <v>45292</v>
      </c>
      <c r="E7" s="1189">
        <f>_xlfn.XLOOKUP(A7,Jan_Inputs_Calc!O:O,Jan_Inputs_Calc!N:N)</f>
        <v>192.35000000000002</v>
      </c>
      <c r="F7" s="1188">
        <f>Jan_Inputs_Calc!$G$4</f>
        <v>45657</v>
      </c>
    </row>
    <row r="8" spans="1:6" x14ac:dyDescent="0.25">
      <c r="A8" s="1185" t="s">
        <v>5289</v>
      </c>
      <c r="B8" s="1186" t="str">
        <f>_xlfn.XLOOKUP(A8,Jan_Inputs_Calc!O:O,Jan_Inputs_Calc!C:C)</f>
        <v>Non AG public residential care bed - under 21</v>
      </c>
      <c r="C8" s="1186">
        <f>_xlfn.XLOOKUP(A8,Jan_Inputs_Calc!O:O,Jan_Inputs_Calc!E:E)</f>
        <v>90006379</v>
      </c>
      <c r="D8" s="1188">
        <f>Jan_Inputs_Calc!$G$3</f>
        <v>45292</v>
      </c>
      <c r="E8" s="1189">
        <f>_xlfn.XLOOKUP(A8,Jan_Inputs_Calc!O:O,Jan_Inputs_Calc!N:N)</f>
        <v>61.1</v>
      </c>
      <c r="F8" s="1188">
        <f>Jan_Inputs_Calc!$G$4</f>
        <v>45657</v>
      </c>
    </row>
    <row r="9" spans="1:6" x14ac:dyDescent="0.25">
      <c r="A9" s="1185" t="s">
        <v>5290</v>
      </c>
      <c r="B9" s="1186" t="str">
        <f>_xlfn.XLOOKUP(A9,Jan_Inputs_Calc!O:O,Jan_Inputs_Calc!C:C)</f>
        <v xml:space="preserve">Non AG residential care - under 18 </v>
      </c>
      <c r="C9" s="1186">
        <f>_xlfn.XLOOKUP(A9,Jan_Inputs_Calc!O:O,Jan_Inputs_Calc!E:E)</f>
        <v>90007183</v>
      </c>
      <c r="D9" s="1188">
        <f>Jan_Inputs_Calc!$G$3</f>
        <v>45292</v>
      </c>
      <c r="E9" s="1189">
        <f>_xlfn.XLOOKUP(A9,Jan_Inputs_Calc!O:O,Jan_Inputs_Calc!N:N)</f>
        <v>61.1</v>
      </c>
      <c r="F9" s="1188">
        <f>Jan_Inputs_Calc!$G$4</f>
        <v>45657</v>
      </c>
    </row>
    <row r="10" spans="1:6" x14ac:dyDescent="0.25">
      <c r="A10" s="1185" t="s">
        <v>5292</v>
      </c>
      <c r="B10" s="1186" t="str">
        <f>_xlfn.XLOOKUP(A10,Jan_Inputs_Calc!O:O,Jan_Inputs_Calc!C:C)</f>
        <v>Non AG public residential care - respite bed - under 21</v>
      </c>
      <c r="C10" s="1186">
        <f>_xlfn.XLOOKUP(A10,Jan_Inputs_Calc!O:O,Jan_Inputs_Calc!E:E)</f>
        <v>90007184</v>
      </c>
      <c r="D10" s="1188">
        <f>Jan_Inputs_Calc!$G$3</f>
        <v>45292</v>
      </c>
      <c r="E10" s="1189">
        <f>_xlfn.XLOOKUP(A10,Jan_Inputs_Calc!O:O,Jan_Inputs_Calc!N:N)</f>
        <v>38.050000000000004</v>
      </c>
      <c r="F10" s="1188">
        <f>Jan_Inputs_Calc!$G$4</f>
        <v>45657</v>
      </c>
    </row>
    <row r="11" spans="1:6" x14ac:dyDescent="0.25">
      <c r="A11" s="1185" t="s">
        <v>5293</v>
      </c>
      <c r="B11" s="1186" t="str">
        <f>_xlfn.XLOOKUP(A11,Jan_Inputs_Calc!O:O,Jan_Inputs_Calc!C:C)</f>
        <v xml:space="preserve">Non AG public residential care - respite bed - under 18 </v>
      </c>
      <c r="C11" s="1186">
        <f>_xlfn.XLOOKUP(A11,Jan_Inputs_Calc!O:O,Jan_Inputs_Calc!E:E)</f>
        <v>90006380</v>
      </c>
      <c r="D11" s="1188">
        <f>Jan_Inputs_Calc!$G$3</f>
        <v>45292</v>
      </c>
      <c r="E11" s="1189">
        <f>_xlfn.XLOOKUP(A11,Jan_Inputs_Calc!O:O,Jan_Inputs_Calc!N:N)</f>
        <v>34.300000000000004</v>
      </c>
      <c r="F11" s="1188">
        <f>Jan_Inputs_Calc!$G$4</f>
        <v>45657</v>
      </c>
    </row>
    <row r="12" spans="1:6" x14ac:dyDescent="0.25">
      <c r="A12" s="1190" t="s">
        <v>5408</v>
      </c>
      <c r="B12" s="1191" t="str">
        <f>_xlfn.XLOOKUP(A12,Jan_Inputs_Calc!O:O,Jan_Inputs_Calc!C:C)</f>
        <v>Pharmaceutical co-payment for outpatients (concessional) - eligible per item</v>
      </c>
      <c r="C12" s="1191">
        <f>_xlfn.XLOOKUP(A12,Jan_Inputs_Calc!O:O,Jan_Inputs_Calc!E:E)</f>
        <v>0</v>
      </c>
      <c r="D12" s="1192">
        <f>Jan_Inputs_Calc!$G$3</f>
        <v>45292</v>
      </c>
      <c r="E12" s="1193">
        <f>_xlfn.XLOOKUP(A12,Jan_Inputs_Calc!O:O,Jan_Inputs_Calc!N:N)</f>
        <v>7.3</v>
      </c>
      <c r="F12" s="1192">
        <f>Jan_Inputs_Calc!$G$4</f>
        <v>45657</v>
      </c>
    </row>
    <row r="13" spans="1:6" x14ac:dyDescent="0.25">
      <c r="A13" s="1190" t="s">
        <v>5409</v>
      </c>
      <c r="B13" s="1191" t="str">
        <f>_xlfn.XLOOKUP(A13,Jan_Inputs_Calc!O:O,Jan_Inputs_Calc!C:C)</f>
        <v>Pharmaceutical co-payment for outpatients - general (capped amount - may be less dependent on dispensed price for medicine)</v>
      </c>
      <c r="C13" s="1191">
        <f>_xlfn.XLOOKUP(A13,Jan_Inputs_Calc!O:O,Jan_Inputs_Calc!E:E)</f>
        <v>0</v>
      </c>
      <c r="D13" s="1192">
        <f>Jan_Inputs_Calc!$G$3</f>
        <v>45292</v>
      </c>
      <c r="E13" s="1193">
        <f>_xlfn.XLOOKUP(A13,Jan_Inputs_Calc!O:O,Jan_Inputs_Calc!N:N)</f>
        <v>30</v>
      </c>
      <c r="F13" s="1192">
        <f>Jan_Inputs_Calc!$G$4</f>
        <v>45657</v>
      </c>
    </row>
    <row r="14" spans="1:6" x14ac:dyDescent="0.25">
      <c r="A14" s="1190" t="s">
        <v>5410</v>
      </c>
      <c r="B14" s="1191" t="str">
        <f>_xlfn.XLOOKUP(A14,Jan_Inputs_Calc!O:O,Jan_Inputs_Calc!C:C)</f>
        <v>Pharmaceutical safety net threshold level - (concessional)</v>
      </c>
      <c r="C14" s="1191">
        <f>_xlfn.XLOOKUP(A14,Jan_Inputs_Calc!O:O,Jan_Inputs_Calc!E:E)</f>
        <v>0</v>
      </c>
      <c r="D14" s="1192">
        <f>Jan_Inputs_Calc!$G$3</f>
        <v>45292</v>
      </c>
      <c r="E14" s="1193">
        <f>_xlfn.XLOOKUP(A14,Jan_Inputs_Calc!O:O,Jan_Inputs_Calc!N:N)</f>
        <v>262.8</v>
      </c>
      <c r="F14" s="1192">
        <f>Jan_Inputs_Calc!$G$4</f>
        <v>45657</v>
      </c>
    </row>
    <row r="15" spans="1:6" x14ac:dyDescent="0.25">
      <c r="A15" s="1190" t="s">
        <v>5411</v>
      </c>
      <c r="B15" s="1191" t="str">
        <f>_xlfn.XLOOKUP(A15,Jan_Inputs_Calc!O:O,Jan_Inputs_Calc!C:C)</f>
        <v>Pharmaceutical safety net threshold level - (general)</v>
      </c>
      <c r="C15" s="1191">
        <f>_xlfn.XLOOKUP(A15,Jan_Inputs_Calc!O:O,Jan_Inputs_Calc!E:E)</f>
        <v>0</v>
      </c>
      <c r="D15" s="1192">
        <f>Jan_Inputs_Calc!$G$3</f>
        <v>45292</v>
      </c>
      <c r="E15" s="1193">
        <f>_xlfn.XLOOKUP(A15,Jan_Inputs_Calc!O:O,Jan_Inputs_Calc!N:N)</f>
        <v>1563.5</v>
      </c>
      <c r="F15" s="1192">
        <f>Jan_Inputs_Calc!$G$4</f>
        <v>45657</v>
      </c>
    </row>
    <row r="16" spans="1:6" x14ac:dyDescent="0.25">
      <c r="A16" s="1190" t="s">
        <v>5412</v>
      </c>
      <c r="B16" s="1191" t="str">
        <f>_xlfn.XLOOKUP(A16,Jan_Inputs_Calc!O:O,Jan_Inputs_Calc!C:C)</f>
        <v>Pharmaceutical co-payment for discharged patients (concessional - per item)</v>
      </c>
      <c r="C16" s="1191">
        <f>_xlfn.XLOOKUP(A16,Jan_Inputs_Calc!O:O,Jan_Inputs_Calc!E:E)</f>
        <v>0</v>
      </c>
      <c r="D16" s="1192">
        <f>Jan_Inputs_Calc!$G$3</f>
        <v>45292</v>
      </c>
      <c r="E16" s="1193">
        <f>_xlfn.XLOOKUP(A16,Jan_Inputs_Calc!O:O,Jan_Inputs_Calc!N:N)</f>
        <v>7.3</v>
      </c>
      <c r="F16" s="1192">
        <f>Jan_Inputs_Calc!$G$4</f>
        <v>45657</v>
      </c>
    </row>
    <row r="17" spans="1:6" ht="22.5" x14ac:dyDescent="0.25">
      <c r="A17" s="1190" t="s">
        <v>5413</v>
      </c>
      <c r="B17" s="1191" t="str">
        <f>_xlfn.XLOOKUP(A17,Jan_Inputs_Calc!O:O,Jan_Inputs_Calc!C:C)</f>
        <v xml:space="preserve">Pharmaceutical co-payment on discharge - general per item (capped amount - may be less dependent on dispensed price for medicine) </v>
      </c>
      <c r="C17" s="1191">
        <f>_xlfn.XLOOKUP(A17,Jan_Inputs_Calc!O:O,Jan_Inputs_Calc!E:E)</f>
        <v>0</v>
      </c>
      <c r="D17" s="1192">
        <f>Jan_Inputs_Calc!$G$3</f>
        <v>45292</v>
      </c>
      <c r="E17" s="1193">
        <f>_xlfn.XLOOKUP(A17,Jan_Inputs_Calc!O:O,Jan_Inputs_Calc!N:N)</f>
        <v>30</v>
      </c>
      <c r="F17" s="1192">
        <f>Jan_Inputs_Calc!$G$4</f>
        <v>45657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8D809-805A-4A39-9B6E-034C12630325}">
  <sheetPr codeName="Sheet23"/>
  <dimension ref="A1:U157"/>
  <sheetViews>
    <sheetView zoomScale="75" zoomScaleNormal="75" workbookViewId="0">
      <selection activeCell="N13" sqref="N13"/>
    </sheetView>
  </sheetViews>
  <sheetFormatPr defaultColWidth="9.140625" defaultRowHeight="15" x14ac:dyDescent="0.25"/>
  <cols>
    <col min="1" max="1" width="15.5703125" style="1212" bestFit="1" customWidth="1"/>
    <col min="2" max="2" width="8.140625" style="1212" customWidth="1"/>
    <col min="3" max="3" width="120.85546875" style="1212" bestFit="1" customWidth="1"/>
    <col min="4" max="4" width="14" style="1212" customWidth="1"/>
    <col min="5" max="7" width="15.85546875" style="1212" customWidth="1"/>
    <col min="8" max="8" width="34.5703125" style="1212" bestFit="1" customWidth="1"/>
    <col min="9" max="9" width="11.85546875" style="1215" customWidth="1"/>
    <col min="10" max="10" width="11.85546875" style="1212" customWidth="1"/>
    <col min="11" max="11" width="14" style="1212" customWidth="1"/>
    <col min="12" max="12" width="24.140625" style="1212" customWidth="1"/>
    <col min="13" max="13" width="10.42578125" style="1212" customWidth="1"/>
    <col min="14" max="14" width="14" style="1218" customWidth="1"/>
    <col min="15" max="16" width="14" style="1212" customWidth="1"/>
    <col min="17" max="17" width="14" style="1219" customWidth="1"/>
    <col min="18" max="18" width="86.85546875" style="1220" bestFit="1" customWidth="1"/>
    <col min="19" max="19" width="65.85546875" style="1220" bestFit="1" customWidth="1"/>
    <col min="20" max="16384" width="9.140625" style="1212"/>
  </cols>
  <sheetData>
    <row r="1" spans="1:21" x14ac:dyDescent="0.25">
      <c r="A1" s="1211" t="s">
        <v>5629</v>
      </c>
      <c r="C1" s="1212" t="s">
        <v>5630</v>
      </c>
      <c r="D1" s="1213" t="s">
        <v>1234</v>
      </c>
      <c r="E1" s="1213" t="s">
        <v>5681</v>
      </c>
      <c r="F1" s="1213" t="s">
        <v>5631</v>
      </c>
      <c r="G1" s="1213" t="s">
        <v>5632</v>
      </c>
      <c r="H1" s="1214" t="s">
        <v>5675</v>
      </c>
      <c r="J1" s="1216" t="s">
        <v>5633</v>
      </c>
      <c r="L1" s="1217" t="s">
        <v>5634</v>
      </c>
    </row>
    <row r="2" spans="1:21" ht="15.75" x14ac:dyDescent="0.25">
      <c r="C2" s="1221" t="s">
        <v>5635</v>
      </c>
      <c r="D2" s="1222"/>
      <c r="E2" s="1222"/>
      <c r="F2" s="1222"/>
      <c r="G2" s="1223">
        <v>45005</v>
      </c>
      <c r="J2" s="1215"/>
    </row>
    <row r="3" spans="1:21" ht="15.75" x14ac:dyDescent="0.25">
      <c r="C3" s="1221" t="s">
        <v>19</v>
      </c>
      <c r="D3" s="1222"/>
      <c r="E3" s="1222"/>
      <c r="F3" s="1222"/>
      <c r="G3" s="1223">
        <v>45005</v>
      </c>
      <c r="J3" s="1215"/>
    </row>
    <row r="4" spans="1:21" ht="15.75" x14ac:dyDescent="0.25">
      <c r="C4" s="1221" t="s">
        <v>5636</v>
      </c>
      <c r="D4" s="1222"/>
      <c r="E4" s="1222"/>
      <c r="F4" s="1222"/>
      <c r="G4" s="1223">
        <v>45189</v>
      </c>
      <c r="J4" s="1215"/>
    </row>
    <row r="5" spans="1:21" x14ac:dyDescent="0.25">
      <c r="D5" s="1224"/>
      <c r="J5" s="1215"/>
    </row>
    <row r="6" spans="1:21" ht="15" customHeight="1" x14ac:dyDescent="0.25">
      <c r="C6" s="1221" t="s">
        <v>5709</v>
      </c>
      <c r="D6" s="1222" t="s">
        <v>4366</v>
      </c>
      <c r="E6" s="1199" t="s">
        <v>5770</v>
      </c>
      <c r="F6" s="1271">
        <v>44977</v>
      </c>
      <c r="G6" s="1226">
        <v>70.55</v>
      </c>
      <c r="H6" s="1212" t="s">
        <v>5710</v>
      </c>
      <c r="J6" s="1212" t="s">
        <v>5711</v>
      </c>
    </row>
    <row r="7" spans="1:21" ht="15" customHeight="1" x14ac:dyDescent="0.25">
      <c r="C7" s="1221" t="s">
        <v>5771</v>
      </c>
      <c r="D7" s="1228" t="s">
        <v>4367</v>
      </c>
      <c r="E7" s="1199" t="s">
        <v>5773</v>
      </c>
      <c r="F7" s="1271">
        <v>44824</v>
      </c>
      <c r="G7" s="1226">
        <v>141</v>
      </c>
      <c r="H7" s="1212" t="s">
        <v>5772</v>
      </c>
      <c r="J7" s="1212" t="s">
        <v>5712</v>
      </c>
      <c r="L7" s="1212" t="s">
        <v>5777</v>
      </c>
    </row>
    <row r="8" spans="1:21" x14ac:dyDescent="0.25">
      <c r="D8" s="1224"/>
      <c r="E8" s="1229"/>
      <c r="F8" s="1229"/>
    </row>
    <row r="9" spans="1:21" x14ac:dyDescent="0.25">
      <c r="C9" s="1221" t="s">
        <v>5774</v>
      </c>
      <c r="D9" s="1222" t="s">
        <v>4368</v>
      </c>
      <c r="E9" s="1199" t="s">
        <v>5776</v>
      </c>
      <c r="F9" s="1271">
        <v>44980</v>
      </c>
      <c r="G9" s="1226">
        <v>971.5</v>
      </c>
      <c r="H9" s="1212" t="s">
        <v>5676</v>
      </c>
      <c r="J9" s="1212" t="s">
        <v>5713</v>
      </c>
    </row>
    <row r="10" spans="1:21" x14ac:dyDescent="0.25">
      <c r="C10" s="1227" t="s">
        <v>5775</v>
      </c>
      <c r="D10" s="1228" t="s">
        <v>4369</v>
      </c>
      <c r="E10" s="1199" t="s">
        <v>5776</v>
      </c>
      <c r="F10" s="1271">
        <v>44980</v>
      </c>
      <c r="G10" s="1226">
        <v>157.20000000000002</v>
      </c>
      <c r="H10" s="1212" t="s">
        <v>5676</v>
      </c>
      <c r="J10" s="1212" t="s">
        <v>5713</v>
      </c>
    </row>
    <row r="12" spans="1:21" x14ac:dyDescent="0.25">
      <c r="C12" s="1227" t="s">
        <v>5714</v>
      </c>
      <c r="D12" s="1228"/>
      <c r="E12" s="1199" t="s">
        <v>5780</v>
      </c>
      <c r="F12" s="1225" t="s">
        <v>5781</v>
      </c>
      <c r="G12" s="1230" t="s">
        <v>5679</v>
      </c>
      <c r="H12" s="1212" t="s">
        <v>5715</v>
      </c>
      <c r="J12" s="1212" t="s">
        <v>5625</v>
      </c>
      <c r="L12" s="1231" t="s">
        <v>5782</v>
      </c>
    </row>
    <row r="13" spans="1:21" x14ac:dyDescent="0.25">
      <c r="N13" s="1275" t="s">
        <v>5783</v>
      </c>
    </row>
    <row r="14" spans="1:21" x14ac:dyDescent="0.25">
      <c r="B14" s="1232" t="s">
        <v>5644</v>
      </c>
      <c r="C14" s="1232"/>
    </row>
    <row r="15" spans="1:21" s="1241" customFormat="1" ht="30" x14ac:dyDescent="0.25">
      <c r="A15" s="1233" t="s">
        <v>5645</v>
      </c>
      <c r="B15" s="1234" t="s">
        <v>5623</v>
      </c>
      <c r="C15" s="1234" t="s">
        <v>5646</v>
      </c>
      <c r="D15" s="1234" t="s">
        <v>5647</v>
      </c>
      <c r="E15" s="1234" t="s">
        <v>5648</v>
      </c>
      <c r="F15" s="1234" t="s">
        <v>5649</v>
      </c>
      <c r="G15" s="1234" t="s">
        <v>5650</v>
      </c>
      <c r="H15" s="1234" t="s">
        <v>5651</v>
      </c>
      <c r="I15" s="1235" t="s">
        <v>5652</v>
      </c>
      <c r="J15" s="1234" t="s">
        <v>5653</v>
      </c>
      <c r="K15" s="1234" t="s">
        <v>5654</v>
      </c>
      <c r="L15" s="1234" t="s">
        <v>5655</v>
      </c>
      <c r="M15" s="1234" t="s">
        <v>5656</v>
      </c>
      <c r="N15" s="1236" t="s">
        <v>5657</v>
      </c>
      <c r="O15" s="1237" t="s">
        <v>5658</v>
      </c>
      <c r="P15" s="1234" t="s">
        <v>5622</v>
      </c>
      <c r="Q15" s="1238" t="s">
        <v>1830</v>
      </c>
      <c r="R15" s="1239" t="s">
        <v>5659</v>
      </c>
      <c r="S15" s="1239" t="s">
        <v>5660</v>
      </c>
      <c r="T15" s="1240" t="s">
        <v>4327</v>
      </c>
      <c r="U15" s="1239" t="s">
        <v>5623</v>
      </c>
    </row>
    <row r="16" spans="1:21" x14ac:dyDescent="0.25">
      <c r="A16" s="1212" t="s">
        <v>5711</v>
      </c>
      <c r="B16" s="1212" t="str">
        <f>LEFT(O16,1)</f>
        <v>A</v>
      </c>
      <c r="C16" s="1212" t="s">
        <v>55</v>
      </c>
      <c r="D16" s="1212" t="s">
        <v>54</v>
      </c>
      <c r="E16" s="1212">
        <v>90005672</v>
      </c>
      <c r="F16" s="1242">
        <f t="shared" ref="F16:F73" si="0">$G$3</f>
        <v>45005</v>
      </c>
      <c r="G16" s="1242">
        <f t="shared" ref="G16:G73" si="1">$G$4</f>
        <v>45189</v>
      </c>
      <c r="H16" s="1242" t="s">
        <v>5716</v>
      </c>
      <c r="K16" s="1243">
        <f>G6</f>
        <v>70.55</v>
      </c>
      <c r="N16" s="1244">
        <f>K16</f>
        <v>70.55</v>
      </c>
      <c r="O16" s="1212" t="s">
        <v>4381</v>
      </c>
      <c r="P16" s="1212" t="str">
        <f>_xlfn.XLOOKUP(O16,unique_list!F:F,unique_list!P:P)</f>
        <v>INPUT</v>
      </c>
      <c r="Q16" s="1245"/>
      <c r="T16" s="1272">
        <f>N16-_xlfn.XLOOKUP(O16,'Section A - Public Patients'!T:T,'Section A - Public Patients'!K:K)</f>
        <v>-8.4000000000000057</v>
      </c>
      <c r="U16" s="1212" t="str">
        <f>B16</f>
        <v>A</v>
      </c>
    </row>
    <row r="17" spans="1:21" x14ac:dyDescent="0.25">
      <c r="A17" s="1212" t="s">
        <v>5711</v>
      </c>
      <c r="B17" s="1212" t="str">
        <f t="shared" ref="B17:B73" si="2">LEFT(O17,1)</f>
        <v>B</v>
      </c>
      <c r="C17" s="1212" t="s">
        <v>136</v>
      </c>
      <c r="D17" s="1212" t="s">
        <v>135</v>
      </c>
      <c r="E17" s="1212">
        <v>90006362</v>
      </c>
      <c r="F17" s="1242">
        <f t="shared" si="0"/>
        <v>45005</v>
      </c>
      <c r="G17" s="1242">
        <f t="shared" si="1"/>
        <v>45189</v>
      </c>
      <c r="H17" s="1242" t="s">
        <v>5717</v>
      </c>
      <c r="K17" s="1243">
        <f>G6+G7</f>
        <v>211.55</v>
      </c>
      <c r="N17" s="1244">
        <f>K17</f>
        <v>211.55</v>
      </c>
      <c r="O17" s="1212" t="s">
        <v>4746</v>
      </c>
      <c r="P17" s="1212" t="str">
        <f>_xlfn.XLOOKUP(O17,unique_list!F:F,unique_list!P:P)</f>
        <v>INPUT</v>
      </c>
      <c r="Q17" s="1245"/>
      <c r="R17" s="1220" t="s">
        <v>5718</v>
      </c>
      <c r="S17" s="1220" t="s">
        <v>5719</v>
      </c>
      <c r="T17" s="1272">
        <f>N17-_xlfn.XLOOKUP(O17,'Section B - Private Patients'!T:T,'Section B - Private Patients'!K:K)</f>
        <v>-13.199999999999989</v>
      </c>
      <c r="U17" s="1212" t="str">
        <f t="shared" ref="U17:U80" si="3">B17</f>
        <v>B</v>
      </c>
    </row>
    <row r="18" spans="1:21" x14ac:dyDescent="0.25">
      <c r="A18" s="1212" t="s">
        <v>1914</v>
      </c>
      <c r="B18" s="1212" t="str">
        <f t="shared" si="2"/>
        <v>C</v>
      </c>
      <c r="C18" s="1212" t="s">
        <v>1483</v>
      </c>
      <c r="D18" s="1212" t="s">
        <v>1482</v>
      </c>
      <c r="E18" s="1212">
        <v>90007166</v>
      </c>
      <c r="F18" s="1242">
        <f t="shared" si="0"/>
        <v>45005</v>
      </c>
      <c r="G18" s="1242">
        <f t="shared" si="1"/>
        <v>45189</v>
      </c>
      <c r="H18" s="1242" t="s">
        <v>5720</v>
      </c>
      <c r="I18" s="1215">
        <v>0.875</v>
      </c>
      <c r="J18" s="1212">
        <v>14</v>
      </c>
      <c r="K18" s="1243">
        <f>I18*(G9+G10)/J18</f>
        <v>70.543750000000003</v>
      </c>
      <c r="L18" s="1212" t="s">
        <v>5778</v>
      </c>
      <c r="M18" s="1212">
        <v>0.05</v>
      </c>
      <c r="N18" s="1244">
        <f>MROUND(K18,M18)</f>
        <v>70.55</v>
      </c>
      <c r="O18" s="1212" t="s">
        <v>5259</v>
      </c>
      <c r="P18" s="1212" t="str">
        <f>_xlfn.XLOOKUP(O18,unique_list!F:F,unique_list!P:P)</f>
        <v>INPUT</v>
      </c>
      <c r="Q18" s="1245"/>
      <c r="T18" s="1272">
        <f>N18-_xlfn.XLOOKUP(O18,'Section C - Psych &amp; Mental Hlth'!T:T,'Section C - Psych &amp; Mental Hlth'!K:K)</f>
        <v>-8.4000000000000057</v>
      </c>
      <c r="U18" s="1212" t="str">
        <f t="shared" si="3"/>
        <v>C</v>
      </c>
    </row>
    <row r="19" spans="1:21" x14ac:dyDescent="0.25">
      <c r="A19" s="1212" t="s">
        <v>1914</v>
      </c>
      <c r="B19" s="1212" t="str">
        <f t="shared" si="2"/>
        <v>C</v>
      </c>
      <c r="C19" s="1212" t="s">
        <v>1486</v>
      </c>
      <c r="D19" s="1212" t="s">
        <v>1485</v>
      </c>
      <c r="E19" s="1212">
        <v>90006371</v>
      </c>
      <c r="F19" s="1242">
        <f t="shared" si="0"/>
        <v>45005</v>
      </c>
      <c r="G19" s="1242">
        <f t="shared" si="1"/>
        <v>45189</v>
      </c>
      <c r="H19" s="1242" t="s">
        <v>5721</v>
      </c>
      <c r="I19" s="1215">
        <v>0.66700000000000004</v>
      </c>
      <c r="J19" s="1212">
        <v>14</v>
      </c>
      <c r="K19" s="1243">
        <f>I19*(G9+G10)/J19</f>
        <v>53.774492857142867</v>
      </c>
      <c r="L19" s="1212" t="s">
        <v>5779</v>
      </c>
      <c r="M19" s="1212">
        <v>0.05</v>
      </c>
      <c r="N19" s="1244">
        <f t="shared" ref="N19:N24" si="4">MROUND(K19,M19)</f>
        <v>53.75</v>
      </c>
      <c r="O19" s="1212" t="s">
        <v>5258</v>
      </c>
      <c r="P19" s="1212" t="str">
        <f>_xlfn.XLOOKUP(O19,unique_list!F:F,unique_list!P:P)</f>
        <v>INPUT</v>
      </c>
      <c r="Q19" s="1245"/>
      <c r="T19" s="1272">
        <f>N19-_xlfn.XLOOKUP(O19,'Section C - Psych &amp; Mental Hlth'!T:T,'Section C - Psych &amp; Mental Hlth'!K:K)</f>
        <v>-6.4500000000000028</v>
      </c>
      <c r="U19" s="1212" t="str">
        <f t="shared" si="3"/>
        <v>C</v>
      </c>
    </row>
    <row r="20" spans="1:21" x14ac:dyDescent="0.25">
      <c r="A20" s="1212" t="s">
        <v>1914</v>
      </c>
      <c r="B20" s="1212" t="str">
        <f t="shared" si="2"/>
        <v>C</v>
      </c>
      <c r="C20" s="1212" t="s">
        <v>1955</v>
      </c>
      <c r="E20" s="1212">
        <v>90007168</v>
      </c>
      <c r="F20" s="1242">
        <f t="shared" si="0"/>
        <v>45005</v>
      </c>
      <c r="G20" s="1242">
        <f t="shared" si="1"/>
        <v>45189</v>
      </c>
      <c r="H20" s="1242" t="s">
        <v>5722</v>
      </c>
      <c r="I20" s="1215">
        <v>0.25</v>
      </c>
      <c r="J20" s="1212">
        <v>14</v>
      </c>
      <c r="K20" s="1243">
        <f>(G9*I20)/J20</f>
        <v>17.348214285714285</v>
      </c>
      <c r="L20" s="1212" t="s">
        <v>5778</v>
      </c>
      <c r="M20" s="1212">
        <v>0.05</v>
      </c>
      <c r="N20" s="1244">
        <f t="shared" si="4"/>
        <v>17.350000000000001</v>
      </c>
      <c r="O20" s="1212" t="s">
        <v>5262</v>
      </c>
      <c r="P20" s="1212" t="str">
        <f>_xlfn.XLOOKUP(O20,unique_list!F:F,unique_list!P:P)</f>
        <v>INPUT</v>
      </c>
      <c r="Q20" s="1245"/>
      <c r="T20" s="1272">
        <f>N20-_xlfn.XLOOKUP(O20,'Section C - Psych &amp; Mental Hlth'!T:T,'Section C - Psych &amp; Mental Hlth'!K:K)</f>
        <v>-1.3999999999999986</v>
      </c>
      <c r="U20" s="1212" t="str">
        <f t="shared" si="3"/>
        <v>C</v>
      </c>
    </row>
    <row r="21" spans="1:21" x14ac:dyDescent="0.25">
      <c r="A21" s="1212" t="s">
        <v>1914</v>
      </c>
      <c r="B21" s="1212" t="str">
        <f t="shared" si="2"/>
        <v>C</v>
      </c>
      <c r="C21" s="1212" t="s">
        <v>1504</v>
      </c>
      <c r="D21" s="1212" t="s">
        <v>1503</v>
      </c>
      <c r="E21" s="1212">
        <v>90006372</v>
      </c>
      <c r="F21" s="1242">
        <f t="shared" si="0"/>
        <v>45005</v>
      </c>
      <c r="G21" s="1242">
        <f t="shared" si="1"/>
        <v>45189</v>
      </c>
      <c r="H21" s="1242" t="s">
        <v>5723</v>
      </c>
      <c r="I21" s="1215">
        <v>0.66700000000000004</v>
      </c>
      <c r="J21" s="1212">
        <v>14</v>
      </c>
      <c r="K21" s="1243">
        <f>I21*G9/J21</f>
        <v>46.285035714285712</v>
      </c>
      <c r="L21" s="1212" t="s">
        <v>5779</v>
      </c>
      <c r="M21" s="1212">
        <v>0.05</v>
      </c>
      <c r="N21" s="1244">
        <f t="shared" si="4"/>
        <v>46.300000000000004</v>
      </c>
      <c r="O21" s="1212" t="s">
        <v>5263</v>
      </c>
      <c r="P21" s="1212" t="str">
        <f>_xlfn.XLOOKUP(O21,unique_list!F:F,unique_list!P:P)</f>
        <v>INPUT-ND</v>
      </c>
      <c r="Q21" s="1245"/>
      <c r="R21" s="1220" t="s">
        <v>5724</v>
      </c>
      <c r="S21" s="1220" t="s">
        <v>5725</v>
      </c>
      <c r="T21" s="1272">
        <f>N21-_xlfn.XLOOKUP(O21,'Section C - Psych &amp; Mental Hlth'!T:T,'Section C - Psych &amp; Mental Hlth'!K:K)</f>
        <v>-3.7999999999999972</v>
      </c>
      <c r="U21" s="1212" t="str">
        <f t="shared" si="3"/>
        <v>C</v>
      </c>
    </row>
    <row r="22" spans="1:21" x14ac:dyDescent="0.25">
      <c r="A22" s="1212" t="s">
        <v>1914</v>
      </c>
      <c r="B22" s="1212" t="str">
        <f t="shared" si="2"/>
        <v>C</v>
      </c>
      <c r="C22" s="1212" t="s">
        <v>1956</v>
      </c>
      <c r="D22" s="1212" t="s">
        <v>1508</v>
      </c>
      <c r="E22" s="1212">
        <v>90005974</v>
      </c>
      <c r="F22" s="1242">
        <f t="shared" si="0"/>
        <v>45005</v>
      </c>
      <c r="G22" s="1242">
        <f t="shared" si="1"/>
        <v>45189</v>
      </c>
      <c r="H22" s="1242" t="s">
        <v>5726</v>
      </c>
      <c r="I22" s="1215">
        <v>0.85</v>
      </c>
      <c r="J22" s="1212">
        <v>14</v>
      </c>
      <c r="K22" s="1243">
        <f>I22*G9/J22</f>
        <v>58.983928571428571</v>
      </c>
      <c r="L22" s="1212" t="s">
        <v>5778</v>
      </c>
      <c r="M22" s="1212">
        <v>0.05</v>
      </c>
      <c r="N22" s="1244">
        <f t="shared" si="4"/>
        <v>59</v>
      </c>
      <c r="O22" s="1212" t="s">
        <v>5265</v>
      </c>
      <c r="P22" s="1212" t="str">
        <f>_xlfn.XLOOKUP(O22,unique_list!F:F,unique_list!P:P)</f>
        <v>INPUT-ND</v>
      </c>
      <c r="Q22" s="1245"/>
      <c r="R22" s="1220" t="s">
        <v>5727</v>
      </c>
      <c r="T22" s="1272">
        <f>N22-_xlfn.XLOOKUP(O22,'Section C - Psych &amp; Mental Hlth'!T:T,'Section C - Psych &amp; Mental Hlth'!K:K)</f>
        <v>-4.8500000000000014</v>
      </c>
      <c r="U22" s="1212" t="str">
        <f t="shared" si="3"/>
        <v>C</v>
      </c>
    </row>
    <row r="23" spans="1:21" x14ac:dyDescent="0.25">
      <c r="A23" s="1212" t="s">
        <v>1914</v>
      </c>
      <c r="B23" s="1212" t="str">
        <f t="shared" si="2"/>
        <v>C</v>
      </c>
      <c r="C23" s="1212" t="s">
        <v>1492</v>
      </c>
      <c r="D23" s="1212" t="s">
        <v>1491</v>
      </c>
      <c r="E23" s="1212">
        <v>90007171</v>
      </c>
      <c r="F23" s="1242">
        <f t="shared" si="0"/>
        <v>45005</v>
      </c>
      <c r="G23" s="1242">
        <f t="shared" si="1"/>
        <v>45189</v>
      </c>
      <c r="H23" s="1242" t="s">
        <v>5728</v>
      </c>
      <c r="I23" s="1215">
        <v>0.875</v>
      </c>
      <c r="J23" s="1212">
        <v>14</v>
      </c>
      <c r="K23" s="1243">
        <f>(I23*(G9+G10)/J23)+G7</f>
        <v>211.54374999999999</v>
      </c>
      <c r="L23" s="1212" t="s">
        <v>5779</v>
      </c>
      <c r="M23" s="1212">
        <v>0.05</v>
      </c>
      <c r="N23" s="1244">
        <f t="shared" si="4"/>
        <v>211.55</v>
      </c>
      <c r="O23" s="1212" t="s">
        <v>5257</v>
      </c>
      <c r="P23" s="1212" t="str">
        <f>_xlfn.XLOOKUP(O23,unique_list!F:F,unique_list!P:P)</f>
        <v>INPUT</v>
      </c>
      <c r="Q23" s="1245"/>
      <c r="R23" s="1220" t="s">
        <v>5718</v>
      </c>
      <c r="S23" s="1220" t="s">
        <v>5729</v>
      </c>
      <c r="T23" s="1272">
        <f>N23-_xlfn.XLOOKUP(O23,'Section C - Psych &amp; Mental Hlth'!T:T,'Section C - Psych &amp; Mental Hlth'!K:K)</f>
        <v>-13.199999999999989</v>
      </c>
      <c r="U23" s="1212" t="str">
        <f t="shared" si="3"/>
        <v>C</v>
      </c>
    </row>
    <row r="24" spans="1:21" x14ac:dyDescent="0.25">
      <c r="A24" s="1212" t="s">
        <v>1914</v>
      </c>
      <c r="B24" s="1212" t="str">
        <f t="shared" si="2"/>
        <v>C</v>
      </c>
      <c r="C24" s="1212" t="s">
        <v>1495</v>
      </c>
      <c r="D24" s="1212" t="s">
        <v>1494</v>
      </c>
      <c r="E24" s="1212">
        <v>90005775</v>
      </c>
      <c r="F24" s="1242">
        <f t="shared" si="0"/>
        <v>45005</v>
      </c>
      <c r="G24" s="1242">
        <f t="shared" si="1"/>
        <v>45189</v>
      </c>
      <c r="H24" s="1242" t="s">
        <v>5730</v>
      </c>
      <c r="I24" s="1215">
        <v>0.66700000000000004</v>
      </c>
      <c r="J24" s="1212">
        <v>14</v>
      </c>
      <c r="K24" s="1243">
        <f>(I24*(G9+G10)/J24)+G7</f>
        <v>194.77449285714286</v>
      </c>
      <c r="L24" s="1212" t="s">
        <v>5778</v>
      </c>
      <c r="M24" s="1212">
        <v>0.05</v>
      </c>
      <c r="N24" s="1244">
        <f t="shared" si="4"/>
        <v>194.75</v>
      </c>
      <c r="O24" s="1212" t="s">
        <v>5254</v>
      </c>
      <c r="P24" s="1212" t="str">
        <f>_xlfn.XLOOKUP(O24,unique_list!F:F,unique_list!P:P)</f>
        <v>INPUT</v>
      </c>
      <c r="Q24" s="1245"/>
      <c r="R24" s="1220" t="s">
        <v>5727</v>
      </c>
      <c r="S24" s="1220" t="s">
        <v>5731</v>
      </c>
      <c r="T24" s="1272">
        <f>N24-_xlfn.XLOOKUP(O24,'Section C - Psych &amp; Mental Hlth'!T:T,'Section C - Psych &amp; Mental Hlth'!K:K)</f>
        <v>-11.25</v>
      </c>
      <c r="U24" s="1212" t="str">
        <f t="shared" si="3"/>
        <v>C</v>
      </c>
    </row>
    <row r="25" spans="1:21" x14ac:dyDescent="0.25">
      <c r="A25" s="1212" t="s">
        <v>1914</v>
      </c>
      <c r="B25" s="1212" t="str">
        <f t="shared" si="2"/>
        <v>C</v>
      </c>
      <c r="C25" s="1212" t="s">
        <v>5732</v>
      </c>
      <c r="D25" s="1212" t="s">
        <v>1528</v>
      </c>
      <c r="E25" s="1212">
        <v>90006376</v>
      </c>
      <c r="F25" s="1242">
        <f t="shared" si="0"/>
        <v>45005</v>
      </c>
      <c r="G25" s="1242">
        <f t="shared" si="1"/>
        <v>45189</v>
      </c>
      <c r="H25" s="1242" t="s">
        <v>5733</v>
      </c>
      <c r="I25" s="1215">
        <v>0.25</v>
      </c>
      <c r="J25" s="1212">
        <v>14</v>
      </c>
      <c r="K25" s="1243">
        <f>MROUND((G9*I25)/J25,M25)+G7</f>
        <v>158.35</v>
      </c>
      <c r="M25" s="1246">
        <v>0.05</v>
      </c>
      <c r="N25" s="1244">
        <f>K25</f>
        <v>158.35</v>
      </c>
      <c r="O25" s="1212" t="s">
        <v>5255</v>
      </c>
      <c r="P25" s="1212" t="str">
        <f>_xlfn.XLOOKUP(O25,unique_list!F:F,unique_list!P:P)</f>
        <v>INPUT</v>
      </c>
      <c r="Q25" s="1245"/>
      <c r="T25" s="1272">
        <f>N25-_xlfn.XLOOKUP(O25,'Section C - Psych &amp; Mental Hlth'!T:T,'Section C - Psych &amp; Mental Hlth'!K:K)</f>
        <v>-6.2000000000000171</v>
      </c>
      <c r="U25" s="1212" t="str">
        <f t="shared" si="3"/>
        <v>C</v>
      </c>
    </row>
    <row r="26" spans="1:21" x14ac:dyDescent="0.25">
      <c r="A26" s="1212" t="s">
        <v>5625</v>
      </c>
      <c r="B26" s="1212" t="str">
        <f t="shared" si="2"/>
        <v>D</v>
      </c>
      <c r="C26" s="1212" t="s">
        <v>1372</v>
      </c>
      <c r="D26" s="1212" t="s">
        <v>1371</v>
      </c>
      <c r="E26" s="1212">
        <v>90007178</v>
      </c>
      <c r="F26" s="1242">
        <f t="shared" si="0"/>
        <v>45005</v>
      </c>
      <c r="G26" s="1242">
        <f t="shared" si="1"/>
        <v>45189</v>
      </c>
      <c r="H26" s="1247" t="s">
        <v>5663</v>
      </c>
      <c r="N26" s="1248">
        <v>58.98</v>
      </c>
      <c r="O26" s="1212" t="s">
        <v>5282</v>
      </c>
      <c r="P26" s="1212" t="str">
        <f>_xlfn.XLOOKUP(O26,unique_list!F:F,unique_list!P:P)</f>
        <v>INPUT</v>
      </c>
      <c r="Q26" s="1245"/>
      <c r="R26" s="1220" t="s">
        <v>8</v>
      </c>
      <c r="S26" s="1220" t="s">
        <v>5734</v>
      </c>
      <c r="T26" s="1272">
        <f>N26-_xlfn.XLOOKUP(O26,'Section D - Res Com.Care, MPHS '!T:T,'Section D - Res Com.Care, MPHS '!K:K)</f>
        <v>-4.8400000000000034</v>
      </c>
      <c r="U26" s="1212" t="str">
        <f t="shared" si="3"/>
        <v>D</v>
      </c>
    </row>
    <row r="27" spans="1:21" x14ac:dyDescent="0.25">
      <c r="A27" s="1212" t="s">
        <v>5625</v>
      </c>
      <c r="B27" s="1212" t="str">
        <f t="shared" si="2"/>
        <v>D</v>
      </c>
      <c r="C27" s="1212" t="s">
        <v>1381</v>
      </c>
      <c r="D27" s="1212" t="s">
        <v>1380</v>
      </c>
      <c r="E27" s="1212">
        <v>90007182</v>
      </c>
      <c r="F27" s="1242">
        <f t="shared" si="0"/>
        <v>45005</v>
      </c>
      <c r="G27" s="1242">
        <f t="shared" si="1"/>
        <v>45189</v>
      </c>
      <c r="H27" s="1242" t="s">
        <v>5720</v>
      </c>
      <c r="I27" s="1215">
        <v>0.875</v>
      </c>
      <c r="J27" s="1212">
        <v>14</v>
      </c>
      <c r="K27" s="1243">
        <f>I27*(G9+G10)/J27</f>
        <v>70.543750000000003</v>
      </c>
      <c r="L27" s="1212" t="s">
        <v>5778</v>
      </c>
      <c r="M27" s="1212">
        <v>0.05</v>
      </c>
      <c r="N27" s="1244">
        <f>MROUND(K27,M27)</f>
        <v>70.55</v>
      </c>
      <c r="O27" s="1212" t="s">
        <v>5288</v>
      </c>
      <c r="P27" s="1212" t="str">
        <f>_xlfn.XLOOKUP(O27,unique_list!F:F,unique_list!P:P)</f>
        <v>INPUT-ND</v>
      </c>
      <c r="Q27" s="1245"/>
      <c r="R27" s="1220" t="s">
        <v>5735</v>
      </c>
      <c r="T27" s="1272">
        <f>N27-_xlfn.XLOOKUP(O27,'Section D - Res Com.Care, MPHS '!T:T,'Section D - Res Com.Care, MPHS '!K:K)</f>
        <v>-8.4000000000000057</v>
      </c>
      <c r="U27" s="1212" t="str">
        <f t="shared" si="3"/>
        <v>D</v>
      </c>
    </row>
    <row r="28" spans="1:21" x14ac:dyDescent="0.25">
      <c r="A28" s="1212" t="s">
        <v>5625</v>
      </c>
      <c r="B28" s="1212" t="str">
        <f t="shared" si="2"/>
        <v>D</v>
      </c>
      <c r="C28" s="1212" t="s">
        <v>1386</v>
      </c>
      <c r="D28" s="1212" t="s">
        <v>1377</v>
      </c>
      <c r="E28" s="1212">
        <v>90005676</v>
      </c>
      <c r="F28" s="1242">
        <f t="shared" si="0"/>
        <v>45005</v>
      </c>
      <c r="G28" s="1242">
        <f t="shared" si="1"/>
        <v>45189</v>
      </c>
      <c r="H28" s="1242" t="s">
        <v>5736</v>
      </c>
      <c r="I28" s="1215">
        <v>0.875</v>
      </c>
      <c r="J28" s="1212">
        <v>14</v>
      </c>
      <c r="K28" s="1243">
        <f>I28*G9/J28</f>
        <v>60.71875</v>
      </c>
      <c r="L28" s="1212" t="s">
        <v>5778</v>
      </c>
      <c r="M28" s="1212">
        <v>0.05</v>
      </c>
      <c r="N28" s="1244">
        <f t="shared" ref="N28:N29" si="5">MROUND(K28,M28)</f>
        <v>60.7</v>
      </c>
      <c r="O28" s="1212" t="s">
        <v>5291</v>
      </c>
      <c r="P28" s="1212" t="str">
        <f>_xlfn.XLOOKUP(O28,unique_list!F:F,unique_list!P:P)</f>
        <v>INPUT-ND</v>
      </c>
      <c r="Q28" s="1245"/>
      <c r="T28" s="1272">
        <f>N28-_xlfn.XLOOKUP(O28,'Section D - Res Com.Care, MPHS '!T:T,'Section D - Res Com.Care, MPHS '!K:K)</f>
        <v>-5</v>
      </c>
      <c r="U28" s="1212" t="str">
        <f t="shared" si="3"/>
        <v>D</v>
      </c>
    </row>
    <row r="29" spans="1:21" x14ac:dyDescent="0.25">
      <c r="A29" s="1212" t="s">
        <v>5625</v>
      </c>
      <c r="B29" s="1212" t="str">
        <f t="shared" si="2"/>
        <v>D</v>
      </c>
      <c r="C29" s="1212" t="s">
        <v>1392</v>
      </c>
      <c r="D29" s="1212" t="s">
        <v>1391</v>
      </c>
      <c r="E29" s="1212">
        <v>90007185</v>
      </c>
      <c r="F29" s="1242">
        <f t="shared" si="0"/>
        <v>45005</v>
      </c>
      <c r="G29" s="1242">
        <f t="shared" si="1"/>
        <v>45189</v>
      </c>
      <c r="H29" s="1242" t="s">
        <v>5737</v>
      </c>
      <c r="I29" s="1276">
        <v>0.66700000000000004</v>
      </c>
      <c r="J29" s="1212">
        <v>14</v>
      </c>
      <c r="K29" s="1243">
        <f>I29*(G9+G10)/J29</f>
        <v>53.774492857142867</v>
      </c>
      <c r="L29" s="1212" t="s">
        <v>5778</v>
      </c>
      <c r="M29" s="1212">
        <v>0.05</v>
      </c>
      <c r="N29" s="1244">
        <f t="shared" si="5"/>
        <v>53.75</v>
      </c>
      <c r="O29" s="1212" t="s">
        <v>5294</v>
      </c>
      <c r="P29" s="1212" t="str">
        <f>_xlfn.XLOOKUP(O29,unique_list!F:F,unique_list!P:P)</f>
        <v>INPUT-ND</v>
      </c>
      <c r="Q29" s="1245"/>
      <c r="T29" s="1272">
        <f>N29-_xlfn.XLOOKUP(O29,'Section D - Res Com.Care, MPHS '!T:T,'Section D - Res Com.Care, MPHS '!K:K)</f>
        <v>-6.4500000000000028</v>
      </c>
      <c r="U29" s="1212" t="str">
        <f t="shared" si="3"/>
        <v>D</v>
      </c>
    </row>
    <row r="30" spans="1:21" x14ac:dyDescent="0.25">
      <c r="A30" s="1212" t="s">
        <v>5625</v>
      </c>
      <c r="B30" s="1212" t="str">
        <f t="shared" si="2"/>
        <v>D</v>
      </c>
      <c r="C30" s="1212" t="s">
        <v>1404</v>
      </c>
      <c r="D30" s="1212" t="s">
        <v>1403</v>
      </c>
      <c r="E30" s="1212">
        <v>90007186</v>
      </c>
      <c r="F30" s="1242">
        <f t="shared" si="0"/>
        <v>45005</v>
      </c>
      <c r="G30" s="1242">
        <f t="shared" si="1"/>
        <v>45189</v>
      </c>
      <c r="H30" s="1247" t="s">
        <v>5663</v>
      </c>
      <c r="N30" s="1248">
        <v>56.87</v>
      </c>
      <c r="O30" s="1212" t="s">
        <v>5296</v>
      </c>
      <c r="P30" s="1212" t="str">
        <f>_xlfn.XLOOKUP(O30,unique_list!F:F,unique_list!P:P)</f>
        <v>INPUT-ND</v>
      </c>
      <c r="Q30" s="1245"/>
      <c r="R30" s="1220" t="s">
        <v>5738</v>
      </c>
      <c r="T30" s="1272">
        <f>N30-_xlfn.XLOOKUP(O30,'Section D - Res Com.Care, MPHS '!T:T,'Section D - Res Com.Care, MPHS '!K:K)</f>
        <v>-6.93</v>
      </c>
      <c r="U30" s="1212" t="str">
        <f t="shared" si="3"/>
        <v>D</v>
      </c>
    </row>
    <row r="31" spans="1:21" x14ac:dyDescent="0.25">
      <c r="A31" s="1212" t="s">
        <v>5625</v>
      </c>
      <c r="B31" s="1212" t="str">
        <f t="shared" si="2"/>
        <v>D</v>
      </c>
      <c r="C31" s="1212" t="s">
        <v>1406</v>
      </c>
      <c r="D31" s="1212" t="s">
        <v>1405</v>
      </c>
      <c r="E31" s="1212">
        <v>90006381</v>
      </c>
      <c r="F31" s="1242">
        <f t="shared" si="0"/>
        <v>45005</v>
      </c>
      <c r="G31" s="1242">
        <f t="shared" si="1"/>
        <v>45189</v>
      </c>
      <c r="H31" s="1247" t="s">
        <v>5663</v>
      </c>
      <c r="N31" s="1248">
        <v>51.85</v>
      </c>
      <c r="O31" s="1212" t="s">
        <v>5297</v>
      </c>
      <c r="P31" s="1212" t="str">
        <f>_xlfn.XLOOKUP(O31,unique_list!F:F,unique_list!P:P)</f>
        <v>INPUT-ND</v>
      </c>
      <c r="Q31" s="1245"/>
      <c r="S31" s="1220" t="s">
        <v>5734</v>
      </c>
      <c r="T31" s="1272">
        <f>N31-_xlfn.XLOOKUP(O31,'Section D - Res Com.Care, MPHS '!T:T,'Section D - Res Com.Care, MPHS '!K:K)</f>
        <v>-6.3399999999999963</v>
      </c>
      <c r="U31" s="1212" t="str">
        <f t="shared" si="3"/>
        <v>D</v>
      </c>
    </row>
    <row r="32" spans="1:21" x14ac:dyDescent="0.25">
      <c r="A32" s="1212" t="s">
        <v>5625</v>
      </c>
      <c r="B32" s="1212" t="str">
        <f t="shared" si="2"/>
        <v>D</v>
      </c>
      <c r="C32" s="1212" t="s">
        <v>1408</v>
      </c>
      <c r="D32" s="1212" t="s">
        <v>1407</v>
      </c>
      <c r="E32" s="1212">
        <v>90007187</v>
      </c>
      <c r="F32" s="1242">
        <f t="shared" si="0"/>
        <v>45005</v>
      </c>
      <c r="G32" s="1242">
        <f t="shared" si="1"/>
        <v>45189</v>
      </c>
      <c r="H32" s="1247" t="s">
        <v>5663</v>
      </c>
      <c r="N32" s="1248">
        <v>56.87</v>
      </c>
      <c r="O32" s="1212" t="s">
        <v>5298</v>
      </c>
      <c r="P32" s="1212" t="str">
        <f>_xlfn.XLOOKUP(O32,unique_list!F:F,unique_list!P:P)</f>
        <v>INPUT-ND</v>
      </c>
      <c r="Q32" s="1245"/>
      <c r="S32" s="1220" t="s">
        <v>5734</v>
      </c>
      <c r="T32" s="1272">
        <f>N32-_xlfn.XLOOKUP(O32,'Section D - Res Com.Care, MPHS '!T:T,'Section D - Res Com.Care, MPHS '!K:K)</f>
        <v>-6.9500000000000028</v>
      </c>
      <c r="U32" s="1212" t="str">
        <f t="shared" si="3"/>
        <v>D</v>
      </c>
    </row>
    <row r="33" spans="1:21" x14ac:dyDescent="0.25">
      <c r="A33" s="1212" t="s">
        <v>5625</v>
      </c>
      <c r="B33" s="1212" t="str">
        <f t="shared" si="2"/>
        <v>D</v>
      </c>
      <c r="C33" s="1212" t="s">
        <v>1410</v>
      </c>
      <c r="D33" s="1212" t="s">
        <v>1409</v>
      </c>
      <c r="E33" s="1212">
        <v>90005777</v>
      </c>
      <c r="F33" s="1242">
        <f t="shared" si="0"/>
        <v>45005</v>
      </c>
      <c r="G33" s="1242">
        <f t="shared" si="1"/>
        <v>45189</v>
      </c>
      <c r="H33" s="1247" t="s">
        <v>5663</v>
      </c>
      <c r="N33" s="1248">
        <v>64.56</v>
      </c>
      <c r="O33" s="1212" t="s">
        <v>5299</v>
      </c>
      <c r="P33" s="1212" t="str">
        <f>_xlfn.XLOOKUP(O33,unique_list!F:F,unique_list!P:P)</f>
        <v>INPUT-ND</v>
      </c>
      <c r="Q33" s="1245"/>
      <c r="S33" s="1220" t="s">
        <v>5734</v>
      </c>
      <c r="T33" s="1272">
        <f>N33-_xlfn.XLOOKUP(O33,'Section D - Res Com.Care, MPHS '!T:T,'Section D - Res Com.Care, MPHS '!K:K)</f>
        <v>-7.8999999999999915</v>
      </c>
      <c r="U33" s="1212" t="str">
        <f t="shared" si="3"/>
        <v>D</v>
      </c>
    </row>
    <row r="34" spans="1:21" x14ac:dyDescent="0.25">
      <c r="A34" s="1212" t="s">
        <v>5625</v>
      </c>
      <c r="B34" s="1212" t="str">
        <f t="shared" si="2"/>
        <v>D</v>
      </c>
      <c r="C34" s="1212" t="s">
        <v>1404</v>
      </c>
      <c r="D34" s="1212" t="s">
        <v>1413</v>
      </c>
      <c r="E34" s="1212">
        <v>90007188</v>
      </c>
      <c r="F34" s="1242">
        <f t="shared" si="0"/>
        <v>45005</v>
      </c>
      <c r="G34" s="1242">
        <f t="shared" si="1"/>
        <v>45189</v>
      </c>
      <c r="H34" s="1247" t="s">
        <v>5663</v>
      </c>
      <c r="N34" s="1248">
        <v>56.21</v>
      </c>
      <c r="O34" s="1212" t="s">
        <v>5300</v>
      </c>
      <c r="P34" s="1212" t="str">
        <f>_xlfn.XLOOKUP(O34,unique_list!F:F,unique_list!P:P)</f>
        <v>INPUT-ND</v>
      </c>
      <c r="Q34" s="1245"/>
      <c r="S34" s="1220" t="s">
        <v>5734</v>
      </c>
      <c r="T34" s="1272">
        <f>N34-_xlfn.XLOOKUP(O34,'Section D - Res Com.Care, MPHS '!T:T,'Section D - Res Com.Care, MPHS '!K:K)</f>
        <v>-6.8699999999999974</v>
      </c>
      <c r="U34" s="1212" t="str">
        <f t="shared" si="3"/>
        <v>D</v>
      </c>
    </row>
    <row r="35" spans="1:21" x14ac:dyDescent="0.25">
      <c r="A35" s="1212" t="s">
        <v>5625</v>
      </c>
      <c r="B35" s="1212" t="str">
        <f t="shared" si="2"/>
        <v>D</v>
      </c>
      <c r="C35" s="1212" t="s">
        <v>1406</v>
      </c>
      <c r="D35" s="1212" t="s">
        <v>1414</v>
      </c>
      <c r="E35" s="1212">
        <v>90006382</v>
      </c>
      <c r="F35" s="1242">
        <f t="shared" si="0"/>
        <v>45005</v>
      </c>
      <c r="G35" s="1242">
        <f t="shared" si="1"/>
        <v>45189</v>
      </c>
      <c r="H35" s="1247" t="s">
        <v>5663</v>
      </c>
      <c r="N35" s="1248">
        <v>51.19</v>
      </c>
      <c r="O35" s="1212" t="s">
        <v>5301</v>
      </c>
      <c r="P35" s="1212" t="str">
        <f>_xlfn.XLOOKUP(O35,unique_list!F:F,unique_list!P:P)</f>
        <v>INPUT-ND</v>
      </c>
      <c r="Q35" s="1245"/>
      <c r="S35" s="1220" t="s">
        <v>5734</v>
      </c>
      <c r="T35" s="1272">
        <f>N35-_xlfn.XLOOKUP(O35,'Section D - Res Com.Care, MPHS '!T:T,'Section D - Res Com.Care, MPHS '!K:K)</f>
        <v>-6.25</v>
      </c>
      <c r="U35" s="1212" t="str">
        <f t="shared" si="3"/>
        <v>D</v>
      </c>
    </row>
    <row r="36" spans="1:21" x14ac:dyDescent="0.25">
      <c r="A36" s="1212" t="s">
        <v>5625</v>
      </c>
      <c r="B36" s="1212" t="str">
        <f t="shared" si="2"/>
        <v>D</v>
      </c>
      <c r="C36" s="1212" t="s">
        <v>1408</v>
      </c>
      <c r="D36" s="1212" t="s">
        <v>1415</v>
      </c>
      <c r="E36" s="1212">
        <v>90007189</v>
      </c>
      <c r="F36" s="1242">
        <f t="shared" si="0"/>
        <v>45005</v>
      </c>
      <c r="G36" s="1242">
        <f t="shared" si="1"/>
        <v>45189</v>
      </c>
      <c r="H36" s="1247" t="s">
        <v>5663</v>
      </c>
      <c r="N36" s="1248">
        <v>56.21</v>
      </c>
      <c r="O36" s="1212" t="s">
        <v>5302</v>
      </c>
      <c r="P36" s="1212" t="str">
        <f>_xlfn.XLOOKUP(O36,unique_list!F:F,unique_list!P:P)</f>
        <v>INPUT-ND</v>
      </c>
      <c r="Q36" s="1245"/>
      <c r="R36" s="1220" t="s">
        <v>5739</v>
      </c>
      <c r="S36" s="1220" t="s">
        <v>5734</v>
      </c>
      <c r="T36" s="1272">
        <f>N36-_xlfn.XLOOKUP(O36,'Section D - Res Com.Care, MPHS '!T:T,'Section D - Res Com.Care, MPHS '!K:K)</f>
        <v>-6.8599999999999994</v>
      </c>
      <c r="U36" s="1212" t="str">
        <f t="shared" si="3"/>
        <v>D</v>
      </c>
    </row>
    <row r="37" spans="1:21" x14ac:dyDescent="0.25">
      <c r="A37" s="1212" t="s">
        <v>5625</v>
      </c>
      <c r="B37" s="1212" t="str">
        <f t="shared" si="2"/>
        <v>D</v>
      </c>
      <c r="C37" s="1212" t="s">
        <v>1410</v>
      </c>
      <c r="D37" s="1212" t="s">
        <v>1416</v>
      </c>
      <c r="E37" s="1212">
        <v>90005979</v>
      </c>
      <c r="F37" s="1242">
        <f t="shared" si="0"/>
        <v>45005</v>
      </c>
      <c r="G37" s="1242">
        <f t="shared" si="1"/>
        <v>45189</v>
      </c>
      <c r="H37" s="1247" t="s">
        <v>5663</v>
      </c>
      <c r="N37" s="1248">
        <v>63.9</v>
      </c>
      <c r="O37" s="1212" t="s">
        <v>5303</v>
      </c>
      <c r="P37" s="1212" t="str">
        <f>_xlfn.XLOOKUP(O37,unique_list!F:F,unique_list!P:P)</f>
        <v>INPUT-ND</v>
      </c>
      <c r="Q37" s="1245"/>
      <c r="S37" s="1220" t="s">
        <v>5740</v>
      </c>
      <c r="T37" s="1272">
        <f>N37-_xlfn.XLOOKUP(O37,'Section D - Res Com.Care, MPHS '!T:T,'Section D - Res Com.Care, MPHS '!K:K)</f>
        <v>-7.8099999999999952</v>
      </c>
      <c r="U37" s="1212" t="str">
        <f t="shared" si="3"/>
        <v>D</v>
      </c>
    </row>
    <row r="38" spans="1:21" x14ac:dyDescent="0.25">
      <c r="A38" s="1212" t="s">
        <v>5625</v>
      </c>
      <c r="B38" s="1212" t="str">
        <f t="shared" si="2"/>
        <v>D</v>
      </c>
      <c r="C38" s="1212" t="s">
        <v>1421</v>
      </c>
      <c r="E38" s="1212">
        <v>90006383</v>
      </c>
      <c r="F38" s="1242">
        <f t="shared" si="0"/>
        <v>45005</v>
      </c>
      <c r="G38" s="1242">
        <f t="shared" si="1"/>
        <v>45189</v>
      </c>
      <c r="H38" s="1247" t="s">
        <v>5663</v>
      </c>
      <c r="N38" s="1248">
        <v>9</v>
      </c>
      <c r="O38" s="1212" t="s">
        <v>5306</v>
      </c>
      <c r="P38" s="1212" t="e">
        <f>_xlfn.XLOOKUP(O38,unique_list!F:F,unique_list!P:P)</f>
        <v>#N/A</v>
      </c>
      <c r="Q38" s="1245"/>
      <c r="S38" s="1220" t="s">
        <v>5734</v>
      </c>
      <c r="T38" s="1272" t="e">
        <f>N38-_xlfn.XLOOKUP(O38,'Section D - Res Com.Care, MPHS '!T:T,'Section D - Res Com.Care, MPHS '!K:K)</f>
        <v>#N/A</v>
      </c>
      <c r="U38" s="1212" t="str">
        <f t="shared" si="3"/>
        <v>D</v>
      </c>
    </row>
    <row r="39" spans="1:21" x14ac:dyDescent="0.25">
      <c r="A39" s="1212" t="s">
        <v>5625</v>
      </c>
      <c r="B39" s="1212" t="str">
        <f t="shared" si="2"/>
        <v>D</v>
      </c>
      <c r="C39" s="1212" t="s">
        <v>1422</v>
      </c>
      <c r="E39" s="1212">
        <v>90007191</v>
      </c>
      <c r="F39" s="1242">
        <f t="shared" si="0"/>
        <v>45005</v>
      </c>
      <c r="G39" s="1242">
        <f t="shared" si="1"/>
        <v>45189</v>
      </c>
      <c r="H39" s="1247" t="s">
        <v>5663</v>
      </c>
      <c r="N39" s="1248">
        <v>18</v>
      </c>
      <c r="O39" s="1212" t="s">
        <v>5307</v>
      </c>
      <c r="P39" s="1212" t="e">
        <f>_xlfn.XLOOKUP(O39,unique_list!F:F,unique_list!P:P)</f>
        <v>#N/A</v>
      </c>
      <c r="Q39" s="1245"/>
      <c r="S39" s="1220" t="s">
        <v>5734</v>
      </c>
      <c r="T39" s="1272" t="e">
        <f>N39-_xlfn.XLOOKUP(O39,'Section D - Res Com.Care, MPHS '!T:T,'Section D - Res Com.Care, MPHS '!K:K)</f>
        <v>#N/A</v>
      </c>
      <c r="U39" s="1212" t="str">
        <f t="shared" si="3"/>
        <v>D</v>
      </c>
    </row>
    <row r="40" spans="1:21" x14ac:dyDescent="0.25">
      <c r="A40" s="1212" t="s">
        <v>5625</v>
      </c>
      <c r="B40" s="1212" t="str">
        <f t="shared" si="2"/>
        <v>D</v>
      </c>
      <c r="C40" s="1212" t="s">
        <v>1423</v>
      </c>
      <c r="E40" s="1212">
        <v>90005626</v>
      </c>
      <c r="F40" s="1242">
        <f t="shared" si="0"/>
        <v>45005</v>
      </c>
      <c r="G40" s="1242">
        <f t="shared" si="1"/>
        <v>45189</v>
      </c>
      <c r="H40" s="1247" t="s">
        <v>5663</v>
      </c>
      <c r="N40" s="1248">
        <v>39</v>
      </c>
      <c r="O40" s="1212" t="s">
        <v>5308</v>
      </c>
      <c r="P40" s="1212" t="e">
        <f>_xlfn.XLOOKUP(O40,unique_list!F:F,unique_list!P:P)</f>
        <v>#N/A</v>
      </c>
      <c r="Q40" s="1245"/>
      <c r="S40" s="1220" t="s">
        <v>5734</v>
      </c>
      <c r="T40" s="1272" t="e">
        <f>N40-_xlfn.XLOOKUP(O40,'Section D - Res Com.Care, MPHS '!T:T,'Section D - Res Com.Care, MPHS '!K:K)</f>
        <v>#N/A</v>
      </c>
      <c r="U40" s="1212" t="str">
        <f t="shared" si="3"/>
        <v>D</v>
      </c>
    </row>
    <row r="41" spans="1:21" x14ac:dyDescent="0.25">
      <c r="A41" s="1212" t="s">
        <v>5625</v>
      </c>
      <c r="B41" s="1212" t="str">
        <f t="shared" si="2"/>
        <v>D</v>
      </c>
      <c r="C41" s="1212" t="s">
        <v>1424</v>
      </c>
      <c r="E41" s="1212">
        <v>90007192</v>
      </c>
      <c r="F41" s="1242">
        <f t="shared" si="0"/>
        <v>45005</v>
      </c>
      <c r="G41" s="1242">
        <f t="shared" si="1"/>
        <v>45189</v>
      </c>
      <c r="H41" s="1247" t="s">
        <v>5663</v>
      </c>
      <c r="N41" s="1248">
        <v>9</v>
      </c>
      <c r="O41" s="1212" t="s">
        <v>5309</v>
      </c>
      <c r="P41" s="1212" t="e">
        <f>_xlfn.XLOOKUP(O41,unique_list!F:F,unique_list!P:P)</f>
        <v>#N/A</v>
      </c>
      <c r="Q41" s="1245"/>
      <c r="R41" s="1220" t="s">
        <v>5741</v>
      </c>
      <c r="S41" s="1220" t="s">
        <v>5734</v>
      </c>
      <c r="T41" s="1272" t="e">
        <f>N41-_xlfn.XLOOKUP(O41,'Section D - Res Com.Care, MPHS '!T:T,'Section D - Res Com.Care, MPHS '!K:K)</f>
        <v>#N/A</v>
      </c>
      <c r="U41" s="1212" t="str">
        <f t="shared" si="3"/>
        <v>D</v>
      </c>
    </row>
    <row r="42" spans="1:21" x14ac:dyDescent="0.25">
      <c r="A42" s="1212" t="s">
        <v>5625</v>
      </c>
      <c r="B42" s="1212" t="str">
        <f t="shared" si="2"/>
        <v>D</v>
      </c>
      <c r="C42" s="1212" t="s">
        <v>1425</v>
      </c>
      <c r="E42" s="1212">
        <v>90006384</v>
      </c>
      <c r="F42" s="1242">
        <f t="shared" si="0"/>
        <v>45005</v>
      </c>
      <c r="G42" s="1242">
        <f t="shared" si="1"/>
        <v>45189</v>
      </c>
      <c r="H42" s="1247" t="s">
        <v>5663</v>
      </c>
      <c r="N42" s="1248">
        <v>11</v>
      </c>
      <c r="O42" s="1212" t="s">
        <v>5310</v>
      </c>
      <c r="P42" s="1212" t="e">
        <f>_xlfn.XLOOKUP(O42,unique_list!F:F,unique_list!P:P)</f>
        <v>#N/A</v>
      </c>
      <c r="Q42" s="1245"/>
      <c r="S42" s="1220" t="s">
        <v>5734</v>
      </c>
      <c r="T42" s="1272" t="e">
        <f>N42-_xlfn.XLOOKUP(O42,'Section D - Res Com.Care, MPHS '!T:T,'Section D - Res Com.Care, MPHS '!K:K)</f>
        <v>#N/A</v>
      </c>
      <c r="U42" s="1212" t="str">
        <f t="shared" si="3"/>
        <v>D</v>
      </c>
    </row>
    <row r="43" spans="1:21" x14ac:dyDescent="0.25">
      <c r="A43" s="1212" t="s">
        <v>5625</v>
      </c>
      <c r="B43" s="1212" t="str">
        <f t="shared" si="2"/>
        <v>D</v>
      </c>
      <c r="C43" s="1212" t="s">
        <v>1426</v>
      </c>
      <c r="E43" s="1212">
        <v>90007193</v>
      </c>
      <c r="F43" s="1242">
        <f t="shared" si="0"/>
        <v>45005</v>
      </c>
      <c r="G43" s="1242">
        <f t="shared" si="1"/>
        <v>45189</v>
      </c>
      <c r="H43" s="1247" t="s">
        <v>5663</v>
      </c>
      <c r="N43" s="1248">
        <v>45</v>
      </c>
      <c r="O43" s="1212" t="s">
        <v>5311</v>
      </c>
      <c r="P43" s="1212" t="e">
        <f>_xlfn.XLOOKUP(O43,unique_list!F:F,unique_list!P:P)</f>
        <v>#N/A</v>
      </c>
      <c r="Q43" s="1245"/>
      <c r="S43" s="1220" t="s">
        <v>5734</v>
      </c>
      <c r="T43" s="1272" t="e">
        <f>N43-_xlfn.XLOOKUP(O43,'Section D - Res Com.Care, MPHS '!T:T,'Section D - Res Com.Care, MPHS '!K:K)</f>
        <v>#N/A</v>
      </c>
      <c r="U43" s="1212" t="str">
        <f t="shared" si="3"/>
        <v>D</v>
      </c>
    </row>
    <row r="44" spans="1:21" x14ac:dyDescent="0.25">
      <c r="A44" s="1212" t="s">
        <v>5625</v>
      </c>
      <c r="B44" s="1212" t="str">
        <f t="shared" si="2"/>
        <v>D</v>
      </c>
      <c r="C44" s="1212" t="s">
        <v>1427</v>
      </c>
      <c r="E44" s="1212">
        <v>90005780</v>
      </c>
      <c r="F44" s="1242">
        <f t="shared" si="0"/>
        <v>45005</v>
      </c>
      <c r="G44" s="1242">
        <f t="shared" si="1"/>
        <v>45189</v>
      </c>
      <c r="H44" s="1247" t="s">
        <v>5663</v>
      </c>
      <c r="N44" s="1248">
        <v>9</v>
      </c>
      <c r="O44" s="1212" t="s">
        <v>5312</v>
      </c>
      <c r="P44" s="1212" t="e">
        <f>_xlfn.XLOOKUP(O44,unique_list!F:F,unique_list!P:P)</f>
        <v>#N/A</v>
      </c>
      <c r="Q44" s="1245"/>
      <c r="R44" s="1220" t="s">
        <v>5741</v>
      </c>
      <c r="S44" s="1220" t="s">
        <v>5734</v>
      </c>
      <c r="T44" s="1272" t="e">
        <f>N44-_xlfn.XLOOKUP(O44,'Section D - Res Com.Care, MPHS '!T:T,'Section D - Res Com.Care, MPHS '!K:K)</f>
        <v>#N/A</v>
      </c>
      <c r="U44" s="1212" t="str">
        <f t="shared" si="3"/>
        <v>D</v>
      </c>
    </row>
    <row r="45" spans="1:21" x14ac:dyDescent="0.25">
      <c r="A45" s="1212" t="s">
        <v>5625</v>
      </c>
      <c r="B45" s="1212" t="str">
        <f t="shared" si="2"/>
        <v>D</v>
      </c>
      <c r="C45" s="1212" t="s">
        <v>1428</v>
      </c>
      <c r="E45" s="1212">
        <v>90007194</v>
      </c>
      <c r="F45" s="1242">
        <f t="shared" si="0"/>
        <v>45005</v>
      </c>
      <c r="G45" s="1242">
        <f t="shared" si="1"/>
        <v>45189</v>
      </c>
      <c r="H45" s="1247" t="s">
        <v>5663</v>
      </c>
      <c r="N45" s="1248">
        <v>18</v>
      </c>
      <c r="O45" s="1212" t="s">
        <v>5313</v>
      </c>
      <c r="P45" s="1212" t="e">
        <f>_xlfn.XLOOKUP(O45,unique_list!F:F,unique_list!P:P)</f>
        <v>#N/A</v>
      </c>
      <c r="Q45" s="1245"/>
      <c r="R45" s="1220" t="s">
        <v>5742</v>
      </c>
      <c r="S45" s="1220" t="s">
        <v>5734</v>
      </c>
      <c r="T45" s="1272" t="e">
        <f>N45-_xlfn.XLOOKUP(O45,'Section D - Res Com.Care, MPHS '!T:T,'Section D - Res Com.Care, MPHS '!K:K)</f>
        <v>#N/A</v>
      </c>
      <c r="U45" s="1212" t="str">
        <f t="shared" si="3"/>
        <v>D</v>
      </c>
    </row>
    <row r="46" spans="1:21" x14ac:dyDescent="0.25">
      <c r="A46" s="1212" t="s">
        <v>5625</v>
      </c>
      <c r="B46" s="1212" t="str">
        <f t="shared" si="2"/>
        <v>D</v>
      </c>
      <c r="C46" s="1212" t="s">
        <v>1429</v>
      </c>
      <c r="E46" s="1212">
        <v>90006385</v>
      </c>
      <c r="F46" s="1242">
        <f t="shared" si="0"/>
        <v>45005</v>
      </c>
      <c r="G46" s="1242">
        <f t="shared" si="1"/>
        <v>45189</v>
      </c>
      <c r="H46" s="1247" t="s">
        <v>5663</v>
      </c>
      <c r="N46" s="1248">
        <v>39</v>
      </c>
      <c r="O46" s="1212" t="s">
        <v>5314</v>
      </c>
      <c r="P46" s="1212" t="e">
        <f>_xlfn.XLOOKUP(O46,unique_list!F:F,unique_list!P:P)</f>
        <v>#N/A</v>
      </c>
      <c r="Q46" s="1245"/>
      <c r="R46" s="1220" t="s">
        <v>5743</v>
      </c>
      <c r="S46" s="1220" t="s">
        <v>5734</v>
      </c>
      <c r="T46" s="1272" t="e">
        <f>N46-_xlfn.XLOOKUP(O46,'Section D - Res Com.Care, MPHS '!T:T,'Section D - Res Com.Care, MPHS '!K:K)</f>
        <v>#N/A</v>
      </c>
      <c r="U46" s="1212" t="str">
        <f t="shared" si="3"/>
        <v>D</v>
      </c>
    </row>
    <row r="47" spans="1:21" x14ac:dyDescent="0.25">
      <c r="A47" s="1212" t="s">
        <v>5625</v>
      </c>
      <c r="B47" s="1212" t="str">
        <f t="shared" si="2"/>
        <v>D</v>
      </c>
      <c r="C47" s="1212" t="s">
        <v>1430</v>
      </c>
      <c r="E47" s="1212">
        <v>90007195</v>
      </c>
      <c r="F47" s="1242">
        <f t="shared" si="0"/>
        <v>45005</v>
      </c>
      <c r="G47" s="1242">
        <f t="shared" si="1"/>
        <v>45189</v>
      </c>
      <c r="H47" s="1247" t="s">
        <v>5663</v>
      </c>
      <c r="N47" s="1248">
        <v>9</v>
      </c>
      <c r="O47" s="1212" t="s">
        <v>5315</v>
      </c>
      <c r="P47" s="1212" t="e">
        <f>_xlfn.XLOOKUP(O47,unique_list!F:F,unique_list!P:P)</f>
        <v>#N/A</v>
      </c>
      <c r="Q47" s="1245"/>
      <c r="R47" s="1220" t="s">
        <v>5741</v>
      </c>
      <c r="S47" s="1220" t="s">
        <v>5734</v>
      </c>
      <c r="T47" s="1272" t="e">
        <f>N47-_xlfn.XLOOKUP(O47,'Section D - Res Com.Care, MPHS '!T:T,'Section D - Res Com.Care, MPHS '!K:K)</f>
        <v>#N/A</v>
      </c>
      <c r="U47" s="1212" t="str">
        <f t="shared" si="3"/>
        <v>D</v>
      </c>
    </row>
    <row r="48" spans="1:21" x14ac:dyDescent="0.25">
      <c r="A48" s="1212" t="s">
        <v>5625</v>
      </c>
      <c r="B48" s="1212" t="str">
        <f t="shared" si="2"/>
        <v>D</v>
      </c>
      <c r="C48" s="1212" t="s">
        <v>1431</v>
      </c>
      <c r="E48" s="1212">
        <v>90005778</v>
      </c>
      <c r="F48" s="1242">
        <f t="shared" si="0"/>
        <v>45005</v>
      </c>
      <c r="G48" s="1242">
        <f t="shared" si="1"/>
        <v>45189</v>
      </c>
      <c r="H48" s="1247" t="s">
        <v>5663</v>
      </c>
      <c r="N48" s="1248">
        <v>39</v>
      </c>
      <c r="O48" s="1212" t="s">
        <v>5316</v>
      </c>
      <c r="P48" s="1212" t="e">
        <f>_xlfn.XLOOKUP(O48,unique_list!F:F,unique_list!P:P)</f>
        <v>#N/A</v>
      </c>
      <c r="Q48" s="1245"/>
      <c r="S48" s="1220" t="s">
        <v>5734</v>
      </c>
      <c r="T48" s="1272" t="e">
        <f>N48-_xlfn.XLOOKUP(O48,'Section D - Res Com.Care, MPHS '!T:T,'Section D - Res Com.Care, MPHS '!K:K)</f>
        <v>#N/A</v>
      </c>
      <c r="U48" s="1212" t="str">
        <f t="shared" si="3"/>
        <v>D</v>
      </c>
    </row>
    <row r="49" spans="1:21" x14ac:dyDescent="0.25">
      <c r="A49" s="1212" t="s">
        <v>5625</v>
      </c>
      <c r="B49" s="1212" t="str">
        <f t="shared" si="2"/>
        <v>D</v>
      </c>
      <c r="C49" s="1212" t="s">
        <v>1432</v>
      </c>
      <c r="E49" s="1212">
        <v>90007214</v>
      </c>
      <c r="F49" s="1242">
        <f t="shared" si="0"/>
        <v>45005</v>
      </c>
      <c r="G49" s="1242">
        <f t="shared" si="1"/>
        <v>45189</v>
      </c>
      <c r="H49" s="1247" t="s">
        <v>5663</v>
      </c>
      <c r="N49" s="1248">
        <v>109</v>
      </c>
      <c r="O49" s="1212" t="s">
        <v>5317</v>
      </c>
      <c r="P49" s="1212" t="e">
        <f>_xlfn.XLOOKUP(O49,unique_list!F:F,unique_list!P:P)</f>
        <v>#N/A</v>
      </c>
      <c r="Q49" s="1245"/>
      <c r="S49" s="1220" t="s">
        <v>5734</v>
      </c>
      <c r="T49" s="1272" t="e">
        <f>N49-_xlfn.XLOOKUP(O49,'Section D - Res Com.Care, MPHS '!T:T,'Section D - Res Com.Care, MPHS '!K:K)</f>
        <v>#N/A</v>
      </c>
      <c r="U49" s="1212" t="str">
        <f t="shared" si="3"/>
        <v>D</v>
      </c>
    </row>
    <row r="50" spans="1:21" x14ac:dyDescent="0.25">
      <c r="A50" s="1212" t="s">
        <v>5625</v>
      </c>
      <c r="B50" s="1212" t="str">
        <f t="shared" si="2"/>
        <v>D</v>
      </c>
      <c r="C50" s="1212" t="s">
        <v>1433</v>
      </c>
      <c r="E50" s="1212">
        <v>90006386</v>
      </c>
      <c r="F50" s="1242">
        <f t="shared" si="0"/>
        <v>45005</v>
      </c>
      <c r="G50" s="1242">
        <f t="shared" si="1"/>
        <v>45189</v>
      </c>
      <c r="H50" s="1247" t="s">
        <v>5663</v>
      </c>
      <c r="N50" s="1248">
        <v>9</v>
      </c>
      <c r="O50" s="1212" t="s">
        <v>5318</v>
      </c>
      <c r="P50" s="1212" t="e">
        <f>_xlfn.XLOOKUP(O50,unique_list!F:F,unique_list!P:P)</f>
        <v>#N/A</v>
      </c>
      <c r="Q50" s="1245"/>
      <c r="R50" s="1220" t="s">
        <v>5741</v>
      </c>
      <c r="S50" s="1220" t="s">
        <v>5734</v>
      </c>
      <c r="T50" s="1272" t="e">
        <f>N50-_xlfn.XLOOKUP(O50,'Section D - Res Com.Care, MPHS '!T:T,'Section D - Res Com.Care, MPHS '!K:K)</f>
        <v>#N/A</v>
      </c>
      <c r="U50" s="1212" t="str">
        <f t="shared" si="3"/>
        <v>D</v>
      </c>
    </row>
    <row r="51" spans="1:21" x14ac:dyDescent="0.25">
      <c r="A51" s="1212" t="s">
        <v>5625</v>
      </c>
      <c r="B51" s="1212" t="str">
        <f t="shared" si="2"/>
        <v>D</v>
      </c>
      <c r="C51" s="1212" t="s">
        <v>1434</v>
      </c>
      <c r="E51" s="1212">
        <v>90007197</v>
      </c>
      <c r="F51" s="1242">
        <f t="shared" si="0"/>
        <v>45005</v>
      </c>
      <c r="G51" s="1242">
        <f t="shared" si="1"/>
        <v>45189</v>
      </c>
      <c r="H51" s="1247" t="s">
        <v>5663</v>
      </c>
      <c r="N51" s="1248">
        <v>18</v>
      </c>
      <c r="O51" s="1212" t="s">
        <v>5319</v>
      </c>
      <c r="P51" s="1212" t="e">
        <f>_xlfn.XLOOKUP(O51,unique_list!F:F,unique_list!P:P)</f>
        <v>#N/A</v>
      </c>
      <c r="Q51" s="1245"/>
      <c r="R51" s="1220" t="s">
        <v>5742</v>
      </c>
      <c r="S51" s="1220" t="s">
        <v>5734</v>
      </c>
      <c r="T51" s="1272" t="e">
        <f>N51-_xlfn.XLOOKUP(O51,'Section D - Res Com.Care, MPHS '!T:T,'Section D - Res Com.Care, MPHS '!K:K)</f>
        <v>#N/A</v>
      </c>
      <c r="U51" s="1212" t="str">
        <f t="shared" si="3"/>
        <v>D</v>
      </c>
    </row>
    <row r="52" spans="1:21" x14ac:dyDescent="0.25">
      <c r="A52" s="1212" t="s">
        <v>5625</v>
      </c>
      <c r="B52" s="1212" t="str">
        <f t="shared" si="2"/>
        <v>D</v>
      </c>
      <c r="C52" s="1212" t="s">
        <v>1435</v>
      </c>
      <c r="E52" s="1212">
        <v>90005981</v>
      </c>
      <c r="F52" s="1242">
        <f t="shared" si="0"/>
        <v>45005</v>
      </c>
      <c r="G52" s="1242">
        <f t="shared" si="1"/>
        <v>45189</v>
      </c>
      <c r="H52" s="1247" t="s">
        <v>5663</v>
      </c>
      <c r="N52" s="1248">
        <v>119</v>
      </c>
      <c r="O52" s="1212" t="s">
        <v>5320</v>
      </c>
      <c r="P52" s="1212" t="e">
        <f>_xlfn.XLOOKUP(O52,unique_list!F:F,unique_list!P:P)</f>
        <v>#N/A</v>
      </c>
      <c r="Q52" s="1245"/>
      <c r="S52" s="1220" t="s">
        <v>5734</v>
      </c>
      <c r="T52" s="1272" t="e">
        <f>N52-_xlfn.XLOOKUP(O52,'Section D - Res Com.Care, MPHS '!T:T,'Section D - Res Com.Care, MPHS '!K:K)</f>
        <v>#N/A</v>
      </c>
      <c r="U52" s="1212" t="str">
        <f t="shared" si="3"/>
        <v>D</v>
      </c>
    </row>
    <row r="53" spans="1:21" x14ac:dyDescent="0.25">
      <c r="A53" s="1212" t="s">
        <v>5625</v>
      </c>
      <c r="B53" s="1212" t="str">
        <f t="shared" si="2"/>
        <v>D</v>
      </c>
      <c r="C53" s="1212" t="s">
        <v>1436</v>
      </c>
      <c r="E53" s="1212">
        <v>90007198</v>
      </c>
      <c r="F53" s="1242">
        <f t="shared" si="0"/>
        <v>45005</v>
      </c>
      <c r="G53" s="1242">
        <f t="shared" si="1"/>
        <v>45189</v>
      </c>
      <c r="H53" s="1247" t="s">
        <v>5663</v>
      </c>
      <c r="N53" s="1248">
        <v>9</v>
      </c>
      <c r="O53" s="1212" t="s">
        <v>5321</v>
      </c>
      <c r="P53" s="1212" t="e">
        <f>_xlfn.XLOOKUP(O53,unique_list!F:F,unique_list!P:P)</f>
        <v>#N/A</v>
      </c>
      <c r="Q53" s="1245"/>
      <c r="R53" s="1220" t="s">
        <v>5741</v>
      </c>
      <c r="S53" s="1220" t="s">
        <v>5734</v>
      </c>
      <c r="T53" s="1272" t="e">
        <f>N53-_xlfn.XLOOKUP(O53,'Section D - Res Com.Care, MPHS '!T:T,'Section D - Res Com.Care, MPHS '!K:K)</f>
        <v>#N/A</v>
      </c>
      <c r="U53" s="1212" t="str">
        <f t="shared" si="3"/>
        <v>D</v>
      </c>
    </row>
    <row r="54" spans="1:21" x14ac:dyDescent="0.25">
      <c r="A54" s="1212" t="s">
        <v>5625</v>
      </c>
      <c r="B54" s="1212" t="str">
        <f t="shared" si="2"/>
        <v>D</v>
      </c>
      <c r="C54" s="1212" t="s">
        <v>1437</v>
      </c>
      <c r="E54" s="1212">
        <v>90006387</v>
      </c>
      <c r="F54" s="1242">
        <f t="shared" si="0"/>
        <v>45005</v>
      </c>
      <c r="G54" s="1242">
        <f t="shared" si="1"/>
        <v>45189</v>
      </c>
      <c r="H54" s="1247" t="s">
        <v>5663</v>
      </c>
      <c r="N54" s="1248">
        <v>11</v>
      </c>
      <c r="O54" s="1212" t="s">
        <v>5322</v>
      </c>
      <c r="P54" s="1212" t="e">
        <f>_xlfn.XLOOKUP(O54,unique_list!F:F,unique_list!P:P)</f>
        <v>#N/A</v>
      </c>
      <c r="Q54" s="1245"/>
      <c r="R54" s="1220" t="s">
        <v>5744</v>
      </c>
      <c r="S54" s="1220" t="s">
        <v>5734</v>
      </c>
      <c r="T54" s="1272" t="e">
        <f>N54-_xlfn.XLOOKUP(O54,'Section D - Res Com.Care, MPHS '!T:T,'Section D - Res Com.Care, MPHS '!K:K)</f>
        <v>#N/A</v>
      </c>
      <c r="U54" s="1212" t="str">
        <f t="shared" si="3"/>
        <v>D</v>
      </c>
    </row>
    <row r="55" spans="1:21" x14ac:dyDescent="0.25">
      <c r="A55" s="1212" t="s">
        <v>5625</v>
      </c>
      <c r="B55" s="1212" t="str">
        <f t="shared" si="2"/>
        <v>D</v>
      </c>
      <c r="C55" s="1212" t="s">
        <v>1439</v>
      </c>
      <c r="E55" s="1212">
        <v>90005986</v>
      </c>
      <c r="F55" s="1242">
        <f t="shared" si="0"/>
        <v>45005</v>
      </c>
      <c r="G55" s="1242">
        <f t="shared" si="1"/>
        <v>45189</v>
      </c>
      <c r="H55" s="1247" t="s">
        <v>5663</v>
      </c>
      <c r="N55" s="1248">
        <v>9</v>
      </c>
      <c r="O55" s="1212" t="s">
        <v>5324</v>
      </c>
      <c r="P55" s="1212" t="e">
        <f>_xlfn.XLOOKUP(O55,unique_list!F:F,unique_list!P:P)</f>
        <v>#N/A</v>
      </c>
      <c r="Q55" s="1245"/>
      <c r="R55" s="1220" t="s">
        <v>5741</v>
      </c>
      <c r="S55" s="1220" t="s">
        <v>5734</v>
      </c>
      <c r="T55" s="1272" t="e">
        <f>N55-_xlfn.XLOOKUP(O55,'Section D - Res Com.Care, MPHS '!T:T,'Section D - Res Com.Care, MPHS '!K:K)</f>
        <v>#N/A</v>
      </c>
      <c r="U55" s="1212" t="str">
        <f t="shared" si="3"/>
        <v>D</v>
      </c>
    </row>
    <row r="56" spans="1:21" x14ac:dyDescent="0.25">
      <c r="A56" s="1212" t="s">
        <v>5625</v>
      </c>
      <c r="B56" s="1212" t="str">
        <f t="shared" si="2"/>
        <v>D</v>
      </c>
      <c r="C56" s="1212" t="s">
        <v>1440</v>
      </c>
      <c r="E56" s="1212">
        <v>90007218</v>
      </c>
      <c r="F56" s="1242">
        <f t="shared" si="0"/>
        <v>45005</v>
      </c>
      <c r="G56" s="1242">
        <f t="shared" si="1"/>
        <v>45189</v>
      </c>
      <c r="H56" s="1247" t="s">
        <v>5663</v>
      </c>
      <c r="N56" s="1248">
        <v>18</v>
      </c>
      <c r="O56" s="1212" t="s">
        <v>5325</v>
      </c>
      <c r="P56" s="1212" t="e">
        <f>_xlfn.XLOOKUP(O56,unique_list!F:F,unique_list!P:P)</f>
        <v>#N/A</v>
      </c>
      <c r="Q56" s="1245"/>
      <c r="R56" s="1220" t="s">
        <v>5742</v>
      </c>
      <c r="S56" s="1220" t="s">
        <v>5734</v>
      </c>
      <c r="T56" s="1272" t="e">
        <f>N56-_xlfn.XLOOKUP(O56,'Section D - Res Com.Care, MPHS '!T:T,'Section D - Res Com.Care, MPHS '!K:K)</f>
        <v>#N/A</v>
      </c>
      <c r="U56" s="1212" t="str">
        <f t="shared" si="3"/>
        <v>D</v>
      </c>
    </row>
    <row r="57" spans="1:21" x14ac:dyDescent="0.25">
      <c r="A57" s="1212" t="s">
        <v>5625</v>
      </c>
      <c r="B57" s="1212" t="str">
        <f t="shared" si="2"/>
        <v>D</v>
      </c>
      <c r="C57" s="1212" t="s">
        <v>1441</v>
      </c>
      <c r="E57" s="1212">
        <v>90006397</v>
      </c>
      <c r="F57" s="1242">
        <f t="shared" si="0"/>
        <v>45005</v>
      </c>
      <c r="G57" s="1242">
        <f t="shared" si="1"/>
        <v>45189</v>
      </c>
      <c r="H57" s="1247" t="s">
        <v>5663</v>
      </c>
      <c r="N57" s="1248">
        <v>39</v>
      </c>
      <c r="O57" s="1212" t="s">
        <v>5326</v>
      </c>
      <c r="P57" s="1212" t="e">
        <f>_xlfn.XLOOKUP(O57,unique_list!F:F,unique_list!P:P)</f>
        <v>#N/A</v>
      </c>
      <c r="Q57" s="1245"/>
      <c r="R57" s="1220" t="s">
        <v>5743</v>
      </c>
      <c r="S57" s="1220" t="s">
        <v>5734</v>
      </c>
      <c r="T57" s="1272" t="e">
        <f>N57-_xlfn.XLOOKUP(O57,'Section D - Res Com.Care, MPHS '!T:T,'Section D - Res Com.Care, MPHS '!K:K)</f>
        <v>#N/A</v>
      </c>
      <c r="U57" s="1212" t="str">
        <f t="shared" si="3"/>
        <v>D</v>
      </c>
    </row>
    <row r="58" spans="1:21" x14ac:dyDescent="0.25">
      <c r="A58" s="1212" t="s">
        <v>5625</v>
      </c>
      <c r="B58" s="1212" t="str">
        <f t="shared" si="2"/>
        <v>D</v>
      </c>
      <c r="C58" s="1212" t="s">
        <v>1442</v>
      </c>
      <c r="E58" s="1212">
        <v>90007201</v>
      </c>
      <c r="F58" s="1242">
        <f t="shared" si="0"/>
        <v>45005</v>
      </c>
      <c r="G58" s="1242">
        <f t="shared" si="1"/>
        <v>45189</v>
      </c>
      <c r="H58" s="1247" t="s">
        <v>5663</v>
      </c>
      <c r="N58" s="1248">
        <v>9</v>
      </c>
      <c r="O58" s="1212" t="s">
        <v>5327</v>
      </c>
      <c r="P58" s="1212" t="e">
        <f>_xlfn.XLOOKUP(O58,unique_list!F:F,unique_list!P:P)</f>
        <v>#N/A</v>
      </c>
      <c r="Q58" s="1245"/>
      <c r="R58" s="1220" t="s">
        <v>5741</v>
      </c>
      <c r="S58" s="1220" t="s">
        <v>5734</v>
      </c>
      <c r="T58" s="1272" t="e">
        <f>N58-_xlfn.XLOOKUP(O58,'Section D - Res Com.Care, MPHS '!T:T,'Section D - Res Com.Care, MPHS '!K:K)</f>
        <v>#N/A</v>
      </c>
      <c r="U58" s="1212" t="str">
        <f t="shared" si="3"/>
        <v>D</v>
      </c>
    </row>
    <row r="59" spans="1:21" x14ac:dyDescent="0.25">
      <c r="A59" s="1212" t="s">
        <v>5625</v>
      </c>
      <c r="B59" s="1212" t="str">
        <f t="shared" si="2"/>
        <v>D</v>
      </c>
      <c r="C59" s="1212" t="s">
        <v>1443</v>
      </c>
      <c r="E59" s="1212">
        <v>90005781</v>
      </c>
      <c r="F59" s="1242">
        <f t="shared" si="0"/>
        <v>45005</v>
      </c>
      <c r="G59" s="1242">
        <f t="shared" si="1"/>
        <v>45189</v>
      </c>
      <c r="H59" s="1247" t="s">
        <v>5663</v>
      </c>
      <c r="N59" s="1248">
        <v>13</v>
      </c>
      <c r="O59" s="1212" t="s">
        <v>5328</v>
      </c>
      <c r="P59" s="1212" t="e">
        <f>_xlfn.XLOOKUP(O59,unique_list!F:F,unique_list!P:P)</f>
        <v>#N/A</v>
      </c>
      <c r="Q59" s="1245"/>
      <c r="S59" s="1220" t="s">
        <v>5734</v>
      </c>
      <c r="T59" s="1272" t="e">
        <f>N59-_xlfn.XLOOKUP(O59,'Section D - Res Com.Care, MPHS '!T:T,'Section D - Res Com.Care, MPHS '!K:K)</f>
        <v>#N/A</v>
      </c>
      <c r="U59" s="1212" t="str">
        <f t="shared" si="3"/>
        <v>D</v>
      </c>
    </row>
    <row r="60" spans="1:21" x14ac:dyDescent="0.25">
      <c r="A60" s="1212" t="s">
        <v>5625</v>
      </c>
      <c r="B60" s="1212" t="str">
        <f t="shared" si="2"/>
        <v>D</v>
      </c>
      <c r="C60" s="1212" t="s">
        <v>1444</v>
      </c>
      <c r="E60" s="1212">
        <v>90007202</v>
      </c>
      <c r="F60" s="1242">
        <f t="shared" si="0"/>
        <v>45005</v>
      </c>
      <c r="G60" s="1242">
        <f t="shared" si="1"/>
        <v>45189</v>
      </c>
      <c r="H60" s="1247" t="s">
        <v>5663</v>
      </c>
      <c r="N60" s="1248">
        <v>40</v>
      </c>
      <c r="O60" s="1212" t="s">
        <v>5329</v>
      </c>
      <c r="P60" s="1212" t="e">
        <f>_xlfn.XLOOKUP(O60,unique_list!F:F,unique_list!P:P)</f>
        <v>#N/A</v>
      </c>
      <c r="Q60" s="1245"/>
      <c r="S60" s="1220" t="s">
        <v>5734</v>
      </c>
      <c r="T60" s="1272" t="e">
        <f>N60-_xlfn.XLOOKUP(O60,'Section D - Res Com.Care, MPHS '!T:T,'Section D - Res Com.Care, MPHS '!K:K)</f>
        <v>#N/A</v>
      </c>
      <c r="U60" s="1212" t="str">
        <f t="shared" si="3"/>
        <v>D</v>
      </c>
    </row>
    <row r="61" spans="1:21" x14ac:dyDescent="0.25">
      <c r="A61" s="1212" t="s">
        <v>5625</v>
      </c>
      <c r="B61" s="1212" t="str">
        <f t="shared" si="2"/>
        <v>D</v>
      </c>
      <c r="C61" s="1212" t="s">
        <v>1445</v>
      </c>
      <c r="E61" s="1212">
        <v>90006389</v>
      </c>
      <c r="F61" s="1242">
        <f t="shared" si="0"/>
        <v>45005</v>
      </c>
      <c r="G61" s="1242">
        <f t="shared" si="1"/>
        <v>45189</v>
      </c>
      <c r="H61" s="1247" t="s">
        <v>5663</v>
      </c>
      <c r="N61" s="1248">
        <v>9</v>
      </c>
      <c r="O61" s="1212" t="s">
        <v>5330</v>
      </c>
      <c r="P61" s="1212" t="e">
        <f>_xlfn.XLOOKUP(O61,unique_list!F:F,unique_list!P:P)</f>
        <v>#N/A</v>
      </c>
      <c r="Q61" s="1245"/>
      <c r="R61" s="1220" t="s">
        <v>5741</v>
      </c>
      <c r="S61" s="1220" t="s">
        <v>5734</v>
      </c>
      <c r="T61" s="1272" t="e">
        <f>N61-_xlfn.XLOOKUP(O61,'Section D - Res Com.Care, MPHS '!T:T,'Section D - Res Com.Care, MPHS '!K:K)</f>
        <v>#N/A</v>
      </c>
      <c r="U61" s="1212" t="str">
        <f t="shared" si="3"/>
        <v>D</v>
      </c>
    </row>
    <row r="62" spans="1:21" x14ac:dyDescent="0.25">
      <c r="A62" s="1212" t="s">
        <v>5625</v>
      </c>
      <c r="B62" s="1212" t="str">
        <f t="shared" si="2"/>
        <v>D</v>
      </c>
      <c r="C62" s="1212" t="s">
        <v>1446</v>
      </c>
      <c r="E62" s="1212">
        <v>90007203</v>
      </c>
      <c r="F62" s="1242">
        <f t="shared" si="0"/>
        <v>45005</v>
      </c>
      <c r="G62" s="1242">
        <f t="shared" si="1"/>
        <v>45189</v>
      </c>
      <c r="H62" s="1247" t="s">
        <v>5663</v>
      </c>
      <c r="N62" s="1248">
        <v>9</v>
      </c>
      <c r="O62" s="1212" t="s">
        <v>5331</v>
      </c>
      <c r="P62" s="1212" t="e">
        <f>_xlfn.XLOOKUP(O62,unique_list!F:F,unique_list!P:P)</f>
        <v>#N/A</v>
      </c>
      <c r="Q62" s="1245"/>
      <c r="R62" s="1220" t="s">
        <v>5741</v>
      </c>
      <c r="S62" s="1220" t="s">
        <v>5734</v>
      </c>
      <c r="T62" s="1272" t="e">
        <f>N62-_xlfn.XLOOKUP(O62,'Section D - Res Com.Care, MPHS '!T:T,'Section D - Res Com.Care, MPHS '!K:K)</f>
        <v>#N/A</v>
      </c>
      <c r="U62" s="1212" t="str">
        <f t="shared" si="3"/>
        <v>D</v>
      </c>
    </row>
    <row r="63" spans="1:21" x14ac:dyDescent="0.25">
      <c r="A63" s="1212" t="s">
        <v>5625</v>
      </c>
      <c r="B63" s="1212" t="str">
        <f t="shared" si="2"/>
        <v>D</v>
      </c>
      <c r="C63" s="1212" t="s">
        <v>1447</v>
      </c>
      <c r="E63" s="1212">
        <v>90005779</v>
      </c>
      <c r="F63" s="1242">
        <f t="shared" si="0"/>
        <v>45005</v>
      </c>
      <c r="G63" s="1242">
        <f t="shared" si="1"/>
        <v>45189</v>
      </c>
      <c r="H63" s="1247" t="s">
        <v>5663</v>
      </c>
      <c r="N63" s="1248">
        <v>22</v>
      </c>
      <c r="O63" s="1212" t="s">
        <v>5332</v>
      </c>
      <c r="P63" s="1212" t="e">
        <f>_xlfn.XLOOKUP(O63,unique_list!F:F,unique_list!P:P)</f>
        <v>#N/A</v>
      </c>
      <c r="Q63" s="1245"/>
      <c r="S63" s="1220" t="s">
        <v>5734</v>
      </c>
      <c r="T63" s="1272" t="e">
        <f>N63-_xlfn.XLOOKUP(O63,'Section D - Res Com.Care, MPHS '!T:T,'Section D - Res Com.Care, MPHS '!K:K)</f>
        <v>#N/A</v>
      </c>
      <c r="U63" s="1212" t="str">
        <f t="shared" si="3"/>
        <v>D</v>
      </c>
    </row>
    <row r="64" spans="1:21" x14ac:dyDescent="0.25">
      <c r="A64" s="1212" t="s">
        <v>5625</v>
      </c>
      <c r="B64" s="1212" t="str">
        <f t="shared" si="2"/>
        <v>D</v>
      </c>
      <c r="C64" s="1212" t="s">
        <v>1448</v>
      </c>
      <c r="E64" s="1212">
        <v>90007204</v>
      </c>
      <c r="F64" s="1242">
        <f t="shared" si="0"/>
        <v>45005</v>
      </c>
      <c r="G64" s="1242">
        <f t="shared" si="1"/>
        <v>45189</v>
      </c>
      <c r="H64" s="1247" t="s">
        <v>5663</v>
      </c>
      <c r="N64" s="1248">
        <v>9</v>
      </c>
      <c r="O64" s="1212" t="s">
        <v>5333</v>
      </c>
      <c r="P64" s="1212" t="e">
        <f>_xlfn.XLOOKUP(O64,unique_list!F:F,unique_list!P:P)</f>
        <v>#N/A</v>
      </c>
      <c r="Q64" s="1245"/>
      <c r="R64" s="1220" t="s">
        <v>5741</v>
      </c>
      <c r="S64" s="1220" t="s">
        <v>5734</v>
      </c>
      <c r="T64" s="1272" t="e">
        <f>N64-_xlfn.XLOOKUP(O64,'Section D - Res Com.Care, MPHS '!T:T,'Section D - Res Com.Care, MPHS '!K:K)</f>
        <v>#N/A</v>
      </c>
      <c r="U64" s="1212" t="str">
        <f t="shared" si="3"/>
        <v>D</v>
      </c>
    </row>
    <row r="65" spans="1:21" x14ac:dyDescent="0.25">
      <c r="A65" s="1212" t="s">
        <v>5625</v>
      </c>
      <c r="B65" s="1212" t="str">
        <f t="shared" si="2"/>
        <v>D</v>
      </c>
      <c r="C65" s="1212" t="s">
        <v>1449</v>
      </c>
      <c r="E65" s="1212">
        <v>90006390</v>
      </c>
      <c r="F65" s="1242">
        <f t="shared" si="0"/>
        <v>45005</v>
      </c>
      <c r="G65" s="1242">
        <f t="shared" si="1"/>
        <v>45189</v>
      </c>
      <c r="H65" s="1247" t="s">
        <v>5663</v>
      </c>
      <c r="N65" s="1248">
        <v>21</v>
      </c>
      <c r="O65" s="1212" t="s">
        <v>5334</v>
      </c>
      <c r="P65" s="1212" t="e">
        <f>_xlfn.XLOOKUP(O65,unique_list!F:F,unique_list!P:P)</f>
        <v>#N/A</v>
      </c>
      <c r="Q65" s="1245"/>
      <c r="S65" s="1220" t="s">
        <v>5734</v>
      </c>
      <c r="T65" s="1272" t="e">
        <f>N65-_xlfn.XLOOKUP(O65,'Section D - Res Com.Care, MPHS '!T:T,'Section D - Res Com.Care, MPHS '!K:K)</f>
        <v>#N/A</v>
      </c>
      <c r="U65" s="1212" t="str">
        <f t="shared" si="3"/>
        <v>D</v>
      </c>
    </row>
    <row r="66" spans="1:21" x14ac:dyDescent="0.25">
      <c r="A66" s="1212" t="s">
        <v>5625</v>
      </c>
      <c r="B66" s="1212" t="str">
        <f t="shared" si="2"/>
        <v>D</v>
      </c>
      <c r="C66" s="1212" t="s">
        <v>1450</v>
      </c>
      <c r="E66" s="1212">
        <v>90007205</v>
      </c>
      <c r="F66" s="1242">
        <f t="shared" si="0"/>
        <v>45005</v>
      </c>
      <c r="G66" s="1242">
        <f t="shared" si="1"/>
        <v>45189</v>
      </c>
      <c r="H66" s="1247" t="s">
        <v>5663</v>
      </c>
      <c r="N66" s="1248">
        <v>57</v>
      </c>
      <c r="O66" s="1212" t="s">
        <v>5335</v>
      </c>
      <c r="P66" s="1212" t="e">
        <f>_xlfn.XLOOKUP(O66,unique_list!F:F,unique_list!P:P)</f>
        <v>#N/A</v>
      </c>
      <c r="Q66" s="1245"/>
      <c r="S66" s="1220" t="s">
        <v>5734</v>
      </c>
      <c r="T66" s="1272" t="e">
        <f>N66-_xlfn.XLOOKUP(O66,'Section D - Res Com.Care, MPHS '!T:T,'Section D - Res Com.Care, MPHS '!K:K)</f>
        <v>#N/A</v>
      </c>
      <c r="U66" s="1212" t="str">
        <f t="shared" si="3"/>
        <v>D</v>
      </c>
    </row>
    <row r="67" spans="1:21" x14ac:dyDescent="0.25">
      <c r="A67" s="1212" t="s">
        <v>5625</v>
      </c>
      <c r="B67" s="1212" t="str">
        <f t="shared" si="2"/>
        <v>D</v>
      </c>
      <c r="C67" s="1212" t="s">
        <v>1457</v>
      </c>
      <c r="E67" s="1212">
        <v>90007206</v>
      </c>
      <c r="F67" s="1242">
        <f t="shared" si="0"/>
        <v>45005</v>
      </c>
      <c r="G67" s="1242">
        <f t="shared" si="1"/>
        <v>45189</v>
      </c>
      <c r="H67" s="1247" t="s">
        <v>5663</v>
      </c>
      <c r="N67" s="1248">
        <v>3</v>
      </c>
      <c r="O67" s="1212" t="s">
        <v>5342</v>
      </c>
      <c r="P67" s="1212" t="e">
        <f>_xlfn.XLOOKUP(O67,unique_list!F:F,unique_list!P:P)</f>
        <v>#N/A</v>
      </c>
      <c r="Q67" s="1245"/>
      <c r="S67" s="1220" t="s">
        <v>5734</v>
      </c>
      <c r="T67" s="1272" t="e">
        <f>N67-_xlfn.XLOOKUP(O67,'Section D - Res Com.Care, MPHS '!T:T,'Section D - Res Com.Care, MPHS '!K:K)</f>
        <v>#N/A</v>
      </c>
      <c r="U67" s="1212" t="str">
        <f t="shared" si="3"/>
        <v>D</v>
      </c>
    </row>
    <row r="68" spans="1:21" x14ac:dyDescent="0.25">
      <c r="A68" s="1212" t="s">
        <v>5625</v>
      </c>
      <c r="B68" s="1212" t="str">
        <f t="shared" si="2"/>
        <v>D</v>
      </c>
      <c r="C68" s="1212" t="s">
        <v>1458</v>
      </c>
      <c r="E68" s="1212">
        <v>90006391</v>
      </c>
      <c r="F68" s="1242">
        <f t="shared" si="0"/>
        <v>45005</v>
      </c>
      <c r="G68" s="1242">
        <f t="shared" si="1"/>
        <v>45189</v>
      </c>
      <c r="H68" s="1247" t="s">
        <v>5663</v>
      </c>
      <c r="N68" s="1248">
        <v>3</v>
      </c>
      <c r="O68" s="1212" t="s">
        <v>5343</v>
      </c>
      <c r="P68" s="1212" t="e">
        <f>_xlfn.XLOOKUP(O68,unique_list!F:F,unique_list!P:P)</f>
        <v>#N/A</v>
      </c>
      <c r="Q68" s="1245"/>
      <c r="R68" s="1220" t="s">
        <v>5745</v>
      </c>
      <c r="S68" s="1220" t="s">
        <v>5734</v>
      </c>
      <c r="T68" s="1272" t="e">
        <f>N68-_xlfn.XLOOKUP(O68,'Section D - Res Com.Care, MPHS '!T:T,'Section D - Res Com.Care, MPHS '!K:K)</f>
        <v>#N/A</v>
      </c>
      <c r="U68" s="1212" t="str">
        <f t="shared" si="3"/>
        <v>D</v>
      </c>
    </row>
    <row r="69" spans="1:21" x14ac:dyDescent="0.25">
      <c r="A69" s="1212" t="s">
        <v>5625</v>
      </c>
      <c r="B69" s="1212" t="str">
        <f t="shared" si="2"/>
        <v>D</v>
      </c>
      <c r="C69" s="1212" t="s">
        <v>1459</v>
      </c>
      <c r="E69" s="1212">
        <v>90007207</v>
      </c>
      <c r="F69" s="1242">
        <f t="shared" si="0"/>
        <v>45005</v>
      </c>
      <c r="G69" s="1242">
        <f t="shared" si="1"/>
        <v>45189</v>
      </c>
      <c r="H69" s="1247" t="s">
        <v>5663</v>
      </c>
      <c r="N69" s="1248">
        <v>6</v>
      </c>
      <c r="O69" s="1212" t="s">
        <v>5344</v>
      </c>
      <c r="P69" s="1212" t="e">
        <f>_xlfn.XLOOKUP(O69,unique_list!F:F,unique_list!P:P)</f>
        <v>#N/A</v>
      </c>
      <c r="Q69" s="1245"/>
      <c r="S69" s="1220" t="s">
        <v>5734</v>
      </c>
      <c r="T69" s="1272" t="e">
        <f>N69-_xlfn.XLOOKUP(O69,'Section D - Res Com.Care, MPHS '!T:T,'Section D - Res Com.Care, MPHS '!K:K)</f>
        <v>#N/A</v>
      </c>
      <c r="U69" s="1212" t="str">
        <f t="shared" si="3"/>
        <v>D</v>
      </c>
    </row>
    <row r="70" spans="1:21" x14ac:dyDescent="0.25">
      <c r="A70" s="1212" t="s">
        <v>5625</v>
      </c>
      <c r="B70" s="1212" t="str">
        <f t="shared" si="2"/>
        <v>D</v>
      </c>
      <c r="C70" s="1212" t="s">
        <v>1460</v>
      </c>
      <c r="E70" s="1212">
        <v>90005601</v>
      </c>
      <c r="F70" s="1242">
        <f t="shared" si="0"/>
        <v>45005</v>
      </c>
      <c r="G70" s="1242">
        <f t="shared" si="1"/>
        <v>45189</v>
      </c>
      <c r="H70" s="1247" t="s">
        <v>5663</v>
      </c>
      <c r="N70" s="1248">
        <v>9</v>
      </c>
      <c r="O70" s="1212" t="s">
        <v>5345</v>
      </c>
      <c r="P70" s="1212" t="e">
        <f>_xlfn.XLOOKUP(O70,unique_list!F:F,unique_list!P:P)</f>
        <v>#N/A</v>
      </c>
      <c r="Q70" s="1245"/>
      <c r="R70" s="1220" t="s">
        <v>5741</v>
      </c>
      <c r="S70" s="1220" t="s">
        <v>5734</v>
      </c>
      <c r="T70" s="1272" t="e">
        <f>N70-_xlfn.XLOOKUP(O70,'Section D - Res Com.Care, MPHS '!T:T,'Section D - Res Com.Care, MPHS '!K:K)</f>
        <v>#N/A</v>
      </c>
      <c r="U70" s="1212" t="str">
        <f t="shared" si="3"/>
        <v>D</v>
      </c>
    </row>
    <row r="71" spans="1:21" x14ac:dyDescent="0.25">
      <c r="A71" s="1212" t="s">
        <v>5625</v>
      </c>
      <c r="B71" s="1212" t="str">
        <f t="shared" si="2"/>
        <v>D</v>
      </c>
      <c r="C71" s="1212" t="s">
        <v>1461</v>
      </c>
      <c r="E71" s="1212">
        <v>90007642</v>
      </c>
      <c r="F71" s="1242">
        <f t="shared" si="0"/>
        <v>45005</v>
      </c>
      <c r="G71" s="1242">
        <f t="shared" si="1"/>
        <v>45189</v>
      </c>
      <c r="H71" s="1247" t="s">
        <v>5663</v>
      </c>
      <c r="N71" s="1248">
        <v>9</v>
      </c>
      <c r="O71" s="1212" t="s">
        <v>5346</v>
      </c>
      <c r="P71" s="1212" t="e">
        <f>_xlfn.XLOOKUP(O71,unique_list!F:F,unique_list!P:P)</f>
        <v>#N/A</v>
      </c>
      <c r="Q71" s="1245"/>
      <c r="R71" s="1220" t="s">
        <v>5741</v>
      </c>
      <c r="S71" s="1220" t="s">
        <v>5734</v>
      </c>
      <c r="T71" s="1272" t="e">
        <f>N71-_xlfn.XLOOKUP(O71,'Section D - Res Com.Care, MPHS '!T:T,'Section D - Res Com.Care, MPHS '!K:K)</f>
        <v>#N/A</v>
      </c>
      <c r="U71" s="1212" t="str">
        <f t="shared" si="3"/>
        <v>D</v>
      </c>
    </row>
    <row r="72" spans="1:21" x14ac:dyDescent="0.25">
      <c r="A72" s="1212" t="s">
        <v>5625</v>
      </c>
      <c r="B72" s="1212" t="str">
        <f t="shared" si="2"/>
        <v>D</v>
      </c>
      <c r="C72" s="1212" t="s">
        <v>1462</v>
      </c>
      <c r="E72" s="1212">
        <v>90007208</v>
      </c>
      <c r="F72" s="1242">
        <f t="shared" si="0"/>
        <v>45005</v>
      </c>
      <c r="G72" s="1242">
        <f t="shared" si="1"/>
        <v>45189</v>
      </c>
      <c r="H72" s="1247" t="s">
        <v>5663</v>
      </c>
      <c r="N72" s="1248">
        <v>12</v>
      </c>
      <c r="O72" s="1212" t="s">
        <v>5347</v>
      </c>
      <c r="P72" s="1212" t="e">
        <f>_xlfn.XLOOKUP(O72,unique_list!F:F,unique_list!P:P)</f>
        <v>#N/A</v>
      </c>
      <c r="Q72" s="1245"/>
      <c r="R72" s="1220" t="s">
        <v>5746</v>
      </c>
      <c r="S72" s="1220" t="s">
        <v>5734</v>
      </c>
      <c r="T72" s="1272" t="e">
        <f>N72-_xlfn.XLOOKUP(O72,'Section D - Res Com.Care, MPHS '!T:T,'Section D - Res Com.Care, MPHS '!K:K)</f>
        <v>#N/A</v>
      </c>
      <c r="U72" s="1212" t="str">
        <f t="shared" si="3"/>
        <v>D</v>
      </c>
    </row>
    <row r="73" spans="1:21" x14ac:dyDescent="0.25">
      <c r="A73" s="1212" t="s">
        <v>5625</v>
      </c>
      <c r="B73" s="1212" t="str">
        <f t="shared" si="2"/>
        <v>D</v>
      </c>
      <c r="C73" s="1212" t="s">
        <v>1471</v>
      </c>
      <c r="D73" s="1212" t="s">
        <v>1470</v>
      </c>
      <c r="E73" s="1212">
        <v>90007227</v>
      </c>
      <c r="F73" s="1242">
        <f t="shared" si="0"/>
        <v>45005</v>
      </c>
      <c r="G73" s="1242">
        <f t="shared" si="1"/>
        <v>45189</v>
      </c>
      <c r="H73" s="1247" t="s">
        <v>5663</v>
      </c>
      <c r="N73" s="1248">
        <v>12.14</v>
      </c>
      <c r="O73" s="1212" t="s">
        <v>5305</v>
      </c>
      <c r="P73" s="1212" t="str">
        <f>_xlfn.XLOOKUP(O73,unique_list!F:F,unique_list!P:P)</f>
        <v>INPUT</v>
      </c>
      <c r="Q73" s="1245"/>
      <c r="S73" s="1220" t="s">
        <v>5734</v>
      </c>
      <c r="T73" s="1274">
        <f>N73-_xlfn.XLOOKUP(O73,'Section D - Res Com.Care, MPHS '!T:T,'Section D - Res Com.Care, MPHS '!K:K)</f>
        <v>-1</v>
      </c>
      <c r="U73" s="1212" t="str">
        <f t="shared" si="3"/>
        <v>D</v>
      </c>
    </row>
    <row r="74" spans="1:21" x14ac:dyDescent="0.25">
      <c r="F74" s="1242"/>
      <c r="G74" s="1242"/>
    </row>
    <row r="75" spans="1:21" x14ac:dyDescent="0.25">
      <c r="F75" s="1242"/>
      <c r="G75" s="1242"/>
    </row>
    <row r="76" spans="1:21" x14ac:dyDescent="0.25">
      <c r="F76" s="1242"/>
      <c r="G76" s="1242"/>
    </row>
    <row r="77" spans="1:21" x14ac:dyDescent="0.25">
      <c r="B77" s="1232" t="s">
        <v>4065</v>
      </c>
      <c r="C77" s="1249"/>
      <c r="F77" s="1242"/>
      <c r="G77" s="1242"/>
    </row>
    <row r="78" spans="1:21" x14ac:dyDescent="0.25">
      <c r="A78" s="1212" t="s">
        <v>5711</v>
      </c>
      <c r="B78" s="1212" t="str">
        <f t="shared" ref="B78:B141" si="6">LEFT(O78,1)</f>
        <v>A</v>
      </c>
      <c r="C78" s="1212" t="s">
        <v>60</v>
      </c>
      <c r="D78" s="1212" t="s">
        <v>59</v>
      </c>
      <c r="E78" s="1212">
        <v>90007120</v>
      </c>
      <c r="F78" s="1242">
        <f t="shared" ref="F78:F141" si="7">$G$3</f>
        <v>45005</v>
      </c>
      <c r="G78" s="1242">
        <f t="shared" ref="G78:G141" si="8">$G$4</f>
        <v>45189</v>
      </c>
      <c r="H78" s="1250" t="s">
        <v>5665</v>
      </c>
      <c r="N78" s="1244">
        <f t="shared" ref="N78:N141" si="9">_xlfn.XLOOKUP(Q78,O:O,N:N)</f>
        <v>70.55</v>
      </c>
      <c r="O78" s="1212" t="s">
        <v>4382</v>
      </c>
      <c r="P78" s="1212" t="str">
        <f>_xlfn.XLOOKUP(O78,unique_list!F:F,unique_list!P:P)</f>
        <v>LINKED</v>
      </c>
      <c r="Q78" s="1219" t="str">
        <f>_xlfn.XLOOKUP(O78,unique_list!F:F,unique_list!Q:Q)</f>
        <v>A-1.1-011</v>
      </c>
      <c r="R78" s="1220" t="s">
        <v>5747</v>
      </c>
      <c r="T78" s="1272">
        <f>N78-_xlfn.XLOOKUP(O78,'Section A - Public Patients'!T:T,'Section A - Public Patients'!K:K)</f>
        <v>-8.4000000000000057</v>
      </c>
      <c r="U78" s="1212" t="str">
        <f t="shared" si="3"/>
        <v>A</v>
      </c>
    </row>
    <row r="79" spans="1:21" x14ac:dyDescent="0.25">
      <c r="A79" s="1212" t="s">
        <v>5711</v>
      </c>
      <c r="B79" s="1212" t="str">
        <f t="shared" si="6"/>
        <v>A</v>
      </c>
      <c r="C79" s="1212" t="s">
        <v>63</v>
      </c>
      <c r="D79" s="1212" t="s">
        <v>62</v>
      </c>
      <c r="E79" s="1212">
        <v>90006348</v>
      </c>
      <c r="F79" s="1242">
        <f t="shared" si="7"/>
        <v>45005</v>
      </c>
      <c r="G79" s="1242">
        <f t="shared" si="8"/>
        <v>45189</v>
      </c>
      <c r="H79" s="1250" t="s">
        <v>5665</v>
      </c>
      <c r="N79" s="1244">
        <f t="shared" si="9"/>
        <v>70.55</v>
      </c>
      <c r="O79" s="1212" t="s">
        <v>4383</v>
      </c>
      <c r="P79" s="1212" t="str">
        <f>_xlfn.XLOOKUP(O79,unique_list!F:F,unique_list!P:P)</f>
        <v>LINKED</v>
      </c>
      <c r="Q79" s="1219" t="str">
        <f>_xlfn.XLOOKUP(O79,unique_list!F:F,unique_list!Q:Q)</f>
        <v>A-1.1-011</v>
      </c>
      <c r="R79" s="1220" t="s">
        <v>5747</v>
      </c>
      <c r="T79" s="1272">
        <f>N79-_xlfn.XLOOKUP(O79,'Section A - Public Patients'!T:T,'Section A - Public Patients'!K:K)</f>
        <v>-8.4000000000000057</v>
      </c>
      <c r="U79" s="1212" t="str">
        <f t="shared" si="3"/>
        <v>A</v>
      </c>
    </row>
    <row r="80" spans="1:21" x14ac:dyDescent="0.25">
      <c r="A80" s="1212" t="s">
        <v>5711</v>
      </c>
      <c r="B80" s="1212" t="str">
        <f t="shared" si="6"/>
        <v>A</v>
      </c>
      <c r="C80" s="1212" t="s">
        <v>212</v>
      </c>
      <c r="D80" s="1212" t="s">
        <v>211</v>
      </c>
      <c r="E80" s="1212">
        <v>90007121</v>
      </c>
      <c r="F80" s="1242">
        <f t="shared" si="7"/>
        <v>45005</v>
      </c>
      <c r="G80" s="1242">
        <f t="shared" si="8"/>
        <v>45189</v>
      </c>
      <c r="H80" s="1250" t="s">
        <v>5665</v>
      </c>
      <c r="N80" s="1244">
        <f t="shared" si="9"/>
        <v>70.55</v>
      </c>
      <c r="O80" s="1212" t="s">
        <v>4403</v>
      </c>
      <c r="P80" s="1212" t="str">
        <f>_xlfn.XLOOKUP(O80,unique_list!F:F,unique_list!P:P)</f>
        <v>LINKED</v>
      </c>
      <c r="Q80" s="1219" t="str">
        <f>_xlfn.XLOOKUP(O80,unique_list!F:F,unique_list!Q:Q)</f>
        <v>A-1.1-011</v>
      </c>
      <c r="R80" s="1220" t="s">
        <v>5747</v>
      </c>
      <c r="T80" s="1272">
        <f>N80-_xlfn.XLOOKUP(O80,'Section A - Public Patients'!T:T,'Section A - Public Patients'!K:K)</f>
        <v>-8.4000000000000057</v>
      </c>
      <c r="U80" s="1212" t="str">
        <f t="shared" si="3"/>
        <v>A</v>
      </c>
    </row>
    <row r="81" spans="1:21" x14ac:dyDescent="0.25">
      <c r="A81" s="1212" t="s">
        <v>5711</v>
      </c>
      <c r="B81" s="1212" t="str">
        <f t="shared" si="6"/>
        <v>B</v>
      </c>
      <c r="C81" s="1212" t="s">
        <v>139</v>
      </c>
      <c r="D81" s="1212" t="s">
        <v>138</v>
      </c>
      <c r="E81" s="1212">
        <v>90007149</v>
      </c>
      <c r="F81" s="1242">
        <f t="shared" si="7"/>
        <v>45005</v>
      </c>
      <c r="G81" s="1242">
        <f t="shared" si="8"/>
        <v>45189</v>
      </c>
      <c r="H81" s="1250" t="s">
        <v>5665</v>
      </c>
      <c r="N81" s="1244">
        <f t="shared" si="9"/>
        <v>211.55</v>
      </c>
      <c r="O81" s="1212" t="s">
        <v>4747</v>
      </c>
      <c r="P81" s="1212" t="str">
        <f>_xlfn.XLOOKUP(O81,unique_list!F:F,unique_list!P:P)</f>
        <v>LINKED</v>
      </c>
      <c r="Q81" s="1219" t="str">
        <f>_xlfn.XLOOKUP(O81,unique_list!F:F,unique_list!Q:Q)</f>
        <v>B-1.1-029</v>
      </c>
      <c r="R81" s="1220" t="s">
        <v>5718</v>
      </c>
      <c r="S81" s="1220" t="s">
        <v>5719</v>
      </c>
      <c r="T81" s="1272">
        <f>N81-_xlfn.XLOOKUP(O81,'Section B - Private Patients'!T:T,'Section B - Private Patients'!K:K)</f>
        <v>-13.199999999999989</v>
      </c>
      <c r="U81" s="1212" t="str">
        <f t="shared" ref="U81:U144" si="10">B81</f>
        <v>B</v>
      </c>
    </row>
    <row r="82" spans="1:21" x14ac:dyDescent="0.25">
      <c r="A82" s="1212" t="s">
        <v>5711</v>
      </c>
      <c r="B82" s="1212" t="str">
        <f t="shared" si="6"/>
        <v>B</v>
      </c>
      <c r="C82" s="1212" t="s">
        <v>224</v>
      </c>
      <c r="D82" s="1212" t="s">
        <v>223</v>
      </c>
      <c r="E82" s="1212">
        <v>90005969</v>
      </c>
      <c r="F82" s="1242">
        <f t="shared" si="7"/>
        <v>45005</v>
      </c>
      <c r="G82" s="1242">
        <f t="shared" si="8"/>
        <v>45189</v>
      </c>
      <c r="H82" s="1250" t="s">
        <v>5665</v>
      </c>
      <c r="N82" s="1244">
        <f t="shared" si="9"/>
        <v>70.55</v>
      </c>
      <c r="O82" s="1212" t="s">
        <v>4754</v>
      </c>
      <c r="P82" s="1212" t="str">
        <f>_xlfn.XLOOKUP(O82,unique_list!F:F,unique_list!P:P)</f>
        <v>LINKED-X</v>
      </c>
      <c r="Q82" s="1219" t="str">
        <f>_xlfn.XLOOKUP(O82,unique_list!F:F,unique_list!Q:Q)</f>
        <v>A-1.1-011</v>
      </c>
      <c r="R82" s="1220" t="s">
        <v>5747</v>
      </c>
      <c r="T82" s="1272">
        <f>N82-_xlfn.XLOOKUP(O82,'Section B - Private Patients'!T:T,'Section B - Private Patients'!K:K)</f>
        <v>-8.4000000000000057</v>
      </c>
      <c r="U82" s="1212" t="str">
        <f t="shared" si="10"/>
        <v>B</v>
      </c>
    </row>
    <row r="83" spans="1:21" x14ac:dyDescent="0.25">
      <c r="A83" s="1212" t="s">
        <v>5711</v>
      </c>
      <c r="B83" s="1212" t="str">
        <f t="shared" si="6"/>
        <v>B</v>
      </c>
      <c r="C83" s="1212" t="s">
        <v>885</v>
      </c>
      <c r="D83" s="1212" t="s">
        <v>884</v>
      </c>
      <c r="E83" s="1212">
        <v>90007590</v>
      </c>
      <c r="F83" s="1242">
        <f t="shared" si="7"/>
        <v>45005</v>
      </c>
      <c r="G83" s="1242">
        <f t="shared" si="8"/>
        <v>45189</v>
      </c>
      <c r="H83" s="1250" t="s">
        <v>5665</v>
      </c>
      <c r="N83" s="1244">
        <f t="shared" si="9"/>
        <v>211.55</v>
      </c>
      <c r="O83" s="1212" t="s">
        <v>5077</v>
      </c>
      <c r="P83" s="1212" t="str">
        <f>_xlfn.XLOOKUP(O83,unique_list!F:F,unique_list!P:P)</f>
        <v>LINKED</v>
      </c>
      <c r="Q83" s="1219" t="str">
        <f>_xlfn.XLOOKUP(O83,unique_list!F:F,unique_list!Q:Q)</f>
        <v>B-1.1-029</v>
      </c>
      <c r="R83" s="1220" t="s">
        <v>5718</v>
      </c>
      <c r="S83" s="1220" t="s">
        <v>5748</v>
      </c>
      <c r="T83" s="1272">
        <f>N83-_xlfn.XLOOKUP(O83,'Section B - Private Patients'!T:T,'Section B - Private Patients'!K:K)</f>
        <v>-13.199999999999989</v>
      </c>
      <c r="U83" s="1212" t="str">
        <f t="shared" si="10"/>
        <v>B</v>
      </c>
    </row>
    <row r="84" spans="1:21" x14ac:dyDescent="0.25">
      <c r="A84" s="1212" t="s">
        <v>5711</v>
      </c>
      <c r="B84" s="1212" t="str">
        <f t="shared" si="6"/>
        <v>B</v>
      </c>
      <c r="C84" s="1212" t="s">
        <v>887</v>
      </c>
      <c r="D84" s="1212" t="s">
        <v>886</v>
      </c>
      <c r="E84" s="1212">
        <v>90006583</v>
      </c>
      <c r="F84" s="1242">
        <f t="shared" si="7"/>
        <v>45005</v>
      </c>
      <c r="G84" s="1242">
        <f t="shared" si="8"/>
        <v>45189</v>
      </c>
      <c r="H84" s="1250" t="s">
        <v>5665</v>
      </c>
      <c r="N84" s="1244">
        <f t="shared" si="9"/>
        <v>211.55</v>
      </c>
      <c r="O84" s="1212" t="s">
        <v>5078</v>
      </c>
      <c r="P84" s="1212" t="str">
        <f>_xlfn.XLOOKUP(O84,unique_list!F:F,unique_list!P:P)</f>
        <v>LINKED</v>
      </c>
      <c r="Q84" s="1219" t="str">
        <f>_xlfn.XLOOKUP(O84,unique_list!F:F,unique_list!Q:Q)</f>
        <v>B-1.1-029</v>
      </c>
      <c r="R84" s="1220" t="s">
        <v>5718</v>
      </c>
      <c r="S84" s="1220" t="s">
        <v>5748</v>
      </c>
      <c r="T84" s="1272">
        <f>N84-_xlfn.XLOOKUP(O84,'Section B - Private Patients'!T:T,'Section B - Private Patients'!K:K)</f>
        <v>-13.199999999999989</v>
      </c>
      <c r="U84" s="1212" t="str">
        <f t="shared" si="10"/>
        <v>B</v>
      </c>
    </row>
    <row r="85" spans="1:21" x14ac:dyDescent="0.25">
      <c r="A85" s="1212" t="s">
        <v>5711</v>
      </c>
      <c r="B85" s="1212" t="str">
        <f t="shared" si="6"/>
        <v>B</v>
      </c>
      <c r="C85" s="1212" t="s">
        <v>889</v>
      </c>
      <c r="D85" s="1212" t="s">
        <v>888</v>
      </c>
      <c r="E85" s="1212">
        <v>90007592</v>
      </c>
      <c r="F85" s="1242">
        <f t="shared" si="7"/>
        <v>45005</v>
      </c>
      <c r="G85" s="1242">
        <f t="shared" si="8"/>
        <v>45189</v>
      </c>
      <c r="H85" s="1250" t="s">
        <v>5665</v>
      </c>
      <c r="N85" s="1244">
        <f t="shared" si="9"/>
        <v>194.75</v>
      </c>
      <c r="O85" s="1212" t="s">
        <v>5081</v>
      </c>
      <c r="P85" s="1212" t="str">
        <f>_xlfn.XLOOKUP(O85,unique_list!F:F,unique_list!P:P)</f>
        <v>LINKED-X</v>
      </c>
      <c r="Q85" s="1219" t="str">
        <f>_xlfn.XLOOKUP(O85,unique_list!F:F,unique_list!Q:Q)</f>
        <v>C-1.1-012</v>
      </c>
      <c r="R85" s="1220" t="s">
        <v>5718</v>
      </c>
      <c r="S85" s="1220" t="s">
        <v>5749</v>
      </c>
      <c r="T85" s="1272">
        <f>N85-_xlfn.XLOOKUP(O85,'Section B - Private Patients'!T:T,'Section B - Private Patients'!K:K)</f>
        <v>-11.25</v>
      </c>
      <c r="U85" s="1212" t="str">
        <f t="shared" si="10"/>
        <v>B</v>
      </c>
    </row>
    <row r="86" spans="1:21" x14ac:dyDescent="0.25">
      <c r="A86" s="1212" t="s">
        <v>5711</v>
      </c>
      <c r="B86" s="1212" t="str">
        <f t="shared" si="6"/>
        <v>B</v>
      </c>
      <c r="C86" s="1212" t="s">
        <v>894</v>
      </c>
      <c r="D86" s="1212" t="s">
        <v>893</v>
      </c>
      <c r="E86" s="1212">
        <v>90006080</v>
      </c>
      <c r="F86" s="1242">
        <f t="shared" si="7"/>
        <v>45005</v>
      </c>
      <c r="G86" s="1242">
        <f t="shared" si="8"/>
        <v>45189</v>
      </c>
      <c r="H86" s="1250" t="s">
        <v>5665</v>
      </c>
      <c r="N86" s="1244">
        <f t="shared" si="9"/>
        <v>211.55</v>
      </c>
      <c r="O86" s="1212" t="s">
        <v>5084</v>
      </c>
      <c r="P86" s="1212" t="str">
        <f>_xlfn.XLOOKUP(O86,unique_list!F:F,unique_list!P:P)</f>
        <v>LINKED-X</v>
      </c>
      <c r="Q86" s="1219" t="str">
        <f>_xlfn.XLOOKUP(O86,unique_list!F:F,unique_list!Q:Q)</f>
        <v>C-1.1-011</v>
      </c>
      <c r="R86" s="1220" t="s">
        <v>5718</v>
      </c>
      <c r="S86" s="1220" t="s">
        <v>5750</v>
      </c>
      <c r="T86" s="1272">
        <f>N86-_xlfn.XLOOKUP(O86,'Section B - Private Patients'!T:T,'Section B - Private Patients'!K:K)</f>
        <v>-13.199999999999989</v>
      </c>
      <c r="U86" s="1212" t="str">
        <f t="shared" si="10"/>
        <v>B</v>
      </c>
    </row>
    <row r="87" spans="1:21" x14ac:dyDescent="0.25">
      <c r="A87" s="1212" t="s">
        <v>5711</v>
      </c>
      <c r="B87" s="1212" t="str">
        <f t="shared" si="6"/>
        <v>B</v>
      </c>
      <c r="C87" s="1212" t="s">
        <v>922</v>
      </c>
      <c r="D87" s="1212" t="s">
        <v>921</v>
      </c>
      <c r="E87" s="1212">
        <v>90006588</v>
      </c>
      <c r="F87" s="1242">
        <f t="shared" si="7"/>
        <v>45005</v>
      </c>
      <c r="G87" s="1242">
        <f t="shared" si="8"/>
        <v>45189</v>
      </c>
      <c r="H87" s="1250" t="s">
        <v>5665</v>
      </c>
      <c r="N87" s="1244">
        <f t="shared" si="9"/>
        <v>70.55</v>
      </c>
      <c r="O87" s="1212" t="s">
        <v>5089</v>
      </c>
      <c r="P87" s="1212" t="str">
        <f>_xlfn.XLOOKUP(O87,unique_list!F:F,unique_list!P:P)</f>
        <v>LINKED-X</v>
      </c>
      <c r="Q87" s="1219" t="str">
        <f>_xlfn.XLOOKUP(O87,unique_list!F:F,unique_list!Q:Q)</f>
        <v>A-1.1-011</v>
      </c>
      <c r="R87" s="1220" t="s">
        <v>5751</v>
      </c>
      <c r="T87" s="1272">
        <f>N87-_xlfn.XLOOKUP(O87,'Section B - Private Patients'!T:T,'Section B - Private Patients'!K:K)</f>
        <v>-8.4000000000000057</v>
      </c>
      <c r="U87" s="1212" t="str">
        <f t="shared" si="10"/>
        <v>B</v>
      </c>
    </row>
    <row r="88" spans="1:21" x14ac:dyDescent="0.25">
      <c r="A88" s="1212" t="s">
        <v>5711</v>
      </c>
      <c r="B88" s="1212" t="str">
        <f t="shared" si="6"/>
        <v>B</v>
      </c>
      <c r="C88" s="1212" t="s">
        <v>928</v>
      </c>
      <c r="D88" s="1212" t="s">
        <v>927</v>
      </c>
      <c r="E88" s="1212">
        <v>90007601</v>
      </c>
      <c r="F88" s="1242">
        <f t="shared" si="7"/>
        <v>45005</v>
      </c>
      <c r="G88" s="1242">
        <f t="shared" si="8"/>
        <v>45189</v>
      </c>
      <c r="H88" s="1250" t="s">
        <v>5665</v>
      </c>
      <c r="N88" s="1244">
        <f t="shared" si="9"/>
        <v>53.75</v>
      </c>
      <c r="O88" s="1212" t="s">
        <v>5090</v>
      </c>
      <c r="P88" s="1212" t="str">
        <f>_xlfn.XLOOKUP(O88,unique_list!F:F,unique_list!P:P)</f>
        <v>LINKED-X</v>
      </c>
      <c r="Q88" s="1219" t="str">
        <f>_xlfn.XLOOKUP(O88,unique_list!F:F,unique_list!Q:Q)</f>
        <v>C-1.1-002</v>
      </c>
      <c r="R88" s="1220" t="s">
        <v>5752</v>
      </c>
      <c r="T88" s="1272">
        <f>N88-_xlfn.XLOOKUP(O88,'Section B - Private Patients'!T:T,'Section B - Private Patients'!K:K)</f>
        <v>-6.4500000000000028</v>
      </c>
      <c r="U88" s="1212" t="str">
        <f t="shared" si="10"/>
        <v>B</v>
      </c>
    </row>
    <row r="89" spans="1:21" x14ac:dyDescent="0.25">
      <c r="A89" s="1212" t="s">
        <v>5711</v>
      </c>
      <c r="B89" s="1212" t="str">
        <f t="shared" si="6"/>
        <v>B</v>
      </c>
      <c r="C89" s="1212" t="s">
        <v>930</v>
      </c>
      <c r="D89" s="1212" t="s">
        <v>929</v>
      </c>
      <c r="E89" s="1212">
        <v>90006082</v>
      </c>
      <c r="F89" s="1242">
        <f t="shared" si="7"/>
        <v>45005</v>
      </c>
      <c r="G89" s="1242">
        <f t="shared" si="8"/>
        <v>45189</v>
      </c>
      <c r="H89" s="1250" t="s">
        <v>5665</v>
      </c>
      <c r="N89" s="1244">
        <f t="shared" si="9"/>
        <v>70.55</v>
      </c>
      <c r="O89" s="1212" t="s">
        <v>5091</v>
      </c>
      <c r="P89" s="1212" t="str">
        <f>_xlfn.XLOOKUP(O89,unique_list!F:F,unique_list!P:P)</f>
        <v>LINKED-X</v>
      </c>
      <c r="Q89" s="1219" t="str">
        <f>_xlfn.XLOOKUP(O89,unique_list!F:F,unique_list!Q:Q)</f>
        <v>C-1.1-001</v>
      </c>
      <c r="R89" s="1220" t="s">
        <v>5753</v>
      </c>
      <c r="T89" s="1272">
        <f>N89-_xlfn.XLOOKUP(O89,'Section B - Private Patients'!T:T,'Section B - Private Patients'!K:K)</f>
        <v>-8.4000000000000057</v>
      </c>
      <c r="U89" s="1212" t="str">
        <f t="shared" si="10"/>
        <v>B</v>
      </c>
    </row>
    <row r="90" spans="1:21" x14ac:dyDescent="0.25">
      <c r="A90" s="1212" t="s">
        <v>1914</v>
      </c>
      <c r="B90" s="1212" t="str">
        <f t="shared" si="6"/>
        <v>B</v>
      </c>
      <c r="C90" s="1212" t="s">
        <v>5732</v>
      </c>
      <c r="D90" s="1212" t="s">
        <v>890</v>
      </c>
      <c r="E90" s="1212">
        <v>90006584</v>
      </c>
      <c r="F90" s="1242">
        <f t="shared" si="7"/>
        <v>45005</v>
      </c>
      <c r="G90" s="1242">
        <f t="shared" si="8"/>
        <v>45189</v>
      </c>
      <c r="H90" s="1250" t="s">
        <v>5665</v>
      </c>
      <c r="N90" s="1244">
        <f t="shared" si="9"/>
        <v>158.35</v>
      </c>
      <c r="O90" s="1212" t="s">
        <v>5082</v>
      </c>
      <c r="P90" s="1212" t="str">
        <f>_xlfn.XLOOKUP(O90,unique_list!F:F,unique_list!P:P)</f>
        <v>LINKED-X</v>
      </c>
      <c r="Q90" s="1219" t="str">
        <f>_xlfn.XLOOKUP(O90,unique_list!F:F,unique_list!Q:Q)</f>
        <v>C-1.2-011</v>
      </c>
      <c r="T90" s="1272">
        <f>N90-_xlfn.XLOOKUP(O90,'Section B - Private Patients'!T:T,'Section B - Private Patients'!K:K)</f>
        <v>-6.2000000000000171</v>
      </c>
      <c r="U90" s="1212" t="str">
        <f t="shared" si="10"/>
        <v>B</v>
      </c>
    </row>
    <row r="91" spans="1:21" x14ac:dyDescent="0.25">
      <c r="A91" s="1212" t="s">
        <v>1914</v>
      </c>
      <c r="B91" s="1212" t="str">
        <f t="shared" si="6"/>
        <v>C</v>
      </c>
      <c r="C91" s="1212" t="s">
        <v>1490</v>
      </c>
      <c r="D91" s="1212" t="s">
        <v>1489</v>
      </c>
      <c r="E91" s="1212">
        <v>90007167</v>
      </c>
      <c r="F91" s="1242">
        <f t="shared" si="7"/>
        <v>45005</v>
      </c>
      <c r="G91" s="1242">
        <f t="shared" si="8"/>
        <v>45189</v>
      </c>
      <c r="H91" s="1250" t="s">
        <v>5665</v>
      </c>
      <c r="N91" s="1244">
        <f t="shared" si="9"/>
        <v>70.55</v>
      </c>
      <c r="O91" s="1212" t="s">
        <v>5260</v>
      </c>
      <c r="P91" s="1212" t="str">
        <f>_xlfn.XLOOKUP(O91,unique_list!F:F,unique_list!P:P)</f>
        <v>LINKED</v>
      </c>
      <c r="Q91" s="1219" t="str">
        <f>_xlfn.XLOOKUP(O91,unique_list!F:F,unique_list!Q:Q)</f>
        <v>C-1.1-001</v>
      </c>
      <c r="R91" s="1220" t="s">
        <v>5727</v>
      </c>
      <c r="T91" s="1272">
        <f>N91-_xlfn.XLOOKUP(O91,'Section C - Psych &amp; Mental Hlth'!T:T,'Section C - Psych &amp; Mental Hlth'!K:K)</f>
        <v>-8.4000000000000057</v>
      </c>
      <c r="U91" s="1212" t="str">
        <f t="shared" si="10"/>
        <v>C</v>
      </c>
    </row>
    <row r="92" spans="1:21" x14ac:dyDescent="0.25">
      <c r="A92" s="1212" t="s">
        <v>1914</v>
      </c>
      <c r="B92" s="1212" t="str">
        <f t="shared" si="6"/>
        <v>C</v>
      </c>
      <c r="C92" s="1212" t="s">
        <v>1488</v>
      </c>
      <c r="D92" s="1212" t="s">
        <v>1487</v>
      </c>
      <c r="E92" s="1212">
        <v>90005675</v>
      </c>
      <c r="F92" s="1242">
        <f t="shared" si="7"/>
        <v>45005</v>
      </c>
      <c r="G92" s="1242">
        <f t="shared" si="8"/>
        <v>45189</v>
      </c>
      <c r="H92" s="1250" t="s">
        <v>5665</v>
      </c>
      <c r="N92" s="1244">
        <f t="shared" si="9"/>
        <v>70.55</v>
      </c>
      <c r="O92" s="1212" t="s">
        <v>5261</v>
      </c>
      <c r="P92" s="1212" t="str">
        <f>_xlfn.XLOOKUP(O92,unique_list!F:F,unique_list!P:P)</f>
        <v>LINKED</v>
      </c>
      <c r="Q92" s="1219" t="str">
        <f>_xlfn.XLOOKUP(O92,unique_list!F:F,unique_list!Q:Q)</f>
        <v>C-1.1-001</v>
      </c>
      <c r="R92" s="1220" t="s">
        <v>5727</v>
      </c>
      <c r="T92" s="1272">
        <f>N92-_xlfn.XLOOKUP(O92,'Section C - Psych &amp; Mental Hlth'!T:T,'Section C - Psych &amp; Mental Hlth'!K:K)</f>
        <v>-8.4000000000000057</v>
      </c>
      <c r="U92" s="1212" t="str">
        <f t="shared" si="10"/>
        <v>C</v>
      </c>
    </row>
    <row r="93" spans="1:21" x14ac:dyDescent="0.25">
      <c r="A93" s="1212" t="s">
        <v>1914</v>
      </c>
      <c r="B93" s="1212" t="str">
        <f t="shared" si="6"/>
        <v>C</v>
      </c>
      <c r="C93" s="1212" t="s">
        <v>1505</v>
      </c>
      <c r="D93" s="1212" t="s">
        <v>1485</v>
      </c>
      <c r="E93" s="1212">
        <v>90007169</v>
      </c>
      <c r="F93" s="1242">
        <f t="shared" si="7"/>
        <v>45005</v>
      </c>
      <c r="G93" s="1242">
        <f t="shared" si="8"/>
        <v>45189</v>
      </c>
      <c r="H93" s="1250" t="s">
        <v>5665</v>
      </c>
      <c r="N93" s="1244">
        <f t="shared" si="9"/>
        <v>53.75</v>
      </c>
      <c r="O93" s="1212" t="s">
        <v>5264</v>
      </c>
      <c r="P93" s="1212" t="str">
        <f>_xlfn.XLOOKUP(O93,unique_list!F:F,unique_list!P:P)</f>
        <v>LINKED</v>
      </c>
      <c r="Q93" s="1219" t="str">
        <f>_xlfn.XLOOKUP(O93,unique_list!F:F,unique_list!Q:Q)</f>
        <v>C-1.1-002</v>
      </c>
      <c r="T93" s="1272">
        <f>N93-_xlfn.XLOOKUP(O93,'Section C - Psych &amp; Mental Hlth'!T:T,'Section C - Psych &amp; Mental Hlth'!K:K)</f>
        <v>-6.4500000000000028</v>
      </c>
      <c r="U93" s="1212" t="str">
        <f t="shared" si="10"/>
        <v>C</v>
      </c>
    </row>
    <row r="94" spans="1:21" x14ac:dyDescent="0.25">
      <c r="A94" s="1212" t="s">
        <v>1914</v>
      </c>
      <c r="B94" s="1212" t="str">
        <f t="shared" si="6"/>
        <v>C</v>
      </c>
      <c r="C94" s="1212" t="s">
        <v>1957</v>
      </c>
      <c r="D94" s="1212" t="s">
        <v>1509</v>
      </c>
      <c r="E94" s="1212">
        <v>90007170</v>
      </c>
      <c r="F94" s="1242">
        <f t="shared" si="7"/>
        <v>45005</v>
      </c>
      <c r="G94" s="1242">
        <f t="shared" si="8"/>
        <v>45189</v>
      </c>
      <c r="H94" s="1250" t="s">
        <v>5665</v>
      </c>
      <c r="N94" s="1244">
        <f t="shared" si="9"/>
        <v>70.55</v>
      </c>
      <c r="O94" s="1212" t="s">
        <v>5266</v>
      </c>
      <c r="P94" s="1212" t="str">
        <f>_xlfn.XLOOKUP(O94,unique_list!F:F,unique_list!P:P)</f>
        <v>LINKED</v>
      </c>
      <c r="Q94" s="1219" t="str">
        <f>_xlfn.XLOOKUP(O94,unique_list!F:F,unique_list!Q:Q)</f>
        <v>C-1.1-001</v>
      </c>
      <c r="R94" s="1220" t="s">
        <v>5754</v>
      </c>
      <c r="S94" s="1220" t="s">
        <v>5755</v>
      </c>
      <c r="T94" s="1272">
        <f>N94-_xlfn.XLOOKUP(O94,'Section C - Psych &amp; Mental Hlth'!T:T,'Section C - Psych &amp; Mental Hlth'!K:K)</f>
        <v>-8.4000000000000057</v>
      </c>
      <c r="U94" s="1212" t="str">
        <f t="shared" si="10"/>
        <v>C</v>
      </c>
    </row>
    <row r="95" spans="1:21" x14ac:dyDescent="0.25">
      <c r="A95" s="1212" t="s">
        <v>1914</v>
      </c>
      <c r="B95" s="1212" t="str">
        <f t="shared" si="6"/>
        <v>C</v>
      </c>
      <c r="C95" s="1212" t="s">
        <v>1499</v>
      </c>
      <c r="D95" s="1212" t="s">
        <v>1498</v>
      </c>
      <c r="E95" s="1212">
        <v>90007172</v>
      </c>
      <c r="F95" s="1242">
        <f t="shared" si="7"/>
        <v>45005</v>
      </c>
      <c r="G95" s="1242">
        <f t="shared" si="8"/>
        <v>45189</v>
      </c>
      <c r="H95" s="1250" t="s">
        <v>5665</v>
      </c>
      <c r="N95" s="1244">
        <f t="shared" si="9"/>
        <v>70.55</v>
      </c>
      <c r="O95" s="1212" t="s">
        <v>5268</v>
      </c>
      <c r="P95" s="1212" t="str">
        <f>_xlfn.XLOOKUP(O95,unique_list!F:F,unique_list!P:P)</f>
        <v>LINKED</v>
      </c>
      <c r="Q95" s="1219" t="str">
        <f>_xlfn.XLOOKUP(O95,unique_list!F:F,unique_list!Q:Q)</f>
        <v>C-1.1-001</v>
      </c>
      <c r="R95" s="1220" t="s">
        <v>5724</v>
      </c>
      <c r="T95" s="1272">
        <f>N95-_xlfn.XLOOKUP(O95,'Section C - Psych &amp; Mental Hlth'!T:T,'Section C - Psych &amp; Mental Hlth'!K:K)</f>
        <v>-8.4000000000000057</v>
      </c>
      <c r="U95" s="1212" t="str">
        <f t="shared" si="10"/>
        <v>C</v>
      </c>
    </row>
    <row r="96" spans="1:21" x14ac:dyDescent="0.25">
      <c r="A96" s="1212" t="s">
        <v>1914</v>
      </c>
      <c r="B96" s="1212" t="str">
        <f t="shared" si="6"/>
        <v>C</v>
      </c>
      <c r="C96" s="1212" t="s">
        <v>1513</v>
      </c>
      <c r="D96" s="1212" t="s">
        <v>1512</v>
      </c>
      <c r="E96" s="1212">
        <v>90006374</v>
      </c>
      <c r="F96" s="1242">
        <f t="shared" si="7"/>
        <v>45005</v>
      </c>
      <c r="G96" s="1242">
        <f t="shared" si="8"/>
        <v>45189</v>
      </c>
      <c r="H96" s="1250" t="s">
        <v>5665</v>
      </c>
      <c r="N96" s="1244">
        <f t="shared" si="9"/>
        <v>53.75</v>
      </c>
      <c r="O96" s="1212" t="s">
        <v>5269</v>
      </c>
      <c r="P96" s="1212" t="str">
        <f>_xlfn.XLOOKUP(O96,unique_list!F:F,unique_list!P:P)</f>
        <v>LINKED</v>
      </c>
      <c r="Q96" s="1219" t="str">
        <f>_xlfn.XLOOKUP(O96,unique_list!F:F,unique_list!Q:Q)</f>
        <v>C-1.1-002</v>
      </c>
      <c r="R96" s="1220" t="s">
        <v>5724</v>
      </c>
      <c r="T96" s="1272">
        <f>N96-_xlfn.XLOOKUP(O96,'Section C - Psych &amp; Mental Hlth'!T:T,'Section C - Psych &amp; Mental Hlth'!K:K)</f>
        <v>-6.4500000000000028</v>
      </c>
      <c r="U96" s="1212" t="str">
        <f t="shared" si="10"/>
        <v>C</v>
      </c>
    </row>
    <row r="97" spans="1:21" x14ac:dyDescent="0.25">
      <c r="A97" s="1212" t="s">
        <v>1914</v>
      </c>
      <c r="B97" s="1212" t="str">
        <f t="shared" si="6"/>
        <v>C</v>
      </c>
      <c r="C97" s="1212" t="s">
        <v>1515</v>
      </c>
      <c r="D97" s="1212" t="s">
        <v>1514</v>
      </c>
      <c r="E97" s="1212">
        <v>90007174</v>
      </c>
      <c r="F97" s="1242">
        <f t="shared" si="7"/>
        <v>45005</v>
      </c>
      <c r="G97" s="1242">
        <f t="shared" si="8"/>
        <v>45189</v>
      </c>
      <c r="H97" s="1250" t="s">
        <v>5665</v>
      </c>
      <c r="N97" s="1244">
        <f t="shared" si="9"/>
        <v>53.75</v>
      </c>
      <c r="O97" s="1212" t="s">
        <v>5273</v>
      </c>
      <c r="P97" s="1212" t="str">
        <f>_xlfn.XLOOKUP(O97,unique_list!F:F,unique_list!P:P)</f>
        <v>LINKED</v>
      </c>
      <c r="Q97" s="1219" t="str">
        <f>_xlfn.XLOOKUP(O97,unique_list!F:F,unique_list!Q:Q)</f>
        <v>C-1.1-002</v>
      </c>
      <c r="R97" s="1220" t="s">
        <v>5718</v>
      </c>
      <c r="S97" s="1220" t="s">
        <v>5729</v>
      </c>
      <c r="T97" s="1272">
        <f>N97-_xlfn.XLOOKUP(O97,'Section C - Psych &amp; Mental Hlth'!T:T,'Section C - Psych &amp; Mental Hlth'!K:K)</f>
        <v>-6.4500000000000028</v>
      </c>
      <c r="U97" s="1212" t="str">
        <f t="shared" si="10"/>
        <v>C</v>
      </c>
    </row>
    <row r="98" spans="1:21" x14ac:dyDescent="0.25">
      <c r="A98" s="1212" t="s">
        <v>1914</v>
      </c>
      <c r="B98" s="1212" t="str">
        <f t="shared" si="6"/>
        <v>C</v>
      </c>
      <c r="C98" s="1212" t="s">
        <v>1533</v>
      </c>
      <c r="D98" s="1212" t="s">
        <v>1532</v>
      </c>
      <c r="E98" s="1212">
        <v>90006375</v>
      </c>
      <c r="F98" s="1242">
        <f t="shared" si="7"/>
        <v>45005</v>
      </c>
      <c r="G98" s="1242">
        <f t="shared" si="8"/>
        <v>45189</v>
      </c>
      <c r="H98" s="1250" t="s">
        <v>5665</v>
      </c>
      <c r="N98" s="1244">
        <f t="shared" si="9"/>
        <v>17.350000000000001</v>
      </c>
      <c r="O98" s="1212" t="s">
        <v>5274</v>
      </c>
      <c r="P98" s="1212" t="str">
        <f>_xlfn.XLOOKUP(O98,unique_list!F:F,unique_list!P:P)</f>
        <v>LINKED</v>
      </c>
      <c r="Q98" s="1219" t="str">
        <f>_xlfn.XLOOKUP(O98,unique_list!F:F,unique_list!Q:Q)</f>
        <v>C-1.1-005</v>
      </c>
      <c r="R98" s="1220" t="s">
        <v>5724</v>
      </c>
      <c r="T98" s="1272">
        <f>N98-_xlfn.XLOOKUP(O98,'Section C - Psych &amp; Mental Hlth'!T:T,'Section C - Psych &amp; Mental Hlth'!K:K)</f>
        <v>-1.3999999999999986</v>
      </c>
      <c r="U98" s="1212" t="str">
        <f t="shared" si="10"/>
        <v>C</v>
      </c>
    </row>
    <row r="99" spans="1:21" x14ac:dyDescent="0.25">
      <c r="A99" s="1212" t="s">
        <v>1914</v>
      </c>
      <c r="B99" s="1212" t="str">
        <f t="shared" si="6"/>
        <v>C</v>
      </c>
      <c r="C99" s="1212" t="s">
        <v>1535</v>
      </c>
      <c r="D99" s="1212" t="s">
        <v>1534</v>
      </c>
      <c r="E99" s="1212">
        <v>90007175</v>
      </c>
      <c r="F99" s="1242">
        <f t="shared" si="7"/>
        <v>45005</v>
      </c>
      <c r="G99" s="1242">
        <f t="shared" si="8"/>
        <v>45189</v>
      </c>
      <c r="H99" s="1250" t="s">
        <v>5665</v>
      </c>
      <c r="N99" s="1244">
        <f t="shared" si="9"/>
        <v>17.350000000000001</v>
      </c>
      <c r="O99" s="1212" t="s">
        <v>5275</v>
      </c>
      <c r="P99" s="1212" t="str">
        <f>_xlfn.XLOOKUP(O99,unique_list!F:F,unique_list!P:P)</f>
        <v>LINKED</v>
      </c>
      <c r="Q99" s="1219" t="str">
        <f>_xlfn.XLOOKUP(O99,unique_list!F:F,unique_list!Q:Q)</f>
        <v>C-1.1-005</v>
      </c>
      <c r="T99" s="1272">
        <f>N99-_xlfn.XLOOKUP(O99,'Section C - Psych &amp; Mental Hlth'!T:T,'Section C - Psych &amp; Mental Hlth'!K:K)</f>
        <v>-1.3999999999999986</v>
      </c>
      <c r="U99" s="1212" t="str">
        <f t="shared" si="10"/>
        <v>C</v>
      </c>
    </row>
    <row r="100" spans="1:21" x14ac:dyDescent="0.25">
      <c r="A100" s="1212" t="s">
        <v>1914</v>
      </c>
      <c r="B100" s="1212" t="str">
        <f t="shared" si="6"/>
        <v>C</v>
      </c>
      <c r="C100" s="1212" t="s">
        <v>1522</v>
      </c>
      <c r="D100" s="1212" t="s">
        <v>1521</v>
      </c>
      <c r="E100" s="1212">
        <v>90005588</v>
      </c>
      <c r="F100" s="1242">
        <f t="shared" si="7"/>
        <v>45005</v>
      </c>
      <c r="G100" s="1242">
        <f t="shared" si="8"/>
        <v>45189</v>
      </c>
      <c r="H100" s="1250" t="s">
        <v>5665</v>
      </c>
      <c r="N100" s="1244">
        <f t="shared" si="9"/>
        <v>194.75</v>
      </c>
      <c r="O100" s="1212" t="s">
        <v>5276</v>
      </c>
      <c r="P100" s="1212" t="str">
        <f>_xlfn.XLOOKUP(O100,unique_list!F:F,unique_list!P:P)</f>
        <v>LINKED</v>
      </c>
      <c r="Q100" s="1219" t="str">
        <f>_xlfn.XLOOKUP(O100,unique_list!F:F,unique_list!Q:Q)</f>
        <v>C-1.1-012</v>
      </c>
      <c r="T100" s="1272">
        <f>N100-_xlfn.XLOOKUP(O100,'Section C - Psych &amp; Mental Hlth'!T:T,'Section C - Psych &amp; Mental Hlth'!K:K)</f>
        <v>-11.25</v>
      </c>
      <c r="U100" s="1212" t="str">
        <f t="shared" si="10"/>
        <v>C</v>
      </c>
    </row>
    <row r="101" spans="1:21" x14ac:dyDescent="0.25">
      <c r="A101" s="1212" t="s">
        <v>1914</v>
      </c>
      <c r="B101" s="1212" t="str">
        <f t="shared" si="6"/>
        <v>C</v>
      </c>
      <c r="C101" s="1212" t="s">
        <v>1524</v>
      </c>
      <c r="D101" s="1212" t="s">
        <v>1523</v>
      </c>
      <c r="E101" s="1212">
        <v>90007176</v>
      </c>
      <c r="F101" s="1242">
        <f t="shared" si="7"/>
        <v>45005</v>
      </c>
      <c r="G101" s="1242">
        <f t="shared" si="8"/>
        <v>45189</v>
      </c>
      <c r="H101" s="1250" t="s">
        <v>5665</v>
      </c>
      <c r="N101" s="1244">
        <f t="shared" si="9"/>
        <v>53.75</v>
      </c>
      <c r="O101" s="1212" t="s">
        <v>5277</v>
      </c>
      <c r="P101" s="1212" t="str">
        <f>_xlfn.XLOOKUP(O101,unique_list!F:F,unique_list!P:P)</f>
        <v>LINKED</v>
      </c>
      <c r="Q101" s="1219" t="str">
        <f>_xlfn.XLOOKUP(O101,unique_list!F:F,unique_list!Q:Q)</f>
        <v>C-1.1-002</v>
      </c>
      <c r="T101" s="1272">
        <f>N101-_xlfn.XLOOKUP(O101,'Section C - Psych &amp; Mental Hlth'!T:T,'Section C - Psych &amp; Mental Hlth'!K:K)</f>
        <v>-6.4500000000000028</v>
      </c>
      <c r="U101" s="1212" t="str">
        <f t="shared" si="10"/>
        <v>C</v>
      </c>
    </row>
    <row r="102" spans="1:21" x14ac:dyDescent="0.25">
      <c r="A102" s="1212" t="s">
        <v>1914</v>
      </c>
      <c r="B102" s="1212" t="str">
        <f t="shared" si="6"/>
        <v>C</v>
      </c>
      <c r="C102" s="1212" t="s">
        <v>1531</v>
      </c>
      <c r="D102" s="1212" t="s">
        <v>1530</v>
      </c>
      <c r="E102" s="1212">
        <v>90007177</v>
      </c>
      <c r="F102" s="1242">
        <f t="shared" si="7"/>
        <v>45005</v>
      </c>
      <c r="G102" s="1242">
        <f t="shared" si="8"/>
        <v>45189</v>
      </c>
      <c r="H102" s="1250" t="s">
        <v>5665</v>
      </c>
      <c r="N102" s="1244">
        <f t="shared" si="9"/>
        <v>17.350000000000001</v>
      </c>
      <c r="O102" s="1212" t="s">
        <v>5278</v>
      </c>
      <c r="P102" s="1212" t="str">
        <f>_xlfn.XLOOKUP(O102,unique_list!F:F,unique_list!P:P)</f>
        <v>LINKED</v>
      </c>
      <c r="Q102" s="1219" t="str">
        <f>_xlfn.XLOOKUP(O102,unique_list!F:F,unique_list!Q:Q)</f>
        <v>C-1.1-005</v>
      </c>
      <c r="T102" s="1272">
        <f>N102-_xlfn.XLOOKUP(O102,'Section C - Psych &amp; Mental Hlth'!T:T,'Section C - Psych &amp; Mental Hlth'!K:K)</f>
        <v>-1.3999999999999986</v>
      </c>
      <c r="U102" s="1212" t="str">
        <f t="shared" si="10"/>
        <v>C</v>
      </c>
    </row>
    <row r="103" spans="1:21" x14ac:dyDescent="0.25">
      <c r="A103" s="1212" t="s">
        <v>5625</v>
      </c>
      <c r="B103" s="1212" t="str">
        <f t="shared" si="6"/>
        <v>D</v>
      </c>
      <c r="C103" s="1212" t="s">
        <v>1378</v>
      </c>
      <c r="D103" s="1212" t="s">
        <v>1946</v>
      </c>
      <c r="E103" s="1212">
        <v>90006378</v>
      </c>
      <c r="F103" s="1242">
        <f t="shared" si="7"/>
        <v>45005</v>
      </c>
      <c r="G103" s="1242">
        <f t="shared" si="8"/>
        <v>45189</v>
      </c>
      <c r="H103" s="1250" t="s">
        <v>5665</v>
      </c>
      <c r="N103" s="1244">
        <f t="shared" si="9"/>
        <v>58.98</v>
      </c>
      <c r="O103" s="1212" t="s">
        <v>5285</v>
      </c>
      <c r="P103" s="1212" t="str">
        <f>_xlfn.XLOOKUP(O103,unique_list!F:F,unique_list!P:P)</f>
        <v>LINKED</v>
      </c>
      <c r="Q103" s="1219" t="str">
        <f>_xlfn.XLOOKUP(O103,unique_list!F:F,unique_list!Q:Q)</f>
        <v>D-1.1-004</v>
      </c>
      <c r="R103" s="1220" t="s">
        <v>5738</v>
      </c>
      <c r="T103" s="1272">
        <f>N103-_xlfn.XLOOKUP(O103,'Section D - Res Com.Care, MPHS '!T:T,'Section D - Res Com.Care, MPHS '!K:K)</f>
        <v>-4.8400000000000034</v>
      </c>
      <c r="U103" s="1212" t="str">
        <f t="shared" si="10"/>
        <v>D</v>
      </c>
    </row>
    <row r="104" spans="1:21" x14ac:dyDescent="0.25">
      <c r="A104" s="1212" t="s">
        <v>5625</v>
      </c>
      <c r="B104" s="1212" t="str">
        <f t="shared" si="6"/>
        <v>D</v>
      </c>
      <c r="C104" s="1212" t="s">
        <v>1394</v>
      </c>
      <c r="D104" s="1212" t="s">
        <v>1393</v>
      </c>
      <c r="E104" s="1212">
        <v>90007181</v>
      </c>
      <c r="F104" s="1242">
        <f t="shared" si="7"/>
        <v>45005</v>
      </c>
      <c r="G104" s="1242">
        <f t="shared" si="8"/>
        <v>45189</v>
      </c>
      <c r="H104" s="1250" t="s">
        <v>5665</v>
      </c>
      <c r="N104" s="1244">
        <f t="shared" si="9"/>
        <v>58.98</v>
      </c>
      <c r="O104" s="1212" t="s">
        <v>5286</v>
      </c>
      <c r="P104" s="1212" t="str">
        <f>_xlfn.XLOOKUP(O104,unique_list!F:F,unique_list!P:P)</f>
        <v>LINKED</v>
      </c>
      <c r="Q104" s="1219" t="str">
        <f>_xlfn.XLOOKUP(O104,unique_list!F:F,unique_list!Q:Q)</f>
        <v>D-1.1-004</v>
      </c>
      <c r="R104" s="1220" t="s">
        <v>5738</v>
      </c>
      <c r="T104" s="1272">
        <f>N104-_xlfn.XLOOKUP(O104,'Section D - Res Com.Care, MPHS '!T:T,'Section D - Res Com.Care, MPHS '!K:K)</f>
        <v>-4.8400000000000034</v>
      </c>
      <c r="U104" s="1212" t="str">
        <f t="shared" si="10"/>
        <v>D</v>
      </c>
    </row>
    <row r="105" spans="1:21" x14ac:dyDescent="0.25">
      <c r="A105" s="1212" t="s">
        <v>5625</v>
      </c>
      <c r="B105" s="1212" t="str">
        <f t="shared" si="6"/>
        <v>D</v>
      </c>
      <c r="C105" s="1212" t="s">
        <v>1401</v>
      </c>
      <c r="D105" s="1212" t="s">
        <v>1400</v>
      </c>
      <c r="E105" s="1212">
        <v>90005978</v>
      </c>
      <c r="F105" s="1242">
        <f t="shared" si="7"/>
        <v>45005</v>
      </c>
      <c r="G105" s="1242">
        <f t="shared" si="8"/>
        <v>45189</v>
      </c>
      <c r="H105" s="1250" t="s">
        <v>5665</v>
      </c>
      <c r="N105" s="1244">
        <f t="shared" si="9"/>
        <v>58.98</v>
      </c>
      <c r="O105" s="1212" t="s">
        <v>5295</v>
      </c>
      <c r="P105" s="1212" t="str">
        <f>_xlfn.XLOOKUP(O105,unique_list!F:F,unique_list!P:P)</f>
        <v>LINKED</v>
      </c>
      <c r="Q105" s="1219" t="str">
        <f>_xlfn.XLOOKUP(O105,unique_list!F:F,unique_list!Q:Q)</f>
        <v>D-1.1-004</v>
      </c>
      <c r="R105" s="1220" t="s">
        <v>5738</v>
      </c>
      <c r="T105" s="1272">
        <f>N105-_xlfn.XLOOKUP(O105,'Section D - Res Com.Care, MPHS '!T:T,'Section D - Res Com.Care, MPHS '!K:K)</f>
        <v>-4.8400000000000034</v>
      </c>
      <c r="U105" s="1212" t="str">
        <f t="shared" si="10"/>
        <v>D</v>
      </c>
    </row>
    <row r="106" spans="1:21" x14ac:dyDescent="0.25">
      <c r="A106" s="1212" t="s">
        <v>5625</v>
      </c>
      <c r="B106" s="1212" t="str">
        <f t="shared" si="6"/>
        <v>D</v>
      </c>
      <c r="C106" s="1212" t="s">
        <v>1419</v>
      </c>
      <c r="E106" s="1212">
        <v>90007190</v>
      </c>
      <c r="F106" s="1242">
        <f t="shared" si="7"/>
        <v>45005</v>
      </c>
      <c r="G106" s="1242">
        <f t="shared" si="8"/>
        <v>45189</v>
      </c>
      <c r="H106" s="1250" t="s">
        <v>5665</v>
      </c>
      <c r="N106" s="1244">
        <f t="shared" si="9"/>
        <v>12.14</v>
      </c>
      <c r="O106" s="1212" t="s">
        <v>5304</v>
      </c>
      <c r="P106" s="1212" t="str">
        <f>_xlfn.XLOOKUP(O106,unique_list!F:F,unique_list!P:P)</f>
        <v>LINKED</v>
      </c>
      <c r="Q106" s="1219" t="str">
        <f>_xlfn.XLOOKUP(O106,unique_list!F:F,unique_list!Q:Q)</f>
        <v>D-1.3-001</v>
      </c>
      <c r="R106" s="1220" t="s">
        <v>5756</v>
      </c>
      <c r="T106" s="1272">
        <f>N106-_xlfn.XLOOKUP(O106,'Section D - Res Com.Care, MPHS '!T:T,'Section D - Res Com.Care, MPHS '!K:K)</f>
        <v>-1</v>
      </c>
      <c r="U106" s="1212" t="str">
        <f t="shared" si="10"/>
        <v>D</v>
      </c>
    </row>
    <row r="107" spans="1:21" x14ac:dyDescent="0.25">
      <c r="A107" s="1212" t="s">
        <v>5625</v>
      </c>
      <c r="B107" s="1212" t="str">
        <f t="shared" si="6"/>
        <v>D</v>
      </c>
      <c r="C107" s="1212" t="s">
        <v>1421</v>
      </c>
      <c r="E107" s="1212">
        <v>90006392</v>
      </c>
      <c r="F107" s="1242">
        <f t="shared" si="7"/>
        <v>45005</v>
      </c>
      <c r="G107" s="1242">
        <f t="shared" si="8"/>
        <v>45189</v>
      </c>
      <c r="H107" s="1250" t="s">
        <v>5665</v>
      </c>
      <c r="N107" s="1244" t="e">
        <f>_xlfn.XLOOKUP(Q107,O:O,N:N)</f>
        <v>#N/A</v>
      </c>
      <c r="O107" s="1212" t="s">
        <v>5348</v>
      </c>
      <c r="P107" s="1212" t="e">
        <f>_xlfn.XLOOKUP(O107,unique_list!F:F,unique_list!P:P)</f>
        <v>#N/A</v>
      </c>
      <c r="Q107" s="1219" t="e">
        <f>_xlfn.XLOOKUP(O107,unique_list!F:F,unique_list!Q:Q)</f>
        <v>#N/A</v>
      </c>
      <c r="R107" s="1220" t="s">
        <v>5741</v>
      </c>
      <c r="S107" s="1220" t="s">
        <v>5734</v>
      </c>
      <c r="T107" s="1272" t="e">
        <f>N107-_xlfn.XLOOKUP(O107,'Section D - Res Com.Care, MPHS '!T:T,'Section D - Res Com.Care, MPHS '!K:K)</f>
        <v>#N/A</v>
      </c>
      <c r="U107" s="1212" t="str">
        <f t="shared" si="10"/>
        <v>D</v>
      </c>
    </row>
    <row r="108" spans="1:21" x14ac:dyDescent="0.25">
      <c r="A108" s="1212" t="s">
        <v>5625</v>
      </c>
      <c r="B108" s="1212" t="str">
        <f t="shared" si="6"/>
        <v>D</v>
      </c>
      <c r="C108" s="1212" t="s">
        <v>1422</v>
      </c>
      <c r="E108" s="1212">
        <v>90007209</v>
      </c>
      <c r="F108" s="1242">
        <f t="shared" si="7"/>
        <v>45005</v>
      </c>
      <c r="G108" s="1242">
        <f t="shared" si="8"/>
        <v>45189</v>
      </c>
      <c r="H108" s="1250" t="s">
        <v>5665</v>
      </c>
      <c r="N108" s="1244" t="e">
        <f t="shared" si="9"/>
        <v>#N/A</v>
      </c>
      <c r="O108" s="1212" t="s">
        <v>5349</v>
      </c>
      <c r="P108" s="1212" t="e">
        <f>_xlfn.XLOOKUP(O108,unique_list!F:F,unique_list!P:P)</f>
        <v>#N/A</v>
      </c>
      <c r="Q108" s="1219" t="e">
        <f>_xlfn.XLOOKUP(O108,unique_list!F:F,unique_list!Q:Q)</f>
        <v>#N/A</v>
      </c>
      <c r="R108" s="1220" t="s">
        <v>5742</v>
      </c>
      <c r="S108" s="1220" t="s">
        <v>5734</v>
      </c>
      <c r="T108" s="1272" t="e">
        <f>N108-_xlfn.XLOOKUP(O108,'Section D - Res Com.Care, MPHS '!T:T,'Section D - Res Com.Care, MPHS '!K:K)</f>
        <v>#N/A</v>
      </c>
      <c r="U108" s="1212" t="str">
        <f t="shared" si="10"/>
        <v>D</v>
      </c>
    </row>
    <row r="109" spans="1:21" x14ac:dyDescent="0.25">
      <c r="A109" s="1212" t="s">
        <v>5625</v>
      </c>
      <c r="B109" s="1212" t="str">
        <f t="shared" si="6"/>
        <v>D</v>
      </c>
      <c r="C109" s="1212" t="s">
        <v>1423</v>
      </c>
      <c r="E109" s="1212">
        <v>90005984</v>
      </c>
      <c r="F109" s="1242">
        <f t="shared" si="7"/>
        <v>45005</v>
      </c>
      <c r="G109" s="1242">
        <f t="shared" si="8"/>
        <v>45189</v>
      </c>
      <c r="H109" s="1250" t="s">
        <v>5665</v>
      </c>
      <c r="N109" s="1244" t="e">
        <f t="shared" si="9"/>
        <v>#N/A</v>
      </c>
      <c r="O109" s="1212" t="s">
        <v>5350</v>
      </c>
      <c r="P109" s="1212" t="e">
        <f>_xlfn.XLOOKUP(O109,unique_list!F:F,unique_list!P:P)</f>
        <v>#N/A</v>
      </c>
      <c r="Q109" s="1219" t="e">
        <f>_xlfn.XLOOKUP(O109,unique_list!F:F,unique_list!Q:Q)</f>
        <v>#N/A</v>
      </c>
      <c r="R109" s="1220" t="s">
        <v>5743</v>
      </c>
      <c r="S109" s="1220" t="s">
        <v>5734</v>
      </c>
      <c r="T109" s="1272" t="e">
        <f>N109-_xlfn.XLOOKUP(O109,'Section D - Res Com.Care, MPHS '!T:T,'Section D - Res Com.Care, MPHS '!K:K)</f>
        <v>#N/A</v>
      </c>
      <c r="U109" s="1212" t="str">
        <f t="shared" si="10"/>
        <v>D</v>
      </c>
    </row>
    <row r="110" spans="1:21" x14ac:dyDescent="0.25">
      <c r="A110" s="1212" t="s">
        <v>5625</v>
      </c>
      <c r="B110" s="1212" t="str">
        <f t="shared" si="6"/>
        <v>D</v>
      </c>
      <c r="C110" s="1212" t="s">
        <v>1424</v>
      </c>
      <c r="E110" s="1212">
        <v>90007210</v>
      </c>
      <c r="F110" s="1242">
        <f t="shared" si="7"/>
        <v>45005</v>
      </c>
      <c r="G110" s="1242">
        <f t="shared" si="8"/>
        <v>45189</v>
      </c>
      <c r="H110" s="1250" t="s">
        <v>5665</v>
      </c>
      <c r="N110" s="1244" t="e">
        <f t="shared" si="9"/>
        <v>#N/A</v>
      </c>
      <c r="O110" s="1212" t="s">
        <v>5351</v>
      </c>
      <c r="P110" s="1212" t="e">
        <f>_xlfn.XLOOKUP(O110,unique_list!F:F,unique_list!P:P)</f>
        <v>#N/A</v>
      </c>
      <c r="Q110" s="1219" t="e">
        <f>_xlfn.XLOOKUP(O110,unique_list!F:F,unique_list!Q:Q)</f>
        <v>#N/A</v>
      </c>
      <c r="R110" s="1220" t="s">
        <v>5741</v>
      </c>
      <c r="S110" s="1220" t="s">
        <v>5734</v>
      </c>
      <c r="T110" s="1272" t="e">
        <f>N110-_xlfn.XLOOKUP(O110,'Section D - Res Com.Care, MPHS '!T:T,'Section D - Res Com.Care, MPHS '!K:K)</f>
        <v>#N/A</v>
      </c>
      <c r="U110" s="1212" t="str">
        <f t="shared" si="10"/>
        <v>D</v>
      </c>
    </row>
    <row r="111" spans="1:21" x14ac:dyDescent="0.25">
      <c r="A111" s="1212" t="s">
        <v>5625</v>
      </c>
      <c r="B111" s="1212" t="str">
        <f t="shared" si="6"/>
        <v>D</v>
      </c>
      <c r="C111" s="1212" t="s">
        <v>1425</v>
      </c>
      <c r="E111" s="1212">
        <v>90006393</v>
      </c>
      <c r="F111" s="1242">
        <f t="shared" si="7"/>
        <v>45005</v>
      </c>
      <c r="G111" s="1242">
        <f t="shared" si="8"/>
        <v>45189</v>
      </c>
      <c r="H111" s="1250" t="s">
        <v>5665</v>
      </c>
      <c r="N111" s="1244" t="e">
        <f t="shared" si="9"/>
        <v>#N/A</v>
      </c>
      <c r="O111" s="1212" t="s">
        <v>5352</v>
      </c>
      <c r="P111" s="1212" t="e">
        <f>_xlfn.XLOOKUP(O111,unique_list!F:F,unique_list!P:P)</f>
        <v>#N/A</v>
      </c>
      <c r="Q111" s="1219" t="e">
        <f>_xlfn.XLOOKUP(O111,unique_list!F:F,unique_list!Q:Q)</f>
        <v>#N/A</v>
      </c>
      <c r="R111" s="1220" t="s">
        <v>5744</v>
      </c>
      <c r="S111" s="1220" t="s">
        <v>5734</v>
      </c>
      <c r="T111" s="1272" t="e">
        <f>N111-_xlfn.XLOOKUP(O111,'Section D - Res Com.Care, MPHS '!T:T,'Section D - Res Com.Care, MPHS '!K:K)</f>
        <v>#N/A</v>
      </c>
      <c r="U111" s="1212" t="str">
        <f t="shared" si="10"/>
        <v>D</v>
      </c>
    </row>
    <row r="112" spans="1:21" x14ac:dyDescent="0.25">
      <c r="A112" s="1212" t="s">
        <v>5625</v>
      </c>
      <c r="B112" s="1212" t="str">
        <f t="shared" si="6"/>
        <v>D</v>
      </c>
      <c r="C112" s="1212" t="s">
        <v>1426</v>
      </c>
      <c r="E112" s="1212">
        <v>90007211</v>
      </c>
      <c r="F112" s="1242">
        <f t="shared" si="7"/>
        <v>45005</v>
      </c>
      <c r="G112" s="1242">
        <f t="shared" si="8"/>
        <v>45189</v>
      </c>
      <c r="H112" s="1250" t="s">
        <v>5665</v>
      </c>
      <c r="N112" s="1244" t="e">
        <f t="shared" si="9"/>
        <v>#N/A</v>
      </c>
      <c r="O112" s="1212" t="s">
        <v>5353</v>
      </c>
      <c r="P112" s="1212" t="e">
        <f>_xlfn.XLOOKUP(O112,unique_list!F:F,unique_list!P:P)</f>
        <v>#N/A</v>
      </c>
      <c r="Q112" s="1219" t="e">
        <f>_xlfn.XLOOKUP(O112,unique_list!F:F,unique_list!Q:Q)</f>
        <v>#N/A</v>
      </c>
      <c r="R112" s="1220" t="s">
        <v>5757</v>
      </c>
      <c r="S112" s="1220" t="s">
        <v>5734</v>
      </c>
      <c r="T112" s="1272" t="e">
        <f>N112-_xlfn.XLOOKUP(O112,'Section D - Res Com.Care, MPHS '!T:T,'Section D - Res Com.Care, MPHS '!K:K)</f>
        <v>#N/A</v>
      </c>
      <c r="U112" s="1212" t="str">
        <f t="shared" si="10"/>
        <v>D</v>
      </c>
    </row>
    <row r="113" spans="1:21" x14ac:dyDescent="0.25">
      <c r="A113" s="1212" t="s">
        <v>5625</v>
      </c>
      <c r="B113" s="1212" t="str">
        <f t="shared" si="6"/>
        <v>D</v>
      </c>
      <c r="C113" s="1212" t="s">
        <v>1427</v>
      </c>
      <c r="E113" s="1212">
        <v>90005980</v>
      </c>
      <c r="F113" s="1242">
        <f t="shared" si="7"/>
        <v>45005</v>
      </c>
      <c r="G113" s="1242">
        <f t="shared" si="8"/>
        <v>45189</v>
      </c>
      <c r="H113" s="1250" t="s">
        <v>5665</v>
      </c>
      <c r="N113" s="1244" t="e">
        <f t="shared" si="9"/>
        <v>#N/A</v>
      </c>
      <c r="O113" s="1212" t="s">
        <v>5354</v>
      </c>
      <c r="P113" s="1212" t="e">
        <f>_xlfn.XLOOKUP(O113,unique_list!F:F,unique_list!P:P)</f>
        <v>#N/A</v>
      </c>
      <c r="Q113" s="1219" t="e">
        <f>_xlfn.XLOOKUP(O113,unique_list!F:F,unique_list!Q:Q)</f>
        <v>#N/A</v>
      </c>
      <c r="R113" s="1220" t="s">
        <v>5741</v>
      </c>
      <c r="S113" s="1220" t="s">
        <v>5734</v>
      </c>
      <c r="T113" s="1272" t="e">
        <f>N113-_xlfn.XLOOKUP(O113,'Section D - Res Com.Care, MPHS '!T:T,'Section D - Res Com.Care, MPHS '!K:K)</f>
        <v>#N/A</v>
      </c>
      <c r="U113" s="1212" t="str">
        <f t="shared" si="10"/>
        <v>D</v>
      </c>
    </row>
    <row r="114" spans="1:21" x14ac:dyDescent="0.25">
      <c r="A114" s="1212" t="s">
        <v>5625</v>
      </c>
      <c r="B114" s="1212" t="str">
        <f t="shared" si="6"/>
        <v>D</v>
      </c>
      <c r="C114" s="1212" t="s">
        <v>1428</v>
      </c>
      <c r="E114" s="1212">
        <v>90007212</v>
      </c>
      <c r="F114" s="1242">
        <f t="shared" si="7"/>
        <v>45005</v>
      </c>
      <c r="G114" s="1242">
        <f t="shared" si="8"/>
        <v>45189</v>
      </c>
      <c r="H114" s="1250" t="s">
        <v>5665</v>
      </c>
      <c r="N114" s="1244" t="e">
        <f t="shared" si="9"/>
        <v>#N/A</v>
      </c>
      <c r="O114" s="1212" t="s">
        <v>5355</v>
      </c>
      <c r="P114" s="1212" t="e">
        <f>_xlfn.XLOOKUP(O114,unique_list!F:F,unique_list!P:P)</f>
        <v>#N/A</v>
      </c>
      <c r="Q114" s="1219" t="e">
        <f>_xlfn.XLOOKUP(O114,unique_list!F:F,unique_list!Q:Q)</f>
        <v>#N/A</v>
      </c>
      <c r="R114" s="1220" t="s">
        <v>5742</v>
      </c>
      <c r="S114" s="1220" t="s">
        <v>5734</v>
      </c>
      <c r="T114" s="1272" t="e">
        <f>N114-_xlfn.XLOOKUP(O114,'Section D - Res Com.Care, MPHS '!T:T,'Section D - Res Com.Care, MPHS '!K:K)</f>
        <v>#N/A</v>
      </c>
      <c r="U114" s="1212" t="str">
        <f t="shared" si="10"/>
        <v>D</v>
      </c>
    </row>
    <row r="115" spans="1:21" x14ac:dyDescent="0.25">
      <c r="A115" s="1212" t="s">
        <v>5625</v>
      </c>
      <c r="B115" s="1212" t="str">
        <f t="shared" si="6"/>
        <v>D</v>
      </c>
      <c r="C115" s="1212" t="s">
        <v>1429</v>
      </c>
      <c r="E115" s="1212">
        <v>90006394</v>
      </c>
      <c r="F115" s="1242">
        <f t="shared" si="7"/>
        <v>45005</v>
      </c>
      <c r="G115" s="1242">
        <f t="shared" si="8"/>
        <v>45189</v>
      </c>
      <c r="H115" s="1250" t="s">
        <v>5665</v>
      </c>
      <c r="N115" s="1244" t="e">
        <f t="shared" si="9"/>
        <v>#N/A</v>
      </c>
      <c r="O115" s="1212" t="s">
        <v>5356</v>
      </c>
      <c r="P115" s="1212" t="e">
        <f>_xlfn.XLOOKUP(O115,unique_list!F:F,unique_list!P:P)</f>
        <v>#N/A</v>
      </c>
      <c r="Q115" s="1219" t="e">
        <f>_xlfn.XLOOKUP(O115,unique_list!F:F,unique_list!Q:Q)</f>
        <v>#N/A</v>
      </c>
      <c r="R115" s="1220" t="s">
        <v>5743</v>
      </c>
      <c r="S115" s="1220" t="s">
        <v>5734</v>
      </c>
      <c r="T115" s="1272" t="e">
        <f>N115-_xlfn.XLOOKUP(O115,'Section D - Res Com.Care, MPHS '!T:T,'Section D - Res Com.Care, MPHS '!K:K)</f>
        <v>#N/A</v>
      </c>
      <c r="U115" s="1212" t="str">
        <f t="shared" si="10"/>
        <v>D</v>
      </c>
    </row>
    <row r="116" spans="1:21" x14ac:dyDescent="0.25">
      <c r="A116" s="1212" t="s">
        <v>5625</v>
      </c>
      <c r="B116" s="1212" t="str">
        <f t="shared" si="6"/>
        <v>D</v>
      </c>
      <c r="C116" s="1212" t="s">
        <v>1430</v>
      </c>
      <c r="E116" s="1212">
        <v>90007213</v>
      </c>
      <c r="F116" s="1242">
        <f t="shared" si="7"/>
        <v>45005</v>
      </c>
      <c r="G116" s="1242">
        <f t="shared" si="8"/>
        <v>45189</v>
      </c>
      <c r="H116" s="1250" t="s">
        <v>5665</v>
      </c>
      <c r="N116" s="1244" t="e">
        <f t="shared" si="9"/>
        <v>#N/A</v>
      </c>
      <c r="O116" s="1212" t="s">
        <v>5357</v>
      </c>
      <c r="P116" s="1212" t="e">
        <f>_xlfn.XLOOKUP(O116,unique_list!F:F,unique_list!P:P)</f>
        <v>#N/A</v>
      </c>
      <c r="Q116" s="1219" t="e">
        <f>_xlfn.XLOOKUP(O116,unique_list!F:F,unique_list!Q:Q)</f>
        <v>#N/A</v>
      </c>
      <c r="R116" s="1220" t="s">
        <v>5741</v>
      </c>
      <c r="S116" s="1220" t="s">
        <v>5734</v>
      </c>
      <c r="T116" s="1272" t="e">
        <f>N116-_xlfn.XLOOKUP(O116,'Section D - Res Com.Care, MPHS '!T:T,'Section D - Res Com.Care, MPHS '!K:K)</f>
        <v>#N/A</v>
      </c>
      <c r="U116" s="1212" t="str">
        <f t="shared" si="10"/>
        <v>D</v>
      </c>
    </row>
    <row r="117" spans="1:21" x14ac:dyDescent="0.25">
      <c r="A117" s="1212" t="s">
        <v>5625</v>
      </c>
      <c r="B117" s="1212" t="str">
        <f t="shared" si="6"/>
        <v>D</v>
      </c>
      <c r="C117" s="1212" t="s">
        <v>1431</v>
      </c>
      <c r="E117" s="1212">
        <v>90005985</v>
      </c>
      <c r="F117" s="1242">
        <f t="shared" si="7"/>
        <v>45005</v>
      </c>
      <c r="G117" s="1242">
        <f t="shared" si="8"/>
        <v>45189</v>
      </c>
      <c r="H117" s="1250" t="s">
        <v>5665</v>
      </c>
      <c r="N117" s="1244" t="e">
        <f t="shared" si="9"/>
        <v>#N/A</v>
      </c>
      <c r="O117" s="1212" t="s">
        <v>5358</v>
      </c>
      <c r="P117" s="1212" t="e">
        <f>_xlfn.XLOOKUP(O117,unique_list!F:F,unique_list!P:P)</f>
        <v>#N/A</v>
      </c>
      <c r="Q117" s="1219" t="e">
        <f>_xlfn.XLOOKUP(O117,unique_list!F:F,unique_list!Q:Q)</f>
        <v>#N/A</v>
      </c>
      <c r="R117" s="1220" t="s">
        <v>5758</v>
      </c>
      <c r="S117" s="1220" t="s">
        <v>5734</v>
      </c>
      <c r="T117" s="1272" t="e">
        <f>N117-_xlfn.XLOOKUP(O117,'Section D - Res Com.Care, MPHS '!T:T,'Section D - Res Com.Care, MPHS '!K:K)</f>
        <v>#N/A</v>
      </c>
      <c r="U117" s="1212" t="str">
        <f t="shared" si="10"/>
        <v>D</v>
      </c>
    </row>
    <row r="118" spans="1:21" x14ac:dyDescent="0.25">
      <c r="A118" s="1212" t="s">
        <v>5625</v>
      </c>
      <c r="B118" s="1212" t="str">
        <f t="shared" si="6"/>
        <v>D</v>
      </c>
      <c r="C118" s="1212" t="s">
        <v>1432</v>
      </c>
      <c r="E118" s="1212">
        <v>90007196</v>
      </c>
      <c r="F118" s="1242">
        <f t="shared" si="7"/>
        <v>45005</v>
      </c>
      <c r="G118" s="1242">
        <f t="shared" si="8"/>
        <v>45189</v>
      </c>
      <c r="H118" s="1250" t="s">
        <v>5665</v>
      </c>
      <c r="N118" s="1244" t="e">
        <f t="shared" si="9"/>
        <v>#N/A</v>
      </c>
      <c r="O118" s="1212" t="s">
        <v>5359</v>
      </c>
      <c r="P118" s="1212" t="e">
        <f>_xlfn.XLOOKUP(O118,unique_list!F:F,unique_list!P:P)</f>
        <v>#N/A</v>
      </c>
      <c r="Q118" s="1219" t="e">
        <f>_xlfn.XLOOKUP(O118,unique_list!F:F,unique_list!Q:Q)</f>
        <v>#N/A</v>
      </c>
      <c r="R118" s="1220" t="s">
        <v>5759</v>
      </c>
      <c r="S118" s="1220" t="s">
        <v>5734</v>
      </c>
      <c r="T118" s="1272" t="e">
        <f>N118-_xlfn.XLOOKUP(O118,'Section D - Res Com.Care, MPHS '!T:T,'Section D - Res Com.Care, MPHS '!K:K)</f>
        <v>#N/A</v>
      </c>
      <c r="U118" s="1212" t="str">
        <f t="shared" si="10"/>
        <v>D</v>
      </c>
    </row>
    <row r="119" spans="1:21" x14ac:dyDescent="0.25">
      <c r="A119" s="1212" t="s">
        <v>5625</v>
      </c>
      <c r="B119" s="1212" t="str">
        <f t="shared" si="6"/>
        <v>D</v>
      </c>
      <c r="C119" s="1212" t="s">
        <v>1433</v>
      </c>
      <c r="E119" s="1212">
        <v>90006395</v>
      </c>
      <c r="F119" s="1242">
        <f t="shared" si="7"/>
        <v>45005</v>
      </c>
      <c r="G119" s="1242">
        <f t="shared" si="8"/>
        <v>45189</v>
      </c>
      <c r="H119" s="1250" t="s">
        <v>5665</v>
      </c>
      <c r="N119" s="1244" t="e">
        <f t="shared" si="9"/>
        <v>#N/A</v>
      </c>
      <c r="O119" s="1212" t="s">
        <v>5360</v>
      </c>
      <c r="P119" s="1212" t="e">
        <f>_xlfn.XLOOKUP(O119,unique_list!F:F,unique_list!P:P)</f>
        <v>#N/A</v>
      </c>
      <c r="Q119" s="1219" t="e">
        <f>_xlfn.XLOOKUP(O119,unique_list!F:F,unique_list!Q:Q)</f>
        <v>#N/A</v>
      </c>
      <c r="R119" s="1220" t="s">
        <v>5741</v>
      </c>
      <c r="S119" s="1220" t="s">
        <v>5734</v>
      </c>
      <c r="T119" s="1272" t="e">
        <f>N119-_xlfn.XLOOKUP(O119,'Section D - Res Com.Care, MPHS '!T:T,'Section D - Res Com.Care, MPHS '!K:K)</f>
        <v>#N/A</v>
      </c>
      <c r="U119" s="1212" t="str">
        <f t="shared" si="10"/>
        <v>D</v>
      </c>
    </row>
    <row r="120" spans="1:21" x14ac:dyDescent="0.25">
      <c r="A120" s="1212" t="s">
        <v>5625</v>
      </c>
      <c r="B120" s="1212" t="str">
        <f t="shared" si="6"/>
        <v>D</v>
      </c>
      <c r="C120" s="1212" t="s">
        <v>1434</v>
      </c>
      <c r="E120" s="1212">
        <v>90007215</v>
      </c>
      <c r="F120" s="1242">
        <f t="shared" si="7"/>
        <v>45005</v>
      </c>
      <c r="G120" s="1242">
        <f t="shared" si="8"/>
        <v>45189</v>
      </c>
      <c r="H120" s="1250" t="s">
        <v>5665</v>
      </c>
      <c r="N120" s="1244" t="e">
        <f t="shared" si="9"/>
        <v>#N/A</v>
      </c>
      <c r="O120" s="1212" t="s">
        <v>5361</v>
      </c>
      <c r="P120" s="1212" t="e">
        <f>_xlfn.XLOOKUP(O120,unique_list!F:F,unique_list!P:P)</f>
        <v>#N/A</v>
      </c>
      <c r="Q120" s="1219" t="e">
        <f>_xlfn.XLOOKUP(O120,unique_list!F:F,unique_list!Q:Q)</f>
        <v>#N/A</v>
      </c>
      <c r="R120" s="1220" t="s">
        <v>5742</v>
      </c>
      <c r="S120" s="1220" t="s">
        <v>5734</v>
      </c>
      <c r="T120" s="1272" t="e">
        <f>N120-_xlfn.XLOOKUP(O120,'Section D - Res Com.Care, MPHS '!T:T,'Section D - Res Com.Care, MPHS '!K:K)</f>
        <v>#N/A</v>
      </c>
      <c r="U120" s="1212" t="str">
        <f t="shared" si="10"/>
        <v>D</v>
      </c>
    </row>
    <row r="121" spans="1:21" x14ac:dyDescent="0.25">
      <c r="A121" s="1212" t="s">
        <v>5625</v>
      </c>
      <c r="B121" s="1212" t="str">
        <f t="shared" si="6"/>
        <v>D</v>
      </c>
      <c r="C121" s="1212" t="s">
        <v>1435</v>
      </c>
      <c r="E121" s="1212">
        <v>90005678</v>
      </c>
      <c r="F121" s="1242">
        <f t="shared" si="7"/>
        <v>45005</v>
      </c>
      <c r="G121" s="1242">
        <f t="shared" si="8"/>
        <v>45189</v>
      </c>
      <c r="H121" s="1250" t="s">
        <v>5665</v>
      </c>
      <c r="N121" s="1244" t="e">
        <f t="shared" si="9"/>
        <v>#N/A</v>
      </c>
      <c r="O121" s="1212" t="s">
        <v>5362</v>
      </c>
      <c r="P121" s="1212" t="e">
        <f>_xlfn.XLOOKUP(O121,unique_list!F:F,unique_list!P:P)</f>
        <v>#N/A</v>
      </c>
      <c r="Q121" s="1219" t="e">
        <f>_xlfn.XLOOKUP(O121,unique_list!F:F,unique_list!Q:Q)</f>
        <v>#N/A</v>
      </c>
      <c r="R121" s="1220" t="s">
        <v>5760</v>
      </c>
      <c r="S121" s="1220" t="s">
        <v>5734</v>
      </c>
      <c r="T121" s="1272" t="e">
        <f>N121-_xlfn.XLOOKUP(O121,'Section D - Res Com.Care, MPHS '!T:T,'Section D - Res Com.Care, MPHS '!K:K)</f>
        <v>#N/A</v>
      </c>
      <c r="U121" s="1212" t="str">
        <f t="shared" si="10"/>
        <v>D</v>
      </c>
    </row>
    <row r="122" spans="1:21" x14ac:dyDescent="0.25">
      <c r="A122" s="1212" t="s">
        <v>5625</v>
      </c>
      <c r="B122" s="1212" t="str">
        <f t="shared" si="6"/>
        <v>D</v>
      </c>
      <c r="C122" s="1212" t="s">
        <v>1436</v>
      </c>
      <c r="E122" s="1212">
        <v>90007216</v>
      </c>
      <c r="F122" s="1242">
        <f t="shared" si="7"/>
        <v>45005</v>
      </c>
      <c r="G122" s="1242">
        <f t="shared" si="8"/>
        <v>45189</v>
      </c>
      <c r="H122" s="1250" t="s">
        <v>5665</v>
      </c>
      <c r="N122" s="1244" t="e">
        <f t="shared" si="9"/>
        <v>#N/A</v>
      </c>
      <c r="O122" s="1212" t="s">
        <v>5363</v>
      </c>
      <c r="P122" s="1212" t="e">
        <f>_xlfn.XLOOKUP(O122,unique_list!F:F,unique_list!P:P)</f>
        <v>#N/A</v>
      </c>
      <c r="Q122" s="1219" t="e">
        <f>_xlfn.XLOOKUP(O122,unique_list!F:F,unique_list!Q:Q)</f>
        <v>#N/A</v>
      </c>
      <c r="R122" s="1220" t="s">
        <v>5741</v>
      </c>
      <c r="S122" s="1220" t="s">
        <v>5734</v>
      </c>
      <c r="T122" s="1272" t="e">
        <f>N122-_xlfn.XLOOKUP(O122,'Section D - Res Com.Care, MPHS '!T:T,'Section D - Res Com.Care, MPHS '!K:K)</f>
        <v>#N/A</v>
      </c>
      <c r="U122" s="1212" t="str">
        <f t="shared" si="10"/>
        <v>D</v>
      </c>
    </row>
    <row r="123" spans="1:21" x14ac:dyDescent="0.25">
      <c r="A123" s="1212" t="s">
        <v>5625</v>
      </c>
      <c r="B123" s="1212" t="str">
        <f t="shared" si="6"/>
        <v>D</v>
      </c>
      <c r="C123" s="1212" t="s">
        <v>1437</v>
      </c>
      <c r="E123" s="1212">
        <v>90006396</v>
      </c>
      <c r="F123" s="1242">
        <f t="shared" si="7"/>
        <v>45005</v>
      </c>
      <c r="G123" s="1242">
        <f t="shared" si="8"/>
        <v>45189</v>
      </c>
      <c r="H123" s="1250" t="s">
        <v>5665</v>
      </c>
      <c r="N123" s="1244" t="e">
        <f t="shared" si="9"/>
        <v>#N/A</v>
      </c>
      <c r="O123" s="1212" t="s">
        <v>5364</v>
      </c>
      <c r="P123" s="1212" t="e">
        <f>_xlfn.XLOOKUP(O123,unique_list!F:F,unique_list!P:P)</f>
        <v>#N/A</v>
      </c>
      <c r="Q123" s="1219" t="e">
        <f>_xlfn.XLOOKUP(O123,unique_list!F:F,unique_list!Q:Q)</f>
        <v>#N/A</v>
      </c>
      <c r="R123" s="1220" t="s">
        <v>5744</v>
      </c>
      <c r="S123" s="1220" t="s">
        <v>5734</v>
      </c>
      <c r="T123" s="1272" t="e">
        <f>N123-_xlfn.XLOOKUP(O123,'Section D - Res Com.Care, MPHS '!T:T,'Section D - Res Com.Care, MPHS '!K:K)</f>
        <v>#N/A</v>
      </c>
      <c r="U123" s="1212" t="str">
        <f t="shared" si="10"/>
        <v>D</v>
      </c>
    </row>
    <row r="124" spans="1:21" x14ac:dyDescent="0.25">
      <c r="A124" s="1212" t="s">
        <v>5625</v>
      </c>
      <c r="B124" s="1212" t="str">
        <f t="shared" si="6"/>
        <v>D</v>
      </c>
      <c r="C124" s="1212" t="s">
        <v>1439</v>
      </c>
      <c r="E124" s="1212">
        <v>90005677</v>
      </c>
      <c r="F124" s="1242">
        <f t="shared" si="7"/>
        <v>45005</v>
      </c>
      <c r="G124" s="1242">
        <f t="shared" si="8"/>
        <v>45189</v>
      </c>
      <c r="H124" s="1250" t="s">
        <v>5665</v>
      </c>
      <c r="N124" s="1244" t="e">
        <f t="shared" si="9"/>
        <v>#N/A</v>
      </c>
      <c r="O124" s="1212" t="s">
        <v>5366</v>
      </c>
      <c r="P124" s="1212" t="e">
        <f>_xlfn.XLOOKUP(O124,unique_list!F:F,unique_list!P:P)</f>
        <v>#N/A</v>
      </c>
      <c r="Q124" s="1219" t="e">
        <f>_xlfn.XLOOKUP(O124,unique_list!F:F,unique_list!Q:Q)</f>
        <v>#N/A</v>
      </c>
      <c r="R124" s="1220" t="s">
        <v>5741</v>
      </c>
      <c r="S124" s="1220" t="s">
        <v>5734</v>
      </c>
      <c r="T124" s="1272" t="e">
        <f>N124-_xlfn.XLOOKUP(O124,'Section D - Res Com.Care, MPHS '!T:T,'Section D - Res Com.Care, MPHS '!K:K)</f>
        <v>#N/A</v>
      </c>
      <c r="U124" s="1212" t="str">
        <f t="shared" si="10"/>
        <v>D</v>
      </c>
    </row>
    <row r="125" spans="1:21" x14ac:dyDescent="0.25">
      <c r="A125" s="1212" t="s">
        <v>5625</v>
      </c>
      <c r="B125" s="1212" t="str">
        <f t="shared" si="6"/>
        <v>D</v>
      </c>
      <c r="C125" s="1212" t="s">
        <v>1440</v>
      </c>
      <c r="E125" s="1212">
        <v>90007200</v>
      </c>
      <c r="F125" s="1242">
        <f t="shared" si="7"/>
        <v>45005</v>
      </c>
      <c r="G125" s="1242">
        <f t="shared" si="8"/>
        <v>45189</v>
      </c>
      <c r="H125" s="1250" t="s">
        <v>5665</v>
      </c>
      <c r="N125" s="1244" t="e">
        <f t="shared" si="9"/>
        <v>#N/A</v>
      </c>
      <c r="O125" s="1212" t="s">
        <v>5367</v>
      </c>
      <c r="P125" s="1212" t="e">
        <f>_xlfn.XLOOKUP(O125,unique_list!F:F,unique_list!P:P)</f>
        <v>#N/A</v>
      </c>
      <c r="Q125" s="1219" t="e">
        <f>_xlfn.XLOOKUP(O125,unique_list!F:F,unique_list!Q:Q)</f>
        <v>#N/A</v>
      </c>
      <c r="R125" s="1220" t="s">
        <v>5742</v>
      </c>
      <c r="S125" s="1220" t="s">
        <v>5734</v>
      </c>
      <c r="T125" s="1272" t="e">
        <f>N125-_xlfn.XLOOKUP(O125,'Section D - Res Com.Care, MPHS '!T:T,'Section D - Res Com.Care, MPHS '!K:K)</f>
        <v>#N/A</v>
      </c>
      <c r="U125" s="1212" t="str">
        <f t="shared" si="10"/>
        <v>D</v>
      </c>
    </row>
    <row r="126" spans="1:21" x14ac:dyDescent="0.25">
      <c r="A126" s="1212" t="s">
        <v>5625</v>
      </c>
      <c r="B126" s="1212" t="str">
        <f t="shared" si="6"/>
        <v>D</v>
      </c>
      <c r="C126" s="1212" t="s">
        <v>1441</v>
      </c>
      <c r="E126" s="1212">
        <v>90006388</v>
      </c>
      <c r="F126" s="1242">
        <f t="shared" si="7"/>
        <v>45005</v>
      </c>
      <c r="G126" s="1242">
        <f t="shared" si="8"/>
        <v>45189</v>
      </c>
      <c r="H126" s="1250" t="s">
        <v>5665</v>
      </c>
      <c r="N126" s="1244" t="e">
        <f t="shared" si="9"/>
        <v>#N/A</v>
      </c>
      <c r="O126" s="1212" t="s">
        <v>5368</v>
      </c>
      <c r="P126" s="1212" t="e">
        <f>_xlfn.XLOOKUP(O126,unique_list!F:F,unique_list!P:P)</f>
        <v>#N/A</v>
      </c>
      <c r="Q126" s="1219" t="e">
        <f>_xlfn.XLOOKUP(O126,unique_list!F:F,unique_list!Q:Q)</f>
        <v>#N/A</v>
      </c>
      <c r="R126" s="1220" t="s">
        <v>5743</v>
      </c>
      <c r="S126" s="1220" t="s">
        <v>5734</v>
      </c>
      <c r="T126" s="1272" t="e">
        <f>N126-_xlfn.XLOOKUP(O126,'Section D - Res Com.Care, MPHS '!T:T,'Section D - Res Com.Care, MPHS '!K:K)</f>
        <v>#N/A</v>
      </c>
      <c r="U126" s="1212" t="str">
        <f t="shared" si="10"/>
        <v>D</v>
      </c>
    </row>
    <row r="127" spans="1:21" x14ac:dyDescent="0.25">
      <c r="A127" s="1212" t="s">
        <v>5625</v>
      </c>
      <c r="B127" s="1212" t="str">
        <f t="shared" si="6"/>
        <v>D</v>
      </c>
      <c r="C127" s="1212" t="s">
        <v>1442</v>
      </c>
      <c r="E127" s="1212">
        <v>90007219</v>
      </c>
      <c r="F127" s="1242">
        <f t="shared" si="7"/>
        <v>45005</v>
      </c>
      <c r="G127" s="1242">
        <f t="shared" si="8"/>
        <v>45189</v>
      </c>
      <c r="H127" s="1250" t="s">
        <v>5665</v>
      </c>
      <c r="N127" s="1244" t="e">
        <f t="shared" si="9"/>
        <v>#N/A</v>
      </c>
      <c r="O127" s="1212" t="s">
        <v>5369</v>
      </c>
      <c r="P127" s="1212" t="e">
        <f>_xlfn.XLOOKUP(O127,unique_list!F:F,unique_list!P:P)</f>
        <v>#N/A</v>
      </c>
      <c r="Q127" s="1219" t="e">
        <f>_xlfn.XLOOKUP(O127,unique_list!F:F,unique_list!Q:Q)</f>
        <v>#N/A</v>
      </c>
      <c r="R127" s="1220" t="s">
        <v>5741</v>
      </c>
      <c r="S127" s="1220" t="s">
        <v>5734</v>
      </c>
      <c r="T127" s="1272" t="e">
        <f>N127-_xlfn.XLOOKUP(O127,'Section D - Res Com.Care, MPHS '!T:T,'Section D - Res Com.Care, MPHS '!K:K)</f>
        <v>#N/A</v>
      </c>
      <c r="U127" s="1212" t="str">
        <f t="shared" si="10"/>
        <v>D</v>
      </c>
    </row>
    <row r="128" spans="1:21" x14ac:dyDescent="0.25">
      <c r="A128" s="1212" t="s">
        <v>5625</v>
      </c>
      <c r="B128" s="1212" t="str">
        <f t="shared" si="6"/>
        <v>D</v>
      </c>
      <c r="C128" s="1212" t="s">
        <v>1443</v>
      </c>
      <c r="E128" s="1212">
        <v>90005982</v>
      </c>
      <c r="F128" s="1242">
        <f t="shared" si="7"/>
        <v>45005</v>
      </c>
      <c r="G128" s="1242">
        <f t="shared" si="8"/>
        <v>45189</v>
      </c>
      <c r="H128" s="1250" t="s">
        <v>5665</v>
      </c>
      <c r="N128" s="1244" t="e">
        <f t="shared" si="9"/>
        <v>#N/A</v>
      </c>
      <c r="O128" s="1212" t="s">
        <v>5370</v>
      </c>
      <c r="P128" s="1212" t="e">
        <f>_xlfn.XLOOKUP(O128,unique_list!F:F,unique_list!P:P)</f>
        <v>#N/A</v>
      </c>
      <c r="Q128" s="1219" t="e">
        <f>_xlfn.XLOOKUP(O128,unique_list!F:F,unique_list!Q:Q)</f>
        <v>#N/A</v>
      </c>
      <c r="R128" s="1220" t="s">
        <v>5746</v>
      </c>
      <c r="S128" s="1220" t="s">
        <v>5734</v>
      </c>
      <c r="T128" s="1272" t="e">
        <f>N128-_xlfn.XLOOKUP(O128,'Section D - Res Com.Care, MPHS '!T:T,'Section D - Res Com.Care, MPHS '!K:K)</f>
        <v>#N/A</v>
      </c>
      <c r="U128" s="1212" t="str">
        <f t="shared" si="10"/>
        <v>D</v>
      </c>
    </row>
    <row r="129" spans="1:21" x14ac:dyDescent="0.25">
      <c r="A129" s="1212" t="s">
        <v>5625</v>
      </c>
      <c r="B129" s="1212" t="str">
        <f t="shared" si="6"/>
        <v>D</v>
      </c>
      <c r="C129" s="1212" t="s">
        <v>1444</v>
      </c>
      <c r="E129" s="1212">
        <v>90007220</v>
      </c>
      <c r="F129" s="1242">
        <f t="shared" si="7"/>
        <v>45005</v>
      </c>
      <c r="G129" s="1242">
        <f t="shared" si="8"/>
        <v>45189</v>
      </c>
      <c r="H129" s="1250" t="s">
        <v>5665</v>
      </c>
      <c r="N129" s="1244" t="e">
        <f t="shared" si="9"/>
        <v>#N/A</v>
      </c>
      <c r="O129" s="1212" t="s">
        <v>5371</v>
      </c>
      <c r="P129" s="1212" t="e">
        <f>_xlfn.XLOOKUP(O129,unique_list!F:F,unique_list!P:P)</f>
        <v>#N/A</v>
      </c>
      <c r="Q129" s="1219" t="e">
        <f>_xlfn.XLOOKUP(O129,unique_list!F:F,unique_list!Q:Q)</f>
        <v>#N/A</v>
      </c>
      <c r="R129" s="1220" t="s">
        <v>5761</v>
      </c>
      <c r="S129" s="1220" t="s">
        <v>5734</v>
      </c>
      <c r="T129" s="1272" t="e">
        <f>N129-_xlfn.XLOOKUP(O129,'Section D - Res Com.Care, MPHS '!T:T,'Section D - Res Com.Care, MPHS '!K:K)</f>
        <v>#N/A</v>
      </c>
      <c r="U129" s="1212" t="str">
        <f t="shared" si="10"/>
        <v>D</v>
      </c>
    </row>
    <row r="130" spans="1:21" x14ac:dyDescent="0.25">
      <c r="A130" s="1212" t="s">
        <v>5625</v>
      </c>
      <c r="B130" s="1212" t="str">
        <f t="shared" si="6"/>
        <v>D</v>
      </c>
      <c r="C130" s="1212" t="s">
        <v>1445</v>
      </c>
      <c r="E130" s="1212">
        <v>90006398</v>
      </c>
      <c r="F130" s="1242">
        <f t="shared" si="7"/>
        <v>45005</v>
      </c>
      <c r="G130" s="1242">
        <f t="shared" si="8"/>
        <v>45189</v>
      </c>
      <c r="H130" s="1250" t="s">
        <v>5665</v>
      </c>
      <c r="N130" s="1244" t="e">
        <f t="shared" si="9"/>
        <v>#N/A</v>
      </c>
      <c r="O130" s="1212" t="s">
        <v>5372</v>
      </c>
      <c r="P130" s="1212" t="e">
        <f>_xlfn.XLOOKUP(O130,unique_list!F:F,unique_list!P:P)</f>
        <v>#N/A</v>
      </c>
      <c r="Q130" s="1219" t="e">
        <f>_xlfn.XLOOKUP(O130,unique_list!F:F,unique_list!Q:Q)</f>
        <v>#N/A</v>
      </c>
      <c r="R130" s="1220" t="s">
        <v>5741</v>
      </c>
      <c r="S130" s="1220" t="s">
        <v>5734</v>
      </c>
      <c r="T130" s="1272" t="e">
        <f>N130-_xlfn.XLOOKUP(O130,'Section D - Res Com.Care, MPHS '!T:T,'Section D - Res Com.Care, MPHS '!K:K)</f>
        <v>#N/A</v>
      </c>
      <c r="U130" s="1212" t="str">
        <f t="shared" si="10"/>
        <v>D</v>
      </c>
    </row>
    <row r="131" spans="1:21" x14ac:dyDescent="0.25">
      <c r="A131" s="1212" t="s">
        <v>5625</v>
      </c>
      <c r="B131" s="1212" t="str">
        <f t="shared" si="6"/>
        <v>D</v>
      </c>
      <c r="C131" s="1212" t="s">
        <v>1446</v>
      </c>
      <c r="E131" s="1212">
        <v>90007221</v>
      </c>
      <c r="F131" s="1242">
        <f t="shared" si="7"/>
        <v>45005</v>
      </c>
      <c r="G131" s="1242">
        <f t="shared" si="8"/>
        <v>45189</v>
      </c>
      <c r="H131" s="1250" t="s">
        <v>5665</v>
      </c>
      <c r="N131" s="1244" t="e">
        <f t="shared" si="9"/>
        <v>#N/A</v>
      </c>
      <c r="O131" s="1212" t="s">
        <v>5373</v>
      </c>
      <c r="P131" s="1212" t="e">
        <f>_xlfn.XLOOKUP(O131,unique_list!F:F,unique_list!P:P)</f>
        <v>#N/A</v>
      </c>
      <c r="Q131" s="1219" t="e">
        <f>_xlfn.XLOOKUP(O131,unique_list!F:F,unique_list!Q:Q)</f>
        <v>#N/A</v>
      </c>
      <c r="R131" s="1220" t="s">
        <v>5741</v>
      </c>
      <c r="S131" s="1220" t="s">
        <v>5734</v>
      </c>
      <c r="T131" s="1272" t="e">
        <f>N131-_xlfn.XLOOKUP(O131,'Section D - Res Com.Care, MPHS '!T:T,'Section D - Res Com.Care, MPHS '!K:K)</f>
        <v>#N/A</v>
      </c>
      <c r="U131" s="1212" t="str">
        <f t="shared" si="10"/>
        <v>D</v>
      </c>
    </row>
    <row r="132" spans="1:21" x14ac:dyDescent="0.25">
      <c r="A132" s="1212" t="s">
        <v>5625</v>
      </c>
      <c r="B132" s="1212" t="str">
        <f t="shared" si="6"/>
        <v>D</v>
      </c>
      <c r="C132" s="1212" t="s">
        <v>1447</v>
      </c>
      <c r="E132" s="1212">
        <v>90005987</v>
      </c>
      <c r="F132" s="1242">
        <f t="shared" si="7"/>
        <v>45005</v>
      </c>
      <c r="G132" s="1242">
        <f t="shared" si="8"/>
        <v>45189</v>
      </c>
      <c r="H132" s="1250" t="s">
        <v>5665</v>
      </c>
      <c r="N132" s="1244" t="e">
        <f t="shared" si="9"/>
        <v>#N/A</v>
      </c>
      <c r="O132" s="1212" t="s">
        <v>5374</v>
      </c>
      <c r="P132" s="1212" t="e">
        <f>_xlfn.XLOOKUP(O132,unique_list!F:F,unique_list!P:P)</f>
        <v>#N/A</v>
      </c>
      <c r="Q132" s="1219" t="e">
        <f>_xlfn.XLOOKUP(O132,unique_list!F:F,unique_list!Q:Q)</f>
        <v>#N/A</v>
      </c>
      <c r="R132" s="1220" t="s">
        <v>5762</v>
      </c>
      <c r="S132" s="1220" t="s">
        <v>5734</v>
      </c>
      <c r="T132" s="1272" t="e">
        <f>N132-_xlfn.XLOOKUP(O132,'Section D - Res Com.Care, MPHS '!T:T,'Section D - Res Com.Care, MPHS '!K:K)</f>
        <v>#N/A</v>
      </c>
      <c r="U132" s="1212" t="str">
        <f t="shared" si="10"/>
        <v>D</v>
      </c>
    </row>
    <row r="133" spans="1:21" x14ac:dyDescent="0.25">
      <c r="A133" s="1212" t="s">
        <v>5625</v>
      </c>
      <c r="B133" s="1212" t="str">
        <f t="shared" si="6"/>
        <v>D</v>
      </c>
      <c r="C133" s="1212" t="s">
        <v>1448</v>
      </c>
      <c r="E133" s="1212">
        <v>90007222</v>
      </c>
      <c r="F133" s="1242">
        <f t="shared" si="7"/>
        <v>45005</v>
      </c>
      <c r="G133" s="1242">
        <f t="shared" si="8"/>
        <v>45189</v>
      </c>
      <c r="H133" s="1250" t="s">
        <v>5665</v>
      </c>
      <c r="N133" s="1244" t="e">
        <f t="shared" si="9"/>
        <v>#N/A</v>
      </c>
      <c r="O133" s="1212" t="s">
        <v>5375</v>
      </c>
      <c r="P133" s="1212" t="e">
        <f>_xlfn.XLOOKUP(O133,unique_list!F:F,unique_list!P:P)</f>
        <v>#N/A</v>
      </c>
      <c r="Q133" s="1219" t="e">
        <f>_xlfn.XLOOKUP(O133,unique_list!F:F,unique_list!Q:Q)</f>
        <v>#N/A</v>
      </c>
      <c r="R133" s="1220" t="s">
        <v>5741</v>
      </c>
      <c r="S133" s="1220" t="s">
        <v>5734</v>
      </c>
      <c r="T133" s="1272" t="e">
        <f>N133-_xlfn.XLOOKUP(O133,'Section D - Res Com.Care, MPHS '!T:T,'Section D - Res Com.Care, MPHS '!K:K)</f>
        <v>#N/A</v>
      </c>
      <c r="U133" s="1212" t="str">
        <f t="shared" si="10"/>
        <v>D</v>
      </c>
    </row>
    <row r="134" spans="1:21" x14ac:dyDescent="0.25">
      <c r="A134" s="1212" t="s">
        <v>5625</v>
      </c>
      <c r="B134" s="1212" t="str">
        <f t="shared" si="6"/>
        <v>D</v>
      </c>
      <c r="C134" s="1212" t="s">
        <v>1449</v>
      </c>
      <c r="E134" s="1212">
        <v>90006399</v>
      </c>
      <c r="F134" s="1242">
        <f t="shared" si="7"/>
        <v>45005</v>
      </c>
      <c r="G134" s="1242">
        <f t="shared" si="8"/>
        <v>45189</v>
      </c>
      <c r="H134" s="1250" t="s">
        <v>5665</v>
      </c>
      <c r="N134" s="1244" t="e">
        <f t="shared" si="9"/>
        <v>#N/A</v>
      </c>
      <c r="O134" s="1212" t="s">
        <v>5376</v>
      </c>
      <c r="P134" s="1212" t="e">
        <f>_xlfn.XLOOKUP(O134,unique_list!F:F,unique_list!P:P)</f>
        <v>#N/A</v>
      </c>
      <c r="Q134" s="1219" t="e">
        <f>_xlfn.XLOOKUP(O134,unique_list!F:F,unique_list!Q:Q)</f>
        <v>#N/A</v>
      </c>
      <c r="R134" s="1220" t="s">
        <v>5763</v>
      </c>
      <c r="S134" s="1220" t="s">
        <v>5734</v>
      </c>
      <c r="T134" s="1272" t="e">
        <f>N134-_xlfn.XLOOKUP(O134,'Section D - Res Com.Care, MPHS '!T:T,'Section D - Res Com.Care, MPHS '!K:K)</f>
        <v>#N/A</v>
      </c>
      <c r="U134" s="1212" t="str">
        <f t="shared" si="10"/>
        <v>D</v>
      </c>
    </row>
    <row r="135" spans="1:21" x14ac:dyDescent="0.25">
      <c r="A135" s="1212" t="s">
        <v>5625</v>
      </c>
      <c r="B135" s="1212" t="str">
        <f t="shared" si="6"/>
        <v>D</v>
      </c>
      <c r="C135" s="1212" t="s">
        <v>1450</v>
      </c>
      <c r="E135" s="1212">
        <v>90007223</v>
      </c>
      <c r="F135" s="1242">
        <f t="shared" si="7"/>
        <v>45005</v>
      </c>
      <c r="G135" s="1242">
        <f t="shared" si="8"/>
        <v>45189</v>
      </c>
      <c r="H135" s="1250" t="s">
        <v>5665</v>
      </c>
      <c r="N135" s="1244" t="e">
        <f t="shared" si="9"/>
        <v>#N/A</v>
      </c>
      <c r="O135" s="1212" t="s">
        <v>5377</v>
      </c>
      <c r="P135" s="1212" t="e">
        <f>_xlfn.XLOOKUP(O135,unique_list!F:F,unique_list!P:P)</f>
        <v>#N/A</v>
      </c>
      <c r="Q135" s="1219" t="e">
        <f>_xlfn.XLOOKUP(O135,unique_list!F:F,unique_list!Q:Q)</f>
        <v>#N/A</v>
      </c>
      <c r="R135" s="1220" t="s">
        <v>5764</v>
      </c>
      <c r="S135" s="1220" t="s">
        <v>5734</v>
      </c>
      <c r="T135" s="1272" t="e">
        <f>N135-_xlfn.XLOOKUP(O135,'Section D - Res Com.Care, MPHS '!T:T,'Section D - Res Com.Care, MPHS '!K:K)</f>
        <v>#N/A</v>
      </c>
      <c r="U135" s="1212" t="str">
        <f t="shared" si="10"/>
        <v>D</v>
      </c>
    </row>
    <row r="136" spans="1:21" x14ac:dyDescent="0.25">
      <c r="A136" s="1212" t="s">
        <v>5625</v>
      </c>
      <c r="B136" s="1212" t="str">
        <f t="shared" si="6"/>
        <v>D</v>
      </c>
      <c r="C136" s="1212" t="s">
        <v>1457</v>
      </c>
      <c r="E136" s="1212">
        <v>90007224</v>
      </c>
      <c r="F136" s="1242">
        <f t="shared" si="7"/>
        <v>45005</v>
      </c>
      <c r="G136" s="1242">
        <f t="shared" si="8"/>
        <v>45189</v>
      </c>
      <c r="H136" s="1250" t="s">
        <v>5665</v>
      </c>
      <c r="N136" s="1244" t="e">
        <f t="shared" si="9"/>
        <v>#N/A</v>
      </c>
      <c r="O136" s="1212" t="s">
        <v>5384</v>
      </c>
      <c r="P136" s="1212" t="e">
        <f>_xlfn.XLOOKUP(O136,unique_list!F:F,unique_list!P:P)</f>
        <v>#N/A</v>
      </c>
      <c r="Q136" s="1219" t="e">
        <f>_xlfn.XLOOKUP(O136,unique_list!F:F,unique_list!Q:Q)</f>
        <v>#N/A</v>
      </c>
      <c r="R136" s="1220" t="s">
        <v>5745</v>
      </c>
      <c r="S136" s="1220" t="s">
        <v>5734</v>
      </c>
      <c r="T136" s="1272" t="e">
        <f>N136-_xlfn.XLOOKUP(O136,'Section D - Res Com.Care, MPHS '!T:T,'Section D - Res Com.Care, MPHS '!K:K)</f>
        <v>#N/A</v>
      </c>
      <c r="U136" s="1212" t="str">
        <f t="shared" si="10"/>
        <v>D</v>
      </c>
    </row>
    <row r="137" spans="1:21" x14ac:dyDescent="0.25">
      <c r="A137" s="1212" t="s">
        <v>5625</v>
      </c>
      <c r="B137" s="1212" t="str">
        <f t="shared" si="6"/>
        <v>D</v>
      </c>
      <c r="C137" s="1212" t="s">
        <v>1458</v>
      </c>
      <c r="E137" s="1212">
        <v>90006400</v>
      </c>
      <c r="F137" s="1242">
        <f t="shared" si="7"/>
        <v>45005</v>
      </c>
      <c r="G137" s="1242">
        <f t="shared" si="8"/>
        <v>45189</v>
      </c>
      <c r="H137" s="1250" t="s">
        <v>5665</v>
      </c>
      <c r="N137" s="1244" t="e">
        <f t="shared" si="9"/>
        <v>#N/A</v>
      </c>
      <c r="O137" s="1212" t="s">
        <v>5385</v>
      </c>
      <c r="P137" s="1212" t="e">
        <f>_xlfn.XLOOKUP(O137,unique_list!F:F,unique_list!P:P)</f>
        <v>#N/A</v>
      </c>
      <c r="Q137" s="1219" t="e">
        <f>_xlfn.XLOOKUP(O137,unique_list!F:F,unique_list!Q:Q)</f>
        <v>#N/A</v>
      </c>
      <c r="R137" s="1220" t="s">
        <v>5745</v>
      </c>
      <c r="S137" s="1220" t="s">
        <v>5734</v>
      </c>
      <c r="T137" s="1272" t="e">
        <f>N137-_xlfn.XLOOKUP(O137,'Section D - Res Com.Care, MPHS '!T:T,'Section D - Res Com.Care, MPHS '!K:K)</f>
        <v>#N/A</v>
      </c>
      <c r="U137" s="1212" t="str">
        <f t="shared" si="10"/>
        <v>D</v>
      </c>
    </row>
    <row r="138" spans="1:21" x14ac:dyDescent="0.25">
      <c r="A138" s="1212" t="s">
        <v>5625</v>
      </c>
      <c r="B138" s="1212" t="str">
        <f t="shared" si="6"/>
        <v>D</v>
      </c>
      <c r="C138" s="1212" t="s">
        <v>1459</v>
      </c>
      <c r="E138" s="1212">
        <v>90007225</v>
      </c>
      <c r="F138" s="1242">
        <f t="shared" si="7"/>
        <v>45005</v>
      </c>
      <c r="G138" s="1242">
        <f t="shared" si="8"/>
        <v>45189</v>
      </c>
      <c r="H138" s="1250" t="s">
        <v>5665</v>
      </c>
      <c r="N138" s="1244" t="e">
        <f t="shared" si="9"/>
        <v>#N/A</v>
      </c>
      <c r="O138" s="1212" t="s">
        <v>5386</v>
      </c>
      <c r="P138" s="1212" t="e">
        <f>_xlfn.XLOOKUP(O138,unique_list!F:F,unique_list!P:P)</f>
        <v>#N/A</v>
      </c>
      <c r="Q138" s="1219" t="e">
        <f>_xlfn.XLOOKUP(O138,unique_list!F:F,unique_list!Q:Q)</f>
        <v>#N/A</v>
      </c>
      <c r="R138" s="1220" t="s">
        <v>5765</v>
      </c>
      <c r="S138" s="1220" t="s">
        <v>5734</v>
      </c>
      <c r="T138" s="1272" t="e">
        <f>N138-_xlfn.XLOOKUP(O138,'Section D - Res Com.Care, MPHS '!T:T,'Section D - Res Com.Care, MPHS '!K:K)</f>
        <v>#N/A</v>
      </c>
      <c r="U138" s="1212" t="str">
        <f t="shared" si="10"/>
        <v>D</v>
      </c>
    </row>
    <row r="139" spans="1:21" x14ac:dyDescent="0.25">
      <c r="A139" s="1212" t="s">
        <v>5625</v>
      </c>
      <c r="B139" s="1212" t="str">
        <f t="shared" si="6"/>
        <v>D</v>
      </c>
      <c r="C139" s="1212" t="s">
        <v>1460</v>
      </c>
      <c r="E139" s="1212">
        <v>90005988</v>
      </c>
      <c r="F139" s="1242">
        <f t="shared" si="7"/>
        <v>45005</v>
      </c>
      <c r="G139" s="1242">
        <f t="shared" si="8"/>
        <v>45189</v>
      </c>
      <c r="H139" s="1250" t="s">
        <v>5665</v>
      </c>
      <c r="N139" s="1244" t="e">
        <f t="shared" si="9"/>
        <v>#N/A</v>
      </c>
      <c r="O139" s="1212" t="s">
        <v>5387</v>
      </c>
      <c r="P139" s="1212" t="e">
        <f>_xlfn.XLOOKUP(O139,unique_list!F:F,unique_list!P:P)</f>
        <v>#N/A</v>
      </c>
      <c r="Q139" s="1219" t="e">
        <f>_xlfn.XLOOKUP(O139,unique_list!F:F,unique_list!Q:Q)</f>
        <v>#N/A</v>
      </c>
      <c r="R139" s="1220" t="s">
        <v>5741</v>
      </c>
      <c r="S139" s="1220" t="s">
        <v>5734</v>
      </c>
      <c r="T139" s="1272" t="e">
        <f>N139-_xlfn.XLOOKUP(O139,'Section D - Res Com.Care, MPHS '!T:T,'Section D - Res Com.Care, MPHS '!K:K)</f>
        <v>#N/A</v>
      </c>
      <c r="U139" s="1212" t="str">
        <f t="shared" si="10"/>
        <v>D</v>
      </c>
    </row>
    <row r="140" spans="1:21" x14ac:dyDescent="0.25">
      <c r="A140" s="1212" t="s">
        <v>5625</v>
      </c>
      <c r="B140" s="1212" t="str">
        <f t="shared" si="6"/>
        <v>D</v>
      </c>
      <c r="C140" s="1212" t="s">
        <v>1461</v>
      </c>
      <c r="E140" s="1212">
        <v>90007226</v>
      </c>
      <c r="F140" s="1242">
        <f t="shared" si="7"/>
        <v>45005</v>
      </c>
      <c r="G140" s="1242">
        <f t="shared" si="8"/>
        <v>45189</v>
      </c>
      <c r="H140" s="1250" t="s">
        <v>5665</v>
      </c>
      <c r="N140" s="1244" t="e">
        <f t="shared" si="9"/>
        <v>#N/A</v>
      </c>
      <c r="O140" s="1212" t="s">
        <v>5388</v>
      </c>
      <c r="P140" s="1212" t="e">
        <f>_xlfn.XLOOKUP(O140,unique_list!F:F,unique_list!P:P)</f>
        <v>#N/A</v>
      </c>
      <c r="Q140" s="1219" t="e">
        <f>_xlfn.XLOOKUP(O140,unique_list!F:F,unique_list!Q:Q)</f>
        <v>#N/A</v>
      </c>
      <c r="R140" s="1220" t="s">
        <v>5741</v>
      </c>
      <c r="S140" s="1220" t="s">
        <v>5734</v>
      </c>
      <c r="T140" s="1272" t="e">
        <f>N140-_xlfn.XLOOKUP(O140,'Section D - Res Com.Care, MPHS '!T:T,'Section D - Res Com.Care, MPHS '!K:K)</f>
        <v>#N/A</v>
      </c>
      <c r="U140" s="1212" t="str">
        <f t="shared" si="10"/>
        <v>D</v>
      </c>
    </row>
    <row r="141" spans="1:21" x14ac:dyDescent="0.25">
      <c r="A141" s="1212" t="s">
        <v>5625</v>
      </c>
      <c r="B141" s="1212" t="str">
        <f t="shared" si="6"/>
        <v>D</v>
      </c>
      <c r="C141" s="1212" t="s">
        <v>1462</v>
      </c>
      <c r="E141" s="1212">
        <v>90006401</v>
      </c>
      <c r="F141" s="1242">
        <f t="shared" si="7"/>
        <v>45005</v>
      </c>
      <c r="G141" s="1242">
        <f t="shared" si="8"/>
        <v>45189</v>
      </c>
      <c r="H141" s="1250" t="s">
        <v>5665</v>
      </c>
      <c r="N141" s="1244" t="e">
        <f t="shared" si="9"/>
        <v>#N/A</v>
      </c>
      <c r="O141" s="1212" t="s">
        <v>5389</v>
      </c>
      <c r="P141" s="1212" t="e">
        <f>_xlfn.XLOOKUP(O141,unique_list!F:F,unique_list!P:P)</f>
        <v>#N/A</v>
      </c>
      <c r="Q141" s="1219" t="e">
        <f>_xlfn.XLOOKUP(O141,unique_list!F:F,unique_list!Q:Q)</f>
        <v>#N/A</v>
      </c>
      <c r="R141" s="1220" t="s">
        <v>5746</v>
      </c>
      <c r="S141" s="1220" t="s">
        <v>5734</v>
      </c>
      <c r="T141" s="1272" t="e">
        <f>N141-_xlfn.XLOOKUP(O141,'Section D - Res Com.Care, MPHS '!T:T,'Section D - Res Com.Care, MPHS '!K:K)</f>
        <v>#N/A</v>
      </c>
      <c r="U141" s="1212" t="str">
        <f t="shared" si="10"/>
        <v>D</v>
      </c>
    </row>
    <row r="142" spans="1:21" x14ac:dyDescent="0.25">
      <c r="A142" s="1212" t="s">
        <v>5625</v>
      </c>
      <c r="B142" s="1212" t="str">
        <f t="shared" ref="B142:B151" si="11">LEFT(O142,1)</f>
        <v>D</v>
      </c>
      <c r="C142" s="1212" t="s">
        <v>1475</v>
      </c>
      <c r="D142" s="1212" t="s">
        <v>1474</v>
      </c>
      <c r="E142" s="1212">
        <v>90005782</v>
      </c>
      <c r="F142" s="1242">
        <f t="shared" ref="F142:F151" si="12">$G$3</f>
        <v>45005</v>
      </c>
      <c r="G142" s="1242">
        <f t="shared" ref="G142:G151" si="13">$G$4</f>
        <v>45189</v>
      </c>
      <c r="H142" s="1250" t="s">
        <v>5665</v>
      </c>
      <c r="N142" s="1244">
        <f t="shared" ref="N142:N151" si="14">_xlfn.XLOOKUP(Q142,O:O,N:N)</f>
        <v>58.98</v>
      </c>
      <c r="O142" s="1212" t="s">
        <v>5390</v>
      </c>
      <c r="P142" s="1212" t="str">
        <f>_xlfn.XLOOKUP(O142,unique_list!F:F,unique_list!P:P)</f>
        <v>LINKED</v>
      </c>
      <c r="Q142" s="1219" t="str">
        <f>_xlfn.XLOOKUP(O142,unique_list!F:F,unique_list!Q:Q)</f>
        <v>D-1.1-004</v>
      </c>
      <c r="R142" s="1220" t="s">
        <v>5738</v>
      </c>
      <c r="S142" s="1220" t="s">
        <v>5734</v>
      </c>
      <c r="T142" s="1272">
        <f>N142-_xlfn.XLOOKUP(O142,'Section D - Res Com.Care, MPHS '!T:T,'Section D - Res Com.Care, MPHS '!K:K)</f>
        <v>-4.8400000000000034</v>
      </c>
      <c r="U142" s="1212" t="str">
        <f t="shared" si="10"/>
        <v>D</v>
      </c>
    </row>
    <row r="143" spans="1:21" x14ac:dyDescent="0.25">
      <c r="A143" s="1212" t="s">
        <v>5625</v>
      </c>
      <c r="B143" s="1212" t="str">
        <f t="shared" si="11"/>
        <v>D</v>
      </c>
      <c r="C143" s="1212" t="s">
        <v>1538</v>
      </c>
      <c r="D143" s="1212" t="s">
        <v>1537</v>
      </c>
      <c r="E143" s="1212">
        <v>90007228</v>
      </c>
      <c r="F143" s="1242">
        <f t="shared" si="12"/>
        <v>45005</v>
      </c>
      <c r="G143" s="1242">
        <f t="shared" si="13"/>
        <v>45189</v>
      </c>
      <c r="H143" s="1250" t="s">
        <v>5665</v>
      </c>
      <c r="N143" s="1244">
        <f t="shared" si="14"/>
        <v>58.98</v>
      </c>
      <c r="O143" s="1212" t="s">
        <v>5391</v>
      </c>
      <c r="P143" s="1212" t="str">
        <f>_xlfn.XLOOKUP(O143,unique_list!F:F,unique_list!P:P)</f>
        <v>LINKED</v>
      </c>
      <c r="Q143" s="1219" t="str">
        <f>_xlfn.XLOOKUP(O143,unique_list!F:F,unique_list!Q:Q)</f>
        <v>D-1.1-004</v>
      </c>
      <c r="S143" s="1220" t="s">
        <v>5740</v>
      </c>
      <c r="T143" s="1272">
        <f>N143-_xlfn.XLOOKUP(O143,'Section D - Res Com.Care, MPHS '!T:T,'Section D - Res Com.Care, MPHS '!K:K)</f>
        <v>-4.8400000000000034</v>
      </c>
      <c r="U143" s="1212" t="str">
        <f t="shared" si="10"/>
        <v>D</v>
      </c>
    </row>
    <row r="144" spans="1:21" x14ac:dyDescent="0.25">
      <c r="A144" s="1212" t="s">
        <v>5625</v>
      </c>
      <c r="B144" s="1212" t="str">
        <f t="shared" si="11"/>
        <v>D</v>
      </c>
      <c r="C144" s="1212" t="s">
        <v>1540</v>
      </c>
      <c r="D144" s="1212" t="s">
        <v>1539</v>
      </c>
      <c r="E144" s="1212">
        <v>90006402</v>
      </c>
      <c r="F144" s="1242">
        <f t="shared" si="12"/>
        <v>45005</v>
      </c>
      <c r="G144" s="1242">
        <f t="shared" si="13"/>
        <v>45189</v>
      </c>
      <c r="H144" s="1250" t="s">
        <v>5665</v>
      </c>
      <c r="N144" s="1244">
        <f t="shared" si="14"/>
        <v>58.98</v>
      </c>
      <c r="O144" s="1212" t="s">
        <v>5392</v>
      </c>
      <c r="P144" s="1212" t="str">
        <f>_xlfn.XLOOKUP(O144,unique_list!F:F,unique_list!P:P)</f>
        <v>LINKED</v>
      </c>
      <c r="Q144" s="1219" t="str">
        <f>_xlfn.XLOOKUP(O144,unique_list!F:F,unique_list!Q:Q)</f>
        <v>D-1.1-004</v>
      </c>
      <c r="R144" s="1220" t="s">
        <v>5766</v>
      </c>
      <c r="S144" s="1220" t="s">
        <v>5740</v>
      </c>
      <c r="T144" s="1272">
        <f>N144-_xlfn.XLOOKUP(O144,'Section D - Res Com.Care, MPHS '!T:T,'Section D - Res Com.Care, MPHS '!K:K)</f>
        <v>-4.8400000000000034</v>
      </c>
      <c r="U144" s="1212" t="str">
        <f t="shared" si="10"/>
        <v>D</v>
      </c>
    </row>
    <row r="145" spans="1:21" x14ac:dyDescent="0.25">
      <c r="A145" s="1212" t="s">
        <v>5625</v>
      </c>
      <c r="B145" s="1212" t="str">
        <f t="shared" si="11"/>
        <v>D</v>
      </c>
      <c r="C145" s="1212" t="s">
        <v>1542</v>
      </c>
      <c r="D145" s="1212" t="s">
        <v>1541</v>
      </c>
      <c r="E145" s="1212">
        <v>90007229</v>
      </c>
      <c r="F145" s="1242">
        <f t="shared" si="12"/>
        <v>45005</v>
      </c>
      <c r="G145" s="1242">
        <f t="shared" si="13"/>
        <v>45189</v>
      </c>
      <c r="H145" s="1250" t="s">
        <v>5665</v>
      </c>
      <c r="N145" s="1244">
        <f t="shared" si="14"/>
        <v>58.98</v>
      </c>
      <c r="O145" s="1212" t="s">
        <v>5393</v>
      </c>
      <c r="P145" s="1212" t="str">
        <f>_xlfn.XLOOKUP(O145,unique_list!F:F,unique_list!P:P)</f>
        <v>LINKED</v>
      </c>
      <c r="Q145" s="1219" t="str">
        <f>_xlfn.XLOOKUP(O145,unique_list!F:F,unique_list!Q:Q)</f>
        <v>D-1.1-004</v>
      </c>
      <c r="R145" s="1220" t="s">
        <v>5766</v>
      </c>
      <c r="S145" s="1220" t="s">
        <v>5740</v>
      </c>
      <c r="T145" s="1272">
        <f>N145-_xlfn.XLOOKUP(O145,'Section D - Res Com.Care, MPHS '!T:T,'Section D - Res Com.Care, MPHS '!K:K)</f>
        <v>-4.8400000000000034</v>
      </c>
      <c r="U145" s="1212" t="str">
        <f t="shared" ref="U145:U157" si="15">B145</f>
        <v>D</v>
      </c>
    </row>
    <row r="146" spans="1:21" x14ac:dyDescent="0.25">
      <c r="A146" s="1212" t="s">
        <v>5625</v>
      </c>
      <c r="B146" s="1212" t="str">
        <f t="shared" si="11"/>
        <v>D</v>
      </c>
      <c r="C146" s="1212" t="s">
        <v>1544</v>
      </c>
      <c r="D146" s="1212" t="s">
        <v>1543</v>
      </c>
      <c r="E146" s="1212">
        <v>90005989</v>
      </c>
      <c r="F146" s="1242">
        <f t="shared" si="12"/>
        <v>45005</v>
      </c>
      <c r="G146" s="1242">
        <f t="shared" si="13"/>
        <v>45189</v>
      </c>
      <c r="H146" s="1250" t="s">
        <v>5665</v>
      </c>
      <c r="N146" s="1244">
        <f t="shared" si="14"/>
        <v>58.98</v>
      </c>
      <c r="O146" s="1212" t="s">
        <v>5394</v>
      </c>
      <c r="P146" s="1212" t="str">
        <f>_xlfn.XLOOKUP(O146,unique_list!F:F,unique_list!P:P)</f>
        <v>LINKED</v>
      </c>
      <c r="Q146" s="1219" t="str">
        <f>_xlfn.XLOOKUP(O146,unique_list!F:F,unique_list!Q:Q)</f>
        <v>D-1.1-004</v>
      </c>
      <c r="R146" s="1220" t="s">
        <v>5766</v>
      </c>
      <c r="S146" s="1220" t="s">
        <v>5740</v>
      </c>
      <c r="T146" s="1272">
        <f>N146-_xlfn.XLOOKUP(O146,'Section D - Res Com.Care, MPHS '!T:T,'Section D - Res Com.Care, MPHS '!K:K)</f>
        <v>-4.8400000000000034</v>
      </c>
      <c r="U146" s="1212" t="str">
        <f t="shared" si="15"/>
        <v>D</v>
      </c>
    </row>
    <row r="147" spans="1:21" x14ac:dyDescent="0.25">
      <c r="A147" s="1212" t="s">
        <v>5625</v>
      </c>
      <c r="B147" s="1212" t="str">
        <f t="shared" si="11"/>
        <v>D</v>
      </c>
      <c r="C147" s="1212" t="s">
        <v>1546</v>
      </c>
      <c r="D147" s="1212" t="s">
        <v>1545</v>
      </c>
      <c r="E147" s="1212">
        <v>90007230</v>
      </c>
      <c r="F147" s="1242">
        <f t="shared" si="12"/>
        <v>45005</v>
      </c>
      <c r="G147" s="1242">
        <f t="shared" si="13"/>
        <v>45189</v>
      </c>
      <c r="H147" s="1250" t="s">
        <v>5665</v>
      </c>
      <c r="N147" s="1244">
        <f t="shared" si="14"/>
        <v>58.98</v>
      </c>
      <c r="O147" s="1212" t="s">
        <v>5395</v>
      </c>
      <c r="P147" s="1212" t="str">
        <f>_xlfn.XLOOKUP(O147,unique_list!F:F,unique_list!P:P)</f>
        <v>LINKED</v>
      </c>
      <c r="Q147" s="1219" t="str">
        <f>_xlfn.XLOOKUP(O147,unique_list!F:F,unique_list!Q:Q)</f>
        <v>D-1.1-004</v>
      </c>
      <c r="S147" s="1220" t="s">
        <v>5740</v>
      </c>
      <c r="T147" s="1272">
        <f>N147-_xlfn.XLOOKUP(O147,'Section D - Res Com.Care, MPHS '!T:T,'Section D - Res Com.Care, MPHS '!K:K)</f>
        <v>-4.8400000000000034</v>
      </c>
      <c r="U147" s="1212" t="str">
        <f t="shared" si="15"/>
        <v>D</v>
      </c>
    </row>
    <row r="148" spans="1:21" x14ac:dyDescent="0.25">
      <c r="A148" s="1212" t="s">
        <v>5625</v>
      </c>
      <c r="B148" s="1212" t="str">
        <f t="shared" si="11"/>
        <v>D</v>
      </c>
      <c r="C148" s="1212" t="s">
        <v>1548</v>
      </c>
      <c r="D148" s="1212" t="s">
        <v>1547</v>
      </c>
      <c r="E148" s="1212">
        <v>90006403</v>
      </c>
      <c r="F148" s="1242">
        <f t="shared" si="12"/>
        <v>45005</v>
      </c>
      <c r="G148" s="1242">
        <f t="shared" si="13"/>
        <v>45189</v>
      </c>
      <c r="H148" s="1250" t="s">
        <v>5665</v>
      </c>
      <c r="N148" s="1244">
        <f t="shared" si="14"/>
        <v>58.98</v>
      </c>
      <c r="O148" s="1212" t="s">
        <v>5396</v>
      </c>
      <c r="P148" s="1212" t="str">
        <f>_xlfn.XLOOKUP(O148,unique_list!F:F,unique_list!P:P)</f>
        <v>LINKED</v>
      </c>
      <c r="Q148" s="1219" t="str">
        <f>_xlfn.XLOOKUP(O148,unique_list!F:F,unique_list!Q:Q)</f>
        <v>D-1.1-004</v>
      </c>
      <c r="R148" s="1220" t="s">
        <v>5767</v>
      </c>
      <c r="S148" s="1220" t="s">
        <v>5740</v>
      </c>
      <c r="T148" s="1272">
        <f>N148-_xlfn.XLOOKUP(O148,'Section D - Res Com.Care, MPHS '!T:T,'Section D - Res Com.Care, MPHS '!K:K)</f>
        <v>-4.8400000000000034</v>
      </c>
      <c r="U148" s="1212" t="str">
        <f t="shared" si="15"/>
        <v>D</v>
      </c>
    </row>
    <row r="149" spans="1:21" x14ac:dyDescent="0.25">
      <c r="A149" s="1212" t="s">
        <v>5625</v>
      </c>
      <c r="B149" s="1212" t="str">
        <f t="shared" si="11"/>
        <v>D</v>
      </c>
      <c r="C149" s="1212" t="s">
        <v>1465</v>
      </c>
      <c r="D149" s="1212" t="s">
        <v>1464</v>
      </c>
      <c r="E149" s="1212">
        <v>90007231</v>
      </c>
      <c r="F149" s="1242">
        <f t="shared" si="12"/>
        <v>45005</v>
      </c>
      <c r="G149" s="1242">
        <f t="shared" si="13"/>
        <v>45189</v>
      </c>
      <c r="H149" s="1250" t="s">
        <v>5665</v>
      </c>
      <c r="N149" s="1244">
        <f t="shared" si="14"/>
        <v>58.98</v>
      </c>
      <c r="O149" s="1212" t="s">
        <v>5397</v>
      </c>
      <c r="P149" s="1212" t="str">
        <f>_xlfn.XLOOKUP(O149,unique_list!F:F,unique_list!P:P)</f>
        <v>LINKED</v>
      </c>
      <c r="Q149" s="1219" t="str">
        <f>_xlfn.XLOOKUP(O149,unique_list!F:F,unique_list!Q:Q)</f>
        <v>D-1.1-004</v>
      </c>
      <c r="R149" s="1220" t="s">
        <v>5767</v>
      </c>
      <c r="S149" s="1220" t="s">
        <v>5740</v>
      </c>
      <c r="T149" s="1272">
        <f>N149-_xlfn.XLOOKUP(O149,'Section D - Res Com.Care, MPHS '!T:T,'Section D - Res Com.Care, MPHS '!K:K)</f>
        <v>-4.8400000000000034</v>
      </c>
      <c r="U149" s="1212" t="str">
        <f t="shared" si="15"/>
        <v>D</v>
      </c>
    </row>
    <row r="150" spans="1:21" x14ac:dyDescent="0.25">
      <c r="A150" s="1212" t="s">
        <v>5625</v>
      </c>
      <c r="B150" s="1212" t="str">
        <f t="shared" si="11"/>
        <v>D</v>
      </c>
      <c r="C150" s="1212" t="s">
        <v>1467</v>
      </c>
      <c r="D150" s="1212" t="s">
        <v>1466</v>
      </c>
      <c r="E150" s="1212">
        <v>90005679</v>
      </c>
      <c r="F150" s="1242">
        <f t="shared" si="12"/>
        <v>45005</v>
      </c>
      <c r="G150" s="1242">
        <f t="shared" si="13"/>
        <v>45189</v>
      </c>
      <c r="H150" s="1250" t="s">
        <v>5665</v>
      </c>
      <c r="N150" s="1244">
        <f t="shared" si="14"/>
        <v>58.98</v>
      </c>
      <c r="O150" s="1212" t="s">
        <v>5398</v>
      </c>
      <c r="P150" s="1212" t="str">
        <f>_xlfn.XLOOKUP(O150,unique_list!F:F,unique_list!P:P)</f>
        <v>LINKED</v>
      </c>
      <c r="Q150" s="1219" t="str">
        <f>_xlfn.XLOOKUP(O150,unique_list!F:F,unique_list!Q:Q)</f>
        <v>D-1.1-004</v>
      </c>
      <c r="R150" s="1220" t="s">
        <v>5767</v>
      </c>
      <c r="S150" s="1220" t="s">
        <v>5740</v>
      </c>
      <c r="T150" s="1272">
        <f>N150-_xlfn.XLOOKUP(O150,'Section D - Res Com.Care, MPHS '!T:T,'Section D - Res Com.Care, MPHS '!K:K)</f>
        <v>-4.8400000000000034</v>
      </c>
      <c r="U150" s="1212" t="str">
        <f t="shared" si="15"/>
        <v>D</v>
      </c>
    </row>
    <row r="151" spans="1:21" x14ac:dyDescent="0.25">
      <c r="A151" s="1212" t="s">
        <v>5625</v>
      </c>
      <c r="B151" s="1212" t="str">
        <f t="shared" si="11"/>
        <v>D</v>
      </c>
      <c r="C151" s="1212" t="s">
        <v>1549</v>
      </c>
      <c r="E151" s="1212">
        <v>90007232</v>
      </c>
      <c r="F151" s="1242">
        <f t="shared" si="12"/>
        <v>45005</v>
      </c>
      <c r="G151" s="1242">
        <f t="shared" si="13"/>
        <v>45189</v>
      </c>
      <c r="H151" s="1250" t="s">
        <v>5665</v>
      </c>
      <c r="N151" s="1244">
        <f t="shared" si="14"/>
        <v>12.14</v>
      </c>
      <c r="O151" s="1212" t="s">
        <v>5399</v>
      </c>
      <c r="P151" s="1212" t="str">
        <f>_xlfn.XLOOKUP(O151,unique_list!F:F,unique_list!P:P)</f>
        <v>LINKED</v>
      </c>
      <c r="Q151" s="1219" t="str">
        <f>_xlfn.XLOOKUP(O151,unique_list!F:F,unique_list!Q:Q)</f>
        <v>D-1.3-001</v>
      </c>
      <c r="T151" s="1272">
        <f>N151-_xlfn.XLOOKUP(O151,'Section D - Res Com.Care, MPHS '!T:T,'Section D - Res Com.Care, MPHS '!K:K)</f>
        <v>-1</v>
      </c>
      <c r="U151" s="1212" t="str">
        <f t="shared" si="15"/>
        <v>D</v>
      </c>
    </row>
    <row r="152" spans="1:21" x14ac:dyDescent="0.25">
      <c r="F152" s="1242"/>
      <c r="G152" s="1242"/>
    </row>
    <row r="153" spans="1:21" x14ac:dyDescent="0.25">
      <c r="F153" s="1242"/>
      <c r="G153" s="1242"/>
    </row>
    <row r="154" spans="1:21" x14ac:dyDescent="0.25">
      <c r="F154" s="1242"/>
      <c r="G154" s="1242"/>
    </row>
    <row r="155" spans="1:21" x14ac:dyDescent="0.25">
      <c r="B155" s="1249" t="s">
        <v>4066</v>
      </c>
      <c r="C155" s="1249"/>
      <c r="F155" s="1242"/>
      <c r="G155" s="1242"/>
    </row>
    <row r="156" spans="1:21" x14ac:dyDescent="0.25">
      <c r="A156" s="1212" t="s">
        <v>5625</v>
      </c>
      <c r="B156" s="1212" t="str">
        <f t="shared" ref="B156:B157" si="16">LEFT(O156,1)</f>
        <v>D</v>
      </c>
      <c r="C156" s="1212" t="s">
        <v>1438</v>
      </c>
      <c r="E156" s="1212">
        <v>90007199</v>
      </c>
      <c r="F156" s="1242">
        <f>$G$3</f>
        <v>45005</v>
      </c>
      <c r="G156" s="1242">
        <f>$G$4</f>
        <v>45189</v>
      </c>
      <c r="H156" s="1250" t="s">
        <v>5768</v>
      </c>
      <c r="N156" s="1251" t="s">
        <v>798</v>
      </c>
      <c r="O156" s="1212" t="s">
        <v>5323</v>
      </c>
      <c r="P156" s="1212" t="e">
        <f>_xlfn.XLOOKUP(O156,unique_list!F:F,unique_list!P:P)</f>
        <v>#N/A</v>
      </c>
      <c r="Q156" s="1245"/>
      <c r="R156" s="1220" t="s">
        <v>798</v>
      </c>
      <c r="S156" s="1220" t="s">
        <v>5734</v>
      </c>
      <c r="T156" s="1201"/>
      <c r="U156" s="1212" t="str">
        <f t="shared" si="15"/>
        <v>D</v>
      </c>
    </row>
    <row r="157" spans="1:21" x14ac:dyDescent="0.25">
      <c r="A157" s="1212" t="s">
        <v>5625</v>
      </c>
      <c r="B157" s="1212" t="str">
        <f t="shared" si="16"/>
        <v>D</v>
      </c>
      <c r="C157" s="1212" t="s">
        <v>1438</v>
      </c>
      <c r="E157" s="1212">
        <v>90007217</v>
      </c>
      <c r="F157" s="1242">
        <f>$G$3</f>
        <v>45005</v>
      </c>
      <c r="G157" s="1242">
        <f>$G$4</f>
        <v>45189</v>
      </c>
      <c r="H157" s="1250" t="s">
        <v>5768</v>
      </c>
      <c r="N157" s="1251" t="s">
        <v>798</v>
      </c>
      <c r="O157" s="1212" t="s">
        <v>5365</v>
      </c>
      <c r="P157" s="1212" t="e">
        <f>_xlfn.XLOOKUP(O157,unique_list!F:F,unique_list!P:P)</f>
        <v>#N/A</v>
      </c>
      <c r="Q157" s="1245"/>
      <c r="S157" s="1220" t="s">
        <v>5734</v>
      </c>
      <c r="T157" s="1201"/>
      <c r="U157" s="1212" t="str">
        <f t="shared" si="15"/>
        <v>D</v>
      </c>
    </row>
  </sheetData>
  <autoFilter ref="A15:T73" xr:uid="{038C1AAB-C494-46EB-9C57-DFD79271A708}"/>
  <conditionalFormatting sqref="T78:T151 T16:T73">
    <cfRule type="cellIs" dxfId="39" priority="1" operator="lessThan">
      <formula>0</formula>
    </cfRule>
    <cfRule type="cellIs" dxfId="38" priority="2" operator="greaterThan">
      <formula>0</formula>
    </cfRule>
    <cfRule type="cellIs" dxfId="37" priority="3" operator="equal">
      <formula>0</formula>
    </cfRule>
  </conditionalFormatting>
  <hyperlinks>
    <hyperlink ref="E6" r:id="rId1" xr:uid="{973D14C0-22AB-44D3-B6AE-BDAD215E218E}"/>
    <hyperlink ref="E7" r:id="rId2" display="Sep22 worksheet" xr:uid="{11CB492D-77D0-4E87-B386-59CD40B8DB07}"/>
    <hyperlink ref="E9" r:id="rId3" xr:uid="{8C445531-A5B1-4654-B113-3532A6F18922}"/>
    <hyperlink ref="E10" r:id="rId4" xr:uid="{49F5BAB2-A968-46E7-B7DE-8E628AAD00C5}"/>
    <hyperlink ref="E12" r:id="rId5" xr:uid="{2C9E51DE-9A0C-4066-BA76-25B65E4F45A7}"/>
  </hyperlinks>
  <pageMargins left="0.7" right="0.7" top="0.75" bottom="0.75" header="0.3" footer="0.3"/>
  <pageSetup paperSize="9" orientation="portrait" r:id="rId6"/>
  <drawing r:id="rId7"/>
  <legacyDrawing r:id="rId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57BD8-99F5-4188-8A3B-F79D3780865A}">
  <sheetPr codeName="Sheet24"/>
  <dimension ref="A1:U84"/>
  <sheetViews>
    <sheetView zoomScaleNormal="100" workbookViewId="0">
      <selection activeCell="D36" sqref="D36"/>
    </sheetView>
  </sheetViews>
  <sheetFormatPr defaultColWidth="9.140625" defaultRowHeight="15" x14ac:dyDescent="0.25"/>
  <cols>
    <col min="1" max="1" width="15.5703125" style="1212" bestFit="1" customWidth="1"/>
    <col min="2" max="2" width="8.140625" style="1212" customWidth="1"/>
    <col min="3" max="3" width="120.85546875" style="1212" bestFit="1" customWidth="1"/>
    <col min="4" max="4" width="14" style="1212" customWidth="1"/>
    <col min="5" max="7" width="15.85546875" style="1212" customWidth="1"/>
    <col min="8" max="8" width="34.5703125" style="1212" bestFit="1" customWidth="1"/>
    <col min="9" max="9" width="11.85546875" style="1215" customWidth="1"/>
    <col min="10" max="10" width="11.85546875" style="1212" customWidth="1"/>
    <col min="11" max="11" width="14" style="1212" customWidth="1"/>
    <col min="12" max="12" width="24.140625" style="1212" customWidth="1"/>
    <col min="13" max="13" width="10.42578125" style="1212" customWidth="1"/>
    <col min="14" max="14" width="14" style="1218" customWidth="1"/>
    <col min="15" max="16" width="14" style="1212" customWidth="1"/>
    <col min="17" max="17" width="14" style="1219" customWidth="1"/>
    <col min="18" max="18" width="86.85546875" style="1220" bestFit="1" customWidth="1"/>
    <col min="19" max="19" width="65.85546875" style="1220" bestFit="1" customWidth="1"/>
    <col min="20" max="16384" width="9.140625" style="1212"/>
  </cols>
  <sheetData>
    <row r="1" spans="1:21" x14ac:dyDescent="0.25">
      <c r="A1" s="1211" t="s">
        <v>5629</v>
      </c>
      <c r="C1" s="1212" t="s">
        <v>5630</v>
      </c>
      <c r="D1" s="1213" t="s">
        <v>1234</v>
      </c>
      <c r="E1" s="1213" t="s">
        <v>5681</v>
      </c>
      <c r="F1" s="1213" t="s">
        <v>5631</v>
      </c>
      <c r="G1" s="1213" t="s">
        <v>5632</v>
      </c>
      <c r="H1" s="1214" t="s">
        <v>5675</v>
      </c>
      <c r="J1" s="1216" t="s">
        <v>5633</v>
      </c>
      <c r="L1" s="1217" t="s">
        <v>5634</v>
      </c>
    </row>
    <row r="2" spans="1:21" ht="15.75" x14ac:dyDescent="0.25">
      <c r="C2" s="1221" t="s">
        <v>5635</v>
      </c>
      <c r="D2" s="1222"/>
      <c r="E2" s="1222"/>
      <c r="F2" s="1222"/>
      <c r="G2" s="1223">
        <v>45371</v>
      </c>
      <c r="J2" s="1215"/>
    </row>
    <row r="3" spans="1:21" ht="15.75" x14ac:dyDescent="0.25">
      <c r="C3" s="1221" t="s">
        <v>19</v>
      </c>
      <c r="D3" s="1222"/>
      <c r="E3" s="1222"/>
      <c r="F3" s="1222"/>
      <c r="G3" s="1223">
        <v>45371</v>
      </c>
      <c r="J3" s="1215"/>
    </row>
    <row r="4" spans="1:21" ht="15.75" x14ac:dyDescent="0.25">
      <c r="C4" s="1221" t="s">
        <v>5636</v>
      </c>
      <c r="D4" s="1222"/>
      <c r="E4" s="1222"/>
      <c r="F4" s="1222"/>
      <c r="G4" s="1223">
        <v>45555</v>
      </c>
      <c r="J4" s="1215"/>
    </row>
    <row r="5" spans="1:21" x14ac:dyDescent="0.25">
      <c r="D5" s="1224"/>
      <c r="J5" s="1215"/>
    </row>
    <row r="6" spans="1:21" ht="15" customHeight="1" x14ac:dyDescent="0.25">
      <c r="C6" s="1221" t="s">
        <v>5709</v>
      </c>
      <c r="D6" s="1222" t="s">
        <v>4366</v>
      </c>
      <c r="E6" s="1199" t="s">
        <v>5770</v>
      </c>
      <c r="F6" s="1271">
        <v>44977</v>
      </c>
      <c r="G6" s="1226">
        <v>75.55</v>
      </c>
      <c r="H6" s="1212" t="s">
        <v>5710</v>
      </c>
      <c r="J6" s="1212" t="s">
        <v>5711</v>
      </c>
    </row>
    <row r="7" spans="1:21" ht="15" customHeight="1" x14ac:dyDescent="0.25">
      <c r="C7" s="1221" t="s">
        <v>5771</v>
      </c>
      <c r="D7" s="1228" t="s">
        <v>4367</v>
      </c>
      <c r="E7" s="1199" t="s">
        <v>5773</v>
      </c>
      <c r="F7" s="1271">
        <v>44824</v>
      </c>
      <c r="G7" s="1226">
        <v>145.80000000000001</v>
      </c>
      <c r="H7" s="1212" t="s">
        <v>5772</v>
      </c>
      <c r="J7" s="1212" t="s">
        <v>5712</v>
      </c>
      <c r="L7" s="1212" t="s">
        <v>5777</v>
      </c>
    </row>
    <row r="8" spans="1:21" x14ac:dyDescent="0.25">
      <c r="D8" s="1224"/>
      <c r="E8" s="1229"/>
      <c r="F8" s="1229"/>
    </row>
    <row r="9" spans="1:21" x14ac:dyDescent="0.25">
      <c r="C9" s="1221" t="s">
        <v>5774</v>
      </c>
      <c r="D9" s="1222" t="s">
        <v>4368</v>
      </c>
      <c r="E9" s="1199" t="s">
        <v>5776</v>
      </c>
      <c r="F9" s="1271">
        <v>44980</v>
      </c>
      <c r="G9" s="1226">
        <v>1020.6</v>
      </c>
      <c r="H9" s="1212" t="s">
        <v>5676</v>
      </c>
      <c r="J9" s="1212" t="s">
        <v>5713</v>
      </c>
    </row>
    <row r="10" spans="1:21" x14ac:dyDescent="0.25">
      <c r="C10" s="1227" t="s">
        <v>5775</v>
      </c>
      <c r="D10" s="1228" t="s">
        <v>4369</v>
      </c>
      <c r="E10" s="1199" t="s">
        <v>5776</v>
      </c>
      <c r="F10" s="1271">
        <v>44980</v>
      </c>
      <c r="G10" s="1226">
        <v>188.2</v>
      </c>
      <c r="H10" s="1212" t="s">
        <v>5676</v>
      </c>
      <c r="J10" s="1212" t="s">
        <v>5713</v>
      </c>
    </row>
    <row r="12" spans="1:21" x14ac:dyDescent="0.25">
      <c r="C12" s="1227" t="s">
        <v>5714</v>
      </c>
      <c r="D12" s="1228"/>
      <c r="E12" s="1199" t="s">
        <v>5780</v>
      </c>
      <c r="F12" s="1225" t="s">
        <v>5781</v>
      </c>
      <c r="G12" s="1230" t="s">
        <v>5679</v>
      </c>
      <c r="H12" s="1212" t="s">
        <v>5715</v>
      </c>
      <c r="J12" s="1212" t="s">
        <v>5625</v>
      </c>
      <c r="L12" s="1231" t="s">
        <v>5782</v>
      </c>
      <c r="O12" s="1445" t="s">
        <v>6182</v>
      </c>
    </row>
    <row r="13" spans="1:21" x14ac:dyDescent="0.25">
      <c r="N13" s="1275" t="s">
        <v>5783</v>
      </c>
      <c r="O13" s="1444">
        <f>COUNTA(O16:O1048572)</f>
        <v>62</v>
      </c>
      <c r="P13" s="1551" t="s">
        <v>6262</v>
      </c>
    </row>
    <row r="14" spans="1:21" x14ac:dyDescent="0.25">
      <c r="B14" s="1232" t="s">
        <v>5644</v>
      </c>
      <c r="C14" s="1232"/>
      <c r="N14" s="1550" t="s">
        <v>6261</v>
      </c>
      <c r="O14" s="1626">
        <f>'Section A - Public Patients'!X1+'Section B - Private Patients'!Y1+'Section C - Psych &amp; Mental Hlth'!X1+'Section D - Res Com.Care, MPHS '!X1+'Section E - Miscellaneous '!X1</f>
        <v>152</v>
      </c>
      <c r="P14" s="1627" t="str">
        <f>IF(O14&lt;&gt;O13,"ERROR","Ok")</f>
        <v>ERROR</v>
      </c>
    </row>
    <row r="15" spans="1:21" s="1241" customFormat="1" ht="30" x14ac:dyDescent="0.25">
      <c r="A15" s="1233" t="s">
        <v>5645</v>
      </c>
      <c r="B15" s="1234" t="s">
        <v>5623</v>
      </c>
      <c r="C15" s="1234" t="s">
        <v>5646</v>
      </c>
      <c r="D15" s="1234" t="s">
        <v>5647</v>
      </c>
      <c r="E15" s="1234" t="s">
        <v>5648</v>
      </c>
      <c r="F15" s="1234" t="s">
        <v>5649</v>
      </c>
      <c r="G15" s="1234" t="s">
        <v>5650</v>
      </c>
      <c r="H15" s="1234" t="s">
        <v>5651</v>
      </c>
      <c r="I15" s="1235" t="s">
        <v>5652</v>
      </c>
      <c r="J15" s="1234" t="s">
        <v>5653</v>
      </c>
      <c r="K15" s="1234" t="s">
        <v>5654</v>
      </c>
      <c r="L15" s="1234" t="s">
        <v>5655</v>
      </c>
      <c r="M15" s="1234" t="s">
        <v>5656</v>
      </c>
      <c r="N15" s="1236" t="s">
        <v>5657</v>
      </c>
      <c r="O15" s="1237" t="s">
        <v>5658</v>
      </c>
      <c r="P15" s="1234" t="s">
        <v>5622</v>
      </c>
      <c r="Q15" s="1238" t="s">
        <v>1830</v>
      </c>
      <c r="R15" s="1239" t="s">
        <v>5659</v>
      </c>
      <c r="S15" s="1239" t="s">
        <v>5660</v>
      </c>
      <c r="T15" s="1240" t="s">
        <v>4327</v>
      </c>
      <c r="U15" s="1239" t="s">
        <v>5623</v>
      </c>
    </row>
    <row r="16" spans="1:21" x14ac:dyDescent="0.25">
      <c r="A16" s="1212" t="s">
        <v>5711</v>
      </c>
      <c r="B16" s="1212" t="str">
        <f>LEFT(O16,1)</f>
        <v>A</v>
      </c>
      <c r="C16" s="1212" t="s">
        <v>55</v>
      </c>
      <c r="D16" s="1212" t="s">
        <v>54</v>
      </c>
      <c r="E16" s="1212">
        <v>90005672</v>
      </c>
      <c r="F16" s="1242">
        <f t="shared" ref="F16:F38" si="0">$G$3</f>
        <v>45371</v>
      </c>
      <c r="G16" s="1242">
        <f t="shared" ref="G16:G38" si="1">$G$4</f>
        <v>45555</v>
      </c>
      <c r="H16" s="1242" t="s">
        <v>5716</v>
      </c>
      <c r="K16" s="1243">
        <f>G6</f>
        <v>75.55</v>
      </c>
      <c r="N16" s="1244">
        <f>K16</f>
        <v>75.55</v>
      </c>
      <c r="O16" s="1212" t="s">
        <v>4381</v>
      </c>
      <c r="P16" s="1212" t="str">
        <f>_xlfn.XLOOKUP(O16,unique_list!F:F,unique_list!P:P)</f>
        <v>INPUT</v>
      </c>
      <c r="Q16" s="1245"/>
      <c r="T16" s="1272">
        <f>N16-_xlfn.XLOOKUP(O16,'Section A - Public Patients'!T:T,'Section A - Public Patients'!K:K)</f>
        <v>-3.4000000000000057</v>
      </c>
      <c r="U16" s="1212" t="str">
        <f>B16</f>
        <v>A</v>
      </c>
    </row>
    <row r="17" spans="1:21" x14ac:dyDescent="0.25">
      <c r="A17" s="1212" t="s">
        <v>5711</v>
      </c>
      <c r="B17" s="1212" t="str">
        <f t="shared" ref="B17:B38" si="2">LEFT(O17,1)</f>
        <v>B</v>
      </c>
      <c r="C17" s="1212" t="s">
        <v>136</v>
      </c>
      <c r="D17" s="1212" t="s">
        <v>135</v>
      </c>
      <c r="E17" s="1212">
        <v>90006362</v>
      </c>
      <c r="F17" s="1242">
        <f t="shared" si="0"/>
        <v>45371</v>
      </c>
      <c r="G17" s="1242">
        <f t="shared" si="1"/>
        <v>45555</v>
      </c>
      <c r="H17" s="1242" t="s">
        <v>5717</v>
      </c>
      <c r="K17" s="1243">
        <f>G6+G7</f>
        <v>221.35000000000002</v>
      </c>
      <c r="N17" s="1244">
        <f>K17</f>
        <v>221.35000000000002</v>
      </c>
      <c r="O17" s="1212" t="s">
        <v>4746</v>
      </c>
      <c r="P17" s="1212" t="str">
        <f>_xlfn.XLOOKUP(O17,unique_list!F:F,unique_list!P:P)</f>
        <v>INPUT</v>
      </c>
      <c r="Q17" s="1245"/>
      <c r="R17" s="1220" t="s">
        <v>5718</v>
      </c>
      <c r="S17" s="1220" t="s">
        <v>5719</v>
      </c>
      <c r="T17" s="1272">
        <f>N17-_xlfn.XLOOKUP(O17,'Section B - Private Patients'!T:T,'Section B - Private Patients'!K:K)</f>
        <v>-3.3999999999999773</v>
      </c>
      <c r="U17" s="1212" t="str">
        <f t="shared" ref="U17:U45" si="3">B17</f>
        <v>B</v>
      </c>
    </row>
    <row r="18" spans="1:21" x14ac:dyDescent="0.25">
      <c r="A18" s="1212" t="s">
        <v>1914</v>
      </c>
      <c r="B18" s="1212" t="str">
        <f t="shared" si="2"/>
        <v>C</v>
      </c>
      <c r="C18" s="1212" t="s">
        <v>1483</v>
      </c>
      <c r="D18" s="1212" t="s">
        <v>1482</v>
      </c>
      <c r="E18" s="1212">
        <v>90007166</v>
      </c>
      <c r="F18" s="1242">
        <f t="shared" si="0"/>
        <v>45371</v>
      </c>
      <c r="G18" s="1242">
        <f t="shared" si="1"/>
        <v>45555</v>
      </c>
      <c r="H18" s="1242" t="s">
        <v>5720</v>
      </c>
      <c r="I18" s="1215">
        <v>0.875</v>
      </c>
      <c r="J18" s="1212">
        <v>14</v>
      </c>
      <c r="K18" s="1243">
        <f>I18*(G9+G10)/J18</f>
        <v>75.55</v>
      </c>
      <c r="L18" s="1212" t="s">
        <v>5778</v>
      </c>
      <c r="M18" s="1212">
        <v>0.05</v>
      </c>
      <c r="N18" s="1244">
        <f>MROUND(K18,M18)</f>
        <v>75.55</v>
      </c>
      <c r="O18" s="1212" t="s">
        <v>5259</v>
      </c>
      <c r="P18" s="1212" t="str">
        <f>_xlfn.XLOOKUP(O18,unique_list!F:F,unique_list!P:P)</f>
        <v>INPUT</v>
      </c>
      <c r="Q18" s="1245"/>
      <c r="T18" s="1272">
        <f>N18-_xlfn.XLOOKUP(O18,'Section C - Psych &amp; Mental Hlth'!T:T,'Section C - Psych &amp; Mental Hlth'!K:K)</f>
        <v>-3.4000000000000057</v>
      </c>
      <c r="U18" s="1212" t="str">
        <f t="shared" si="3"/>
        <v>C</v>
      </c>
    </row>
    <row r="19" spans="1:21" x14ac:dyDescent="0.25">
      <c r="A19" s="1212" t="s">
        <v>1914</v>
      </c>
      <c r="B19" s="1212" t="str">
        <f t="shared" si="2"/>
        <v>C</v>
      </c>
      <c r="C19" s="1212" t="s">
        <v>1486</v>
      </c>
      <c r="D19" s="1212" t="s">
        <v>1485</v>
      </c>
      <c r="E19" s="1212">
        <v>90006371</v>
      </c>
      <c r="F19" s="1242">
        <f t="shared" si="0"/>
        <v>45371</v>
      </c>
      <c r="G19" s="1242">
        <f t="shared" si="1"/>
        <v>45555</v>
      </c>
      <c r="H19" s="1242" t="s">
        <v>5721</v>
      </c>
      <c r="I19" s="1215">
        <v>0.66700000000000004</v>
      </c>
      <c r="J19" s="1212">
        <v>14</v>
      </c>
      <c r="K19" s="1243">
        <f>I19*(G9+G10)/J19</f>
        <v>57.590685714285712</v>
      </c>
      <c r="L19" s="1212" t="s">
        <v>5779</v>
      </c>
      <c r="M19" s="1212">
        <v>0.05</v>
      </c>
      <c r="N19" s="1244">
        <f t="shared" ref="N19:N24" si="4">MROUND(K19,M19)</f>
        <v>57.6</v>
      </c>
      <c r="O19" s="1212" t="s">
        <v>5258</v>
      </c>
      <c r="P19" s="1212" t="str">
        <f>_xlfn.XLOOKUP(O19,unique_list!F:F,unique_list!P:P)</f>
        <v>INPUT</v>
      </c>
      <c r="Q19" s="1245"/>
      <c r="T19" s="1272">
        <f>N19-_xlfn.XLOOKUP(O19,'Section C - Psych &amp; Mental Hlth'!T:T,'Section C - Psych &amp; Mental Hlth'!K:K)</f>
        <v>-2.6000000000000014</v>
      </c>
      <c r="U19" s="1212" t="str">
        <f t="shared" si="3"/>
        <v>C</v>
      </c>
    </row>
    <row r="20" spans="1:21" x14ac:dyDescent="0.25">
      <c r="A20" s="1212" t="s">
        <v>1914</v>
      </c>
      <c r="B20" s="1212" t="str">
        <f t="shared" si="2"/>
        <v>C</v>
      </c>
      <c r="C20" s="1212" t="s">
        <v>1955</v>
      </c>
      <c r="E20" s="1212">
        <v>90007168</v>
      </c>
      <c r="F20" s="1242">
        <f t="shared" si="0"/>
        <v>45371</v>
      </c>
      <c r="G20" s="1242">
        <f t="shared" si="1"/>
        <v>45555</v>
      </c>
      <c r="H20" s="1242" t="s">
        <v>5722</v>
      </c>
      <c r="I20" s="1215">
        <v>0.25</v>
      </c>
      <c r="J20" s="1212">
        <v>14</v>
      </c>
      <c r="K20" s="1243">
        <f>(G9*I20)/J20</f>
        <v>18.225000000000001</v>
      </c>
      <c r="L20" s="1212" t="s">
        <v>5778</v>
      </c>
      <c r="M20" s="1212">
        <v>0.05</v>
      </c>
      <c r="N20" s="1244">
        <f t="shared" si="4"/>
        <v>18.25</v>
      </c>
      <c r="O20" s="1212" t="s">
        <v>5262</v>
      </c>
      <c r="P20" s="1212" t="str">
        <f>_xlfn.XLOOKUP(O20,unique_list!F:F,unique_list!P:P)</f>
        <v>INPUT</v>
      </c>
      <c r="Q20" s="1245"/>
      <c r="T20" s="1272">
        <f>N20-_xlfn.XLOOKUP(O20,'Section C - Psych &amp; Mental Hlth'!T:T,'Section C - Psych &amp; Mental Hlth'!K:K)</f>
        <v>-0.5</v>
      </c>
      <c r="U20" s="1212" t="str">
        <f t="shared" si="3"/>
        <v>C</v>
      </c>
    </row>
    <row r="21" spans="1:21" x14ac:dyDescent="0.25">
      <c r="A21" s="1212" t="s">
        <v>1914</v>
      </c>
      <c r="B21" s="1212" t="str">
        <f t="shared" si="2"/>
        <v>C</v>
      </c>
      <c r="C21" s="1212" t="s">
        <v>1504</v>
      </c>
      <c r="D21" s="1212" t="s">
        <v>1503</v>
      </c>
      <c r="E21" s="1212">
        <v>90006372</v>
      </c>
      <c r="F21" s="1242">
        <f t="shared" si="0"/>
        <v>45371</v>
      </c>
      <c r="G21" s="1242">
        <f t="shared" si="1"/>
        <v>45555</v>
      </c>
      <c r="H21" s="1242" t="s">
        <v>5723</v>
      </c>
      <c r="I21" s="1215">
        <v>0.66700000000000004</v>
      </c>
      <c r="J21" s="1212">
        <v>14</v>
      </c>
      <c r="K21" s="1243">
        <f>I21*G9/J21</f>
        <v>48.624300000000005</v>
      </c>
      <c r="L21" s="1212" t="s">
        <v>5779</v>
      </c>
      <c r="M21" s="1212">
        <v>0.05</v>
      </c>
      <c r="N21" s="1244">
        <f t="shared" si="4"/>
        <v>48.6</v>
      </c>
      <c r="O21" s="1212" t="s">
        <v>5263</v>
      </c>
      <c r="P21" s="1212" t="str">
        <f>_xlfn.XLOOKUP(O21,unique_list!F:F,unique_list!P:P)</f>
        <v>INPUT-ND</v>
      </c>
      <c r="Q21" s="1245"/>
      <c r="R21" s="1220" t="s">
        <v>5724</v>
      </c>
      <c r="S21" s="1220" t="s">
        <v>5725</v>
      </c>
      <c r="T21" s="1272">
        <f>N21-_xlfn.XLOOKUP(O21,'Section C - Psych &amp; Mental Hlth'!T:T,'Section C - Psych &amp; Mental Hlth'!K:K)</f>
        <v>-1.5</v>
      </c>
      <c r="U21" s="1212" t="str">
        <f t="shared" si="3"/>
        <v>C</v>
      </c>
    </row>
    <row r="22" spans="1:21" x14ac:dyDescent="0.25">
      <c r="A22" s="1212" t="s">
        <v>1914</v>
      </c>
      <c r="B22" s="1212" t="str">
        <f t="shared" si="2"/>
        <v>C</v>
      </c>
      <c r="C22" s="1212" t="s">
        <v>1956</v>
      </c>
      <c r="D22" s="1212" t="s">
        <v>1508</v>
      </c>
      <c r="E22" s="1212">
        <v>90005974</v>
      </c>
      <c r="F22" s="1242">
        <f t="shared" si="0"/>
        <v>45371</v>
      </c>
      <c r="G22" s="1242">
        <f t="shared" si="1"/>
        <v>45555</v>
      </c>
      <c r="H22" s="1242" t="s">
        <v>5726</v>
      </c>
      <c r="I22" s="1215">
        <v>0.85</v>
      </c>
      <c r="J22" s="1212">
        <v>14</v>
      </c>
      <c r="K22" s="1243">
        <f>I22*G9/J22</f>
        <v>61.964999999999996</v>
      </c>
      <c r="L22" s="1212" t="s">
        <v>5778</v>
      </c>
      <c r="M22" s="1212">
        <v>0.05</v>
      </c>
      <c r="N22" s="1244">
        <f t="shared" si="4"/>
        <v>61.95</v>
      </c>
      <c r="O22" s="1212" t="s">
        <v>5265</v>
      </c>
      <c r="P22" s="1212" t="str">
        <f>_xlfn.XLOOKUP(O22,unique_list!F:F,unique_list!P:P)</f>
        <v>INPUT-ND</v>
      </c>
      <c r="Q22" s="1245"/>
      <c r="R22" s="1220" t="s">
        <v>5727</v>
      </c>
      <c r="T22" s="1272">
        <f>N22-_xlfn.XLOOKUP(O22,'Section C - Psych &amp; Mental Hlth'!T:T,'Section C - Psych &amp; Mental Hlth'!K:K)</f>
        <v>-1.8999999999999986</v>
      </c>
      <c r="U22" s="1212" t="str">
        <f t="shared" si="3"/>
        <v>C</v>
      </c>
    </row>
    <row r="23" spans="1:21" x14ac:dyDescent="0.25">
      <c r="A23" s="1212" t="s">
        <v>1914</v>
      </c>
      <c r="B23" s="1212" t="str">
        <f t="shared" si="2"/>
        <v>C</v>
      </c>
      <c r="C23" s="1212" t="s">
        <v>1492</v>
      </c>
      <c r="D23" s="1212" t="s">
        <v>1491</v>
      </c>
      <c r="E23" s="1212">
        <v>90007171</v>
      </c>
      <c r="F23" s="1242">
        <f t="shared" si="0"/>
        <v>45371</v>
      </c>
      <c r="G23" s="1242">
        <f t="shared" si="1"/>
        <v>45555</v>
      </c>
      <c r="H23" s="1242" t="s">
        <v>5728</v>
      </c>
      <c r="I23" s="1215">
        <v>0.875</v>
      </c>
      <c r="J23" s="1212">
        <v>14</v>
      </c>
      <c r="K23" s="1243">
        <f>(I23*(G9+G10)/J23)+G7</f>
        <v>221.35000000000002</v>
      </c>
      <c r="L23" s="1212" t="s">
        <v>5779</v>
      </c>
      <c r="M23" s="1212">
        <v>0.05</v>
      </c>
      <c r="N23" s="1244">
        <f t="shared" si="4"/>
        <v>221.35000000000002</v>
      </c>
      <c r="O23" s="1212" t="s">
        <v>5257</v>
      </c>
      <c r="P23" s="1212" t="str">
        <f>_xlfn.XLOOKUP(O23,unique_list!F:F,unique_list!P:P)</f>
        <v>INPUT</v>
      </c>
      <c r="Q23" s="1245"/>
      <c r="R23" s="1220" t="s">
        <v>5718</v>
      </c>
      <c r="S23" s="1220" t="s">
        <v>5729</v>
      </c>
      <c r="T23" s="1272">
        <f>N23-_xlfn.XLOOKUP(O23,'Section C - Psych &amp; Mental Hlth'!T:T,'Section C - Psych &amp; Mental Hlth'!K:K)</f>
        <v>-3.3999999999999773</v>
      </c>
      <c r="U23" s="1212" t="str">
        <f t="shared" si="3"/>
        <v>C</v>
      </c>
    </row>
    <row r="24" spans="1:21" x14ac:dyDescent="0.25">
      <c r="A24" s="1212" t="s">
        <v>1914</v>
      </c>
      <c r="B24" s="1212" t="str">
        <f t="shared" si="2"/>
        <v>C</v>
      </c>
      <c r="C24" s="1212" t="s">
        <v>1495</v>
      </c>
      <c r="D24" s="1212" t="s">
        <v>1494</v>
      </c>
      <c r="E24" s="1212">
        <v>90005775</v>
      </c>
      <c r="F24" s="1242">
        <f t="shared" si="0"/>
        <v>45371</v>
      </c>
      <c r="G24" s="1242">
        <f t="shared" si="1"/>
        <v>45555</v>
      </c>
      <c r="H24" s="1242" t="s">
        <v>5730</v>
      </c>
      <c r="I24" s="1215">
        <v>0.66700000000000004</v>
      </c>
      <c r="J24" s="1212">
        <v>14</v>
      </c>
      <c r="K24" s="1243">
        <f>(I24*(G9+G10)/J24)+G7</f>
        <v>203.39068571428572</v>
      </c>
      <c r="L24" s="1212" t="s">
        <v>5778</v>
      </c>
      <c r="M24" s="1212">
        <v>0.05</v>
      </c>
      <c r="N24" s="1244">
        <f t="shared" si="4"/>
        <v>203.4</v>
      </c>
      <c r="O24" s="1212" t="s">
        <v>5254</v>
      </c>
      <c r="P24" s="1212" t="str">
        <f>_xlfn.XLOOKUP(O24,unique_list!F:F,unique_list!P:P)</f>
        <v>INPUT</v>
      </c>
      <c r="Q24" s="1245"/>
      <c r="R24" s="1220" t="s">
        <v>5727</v>
      </c>
      <c r="S24" s="1220" t="s">
        <v>5731</v>
      </c>
      <c r="T24" s="1272">
        <f>N24-_xlfn.XLOOKUP(O24,'Section C - Psych &amp; Mental Hlth'!T:T,'Section C - Psych &amp; Mental Hlth'!K:K)</f>
        <v>-2.5999999999999943</v>
      </c>
      <c r="U24" s="1212" t="str">
        <f t="shared" si="3"/>
        <v>C</v>
      </c>
    </row>
    <row r="25" spans="1:21" x14ac:dyDescent="0.25">
      <c r="A25" s="1212" t="s">
        <v>1914</v>
      </c>
      <c r="B25" s="1212" t="str">
        <f t="shared" si="2"/>
        <v>C</v>
      </c>
      <c r="C25" s="1212" t="s">
        <v>5732</v>
      </c>
      <c r="D25" s="1212" t="s">
        <v>1528</v>
      </c>
      <c r="E25" s="1212">
        <v>90006376</v>
      </c>
      <c r="F25" s="1242">
        <f t="shared" si="0"/>
        <v>45371</v>
      </c>
      <c r="G25" s="1242">
        <f t="shared" si="1"/>
        <v>45555</v>
      </c>
      <c r="H25" s="1242" t="s">
        <v>5733</v>
      </c>
      <c r="I25" s="1215">
        <v>0.25</v>
      </c>
      <c r="J25" s="1212">
        <v>14</v>
      </c>
      <c r="K25" s="1243">
        <f>MROUND((G9*I25)/J25,M25)+G7</f>
        <v>164.05</v>
      </c>
      <c r="M25" s="1246">
        <v>0.05</v>
      </c>
      <c r="N25" s="1244">
        <f>K25</f>
        <v>164.05</v>
      </c>
      <c r="O25" s="1212" t="s">
        <v>5255</v>
      </c>
      <c r="P25" s="1212" t="str">
        <f>_xlfn.XLOOKUP(O25,unique_list!F:F,unique_list!P:P)</f>
        <v>INPUT</v>
      </c>
      <c r="Q25" s="1245"/>
      <c r="T25" s="1272">
        <f>N25-_xlfn.XLOOKUP(O25,'Section C - Psych &amp; Mental Hlth'!T:T,'Section C - Psych &amp; Mental Hlth'!K:K)</f>
        <v>-0.5</v>
      </c>
      <c r="U25" s="1212" t="str">
        <f t="shared" si="3"/>
        <v>C</v>
      </c>
    </row>
    <row r="26" spans="1:21" x14ac:dyDescent="0.25">
      <c r="A26" s="1212" t="s">
        <v>5625</v>
      </c>
      <c r="B26" s="1212" t="str">
        <f t="shared" si="2"/>
        <v>D</v>
      </c>
      <c r="C26" s="1212" t="s">
        <v>1372</v>
      </c>
      <c r="D26" s="1751" t="s">
        <v>1371</v>
      </c>
      <c r="E26" s="1212">
        <v>90007178</v>
      </c>
      <c r="F26" s="1242">
        <f t="shared" si="0"/>
        <v>45371</v>
      </c>
      <c r="G26" s="1242">
        <f t="shared" si="1"/>
        <v>45555</v>
      </c>
      <c r="H26" s="1247" t="s">
        <v>5663</v>
      </c>
      <c r="N26" s="1248">
        <v>61.96</v>
      </c>
      <c r="O26" s="1212" t="s">
        <v>5282</v>
      </c>
      <c r="P26" s="1212" t="str">
        <f>_xlfn.XLOOKUP(O26,unique_list!F:F,unique_list!P:P)</f>
        <v>INPUT</v>
      </c>
      <c r="Q26" s="1245"/>
      <c r="R26" s="1220" t="s">
        <v>8</v>
      </c>
      <c r="S26" s="1220" t="s">
        <v>5734</v>
      </c>
      <c r="T26" s="1272">
        <f>N26-_xlfn.XLOOKUP(O26,'Section D - Res Com.Care, MPHS '!T:T,'Section D - Res Com.Care, MPHS '!K:K)</f>
        <v>-1.8599999999999994</v>
      </c>
      <c r="U26" s="1212" t="str">
        <f t="shared" si="3"/>
        <v>D</v>
      </c>
    </row>
    <row r="27" spans="1:21" x14ac:dyDescent="0.25">
      <c r="A27" s="1212" t="s">
        <v>5625</v>
      </c>
      <c r="B27" s="1212" t="str">
        <f t="shared" si="2"/>
        <v>D</v>
      </c>
      <c r="C27" s="1212" t="s">
        <v>1381</v>
      </c>
      <c r="D27" s="1212" t="s">
        <v>1380</v>
      </c>
      <c r="E27" s="1212">
        <v>90007182</v>
      </c>
      <c r="F27" s="1242">
        <f t="shared" si="0"/>
        <v>45371</v>
      </c>
      <c r="G27" s="1242">
        <f t="shared" si="1"/>
        <v>45555</v>
      </c>
      <c r="H27" s="1242" t="s">
        <v>5720</v>
      </c>
      <c r="I27" s="1215">
        <v>0.875</v>
      </c>
      <c r="J27" s="1212">
        <v>14</v>
      </c>
      <c r="K27" s="1243">
        <f>I27*(G9+G10)/J27</f>
        <v>75.55</v>
      </c>
      <c r="L27" s="1212" t="s">
        <v>5778</v>
      </c>
      <c r="M27" s="1212">
        <v>0.05</v>
      </c>
      <c r="N27" s="1244">
        <f>MROUND(K27,M27)</f>
        <v>75.55</v>
      </c>
      <c r="O27" s="1212" t="s">
        <v>5288</v>
      </c>
      <c r="P27" s="1212" t="str">
        <f>_xlfn.XLOOKUP(O27,unique_list!F:F,unique_list!P:P)</f>
        <v>INPUT-ND</v>
      </c>
      <c r="Q27" s="1245"/>
      <c r="R27" s="1220" t="s">
        <v>5735</v>
      </c>
      <c r="T27" s="1272">
        <f>N27-_xlfn.XLOOKUP(O27,'Section D - Res Com.Care, MPHS '!T:T,'Section D - Res Com.Care, MPHS '!K:K)</f>
        <v>-3.4000000000000057</v>
      </c>
      <c r="U27" s="1212" t="str">
        <f t="shared" si="3"/>
        <v>D</v>
      </c>
    </row>
    <row r="28" spans="1:21" x14ac:dyDescent="0.25">
      <c r="A28" s="1212" t="s">
        <v>5625</v>
      </c>
      <c r="B28" s="1212" t="str">
        <f t="shared" si="2"/>
        <v>D</v>
      </c>
      <c r="C28" s="1212" t="s">
        <v>1386</v>
      </c>
      <c r="D28" s="1212" t="s">
        <v>1377</v>
      </c>
      <c r="E28" s="1212">
        <v>90005676</v>
      </c>
      <c r="F28" s="1242">
        <f t="shared" si="0"/>
        <v>45371</v>
      </c>
      <c r="G28" s="1242">
        <f t="shared" si="1"/>
        <v>45555</v>
      </c>
      <c r="H28" s="1242" t="s">
        <v>5736</v>
      </c>
      <c r="I28" s="1215">
        <v>0.875</v>
      </c>
      <c r="J28" s="1212">
        <v>14</v>
      </c>
      <c r="K28" s="1243">
        <f>I28*G9/J28</f>
        <v>63.787500000000001</v>
      </c>
      <c r="L28" s="1212" t="s">
        <v>5778</v>
      </c>
      <c r="M28" s="1212">
        <v>0.05</v>
      </c>
      <c r="N28" s="1244">
        <f t="shared" ref="N28:N29" si="5">MROUND(K28,M28)</f>
        <v>63.800000000000004</v>
      </c>
      <c r="O28" s="1212" t="s">
        <v>5291</v>
      </c>
      <c r="P28" s="1212" t="str">
        <f>_xlfn.XLOOKUP(O28,unique_list!F:F,unique_list!P:P)</f>
        <v>INPUT-ND</v>
      </c>
      <c r="Q28" s="1245"/>
      <c r="T28" s="1272">
        <f>N28-_xlfn.XLOOKUP(O28,'Section D - Res Com.Care, MPHS '!T:T,'Section D - Res Com.Care, MPHS '!K:K)</f>
        <v>-1.8999999999999986</v>
      </c>
      <c r="U28" s="1212" t="str">
        <f t="shared" si="3"/>
        <v>D</v>
      </c>
    </row>
    <row r="29" spans="1:21" x14ac:dyDescent="0.25">
      <c r="A29" s="1212" t="s">
        <v>5625</v>
      </c>
      <c r="B29" s="1212" t="str">
        <f t="shared" si="2"/>
        <v>D</v>
      </c>
      <c r="C29" s="1212" t="s">
        <v>1392</v>
      </c>
      <c r="D29" s="1212" t="s">
        <v>1391</v>
      </c>
      <c r="E29" s="1212">
        <v>90007185</v>
      </c>
      <c r="F29" s="1242">
        <f t="shared" si="0"/>
        <v>45371</v>
      </c>
      <c r="G29" s="1242">
        <f t="shared" si="1"/>
        <v>45555</v>
      </c>
      <c r="H29" s="1242" t="s">
        <v>5737</v>
      </c>
      <c r="I29" s="1276">
        <v>0.66700000000000004</v>
      </c>
      <c r="J29" s="1212">
        <v>14</v>
      </c>
      <c r="K29" s="1243">
        <f>I29*(G9+G10)/J29</f>
        <v>57.590685714285712</v>
      </c>
      <c r="L29" s="1212" t="s">
        <v>5778</v>
      </c>
      <c r="M29" s="1212">
        <v>0.05</v>
      </c>
      <c r="N29" s="1244">
        <f t="shared" si="5"/>
        <v>57.6</v>
      </c>
      <c r="O29" s="1212" t="s">
        <v>5294</v>
      </c>
      <c r="P29" s="1212" t="str">
        <f>_xlfn.XLOOKUP(O29,unique_list!F:F,unique_list!P:P)</f>
        <v>INPUT-ND</v>
      </c>
      <c r="Q29" s="1245"/>
      <c r="T29" s="1272">
        <f>N29-_xlfn.XLOOKUP(O29,'Section D - Res Com.Care, MPHS '!T:T,'Section D - Res Com.Care, MPHS '!K:K)</f>
        <v>-2.6000000000000014</v>
      </c>
      <c r="U29" s="1212" t="str">
        <f t="shared" si="3"/>
        <v>D</v>
      </c>
    </row>
    <row r="30" spans="1:21" x14ac:dyDescent="0.25">
      <c r="A30" s="1212" t="s">
        <v>5625</v>
      </c>
      <c r="B30" s="1212" t="str">
        <f t="shared" si="2"/>
        <v>D</v>
      </c>
      <c r="C30" s="1212" t="s">
        <v>1404</v>
      </c>
      <c r="D30" s="1751" t="s">
        <v>1403</v>
      </c>
      <c r="E30" s="1212">
        <v>90007186</v>
      </c>
      <c r="F30" s="1242">
        <f t="shared" si="0"/>
        <v>45371</v>
      </c>
      <c r="G30" s="1242">
        <f t="shared" si="1"/>
        <v>45555</v>
      </c>
      <c r="H30" s="1247" t="s">
        <v>5663</v>
      </c>
      <c r="N30" s="1248">
        <v>60.86</v>
      </c>
      <c r="O30" s="1212" t="s">
        <v>5296</v>
      </c>
      <c r="P30" s="1212" t="str">
        <f>_xlfn.XLOOKUP(O30,unique_list!F:F,unique_list!P:P)</f>
        <v>INPUT-ND</v>
      </c>
      <c r="Q30" s="1245"/>
      <c r="R30" s="1220" t="s">
        <v>5738</v>
      </c>
      <c r="T30" s="1272">
        <f>N30-_xlfn.XLOOKUP(O30,'Section D - Res Com.Care, MPHS '!T:T,'Section D - Res Com.Care, MPHS '!K:K)</f>
        <v>-2.9399999999999977</v>
      </c>
      <c r="U30" s="1212" t="str">
        <f t="shared" si="3"/>
        <v>D</v>
      </c>
    </row>
    <row r="31" spans="1:21" x14ac:dyDescent="0.25">
      <c r="A31" s="1212" t="s">
        <v>5625</v>
      </c>
      <c r="B31" s="1212" t="str">
        <f t="shared" si="2"/>
        <v>D</v>
      </c>
      <c r="C31" s="1212" t="s">
        <v>1406</v>
      </c>
      <c r="D31" s="1751" t="s">
        <v>1405</v>
      </c>
      <c r="E31" s="1212">
        <v>90006381</v>
      </c>
      <c r="F31" s="1242">
        <f t="shared" si="0"/>
        <v>45371</v>
      </c>
      <c r="G31" s="1242">
        <f t="shared" si="1"/>
        <v>45555</v>
      </c>
      <c r="H31" s="1247" t="s">
        <v>5663</v>
      </c>
      <c r="N31" s="1248">
        <v>55.49</v>
      </c>
      <c r="O31" s="1212" t="s">
        <v>5297</v>
      </c>
      <c r="P31" s="1212" t="str">
        <f>_xlfn.XLOOKUP(O31,unique_list!F:F,unique_list!P:P)</f>
        <v>INPUT-ND</v>
      </c>
      <c r="Q31" s="1245"/>
      <c r="S31" s="1220" t="s">
        <v>5734</v>
      </c>
      <c r="T31" s="1272">
        <f>N31-_xlfn.XLOOKUP(O31,'Section D - Res Com.Care, MPHS '!T:T,'Section D - Res Com.Care, MPHS '!K:K)</f>
        <v>-2.6999999999999957</v>
      </c>
      <c r="U31" s="1212" t="str">
        <f t="shared" si="3"/>
        <v>D</v>
      </c>
    </row>
    <row r="32" spans="1:21" x14ac:dyDescent="0.25">
      <c r="A32" s="1212" t="s">
        <v>5625</v>
      </c>
      <c r="B32" s="1212" t="str">
        <f t="shared" si="2"/>
        <v>D</v>
      </c>
      <c r="C32" s="1212" t="s">
        <v>1408</v>
      </c>
      <c r="D32" s="1751" t="s">
        <v>1407</v>
      </c>
      <c r="E32" s="1212">
        <v>90007187</v>
      </c>
      <c r="F32" s="1242">
        <f t="shared" si="0"/>
        <v>45371</v>
      </c>
      <c r="G32" s="1242">
        <f t="shared" si="1"/>
        <v>45555</v>
      </c>
      <c r="H32" s="1247" t="s">
        <v>5663</v>
      </c>
      <c r="N32" s="1248">
        <v>60.86</v>
      </c>
      <c r="O32" s="1212" t="s">
        <v>5298</v>
      </c>
      <c r="P32" s="1212" t="str">
        <f>_xlfn.XLOOKUP(O32,unique_list!F:F,unique_list!P:P)</f>
        <v>INPUT-ND</v>
      </c>
      <c r="Q32" s="1245"/>
      <c r="S32" s="1220" t="s">
        <v>5734</v>
      </c>
      <c r="T32" s="1272">
        <f>N32-_xlfn.XLOOKUP(O32,'Section D - Res Com.Care, MPHS '!T:T,'Section D - Res Com.Care, MPHS '!K:K)</f>
        <v>-2.9600000000000009</v>
      </c>
      <c r="U32" s="1212" t="str">
        <f t="shared" si="3"/>
        <v>D</v>
      </c>
    </row>
    <row r="33" spans="1:21" x14ac:dyDescent="0.25">
      <c r="A33" s="1212" t="s">
        <v>5625</v>
      </c>
      <c r="B33" s="1212" t="str">
        <f t="shared" si="2"/>
        <v>D</v>
      </c>
      <c r="C33" s="1212" t="s">
        <v>1410</v>
      </c>
      <c r="D33" s="1751" t="s">
        <v>1409</v>
      </c>
      <c r="E33" s="1212">
        <v>90005777</v>
      </c>
      <c r="F33" s="1242">
        <f t="shared" si="0"/>
        <v>45371</v>
      </c>
      <c r="G33" s="1242">
        <f t="shared" si="1"/>
        <v>45555</v>
      </c>
      <c r="H33" s="1247" t="s">
        <v>5663</v>
      </c>
      <c r="N33" s="1248">
        <v>69.099999999999994</v>
      </c>
      <c r="O33" s="1212" t="s">
        <v>5299</v>
      </c>
      <c r="P33" s="1212" t="str">
        <f>_xlfn.XLOOKUP(O33,unique_list!F:F,unique_list!P:P)</f>
        <v>INPUT-ND</v>
      </c>
      <c r="Q33" s="1245"/>
      <c r="S33" s="1220" t="s">
        <v>5734</v>
      </c>
      <c r="T33" s="1272">
        <f>N33-_xlfn.XLOOKUP(O33,'Section D - Res Com.Care, MPHS '!T:T,'Section D - Res Com.Care, MPHS '!K:K)</f>
        <v>-3.3599999999999994</v>
      </c>
      <c r="U33" s="1212" t="str">
        <f t="shared" si="3"/>
        <v>D</v>
      </c>
    </row>
    <row r="34" spans="1:21" x14ac:dyDescent="0.25">
      <c r="A34" s="1212" t="s">
        <v>5625</v>
      </c>
      <c r="B34" s="1212" t="str">
        <f t="shared" si="2"/>
        <v>D</v>
      </c>
      <c r="C34" s="1212" t="s">
        <v>1404</v>
      </c>
      <c r="D34" s="1751" t="s">
        <v>1413</v>
      </c>
      <c r="E34" s="1212">
        <v>90007188</v>
      </c>
      <c r="F34" s="1242">
        <f t="shared" si="0"/>
        <v>45371</v>
      </c>
      <c r="G34" s="1242">
        <f t="shared" si="1"/>
        <v>45555</v>
      </c>
      <c r="H34" s="1247" t="s">
        <v>5663</v>
      </c>
      <c r="N34" s="1248">
        <v>60.15</v>
      </c>
      <c r="O34" s="1212" t="s">
        <v>5300</v>
      </c>
      <c r="P34" s="1212" t="str">
        <f>_xlfn.XLOOKUP(O34,unique_list!F:F,unique_list!P:P)</f>
        <v>INPUT-ND</v>
      </c>
      <c r="Q34" s="1245"/>
      <c r="S34" s="1220" t="s">
        <v>5734</v>
      </c>
      <c r="T34" s="1272">
        <f>N34-_xlfn.XLOOKUP(O34,'Section D - Res Com.Care, MPHS '!T:T,'Section D - Res Com.Care, MPHS '!K:K)</f>
        <v>-2.9299999999999997</v>
      </c>
      <c r="U34" s="1212" t="str">
        <f t="shared" si="3"/>
        <v>D</v>
      </c>
    </row>
    <row r="35" spans="1:21" x14ac:dyDescent="0.25">
      <c r="A35" s="1212" t="s">
        <v>5625</v>
      </c>
      <c r="B35" s="1212" t="str">
        <f t="shared" si="2"/>
        <v>D</v>
      </c>
      <c r="C35" s="1212" t="s">
        <v>1406</v>
      </c>
      <c r="D35" s="1751" t="s">
        <v>1414</v>
      </c>
      <c r="E35" s="1212">
        <v>90006382</v>
      </c>
      <c r="F35" s="1242">
        <f t="shared" si="0"/>
        <v>45371</v>
      </c>
      <c r="G35" s="1242">
        <f t="shared" si="1"/>
        <v>45555</v>
      </c>
      <c r="H35" s="1247" t="s">
        <v>5663</v>
      </c>
      <c r="N35" s="1248">
        <v>54.78</v>
      </c>
      <c r="O35" s="1212" t="s">
        <v>5301</v>
      </c>
      <c r="P35" s="1212" t="str">
        <f>_xlfn.XLOOKUP(O35,unique_list!F:F,unique_list!P:P)</f>
        <v>INPUT-ND</v>
      </c>
      <c r="Q35" s="1245"/>
      <c r="S35" s="1220" t="s">
        <v>5734</v>
      </c>
      <c r="T35" s="1272">
        <f>N35-_xlfn.XLOOKUP(O35,'Section D - Res Com.Care, MPHS '!T:T,'Section D - Res Com.Care, MPHS '!K:K)</f>
        <v>-2.6599999999999966</v>
      </c>
      <c r="U35" s="1212" t="str">
        <f t="shared" si="3"/>
        <v>D</v>
      </c>
    </row>
    <row r="36" spans="1:21" x14ac:dyDescent="0.25">
      <c r="A36" s="1212" t="s">
        <v>5625</v>
      </c>
      <c r="B36" s="1212" t="str">
        <f t="shared" si="2"/>
        <v>D</v>
      </c>
      <c r="C36" s="1212" t="s">
        <v>1408</v>
      </c>
      <c r="D36" s="1751" t="s">
        <v>1415</v>
      </c>
      <c r="E36" s="1212">
        <v>90007189</v>
      </c>
      <c r="F36" s="1242">
        <f t="shared" si="0"/>
        <v>45371</v>
      </c>
      <c r="G36" s="1242">
        <f t="shared" si="1"/>
        <v>45555</v>
      </c>
      <c r="H36" s="1247" t="s">
        <v>5663</v>
      </c>
      <c r="N36" s="1248">
        <v>60.15</v>
      </c>
      <c r="O36" s="1212" t="s">
        <v>5302</v>
      </c>
      <c r="P36" s="1212" t="str">
        <f>_xlfn.XLOOKUP(O36,unique_list!F:F,unique_list!P:P)</f>
        <v>INPUT-ND</v>
      </c>
      <c r="Q36" s="1245"/>
      <c r="R36" s="1220" t="s">
        <v>5739</v>
      </c>
      <c r="S36" s="1220" t="s">
        <v>5734</v>
      </c>
      <c r="T36" s="1272">
        <f>N36-_xlfn.XLOOKUP(O36,'Section D - Res Com.Care, MPHS '!T:T,'Section D - Res Com.Care, MPHS '!K:K)</f>
        <v>-2.9200000000000017</v>
      </c>
      <c r="U36" s="1212" t="str">
        <f t="shared" si="3"/>
        <v>D</v>
      </c>
    </row>
    <row r="37" spans="1:21" x14ac:dyDescent="0.25">
      <c r="A37" s="1212" t="s">
        <v>5625</v>
      </c>
      <c r="B37" s="1212" t="str">
        <f t="shared" si="2"/>
        <v>D</v>
      </c>
      <c r="C37" s="1212" t="s">
        <v>1410</v>
      </c>
      <c r="D37" s="1751" t="s">
        <v>1416</v>
      </c>
      <c r="E37" s="1212">
        <v>90005979</v>
      </c>
      <c r="F37" s="1242">
        <f t="shared" si="0"/>
        <v>45371</v>
      </c>
      <c r="G37" s="1242">
        <f t="shared" si="1"/>
        <v>45555</v>
      </c>
      <c r="H37" s="1247" t="s">
        <v>5663</v>
      </c>
      <c r="N37" s="1248">
        <v>68.39</v>
      </c>
      <c r="O37" s="1212" t="s">
        <v>5303</v>
      </c>
      <c r="P37" s="1212" t="str">
        <f>_xlfn.XLOOKUP(O37,unique_list!F:F,unique_list!P:P)</f>
        <v>INPUT-ND</v>
      </c>
      <c r="Q37" s="1245"/>
      <c r="S37" s="1220" t="s">
        <v>5740</v>
      </c>
      <c r="T37" s="1272">
        <f>N37-_xlfn.XLOOKUP(O37,'Section D - Res Com.Care, MPHS '!T:T,'Section D - Res Com.Care, MPHS '!K:K)</f>
        <v>-3.3199999999999932</v>
      </c>
      <c r="U37" s="1212" t="str">
        <f t="shared" si="3"/>
        <v>D</v>
      </c>
    </row>
    <row r="38" spans="1:21" x14ac:dyDescent="0.25">
      <c r="A38" s="1212" t="s">
        <v>5625</v>
      </c>
      <c r="B38" s="1212" t="str">
        <f t="shared" si="2"/>
        <v>D</v>
      </c>
      <c r="C38" s="1212" t="s">
        <v>1471</v>
      </c>
      <c r="D38" s="1752" t="s">
        <v>1470</v>
      </c>
      <c r="E38" s="1212">
        <v>90007227</v>
      </c>
      <c r="F38" s="1242">
        <f t="shared" si="0"/>
        <v>45371</v>
      </c>
      <c r="G38" s="1242">
        <f t="shared" si="1"/>
        <v>45555</v>
      </c>
      <c r="H38" s="1247" t="s">
        <v>5663</v>
      </c>
      <c r="N38" s="1248">
        <v>12.75</v>
      </c>
      <c r="O38" s="1212" t="s">
        <v>5305</v>
      </c>
      <c r="P38" s="1212" t="str">
        <f>_xlfn.XLOOKUP(O38,unique_list!F:F,unique_list!P:P)</f>
        <v>INPUT</v>
      </c>
      <c r="Q38" s="1245"/>
      <c r="S38" s="1220" t="s">
        <v>5734</v>
      </c>
      <c r="T38" s="1274">
        <f>N38-_xlfn.XLOOKUP(O38,'Section D - Res Com.Care, MPHS '!T:T,'Section D - Res Com.Care, MPHS '!K:K)</f>
        <v>-0.39000000000000057</v>
      </c>
      <c r="U38" s="1212" t="str">
        <f t="shared" si="3"/>
        <v>D</v>
      </c>
    </row>
    <row r="39" spans="1:21" x14ac:dyDescent="0.25">
      <c r="F39" s="1242"/>
      <c r="G39" s="1242"/>
      <c r="P39" s="1448" t="s">
        <v>6202</v>
      </c>
    </row>
    <row r="40" spans="1:21" x14ac:dyDescent="0.25">
      <c r="F40" s="1242"/>
      <c r="G40" s="1242"/>
      <c r="P40" s="1448" t="s">
        <v>6202</v>
      </c>
    </row>
    <row r="41" spans="1:21" x14ac:dyDescent="0.25">
      <c r="F41" s="1242"/>
      <c r="G41" s="1242"/>
      <c r="P41" s="1448" t="s">
        <v>6202</v>
      </c>
    </row>
    <row r="42" spans="1:21" x14ac:dyDescent="0.25">
      <c r="B42" s="1232" t="s">
        <v>4065</v>
      </c>
      <c r="C42" s="1249"/>
      <c r="F42" s="1242"/>
      <c r="G42" s="1242"/>
      <c r="P42" s="1448" t="s">
        <v>6202</v>
      </c>
    </row>
    <row r="43" spans="1:21" x14ac:dyDescent="0.25">
      <c r="A43" s="1212" t="s">
        <v>5711</v>
      </c>
      <c r="B43" s="1212" t="str">
        <f t="shared" ref="B43:B71" si="6">LEFT(O43,1)</f>
        <v>A</v>
      </c>
      <c r="C43" s="1212" t="s">
        <v>60</v>
      </c>
      <c r="D43" s="1212" t="s">
        <v>59</v>
      </c>
      <c r="E43" s="1212">
        <v>90007120</v>
      </c>
      <c r="F43" s="1242">
        <f t="shared" ref="F43:F71" si="7">$G$3</f>
        <v>45371</v>
      </c>
      <c r="G43" s="1242">
        <f t="shared" ref="G43:G71" si="8">$G$4</f>
        <v>45555</v>
      </c>
      <c r="H43" s="1250" t="s">
        <v>5665</v>
      </c>
      <c r="N43" s="1244">
        <f t="shared" ref="N43:N81" si="9">_xlfn.XLOOKUP(Q43,O:O,N:N)</f>
        <v>75.55</v>
      </c>
      <c r="O43" s="1212" t="s">
        <v>4382</v>
      </c>
      <c r="P43" s="1212" t="str">
        <f>_xlfn.XLOOKUP(O43,unique_list!F:F,unique_list!P:P)</f>
        <v>LINKED</v>
      </c>
      <c r="Q43" s="1219" t="str">
        <f>_xlfn.XLOOKUP(O43,unique_list!F:F,unique_list!Q:Q)</f>
        <v>A-1.1-011</v>
      </c>
      <c r="R43" s="1220" t="s">
        <v>5747</v>
      </c>
      <c r="T43" s="1272">
        <f>N43-_xlfn.XLOOKUP(O43,'Section A - Public Patients'!T:T,'Section A - Public Patients'!K:K)</f>
        <v>-3.4000000000000057</v>
      </c>
      <c r="U43" s="1212" t="str">
        <f t="shared" si="3"/>
        <v>A</v>
      </c>
    </row>
    <row r="44" spans="1:21" x14ac:dyDescent="0.25">
      <c r="A44" s="1212" t="s">
        <v>5711</v>
      </c>
      <c r="B44" s="1212" t="str">
        <f t="shared" si="6"/>
        <v>A</v>
      </c>
      <c r="C44" s="1212" t="s">
        <v>63</v>
      </c>
      <c r="D44" s="1212" t="s">
        <v>62</v>
      </c>
      <c r="E44" s="1212">
        <v>90006348</v>
      </c>
      <c r="F44" s="1242">
        <f t="shared" si="7"/>
        <v>45371</v>
      </c>
      <c r="G44" s="1242">
        <f t="shared" si="8"/>
        <v>45555</v>
      </c>
      <c r="H44" s="1250" t="s">
        <v>5665</v>
      </c>
      <c r="N44" s="1244">
        <f t="shared" si="9"/>
        <v>75.55</v>
      </c>
      <c r="O44" s="1212" t="s">
        <v>4383</v>
      </c>
      <c r="P44" s="1212" t="str">
        <f>_xlfn.XLOOKUP(O44,unique_list!F:F,unique_list!P:P)</f>
        <v>LINKED</v>
      </c>
      <c r="Q44" s="1219" t="str">
        <f>_xlfn.XLOOKUP(O44,unique_list!F:F,unique_list!Q:Q)</f>
        <v>A-1.1-011</v>
      </c>
      <c r="R44" s="1220" t="s">
        <v>5747</v>
      </c>
      <c r="T44" s="1272">
        <f>N44-_xlfn.XLOOKUP(O44,'Section A - Public Patients'!T:T,'Section A - Public Patients'!K:K)</f>
        <v>-3.4000000000000057</v>
      </c>
      <c r="U44" s="1212" t="str">
        <f t="shared" si="3"/>
        <v>A</v>
      </c>
    </row>
    <row r="45" spans="1:21" x14ac:dyDescent="0.25">
      <c r="A45" s="1212" t="s">
        <v>5711</v>
      </c>
      <c r="B45" s="1212" t="str">
        <f t="shared" si="6"/>
        <v>A</v>
      </c>
      <c r="C45" s="1212" t="s">
        <v>212</v>
      </c>
      <c r="D45" s="1212" t="s">
        <v>211</v>
      </c>
      <c r="E45" s="1212">
        <v>90007121</v>
      </c>
      <c r="F45" s="1242">
        <f t="shared" si="7"/>
        <v>45371</v>
      </c>
      <c r="G45" s="1242">
        <f t="shared" si="8"/>
        <v>45555</v>
      </c>
      <c r="H45" s="1250" t="s">
        <v>5665</v>
      </c>
      <c r="N45" s="1244">
        <f t="shared" si="9"/>
        <v>75.55</v>
      </c>
      <c r="O45" s="1212" t="s">
        <v>4403</v>
      </c>
      <c r="P45" s="1212" t="str">
        <f>_xlfn.XLOOKUP(O45,unique_list!F:F,unique_list!P:P)</f>
        <v>LINKED</v>
      </c>
      <c r="Q45" s="1219" t="str">
        <f>_xlfn.XLOOKUP(O45,unique_list!F:F,unique_list!Q:Q)</f>
        <v>A-1.1-011</v>
      </c>
      <c r="R45" s="1220" t="s">
        <v>5747</v>
      </c>
      <c r="T45" s="1272">
        <f>N45-_xlfn.XLOOKUP(O45,'Section A - Public Patients'!T:T,'Section A - Public Patients'!K:K)</f>
        <v>-3.4000000000000057</v>
      </c>
      <c r="U45" s="1212" t="str">
        <f t="shared" si="3"/>
        <v>A</v>
      </c>
    </row>
    <row r="46" spans="1:21" x14ac:dyDescent="0.25">
      <c r="A46" s="1212" t="s">
        <v>5711</v>
      </c>
      <c r="B46" s="1212" t="str">
        <f t="shared" si="6"/>
        <v>B</v>
      </c>
      <c r="C46" s="1212" t="s">
        <v>139</v>
      </c>
      <c r="D46" s="1212" t="s">
        <v>138</v>
      </c>
      <c r="E46" s="1212">
        <v>90007149</v>
      </c>
      <c r="F46" s="1242">
        <f t="shared" si="7"/>
        <v>45371</v>
      </c>
      <c r="G46" s="1242">
        <f t="shared" si="8"/>
        <v>45555</v>
      </c>
      <c r="H46" s="1250" t="s">
        <v>5665</v>
      </c>
      <c r="N46" s="1244">
        <f t="shared" si="9"/>
        <v>221.35000000000002</v>
      </c>
      <c r="O46" s="1212" t="s">
        <v>4747</v>
      </c>
      <c r="P46" s="1212" t="str">
        <f>_xlfn.XLOOKUP(O46,unique_list!F:F,unique_list!P:P)</f>
        <v>LINKED</v>
      </c>
      <c r="Q46" s="1219" t="str">
        <f>_xlfn.XLOOKUP(O46,unique_list!F:F,unique_list!Q:Q)</f>
        <v>B-1.1-029</v>
      </c>
      <c r="R46" s="1220" t="s">
        <v>5718</v>
      </c>
      <c r="S46" s="1220" t="s">
        <v>5719</v>
      </c>
      <c r="T46" s="1272">
        <f>N46-_xlfn.XLOOKUP(O46,'Section B - Private Patients'!T:T,'Section B - Private Patients'!K:K)</f>
        <v>-3.3999999999999773</v>
      </c>
      <c r="U46" s="1212" t="str">
        <f t="shared" ref="U46:U74" si="10">B46</f>
        <v>B</v>
      </c>
    </row>
    <row r="47" spans="1:21" x14ac:dyDescent="0.25">
      <c r="A47" s="1212" t="s">
        <v>5711</v>
      </c>
      <c r="B47" s="1212" t="str">
        <f t="shared" si="6"/>
        <v>B</v>
      </c>
      <c r="C47" s="1212" t="s">
        <v>224</v>
      </c>
      <c r="D47" s="1212" t="s">
        <v>223</v>
      </c>
      <c r="E47" s="1212">
        <v>90005969</v>
      </c>
      <c r="F47" s="1242">
        <f t="shared" si="7"/>
        <v>45371</v>
      </c>
      <c r="G47" s="1242">
        <f t="shared" si="8"/>
        <v>45555</v>
      </c>
      <c r="H47" s="1250" t="s">
        <v>5665</v>
      </c>
      <c r="N47" s="1244">
        <f t="shared" si="9"/>
        <v>75.55</v>
      </c>
      <c r="O47" s="1212" t="s">
        <v>4754</v>
      </c>
      <c r="P47" s="1212" t="str">
        <f>_xlfn.XLOOKUP(O47,unique_list!F:F,unique_list!P:P)</f>
        <v>LINKED-X</v>
      </c>
      <c r="Q47" s="1219" t="str">
        <f>_xlfn.XLOOKUP(O47,unique_list!F:F,unique_list!Q:Q)</f>
        <v>A-1.1-011</v>
      </c>
      <c r="R47" s="1220" t="s">
        <v>5747</v>
      </c>
      <c r="T47" s="1272">
        <f>N47-_xlfn.XLOOKUP(O47,'Section B - Private Patients'!T:T,'Section B - Private Patients'!K:K)</f>
        <v>-3.4000000000000057</v>
      </c>
      <c r="U47" s="1212" t="str">
        <f t="shared" si="10"/>
        <v>B</v>
      </c>
    </row>
    <row r="48" spans="1:21" x14ac:dyDescent="0.25">
      <c r="A48" s="1212" t="s">
        <v>5711</v>
      </c>
      <c r="B48" s="1212" t="str">
        <f t="shared" si="6"/>
        <v>B</v>
      </c>
      <c r="C48" s="1212" t="s">
        <v>885</v>
      </c>
      <c r="D48" s="1212" t="s">
        <v>884</v>
      </c>
      <c r="E48" s="1212">
        <v>90007590</v>
      </c>
      <c r="F48" s="1242">
        <f t="shared" si="7"/>
        <v>45371</v>
      </c>
      <c r="G48" s="1242">
        <f t="shared" si="8"/>
        <v>45555</v>
      </c>
      <c r="H48" s="1250" t="s">
        <v>5665</v>
      </c>
      <c r="N48" s="1244">
        <f t="shared" si="9"/>
        <v>221.35000000000002</v>
      </c>
      <c r="O48" s="1212" t="s">
        <v>5077</v>
      </c>
      <c r="P48" s="1212" t="str">
        <f>_xlfn.XLOOKUP(O48,unique_list!F:F,unique_list!P:P)</f>
        <v>LINKED</v>
      </c>
      <c r="Q48" s="1219" t="str">
        <f>_xlfn.XLOOKUP(O48,unique_list!F:F,unique_list!Q:Q)</f>
        <v>B-1.1-029</v>
      </c>
      <c r="R48" s="1220" t="s">
        <v>5718</v>
      </c>
      <c r="S48" s="1220" t="s">
        <v>5748</v>
      </c>
      <c r="T48" s="1272">
        <f>N48-_xlfn.XLOOKUP(O48,'Section B - Private Patients'!T:T,'Section B - Private Patients'!K:K)</f>
        <v>-3.3999999999999773</v>
      </c>
      <c r="U48" s="1212" t="str">
        <f t="shared" si="10"/>
        <v>B</v>
      </c>
    </row>
    <row r="49" spans="1:21" x14ac:dyDescent="0.25">
      <c r="A49" s="1212" t="s">
        <v>5711</v>
      </c>
      <c r="B49" s="1212" t="str">
        <f t="shared" si="6"/>
        <v>B</v>
      </c>
      <c r="C49" s="1212" t="s">
        <v>887</v>
      </c>
      <c r="D49" s="1212" t="s">
        <v>886</v>
      </c>
      <c r="E49" s="1212">
        <v>90006583</v>
      </c>
      <c r="F49" s="1242">
        <f t="shared" si="7"/>
        <v>45371</v>
      </c>
      <c r="G49" s="1242">
        <f t="shared" si="8"/>
        <v>45555</v>
      </c>
      <c r="H49" s="1250" t="s">
        <v>5665</v>
      </c>
      <c r="N49" s="1244">
        <f t="shared" si="9"/>
        <v>221.35000000000002</v>
      </c>
      <c r="O49" s="1212" t="s">
        <v>5078</v>
      </c>
      <c r="P49" s="1212" t="str">
        <f>_xlfn.XLOOKUP(O49,unique_list!F:F,unique_list!P:P)</f>
        <v>LINKED</v>
      </c>
      <c r="Q49" s="1219" t="str">
        <f>_xlfn.XLOOKUP(O49,unique_list!F:F,unique_list!Q:Q)</f>
        <v>B-1.1-029</v>
      </c>
      <c r="R49" s="1220" t="s">
        <v>5718</v>
      </c>
      <c r="S49" s="1220" t="s">
        <v>5748</v>
      </c>
      <c r="T49" s="1272">
        <f>N49-_xlfn.XLOOKUP(O49,'Section B - Private Patients'!T:T,'Section B - Private Patients'!K:K)</f>
        <v>-3.3999999999999773</v>
      </c>
      <c r="U49" s="1212" t="str">
        <f t="shared" si="10"/>
        <v>B</v>
      </c>
    </row>
    <row r="50" spans="1:21" x14ac:dyDescent="0.25">
      <c r="A50" s="1212" t="s">
        <v>5711</v>
      </c>
      <c r="B50" s="1212" t="str">
        <f t="shared" si="6"/>
        <v>B</v>
      </c>
      <c r="C50" s="1212" t="s">
        <v>889</v>
      </c>
      <c r="D50" s="1212" t="s">
        <v>888</v>
      </c>
      <c r="E50" s="1212">
        <v>90007592</v>
      </c>
      <c r="F50" s="1242">
        <f t="shared" si="7"/>
        <v>45371</v>
      </c>
      <c r="G50" s="1242">
        <f t="shared" si="8"/>
        <v>45555</v>
      </c>
      <c r="H50" s="1250" t="s">
        <v>5665</v>
      </c>
      <c r="N50" s="1244">
        <f t="shared" si="9"/>
        <v>203.4</v>
      </c>
      <c r="O50" s="1212" t="s">
        <v>5081</v>
      </c>
      <c r="P50" s="1212" t="str">
        <f>_xlfn.XLOOKUP(O50,unique_list!F:F,unique_list!P:P)</f>
        <v>LINKED-X</v>
      </c>
      <c r="Q50" s="1219" t="str">
        <f>_xlfn.XLOOKUP(O50,unique_list!F:F,unique_list!Q:Q)</f>
        <v>C-1.1-012</v>
      </c>
      <c r="R50" s="1220" t="s">
        <v>5718</v>
      </c>
      <c r="S50" s="1220" t="s">
        <v>5749</v>
      </c>
      <c r="T50" s="1272">
        <f>N50-_xlfn.XLOOKUP(O50,'Section B - Private Patients'!T:T,'Section B - Private Patients'!K:K)</f>
        <v>-2.5999999999999943</v>
      </c>
      <c r="U50" s="1212" t="str">
        <f t="shared" si="10"/>
        <v>B</v>
      </c>
    </row>
    <row r="51" spans="1:21" x14ac:dyDescent="0.25">
      <c r="A51" s="1212" t="s">
        <v>5711</v>
      </c>
      <c r="B51" s="1212" t="str">
        <f t="shared" si="6"/>
        <v>B</v>
      </c>
      <c r="C51" s="1212" t="s">
        <v>894</v>
      </c>
      <c r="D51" s="1212" t="s">
        <v>893</v>
      </c>
      <c r="E51" s="1212">
        <v>90006080</v>
      </c>
      <c r="F51" s="1242">
        <f t="shared" si="7"/>
        <v>45371</v>
      </c>
      <c r="G51" s="1242">
        <f t="shared" si="8"/>
        <v>45555</v>
      </c>
      <c r="H51" s="1250" t="s">
        <v>5665</v>
      </c>
      <c r="N51" s="1244">
        <f t="shared" si="9"/>
        <v>221.35000000000002</v>
      </c>
      <c r="O51" s="1212" t="s">
        <v>5084</v>
      </c>
      <c r="P51" s="1212" t="str">
        <f>_xlfn.XLOOKUP(O51,unique_list!F:F,unique_list!P:P)</f>
        <v>LINKED-X</v>
      </c>
      <c r="Q51" s="1219" t="str">
        <f>_xlfn.XLOOKUP(O51,unique_list!F:F,unique_list!Q:Q)</f>
        <v>C-1.1-011</v>
      </c>
      <c r="R51" s="1220" t="s">
        <v>5718</v>
      </c>
      <c r="S51" s="1220" t="s">
        <v>5750</v>
      </c>
      <c r="T51" s="1272">
        <f>N51-_xlfn.XLOOKUP(O51,'Section B - Private Patients'!T:T,'Section B - Private Patients'!K:K)</f>
        <v>-3.3999999999999773</v>
      </c>
      <c r="U51" s="1212" t="str">
        <f t="shared" si="10"/>
        <v>B</v>
      </c>
    </row>
    <row r="52" spans="1:21" x14ac:dyDescent="0.25">
      <c r="A52" s="1212" t="s">
        <v>5711</v>
      </c>
      <c r="B52" s="1212" t="str">
        <f t="shared" si="6"/>
        <v>B</v>
      </c>
      <c r="C52" s="1212" t="s">
        <v>922</v>
      </c>
      <c r="D52" s="1212" t="s">
        <v>921</v>
      </c>
      <c r="E52" s="1212">
        <v>90006588</v>
      </c>
      <c r="F52" s="1242">
        <f t="shared" si="7"/>
        <v>45371</v>
      </c>
      <c r="G52" s="1242">
        <f t="shared" si="8"/>
        <v>45555</v>
      </c>
      <c r="H52" s="1250" t="s">
        <v>5665</v>
      </c>
      <c r="N52" s="1244">
        <f t="shared" si="9"/>
        <v>75.55</v>
      </c>
      <c r="O52" s="1212" t="s">
        <v>5089</v>
      </c>
      <c r="P52" s="1212" t="str">
        <f>_xlfn.XLOOKUP(O52,unique_list!F:F,unique_list!P:P)</f>
        <v>LINKED-X</v>
      </c>
      <c r="Q52" s="1219" t="str">
        <f>_xlfn.XLOOKUP(O52,unique_list!F:F,unique_list!Q:Q)</f>
        <v>A-1.1-011</v>
      </c>
      <c r="R52" s="1220" t="s">
        <v>5751</v>
      </c>
      <c r="T52" s="1272">
        <f>N52-_xlfn.XLOOKUP(O52,'Section B - Private Patients'!T:T,'Section B - Private Patients'!K:K)</f>
        <v>-3.4000000000000057</v>
      </c>
      <c r="U52" s="1212" t="str">
        <f t="shared" si="10"/>
        <v>B</v>
      </c>
    </row>
    <row r="53" spans="1:21" x14ac:dyDescent="0.25">
      <c r="A53" s="1212" t="s">
        <v>5711</v>
      </c>
      <c r="B53" s="1212" t="str">
        <f t="shared" si="6"/>
        <v>B</v>
      </c>
      <c r="C53" s="1212" t="s">
        <v>928</v>
      </c>
      <c r="D53" s="1212" t="s">
        <v>927</v>
      </c>
      <c r="E53" s="1212">
        <v>90007601</v>
      </c>
      <c r="F53" s="1242">
        <f t="shared" si="7"/>
        <v>45371</v>
      </c>
      <c r="G53" s="1242">
        <f t="shared" si="8"/>
        <v>45555</v>
      </c>
      <c r="H53" s="1250" t="s">
        <v>5665</v>
      </c>
      <c r="N53" s="1244">
        <f t="shared" si="9"/>
        <v>57.6</v>
      </c>
      <c r="O53" s="1212" t="s">
        <v>5090</v>
      </c>
      <c r="P53" s="1212" t="str">
        <f>_xlfn.XLOOKUP(O53,unique_list!F:F,unique_list!P:P)</f>
        <v>LINKED-X</v>
      </c>
      <c r="Q53" s="1219" t="str">
        <f>_xlfn.XLOOKUP(O53,unique_list!F:F,unique_list!Q:Q)</f>
        <v>C-1.1-002</v>
      </c>
      <c r="R53" s="1220" t="s">
        <v>5752</v>
      </c>
      <c r="T53" s="1272">
        <f>N53-_xlfn.XLOOKUP(O53,'Section B - Private Patients'!T:T,'Section B - Private Patients'!K:K)</f>
        <v>-2.6000000000000014</v>
      </c>
      <c r="U53" s="1212" t="str">
        <f t="shared" si="10"/>
        <v>B</v>
      </c>
    </row>
    <row r="54" spans="1:21" x14ac:dyDescent="0.25">
      <c r="A54" s="1212" t="s">
        <v>5711</v>
      </c>
      <c r="B54" s="1212" t="str">
        <f t="shared" si="6"/>
        <v>B</v>
      </c>
      <c r="C54" s="1212" t="s">
        <v>930</v>
      </c>
      <c r="D54" s="1212" t="s">
        <v>929</v>
      </c>
      <c r="E54" s="1212">
        <v>90006082</v>
      </c>
      <c r="F54" s="1242">
        <f t="shared" si="7"/>
        <v>45371</v>
      </c>
      <c r="G54" s="1242">
        <f t="shared" si="8"/>
        <v>45555</v>
      </c>
      <c r="H54" s="1250" t="s">
        <v>5665</v>
      </c>
      <c r="N54" s="1244">
        <f t="shared" si="9"/>
        <v>75.55</v>
      </c>
      <c r="O54" s="1212" t="s">
        <v>5091</v>
      </c>
      <c r="P54" s="1212" t="str">
        <f>_xlfn.XLOOKUP(O54,unique_list!F:F,unique_list!P:P)</f>
        <v>LINKED-X</v>
      </c>
      <c r="Q54" s="1219" t="str">
        <f>_xlfn.XLOOKUP(O54,unique_list!F:F,unique_list!Q:Q)</f>
        <v>C-1.1-001</v>
      </c>
      <c r="R54" s="1220" t="s">
        <v>5753</v>
      </c>
      <c r="T54" s="1272">
        <f>N54-_xlfn.XLOOKUP(O54,'Section B - Private Patients'!T:T,'Section B - Private Patients'!K:K)</f>
        <v>-3.4000000000000057</v>
      </c>
      <c r="U54" s="1212" t="str">
        <f t="shared" si="10"/>
        <v>B</v>
      </c>
    </row>
    <row r="55" spans="1:21" x14ac:dyDescent="0.25">
      <c r="A55" s="1212" t="s">
        <v>1914</v>
      </c>
      <c r="B55" s="1212" t="str">
        <f t="shared" si="6"/>
        <v>B</v>
      </c>
      <c r="C55" s="1212" t="s">
        <v>5732</v>
      </c>
      <c r="D55" s="1212" t="s">
        <v>890</v>
      </c>
      <c r="E55" s="1212">
        <v>90006584</v>
      </c>
      <c r="F55" s="1242">
        <f t="shared" si="7"/>
        <v>45371</v>
      </c>
      <c r="G55" s="1242">
        <f t="shared" si="8"/>
        <v>45555</v>
      </c>
      <c r="H55" s="1250" t="s">
        <v>5665</v>
      </c>
      <c r="N55" s="1244">
        <f t="shared" si="9"/>
        <v>164.05</v>
      </c>
      <c r="O55" s="1212" t="s">
        <v>5082</v>
      </c>
      <c r="P55" s="1212" t="str">
        <f>_xlfn.XLOOKUP(O55,unique_list!F:F,unique_list!P:P)</f>
        <v>LINKED-X</v>
      </c>
      <c r="Q55" s="1219" t="str">
        <f>_xlfn.XLOOKUP(O55,unique_list!F:F,unique_list!Q:Q)</f>
        <v>C-1.2-011</v>
      </c>
      <c r="T55" s="1272">
        <f>N55-_xlfn.XLOOKUP(O55,'Section B - Private Patients'!T:T,'Section B - Private Patients'!K:K)</f>
        <v>-0.5</v>
      </c>
      <c r="U55" s="1212" t="str">
        <f t="shared" si="10"/>
        <v>B</v>
      </c>
    </row>
    <row r="56" spans="1:21" x14ac:dyDescent="0.25">
      <c r="A56" s="1212" t="s">
        <v>1914</v>
      </c>
      <c r="B56" s="1212" t="str">
        <f t="shared" si="6"/>
        <v>C</v>
      </c>
      <c r="C56" s="1212" t="s">
        <v>1490</v>
      </c>
      <c r="D56" s="1212" t="s">
        <v>1489</v>
      </c>
      <c r="E56" s="1212">
        <v>90007167</v>
      </c>
      <c r="F56" s="1242">
        <f t="shared" si="7"/>
        <v>45371</v>
      </c>
      <c r="G56" s="1242">
        <f t="shared" si="8"/>
        <v>45555</v>
      </c>
      <c r="H56" s="1250" t="s">
        <v>5665</v>
      </c>
      <c r="N56" s="1244">
        <f t="shared" si="9"/>
        <v>75.55</v>
      </c>
      <c r="O56" s="1212" t="s">
        <v>5260</v>
      </c>
      <c r="P56" s="1212" t="str">
        <f>_xlfn.XLOOKUP(O56,unique_list!F:F,unique_list!P:P)</f>
        <v>LINKED</v>
      </c>
      <c r="Q56" s="1219" t="str">
        <f>_xlfn.XLOOKUP(O56,unique_list!F:F,unique_list!Q:Q)</f>
        <v>C-1.1-001</v>
      </c>
      <c r="R56" s="1220" t="s">
        <v>5727</v>
      </c>
      <c r="T56" s="1272">
        <f>N56-_xlfn.XLOOKUP(O56,'Section C - Psych &amp; Mental Hlth'!T:T,'Section C - Psych &amp; Mental Hlth'!K:K)</f>
        <v>-3.4000000000000057</v>
      </c>
      <c r="U56" s="1212" t="str">
        <f t="shared" si="10"/>
        <v>C</v>
      </c>
    </row>
    <row r="57" spans="1:21" x14ac:dyDescent="0.25">
      <c r="A57" s="1212" t="s">
        <v>1914</v>
      </c>
      <c r="B57" s="1212" t="str">
        <f t="shared" si="6"/>
        <v>C</v>
      </c>
      <c r="C57" s="1212" t="s">
        <v>1488</v>
      </c>
      <c r="D57" s="1212" t="s">
        <v>1487</v>
      </c>
      <c r="E57" s="1212">
        <v>90005675</v>
      </c>
      <c r="F57" s="1242">
        <f t="shared" si="7"/>
        <v>45371</v>
      </c>
      <c r="G57" s="1242">
        <f t="shared" si="8"/>
        <v>45555</v>
      </c>
      <c r="H57" s="1250" t="s">
        <v>5665</v>
      </c>
      <c r="N57" s="1244">
        <f t="shared" si="9"/>
        <v>75.55</v>
      </c>
      <c r="O57" s="1212" t="s">
        <v>5261</v>
      </c>
      <c r="P57" s="1212" t="str">
        <f>_xlfn.XLOOKUP(O57,unique_list!F:F,unique_list!P:P)</f>
        <v>LINKED</v>
      </c>
      <c r="Q57" s="1219" t="str">
        <f>_xlfn.XLOOKUP(O57,unique_list!F:F,unique_list!Q:Q)</f>
        <v>C-1.1-001</v>
      </c>
      <c r="R57" s="1220" t="s">
        <v>5727</v>
      </c>
      <c r="T57" s="1272">
        <f>N57-_xlfn.XLOOKUP(O57,'Section C - Psych &amp; Mental Hlth'!T:T,'Section C - Psych &amp; Mental Hlth'!K:K)</f>
        <v>-3.4000000000000057</v>
      </c>
      <c r="U57" s="1212" t="str">
        <f t="shared" si="10"/>
        <v>C</v>
      </c>
    </row>
    <row r="58" spans="1:21" x14ac:dyDescent="0.25">
      <c r="A58" s="1212" t="s">
        <v>1914</v>
      </c>
      <c r="B58" s="1212" t="str">
        <f t="shared" si="6"/>
        <v>C</v>
      </c>
      <c r="C58" s="1212" t="s">
        <v>1505</v>
      </c>
      <c r="D58" s="1212" t="s">
        <v>1485</v>
      </c>
      <c r="E58" s="1212">
        <v>90007169</v>
      </c>
      <c r="F58" s="1242">
        <f t="shared" si="7"/>
        <v>45371</v>
      </c>
      <c r="G58" s="1242">
        <f t="shared" si="8"/>
        <v>45555</v>
      </c>
      <c r="H58" s="1250" t="s">
        <v>5665</v>
      </c>
      <c r="N58" s="1244">
        <f t="shared" si="9"/>
        <v>57.6</v>
      </c>
      <c r="O58" s="1212" t="s">
        <v>5264</v>
      </c>
      <c r="P58" s="1212" t="str">
        <f>_xlfn.XLOOKUP(O58,unique_list!F:F,unique_list!P:P)</f>
        <v>LINKED</v>
      </c>
      <c r="Q58" s="1219" t="str">
        <f>_xlfn.XLOOKUP(O58,unique_list!F:F,unique_list!Q:Q)</f>
        <v>C-1.1-002</v>
      </c>
      <c r="T58" s="1272">
        <f>N58-_xlfn.XLOOKUP(O58,'Section C - Psych &amp; Mental Hlth'!T:T,'Section C - Psych &amp; Mental Hlth'!K:K)</f>
        <v>-2.6000000000000014</v>
      </c>
      <c r="U58" s="1212" t="str">
        <f t="shared" si="10"/>
        <v>C</v>
      </c>
    </row>
    <row r="59" spans="1:21" x14ac:dyDescent="0.25">
      <c r="A59" s="1212" t="s">
        <v>1914</v>
      </c>
      <c r="B59" s="1212" t="str">
        <f t="shared" si="6"/>
        <v>C</v>
      </c>
      <c r="C59" s="1212" t="s">
        <v>1957</v>
      </c>
      <c r="D59" s="1212" t="s">
        <v>1509</v>
      </c>
      <c r="E59" s="1212">
        <v>90007170</v>
      </c>
      <c r="F59" s="1242">
        <f t="shared" si="7"/>
        <v>45371</v>
      </c>
      <c r="G59" s="1242">
        <f t="shared" si="8"/>
        <v>45555</v>
      </c>
      <c r="H59" s="1250" t="s">
        <v>5665</v>
      </c>
      <c r="N59" s="1244">
        <f t="shared" si="9"/>
        <v>75.55</v>
      </c>
      <c r="O59" s="1212" t="s">
        <v>5266</v>
      </c>
      <c r="P59" s="1212" t="str">
        <f>_xlfn.XLOOKUP(O59,unique_list!F:F,unique_list!P:P)</f>
        <v>LINKED</v>
      </c>
      <c r="Q59" s="1219" t="str">
        <f>_xlfn.XLOOKUP(O59,unique_list!F:F,unique_list!Q:Q)</f>
        <v>C-1.1-001</v>
      </c>
      <c r="R59" s="1220" t="s">
        <v>5754</v>
      </c>
      <c r="S59" s="1220" t="s">
        <v>5755</v>
      </c>
      <c r="T59" s="1272">
        <f>N59-_xlfn.XLOOKUP(O59,'Section C - Psych &amp; Mental Hlth'!T:T,'Section C - Psych &amp; Mental Hlth'!K:K)</f>
        <v>-3.4000000000000057</v>
      </c>
      <c r="U59" s="1212" t="str">
        <f t="shared" si="10"/>
        <v>C</v>
      </c>
    </row>
    <row r="60" spans="1:21" x14ac:dyDescent="0.25">
      <c r="A60" s="1212" t="s">
        <v>1914</v>
      </c>
      <c r="B60" s="1212" t="str">
        <f t="shared" si="6"/>
        <v>C</v>
      </c>
      <c r="C60" s="1212" t="s">
        <v>1499</v>
      </c>
      <c r="D60" s="1212" t="s">
        <v>1498</v>
      </c>
      <c r="E60" s="1212">
        <v>90007172</v>
      </c>
      <c r="F60" s="1242">
        <f t="shared" si="7"/>
        <v>45371</v>
      </c>
      <c r="G60" s="1242">
        <f t="shared" si="8"/>
        <v>45555</v>
      </c>
      <c r="H60" s="1250" t="s">
        <v>5665</v>
      </c>
      <c r="N60" s="1244">
        <f t="shared" si="9"/>
        <v>75.55</v>
      </c>
      <c r="O60" s="1212" t="s">
        <v>5268</v>
      </c>
      <c r="P60" s="1212" t="str">
        <f>_xlfn.XLOOKUP(O60,unique_list!F:F,unique_list!P:P)</f>
        <v>LINKED</v>
      </c>
      <c r="Q60" s="1219" t="str">
        <f>_xlfn.XLOOKUP(O60,unique_list!F:F,unique_list!Q:Q)</f>
        <v>C-1.1-001</v>
      </c>
      <c r="R60" s="1220" t="s">
        <v>5724</v>
      </c>
      <c r="T60" s="1272">
        <f>N60-_xlfn.XLOOKUP(O60,'Section C - Psych &amp; Mental Hlth'!T:T,'Section C - Psych &amp; Mental Hlth'!K:K)</f>
        <v>-3.4000000000000057</v>
      </c>
      <c r="U60" s="1212" t="str">
        <f t="shared" si="10"/>
        <v>C</v>
      </c>
    </row>
    <row r="61" spans="1:21" x14ac:dyDescent="0.25">
      <c r="A61" s="1212" t="s">
        <v>1914</v>
      </c>
      <c r="B61" s="1212" t="str">
        <f t="shared" si="6"/>
        <v>C</v>
      </c>
      <c r="C61" s="1212" t="s">
        <v>1513</v>
      </c>
      <c r="D61" s="1212" t="s">
        <v>1512</v>
      </c>
      <c r="E61" s="1212">
        <v>90006374</v>
      </c>
      <c r="F61" s="1242">
        <f t="shared" si="7"/>
        <v>45371</v>
      </c>
      <c r="G61" s="1242">
        <f t="shared" si="8"/>
        <v>45555</v>
      </c>
      <c r="H61" s="1250" t="s">
        <v>5665</v>
      </c>
      <c r="N61" s="1244">
        <f t="shared" si="9"/>
        <v>57.6</v>
      </c>
      <c r="O61" s="1212" t="s">
        <v>5269</v>
      </c>
      <c r="P61" s="1212" t="str">
        <f>_xlfn.XLOOKUP(O61,unique_list!F:F,unique_list!P:P)</f>
        <v>LINKED</v>
      </c>
      <c r="Q61" s="1219" t="str">
        <f>_xlfn.XLOOKUP(O61,unique_list!F:F,unique_list!Q:Q)</f>
        <v>C-1.1-002</v>
      </c>
      <c r="R61" s="1220" t="s">
        <v>5724</v>
      </c>
      <c r="T61" s="1272">
        <f>N61-_xlfn.XLOOKUP(O61,'Section C - Psych &amp; Mental Hlth'!T:T,'Section C - Psych &amp; Mental Hlth'!K:K)</f>
        <v>-2.6000000000000014</v>
      </c>
      <c r="U61" s="1212" t="str">
        <f t="shared" si="10"/>
        <v>C</v>
      </c>
    </row>
    <row r="62" spans="1:21" x14ac:dyDescent="0.25">
      <c r="A62" s="1212" t="s">
        <v>1914</v>
      </c>
      <c r="B62" s="1212" t="str">
        <f t="shared" si="6"/>
        <v>C</v>
      </c>
      <c r="C62" s="1212" t="s">
        <v>1515</v>
      </c>
      <c r="D62" s="1212" t="s">
        <v>1514</v>
      </c>
      <c r="E62" s="1212">
        <v>90007174</v>
      </c>
      <c r="F62" s="1242">
        <f t="shared" si="7"/>
        <v>45371</v>
      </c>
      <c r="G62" s="1242">
        <f t="shared" si="8"/>
        <v>45555</v>
      </c>
      <c r="H62" s="1250" t="s">
        <v>5665</v>
      </c>
      <c r="N62" s="1244">
        <f t="shared" si="9"/>
        <v>57.6</v>
      </c>
      <c r="O62" s="1212" t="s">
        <v>5273</v>
      </c>
      <c r="P62" s="1212" t="str">
        <f>_xlfn.XLOOKUP(O62,unique_list!F:F,unique_list!P:P)</f>
        <v>LINKED</v>
      </c>
      <c r="Q62" s="1219" t="str">
        <f>_xlfn.XLOOKUP(O62,unique_list!F:F,unique_list!Q:Q)</f>
        <v>C-1.1-002</v>
      </c>
      <c r="R62" s="1220" t="s">
        <v>5718</v>
      </c>
      <c r="S62" s="1220" t="s">
        <v>5729</v>
      </c>
      <c r="T62" s="1272">
        <f>N62-_xlfn.XLOOKUP(O62,'Section C - Psych &amp; Mental Hlth'!T:T,'Section C - Psych &amp; Mental Hlth'!K:K)</f>
        <v>-2.6000000000000014</v>
      </c>
      <c r="U62" s="1212" t="str">
        <f t="shared" si="10"/>
        <v>C</v>
      </c>
    </row>
    <row r="63" spans="1:21" x14ac:dyDescent="0.25">
      <c r="A63" s="1212" t="s">
        <v>1914</v>
      </c>
      <c r="B63" s="1212" t="str">
        <f t="shared" si="6"/>
        <v>C</v>
      </c>
      <c r="C63" s="1212" t="s">
        <v>1533</v>
      </c>
      <c r="D63" s="1212" t="s">
        <v>1532</v>
      </c>
      <c r="E63" s="1212">
        <v>90006375</v>
      </c>
      <c r="F63" s="1242">
        <f t="shared" si="7"/>
        <v>45371</v>
      </c>
      <c r="G63" s="1242">
        <f t="shared" si="8"/>
        <v>45555</v>
      </c>
      <c r="H63" s="1250" t="s">
        <v>5665</v>
      </c>
      <c r="N63" s="1244">
        <f t="shared" si="9"/>
        <v>18.25</v>
      </c>
      <c r="O63" s="1212" t="s">
        <v>5274</v>
      </c>
      <c r="P63" s="1212" t="str">
        <f>_xlfn.XLOOKUP(O63,unique_list!F:F,unique_list!P:P)</f>
        <v>LINKED</v>
      </c>
      <c r="Q63" s="1219" t="str">
        <f>_xlfn.XLOOKUP(O63,unique_list!F:F,unique_list!Q:Q)</f>
        <v>C-1.1-005</v>
      </c>
      <c r="R63" s="1220" t="s">
        <v>5724</v>
      </c>
      <c r="T63" s="1272">
        <f>N63-_xlfn.XLOOKUP(O63,'Section C - Psych &amp; Mental Hlth'!T:T,'Section C - Psych &amp; Mental Hlth'!K:K)</f>
        <v>-0.5</v>
      </c>
      <c r="U63" s="1212" t="str">
        <f t="shared" si="10"/>
        <v>C</v>
      </c>
    </row>
    <row r="64" spans="1:21" x14ac:dyDescent="0.25">
      <c r="A64" s="1212" t="s">
        <v>1914</v>
      </c>
      <c r="B64" s="1212" t="str">
        <f t="shared" si="6"/>
        <v>C</v>
      </c>
      <c r="C64" s="1212" t="s">
        <v>1535</v>
      </c>
      <c r="D64" s="1212" t="s">
        <v>1534</v>
      </c>
      <c r="E64" s="1212">
        <v>90007175</v>
      </c>
      <c r="F64" s="1242">
        <f t="shared" si="7"/>
        <v>45371</v>
      </c>
      <c r="G64" s="1242">
        <f t="shared" si="8"/>
        <v>45555</v>
      </c>
      <c r="H64" s="1250" t="s">
        <v>5665</v>
      </c>
      <c r="N64" s="1244">
        <f t="shared" si="9"/>
        <v>18.25</v>
      </c>
      <c r="O64" s="1212" t="s">
        <v>5275</v>
      </c>
      <c r="P64" s="1212" t="str">
        <f>_xlfn.XLOOKUP(O64,unique_list!F:F,unique_list!P:P)</f>
        <v>LINKED</v>
      </c>
      <c r="Q64" s="1219" t="str">
        <f>_xlfn.XLOOKUP(O64,unique_list!F:F,unique_list!Q:Q)</f>
        <v>C-1.1-005</v>
      </c>
      <c r="T64" s="1272">
        <f>N64-_xlfn.XLOOKUP(O64,'Section C - Psych &amp; Mental Hlth'!T:T,'Section C - Psych &amp; Mental Hlth'!K:K)</f>
        <v>-0.5</v>
      </c>
      <c r="U64" s="1212" t="str">
        <f t="shared" si="10"/>
        <v>C</v>
      </c>
    </row>
    <row r="65" spans="1:21" x14ac:dyDescent="0.25">
      <c r="A65" s="1212" t="s">
        <v>1914</v>
      </c>
      <c r="B65" s="1212" t="str">
        <f t="shared" si="6"/>
        <v>C</v>
      </c>
      <c r="C65" s="1212" t="s">
        <v>1522</v>
      </c>
      <c r="D65" s="1212" t="s">
        <v>1521</v>
      </c>
      <c r="E65" s="1212">
        <v>90005588</v>
      </c>
      <c r="F65" s="1242">
        <f t="shared" si="7"/>
        <v>45371</v>
      </c>
      <c r="G65" s="1242">
        <f t="shared" si="8"/>
        <v>45555</v>
      </c>
      <c r="H65" s="1250" t="s">
        <v>5665</v>
      </c>
      <c r="N65" s="1244">
        <f t="shared" si="9"/>
        <v>203.4</v>
      </c>
      <c r="O65" s="1212" t="s">
        <v>5276</v>
      </c>
      <c r="P65" s="1212" t="str">
        <f>_xlfn.XLOOKUP(O65,unique_list!F:F,unique_list!P:P)</f>
        <v>LINKED</v>
      </c>
      <c r="Q65" s="1219" t="str">
        <f>_xlfn.XLOOKUP(O65,unique_list!F:F,unique_list!Q:Q)</f>
        <v>C-1.1-012</v>
      </c>
      <c r="T65" s="1272">
        <f>N65-_xlfn.XLOOKUP(O65,'Section C - Psych &amp; Mental Hlth'!T:T,'Section C - Psych &amp; Mental Hlth'!K:K)</f>
        <v>-2.5999999999999943</v>
      </c>
      <c r="U65" s="1212" t="str">
        <f t="shared" si="10"/>
        <v>C</v>
      </c>
    </row>
    <row r="66" spans="1:21" x14ac:dyDescent="0.25">
      <c r="A66" s="1212" t="s">
        <v>1914</v>
      </c>
      <c r="B66" s="1212" t="str">
        <f t="shared" si="6"/>
        <v>C</v>
      </c>
      <c r="C66" s="1212" t="s">
        <v>1524</v>
      </c>
      <c r="D66" s="1212" t="s">
        <v>1523</v>
      </c>
      <c r="E66" s="1212">
        <v>90007176</v>
      </c>
      <c r="F66" s="1242">
        <f t="shared" si="7"/>
        <v>45371</v>
      </c>
      <c r="G66" s="1242">
        <f t="shared" si="8"/>
        <v>45555</v>
      </c>
      <c r="H66" s="1250" t="s">
        <v>5665</v>
      </c>
      <c r="N66" s="1244">
        <f t="shared" si="9"/>
        <v>57.6</v>
      </c>
      <c r="O66" s="1212" t="s">
        <v>5277</v>
      </c>
      <c r="P66" s="1212" t="str">
        <f>_xlfn.XLOOKUP(O66,unique_list!F:F,unique_list!P:P)</f>
        <v>LINKED</v>
      </c>
      <c r="Q66" s="1219" t="str">
        <f>_xlfn.XLOOKUP(O66,unique_list!F:F,unique_list!Q:Q)</f>
        <v>C-1.1-002</v>
      </c>
      <c r="T66" s="1272">
        <f>N66-_xlfn.XLOOKUP(O66,'Section C - Psych &amp; Mental Hlth'!T:T,'Section C - Psych &amp; Mental Hlth'!K:K)</f>
        <v>-2.6000000000000014</v>
      </c>
      <c r="U66" s="1212" t="str">
        <f t="shared" si="10"/>
        <v>C</v>
      </c>
    </row>
    <row r="67" spans="1:21" x14ac:dyDescent="0.25">
      <c r="A67" s="1212" t="s">
        <v>1914</v>
      </c>
      <c r="B67" s="1212" t="str">
        <f t="shared" si="6"/>
        <v>C</v>
      </c>
      <c r="C67" s="1212" t="s">
        <v>1531</v>
      </c>
      <c r="D67" s="1212" t="s">
        <v>1530</v>
      </c>
      <c r="E67" s="1212">
        <v>90007177</v>
      </c>
      <c r="F67" s="1242">
        <f t="shared" si="7"/>
        <v>45371</v>
      </c>
      <c r="G67" s="1242">
        <f t="shared" si="8"/>
        <v>45555</v>
      </c>
      <c r="H67" s="1250" t="s">
        <v>5665</v>
      </c>
      <c r="N67" s="1244">
        <f t="shared" si="9"/>
        <v>18.25</v>
      </c>
      <c r="O67" s="1212" t="s">
        <v>5278</v>
      </c>
      <c r="P67" s="1212" t="str">
        <f>_xlfn.XLOOKUP(O67,unique_list!F:F,unique_list!P:P)</f>
        <v>LINKED</v>
      </c>
      <c r="Q67" s="1219" t="str">
        <f>_xlfn.XLOOKUP(O67,unique_list!F:F,unique_list!Q:Q)</f>
        <v>C-1.1-005</v>
      </c>
      <c r="T67" s="1272">
        <f>N67-_xlfn.XLOOKUP(O67,'Section C - Psych &amp; Mental Hlth'!T:T,'Section C - Psych &amp; Mental Hlth'!K:K)</f>
        <v>-0.5</v>
      </c>
      <c r="U67" s="1212" t="str">
        <f t="shared" si="10"/>
        <v>C</v>
      </c>
    </row>
    <row r="68" spans="1:21" x14ac:dyDescent="0.25">
      <c r="A68" s="1212" t="s">
        <v>5625</v>
      </c>
      <c r="B68" s="1212" t="str">
        <f t="shared" si="6"/>
        <v>D</v>
      </c>
      <c r="C68" s="1212" t="s">
        <v>1378</v>
      </c>
      <c r="D68" s="1212" t="s">
        <v>1946</v>
      </c>
      <c r="E68" s="1212">
        <v>90006378</v>
      </c>
      <c r="F68" s="1242">
        <f t="shared" si="7"/>
        <v>45371</v>
      </c>
      <c r="G68" s="1242">
        <f t="shared" si="8"/>
        <v>45555</v>
      </c>
      <c r="H68" s="1250" t="s">
        <v>5665</v>
      </c>
      <c r="N68" s="1244">
        <f t="shared" si="9"/>
        <v>61.96</v>
      </c>
      <c r="O68" s="1212" t="s">
        <v>5285</v>
      </c>
      <c r="P68" s="1212" t="str">
        <f>_xlfn.XLOOKUP(O68,unique_list!F:F,unique_list!P:P)</f>
        <v>LINKED</v>
      </c>
      <c r="Q68" s="1219" t="str">
        <f>_xlfn.XLOOKUP(O68,unique_list!F:F,unique_list!Q:Q)</f>
        <v>D-1.1-004</v>
      </c>
      <c r="R68" s="1220" t="s">
        <v>5738</v>
      </c>
      <c r="T68" s="1272">
        <f>N68-_xlfn.XLOOKUP(O68,'Section D - Res Com.Care, MPHS '!T:T,'Section D - Res Com.Care, MPHS '!K:K)</f>
        <v>-1.8599999999999994</v>
      </c>
      <c r="U68" s="1212" t="str">
        <f t="shared" si="10"/>
        <v>D</v>
      </c>
    </row>
    <row r="69" spans="1:21" x14ac:dyDescent="0.25">
      <c r="A69" s="1212" t="s">
        <v>5625</v>
      </c>
      <c r="B69" s="1212" t="str">
        <f t="shared" si="6"/>
        <v>D</v>
      </c>
      <c r="C69" s="1212" t="s">
        <v>1394</v>
      </c>
      <c r="D69" s="1212" t="s">
        <v>1393</v>
      </c>
      <c r="E69" s="1212">
        <v>90007181</v>
      </c>
      <c r="F69" s="1242">
        <f t="shared" si="7"/>
        <v>45371</v>
      </c>
      <c r="G69" s="1242">
        <f t="shared" si="8"/>
        <v>45555</v>
      </c>
      <c r="H69" s="1250" t="s">
        <v>5665</v>
      </c>
      <c r="N69" s="1244">
        <f t="shared" si="9"/>
        <v>61.96</v>
      </c>
      <c r="O69" s="1212" t="s">
        <v>5286</v>
      </c>
      <c r="P69" s="1212" t="str">
        <f>_xlfn.XLOOKUP(O69,unique_list!F:F,unique_list!P:P)</f>
        <v>LINKED</v>
      </c>
      <c r="Q69" s="1219" t="str">
        <f>_xlfn.XLOOKUP(O69,unique_list!F:F,unique_list!Q:Q)</f>
        <v>D-1.1-004</v>
      </c>
      <c r="R69" s="1220" t="s">
        <v>5738</v>
      </c>
      <c r="T69" s="1272">
        <f>N69-_xlfn.XLOOKUP(O69,'Section D - Res Com.Care, MPHS '!T:T,'Section D - Res Com.Care, MPHS '!K:K)</f>
        <v>-1.8599999999999994</v>
      </c>
      <c r="U69" s="1212" t="str">
        <f t="shared" si="10"/>
        <v>D</v>
      </c>
    </row>
    <row r="70" spans="1:21" x14ac:dyDescent="0.25">
      <c r="A70" s="1212" t="s">
        <v>5625</v>
      </c>
      <c r="B70" s="1212" t="str">
        <f t="shared" si="6"/>
        <v>D</v>
      </c>
      <c r="C70" s="1212" t="s">
        <v>1401</v>
      </c>
      <c r="D70" s="1212" t="s">
        <v>1400</v>
      </c>
      <c r="E70" s="1212">
        <v>90005978</v>
      </c>
      <c r="F70" s="1242">
        <f t="shared" si="7"/>
        <v>45371</v>
      </c>
      <c r="G70" s="1242">
        <f t="shared" si="8"/>
        <v>45555</v>
      </c>
      <c r="H70" s="1250" t="s">
        <v>5665</v>
      </c>
      <c r="N70" s="1244">
        <f t="shared" si="9"/>
        <v>61.96</v>
      </c>
      <c r="O70" s="1212" t="s">
        <v>5295</v>
      </c>
      <c r="P70" s="1212" t="str">
        <f>_xlfn.XLOOKUP(O70,unique_list!F:F,unique_list!P:P)</f>
        <v>LINKED</v>
      </c>
      <c r="Q70" s="1219" t="str">
        <f>_xlfn.XLOOKUP(O70,unique_list!F:F,unique_list!Q:Q)</f>
        <v>D-1.1-004</v>
      </c>
      <c r="R70" s="1220" t="s">
        <v>5738</v>
      </c>
      <c r="T70" s="1272">
        <f>N70-_xlfn.XLOOKUP(O70,'Section D - Res Com.Care, MPHS '!T:T,'Section D - Res Com.Care, MPHS '!K:K)</f>
        <v>-1.8599999999999994</v>
      </c>
      <c r="U70" s="1212" t="str">
        <f t="shared" si="10"/>
        <v>D</v>
      </c>
    </row>
    <row r="71" spans="1:21" x14ac:dyDescent="0.25">
      <c r="A71" s="1212" t="s">
        <v>5625</v>
      </c>
      <c r="B71" s="1212" t="str">
        <f t="shared" si="6"/>
        <v>D</v>
      </c>
      <c r="C71" s="1212" t="s">
        <v>1419</v>
      </c>
      <c r="E71" s="1212">
        <v>90007190</v>
      </c>
      <c r="F71" s="1242">
        <f t="shared" si="7"/>
        <v>45371</v>
      </c>
      <c r="G71" s="1242">
        <f t="shared" si="8"/>
        <v>45555</v>
      </c>
      <c r="H71" s="1250" t="s">
        <v>5665</v>
      </c>
      <c r="N71" s="1244">
        <f t="shared" si="9"/>
        <v>12.75</v>
      </c>
      <c r="O71" s="1212" t="s">
        <v>5304</v>
      </c>
      <c r="P71" s="1212" t="str">
        <f>_xlfn.XLOOKUP(O71,unique_list!F:F,unique_list!P:P)</f>
        <v>LINKED</v>
      </c>
      <c r="Q71" s="1219" t="str">
        <f>_xlfn.XLOOKUP(O71,unique_list!F:F,unique_list!Q:Q)</f>
        <v>D-1.3-001</v>
      </c>
      <c r="R71" s="1220" t="s">
        <v>5756</v>
      </c>
      <c r="T71" s="1272">
        <f>N71-_xlfn.XLOOKUP(O71,'Section D - Res Com.Care, MPHS '!T:T,'Section D - Res Com.Care, MPHS '!K:K)</f>
        <v>-0.39000000000000057</v>
      </c>
      <c r="U71" s="1212" t="str">
        <f t="shared" si="10"/>
        <v>D</v>
      </c>
    </row>
    <row r="72" spans="1:21" x14ac:dyDescent="0.25">
      <c r="A72" s="1212" t="s">
        <v>5625</v>
      </c>
      <c r="B72" s="1212" t="str">
        <f t="shared" ref="B72:B81" si="11">LEFT(O72,1)</f>
        <v>D</v>
      </c>
      <c r="C72" s="1212" t="s">
        <v>1475</v>
      </c>
      <c r="D72" s="1212" t="s">
        <v>1474</v>
      </c>
      <c r="E72" s="1212">
        <v>90005782</v>
      </c>
      <c r="F72" s="1242">
        <f t="shared" ref="F72:F81" si="12">$G$3</f>
        <v>45371</v>
      </c>
      <c r="G72" s="1242">
        <f t="shared" ref="G72:G81" si="13">$G$4</f>
        <v>45555</v>
      </c>
      <c r="H72" s="1250" t="s">
        <v>5665</v>
      </c>
      <c r="N72" s="1244">
        <f t="shared" si="9"/>
        <v>61.96</v>
      </c>
      <c r="O72" s="1212" t="s">
        <v>5390</v>
      </c>
      <c r="P72" s="1212" t="str">
        <f>_xlfn.XLOOKUP(O72,unique_list!F:F,unique_list!P:P)</f>
        <v>LINKED</v>
      </c>
      <c r="Q72" s="1219" t="str">
        <f>_xlfn.XLOOKUP(O72,unique_list!F:F,unique_list!Q:Q)</f>
        <v>D-1.1-004</v>
      </c>
      <c r="R72" s="1220" t="s">
        <v>5738</v>
      </c>
      <c r="S72" s="1220" t="s">
        <v>5734</v>
      </c>
      <c r="T72" s="1272">
        <f>N72-_xlfn.XLOOKUP(O72,'Section D - Res Com.Care, MPHS '!T:T,'Section D - Res Com.Care, MPHS '!K:K)</f>
        <v>-1.8599999999999994</v>
      </c>
      <c r="U72" s="1212" t="str">
        <f t="shared" si="10"/>
        <v>D</v>
      </c>
    </row>
    <row r="73" spans="1:21" x14ac:dyDescent="0.25">
      <c r="A73" s="1212" t="s">
        <v>5625</v>
      </c>
      <c r="B73" s="1212" t="str">
        <f t="shared" si="11"/>
        <v>D</v>
      </c>
      <c r="C73" s="1212" t="s">
        <v>1538</v>
      </c>
      <c r="D73" s="1212" t="s">
        <v>1537</v>
      </c>
      <c r="E73" s="1212">
        <v>90007228</v>
      </c>
      <c r="F73" s="1242">
        <f t="shared" si="12"/>
        <v>45371</v>
      </c>
      <c r="G73" s="1242">
        <f t="shared" si="13"/>
        <v>45555</v>
      </c>
      <c r="H73" s="1250" t="s">
        <v>5665</v>
      </c>
      <c r="N73" s="1244">
        <f t="shared" si="9"/>
        <v>61.96</v>
      </c>
      <c r="O73" s="1212" t="s">
        <v>5391</v>
      </c>
      <c r="P73" s="1212" t="str">
        <f>_xlfn.XLOOKUP(O73,unique_list!F:F,unique_list!P:P)</f>
        <v>LINKED</v>
      </c>
      <c r="Q73" s="1219" t="str">
        <f>_xlfn.XLOOKUP(O73,unique_list!F:F,unique_list!Q:Q)</f>
        <v>D-1.1-004</v>
      </c>
      <c r="S73" s="1220" t="s">
        <v>5740</v>
      </c>
      <c r="T73" s="1272">
        <f>N73-_xlfn.XLOOKUP(O73,'Section D - Res Com.Care, MPHS '!T:T,'Section D - Res Com.Care, MPHS '!K:K)</f>
        <v>-1.8599999999999994</v>
      </c>
      <c r="U73" s="1212" t="str">
        <f t="shared" si="10"/>
        <v>D</v>
      </c>
    </row>
    <row r="74" spans="1:21" x14ac:dyDescent="0.25">
      <c r="A74" s="1212" t="s">
        <v>5625</v>
      </c>
      <c r="B74" s="1212" t="str">
        <f t="shared" si="11"/>
        <v>D</v>
      </c>
      <c r="C74" s="1212" t="s">
        <v>1540</v>
      </c>
      <c r="D74" s="1212" t="s">
        <v>1539</v>
      </c>
      <c r="E74" s="1212">
        <v>90006402</v>
      </c>
      <c r="F74" s="1242">
        <f t="shared" si="12"/>
        <v>45371</v>
      </c>
      <c r="G74" s="1242">
        <f t="shared" si="13"/>
        <v>45555</v>
      </c>
      <c r="H74" s="1250" t="s">
        <v>5665</v>
      </c>
      <c r="N74" s="1244">
        <f t="shared" si="9"/>
        <v>61.96</v>
      </c>
      <c r="O74" s="1212" t="s">
        <v>5392</v>
      </c>
      <c r="P74" s="1212" t="str">
        <f>_xlfn.XLOOKUP(O74,unique_list!F:F,unique_list!P:P)</f>
        <v>LINKED</v>
      </c>
      <c r="Q74" s="1219" t="str">
        <f>_xlfn.XLOOKUP(O74,unique_list!F:F,unique_list!Q:Q)</f>
        <v>D-1.1-004</v>
      </c>
      <c r="R74" s="1220" t="s">
        <v>5766</v>
      </c>
      <c r="S74" s="1220" t="s">
        <v>5740</v>
      </c>
      <c r="T74" s="1272">
        <f>N74-_xlfn.XLOOKUP(O74,'Section D - Res Com.Care, MPHS '!T:T,'Section D - Res Com.Care, MPHS '!K:K)</f>
        <v>-1.8599999999999994</v>
      </c>
      <c r="U74" s="1212" t="str">
        <f t="shared" si="10"/>
        <v>D</v>
      </c>
    </row>
    <row r="75" spans="1:21" x14ac:dyDescent="0.25">
      <c r="A75" s="1212" t="s">
        <v>5625</v>
      </c>
      <c r="B75" s="1212" t="str">
        <f t="shared" si="11"/>
        <v>D</v>
      </c>
      <c r="C75" s="1212" t="s">
        <v>1542</v>
      </c>
      <c r="D75" s="1212" t="s">
        <v>1541</v>
      </c>
      <c r="E75" s="1212">
        <v>90007229</v>
      </c>
      <c r="F75" s="1242">
        <f t="shared" si="12"/>
        <v>45371</v>
      </c>
      <c r="G75" s="1242">
        <f t="shared" si="13"/>
        <v>45555</v>
      </c>
      <c r="H75" s="1250" t="s">
        <v>5665</v>
      </c>
      <c r="N75" s="1244">
        <f t="shared" si="9"/>
        <v>61.96</v>
      </c>
      <c r="O75" s="1212" t="s">
        <v>5393</v>
      </c>
      <c r="P75" s="1212" t="str">
        <f>_xlfn.XLOOKUP(O75,unique_list!F:F,unique_list!P:P)</f>
        <v>LINKED</v>
      </c>
      <c r="Q75" s="1219" t="str">
        <f>_xlfn.XLOOKUP(O75,unique_list!F:F,unique_list!Q:Q)</f>
        <v>D-1.1-004</v>
      </c>
      <c r="R75" s="1220" t="s">
        <v>5766</v>
      </c>
      <c r="S75" s="1220" t="s">
        <v>5740</v>
      </c>
      <c r="T75" s="1272">
        <f>N75-_xlfn.XLOOKUP(O75,'Section D - Res Com.Care, MPHS '!T:T,'Section D - Res Com.Care, MPHS '!K:K)</f>
        <v>-1.8599999999999994</v>
      </c>
      <c r="U75" s="1212" t="str">
        <f t="shared" ref="U75:U81" si="14">B75</f>
        <v>D</v>
      </c>
    </row>
    <row r="76" spans="1:21" x14ac:dyDescent="0.25">
      <c r="A76" s="1212" t="s">
        <v>5625</v>
      </c>
      <c r="B76" s="1212" t="str">
        <f t="shared" si="11"/>
        <v>D</v>
      </c>
      <c r="C76" s="1212" t="s">
        <v>1544</v>
      </c>
      <c r="D76" s="1212" t="s">
        <v>1543</v>
      </c>
      <c r="E76" s="1212">
        <v>90005989</v>
      </c>
      <c r="F76" s="1242">
        <f t="shared" si="12"/>
        <v>45371</v>
      </c>
      <c r="G76" s="1242">
        <f t="shared" si="13"/>
        <v>45555</v>
      </c>
      <c r="H76" s="1250" t="s">
        <v>5665</v>
      </c>
      <c r="N76" s="1244">
        <f t="shared" si="9"/>
        <v>61.96</v>
      </c>
      <c r="O76" s="1212" t="s">
        <v>5394</v>
      </c>
      <c r="P76" s="1212" t="str">
        <f>_xlfn.XLOOKUP(O76,unique_list!F:F,unique_list!P:P)</f>
        <v>LINKED</v>
      </c>
      <c r="Q76" s="1219" t="str">
        <f>_xlfn.XLOOKUP(O76,unique_list!F:F,unique_list!Q:Q)</f>
        <v>D-1.1-004</v>
      </c>
      <c r="R76" s="1220" t="s">
        <v>5766</v>
      </c>
      <c r="S76" s="1220" t="s">
        <v>5740</v>
      </c>
      <c r="T76" s="1272">
        <f>N76-_xlfn.XLOOKUP(O76,'Section D - Res Com.Care, MPHS '!T:T,'Section D - Res Com.Care, MPHS '!K:K)</f>
        <v>-1.8599999999999994</v>
      </c>
      <c r="U76" s="1212" t="str">
        <f t="shared" si="14"/>
        <v>D</v>
      </c>
    </row>
    <row r="77" spans="1:21" x14ac:dyDescent="0.25">
      <c r="A77" s="1212" t="s">
        <v>5625</v>
      </c>
      <c r="B77" s="1212" t="str">
        <f t="shared" si="11"/>
        <v>D</v>
      </c>
      <c r="C77" s="1212" t="s">
        <v>1546</v>
      </c>
      <c r="D77" s="1212" t="s">
        <v>1545</v>
      </c>
      <c r="E77" s="1212">
        <v>90007230</v>
      </c>
      <c r="F77" s="1242">
        <f t="shared" si="12"/>
        <v>45371</v>
      </c>
      <c r="G77" s="1242">
        <f t="shared" si="13"/>
        <v>45555</v>
      </c>
      <c r="H77" s="1250" t="s">
        <v>5665</v>
      </c>
      <c r="N77" s="1244">
        <f t="shared" si="9"/>
        <v>61.96</v>
      </c>
      <c r="O77" s="1212" t="s">
        <v>5395</v>
      </c>
      <c r="P77" s="1212" t="str">
        <f>_xlfn.XLOOKUP(O77,unique_list!F:F,unique_list!P:P)</f>
        <v>LINKED</v>
      </c>
      <c r="Q77" s="1219" t="str">
        <f>_xlfn.XLOOKUP(O77,unique_list!F:F,unique_list!Q:Q)</f>
        <v>D-1.1-004</v>
      </c>
      <c r="S77" s="1220" t="s">
        <v>5740</v>
      </c>
      <c r="T77" s="1272">
        <f>N77-_xlfn.XLOOKUP(O77,'Section D - Res Com.Care, MPHS '!T:T,'Section D - Res Com.Care, MPHS '!K:K)</f>
        <v>-1.8599999999999994</v>
      </c>
      <c r="U77" s="1212" t="str">
        <f t="shared" si="14"/>
        <v>D</v>
      </c>
    </row>
    <row r="78" spans="1:21" x14ac:dyDescent="0.25">
      <c r="A78" s="1212" t="s">
        <v>5625</v>
      </c>
      <c r="B78" s="1212" t="str">
        <f t="shared" si="11"/>
        <v>D</v>
      </c>
      <c r="C78" s="1212" t="s">
        <v>1548</v>
      </c>
      <c r="D78" s="1212" t="s">
        <v>1547</v>
      </c>
      <c r="E78" s="1212">
        <v>90006403</v>
      </c>
      <c r="F78" s="1242">
        <f t="shared" si="12"/>
        <v>45371</v>
      </c>
      <c r="G78" s="1242">
        <f t="shared" si="13"/>
        <v>45555</v>
      </c>
      <c r="H78" s="1250" t="s">
        <v>5665</v>
      </c>
      <c r="N78" s="1244">
        <f t="shared" si="9"/>
        <v>61.96</v>
      </c>
      <c r="O78" s="1212" t="s">
        <v>5396</v>
      </c>
      <c r="P78" s="1212" t="str">
        <f>_xlfn.XLOOKUP(O78,unique_list!F:F,unique_list!P:P)</f>
        <v>LINKED</v>
      </c>
      <c r="Q78" s="1219" t="str">
        <f>_xlfn.XLOOKUP(O78,unique_list!F:F,unique_list!Q:Q)</f>
        <v>D-1.1-004</v>
      </c>
      <c r="R78" s="1220" t="s">
        <v>5767</v>
      </c>
      <c r="S78" s="1220" t="s">
        <v>5740</v>
      </c>
      <c r="T78" s="1272">
        <f>N78-_xlfn.XLOOKUP(O78,'Section D - Res Com.Care, MPHS '!T:T,'Section D - Res Com.Care, MPHS '!K:K)</f>
        <v>-1.8599999999999994</v>
      </c>
      <c r="U78" s="1212" t="str">
        <f t="shared" si="14"/>
        <v>D</v>
      </c>
    </row>
    <row r="79" spans="1:21" x14ac:dyDescent="0.25">
      <c r="A79" s="1212" t="s">
        <v>5625</v>
      </c>
      <c r="B79" s="1212" t="str">
        <f t="shared" si="11"/>
        <v>D</v>
      </c>
      <c r="C79" s="1212" t="s">
        <v>1465</v>
      </c>
      <c r="D79" s="1212" t="s">
        <v>1464</v>
      </c>
      <c r="E79" s="1212">
        <v>90007231</v>
      </c>
      <c r="F79" s="1242">
        <f t="shared" si="12"/>
        <v>45371</v>
      </c>
      <c r="G79" s="1242">
        <f t="shared" si="13"/>
        <v>45555</v>
      </c>
      <c r="H79" s="1250" t="s">
        <v>5665</v>
      </c>
      <c r="N79" s="1244">
        <f t="shared" si="9"/>
        <v>61.96</v>
      </c>
      <c r="O79" s="1212" t="s">
        <v>5397</v>
      </c>
      <c r="P79" s="1212" t="str">
        <f>_xlfn.XLOOKUP(O79,unique_list!F:F,unique_list!P:P)</f>
        <v>LINKED</v>
      </c>
      <c r="Q79" s="1219" t="str">
        <f>_xlfn.XLOOKUP(O79,unique_list!F:F,unique_list!Q:Q)</f>
        <v>D-1.1-004</v>
      </c>
      <c r="R79" s="1220" t="s">
        <v>5767</v>
      </c>
      <c r="S79" s="1220" t="s">
        <v>5740</v>
      </c>
      <c r="T79" s="1272">
        <f>N79-_xlfn.XLOOKUP(O79,'Section D - Res Com.Care, MPHS '!T:T,'Section D - Res Com.Care, MPHS '!K:K)</f>
        <v>-1.8599999999999994</v>
      </c>
      <c r="U79" s="1212" t="str">
        <f t="shared" si="14"/>
        <v>D</v>
      </c>
    </row>
    <row r="80" spans="1:21" x14ac:dyDescent="0.25">
      <c r="A80" s="1212" t="s">
        <v>5625</v>
      </c>
      <c r="B80" s="1212" t="str">
        <f t="shared" si="11"/>
        <v>D</v>
      </c>
      <c r="C80" s="1212" t="s">
        <v>1467</v>
      </c>
      <c r="D80" s="1212" t="s">
        <v>1466</v>
      </c>
      <c r="E80" s="1212">
        <v>90005679</v>
      </c>
      <c r="F80" s="1242">
        <f t="shared" si="12"/>
        <v>45371</v>
      </c>
      <c r="G80" s="1242">
        <f t="shared" si="13"/>
        <v>45555</v>
      </c>
      <c r="H80" s="1250" t="s">
        <v>5665</v>
      </c>
      <c r="N80" s="1244">
        <f t="shared" si="9"/>
        <v>61.96</v>
      </c>
      <c r="O80" s="1212" t="s">
        <v>5398</v>
      </c>
      <c r="P80" s="1212" t="str">
        <f>_xlfn.XLOOKUP(O80,unique_list!F:F,unique_list!P:P)</f>
        <v>LINKED</v>
      </c>
      <c r="Q80" s="1219" t="str">
        <f>_xlfn.XLOOKUP(O80,unique_list!F:F,unique_list!Q:Q)</f>
        <v>D-1.1-004</v>
      </c>
      <c r="R80" s="1220" t="s">
        <v>5767</v>
      </c>
      <c r="S80" s="1220" t="s">
        <v>5740</v>
      </c>
      <c r="T80" s="1272">
        <f>N80-_xlfn.XLOOKUP(O80,'Section D - Res Com.Care, MPHS '!T:T,'Section D - Res Com.Care, MPHS '!K:K)</f>
        <v>-1.8599999999999994</v>
      </c>
      <c r="U80" s="1212" t="str">
        <f t="shared" si="14"/>
        <v>D</v>
      </c>
    </row>
    <row r="81" spans="1:21" x14ac:dyDescent="0.25">
      <c r="A81" s="1212" t="s">
        <v>5625</v>
      </c>
      <c r="B81" s="1212" t="str">
        <f t="shared" si="11"/>
        <v>D</v>
      </c>
      <c r="C81" s="1212" t="s">
        <v>1549</v>
      </c>
      <c r="E81" s="1212">
        <v>90007232</v>
      </c>
      <c r="F81" s="1242">
        <f t="shared" si="12"/>
        <v>45371</v>
      </c>
      <c r="G81" s="1242">
        <f t="shared" si="13"/>
        <v>45555</v>
      </c>
      <c r="H81" s="1250" t="s">
        <v>5665</v>
      </c>
      <c r="N81" s="1244">
        <f t="shared" si="9"/>
        <v>12.75</v>
      </c>
      <c r="O81" s="1212" t="s">
        <v>5399</v>
      </c>
      <c r="P81" s="1212" t="str">
        <f>_xlfn.XLOOKUP(O81,unique_list!F:F,unique_list!P:P)</f>
        <v>LINKED</v>
      </c>
      <c r="Q81" s="1219" t="str">
        <f>_xlfn.XLOOKUP(O81,unique_list!F:F,unique_list!Q:Q)</f>
        <v>D-1.3-001</v>
      </c>
      <c r="T81" s="1272">
        <f>N81-_xlfn.XLOOKUP(O81,'Section D - Res Com.Care, MPHS '!T:T,'Section D - Res Com.Care, MPHS '!K:K)</f>
        <v>-0.39000000000000057</v>
      </c>
      <c r="U81" s="1212" t="str">
        <f t="shared" si="14"/>
        <v>D</v>
      </c>
    </row>
    <row r="82" spans="1:21" x14ac:dyDescent="0.25">
      <c r="F82" s="1242"/>
      <c r="G82" s="1242"/>
    </row>
    <row r="83" spans="1:21" x14ac:dyDescent="0.25">
      <c r="F83" s="1242"/>
      <c r="G83" s="1242"/>
    </row>
    <row r="84" spans="1:21" x14ac:dyDescent="0.25">
      <c r="F84" s="1242"/>
      <c r="G84" s="1242"/>
    </row>
  </sheetData>
  <autoFilter ref="A15:T81" xr:uid="{038C1AAB-C494-46EB-9C57-DFD79271A708}"/>
  <conditionalFormatting sqref="T16:T38 T43:T81">
    <cfRule type="cellIs" dxfId="36" priority="3" operator="lessThan">
      <formula>0</formula>
    </cfRule>
    <cfRule type="cellIs" dxfId="35" priority="4" operator="greaterThan">
      <formula>0</formula>
    </cfRule>
    <cfRule type="cellIs" dxfId="34" priority="5" operator="equal">
      <formula>0</formula>
    </cfRule>
  </conditionalFormatting>
  <conditionalFormatting sqref="P14">
    <cfRule type="containsText" dxfId="33" priority="1" operator="containsText" text="err">
      <formula>NOT(ISERROR(SEARCH("err",P14)))</formula>
    </cfRule>
  </conditionalFormatting>
  <hyperlinks>
    <hyperlink ref="E6" r:id="rId1" xr:uid="{B4CF76D3-A88B-45D3-B8A0-DF8F0BBAE3B3}"/>
    <hyperlink ref="E7" r:id="rId2" display="Sep22 worksheet" xr:uid="{AADF02B5-A194-478B-8D53-664999BE6265}"/>
    <hyperlink ref="E9" r:id="rId3" xr:uid="{293F5C98-450C-4E55-953D-CF22AB1BCE81}"/>
    <hyperlink ref="E10" r:id="rId4" xr:uid="{48FF9A0F-9C02-458E-B888-CC1292073C74}"/>
    <hyperlink ref="E12" r:id="rId5" xr:uid="{AEC91D03-83DB-4B06-9235-F4B8F649A3F5}"/>
  </hyperlinks>
  <pageMargins left="0.7" right="0.7" top="0.75" bottom="0.75" header="0.3" footer="0.3"/>
  <pageSetup paperSize="9" orientation="portrait" r:id="rId6"/>
  <drawing r:id="rId7"/>
  <legacyDrawing r:id="rId8"/>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116E-5798-4551-8BF3-D67E215B4909}">
  <sheetPr codeName="Sheet25"/>
  <dimension ref="A1:AC745"/>
  <sheetViews>
    <sheetView topLeftCell="B1" zoomScale="80" zoomScaleNormal="80" workbookViewId="0">
      <selection activeCell="K38" sqref="K38"/>
    </sheetView>
  </sheetViews>
  <sheetFormatPr defaultColWidth="9.140625" defaultRowHeight="15" x14ac:dyDescent="0.25"/>
  <cols>
    <col min="1" max="1" width="20.85546875" style="1279" bestFit="1" customWidth="1"/>
    <col min="2" max="2" width="39.5703125" style="1279" bestFit="1" customWidth="1"/>
    <col min="3" max="3" width="8.140625" style="1279" customWidth="1"/>
    <col min="4" max="4" width="127.42578125" style="1279" bestFit="1" customWidth="1"/>
    <col min="5" max="5" width="14" style="1279" customWidth="1"/>
    <col min="6" max="8" width="15.85546875" style="1279" customWidth="1"/>
    <col min="9" max="9" width="34.5703125" style="1279" bestFit="1" customWidth="1"/>
    <col min="10" max="11" width="11.85546875" style="1279" customWidth="1"/>
    <col min="12" max="12" width="14" style="1279" customWidth="1"/>
    <col min="13" max="13" width="24.140625" style="1279" customWidth="1"/>
    <col min="14" max="14" width="13.140625" style="1279" customWidth="1"/>
    <col min="15" max="15" width="14" style="1279" customWidth="1"/>
    <col min="16" max="16" width="14" style="1305" customWidth="1"/>
    <col min="17" max="22" width="14" style="1279" customWidth="1"/>
    <col min="23" max="23" width="65" style="1279" bestFit="1" customWidth="1"/>
    <col min="24" max="24" width="24.85546875" style="1279" bestFit="1" customWidth="1"/>
    <col min="25" max="16384" width="9.140625" style="1279"/>
  </cols>
  <sheetData>
    <row r="1" spans="2:16" x14ac:dyDescent="0.25">
      <c r="B1" s="1304" t="s">
        <v>5629</v>
      </c>
      <c r="D1" s="1279" t="s">
        <v>5630</v>
      </c>
      <c r="E1" s="1305" t="s">
        <v>1234</v>
      </c>
      <c r="F1" s="1390" t="s">
        <v>5681</v>
      </c>
      <c r="G1" s="1305" t="s">
        <v>5631</v>
      </c>
      <c r="H1" s="1305" t="s">
        <v>5632</v>
      </c>
      <c r="I1" s="1305" t="s">
        <v>5633</v>
      </c>
      <c r="J1" s="1390" t="s">
        <v>6080</v>
      </c>
      <c r="M1" s="1394" t="s">
        <v>5634</v>
      </c>
    </row>
    <row r="2" spans="2:16" ht="15.75" x14ac:dyDescent="0.25">
      <c r="D2" s="1306" t="s">
        <v>5635</v>
      </c>
      <c r="E2" s="1307"/>
      <c r="F2" s="1307"/>
      <c r="G2" s="1307"/>
      <c r="H2" s="1308">
        <v>45474</v>
      </c>
    </row>
    <row r="3" spans="2:16" ht="15.75" x14ac:dyDescent="0.25">
      <c r="D3" s="1306" t="s">
        <v>19</v>
      </c>
      <c r="E3" s="1307"/>
      <c r="F3" s="1307"/>
      <c r="G3" s="1307"/>
      <c r="H3" s="1308">
        <v>45474</v>
      </c>
    </row>
    <row r="4" spans="2:16" ht="15.75" x14ac:dyDescent="0.25">
      <c r="D4" s="1306" t="s">
        <v>5636</v>
      </c>
      <c r="E4" s="1307"/>
      <c r="F4" s="1307"/>
      <c r="G4" s="1307"/>
      <c r="H4" s="1308">
        <v>45838</v>
      </c>
    </row>
    <row r="5" spans="2:16" x14ac:dyDescent="0.25">
      <c r="E5" s="1309"/>
    </row>
    <row r="6" spans="2:16" x14ac:dyDescent="0.25">
      <c r="D6" s="1306" t="s">
        <v>5979</v>
      </c>
      <c r="E6" s="1307" t="s">
        <v>5980</v>
      </c>
      <c r="F6" s="1199" t="s">
        <v>6073</v>
      </c>
      <c r="G6" s="1407">
        <v>45071</v>
      </c>
      <c r="H6" s="1311">
        <v>447</v>
      </c>
      <c r="I6" s="1279" t="s">
        <v>5981</v>
      </c>
      <c r="J6" s="1312" t="s">
        <v>6088</v>
      </c>
    </row>
    <row r="7" spans="2:16" x14ac:dyDescent="0.25">
      <c r="D7" s="1313" t="s">
        <v>5982</v>
      </c>
      <c r="E7" s="1314" t="s">
        <v>5983</v>
      </c>
      <c r="F7" s="1199" t="s">
        <v>6073</v>
      </c>
      <c r="G7" s="1407">
        <v>45071</v>
      </c>
      <c r="H7" s="1311">
        <v>322</v>
      </c>
      <c r="I7" s="1279" t="s">
        <v>5981</v>
      </c>
      <c r="J7" s="1312" t="s">
        <v>6088</v>
      </c>
    </row>
    <row r="8" spans="2:16" x14ac:dyDescent="0.25">
      <c r="D8" s="1306" t="s">
        <v>5984</v>
      </c>
      <c r="E8" s="1307" t="s">
        <v>5985</v>
      </c>
      <c r="F8" s="1199" t="s">
        <v>6073</v>
      </c>
      <c r="G8" s="1407">
        <v>45071</v>
      </c>
      <c r="H8" s="1315">
        <v>365</v>
      </c>
      <c r="I8" s="1279" t="s">
        <v>5981</v>
      </c>
      <c r="J8" s="1312" t="s">
        <v>6088</v>
      </c>
    </row>
    <row r="9" spans="2:16" x14ac:dyDescent="0.25">
      <c r="D9" s="1313" t="s">
        <v>5986</v>
      </c>
      <c r="E9" s="1314" t="s">
        <v>5987</v>
      </c>
      <c r="F9" s="1199" t="s">
        <v>6073</v>
      </c>
      <c r="G9" s="1407">
        <v>45071</v>
      </c>
      <c r="H9" s="1315">
        <v>399</v>
      </c>
      <c r="I9" s="1279" t="s">
        <v>5981</v>
      </c>
      <c r="J9" s="1312" t="s">
        <v>6088</v>
      </c>
    </row>
    <row r="10" spans="2:16" x14ac:dyDescent="0.25">
      <c r="D10" s="1313" t="s">
        <v>5988</v>
      </c>
      <c r="E10" s="1314" t="s">
        <v>5669</v>
      </c>
      <c r="F10" s="1199" t="s">
        <v>6073</v>
      </c>
      <c r="G10" s="1407">
        <v>45071</v>
      </c>
      <c r="H10" s="1315">
        <v>447</v>
      </c>
      <c r="I10" s="1279" t="s">
        <v>5981</v>
      </c>
      <c r="J10" s="1312" t="s">
        <v>6088</v>
      </c>
    </row>
    <row r="12" spans="2:16" x14ac:dyDescent="0.25">
      <c r="D12" s="1313" t="s">
        <v>5989</v>
      </c>
      <c r="E12" s="1314"/>
      <c r="F12" s="1199" t="s">
        <v>6073</v>
      </c>
      <c r="G12" s="1407">
        <v>45099</v>
      </c>
      <c r="H12" s="1315" t="s">
        <v>5990</v>
      </c>
      <c r="I12" s="1394" t="s">
        <v>6085</v>
      </c>
      <c r="J12" s="1312" t="s">
        <v>6081</v>
      </c>
    </row>
    <row r="13" spans="2:16" x14ac:dyDescent="0.25">
      <c r="J13" s="1312"/>
    </row>
    <row r="14" spans="2:16" x14ac:dyDescent="0.25">
      <c r="D14" s="1313" t="s">
        <v>5991</v>
      </c>
      <c r="E14" s="1392" t="s">
        <v>6072</v>
      </c>
      <c r="F14" s="1199" t="s">
        <v>6073</v>
      </c>
      <c r="G14" s="1407">
        <v>45042</v>
      </c>
      <c r="H14" s="1316">
        <v>0</v>
      </c>
      <c r="I14" s="1414" t="s">
        <v>6091</v>
      </c>
      <c r="J14" s="1312" t="s">
        <v>6082</v>
      </c>
    </row>
    <row r="15" spans="2:16" x14ac:dyDescent="0.25">
      <c r="D15" s="1313" t="s">
        <v>5993</v>
      </c>
      <c r="E15" s="1392" t="s">
        <v>6074</v>
      </c>
      <c r="F15" s="1199" t="s">
        <v>6079</v>
      </c>
      <c r="G15" s="1310" t="s">
        <v>6078</v>
      </c>
      <c r="H15" s="1315" t="s">
        <v>5990</v>
      </c>
      <c r="I15" s="1414" t="s">
        <v>5992</v>
      </c>
      <c r="J15" s="1312" t="s">
        <v>6083</v>
      </c>
    </row>
    <row r="16" spans="2:16" x14ac:dyDescent="0.25">
      <c r="D16" s="1313" t="s">
        <v>5992</v>
      </c>
      <c r="E16" s="1392" t="s">
        <v>6076</v>
      </c>
      <c r="F16" s="1199" t="s">
        <v>6075</v>
      </c>
      <c r="G16" s="1407">
        <v>45058</v>
      </c>
      <c r="H16" s="1311">
        <v>1.06</v>
      </c>
      <c r="I16" s="1414" t="s">
        <v>5992</v>
      </c>
      <c r="J16" s="1312" t="s">
        <v>6084</v>
      </c>
      <c r="P16" s="1445" t="s">
        <v>6182</v>
      </c>
    </row>
    <row r="17" spans="1:26" x14ac:dyDescent="0.25">
      <c r="P17" s="1444">
        <f>COUNTA(P20:P1048576)</f>
        <v>720</v>
      </c>
      <c r="Q17" s="1551" t="s">
        <v>6262</v>
      </c>
    </row>
    <row r="18" spans="1:26" x14ac:dyDescent="0.25">
      <c r="C18" s="1278" t="s">
        <v>5644</v>
      </c>
      <c r="D18" s="1278"/>
      <c r="J18" s="1317"/>
      <c r="O18" s="1550" t="s">
        <v>6261</v>
      </c>
      <c r="P18" s="1626">
        <f>'Section A - Public Patients'!X1+'Section B - Private Patients'!Y1+'Section C - Psych &amp; Mental Hlth'!X1+'Section D - Res Com.Care, MPHS '!X1+'Section E - Miscellaneous '!X1</f>
        <v>152</v>
      </c>
      <c r="Q18" s="1627" t="str">
        <f>IF(P18&lt;&gt;P17,"ERROR","Ok")</f>
        <v>ERROR</v>
      </c>
      <c r="S18" s="1318" t="s">
        <v>5994</v>
      </c>
      <c r="U18" s="1318"/>
      <c r="V18" s="1318"/>
      <c r="W18" s="1319"/>
      <c r="X18" s="1319"/>
    </row>
    <row r="19" spans="1:26" ht="30" x14ac:dyDescent="0.25">
      <c r="A19" s="1320" t="s">
        <v>6179</v>
      </c>
      <c r="B19" s="1320" t="s">
        <v>5645</v>
      </c>
      <c r="C19" s="1320" t="s">
        <v>5623</v>
      </c>
      <c r="D19" s="1320" t="s">
        <v>5646</v>
      </c>
      <c r="E19" s="1320" t="s">
        <v>5647</v>
      </c>
      <c r="F19" s="1320" t="s">
        <v>5648</v>
      </c>
      <c r="G19" s="1320" t="s">
        <v>5649</v>
      </c>
      <c r="H19" s="1320" t="s">
        <v>5650</v>
      </c>
      <c r="I19" s="1320" t="s">
        <v>5651</v>
      </c>
      <c r="J19" s="1321" t="s">
        <v>5652</v>
      </c>
      <c r="K19" s="1320" t="s">
        <v>5653</v>
      </c>
      <c r="L19" s="1320" t="s">
        <v>5654</v>
      </c>
      <c r="M19" s="1320" t="s">
        <v>5655</v>
      </c>
      <c r="N19" s="1320" t="s">
        <v>5656</v>
      </c>
      <c r="O19" s="1322" t="s">
        <v>5657</v>
      </c>
      <c r="P19" s="1323" t="s">
        <v>5658</v>
      </c>
      <c r="Q19" s="1320" t="s">
        <v>5622</v>
      </c>
      <c r="R19" s="1324" t="s">
        <v>5995</v>
      </c>
      <c r="S19" s="1325" t="s">
        <v>5996</v>
      </c>
      <c r="T19" s="1325" t="s">
        <v>5997</v>
      </c>
      <c r="U19" s="1325" t="s">
        <v>5998</v>
      </c>
      <c r="V19" s="1325" t="s">
        <v>5999</v>
      </c>
      <c r="W19" s="1326" t="s">
        <v>5659</v>
      </c>
      <c r="X19" s="1326" t="s">
        <v>5660</v>
      </c>
      <c r="Y19" s="1240" t="s">
        <v>4327</v>
      </c>
      <c r="Z19" s="1239" t="s">
        <v>5623</v>
      </c>
    </row>
    <row r="20" spans="1:26" x14ac:dyDescent="0.25">
      <c r="A20" s="1429" t="s">
        <v>6035</v>
      </c>
      <c r="B20" s="1327" t="s">
        <v>6020</v>
      </c>
      <c r="C20" s="1279" t="str">
        <f>LEFT(P20,1)</f>
        <v>B</v>
      </c>
      <c r="D20" s="1279" t="s">
        <v>4250</v>
      </c>
      <c r="E20" s="1279" t="s">
        <v>68</v>
      </c>
      <c r="F20" s="1279">
        <v>90007137</v>
      </c>
      <c r="G20" s="1328">
        <f>$H$3</f>
        <v>45474</v>
      </c>
      <c r="H20" s="1328">
        <f>$H$4</f>
        <v>45838</v>
      </c>
      <c r="I20" s="1279" t="s">
        <v>6015</v>
      </c>
      <c r="J20" s="1279">
        <v>2</v>
      </c>
      <c r="L20" s="1329">
        <f>H6*J20</f>
        <v>894</v>
      </c>
      <c r="N20" s="1280"/>
      <c r="O20" s="1330">
        <f>L20</f>
        <v>894</v>
      </c>
      <c r="P20" s="1305" t="s">
        <v>4718</v>
      </c>
      <c r="Q20" s="1279" t="str">
        <f>_xlfn.XLOOKUP(P20,unique_list!F:F,unique_list!P:P)</f>
        <v>INPUT</v>
      </c>
      <c r="R20" s="1331"/>
      <c r="S20" s="1331"/>
      <c r="T20" s="1331"/>
      <c r="U20" s="1331"/>
      <c r="V20" s="1331"/>
      <c r="W20" s="1364" t="s">
        <v>6027</v>
      </c>
      <c r="X20" s="1364" t="s">
        <v>6028</v>
      </c>
      <c r="Y20" s="1272">
        <f>O20-_xlfn.XLOOKUP(P20,'Section B - Private Patients'!T:T,'Section B - Private Patients'!K:K)</f>
        <v>0</v>
      </c>
      <c r="Z20" s="1212" t="str">
        <f>C20</f>
        <v>B</v>
      </c>
    </row>
    <row r="21" spans="1:26" x14ac:dyDescent="0.25">
      <c r="A21" s="1429" t="s">
        <v>6035</v>
      </c>
      <c r="B21" s="1327" t="s">
        <v>6020</v>
      </c>
      <c r="C21" s="1279" t="str">
        <f t="shared" ref="C21:C85" si="0">LEFT(P21,1)</f>
        <v>B</v>
      </c>
      <c r="D21" s="1279" t="s">
        <v>72</v>
      </c>
      <c r="E21" s="1279" t="s">
        <v>71</v>
      </c>
      <c r="F21" s="1279">
        <v>90005966</v>
      </c>
      <c r="G21" s="1328">
        <f t="shared" ref="G21:G94" si="1">$H$3</f>
        <v>45474</v>
      </c>
      <c r="H21" s="1328">
        <f t="shared" ref="H21:H106" si="2">$H$4</f>
        <v>45838</v>
      </c>
      <c r="I21" s="1279" t="s">
        <v>6016</v>
      </c>
      <c r="L21" s="1329">
        <f>H7</f>
        <v>322</v>
      </c>
      <c r="N21" s="1280"/>
      <c r="O21" s="1330">
        <f t="shared" ref="O21:O24" si="3">L21</f>
        <v>322</v>
      </c>
      <c r="P21" s="1305" t="s">
        <v>4719</v>
      </c>
      <c r="Q21" s="1279" t="str">
        <f>_xlfn.XLOOKUP(P21,unique_list!F:F,unique_list!P:P)</f>
        <v>INPUT</v>
      </c>
      <c r="R21" s="1331"/>
      <c r="S21" s="1331"/>
      <c r="T21" s="1331"/>
      <c r="U21" s="1331"/>
      <c r="V21" s="1331"/>
      <c r="W21" s="1364" t="s">
        <v>6029</v>
      </c>
      <c r="X21" s="1364"/>
      <c r="Y21" s="1272">
        <f>O21-_xlfn.XLOOKUP(P21,'Section B - Private Patients'!T:T,'Section B - Private Patients'!K:K)</f>
        <v>0</v>
      </c>
      <c r="Z21" s="1212" t="str">
        <f t="shared" ref="Z21:Z83" si="4">C21</f>
        <v>B</v>
      </c>
    </row>
    <row r="22" spans="1:26" x14ac:dyDescent="0.25">
      <c r="A22" s="1429" t="s">
        <v>6035</v>
      </c>
      <c r="B22" s="1327" t="s">
        <v>6020</v>
      </c>
      <c r="C22" s="1279" t="str">
        <f t="shared" si="0"/>
        <v>B</v>
      </c>
      <c r="D22" s="1279" t="s">
        <v>82</v>
      </c>
      <c r="E22" s="1279" t="s">
        <v>81</v>
      </c>
      <c r="F22" s="1279">
        <v>90005771</v>
      </c>
      <c r="G22" s="1328">
        <f t="shared" si="1"/>
        <v>45474</v>
      </c>
      <c r="H22" s="1328">
        <f t="shared" si="2"/>
        <v>45838</v>
      </c>
      <c r="I22" s="1279" t="s">
        <v>6017</v>
      </c>
      <c r="L22" s="1329">
        <f>H8</f>
        <v>365</v>
      </c>
      <c r="N22" s="1280"/>
      <c r="O22" s="1330">
        <f t="shared" si="3"/>
        <v>365</v>
      </c>
      <c r="P22" s="1305" t="s">
        <v>4723</v>
      </c>
      <c r="Q22" s="1279" t="str">
        <f>_xlfn.XLOOKUP(P22,unique_list!F:F,unique_list!P:P)</f>
        <v>INPUT</v>
      </c>
      <c r="R22" s="1331"/>
      <c r="S22" s="1331"/>
      <c r="T22" s="1331"/>
      <c r="U22" s="1331"/>
      <c r="V22" s="1331"/>
      <c r="W22" s="1364" t="s">
        <v>6029</v>
      </c>
      <c r="X22" s="1364" t="s">
        <v>6030</v>
      </c>
      <c r="Y22" s="1272">
        <f>O22-_xlfn.XLOOKUP(P22,'Section B - Private Patients'!T:T,'Section B - Private Patients'!K:K)</f>
        <v>0</v>
      </c>
      <c r="Z22" s="1212" t="str">
        <f t="shared" si="4"/>
        <v>B</v>
      </c>
    </row>
    <row r="23" spans="1:26" x14ac:dyDescent="0.25">
      <c r="A23" s="1429" t="s">
        <v>6035</v>
      </c>
      <c r="B23" s="1327" t="s">
        <v>6020</v>
      </c>
      <c r="C23" s="1279" t="str">
        <f t="shared" si="0"/>
        <v>B</v>
      </c>
      <c r="D23" s="1279" t="s">
        <v>84</v>
      </c>
      <c r="E23" s="1279" t="s">
        <v>83</v>
      </c>
      <c r="F23" s="1279">
        <v>90007140</v>
      </c>
      <c r="G23" s="1328">
        <f t="shared" si="1"/>
        <v>45474</v>
      </c>
      <c r="H23" s="1328">
        <f t="shared" si="2"/>
        <v>45838</v>
      </c>
      <c r="I23" s="1279" t="s">
        <v>6018</v>
      </c>
      <c r="L23" s="1329">
        <f>H9</f>
        <v>399</v>
      </c>
      <c r="N23" s="1280"/>
      <c r="O23" s="1330">
        <f t="shared" si="3"/>
        <v>399</v>
      </c>
      <c r="P23" s="1305" t="s">
        <v>4724</v>
      </c>
      <c r="Q23" s="1279" t="str">
        <f>_xlfn.XLOOKUP(P23,unique_list!F:F,unique_list!P:P)</f>
        <v>INPUT</v>
      </c>
      <c r="R23" s="1331"/>
      <c r="S23" s="1331"/>
      <c r="T23" s="1331"/>
      <c r="U23" s="1331"/>
      <c r="V23" s="1331"/>
      <c r="W23" s="1364" t="s">
        <v>6029</v>
      </c>
      <c r="X23" s="1364" t="s">
        <v>6031</v>
      </c>
      <c r="Y23" s="1272">
        <f>O23-_xlfn.XLOOKUP(P23,'Section B - Private Patients'!T:T,'Section B - Private Patients'!K:K)</f>
        <v>0</v>
      </c>
      <c r="Z23" s="1212" t="str">
        <f t="shared" si="4"/>
        <v>B</v>
      </c>
    </row>
    <row r="24" spans="1:26" x14ac:dyDescent="0.25">
      <c r="A24" s="1429" t="s">
        <v>6035</v>
      </c>
      <c r="B24" s="1327" t="s">
        <v>6020</v>
      </c>
      <c r="C24" s="1279" t="str">
        <f t="shared" si="0"/>
        <v>B</v>
      </c>
      <c r="D24" s="1279" t="s">
        <v>86</v>
      </c>
      <c r="E24" s="1279" t="s">
        <v>85</v>
      </c>
      <c r="F24" s="1279">
        <v>90006358</v>
      </c>
      <c r="G24" s="1328">
        <f t="shared" si="1"/>
        <v>45474</v>
      </c>
      <c r="H24" s="1328">
        <f t="shared" si="2"/>
        <v>45838</v>
      </c>
      <c r="I24" s="1279" t="s">
        <v>6019</v>
      </c>
      <c r="L24" s="1329">
        <f>H10</f>
        <v>447</v>
      </c>
      <c r="N24" s="1280"/>
      <c r="O24" s="1330">
        <f t="shared" si="3"/>
        <v>447</v>
      </c>
      <c r="P24" s="1305" t="s">
        <v>4725</v>
      </c>
      <c r="Q24" s="1279" t="str">
        <f>_xlfn.XLOOKUP(P24,unique_list!F:F,unique_list!P:P)</f>
        <v>INPUT</v>
      </c>
      <c r="R24" s="1331"/>
      <c r="S24" s="1331"/>
      <c r="T24" s="1331"/>
      <c r="U24" s="1331"/>
      <c r="V24" s="1331"/>
      <c r="W24" s="1364" t="s">
        <v>6029</v>
      </c>
      <c r="X24" s="1364" t="s">
        <v>6032</v>
      </c>
      <c r="Y24" s="1272">
        <f>O24-_xlfn.XLOOKUP(P24,'Section B - Private Patients'!T:T,'Section B - Private Patients'!K:K)</f>
        <v>0</v>
      </c>
      <c r="Z24" s="1212" t="str">
        <f t="shared" si="4"/>
        <v>B</v>
      </c>
    </row>
    <row r="25" spans="1:26" x14ac:dyDescent="0.25">
      <c r="A25" s="1429" t="s">
        <v>6035</v>
      </c>
      <c r="B25" s="1327" t="s">
        <v>6020</v>
      </c>
      <c r="C25" s="1279" t="str">
        <f t="shared" si="0"/>
        <v>B</v>
      </c>
      <c r="D25" s="1279" t="s">
        <v>96</v>
      </c>
      <c r="E25" s="1279" t="s">
        <v>95</v>
      </c>
      <c r="F25" s="1279">
        <v>90007141</v>
      </c>
      <c r="G25" s="1328">
        <f t="shared" si="1"/>
        <v>45474</v>
      </c>
      <c r="H25" s="1328">
        <f t="shared" si="2"/>
        <v>45838</v>
      </c>
      <c r="I25" s="1279" t="s">
        <v>6019</v>
      </c>
      <c r="L25" s="1329">
        <f>H10</f>
        <v>447</v>
      </c>
      <c r="N25" s="1280"/>
      <c r="O25" s="1330">
        <f>L25</f>
        <v>447</v>
      </c>
      <c r="P25" s="1305" t="s">
        <v>4728</v>
      </c>
      <c r="Q25" s="1279" t="str">
        <f>_xlfn.XLOOKUP(P25,unique_list!F:F,unique_list!P:P)</f>
        <v>INPUT</v>
      </c>
      <c r="R25" s="1331"/>
      <c r="S25" s="1331"/>
      <c r="T25" s="1331"/>
      <c r="U25" s="1331"/>
      <c r="V25" s="1331"/>
      <c r="W25" s="1364" t="s">
        <v>6000</v>
      </c>
      <c r="X25" s="1364"/>
      <c r="Y25" s="1272">
        <f>O25-_xlfn.XLOOKUP(P25,'Section B - Private Patients'!T:T,'Section B - Private Patients'!K:K)</f>
        <v>0</v>
      </c>
      <c r="Z25" s="1212" t="str">
        <f t="shared" si="4"/>
        <v>B</v>
      </c>
    </row>
    <row r="26" spans="1:26" x14ac:dyDescent="0.25">
      <c r="A26" s="1429" t="s">
        <v>6001</v>
      </c>
      <c r="B26" s="1327" t="s">
        <v>1626</v>
      </c>
      <c r="C26" s="1279" t="str">
        <f t="shared" si="0"/>
        <v>E</v>
      </c>
      <c r="D26" s="1279" t="s">
        <v>1627</v>
      </c>
      <c r="E26" s="1279" t="s">
        <v>6039</v>
      </c>
      <c r="F26" s="1279">
        <v>90007490</v>
      </c>
      <c r="G26" s="1340">
        <v>38705</v>
      </c>
      <c r="H26" s="1328">
        <f t="shared" si="2"/>
        <v>45838</v>
      </c>
      <c r="I26" s="1332" t="s">
        <v>6001</v>
      </c>
      <c r="L26" s="1329"/>
      <c r="O26" s="1366">
        <v>37.5</v>
      </c>
      <c r="P26" s="1305" t="s">
        <v>5456</v>
      </c>
      <c r="Q26" s="1279" t="str">
        <f>_xlfn.XLOOKUP(P26,unique_list!F:F,unique_list!P:P)</f>
        <v>INPUT-ND</v>
      </c>
      <c r="R26" s="1331"/>
      <c r="S26" s="1331"/>
      <c r="T26" s="1331"/>
      <c r="U26" s="1331"/>
      <c r="V26" s="1331"/>
      <c r="W26" s="1416" t="s">
        <v>6093</v>
      </c>
      <c r="X26" s="1364"/>
      <c r="Y26" s="1272">
        <f>O26-_xlfn.XLOOKUP(P26,'Section E - Miscellaneous '!T:T,'Section E - Miscellaneous '!K:K)</f>
        <v>0</v>
      </c>
      <c r="Z26" s="1212" t="str">
        <f t="shared" si="4"/>
        <v>E</v>
      </c>
    </row>
    <row r="27" spans="1:26" x14ac:dyDescent="0.25">
      <c r="A27" s="1429" t="s">
        <v>6001</v>
      </c>
      <c r="B27" s="1327" t="s">
        <v>1632</v>
      </c>
      <c r="C27" s="1279" t="str">
        <f t="shared" si="0"/>
        <v>E</v>
      </c>
      <c r="D27" s="1279" t="s">
        <v>5930</v>
      </c>
      <c r="E27" s="1279" t="s">
        <v>6039</v>
      </c>
      <c r="F27" s="1279">
        <v>90006055</v>
      </c>
      <c r="G27" s="1340">
        <v>38705</v>
      </c>
      <c r="H27" s="1328">
        <f t="shared" si="2"/>
        <v>45838</v>
      </c>
      <c r="I27" s="1332" t="s">
        <v>6001</v>
      </c>
      <c r="L27" s="1329"/>
      <c r="O27" s="1366">
        <v>36</v>
      </c>
      <c r="P27" s="1305" t="s">
        <v>5464</v>
      </c>
      <c r="Q27" s="1279" t="str">
        <f>_xlfn.XLOOKUP(P27,unique_list!F:F,unique_list!P:P)</f>
        <v>INPUT-ND</v>
      </c>
      <c r="R27" s="1331"/>
      <c r="S27" s="1331"/>
      <c r="T27" s="1331"/>
      <c r="U27" s="1331"/>
      <c r="V27" s="1331"/>
      <c r="W27" s="1416" t="s">
        <v>6093</v>
      </c>
      <c r="X27" s="1364"/>
      <c r="Y27" s="1272">
        <f>O27-_xlfn.XLOOKUP(P27,'Section E - Miscellaneous '!T:T,'Section E - Miscellaneous '!K:K)</f>
        <v>0</v>
      </c>
      <c r="Z27" s="1212" t="str">
        <f t="shared" si="4"/>
        <v>E</v>
      </c>
    </row>
    <row r="28" spans="1:26" x14ac:dyDescent="0.25">
      <c r="A28" s="1429" t="s">
        <v>6001</v>
      </c>
      <c r="B28" s="1327" t="s">
        <v>1631</v>
      </c>
      <c r="C28" s="1279" t="str">
        <f t="shared" si="0"/>
        <v>E</v>
      </c>
      <c r="D28" s="1279" t="s">
        <v>4206</v>
      </c>
      <c r="E28" s="1279" t="s">
        <v>6039</v>
      </c>
      <c r="F28" s="1279">
        <v>90006534</v>
      </c>
      <c r="G28" s="1413">
        <f t="shared" si="1"/>
        <v>45474</v>
      </c>
      <c r="H28" s="1328">
        <f t="shared" si="2"/>
        <v>45838</v>
      </c>
      <c r="I28" s="1332" t="s">
        <v>6001</v>
      </c>
      <c r="L28" s="1329"/>
      <c r="O28" s="1366">
        <v>78.650000000000006</v>
      </c>
      <c r="P28" s="1305" t="s">
        <v>5458</v>
      </c>
      <c r="Q28" s="1279" t="str">
        <f>_xlfn.XLOOKUP(P28,unique_list!F:F,unique_list!P:P)</f>
        <v>INPUT-ND</v>
      </c>
      <c r="R28" s="1331"/>
      <c r="S28" s="1331"/>
      <c r="T28" s="1331"/>
      <c r="U28" s="1331"/>
      <c r="V28" s="1331"/>
      <c r="W28" s="1416" t="s">
        <v>6093</v>
      </c>
      <c r="X28" s="1364"/>
      <c r="Y28" s="1272">
        <f>O28-_xlfn.XLOOKUP(P28,'Section E - Miscellaneous '!T:T,'Section E - Miscellaneous '!K:K)</f>
        <v>0</v>
      </c>
      <c r="Z28" s="1212" t="str">
        <f t="shared" si="4"/>
        <v>E</v>
      </c>
    </row>
    <row r="29" spans="1:26" x14ac:dyDescent="0.25">
      <c r="A29" s="1429" t="s">
        <v>6085</v>
      </c>
      <c r="B29" s="1327" t="s">
        <v>6021</v>
      </c>
      <c r="C29" s="1279" t="str">
        <f t="shared" si="0"/>
        <v>B</v>
      </c>
      <c r="D29" s="1279" t="s">
        <v>515</v>
      </c>
      <c r="E29" s="1279" t="s">
        <v>514</v>
      </c>
      <c r="F29" s="1279">
        <v>90007319</v>
      </c>
      <c r="G29" s="1328">
        <f t="shared" si="1"/>
        <v>45474</v>
      </c>
      <c r="H29" s="1328">
        <f t="shared" si="2"/>
        <v>45838</v>
      </c>
      <c r="I29" s="1333" t="s">
        <v>5663</v>
      </c>
      <c r="J29"/>
      <c r="O29" s="1732">
        <v>1774</v>
      </c>
      <c r="P29" s="1305" t="s">
        <v>4825</v>
      </c>
      <c r="Q29" s="1279" t="str">
        <f>_xlfn.XLOOKUP(P29,unique_list!F:F,unique_list!P:P)</f>
        <v>INPUT</v>
      </c>
      <c r="R29" s="1331"/>
      <c r="S29" s="1331"/>
      <c r="T29" s="1331"/>
      <c r="U29" s="1331"/>
      <c r="V29" s="1331"/>
      <c r="W29" s="1364"/>
      <c r="X29" s="1364"/>
      <c r="Y29" s="1272">
        <f>O29-_xlfn.XLOOKUP(P29,'Section B - Private Patients'!T:T,'Section B - Private Patients'!K:K)</f>
        <v>0</v>
      </c>
      <c r="Z29" s="1212" t="str">
        <f t="shared" si="4"/>
        <v>B</v>
      </c>
    </row>
    <row r="30" spans="1:26" x14ac:dyDescent="0.25">
      <c r="A30" s="1429" t="s">
        <v>6085</v>
      </c>
      <c r="B30" s="1327" t="s">
        <v>6021</v>
      </c>
      <c r="C30" s="1279" t="str">
        <f t="shared" si="0"/>
        <v>B</v>
      </c>
      <c r="D30" s="1279" t="s">
        <v>518</v>
      </c>
      <c r="E30" s="1279" t="s">
        <v>517</v>
      </c>
      <c r="F30" s="1279">
        <v>90005630</v>
      </c>
      <c r="G30" s="1328">
        <f t="shared" si="1"/>
        <v>45474</v>
      </c>
      <c r="H30" s="1328">
        <f t="shared" si="2"/>
        <v>45838</v>
      </c>
      <c r="I30" s="1333" t="s">
        <v>5663</v>
      </c>
      <c r="J30"/>
      <c r="O30" s="1732">
        <v>1228</v>
      </c>
      <c r="P30" s="1305" t="s">
        <v>4826</v>
      </c>
      <c r="Q30" s="1279" t="str">
        <f>_xlfn.XLOOKUP(P30,unique_list!F:F,unique_list!P:P)</f>
        <v>INPUT</v>
      </c>
      <c r="R30" s="1331"/>
      <c r="S30" s="1331"/>
      <c r="T30" s="1331"/>
      <c r="U30" s="1331"/>
      <c r="V30" s="1331"/>
      <c r="W30" s="1364" t="s">
        <v>6033</v>
      </c>
      <c r="X30" s="1364"/>
      <c r="Y30" s="1272">
        <f>O30-_xlfn.XLOOKUP(P30,'Section B - Private Patients'!T:T,'Section B - Private Patients'!K:K)</f>
        <v>0</v>
      </c>
      <c r="Z30" s="1212" t="str">
        <f t="shared" si="4"/>
        <v>B</v>
      </c>
    </row>
    <row r="31" spans="1:26" x14ac:dyDescent="0.25">
      <c r="A31" s="1429" t="s">
        <v>6085</v>
      </c>
      <c r="B31" s="1327" t="s">
        <v>6021</v>
      </c>
      <c r="C31" s="1279" t="str">
        <f t="shared" si="0"/>
        <v>B</v>
      </c>
      <c r="D31" s="1279" t="s">
        <v>520</v>
      </c>
      <c r="E31" s="1279" t="s">
        <v>519</v>
      </c>
      <c r="F31" s="1279">
        <v>90007320</v>
      </c>
      <c r="G31" s="1328">
        <f t="shared" si="1"/>
        <v>45474</v>
      </c>
      <c r="H31" s="1328">
        <f t="shared" si="2"/>
        <v>45838</v>
      </c>
      <c r="I31" s="1333" t="s">
        <v>5663</v>
      </c>
      <c r="J31"/>
      <c r="O31" s="1732">
        <v>1451</v>
      </c>
      <c r="P31" s="1305" t="s">
        <v>4827</v>
      </c>
      <c r="Q31" s="1279" t="str">
        <f>_xlfn.XLOOKUP(P31,unique_list!F:F,unique_list!P:P)</f>
        <v>INPUT</v>
      </c>
      <c r="R31" s="1331"/>
      <c r="S31" s="1331"/>
      <c r="T31" s="1331"/>
      <c r="U31" s="1331"/>
      <c r="V31" s="1331"/>
      <c r="W31" s="1364" t="s">
        <v>6033</v>
      </c>
      <c r="X31" s="1364"/>
      <c r="Y31" s="1272">
        <f>O31-_xlfn.XLOOKUP(P31,'Section B - Private Patients'!T:T,'Section B - Private Patients'!K:K)</f>
        <v>0</v>
      </c>
      <c r="Z31" s="1212" t="str">
        <f t="shared" si="4"/>
        <v>B</v>
      </c>
    </row>
    <row r="32" spans="1:26" x14ac:dyDescent="0.25">
      <c r="A32" s="1429" t="s">
        <v>6085</v>
      </c>
      <c r="B32" s="1327" t="s">
        <v>6022</v>
      </c>
      <c r="C32" s="1279" t="str">
        <f t="shared" si="0"/>
        <v>B</v>
      </c>
      <c r="D32" s="1279" t="s">
        <v>528</v>
      </c>
      <c r="E32" s="1279" t="s">
        <v>527</v>
      </c>
      <c r="F32" s="1279">
        <v>90006012</v>
      </c>
      <c r="G32" s="1328">
        <f t="shared" si="1"/>
        <v>45474</v>
      </c>
      <c r="H32" s="1328">
        <f t="shared" si="2"/>
        <v>45838</v>
      </c>
      <c r="I32" s="1333" t="s">
        <v>5663</v>
      </c>
      <c r="J32"/>
      <c r="O32" s="1732">
        <v>4758</v>
      </c>
      <c r="P32" s="1305" t="s">
        <v>4831</v>
      </c>
      <c r="Q32" s="1279" t="str">
        <f>_xlfn.XLOOKUP(P32,unique_list!F:F,unique_list!P:P)</f>
        <v>INPUT</v>
      </c>
      <c r="R32" s="1331"/>
      <c r="S32" s="1331"/>
      <c r="T32" s="1331"/>
      <c r="U32" s="1331"/>
      <c r="V32" s="1331"/>
      <c r="W32" s="1364" t="s">
        <v>6033</v>
      </c>
      <c r="X32" s="1364"/>
      <c r="Y32" s="1272">
        <f>O32-_xlfn.XLOOKUP(P32,'Section B - Private Patients'!T:T,'Section B - Private Patients'!K:K)</f>
        <v>0</v>
      </c>
      <c r="Z32" s="1212" t="str">
        <f t="shared" si="4"/>
        <v>B</v>
      </c>
    </row>
    <row r="33" spans="1:27" x14ac:dyDescent="0.25">
      <c r="A33" s="1429" t="s">
        <v>6085</v>
      </c>
      <c r="B33" s="1327" t="s">
        <v>6022</v>
      </c>
      <c r="C33" s="1279" t="str">
        <f t="shared" si="0"/>
        <v>B</v>
      </c>
      <c r="D33" s="1279" t="s">
        <v>531</v>
      </c>
      <c r="E33" s="1279" t="s">
        <v>530</v>
      </c>
      <c r="F33" s="1279">
        <v>90007322</v>
      </c>
      <c r="G33" s="1328">
        <f t="shared" si="1"/>
        <v>45474</v>
      </c>
      <c r="H33" s="1328">
        <f t="shared" si="2"/>
        <v>45838</v>
      </c>
      <c r="I33" s="1333" t="s">
        <v>5663</v>
      </c>
      <c r="J33"/>
      <c r="O33" s="1732">
        <v>4485</v>
      </c>
      <c r="P33" s="1305" t="s">
        <v>4832</v>
      </c>
      <c r="Q33" s="1279" t="str">
        <f>_xlfn.XLOOKUP(P33,unique_list!F:F,unique_list!P:P)</f>
        <v>INPUT</v>
      </c>
      <c r="R33" s="1331"/>
      <c r="S33" s="1331"/>
      <c r="T33" s="1331"/>
      <c r="U33" s="1331"/>
      <c r="V33" s="1331"/>
      <c r="W33" s="1364" t="s">
        <v>6033</v>
      </c>
      <c r="X33" s="1364"/>
      <c r="Y33" s="1272">
        <f>O33-_xlfn.XLOOKUP(P33,'Section B - Private Patients'!T:T,'Section B - Private Patients'!K:K)</f>
        <v>0</v>
      </c>
      <c r="Z33" s="1212" t="str">
        <f t="shared" si="4"/>
        <v>B</v>
      </c>
    </row>
    <row r="34" spans="1:27" x14ac:dyDescent="0.25">
      <c r="A34" s="1429" t="s">
        <v>6085</v>
      </c>
      <c r="B34" s="1327" t="s">
        <v>6022</v>
      </c>
      <c r="C34" s="1279" t="str">
        <f t="shared" si="0"/>
        <v>B</v>
      </c>
      <c r="D34" s="1279" t="s">
        <v>533</v>
      </c>
      <c r="E34" s="1279" t="s">
        <v>532</v>
      </c>
      <c r="F34" s="1279">
        <v>90006449</v>
      </c>
      <c r="G34" s="1328">
        <f t="shared" si="1"/>
        <v>45474</v>
      </c>
      <c r="H34" s="1328">
        <f t="shared" si="2"/>
        <v>45838</v>
      </c>
      <c r="I34" s="1333" t="s">
        <v>5663</v>
      </c>
      <c r="J34"/>
      <c r="O34" s="1732">
        <v>7112</v>
      </c>
      <c r="P34" s="1305" t="s">
        <v>4833</v>
      </c>
      <c r="Q34" s="1279" t="str">
        <f>_xlfn.XLOOKUP(P34,unique_list!F:F,unique_list!P:P)</f>
        <v>INPUT</v>
      </c>
      <c r="R34" s="1331"/>
      <c r="S34" s="1331"/>
      <c r="T34" s="1331"/>
      <c r="U34" s="1331"/>
      <c r="V34" s="1331"/>
      <c r="W34" s="1364" t="s">
        <v>6033</v>
      </c>
      <c r="X34" s="1364"/>
      <c r="Y34" s="1272">
        <f>O34-_xlfn.XLOOKUP(P34,'Section B - Private Patients'!T:T,'Section B - Private Patients'!K:K)</f>
        <v>0</v>
      </c>
      <c r="Z34" s="1212" t="str">
        <f t="shared" si="4"/>
        <v>B</v>
      </c>
    </row>
    <row r="35" spans="1:27" x14ac:dyDescent="0.25">
      <c r="A35" s="1429" t="s">
        <v>6085</v>
      </c>
      <c r="B35" s="1327" t="s">
        <v>6022</v>
      </c>
      <c r="C35" s="1279" t="str">
        <f t="shared" si="0"/>
        <v>B</v>
      </c>
      <c r="D35" s="1279" t="s">
        <v>535</v>
      </c>
      <c r="E35" s="1279" t="s">
        <v>534</v>
      </c>
      <c r="F35" s="1279">
        <v>90007323</v>
      </c>
      <c r="G35" s="1328">
        <f t="shared" si="1"/>
        <v>45474</v>
      </c>
      <c r="H35" s="1328">
        <f t="shared" si="2"/>
        <v>45838</v>
      </c>
      <c r="I35" s="1333" t="s">
        <v>5663</v>
      </c>
      <c r="J35"/>
      <c r="O35" s="1732">
        <v>6623</v>
      </c>
      <c r="P35" s="1305" t="s">
        <v>4834</v>
      </c>
      <c r="Q35" s="1279" t="str">
        <f>_xlfn.XLOOKUP(P35,unique_list!F:F,unique_list!P:P)</f>
        <v>INPUT</v>
      </c>
      <c r="R35" s="1331"/>
      <c r="S35" s="1331"/>
      <c r="T35" s="1331"/>
      <c r="U35" s="1331"/>
      <c r="V35" s="1331"/>
      <c r="W35" s="1364" t="s">
        <v>6033</v>
      </c>
      <c r="X35" s="1364"/>
      <c r="Y35" s="1272">
        <f>O35-_xlfn.XLOOKUP(P35,'Section B - Private Patients'!T:T,'Section B - Private Patients'!K:K)</f>
        <v>0</v>
      </c>
      <c r="Z35" s="1212" t="str">
        <f t="shared" si="4"/>
        <v>B</v>
      </c>
    </row>
    <row r="36" spans="1:27" x14ac:dyDescent="0.25">
      <c r="A36" s="1429" t="s">
        <v>6085</v>
      </c>
      <c r="B36" s="1327" t="s">
        <v>6022</v>
      </c>
      <c r="C36" s="1279" t="str">
        <f t="shared" si="0"/>
        <v>B</v>
      </c>
      <c r="D36" s="1279" t="s">
        <v>537</v>
      </c>
      <c r="E36" s="1279" t="s">
        <v>536</v>
      </c>
      <c r="F36" s="1279">
        <v>90005794</v>
      </c>
      <c r="G36" s="1328">
        <f t="shared" si="1"/>
        <v>45474</v>
      </c>
      <c r="H36" s="1328">
        <f t="shared" si="2"/>
        <v>45838</v>
      </c>
      <c r="I36" s="1333" t="s">
        <v>5663</v>
      </c>
      <c r="J36"/>
      <c r="O36" s="1732">
        <v>1485</v>
      </c>
      <c r="P36" s="1305" t="s">
        <v>4835</v>
      </c>
      <c r="Q36" s="1279" t="str">
        <f>_xlfn.XLOOKUP(P36,unique_list!F:F,unique_list!P:P)</f>
        <v>INPUT</v>
      </c>
      <c r="R36" s="1331"/>
      <c r="S36" s="1331"/>
      <c r="T36" s="1331"/>
      <c r="U36" s="1331"/>
      <c r="V36" s="1331"/>
      <c r="W36" s="1364" t="s">
        <v>6033</v>
      </c>
      <c r="X36" s="1364"/>
      <c r="Y36" s="1272">
        <f>O36-_xlfn.XLOOKUP(P36,'Section B - Private Patients'!T:T,'Section B - Private Patients'!K:K)</f>
        <v>0</v>
      </c>
      <c r="Z36" s="1212" t="str">
        <f t="shared" si="4"/>
        <v>B</v>
      </c>
    </row>
    <row r="37" spans="1:27" x14ac:dyDescent="0.25">
      <c r="A37" s="1429" t="s">
        <v>6085</v>
      </c>
      <c r="B37" s="1327" t="s">
        <v>6022</v>
      </c>
      <c r="C37" s="1279" t="str">
        <f t="shared" si="0"/>
        <v>B</v>
      </c>
      <c r="D37" s="1279" t="s">
        <v>539</v>
      </c>
      <c r="E37" s="1279" t="s">
        <v>538</v>
      </c>
      <c r="F37" s="1279">
        <v>90007324</v>
      </c>
      <c r="G37" s="1328">
        <f t="shared" si="1"/>
        <v>45474</v>
      </c>
      <c r="H37" s="1328">
        <f t="shared" si="2"/>
        <v>45838</v>
      </c>
      <c r="I37" s="1333" t="s">
        <v>5663</v>
      </c>
      <c r="J37"/>
      <c r="O37" s="1732">
        <v>1287</v>
      </c>
      <c r="P37" s="1305" t="s">
        <v>4836</v>
      </c>
      <c r="Q37" s="1279" t="str">
        <f>_xlfn.XLOOKUP(P37,unique_list!F:F,unique_list!P:P)</f>
        <v>INPUT</v>
      </c>
      <c r="R37" s="1331"/>
      <c r="S37" s="1331"/>
      <c r="T37" s="1331"/>
      <c r="U37" s="1331"/>
      <c r="V37" s="1331"/>
      <c r="W37" s="1364" t="s">
        <v>6033</v>
      </c>
      <c r="X37" s="1364"/>
      <c r="Y37" s="1272">
        <f>O37-_xlfn.XLOOKUP(P37,'Section B - Private Patients'!T:T,'Section B - Private Patients'!K:K)</f>
        <v>0</v>
      </c>
      <c r="Z37" s="1212" t="str">
        <f t="shared" si="4"/>
        <v>B</v>
      </c>
    </row>
    <row r="38" spans="1:27" x14ac:dyDescent="0.25">
      <c r="A38" s="1429" t="s">
        <v>6085</v>
      </c>
      <c r="B38" s="1327" t="s">
        <v>6022</v>
      </c>
      <c r="C38" s="1279" t="str">
        <f t="shared" si="0"/>
        <v>B</v>
      </c>
      <c r="D38" s="1279" t="s">
        <v>541</v>
      </c>
      <c r="E38" s="1279" t="s">
        <v>540</v>
      </c>
      <c r="F38" s="1279">
        <v>90006450</v>
      </c>
      <c r="G38" s="1328">
        <f t="shared" si="1"/>
        <v>45474</v>
      </c>
      <c r="H38" s="1328">
        <f t="shared" si="2"/>
        <v>45838</v>
      </c>
      <c r="I38" s="1333" t="s">
        <v>5663</v>
      </c>
      <c r="J38"/>
      <c r="O38" s="1732">
        <v>1451</v>
      </c>
      <c r="P38" s="1305" t="s">
        <v>4837</v>
      </c>
      <c r="Q38" s="1279" t="str">
        <f>_xlfn.XLOOKUP(P38,unique_list!F:F,unique_list!P:P)</f>
        <v>INPUT</v>
      </c>
      <c r="R38" s="1331"/>
      <c r="S38" s="1331"/>
      <c r="T38" s="1331"/>
      <c r="U38" s="1331"/>
      <c r="V38" s="1331"/>
      <c r="W38" s="1364" t="s">
        <v>6033</v>
      </c>
      <c r="X38" s="1364"/>
      <c r="Y38" s="1272">
        <f>O38-_xlfn.XLOOKUP(P38,'Section B - Private Patients'!T:T,'Section B - Private Patients'!K:K)</f>
        <v>0</v>
      </c>
      <c r="Z38" s="1212" t="str">
        <f t="shared" si="4"/>
        <v>B</v>
      </c>
    </row>
    <row r="39" spans="1:27" x14ac:dyDescent="0.25">
      <c r="A39" s="1429" t="s">
        <v>6085</v>
      </c>
      <c r="B39" s="1327" t="s">
        <v>6022</v>
      </c>
      <c r="C39" s="1279" t="str">
        <f t="shared" si="0"/>
        <v>B</v>
      </c>
      <c r="D39" s="1279" t="s">
        <v>543</v>
      </c>
      <c r="E39" s="1279" t="s">
        <v>542</v>
      </c>
      <c r="F39" s="1279">
        <v>90007325</v>
      </c>
      <c r="G39" s="1328">
        <f t="shared" si="1"/>
        <v>45474</v>
      </c>
      <c r="H39" s="1328">
        <f t="shared" si="2"/>
        <v>45838</v>
      </c>
      <c r="I39" s="1333" t="s">
        <v>5663</v>
      </c>
      <c r="J39"/>
      <c r="O39" s="1732">
        <v>1404</v>
      </c>
      <c r="P39" s="1305" t="s">
        <v>4838</v>
      </c>
      <c r="Q39" s="1279" t="str">
        <f>_xlfn.XLOOKUP(P39,unique_list!F:F,unique_list!P:P)</f>
        <v>INPUT</v>
      </c>
      <c r="R39" s="1331"/>
      <c r="S39" s="1331"/>
      <c r="T39" s="1331"/>
      <c r="U39" s="1331"/>
      <c r="V39" s="1331"/>
      <c r="W39" s="1364" t="s">
        <v>6033</v>
      </c>
      <c r="X39" s="1364"/>
      <c r="Y39" s="1272">
        <f>O39-_xlfn.XLOOKUP(P39,'Section B - Private Patients'!T:T,'Section B - Private Patients'!K:K)</f>
        <v>0</v>
      </c>
      <c r="Z39" s="1212" t="str">
        <f t="shared" si="4"/>
        <v>B</v>
      </c>
    </row>
    <row r="40" spans="1:27" x14ac:dyDescent="0.25">
      <c r="A40" s="1429" t="s">
        <v>6085</v>
      </c>
      <c r="B40" s="1327" t="s">
        <v>6022</v>
      </c>
      <c r="C40" s="1279" t="str">
        <f t="shared" si="0"/>
        <v>B</v>
      </c>
      <c r="D40" s="1279" t="s">
        <v>545</v>
      </c>
      <c r="E40" s="1279" t="s">
        <v>544</v>
      </c>
      <c r="F40" s="1279">
        <v>90006013</v>
      </c>
      <c r="G40" s="1328">
        <f t="shared" si="1"/>
        <v>45474</v>
      </c>
      <c r="H40" s="1328">
        <f t="shared" si="2"/>
        <v>45838</v>
      </c>
      <c r="I40" s="1333" t="s">
        <v>5663</v>
      </c>
      <c r="J40"/>
      <c r="O40" s="1732">
        <v>1203</v>
      </c>
      <c r="P40" s="1305" t="s">
        <v>4839</v>
      </c>
      <c r="Q40" s="1279" t="str">
        <f>_xlfn.XLOOKUP(P40,unique_list!F:F,unique_list!P:P)</f>
        <v>INPUT</v>
      </c>
      <c r="R40" s="1331"/>
      <c r="S40" s="1331"/>
      <c r="T40" s="1331"/>
      <c r="U40" s="1331"/>
      <c r="V40" s="1331"/>
      <c r="W40" s="1364" t="s">
        <v>6033</v>
      </c>
      <c r="X40" s="1364"/>
      <c r="Y40" s="1272">
        <f>O40-_xlfn.XLOOKUP(P40,'Section B - Private Patients'!T:T,'Section B - Private Patients'!K:K)</f>
        <v>0</v>
      </c>
      <c r="Z40" s="1212" t="str">
        <f t="shared" si="4"/>
        <v>B</v>
      </c>
    </row>
    <row r="41" spans="1:27" x14ac:dyDescent="0.25">
      <c r="A41" s="1429" t="s">
        <v>6085</v>
      </c>
      <c r="B41" s="1327" t="s">
        <v>6022</v>
      </c>
      <c r="C41" s="1279" t="str">
        <f t="shared" si="0"/>
        <v>B</v>
      </c>
      <c r="D41" s="1279" t="s">
        <v>6002</v>
      </c>
      <c r="E41" s="1279" t="s">
        <v>347</v>
      </c>
      <c r="F41" s="1279">
        <v>90007326</v>
      </c>
      <c r="G41" s="1328">
        <f t="shared" si="1"/>
        <v>45474</v>
      </c>
      <c r="H41" s="1328">
        <f t="shared" si="2"/>
        <v>45838</v>
      </c>
      <c r="I41" s="1333" t="s">
        <v>5663</v>
      </c>
      <c r="J41"/>
      <c r="O41" s="1732">
        <v>1293</v>
      </c>
      <c r="P41" s="1305" t="s">
        <v>4840</v>
      </c>
      <c r="Q41" s="1279" t="str">
        <f>_xlfn.XLOOKUP(P41,unique_list!F:F,unique_list!P:P)</f>
        <v>INPUT-ND</v>
      </c>
      <c r="R41" s="1331"/>
      <c r="S41" s="1331"/>
      <c r="T41" s="1331"/>
      <c r="U41" s="1331"/>
      <c r="V41" s="1331"/>
      <c r="W41" s="1364" t="s">
        <v>6033</v>
      </c>
      <c r="X41" s="1364"/>
      <c r="Y41" s="1272">
        <f>O41-_xlfn.XLOOKUP(P41,'Section B - Private Patients'!T:T,'Section B - Private Patients'!K:K)</f>
        <v>0</v>
      </c>
      <c r="Z41" s="1212" t="str">
        <f t="shared" si="4"/>
        <v>B</v>
      </c>
    </row>
    <row r="42" spans="1:27" x14ac:dyDescent="0.25">
      <c r="A42" s="1429" t="s">
        <v>6085</v>
      </c>
      <c r="B42" s="1327" t="s">
        <v>6022</v>
      </c>
      <c r="C42" s="1279" t="str">
        <f t="shared" si="0"/>
        <v>B</v>
      </c>
      <c r="D42" s="1279" t="s">
        <v>653</v>
      </c>
      <c r="E42" s="1279" t="s">
        <v>347</v>
      </c>
      <c r="F42" s="1279">
        <v>90006451</v>
      </c>
      <c r="G42" s="1328">
        <f t="shared" si="1"/>
        <v>45474</v>
      </c>
      <c r="H42" s="1328">
        <f t="shared" si="2"/>
        <v>45838</v>
      </c>
      <c r="I42" s="1333" t="s">
        <v>5663</v>
      </c>
      <c r="J42"/>
      <c r="O42" s="1732">
        <v>3249</v>
      </c>
      <c r="P42" s="1305" t="s">
        <v>4841</v>
      </c>
      <c r="Q42" s="1279" t="str">
        <f>_xlfn.XLOOKUP(P42,unique_list!F:F,unique_list!P:P)</f>
        <v>INPUT-ND</v>
      </c>
      <c r="R42" s="1331"/>
      <c r="S42" s="1331"/>
      <c r="T42" s="1331"/>
      <c r="U42" s="1331"/>
      <c r="V42" s="1331"/>
      <c r="W42" s="1364" t="s">
        <v>6033</v>
      </c>
      <c r="X42" s="1364"/>
      <c r="Y42" s="1272">
        <f>O42-_xlfn.XLOOKUP(P42,'Section B - Private Patients'!T:T,'Section B - Private Patients'!K:K)</f>
        <v>0</v>
      </c>
      <c r="Z42" s="1212" t="str">
        <f t="shared" si="4"/>
        <v>B</v>
      </c>
    </row>
    <row r="43" spans="1:27" x14ac:dyDescent="0.25">
      <c r="A43" s="1429"/>
      <c r="B43" s="1327"/>
      <c r="G43" s="1328"/>
      <c r="H43" s="1328"/>
      <c r="J43" s="1312"/>
      <c r="Z43" s="1212"/>
    </row>
    <row r="44" spans="1:27" x14ac:dyDescent="0.25">
      <c r="A44" s="1429" t="s">
        <v>5992</v>
      </c>
      <c r="B44" s="1389" t="s">
        <v>6054</v>
      </c>
      <c r="C44" s="1388" t="str">
        <f t="shared" si="0"/>
        <v>E</v>
      </c>
      <c r="D44" s="1388" t="s">
        <v>6040</v>
      </c>
      <c r="E44" s="1279" t="s">
        <v>6039</v>
      </c>
      <c r="F44" s="1279">
        <v>90005695</v>
      </c>
      <c r="G44" s="1328">
        <f t="shared" si="1"/>
        <v>45474</v>
      </c>
      <c r="H44" s="1328">
        <f t="shared" si="2"/>
        <v>45838</v>
      </c>
      <c r="I44" s="1393" t="s">
        <v>6077</v>
      </c>
      <c r="J44" s="1734">
        <v>2.95</v>
      </c>
      <c r="L44" s="1329">
        <f>J44*($H$16)</f>
        <v>3.1270000000000002</v>
      </c>
      <c r="M44" s="1279" t="s">
        <v>6003</v>
      </c>
      <c r="N44" s="1279" t="s">
        <v>5932</v>
      </c>
      <c r="O44" s="1330">
        <f>V44</f>
        <v>3.1500000000000004</v>
      </c>
      <c r="P44" s="1305" t="s">
        <v>5446</v>
      </c>
      <c r="Q44" s="1279" t="str">
        <f>_xlfn.XLOOKUP(P44,unique_list!F:F,unique_list!P:P)</f>
        <v>INPUT-ND</v>
      </c>
      <c r="S44" s="1335">
        <f>ROUND(L44,5)</f>
        <v>3.1269999999999998</v>
      </c>
      <c r="T44" s="1336">
        <f>(MID(S44,FIND(".",S44)+2,2)*1)/10</f>
        <v>2.7</v>
      </c>
      <c r="U44" s="1337">
        <f>MID(S44,FIND(".",S44)+2,1)*1</f>
        <v>2</v>
      </c>
      <c r="V44" s="1338">
        <f>IF(N44=Rounding_refs!$D$32,
IF(ISNUMBER(MATCH(T44,Rounding_refs!$E$40:$E$41,0)),_xlfn.CEILING.MATH(S44,Rounding_refs!$F$36),MROUND(S44,Rounding_refs!$F$36)),
IF(S44&lt;=Rounding_refs!$E$36,
IF(ISNUMBER(MATCH(T44,Rounding_refs!$E$40:$E$41,0)),_xlfn.CEILING.MATH(S44,Rounding_refs!$F$36),MROUND(S44,Rounding_refs!$F$36)),
IF(ISNUMBER(MATCH(U44,Rounding_refs!$E$42,0)),_xlfn.CEILING.MATH(S44,Rounding_refs!$F$37),MROUND(S44,Rounding_refs!$F$37))))</f>
        <v>3.1500000000000004</v>
      </c>
      <c r="W44" s="1279" t="s">
        <v>6055</v>
      </c>
      <c r="X44" s="1312" t="s">
        <v>6067</v>
      </c>
      <c r="Y44" s="1272">
        <f>O44-_xlfn.XLOOKUP(P44,'Section E - Miscellaneous '!T:T,'Section E - Miscellaneous '!K:K)</f>
        <v>0</v>
      </c>
      <c r="Z44" s="1212" t="str">
        <f t="shared" si="4"/>
        <v>E</v>
      </c>
      <c r="AA44" s="1312" t="s">
        <v>6004</v>
      </c>
    </row>
    <row r="45" spans="1:27" x14ac:dyDescent="0.25">
      <c r="A45" s="1429" t="s">
        <v>5992</v>
      </c>
      <c r="B45" s="1389" t="s">
        <v>6054</v>
      </c>
      <c r="C45" s="1388" t="str">
        <f t="shared" si="0"/>
        <v>E</v>
      </c>
      <c r="D45" s="1388" t="s">
        <v>6041</v>
      </c>
      <c r="E45" s="1279" t="s">
        <v>6039</v>
      </c>
      <c r="F45" s="1279">
        <v>90007488</v>
      </c>
      <c r="G45" s="1328">
        <f t="shared" si="1"/>
        <v>45474</v>
      </c>
      <c r="H45" s="1328">
        <f t="shared" si="2"/>
        <v>45838</v>
      </c>
      <c r="I45" s="1393" t="s">
        <v>6077</v>
      </c>
      <c r="J45" s="1734">
        <v>76.75</v>
      </c>
      <c r="L45" s="1329">
        <f t="shared" ref="L45:L57" si="5">J45*($H$16)</f>
        <v>81.355000000000004</v>
      </c>
      <c r="M45" s="1279" t="s">
        <v>6003</v>
      </c>
      <c r="N45" s="1279" t="s">
        <v>5932</v>
      </c>
      <c r="O45" s="1330">
        <f t="shared" ref="O45:O57" si="6">V45</f>
        <v>81.350000000000009</v>
      </c>
      <c r="P45" s="1305" t="s">
        <v>5447</v>
      </c>
      <c r="Q45" s="1279" t="str">
        <f>_xlfn.XLOOKUP(P45,unique_list!F:F,unique_list!P:P)</f>
        <v>INPUT-ND</v>
      </c>
      <c r="S45" s="1335">
        <f t="shared" ref="S45:S57" si="7">ROUND(L45,5)</f>
        <v>81.355000000000004</v>
      </c>
      <c r="T45" s="1336">
        <f t="shared" ref="T45:T57" si="8">(MID(S45,FIND(".",S45)+2,2)*1)/10</f>
        <v>5.5</v>
      </c>
      <c r="U45" s="1337">
        <f t="shared" ref="U45:U57" si="9">MID(S45,FIND(".",S45)+2,1)*1</f>
        <v>5</v>
      </c>
      <c r="V45" s="1338">
        <f>IF(N45=Rounding_refs!$D$32,
IF(ISNUMBER(MATCH(T45,Rounding_refs!$E$40:$E$41,0)),_xlfn.CEILING.MATH(S45,Rounding_refs!$F$36),MROUND(S45,Rounding_refs!$F$36)),
IF(S45&lt;=Rounding_refs!$E$36,
IF(ISNUMBER(MATCH(T45,Rounding_refs!$E$40:$E$41,0)),_xlfn.CEILING.MATH(S45,Rounding_refs!$F$36),MROUND(S45,Rounding_refs!$F$36)),
IF(ISNUMBER(MATCH(U45,Rounding_refs!$E$42,0)),_xlfn.CEILING.MATH(S45,Rounding_refs!$F$37),MROUND(S45,Rounding_refs!$F$37))))</f>
        <v>81.350000000000009</v>
      </c>
      <c r="W45" s="1279" t="s">
        <v>6055</v>
      </c>
      <c r="X45" s="1312" t="s">
        <v>6067</v>
      </c>
      <c r="Y45" s="1272">
        <f>O45-_xlfn.XLOOKUP(P45,'Section E - Miscellaneous '!T:T,'Section E - Miscellaneous '!K:K)</f>
        <v>0</v>
      </c>
      <c r="Z45" s="1212" t="str">
        <f t="shared" si="4"/>
        <v>E</v>
      </c>
      <c r="AA45" s="1312" t="s">
        <v>6004</v>
      </c>
    </row>
    <row r="46" spans="1:27" x14ac:dyDescent="0.25">
      <c r="A46" s="1429" t="s">
        <v>5992</v>
      </c>
      <c r="B46" s="1389" t="s">
        <v>6054</v>
      </c>
      <c r="C46" s="1388" t="str">
        <f t="shared" si="0"/>
        <v>E</v>
      </c>
      <c r="D46" s="1388" t="s">
        <v>6042</v>
      </c>
      <c r="E46" s="1279" t="s">
        <v>6039</v>
      </c>
      <c r="F46" s="1279">
        <v>90006532</v>
      </c>
      <c r="G46" s="1328">
        <f t="shared" si="1"/>
        <v>45474</v>
      </c>
      <c r="H46" s="1328">
        <f t="shared" si="2"/>
        <v>45838</v>
      </c>
      <c r="I46" s="1393" t="s">
        <v>6077</v>
      </c>
      <c r="J46" s="1734">
        <v>0.65</v>
      </c>
      <c r="L46" s="1329">
        <f t="shared" si="5"/>
        <v>0.68900000000000006</v>
      </c>
      <c r="M46" s="1279" t="s">
        <v>6003</v>
      </c>
      <c r="N46" s="1279" t="s">
        <v>5932</v>
      </c>
      <c r="O46" s="1330">
        <f t="shared" si="6"/>
        <v>0.70000000000000007</v>
      </c>
      <c r="P46" s="1305" t="s">
        <v>5448</v>
      </c>
      <c r="Q46" s="1279" t="str">
        <f>_xlfn.XLOOKUP(P46,unique_list!F:F,unique_list!P:P)</f>
        <v>INPUT-ND</v>
      </c>
      <c r="S46" s="1335">
        <f t="shared" si="7"/>
        <v>0.68899999999999995</v>
      </c>
      <c r="T46" s="1336">
        <f t="shared" si="8"/>
        <v>8.9</v>
      </c>
      <c r="U46" s="1337">
        <f t="shared" si="9"/>
        <v>8</v>
      </c>
      <c r="V46" s="1338">
        <f>IF(N46=Rounding_refs!$D$32,
IF(ISNUMBER(MATCH(T46,Rounding_refs!$E$40:$E$41,0)),_xlfn.CEILING.MATH(S46,Rounding_refs!$F$36),MROUND(S46,Rounding_refs!$F$36)),
IF(S46&lt;=Rounding_refs!$E$36,
IF(ISNUMBER(MATCH(T46,Rounding_refs!$E$40:$E$41,0)),_xlfn.CEILING.MATH(S46,Rounding_refs!$F$36),MROUND(S46,Rounding_refs!$F$36)),
IF(ISNUMBER(MATCH(U46,Rounding_refs!$E$42,0)),_xlfn.CEILING.MATH(S46,Rounding_refs!$F$37),MROUND(S46,Rounding_refs!$F$37))))</f>
        <v>0.70000000000000007</v>
      </c>
      <c r="W46" s="1279" t="s">
        <v>6055</v>
      </c>
      <c r="X46" s="1312" t="s">
        <v>6059</v>
      </c>
      <c r="Y46" s="1272">
        <f>O46-_xlfn.XLOOKUP(P46,'Section E - Miscellaneous '!T:T,'Section E - Miscellaneous '!K:K)</f>
        <v>0</v>
      </c>
      <c r="Z46" s="1212" t="str">
        <f t="shared" si="4"/>
        <v>E</v>
      </c>
      <c r="AA46" s="1312" t="s">
        <v>6004</v>
      </c>
    </row>
    <row r="47" spans="1:27" x14ac:dyDescent="0.25">
      <c r="A47" s="1429" t="s">
        <v>5992</v>
      </c>
      <c r="B47" s="1389" t="s">
        <v>6054</v>
      </c>
      <c r="C47" s="1388" t="str">
        <f t="shared" si="0"/>
        <v>E</v>
      </c>
      <c r="D47" s="1388" t="s">
        <v>6043</v>
      </c>
      <c r="E47" s="1279" t="s">
        <v>6039</v>
      </c>
      <c r="F47" s="1279">
        <v>90007489</v>
      </c>
      <c r="G47" s="1328">
        <f t="shared" si="1"/>
        <v>45474</v>
      </c>
      <c r="H47" s="1328">
        <f t="shared" si="2"/>
        <v>45838</v>
      </c>
      <c r="I47" s="1393" t="s">
        <v>6077</v>
      </c>
      <c r="J47" s="1734">
        <v>30.5</v>
      </c>
      <c r="L47" s="1329">
        <f t="shared" si="5"/>
        <v>32.33</v>
      </c>
      <c r="M47" s="1279" t="s">
        <v>6003</v>
      </c>
      <c r="N47" s="1279" t="s">
        <v>5932</v>
      </c>
      <c r="O47" s="1330">
        <f t="shared" si="6"/>
        <v>32.35</v>
      </c>
      <c r="P47" s="1305" t="s">
        <v>5449</v>
      </c>
      <c r="Q47" s="1279" t="str">
        <f>_xlfn.XLOOKUP(P47,unique_list!F:F,unique_list!P:P)</f>
        <v>INPUT-ND</v>
      </c>
      <c r="S47" s="1335">
        <f t="shared" si="7"/>
        <v>32.33</v>
      </c>
      <c r="T47" s="1336">
        <f t="shared" si="8"/>
        <v>0.3</v>
      </c>
      <c r="U47" s="1337">
        <f t="shared" si="9"/>
        <v>3</v>
      </c>
      <c r="V47" s="1338">
        <f>IF(N47=Rounding_refs!$D$32,
IF(ISNUMBER(MATCH(T47,Rounding_refs!$E$40:$E$41,0)),_xlfn.CEILING.MATH(S47,Rounding_refs!$F$36),MROUND(S47,Rounding_refs!$F$36)),
IF(S47&lt;=Rounding_refs!$E$36,
IF(ISNUMBER(MATCH(T47,Rounding_refs!$E$40:$E$41,0)),_xlfn.CEILING.MATH(S47,Rounding_refs!$F$36),MROUND(S47,Rounding_refs!$F$36)),
IF(ISNUMBER(MATCH(U47,Rounding_refs!$E$42,0)),_xlfn.CEILING.MATH(S47,Rounding_refs!$F$37),MROUND(S47,Rounding_refs!$F$37))))</f>
        <v>32.35</v>
      </c>
      <c r="W47" s="1279" t="s">
        <v>6055</v>
      </c>
      <c r="X47" s="1312" t="s">
        <v>6059</v>
      </c>
      <c r="Y47" s="1272">
        <f>O47-_xlfn.XLOOKUP(P47,'Section E - Miscellaneous '!T:T,'Section E - Miscellaneous '!K:K)</f>
        <v>0</v>
      </c>
      <c r="Z47" s="1212" t="str">
        <f t="shared" si="4"/>
        <v>E</v>
      </c>
      <c r="AA47" s="1312" t="s">
        <v>6004</v>
      </c>
    </row>
    <row r="48" spans="1:27" x14ac:dyDescent="0.25">
      <c r="A48" s="1429" t="s">
        <v>5992</v>
      </c>
      <c r="B48" s="1389" t="s">
        <v>6054</v>
      </c>
      <c r="C48" s="1388" t="str">
        <f t="shared" si="0"/>
        <v>E</v>
      </c>
      <c r="D48" s="1388" t="s">
        <v>6044</v>
      </c>
      <c r="E48" s="1279" t="s">
        <v>6039</v>
      </c>
      <c r="F48" s="1279">
        <v>90007487</v>
      </c>
      <c r="G48" s="1328">
        <f t="shared" si="1"/>
        <v>45474</v>
      </c>
      <c r="H48" s="1328">
        <f t="shared" si="2"/>
        <v>45838</v>
      </c>
      <c r="I48" s="1393" t="s">
        <v>6077</v>
      </c>
      <c r="J48" s="1734">
        <v>52</v>
      </c>
      <c r="L48" s="1329">
        <f t="shared" si="5"/>
        <v>55.120000000000005</v>
      </c>
      <c r="M48" s="1279" t="s">
        <v>6003</v>
      </c>
      <c r="N48" s="1279" t="s">
        <v>5932</v>
      </c>
      <c r="O48" s="1330">
        <f t="shared" si="6"/>
        <v>55.1</v>
      </c>
      <c r="P48" s="1305" t="s">
        <v>5451</v>
      </c>
      <c r="Q48" s="1279" t="str">
        <f>_xlfn.XLOOKUP(P48,unique_list!F:F,unique_list!P:P)</f>
        <v>INPUT-ND</v>
      </c>
      <c r="S48" s="1335">
        <f t="shared" si="7"/>
        <v>55.12</v>
      </c>
      <c r="T48" s="1336">
        <f t="shared" si="8"/>
        <v>0.2</v>
      </c>
      <c r="U48" s="1337">
        <f t="shared" si="9"/>
        <v>2</v>
      </c>
      <c r="V48" s="1338">
        <f>IF(N48=Rounding_refs!$D$32,
IF(ISNUMBER(MATCH(T48,Rounding_refs!$E$40:$E$41,0)),_xlfn.CEILING.MATH(S48,Rounding_refs!$F$36),MROUND(S48,Rounding_refs!$F$36)),
IF(S48&lt;=Rounding_refs!$E$36,
IF(ISNUMBER(MATCH(T48,Rounding_refs!$E$40:$E$41,0)),_xlfn.CEILING.MATH(S48,Rounding_refs!$F$36),MROUND(S48,Rounding_refs!$F$36)),
IF(ISNUMBER(MATCH(U48,Rounding_refs!$E$42,0)),_xlfn.CEILING.MATH(S48,Rounding_refs!$F$37),MROUND(S48,Rounding_refs!$F$37))))</f>
        <v>55.1</v>
      </c>
      <c r="W48" s="1279" t="s">
        <v>6055</v>
      </c>
      <c r="X48" s="1312" t="s">
        <v>6060</v>
      </c>
      <c r="Y48" s="1272">
        <f>O48-_xlfn.XLOOKUP(P48,'Section E - Miscellaneous '!T:T,'Section E - Miscellaneous '!K:K)</f>
        <v>0</v>
      </c>
      <c r="Z48" s="1212" t="str">
        <f t="shared" si="4"/>
        <v>E</v>
      </c>
      <c r="AA48" s="1312" t="s">
        <v>6004</v>
      </c>
    </row>
    <row r="49" spans="1:27" x14ac:dyDescent="0.25">
      <c r="A49" s="1429" t="s">
        <v>5992</v>
      </c>
      <c r="B49" s="1389" t="s">
        <v>6054</v>
      </c>
      <c r="C49" s="1388" t="str">
        <f t="shared" si="0"/>
        <v>E</v>
      </c>
      <c r="D49" s="1388" t="s">
        <v>6045</v>
      </c>
      <c r="E49" s="1279" t="s">
        <v>6039</v>
      </c>
      <c r="F49" s="1279">
        <v>90005815</v>
      </c>
      <c r="G49" s="1328">
        <f t="shared" si="1"/>
        <v>45474</v>
      </c>
      <c r="H49" s="1328">
        <f t="shared" si="2"/>
        <v>45838</v>
      </c>
      <c r="I49" s="1393" t="s">
        <v>6077</v>
      </c>
      <c r="J49" s="1734">
        <v>2.95</v>
      </c>
      <c r="L49" s="1329">
        <f t="shared" si="5"/>
        <v>3.1270000000000002</v>
      </c>
      <c r="M49" s="1279" t="s">
        <v>6003</v>
      </c>
      <c r="N49" s="1279" t="s">
        <v>5946</v>
      </c>
      <c r="O49" s="1330">
        <f t="shared" si="6"/>
        <v>3.1500000000000004</v>
      </c>
      <c r="P49" s="1410" t="s">
        <v>5452</v>
      </c>
      <c r="Q49" s="1279" t="str">
        <f>_xlfn.XLOOKUP(P49,unique_list!F:F,unique_list!P:P)</f>
        <v>INPUT</v>
      </c>
      <c r="S49" s="1335">
        <f t="shared" si="7"/>
        <v>3.1269999999999998</v>
      </c>
      <c r="T49" s="1336">
        <f t="shared" si="8"/>
        <v>2.7</v>
      </c>
      <c r="U49" s="1337">
        <f t="shared" si="9"/>
        <v>2</v>
      </c>
      <c r="V49" s="1338">
        <f>IF(N49=Rounding_refs!$D$32,
IF(ISNUMBER(MATCH(T49,Rounding_refs!$E$40:$E$41,0)),_xlfn.CEILING.MATH(S49,Rounding_refs!$F$36),MROUND(S49,Rounding_refs!$F$36)),
IF(S49&lt;=Rounding_refs!$E$36,
IF(ISNUMBER(MATCH(T49,Rounding_refs!$E$40:$E$41,0)),_xlfn.CEILING.MATH(S49,Rounding_refs!$F$36),MROUND(S49,Rounding_refs!$F$36)),
IF(ISNUMBER(MATCH(U49,Rounding_refs!$E$42,0)),_xlfn.CEILING.MATH(S49,Rounding_refs!$F$37),MROUND(S49,Rounding_refs!$F$37))))</f>
        <v>3.1500000000000004</v>
      </c>
      <c r="W49" s="1279" t="s">
        <v>6056</v>
      </c>
      <c r="X49" s="1312" t="s">
        <v>6068</v>
      </c>
      <c r="Y49" s="1272">
        <f>O49-_xlfn.XLOOKUP(P49,'Section E - Miscellaneous '!T:T,'Section E - Miscellaneous '!K:K)</f>
        <v>0</v>
      </c>
      <c r="Z49" s="1212" t="str">
        <f t="shared" si="4"/>
        <v>E</v>
      </c>
      <c r="AA49" s="1312" t="s">
        <v>6005</v>
      </c>
    </row>
    <row r="50" spans="1:27" x14ac:dyDescent="0.25">
      <c r="A50" s="1429" t="s">
        <v>5992</v>
      </c>
      <c r="B50" s="1389" t="s">
        <v>6054</v>
      </c>
      <c r="C50" s="1388" t="str">
        <f t="shared" si="0"/>
        <v>E</v>
      </c>
      <c r="D50" s="1388" t="s">
        <v>6046</v>
      </c>
      <c r="E50" s="1279" t="s">
        <v>6039</v>
      </c>
      <c r="F50" s="1279">
        <v>90007491</v>
      </c>
      <c r="G50" s="1328">
        <f t="shared" si="1"/>
        <v>45474</v>
      </c>
      <c r="H50" s="1328">
        <f t="shared" si="2"/>
        <v>45838</v>
      </c>
      <c r="I50" s="1393" t="s">
        <v>6077</v>
      </c>
      <c r="J50" s="1734">
        <v>76.75</v>
      </c>
      <c r="L50" s="1329">
        <f t="shared" si="5"/>
        <v>81.355000000000004</v>
      </c>
      <c r="M50" s="1279" t="s">
        <v>6003</v>
      </c>
      <c r="N50" s="1279" t="s">
        <v>5946</v>
      </c>
      <c r="O50" s="1330">
        <f t="shared" si="6"/>
        <v>81.350000000000009</v>
      </c>
      <c r="P50" s="1305" t="s">
        <v>5453</v>
      </c>
      <c r="Q50" s="1279" t="str">
        <f>_xlfn.XLOOKUP(P50,unique_list!F:F,unique_list!P:P)</f>
        <v>INPUT</v>
      </c>
      <c r="S50" s="1335">
        <f t="shared" si="7"/>
        <v>81.355000000000004</v>
      </c>
      <c r="T50" s="1336">
        <f t="shared" si="8"/>
        <v>5.5</v>
      </c>
      <c r="U50" s="1337">
        <f t="shared" si="9"/>
        <v>5</v>
      </c>
      <c r="V50" s="1338">
        <f>IF(N50=Rounding_refs!$D$32,
IF(ISNUMBER(MATCH(T50,Rounding_refs!$E$40:$E$41,0)),_xlfn.CEILING.MATH(S50,Rounding_refs!$F$36),MROUND(S50,Rounding_refs!$F$36)),
IF(S50&lt;=Rounding_refs!$E$36,
IF(ISNUMBER(MATCH(T50,Rounding_refs!$E$40:$E$41,0)),_xlfn.CEILING.MATH(S50,Rounding_refs!$F$36),MROUND(S50,Rounding_refs!$F$36)),
IF(ISNUMBER(MATCH(U50,Rounding_refs!$E$42,0)),_xlfn.CEILING.MATH(S50,Rounding_refs!$F$37),MROUND(S50,Rounding_refs!$F$37))))</f>
        <v>81.350000000000009</v>
      </c>
      <c r="W50" s="1279" t="s">
        <v>6056</v>
      </c>
      <c r="X50" s="1312" t="s">
        <v>6069</v>
      </c>
      <c r="Y50" s="1272">
        <f>O50-_xlfn.XLOOKUP(P50,'Section E - Miscellaneous '!T:T,'Section E - Miscellaneous '!K:K)</f>
        <v>0</v>
      </c>
      <c r="Z50" s="1212" t="str">
        <f t="shared" si="4"/>
        <v>E</v>
      </c>
      <c r="AA50" s="1312" t="s">
        <v>6005</v>
      </c>
    </row>
    <row r="51" spans="1:27" x14ac:dyDescent="0.25">
      <c r="A51" s="1429" t="s">
        <v>5992</v>
      </c>
      <c r="B51" s="1389" t="s">
        <v>6054</v>
      </c>
      <c r="C51" s="1388" t="str">
        <f t="shared" si="0"/>
        <v>E</v>
      </c>
      <c r="D51" s="1388" t="s">
        <v>6047</v>
      </c>
      <c r="E51" s="1279" t="s">
        <v>6039</v>
      </c>
      <c r="F51" s="1279">
        <v>90006533</v>
      </c>
      <c r="G51" s="1328">
        <f t="shared" si="1"/>
        <v>45474</v>
      </c>
      <c r="H51" s="1328">
        <f t="shared" si="2"/>
        <v>45838</v>
      </c>
      <c r="I51" s="1393" t="s">
        <v>6077</v>
      </c>
      <c r="J51" s="1734">
        <v>0.65</v>
      </c>
      <c r="L51" s="1329">
        <f t="shared" si="5"/>
        <v>0.68900000000000006</v>
      </c>
      <c r="M51" s="1279" t="s">
        <v>6003</v>
      </c>
      <c r="N51" s="1279" t="s">
        <v>5946</v>
      </c>
      <c r="O51" s="1330">
        <f t="shared" si="6"/>
        <v>0.70000000000000007</v>
      </c>
      <c r="P51" s="1305" t="s">
        <v>5454</v>
      </c>
      <c r="Q51" s="1279" t="str">
        <f>_xlfn.XLOOKUP(P51,unique_list!F:F,unique_list!P:P)</f>
        <v>INPUT</v>
      </c>
      <c r="S51" s="1335">
        <f t="shared" si="7"/>
        <v>0.68899999999999995</v>
      </c>
      <c r="T51" s="1336">
        <f t="shared" si="8"/>
        <v>8.9</v>
      </c>
      <c r="U51" s="1337">
        <f t="shared" si="9"/>
        <v>8</v>
      </c>
      <c r="V51" s="1338">
        <f>IF(N51=Rounding_refs!$D$32,
IF(ISNUMBER(MATCH(T51,Rounding_refs!$E$40:$E$41,0)),_xlfn.CEILING.MATH(S51,Rounding_refs!$F$36),MROUND(S51,Rounding_refs!$F$36)),
IF(S51&lt;=Rounding_refs!$E$36,
IF(ISNUMBER(MATCH(T51,Rounding_refs!$E$40:$E$41,0)),_xlfn.CEILING.MATH(S51,Rounding_refs!$F$36),MROUND(S51,Rounding_refs!$F$36)),
IF(ISNUMBER(MATCH(U51,Rounding_refs!$E$42,0)),_xlfn.CEILING.MATH(S51,Rounding_refs!$F$37),MROUND(S51,Rounding_refs!$F$37))))</f>
        <v>0.70000000000000007</v>
      </c>
      <c r="W51" s="1279" t="s">
        <v>6056</v>
      </c>
      <c r="X51" s="1312" t="s">
        <v>6061</v>
      </c>
      <c r="Y51" s="1272">
        <f>O51-_xlfn.XLOOKUP(P51,'Section E - Miscellaneous '!T:T,'Section E - Miscellaneous '!K:K)</f>
        <v>0</v>
      </c>
      <c r="Z51" s="1212" t="str">
        <f t="shared" si="4"/>
        <v>E</v>
      </c>
      <c r="AA51" s="1312" t="s">
        <v>6005</v>
      </c>
    </row>
    <row r="52" spans="1:27" x14ac:dyDescent="0.25">
      <c r="A52" s="1429" t="s">
        <v>5992</v>
      </c>
      <c r="B52" s="1389" t="s">
        <v>6054</v>
      </c>
      <c r="C52" s="1388" t="str">
        <f t="shared" si="0"/>
        <v>E</v>
      </c>
      <c r="D52" s="1388" t="s">
        <v>6048</v>
      </c>
      <c r="E52" s="1279" t="s">
        <v>6039</v>
      </c>
      <c r="F52" s="1279">
        <v>90007492</v>
      </c>
      <c r="G52" s="1328">
        <f t="shared" si="1"/>
        <v>45474</v>
      </c>
      <c r="H52" s="1328">
        <f t="shared" si="2"/>
        <v>45838</v>
      </c>
      <c r="I52" s="1393" t="s">
        <v>6077</v>
      </c>
      <c r="J52" s="1734">
        <v>30.6</v>
      </c>
      <c r="L52" s="1329">
        <f t="shared" si="5"/>
        <v>32.436</v>
      </c>
      <c r="M52" s="1279" t="s">
        <v>6003</v>
      </c>
      <c r="N52" s="1279" t="s">
        <v>5946</v>
      </c>
      <c r="O52" s="1330">
        <f t="shared" si="6"/>
        <v>32.450000000000003</v>
      </c>
      <c r="P52" s="1305" t="s">
        <v>5455</v>
      </c>
      <c r="Q52" s="1279" t="str">
        <f>_xlfn.XLOOKUP(P52,unique_list!F:F,unique_list!P:P)</f>
        <v>INPUT</v>
      </c>
      <c r="S52" s="1335">
        <f t="shared" si="7"/>
        <v>32.436</v>
      </c>
      <c r="T52" s="1336">
        <f t="shared" si="8"/>
        <v>3.6</v>
      </c>
      <c r="U52" s="1337">
        <f t="shared" si="9"/>
        <v>3</v>
      </c>
      <c r="V52" s="1338">
        <f>IF(N52=Rounding_refs!$D$32,
IF(ISNUMBER(MATCH(T52,Rounding_refs!$E$40:$E$41,0)),_xlfn.CEILING.MATH(S52,Rounding_refs!$F$36),MROUND(S52,Rounding_refs!$F$36)),
IF(S52&lt;=Rounding_refs!$E$36,
IF(ISNUMBER(MATCH(T52,Rounding_refs!$E$40:$E$41,0)),_xlfn.CEILING.MATH(S52,Rounding_refs!$F$36),MROUND(S52,Rounding_refs!$F$36)),
IF(ISNUMBER(MATCH(U52,Rounding_refs!$E$42,0)),_xlfn.CEILING.MATH(S52,Rounding_refs!$F$37),MROUND(S52,Rounding_refs!$F$37))))</f>
        <v>32.450000000000003</v>
      </c>
      <c r="W52" s="1279" t="s">
        <v>6056</v>
      </c>
      <c r="X52" s="1312" t="s">
        <v>6062</v>
      </c>
      <c r="Y52" s="1272">
        <f>O52-_xlfn.XLOOKUP(P52,'Section E - Miscellaneous '!T:T,'Section E - Miscellaneous '!K:K)</f>
        <v>0</v>
      </c>
      <c r="Z52" s="1212" t="str">
        <f t="shared" si="4"/>
        <v>E</v>
      </c>
      <c r="AA52" s="1312" t="s">
        <v>6005</v>
      </c>
    </row>
    <row r="53" spans="1:27" x14ac:dyDescent="0.25">
      <c r="A53" s="1429" t="s">
        <v>5992</v>
      </c>
      <c r="B53" s="1389" t="s">
        <v>6054</v>
      </c>
      <c r="C53" s="1388" t="str">
        <f t="shared" si="0"/>
        <v>E</v>
      </c>
      <c r="D53" s="1388" t="s">
        <v>6049</v>
      </c>
      <c r="E53" s="1279" t="s">
        <v>6039</v>
      </c>
      <c r="F53" s="1279">
        <v>90007493</v>
      </c>
      <c r="G53" s="1328">
        <f t="shared" si="1"/>
        <v>45474</v>
      </c>
      <c r="H53" s="1328">
        <f t="shared" si="2"/>
        <v>45838</v>
      </c>
      <c r="I53" s="1393" t="s">
        <v>6077</v>
      </c>
      <c r="J53" s="1734">
        <v>98.7</v>
      </c>
      <c r="L53" s="1329">
        <f t="shared" si="5"/>
        <v>104.62200000000001</v>
      </c>
      <c r="M53" s="1279" t="s">
        <v>6003</v>
      </c>
      <c r="N53" s="1279" t="s">
        <v>5946</v>
      </c>
      <c r="O53" s="1330">
        <f t="shared" si="6"/>
        <v>104.60000000000001</v>
      </c>
      <c r="P53" s="1305" t="s">
        <v>5463</v>
      </c>
      <c r="Q53" s="1279" t="str">
        <f>_xlfn.XLOOKUP(P53,unique_list!F:F,unique_list!P:P)</f>
        <v>INPUT-ND</v>
      </c>
      <c r="S53" s="1335">
        <f t="shared" si="7"/>
        <v>104.622</v>
      </c>
      <c r="T53" s="1336">
        <f t="shared" si="8"/>
        <v>2.2000000000000002</v>
      </c>
      <c r="U53" s="1337">
        <f t="shared" si="9"/>
        <v>2</v>
      </c>
      <c r="V53" s="1338">
        <f>IF(N53=Rounding_refs!$D$32,
IF(ISNUMBER(MATCH(T53,Rounding_refs!$E$40:$E$41,0)),_xlfn.CEILING.MATH(S53,Rounding_refs!$F$36),MROUND(S53,Rounding_refs!$F$36)),
IF(S53&lt;=Rounding_refs!$E$36,
IF(ISNUMBER(MATCH(T53,Rounding_refs!$E$40:$E$41,0)),_xlfn.CEILING.MATH(S53,Rounding_refs!$F$36),MROUND(S53,Rounding_refs!$F$36)),
IF(ISNUMBER(MATCH(U53,Rounding_refs!$E$42,0)),_xlfn.CEILING.MATH(S53,Rounding_refs!$F$37),MROUND(S53,Rounding_refs!$F$37))))</f>
        <v>104.60000000000001</v>
      </c>
      <c r="W53" s="1279" t="s">
        <v>6057</v>
      </c>
      <c r="X53" s="1312" t="s">
        <v>6063</v>
      </c>
      <c r="Y53" s="1272">
        <f>O53-_xlfn.XLOOKUP(P53,'Section E - Miscellaneous '!T:T,'Section E - Miscellaneous '!K:K)</f>
        <v>0</v>
      </c>
      <c r="Z53" s="1212" t="str">
        <f t="shared" si="4"/>
        <v>E</v>
      </c>
      <c r="AA53" s="1312" t="s">
        <v>6005</v>
      </c>
    </row>
    <row r="54" spans="1:27" x14ac:dyDescent="0.25">
      <c r="A54" s="1429" t="s">
        <v>5992</v>
      </c>
      <c r="B54" s="1389" t="s">
        <v>6054</v>
      </c>
      <c r="C54" s="1388" t="str">
        <f t="shared" si="0"/>
        <v>E</v>
      </c>
      <c r="D54" s="1388" t="s">
        <v>6050</v>
      </c>
      <c r="E54" s="1279" t="s">
        <v>6039</v>
      </c>
      <c r="F54" s="1279">
        <v>90007496</v>
      </c>
      <c r="G54" s="1328">
        <f t="shared" si="1"/>
        <v>45474</v>
      </c>
      <c r="H54" s="1328">
        <f t="shared" si="2"/>
        <v>45838</v>
      </c>
      <c r="I54" s="1393" t="s">
        <v>6077</v>
      </c>
      <c r="J54" s="1734">
        <v>52.6</v>
      </c>
      <c r="L54" s="1329">
        <f t="shared" si="5"/>
        <v>55.756000000000007</v>
      </c>
      <c r="M54" s="1279" t="s">
        <v>6003</v>
      </c>
      <c r="N54" s="1280" t="s">
        <v>5946</v>
      </c>
      <c r="O54" s="1330">
        <f t="shared" si="6"/>
        <v>55.75</v>
      </c>
      <c r="P54" s="1305" t="s">
        <v>5466</v>
      </c>
      <c r="Q54" s="1279" t="str">
        <f>_xlfn.XLOOKUP(P54,unique_list!F:F,unique_list!P:P)</f>
        <v>INPUT-ND</v>
      </c>
      <c r="S54" s="1335">
        <f t="shared" si="7"/>
        <v>55.756</v>
      </c>
      <c r="T54" s="1336">
        <f t="shared" si="8"/>
        <v>5.6</v>
      </c>
      <c r="U54" s="1337">
        <f t="shared" si="9"/>
        <v>5</v>
      </c>
      <c r="V54" s="1338">
        <f>IF(N54=Rounding_refs!$D$32,
IF(ISNUMBER(MATCH(T54,Rounding_refs!$E$40:$E$41,0)),_xlfn.CEILING.MATH(S54,Rounding_refs!$F$36),MROUND(S54,Rounding_refs!$F$36)),
IF(S54&lt;=Rounding_refs!$E$36,
IF(ISNUMBER(MATCH(T54,Rounding_refs!$E$40:$E$41,0)),_xlfn.CEILING.MATH(S54,Rounding_refs!$F$36),MROUND(S54,Rounding_refs!$F$36)),
IF(ISNUMBER(MATCH(U54,Rounding_refs!$E$42,0)),_xlfn.CEILING.MATH(S54,Rounding_refs!$F$37),MROUND(S54,Rounding_refs!$F$37))))</f>
        <v>55.75</v>
      </c>
      <c r="W54" s="1279" t="s">
        <v>6058</v>
      </c>
      <c r="X54" s="1312" t="s">
        <v>6064</v>
      </c>
      <c r="Y54" s="1272">
        <f>O54-_xlfn.XLOOKUP(P54,'Section E - Miscellaneous '!T:T,'Section E - Miscellaneous '!K:K)</f>
        <v>0</v>
      </c>
      <c r="Z54" s="1212" t="str">
        <f t="shared" si="4"/>
        <v>E</v>
      </c>
      <c r="AA54" s="1312" t="s">
        <v>6006</v>
      </c>
    </row>
    <row r="55" spans="1:27" x14ac:dyDescent="0.25">
      <c r="A55" s="1429" t="s">
        <v>5992</v>
      </c>
      <c r="B55" s="1389" t="s">
        <v>6054</v>
      </c>
      <c r="C55" s="1388" t="str">
        <f t="shared" si="0"/>
        <v>E</v>
      </c>
      <c r="D55" s="1388" t="s">
        <v>6051</v>
      </c>
      <c r="E55" s="1279" t="s">
        <v>6039</v>
      </c>
      <c r="F55" s="1279">
        <v>90006056</v>
      </c>
      <c r="G55" s="1328">
        <f t="shared" si="1"/>
        <v>45474</v>
      </c>
      <c r="H55" s="1328">
        <f t="shared" si="2"/>
        <v>45838</v>
      </c>
      <c r="I55" s="1393" t="s">
        <v>6077</v>
      </c>
      <c r="J55" s="1734">
        <v>8.15</v>
      </c>
      <c r="L55" s="1329">
        <f t="shared" si="5"/>
        <v>8.6390000000000011</v>
      </c>
      <c r="M55" s="1279" t="s">
        <v>6003</v>
      </c>
      <c r="N55" s="1280" t="s">
        <v>5946</v>
      </c>
      <c r="O55" s="1330">
        <f t="shared" si="6"/>
        <v>8.65</v>
      </c>
      <c r="P55" s="1305" t="s">
        <v>5469</v>
      </c>
      <c r="Q55" s="1279" t="str">
        <f>_xlfn.XLOOKUP(P55,unique_list!F:F,unique_list!P:P)</f>
        <v>INPUT-ND</v>
      </c>
      <c r="S55" s="1335">
        <f t="shared" si="7"/>
        <v>8.6389999999999993</v>
      </c>
      <c r="T55" s="1336">
        <f t="shared" si="8"/>
        <v>3.9</v>
      </c>
      <c r="U55" s="1337">
        <f t="shared" si="9"/>
        <v>3</v>
      </c>
      <c r="V55" s="1338">
        <f>IF(N55=Rounding_refs!$D$32,
IF(ISNUMBER(MATCH(T55,Rounding_refs!$E$40:$E$41,0)),_xlfn.CEILING.MATH(S55,Rounding_refs!$F$36),MROUND(S55,Rounding_refs!$F$36)),
IF(S55&lt;=Rounding_refs!$E$36,
IF(ISNUMBER(MATCH(T55,Rounding_refs!$E$40:$E$41,0)),_xlfn.CEILING.MATH(S55,Rounding_refs!$F$36),MROUND(S55,Rounding_refs!$F$36)),
IF(ISNUMBER(MATCH(U55,Rounding_refs!$E$42,0)),_xlfn.CEILING.MATH(S55,Rounding_refs!$F$37),MROUND(S55,Rounding_refs!$F$37))))</f>
        <v>8.65</v>
      </c>
      <c r="W55" s="1279" t="s">
        <v>6058</v>
      </c>
      <c r="X55" s="1312" t="s">
        <v>6065</v>
      </c>
      <c r="Y55" s="1272">
        <f>O55-_xlfn.XLOOKUP(P55,'Section E - Miscellaneous '!T:T,'Section E - Miscellaneous '!K:K)</f>
        <v>0</v>
      </c>
      <c r="Z55" s="1212" t="str">
        <f t="shared" si="4"/>
        <v>E</v>
      </c>
      <c r="AA55" s="1312" t="s">
        <v>6006</v>
      </c>
    </row>
    <row r="56" spans="1:27" x14ac:dyDescent="0.25">
      <c r="A56" s="1429" t="s">
        <v>5992</v>
      </c>
      <c r="B56" s="1389" t="s">
        <v>6054</v>
      </c>
      <c r="C56" s="1388" t="str">
        <f t="shared" si="0"/>
        <v>E</v>
      </c>
      <c r="D56" s="1388" t="s">
        <v>6052</v>
      </c>
      <c r="E56" s="1279" t="s">
        <v>6039</v>
      </c>
      <c r="F56" s="1279">
        <v>90007498</v>
      </c>
      <c r="G56" s="1328">
        <f t="shared" si="1"/>
        <v>45474</v>
      </c>
      <c r="H56" s="1328">
        <f t="shared" si="2"/>
        <v>45838</v>
      </c>
      <c r="I56" s="1393" t="s">
        <v>6077</v>
      </c>
      <c r="J56" s="1734">
        <v>0.25</v>
      </c>
      <c r="L56" s="1329">
        <f t="shared" si="5"/>
        <v>0.26500000000000001</v>
      </c>
      <c r="M56" s="1279" t="s">
        <v>6003</v>
      </c>
      <c r="N56" s="1280" t="s">
        <v>5946</v>
      </c>
      <c r="O56" s="1330">
        <f t="shared" si="6"/>
        <v>0.25</v>
      </c>
      <c r="P56" s="1305" t="s">
        <v>5470</v>
      </c>
      <c r="Q56" s="1279" t="str">
        <f>_xlfn.XLOOKUP(P56,unique_list!F:F,unique_list!P:P)</f>
        <v>INPUT-ND</v>
      </c>
      <c r="S56" s="1335">
        <f t="shared" si="7"/>
        <v>0.26500000000000001</v>
      </c>
      <c r="T56" s="1336">
        <f t="shared" si="8"/>
        <v>6.5</v>
      </c>
      <c r="U56" s="1337">
        <f t="shared" si="9"/>
        <v>6</v>
      </c>
      <c r="V56" s="1338">
        <f>IF(N56=Rounding_refs!$D$32,
IF(ISNUMBER(MATCH(T56,Rounding_refs!$E$40:$E$41,0)),_xlfn.CEILING.MATH(S56,Rounding_refs!$F$36),MROUND(S56,Rounding_refs!$F$36)),
IF(S56&lt;=Rounding_refs!$E$36,
IF(ISNUMBER(MATCH(T56,Rounding_refs!$E$40:$E$41,0)),_xlfn.CEILING.MATH(S56,Rounding_refs!$F$36),MROUND(S56,Rounding_refs!$F$36)),
IF(ISNUMBER(MATCH(U56,Rounding_refs!$E$42,0)),_xlfn.CEILING.MATH(S56,Rounding_refs!$F$37),MROUND(S56,Rounding_refs!$F$37))))</f>
        <v>0.25</v>
      </c>
      <c r="W56" s="1279" t="s">
        <v>6058</v>
      </c>
      <c r="X56" s="1312" t="s">
        <v>6066</v>
      </c>
      <c r="Y56" s="1272">
        <f>O56-_xlfn.XLOOKUP(P56,'Section E - Miscellaneous '!T:T,'Section E - Miscellaneous '!K:K)</f>
        <v>0</v>
      </c>
      <c r="Z56" s="1212" t="str">
        <f t="shared" si="4"/>
        <v>E</v>
      </c>
      <c r="AA56" s="1312" t="s">
        <v>6006</v>
      </c>
    </row>
    <row r="57" spans="1:27" x14ac:dyDescent="0.25">
      <c r="A57" s="1429" t="s">
        <v>5992</v>
      </c>
      <c r="B57" s="1389" t="s">
        <v>6054</v>
      </c>
      <c r="C57" s="1388" t="str">
        <f t="shared" si="0"/>
        <v>E</v>
      </c>
      <c r="D57" s="1388" t="s">
        <v>6053</v>
      </c>
      <c r="E57" s="1279" t="s">
        <v>6039</v>
      </c>
      <c r="F57" s="1279">
        <v>90007499</v>
      </c>
      <c r="G57" s="1328">
        <f t="shared" si="1"/>
        <v>45474</v>
      </c>
      <c r="H57" s="1328">
        <f t="shared" si="2"/>
        <v>45838</v>
      </c>
      <c r="I57" s="1393" t="s">
        <v>6077</v>
      </c>
      <c r="J57" s="1734">
        <v>0.25</v>
      </c>
      <c r="L57" s="1329">
        <f t="shared" si="5"/>
        <v>0.26500000000000001</v>
      </c>
      <c r="M57" s="1279" t="s">
        <v>6003</v>
      </c>
      <c r="N57" s="1279" t="s">
        <v>5932</v>
      </c>
      <c r="O57" s="1330">
        <f t="shared" si="6"/>
        <v>0.25</v>
      </c>
      <c r="P57" s="1305" t="s">
        <v>5473</v>
      </c>
      <c r="Q57" s="1279" t="str">
        <f>_xlfn.XLOOKUP(P57,unique_list!F:F,unique_list!P:P)</f>
        <v>INPUT-ND</v>
      </c>
      <c r="S57" s="1335">
        <f t="shared" si="7"/>
        <v>0.26500000000000001</v>
      </c>
      <c r="T57" s="1336">
        <f t="shared" si="8"/>
        <v>6.5</v>
      </c>
      <c r="U57" s="1337">
        <f t="shared" si="9"/>
        <v>6</v>
      </c>
      <c r="V57" s="1338">
        <f>IF(N57=Rounding_refs!$D$32,
IF(ISNUMBER(MATCH(T57,Rounding_refs!$E$40:$E$41,0)),_xlfn.CEILING.MATH(S57,Rounding_refs!$F$36),MROUND(S57,Rounding_refs!$F$36)),
IF(S57&lt;=Rounding_refs!$E$36,
IF(ISNUMBER(MATCH(T57,Rounding_refs!$E$40:$E$41,0)),_xlfn.CEILING.MATH(S57,Rounding_refs!$F$36),MROUND(S57,Rounding_refs!$F$36)),
IF(ISNUMBER(MATCH(U57,Rounding_refs!$E$42,0)),_xlfn.CEILING.MATH(S57,Rounding_refs!$F$37),MROUND(S57,Rounding_refs!$F$37))))</f>
        <v>0.25</v>
      </c>
      <c r="W57" s="1279" t="s">
        <v>5938</v>
      </c>
      <c r="X57" s="1312" t="s">
        <v>6070</v>
      </c>
      <c r="Y57" s="1272">
        <f>O57-_xlfn.XLOOKUP(P57,'Section E - Miscellaneous '!T:T,'Section E - Miscellaneous '!K:K)</f>
        <v>0</v>
      </c>
      <c r="Z57" s="1212" t="str">
        <f t="shared" si="4"/>
        <v>E</v>
      </c>
      <c r="AA57" s="1312" t="s">
        <v>6007</v>
      </c>
    </row>
    <row r="58" spans="1:27" x14ac:dyDescent="0.25">
      <c r="A58" s="1429"/>
      <c r="B58" s="1327"/>
      <c r="C58" s="1279" t="str">
        <f t="shared" si="0"/>
        <v/>
      </c>
      <c r="G58" s="1328"/>
      <c r="H58" s="1328"/>
      <c r="Z58" s="1212"/>
    </row>
    <row r="59" spans="1:27" x14ac:dyDescent="0.25">
      <c r="A59" s="1429" t="s">
        <v>6180</v>
      </c>
      <c r="B59" s="1339"/>
      <c r="C59" s="1279" t="str">
        <f t="shared" si="0"/>
        <v>A</v>
      </c>
      <c r="D59" s="1279" t="s">
        <v>228</v>
      </c>
      <c r="E59" s="1279" t="s">
        <v>227</v>
      </c>
      <c r="F59" s="1279">
        <v>90005962</v>
      </c>
      <c r="G59" s="1328">
        <f t="shared" si="1"/>
        <v>45474</v>
      </c>
      <c r="H59" s="1328">
        <f t="shared" si="2"/>
        <v>45838</v>
      </c>
      <c r="I59" s="1391" t="s">
        <v>6071</v>
      </c>
      <c r="O59" s="1330" cm="1">
        <f t="array" ref="O59">_xlfn.XLOOKUP("Latest",Jul_Perpetual_Calc_Input!$G$1:$T$1,_xlfn.XLOOKUP(Jul_Inputs_Calc!P59,Jul_Perpetual_Calc_Input!$D$8:$D$61,Jul_Perpetual_Calc_Input!$G$8:$T$61))</f>
        <v>2510.5500000000002</v>
      </c>
      <c r="P59" s="1305" t="s">
        <v>4404</v>
      </c>
      <c r="Q59" s="1279" t="str">
        <f>_xlfn.XLOOKUP(P59,unique_list!F:F,unique_list!P:P)</f>
        <v>INPUT</v>
      </c>
      <c r="R59" s="1331"/>
      <c r="S59" s="1331"/>
      <c r="T59" s="1331"/>
      <c r="U59" s="1331"/>
      <c r="V59" s="1331"/>
      <c r="Y59" s="1272">
        <f>O59-_xlfn.XLOOKUP(P59,'Section A - Public Patients'!T:T,'Section A - Public Patients'!K:K)</f>
        <v>0</v>
      </c>
      <c r="Z59" s="1212" t="str">
        <f t="shared" si="4"/>
        <v>A</v>
      </c>
    </row>
    <row r="60" spans="1:27" x14ac:dyDescent="0.25">
      <c r="A60" s="1429" t="s">
        <v>6180</v>
      </c>
      <c r="B60" s="1339"/>
      <c r="C60" s="1279" t="str">
        <f t="shared" si="0"/>
        <v>A</v>
      </c>
      <c r="D60" s="1279" t="s">
        <v>230</v>
      </c>
      <c r="E60" s="1279" t="s">
        <v>229</v>
      </c>
      <c r="F60" s="1279">
        <v>90007122</v>
      </c>
      <c r="G60" s="1328">
        <f t="shared" si="1"/>
        <v>45474</v>
      </c>
      <c r="H60" s="1328">
        <f t="shared" si="2"/>
        <v>45838</v>
      </c>
      <c r="I60" s="1391" t="s">
        <v>6071</v>
      </c>
      <c r="O60" s="1330" cm="1">
        <f t="array" ref="O60">_xlfn.XLOOKUP("Latest",Jul_Perpetual_Calc_Input!$G$1:$T$1,_xlfn.XLOOKUP(Jul_Inputs_Calc!P60,Jul_Perpetual_Calc_Input!$D$8:$D$61,Jul_Perpetual_Calc_Input!$G$8:$T$61))</f>
        <v>2121.5500000000002</v>
      </c>
      <c r="P60" s="1305" t="s">
        <v>4405</v>
      </c>
      <c r="Q60" s="1279" t="str">
        <f>_xlfn.XLOOKUP(P60,unique_list!F:F,unique_list!P:P)</f>
        <v>INPUT</v>
      </c>
      <c r="R60" s="1331"/>
      <c r="S60" s="1331"/>
      <c r="T60" s="1331"/>
      <c r="U60" s="1331"/>
      <c r="V60" s="1331"/>
      <c r="Y60" s="1272">
        <f>O60-_xlfn.XLOOKUP(P60,'Section A - Public Patients'!T:T,'Section A - Public Patients'!K:K)</f>
        <v>0</v>
      </c>
      <c r="Z60" s="1212" t="str">
        <f t="shared" si="4"/>
        <v>A</v>
      </c>
    </row>
    <row r="61" spans="1:27" x14ac:dyDescent="0.25">
      <c r="A61" s="1429" t="s">
        <v>6180</v>
      </c>
      <c r="B61" s="1339"/>
      <c r="C61" s="1279" t="str">
        <f t="shared" si="0"/>
        <v>A</v>
      </c>
      <c r="D61" s="1279" t="s">
        <v>232</v>
      </c>
      <c r="E61" s="1279" t="s">
        <v>231</v>
      </c>
      <c r="F61" s="1279">
        <v>90006349</v>
      </c>
      <c r="G61" s="1328">
        <f t="shared" si="1"/>
        <v>45474</v>
      </c>
      <c r="H61" s="1328">
        <f t="shared" si="2"/>
        <v>45838</v>
      </c>
      <c r="I61" s="1391" t="s">
        <v>6071</v>
      </c>
      <c r="O61" s="1330" cm="1">
        <f t="array" ref="O61">_xlfn.XLOOKUP("Latest",Jul_Perpetual_Calc_Input!$G$1:$T$1,_xlfn.XLOOKUP(Jul_Inputs_Calc!P61,Jul_Perpetual_Calc_Input!$D$8:$D$61,Jul_Perpetual_Calc_Input!$G$8:$T$61))</f>
        <v>4228.6000000000004</v>
      </c>
      <c r="P61" s="1305" t="s">
        <v>4406</v>
      </c>
      <c r="Q61" s="1279" t="str">
        <f>_xlfn.XLOOKUP(P61,unique_list!F:F,unique_list!P:P)</f>
        <v>INPUT</v>
      </c>
      <c r="R61" s="1331"/>
      <c r="S61" s="1331"/>
      <c r="T61" s="1331"/>
      <c r="U61" s="1331"/>
      <c r="V61" s="1331"/>
      <c r="Y61" s="1272">
        <f>O61-_xlfn.XLOOKUP(P61,'Section A - Public Patients'!T:T,'Section A - Public Patients'!K:K)</f>
        <v>0</v>
      </c>
      <c r="Z61" s="1212" t="str">
        <f t="shared" si="4"/>
        <v>A</v>
      </c>
    </row>
    <row r="62" spans="1:27" x14ac:dyDescent="0.25">
      <c r="A62" s="1429" t="s">
        <v>6180</v>
      </c>
      <c r="B62" s="1339"/>
      <c r="C62" s="1279" t="str">
        <f t="shared" si="0"/>
        <v>A</v>
      </c>
      <c r="D62" s="1279" t="s">
        <v>234</v>
      </c>
      <c r="E62" s="1279" t="s">
        <v>233</v>
      </c>
      <c r="F62" s="1279">
        <v>90007123</v>
      </c>
      <c r="G62" s="1328">
        <f t="shared" si="1"/>
        <v>45474</v>
      </c>
      <c r="H62" s="1328">
        <f t="shared" si="2"/>
        <v>45838</v>
      </c>
      <c r="I62" s="1391" t="s">
        <v>6071</v>
      </c>
      <c r="O62" s="1330" cm="1">
        <f t="array" ref="O62">_xlfn.XLOOKUP("Latest",Jul_Perpetual_Calc_Input!$G$1:$T$1,_xlfn.XLOOKUP(Jul_Inputs_Calc!P62,Jul_Perpetual_Calc_Input!$D$8:$D$61,Jul_Perpetual_Calc_Input!$G$8:$T$61))</f>
        <v>3985.9</v>
      </c>
      <c r="P62" s="1305" t="s">
        <v>4407</v>
      </c>
      <c r="Q62" s="1279" t="str">
        <f>_xlfn.XLOOKUP(P62,unique_list!F:F,unique_list!P:P)</f>
        <v>INPUT</v>
      </c>
      <c r="R62" s="1331"/>
      <c r="S62" s="1331"/>
      <c r="T62" s="1331"/>
      <c r="U62" s="1331"/>
      <c r="V62" s="1331"/>
      <c r="Y62" s="1272">
        <f>O62-_xlfn.XLOOKUP(P62,'Section A - Public Patients'!T:T,'Section A - Public Patients'!K:K)</f>
        <v>0</v>
      </c>
      <c r="Z62" s="1212" t="str">
        <f t="shared" si="4"/>
        <v>A</v>
      </c>
    </row>
    <row r="63" spans="1:27" x14ac:dyDescent="0.25">
      <c r="A63" s="1429" t="s">
        <v>6180</v>
      </c>
      <c r="B63" s="1339"/>
      <c r="C63" s="1279" t="str">
        <f t="shared" si="0"/>
        <v>A</v>
      </c>
      <c r="D63" s="1279" t="s">
        <v>236</v>
      </c>
      <c r="E63" s="1279" t="s">
        <v>235</v>
      </c>
      <c r="F63" s="1279">
        <v>90005769</v>
      </c>
      <c r="G63" s="1328">
        <f t="shared" si="1"/>
        <v>45474</v>
      </c>
      <c r="H63" s="1328">
        <f t="shared" si="2"/>
        <v>45838</v>
      </c>
      <c r="I63" s="1391" t="s">
        <v>6071</v>
      </c>
      <c r="O63" s="1330" cm="1">
        <f t="array" ref="O63">_xlfn.XLOOKUP("Latest",Jul_Perpetual_Calc_Input!$G$1:$T$1,_xlfn.XLOOKUP(Jul_Inputs_Calc!P63,Jul_Perpetual_Calc_Input!$D$8:$D$61,Jul_Perpetual_Calc_Input!$G$8:$T$61))</f>
        <v>6321.1</v>
      </c>
      <c r="P63" s="1305" t="s">
        <v>4408</v>
      </c>
      <c r="Q63" s="1279" t="str">
        <f>_xlfn.XLOOKUP(P63,unique_list!F:F,unique_list!P:P)</f>
        <v>INPUT</v>
      </c>
      <c r="R63" s="1331"/>
      <c r="S63" s="1331"/>
      <c r="T63" s="1331"/>
      <c r="U63" s="1331"/>
      <c r="V63" s="1331"/>
      <c r="Y63" s="1272">
        <f>O63-_xlfn.XLOOKUP(P63,'Section A - Public Patients'!T:T,'Section A - Public Patients'!K:K)</f>
        <v>0</v>
      </c>
      <c r="Z63" s="1212" t="str">
        <f t="shared" si="4"/>
        <v>A</v>
      </c>
    </row>
    <row r="64" spans="1:27" x14ac:dyDescent="0.25">
      <c r="A64" s="1429" t="s">
        <v>6180</v>
      </c>
      <c r="B64" s="1339"/>
      <c r="C64" s="1279" t="str">
        <f t="shared" si="0"/>
        <v>A</v>
      </c>
      <c r="D64" s="1279" t="s">
        <v>238</v>
      </c>
      <c r="E64" s="1279" t="s">
        <v>237</v>
      </c>
      <c r="F64" s="1279">
        <v>90007124</v>
      </c>
      <c r="G64" s="1328">
        <f t="shared" si="1"/>
        <v>45474</v>
      </c>
      <c r="H64" s="1328">
        <f t="shared" si="2"/>
        <v>45838</v>
      </c>
      <c r="I64" s="1391" t="s">
        <v>6071</v>
      </c>
      <c r="O64" s="1330" cm="1">
        <f t="array" ref="O64">_xlfn.XLOOKUP("Latest",Jul_Perpetual_Calc_Input!$G$1:$T$1,_xlfn.XLOOKUP(Jul_Inputs_Calc!P64,Jul_Perpetual_Calc_Input!$D$8:$D$61,Jul_Perpetual_Calc_Input!$G$8:$T$61))</f>
        <v>5885.75</v>
      </c>
      <c r="P64" s="1305" t="s">
        <v>4409</v>
      </c>
      <c r="Q64" s="1279" t="str">
        <f>_xlfn.XLOOKUP(P64,unique_list!F:F,unique_list!P:P)</f>
        <v>INPUT</v>
      </c>
      <c r="R64" s="1331"/>
      <c r="S64" s="1331"/>
      <c r="T64" s="1331"/>
      <c r="U64" s="1331"/>
      <c r="V64" s="1331"/>
      <c r="Y64" s="1272">
        <f>O64-_xlfn.XLOOKUP(P64,'Section A - Public Patients'!T:T,'Section A - Public Patients'!K:K)</f>
        <v>0</v>
      </c>
      <c r="Z64" s="1212" t="str">
        <f t="shared" si="4"/>
        <v>A</v>
      </c>
    </row>
    <row r="65" spans="1:26" x14ac:dyDescent="0.25">
      <c r="A65" s="1429" t="s">
        <v>6180</v>
      </c>
      <c r="B65" s="1339"/>
      <c r="C65" s="1279" t="str">
        <f t="shared" si="0"/>
        <v>A</v>
      </c>
      <c r="D65" s="1279" t="s">
        <v>240</v>
      </c>
      <c r="E65" s="1279" t="s">
        <v>239</v>
      </c>
      <c r="F65" s="1279">
        <v>90006350</v>
      </c>
      <c r="G65" s="1328">
        <f t="shared" si="1"/>
        <v>45474</v>
      </c>
      <c r="H65" s="1328">
        <f t="shared" si="2"/>
        <v>45838</v>
      </c>
      <c r="I65" s="1391" t="s">
        <v>6071</v>
      </c>
      <c r="O65" s="1330" cm="1">
        <f t="array" ref="O65">_xlfn.XLOOKUP("Latest",Jul_Perpetual_Calc_Input!$G$1:$T$1,_xlfn.XLOOKUP(Jul_Inputs_Calc!P65,Jul_Perpetual_Calc_Input!$D$8:$D$61,Jul_Perpetual_Calc_Input!$G$8:$T$61))</f>
        <v>1319.15</v>
      </c>
      <c r="P65" s="1305" t="s">
        <v>4410</v>
      </c>
      <c r="Q65" s="1279" t="str">
        <f>_xlfn.XLOOKUP(P65,unique_list!F:F,unique_list!P:P)</f>
        <v>INPUT</v>
      </c>
      <c r="R65" s="1331"/>
      <c r="S65" s="1331"/>
      <c r="T65" s="1331"/>
      <c r="U65" s="1331"/>
      <c r="V65" s="1331"/>
      <c r="Y65" s="1272">
        <f>O65-_xlfn.XLOOKUP(P65,'Section A - Public Patients'!T:T,'Section A - Public Patients'!K:K)</f>
        <v>0</v>
      </c>
      <c r="Z65" s="1212" t="str">
        <f t="shared" si="4"/>
        <v>A</v>
      </c>
    </row>
    <row r="66" spans="1:26" x14ac:dyDescent="0.25">
      <c r="A66" s="1429" t="s">
        <v>6180</v>
      </c>
      <c r="B66" s="1339"/>
      <c r="C66" s="1279" t="str">
        <f t="shared" si="0"/>
        <v>A</v>
      </c>
      <c r="D66" s="1279" t="s">
        <v>242</v>
      </c>
      <c r="E66" s="1394" t="s">
        <v>241</v>
      </c>
      <c r="F66" s="1279">
        <v>90007125</v>
      </c>
      <c r="G66" s="1328">
        <f t="shared" si="1"/>
        <v>45474</v>
      </c>
      <c r="H66" s="1328">
        <f t="shared" si="2"/>
        <v>45838</v>
      </c>
      <c r="I66" s="1391" t="s">
        <v>6071</v>
      </c>
      <c r="O66" s="1330" cm="1">
        <f t="array" ref="O66">_xlfn.XLOOKUP("Latest",Jul_Perpetual_Calc_Input!$G$1:$T$1,_xlfn.XLOOKUP(Jul_Inputs_Calc!P66,Jul_Perpetual_Calc_Input!$D$8:$D$61,Jul_Perpetual_Calc_Input!$G$8:$T$61))</f>
        <v>1143.8500000000001</v>
      </c>
      <c r="P66" s="1305" t="s">
        <v>4411</v>
      </c>
      <c r="Q66" s="1279" t="str">
        <f>_xlfn.XLOOKUP(P66,unique_list!F:F,unique_list!P:P)</f>
        <v>INPUT</v>
      </c>
      <c r="R66" s="1331"/>
      <c r="S66" s="1331"/>
      <c r="T66" s="1331"/>
      <c r="U66" s="1331"/>
      <c r="V66" s="1331"/>
      <c r="Y66" s="1272">
        <f>O66-_xlfn.XLOOKUP(P66,'Section A - Public Patients'!T:T,'Section A - Public Patients'!K:K)</f>
        <v>0</v>
      </c>
      <c r="Z66" s="1212" t="str">
        <f t="shared" si="4"/>
        <v>A</v>
      </c>
    </row>
    <row r="67" spans="1:26" x14ac:dyDescent="0.25">
      <c r="A67" s="1429" t="s">
        <v>6180</v>
      </c>
      <c r="B67" s="1339"/>
      <c r="C67" s="1279" t="str">
        <f t="shared" si="0"/>
        <v>A</v>
      </c>
      <c r="D67" s="1279" t="s">
        <v>244</v>
      </c>
      <c r="E67" s="1279" t="s">
        <v>243</v>
      </c>
      <c r="F67" s="1279">
        <v>90005963</v>
      </c>
      <c r="G67" s="1328">
        <f t="shared" si="1"/>
        <v>45474</v>
      </c>
      <c r="H67" s="1328">
        <f t="shared" si="2"/>
        <v>45838</v>
      </c>
      <c r="I67" s="1391" t="s">
        <v>6071</v>
      </c>
      <c r="O67" s="1330" cm="1">
        <f t="array" ref="O67">_xlfn.XLOOKUP("Latest",Jul_Perpetual_Calc_Input!$G$1:$T$1,_xlfn.XLOOKUP(Jul_Inputs_Calc!P67,Jul_Perpetual_Calc_Input!$D$8:$D$61,Jul_Perpetual_Calc_Input!$G$8:$T$61))</f>
        <v>4339.55</v>
      </c>
      <c r="P67" s="1305" t="s">
        <v>4412</v>
      </c>
      <c r="Q67" s="1279" t="str">
        <f>_xlfn.XLOOKUP(P67,unique_list!F:F,unique_list!P:P)</f>
        <v>INPUT</v>
      </c>
      <c r="R67" s="1331"/>
      <c r="S67" s="1331"/>
      <c r="T67" s="1331"/>
      <c r="U67" s="1331"/>
      <c r="V67" s="1331"/>
      <c r="Y67" s="1272">
        <f>O67-_xlfn.XLOOKUP(P67,'Section A - Public Patients'!T:T,'Section A - Public Patients'!K:K)</f>
        <v>0</v>
      </c>
      <c r="Z67" s="1212" t="str">
        <f t="shared" si="4"/>
        <v>A</v>
      </c>
    </row>
    <row r="68" spans="1:26" x14ac:dyDescent="0.25">
      <c r="A68" s="1429" t="s">
        <v>6180</v>
      </c>
      <c r="B68" s="1339"/>
      <c r="C68" s="1279" t="str">
        <f t="shared" si="0"/>
        <v>A</v>
      </c>
      <c r="D68" s="1279" t="s">
        <v>248</v>
      </c>
      <c r="E68" s="1279" t="s">
        <v>247</v>
      </c>
      <c r="F68" s="1279">
        <v>90006351</v>
      </c>
      <c r="G68" s="1328">
        <f t="shared" si="1"/>
        <v>45474</v>
      </c>
      <c r="H68" s="1328">
        <f t="shared" si="2"/>
        <v>45838</v>
      </c>
      <c r="I68" s="1391" t="s">
        <v>6071</v>
      </c>
      <c r="O68" s="1330" cm="1">
        <f t="array" ref="O68">_xlfn.XLOOKUP("Latest",Jul_Perpetual_Calc_Input!$G$1:$T$1,_xlfn.XLOOKUP(Jul_Inputs_Calc!P68,Jul_Perpetual_Calc_Input!$D$8:$D$61,Jul_Perpetual_Calc_Input!$G$8:$T$61))</f>
        <v>1179.8</v>
      </c>
      <c r="P68" s="1305" t="s">
        <v>4414</v>
      </c>
      <c r="Q68" s="1279" t="str">
        <f>_xlfn.XLOOKUP(P68,unique_list!F:F,unique_list!P:P)</f>
        <v>INPUT</v>
      </c>
      <c r="R68" s="1331"/>
      <c r="S68" s="1331"/>
      <c r="T68" s="1331"/>
      <c r="U68" s="1331"/>
      <c r="V68" s="1331"/>
      <c r="Y68" s="1272">
        <f>O68-_xlfn.XLOOKUP(P68,'Section A - Public Patients'!T:T,'Section A - Public Patients'!K:K)</f>
        <v>0</v>
      </c>
      <c r="Z68" s="1212" t="str">
        <f t="shared" si="4"/>
        <v>A</v>
      </c>
    </row>
    <row r="69" spans="1:26" x14ac:dyDescent="0.25">
      <c r="A69" s="1429" t="s">
        <v>6180</v>
      </c>
      <c r="B69" s="1339"/>
      <c r="C69" s="1279" t="str">
        <f t="shared" si="0"/>
        <v>A</v>
      </c>
      <c r="D69" s="1279" t="s">
        <v>256</v>
      </c>
      <c r="E69" s="1279" t="s">
        <v>255</v>
      </c>
      <c r="F69" s="1279">
        <v>90005624</v>
      </c>
      <c r="G69" s="1328">
        <f t="shared" si="1"/>
        <v>45474</v>
      </c>
      <c r="H69" s="1328">
        <f t="shared" si="2"/>
        <v>45838</v>
      </c>
      <c r="I69" s="1391" t="s">
        <v>6071</v>
      </c>
      <c r="O69" s="1330" cm="1">
        <f t="array" ref="O69">_xlfn.XLOOKUP("Latest",Jul_Perpetual_Calc_Input!$G$1:$T$1,_xlfn.XLOOKUP(Jul_Inputs_Calc!P69,Jul_Perpetual_Calc_Input!$D$8:$D$61,Jul_Perpetual_Calc_Input!$G$8:$T$61))</f>
        <v>2133.75</v>
      </c>
      <c r="P69" s="1305" t="s">
        <v>4416</v>
      </c>
      <c r="Q69" s="1279" t="str">
        <f>_xlfn.XLOOKUP(P69,unique_list!F:F,unique_list!P:P)</f>
        <v>INPUT</v>
      </c>
      <c r="R69" s="1331"/>
      <c r="S69" s="1331"/>
      <c r="T69" s="1331"/>
      <c r="U69" s="1331"/>
      <c r="V69" s="1331"/>
      <c r="Y69" s="1272">
        <f>O69-_xlfn.XLOOKUP(P69,'Section A - Public Patients'!T:T,'Section A - Public Patients'!K:K)</f>
        <v>0</v>
      </c>
      <c r="Z69" s="1212" t="str">
        <f t="shared" si="4"/>
        <v>A</v>
      </c>
    </row>
    <row r="70" spans="1:26" x14ac:dyDescent="0.25">
      <c r="A70" s="1429" t="s">
        <v>6180</v>
      </c>
      <c r="B70" s="1339"/>
      <c r="C70" s="1279" t="str">
        <f t="shared" si="0"/>
        <v>A</v>
      </c>
      <c r="D70" s="1279" t="s">
        <v>252</v>
      </c>
      <c r="E70" s="1279" t="s">
        <v>251</v>
      </c>
      <c r="F70" s="1279">
        <v>90006352</v>
      </c>
      <c r="G70" s="1328">
        <f t="shared" si="1"/>
        <v>45474</v>
      </c>
      <c r="H70" s="1328">
        <f t="shared" si="2"/>
        <v>45838</v>
      </c>
      <c r="I70" s="1391" t="s">
        <v>6071</v>
      </c>
      <c r="O70" s="1330" cm="1">
        <f t="array" ref="O70">_xlfn.XLOOKUP("Latest",Jul_Perpetual_Calc_Input!$G$1:$T$1,_xlfn.XLOOKUP(Jul_Inputs_Calc!P70,Jul_Perpetual_Calc_Input!$D$8:$D$61,Jul_Perpetual_Calc_Input!$G$8:$T$61))</f>
        <v>4066.55</v>
      </c>
      <c r="P70" s="1305" t="s">
        <v>4422</v>
      </c>
      <c r="Q70" s="1279" t="str">
        <f>_xlfn.XLOOKUP(P70,unique_list!F:F,unique_list!P:P)</f>
        <v>INPUT</v>
      </c>
      <c r="R70" s="1331"/>
      <c r="S70" s="1331"/>
      <c r="T70" s="1331"/>
      <c r="U70" s="1331"/>
      <c r="V70" s="1331"/>
      <c r="Y70" s="1272">
        <f>O70-_xlfn.XLOOKUP(P70,'Section A - Public Patients'!T:T,'Section A - Public Patients'!K:K)</f>
        <v>0</v>
      </c>
      <c r="Z70" s="1212" t="str">
        <f t="shared" si="4"/>
        <v>A</v>
      </c>
    </row>
    <row r="71" spans="1:26" x14ac:dyDescent="0.25">
      <c r="A71" s="1429" t="s">
        <v>6180</v>
      </c>
      <c r="B71" s="1339"/>
      <c r="C71" s="1279" t="str">
        <f t="shared" si="0"/>
        <v>A</v>
      </c>
      <c r="D71" s="1279" t="s">
        <v>254</v>
      </c>
      <c r="E71" s="1279" t="s">
        <v>253</v>
      </c>
      <c r="F71" s="1279">
        <v>90007129</v>
      </c>
      <c r="G71" s="1328">
        <f t="shared" si="1"/>
        <v>45474</v>
      </c>
      <c r="H71" s="1328">
        <f t="shared" si="2"/>
        <v>45838</v>
      </c>
      <c r="I71" s="1391" t="s">
        <v>6071</v>
      </c>
      <c r="O71" s="1330" cm="1">
        <f t="array" ref="O71">_xlfn.XLOOKUP("Latest",Jul_Perpetual_Calc_Input!$G$1:$T$1,_xlfn.XLOOKUP(Jul_Inputs_Calc!P71,Jul_Perpetual_Calc_Input!$D$8:$D$61,Jul_Perpetual_Calc_Input!$G$8:$T$61))</f>
        <v>3879.1000000000004</v>
      </c>
      <c r="P71" s="1305" t="s">
        <v>4423</v>
      </c>
      <c r="Q71" s="1279" t="str">
        <f>_xlfn.XLOOKUP(P71,unique_list!F:F,unique_list!P:P)</f>
        <v>INPUT</v>
      </c>
      <c r="R71" s="1331"/>
      <c r="S71" s="1331"/>
      <c r="T71" s="1331"/>
      <c r="U71" s="1331"/>
      <c r="V71" s="1331"/>
      <c r="Y71" s="1272">
        <f>O71-_xlfn.XLOOKUP(P71,'Section A - Public Patients'!T:T,'Section A - Public Patients'!K:K)</f>
        <v>0</v>
      </c>
      <c r="Z71" s="1212" t="str">
        <f t="shared" si="4"/>
        <v>A</v>
      </c>
    </row>
    <row r="72" spans="1:26" x14ac:dyDescent="0.25">
      <c r="A72" s="1429" t="s">
        <v>6180</v>
      </c>
      <c r="B72" s="1339"/>
      <c r="C72" s="1279" t="str">
        <f t="shared" si="0"/>
        <v>A</v>
      </c>
      <c r="D72" s="1279" t="s">
        <v>262</v>
      </c>
      <c r="E72" s="1279" t="s">
        <v>261</v>
      </c>
      <c r="F72" s="1279">
        <v>90007130</v>
      </c>
      <c r="G72" s="1328">
        <f t="shared" si="1"/>
        <v>45474</v>
      </c>
      <c r="H72" s="1328">
        <f t="shared" si="2"/>
        <v>45838</v>
      </c>
      <c r="I72" s="1391" t="s">
        <v>6071</v>
      </c>
      <c r="O72" s="1330" cm="1">
        <f t="array" ref="O72">_xlfn.XLOOKUP("Latest",Jul_Perpetual_Calc_Input!$G$1:$T$1,_xlfn.XLOOKUP(Jul_Inputs_Calc!P72,Jul_Perpetual_Calc_Input!$D$8:$D$61,Jul_Perpetual_Calc_Input!$G$8:$T$61))</f>
        <v>2108.8000000000002</v>
      </c>
      <c r="P72" s="1305" t="s">
        <v>4425</v>
      </c>
      <c r="Q72" s="1279" t="str">
        <f>_xlfn.XLOOKUP(P72,unique_list!F:F,unique_list!P:P)</f>
        <v>INPUT-ND</v>
      </c>
      <c r="R72" s="1331"/>
      <c r="S72" s="1331"/>
      <c r="T72" s="1331"/>
      <c r="U72" s="1331"/>
      <c r="V72" s="1331"/>
      <c r="Y72" s="1272">
        <f>O72-_xlfn.XLOOKUP(P72,'Section A - Public Patients'!T:T,'Section A - Public Patients'!K:K)</f>
        <v>0</v>
      </c>
      <c r="Z72" s="1212" t="str">
        <f t="shared" si="4"/>
        <v>A</v>
      </c>
    </row>
    <row r="73" spans="1:26" x14ac:dyDescent="0.25">
      <c r="A73" s="1429" t="s">
        <v>6180</v>
      </c>
      <c r="B73" s="1339"/>
      <c r="C73" s="1279" t="str">
        <f t="shared" si="0"/>
        <v>A</v>
      </c>
      <c r="D73" s="1279" t="s">
        <v>272</v>
      </c>
      <c r="E73" s="1279" t="s">
        <v>271</v>
      </c>
      <c r="F73" s="1279">
        <v>90005770</v>
      </c>
      <c r="G73" s="1328">
        <f t="shared" si="1"/>
        <v>45474</v>
      </c>
      <c r="H73" s="1328">
        <f t="shared" si="2"/>
        <v>45838</v>
      </c>
      <c r="I73" s="1391" t="s">
        <v>6071</v>
      </c>
      <c r="O73" s="1330" cm="1">
        <f t="array" ref="O73">_xlfn.XLOOKUP("Latest",Jul_Perpetual_Calc_Input!$G$1:$T$1,_xlfn.XLOOKUP(Jul_Inputs_Calc!P73,Jul_Perpetual_Calc_Input!$D$8:$D$61,Jul_Perpetual_Calc_Input!$G$8:$T$61))</f>
        <v>1247.1000000000001</v>
      </c>
      <c r="P73" s="1305" t="s">
        <v>4430</v>
      </c>
      <c r="Q73" s="1279" t="str">
        <f>_xlfn.XLOOKUP(P73,unique_list!F:F,unique_list!P:P)</f>
        <v>INPUT</v>
      </c>
      <c r="R73" s="1331"/>
      <c r="S73" s="1331"/>
      <c r="T73" s="1331"/>
      <c r="U73" s="1331"/>
      <c r="V73" s="1331"/>
      <c r="Y73" s="1272">
        <f>O73-_xlfn.XLOOKUP(P73,'Section A - Public Patients'!T:T,'Section A - Public Patients'!K:K)</f>
        <v>0</v>
      </c>
      <c r="Z73" s="1212" t="str">
        <f t="shared" si="4"/>
        <v>A</v>
      </c>
    </row>
    <row r="74" spans="1:26" x14ac:dyDescent="0.25">
      <c r="A74" s="1429" t="s">
        <v>6180</v>
      </c>
      <c r="B74" s="1339"/>
      <c r="C74" s="1279" t="str">
        <f t="shared" si="0"/>
        <v>A</v>
      </c>
      <c r="D74" s="1279" t="s">
        <v>274</v>
      </c>
      <c r="E74" s="1279" t="s">
        <v>273</v>
      </c>
      <c r="F74" s="1279">
        <v>90007132</v>
      </c>
      <c r="G74" s="1328">
        <f t="shared" si="1"/>
        <v>45474</v>
      </c>
      <c r="H74" s="1328">
        <f t="shared" si="2"/>
        <v>45838</v>
      </c>
      <c r="I74" s="1391" t="s">
        <v>6071</v>
      </c>
      <c r="O74" s="1330" cm="1">
        <f t="array" ref="O74">_xlfn.XLOOKUP("Latest",Jul_Perpetual_Calc_Input!$G$1:$T$1,_xlfn.XLOOKUP(Jul_Inputs_Calc!P74,Jul_Perpetual_Calc_Input!$D$8:$D$61,Jul_Perpetual_Calc_Input!$G$8:$T$61))</f>
        <v>1069.5</v>
      </c>
      <c r="P74" s="1305" t="s">
        <v>4431</v>
      </c>
      <c r="Q74" s="1279" t="str">
        <f>_xlfn.XLOOKUP(P74,unique_list!F:F,unique_list!P:P)</f>
        <v>INPUT</v>
      </c>
      <c r="R74" s="1331"/>
      <c r="S74" s="1331"/>
      <c r="T74" s="1331"/>
      <c r="U74" s="1331"/>
      <c r="V74" s="1331"/>
      <c r="Y74" s="1272">
        <f>O74-_xlfn.XLOOKUP(P74,'Section A - Public Patients'!T:T,'Section A - Public Patients'!K:K)</f>
        <v>0</v>
      </c>
      <c r="Z74" s="1212" t="str">
        <f t="shared" si="4"/>
        <v>A</v>
      </c>
    </row>
    <row r="75" spans="1:26" x14ac:dyDescent="0.25">
      <c r="A75" s="1429" t="s">
        <v>6180</v>
      </c>
      <c r="B75" s="1339"/>
      <c r="C75" s="1279" t="str">
        <f t="shared" si="0"/>
        <v>A</v>
      </c>
      <c r="D75" s="1279" t="s">
        <v>3898</v>
      </c>
      <c r="E75" s="1279" t="s">
        <v>6039</v>
      </c>
      <c r="F75" s="1279">
        <v>90006354</v>
      </c>
      <c r="G75" s="1328">
        <f t="shared" si="1"/>
        <v>45474</v>
      </c>
      <c r="H75" s="1328">
        <f t="shared" si="2"/>
        <v>45838</v>
      </c>
      <c r="I75" s="1391" t="s">
        <v>6071</v>
      </c>
      <c r="O75" s="1330" cm="1">
        <f t="array" ref="O75">_xlfn.XLOOKUP("Latest",Jul_Perpetual_Calc_Input!$G$1:$T$1,_xlfn.XLOOKUP(Jul_Inputs_Calc!P75,Jul_Perpetual_Calc_Input!$D$8:$D$61,Jul_Perpetual_Calc_Input!$G$8:$T$61))</f>
        <v>1147.9000000000001</v>
      </c>
      <c r="P75" s="1305" t="s">
        <v>4432</v>
      </c>
      <c r="Q75" s="1279" t="str">
        <f>_xlfn.XLOOKUP(P75,unique_list!F:F,unique_list!P:P)</f>
        <v>INPUT</v>
      </c>
      <c r="R75" s="1331"/>
      <c r="S75" s="1331"/>
      <c r="T75" s="1331"/>
      <c r="U75" s="1331"/>
      <c r="V75" s="1331"/>
      <c r="Y75" s="1272">
        <f>O75-_xlfn.XLOOKUP(P75,'Section A - Public Patients'!T:T,'Section A - Public Patients'!K:K)</f>
        <v>0</v>
      </c>
      <c r="Z75" s="1212" t="str">
        <f t="shared" si="4"/>
        <v>A</v>
      </c>
    </row>
    <row r="76" spans="1:26" x14ac:dyDescent="0.25">
      <c r="A76" s="1429" t="s">
        <v>6180</v>
      </c>
      <c r="B76" s="1339"/>
      <c r="C76" s="1279" t="str">
        <f t="shared" si="0"/>
        <v>A</v>
      </c>
      <c r="D76" s="1279" t="s">
        <v>3899</v>
      </c>
      <c r="E76" s="1279" t="s">
        <v>6039</v>
      </c>
      <c r="F76" s="1279">
        <v>90007133</v>
      </c>
      <c r="G76" s="1328">
        <f t="shared" si="1"/>
        <v>45474</v>
      </c>
      <c r="H76" s="1328">
        <f t="shared" si="2"/>
        <v>45838</v>
      </c>
      <c r="I76" s="1391" t="s">
        <v>6071</v>
      </c>
      <c r="O76" s="1330" cm="1">
        <f t="array" ref="O76">_xlfn.XLOOKUP("Latest",Jul_Perpetual_Calc_Input!$G$1:$T$1,_xlfn.XLOOKUP(Jul_Inputs_Calc!P76,Jul_Perpetual_Calc_Input!$D$8:$D$61,Jul_Perpetual_Calc_Input!$G$8:$T$61))</f>
        <v>2886.8</v>
      </c>
      <c r="P76" s="1305" t="s">
        <v>4433</v>
      </c>
      <c r="Q76" s="1279" t="str">
        <f>_xlfn.XLOOKUP(P76,unique_list!F:F,unique_list!P:P)</f>
        <v>INPUT</v>
      </c>
      <c r="R76" s="1331"/>
      <c r="S76" s="1331"/>
      <c r="T76" s="1331"/>
      <c r="U76" s="1331"/>
      <c r="V76" s="1331"/>
      <c r="Y76" s="1272">
        <f>O76-_xlfn.XLOOKUP(P76,'Section A - Public Patients'!T:T,'Section A - Public Patients'!K:K)</f>
        <v>0</v>
      </c>
      <c r="Z76" s="1212" t="str">
        <f t="shared" si="4"/>
        <v>A</v>
      </c>
    </row>
    <row r="77" spans="1:26" x14ac:dyDescent="0.25">
      <c r="A77" s="1429" t="s">
        <v>6180</v>
      </c>
      <c r="B77" s="1339"/>
      <c r="C77" s="1279" t="str">
        <f t="shared" si="0"/>
        <v>A</v>
      </c>
      <c r="D77" s="1279" t="s">
        <v>6184</v>
      </c>
      <c r="E77" s="1279" t="s">
        <v>6039</v>
      </c>
      <c r="F77" s="1279">
        <v>90007729</v>
      </c>
      <c r="G77" s="1328">
        <f t="shared" si="1"/>
        <v>45474</v>
      </c>
      <c r="H77" s="1328">
        <f t="shared" si="2"/>
        <v>45838</v>
      </c>
      <c r="I77" s="1391" t="s">
        <v>6071</v>
      </c>
      <c r="O77" s="1330" cm="1">
        <f t="array" ref="O77">_xlfn.XLOOKUP("Latest",Jul_Perpetual_Calc_Input!$G$1:$T$1,_xlfn.XLOOKUP(Jul_Inputs_Calc!P77,Jul_Perpetual_Calc_Input!$D$8:$D$61,Jul_Perpetual_Calc_Input!$G$8:$T$61))</f>
        <v>1485.8000000000002</v>
      </c>
      <c r="P77" s="1305" t="s">
        <v>4609</v>
      </c>
      <c r="Q77" s="1279" t="str">
        <f>_xlfn.XLOOKUP(P77,unique_list!F:F,unique_list!P:P)</f>
        <v>INPUT</v>
      </c>
      <c r="R77" s="1331"/>
      <c r="S77" s="1331"/>
      <c r="T77" s="1331"/>
      <c r="U77" s="1331"/>
      <c r="V77" s="1331"/>
      <c r="Y77" s="1272">
        <f>O77-_xlfn.XLOOKUP(P77,'Section A - Public Patients'!T:T,'Section A - Public Patients'!K:K)</f>
        <v>0</v>
      </c>
      <c r="Z77" s="1212" t="str">
        <f t="shared" si="4"/>
        <v>A</v>
      </c>
    </row>
    <row r="78" spans="1:26" x14ac:dyDescent="0.25">
      <c r="A78" s="1429" t="s">
        <v>6180</v>
      </c>
      <c r="B78" s="1339"/>
      <c r="C78" s="1279" t="str">
        <f t="shared" si="0"/>
        <v>A</v>
      </c>
      <c r="D78" s="1279" t="s">
        <v>6185</v>
      </c>
      <c r="E78" s="1279" t="s">
        <v>6039</v>
      </c>
      <c r="F78" s="1279">
        <v>90007727</v>
      </c>
      <c r="G78" s="1328">
        <f t="shared" si="1"/>
        <v>45474</v>
      </c>
      <c r="H78" s="1328">
        <f t="shared" si="2"/>
        <v>45838</v>
      </c>
      <c r="I78" s="1391" t="s">
        <v>6071</v>
      </c>
      <c r="O78" s="1330" cm="1">
        <f t="array" ref="O78">_xlfn.XLOOKUP("Latest",Jul_Perpetual_Calc_Input!$G$1:$T$1,_xlfn.XLOOKUP(Jul_Inputs_Calc!P78,Jul_Perpetual_Calc_Input!$D$8:$D$61,Jul_Perpetual_Calc_Input!$G$8:$T$61))</f>
        <v>1251.8500000000001</v>
      </c>
      <c r="P78" s="1305" t="s">
        <v>4610</v>
      </c>
      <c r="Q78" s="1279" t="str">
        <f>_xlfn.XLOOKUP(P78,unique_list!F:F,unique_list!P:P)</f>
        <v>INPUT</v>
      </c>
      <c r="R78" s="1331"/>
      <c r="S78" s="1331"/>
      <c r="T78" s="1331"/>
      <c r="U78" s="1331"/>
      <c r="V78" s="1331"/>
      <c r="Y78" s="1272">
        <f>O78-_xlfn.XLOOKUP(P78,'Section A - Public Patients'!T:T,'Section A - Public Patients'!K:K)</f>
        <v>0</v>
      </c>
      <c r="Z78" s="1212" t="str">
        <f t="shared" si="4"/>
        <v>A</v>
      </c>
    </row>
    <row r="79" spans="1:26" x14ac:dyDescent="0.25">
      <c r="A79" s="1429" t="s">
        <v>6180</v>
      </c>
      <c r="B79" s="1339"/>
      <c r="C79" s="1279" t="str">
        <f t="shared" si="0"/>
        <v>A</v>
      </c>
      <c r="D79" s="1279" t="s">
        <v>6186</v>
      </c>
      <c r="E79" s="1279" t="s">
        <v>6039</v>
      </c>
      <c r="F79" s="1279">
        <v>90007733</v>
      </c>
      <c r="G79" s="1328">
        <f t="shared" si="1"/>
        <v>45474</v>
      </c>
      <c r="H79" s="1328">
        <f t="shared" si="2"/>
        <v>45838</v>
      </c>
      <c r="I79" s="1391" t="s">
        <v>6071</v>
      </c>
      <c r="O79" s="1330" cm="1">
        <f t="array" ref="O79">_xlfn.XLOOKUP("Latest",Jul_Perpetual_Calc_Input!$G$1:$T$1,_xlfn.XLOOKUP(Jul_Inputs_Calc!P79,Jul_Perpetual_Calc_Input!$D$8:$D$61,Jul_Perpetual_Calc_Input!$G$8:$T$61))</f>
        <v>940.65000000000009</v>
      </c>
      <c r="P79" s="1305" t="s">
        <v>4611</v>
      </c>
      <c r="Q79" s="1279" t="str">
        <f>_xlfn.XLOOKUP(P79,unique_list!F:F,unique_list!P:P)</f>
        <v>INPUT</v>
      </c>
      <c r="R79" s="1331"/>
      <c r="S79" s="1331"/>
      <c r="T79" s="1331"/>
      <c r="U79" s="1331"/>
      <c r="V79" s="1331"/>
      <c r="Y79" s="1272">
        <f>O79-_xlfn.XLOOKUP(P79,'Section A - Public Patients'!T:T,'Section A - Public Patients'!K:K)</f>
        <v>0</v>
      </c>
      <c r="Z79" s="1212" t="str">
        <f t="shared" si="4"/>
        <v>A</v>
      </c>
    </row>
    <row r="80" spans="1:26" x14ac:dyDescent="0.25">
      <c r="A80" s="1429" t="s">
        <v>6180</v>
      </c>
      <c r="B80" s="1339"/>
      <c r="C80" s="1279" t="str">
        <f t="shared" si="0"/>
        <v>A</v>
      </c>
      <c r="D80" s="1279" t="s">
        <v>6187</v>
      </c>
      <c r="E80" s="1279" t="s">
        <v>6039</v>
      </c>
      <c r="F80" s="1279">
        <v>90007730</v>
      </c>
      <c r="G80" s="1328">
        <f t="shared" si="1"/>
        <v>45474</v>
      </c>
      <c r="H80" s="1328">
        <f t="shared" si="2"/>
        <v>45838</v>
      </c>
      <c r="I80" s="1391" t="s">
        <v>6071</v>
      </c>
      <c r="O80" s="1330" cm="1">
        <f t="array" ref="O80">_xlfn.XLOOKUP("Latest",Jul_Perpetual_Calc_Input!$G$1:$T$1,_xlfn.XLOOKUP(Jul_Inputs_Calc!P80,Jul_Perpetual_Calc_Input!$D$8:$D$61,Jul_Perpetual_Calc_Input!$G$8:$T$61))</f>
        <v>603.30000000000007</v>
      </c>
      <c r="P80" s="1305" t="s">
        <v>4612</v>
      </c>
      <c r="Q80" s="1279" t="str">
        <f>_xlfn.XLOOKUP(P80,unique_list!F:F,unique_list!P:P)</f>
        <v>INPUT</v>
      </c>
      <c r="R80" s="1331"/>
      <c r="S80" s="1331"/>
      <c r="T80" s="1331"/>
      <c r="U80" s="1331"/>
      <c r="V80" s="1331"/>
      <c r="Y80" s="1272">
        <f>O80-_xlfn.XLOOKUP(P80,'Section A - Public Patients'!T:T,'Section A - Public Patients'!K:K)</f>
        <v>0</v>
      </c>
      <c r="Z80" s="1212" t="str">
        <f t="shared" si="4"/>
        <v>A</v>
      </c>
    </row>
    <row r="81" spans="1:29" x14ac:dyDescent="0.25">
      <c r="A81" s="1429" t="s">
        <v>6180</v>
      </c>
      <c r="B81" s="1339"/>
      <c r="C81" s="1279" t="str">
        <f t="shared" si="0"/>
        <v>A</v>
      </c>
      <c r="D81" s="1279" t="s">
        <v>6188</v>
      </c>
      <c r="E81" s="1279" t="s">
        <v>6039</v>
      </c>
      <c r="F81" s="1279">
        <v>90007726</v>
      </c>
      <c r="G81" s="1328">
        <f t="shared" si="1"/>
        <v>45474</v>
      </c>
      <c r="H81" s="1328">
        <f t="shared" si="2"/>
        <v>45838</v>
      </c>
      <c r="I81" s="1391" t="s">
        <v>6071</v>
      </c>
      <c r="O81" s="1330" cm="1">
        <f t="array" ref="O81">_xlfn.XLOOKUP("Latest",Jul_Perpetual_Calc_Input!$G$1:$T$1,_xlfn.XLOOKUP(Jul_Inputs_Calc!P81,Jul_Perpetual_Calc_Input!$D$8:$D$61,Jul_Perpetual_Calc_Input!$G$8:$T$61))</f>
        <v>383.75</v>
      </c>
      <c r="P81" s="1305" t="s">
        <v>4613</v>
      </c>
      <c r="Q81" s="1279" t="str">
        <f>_xlfn.XLOOKUP(P81,unique_list!F:F,unique_list!P:P)</f>
        <v>INPUT</v>
      </c>
      <c r="R81" s="1331"/>
      <c r="S81" s="1331"/>
      <c r="T81" s="1331"/>
      <c r="U81" s="1331"/>
      <c r="V81" s="1331"/>
      <c r="Y81" s="1272">
        <f>O81-_xlfn.XLOOKUP(P81,'Section A - Public Patients'!T:T,'Section A - Public Patients'!K:K)</f>
        <v>0</v>
      </c>
      <c r="Z81" s="1212" t="str">
        <f t="shared" si="4"/>
        <v>A</v>
      </c>
    </row>
    <row r="82" spans="1:29" x14ac:dyDescent="0.25">
      <c r="A82" s="1429" t="s">
        <v>6180</v>
      </c>
      <c r="B82" s="1339"/>
      <c r="C82" s="1279" t="str">
        <f t="shared" si="0"/>
        <v>A</v>
      </c>
      <c r="D82" s="1279" t="s">
        <v>3931</v>
      </c>
      <c r="E82" s="1279" t="s">
        <v>6039</v>
      </c>
      <c r="F82" s="1279">
        <v>90007136</v>
      </c>
      <c r="G82" s="1328">
        <f t="shared" si="1"/>
        <v>45474</v>
      </c>
      <c r="H82" s="1328">
        <f t="shared" si="2"/>
        <v>45838</v>
      </c>
      <c r="I82" s="1391" t="s">
        <v>6071</v>
      </c>
      <c r="O82" s="1330" cm="1">
        <f t="array" ref="O82">_xlfn.XLOOKUP("Latest",Jul_Perpetual_Calc_Input!$G$1:$T$1,_xlfn.XLOOKUP(Jul_Inputs_Calc!P82,Jul_Perpetual_Calc_Input!$D$8:$D$61,Jul_Perpetual_Calc_Input!$G$8:$T$61))</f>
        <v>120.15</v>
      </c>
      <c r="P82" s="1305" t="s">
        <v>4625</v>
      </c>
      <c r="Q82" s="1279" t="str">
        <f>_xlfn.XLOOKUP(P82,unique_list!F:F,unique_list!P:P)</f>
        <v>INPUT</v>
      </c>
      <c r="R82" s="1331"/>
      <c r="S82" s="1331"/>
      <c r="T82" s="1331"/>
      <c r="U82" s="1331"/>
      <c r="V82" s="1331"/>
      <c r="Y82" s="1272">
        <f>O82-_xlfn.XLOOKUP(P82,'Section A - Public Patients'!T:T,'Section A - Public Patients'!K:K)</f>
        <v>0</v>
      </c>
      <c r="Z82" s="1212" t="str">
        <f t="shared" si="4"/>
        <v>A</v>
      </c>
    </row>
    <row r="83" spans="1:29" x14ac:dyDescent="0.25">
      <c r="A83" s="1429" t="s">
        <v>6180</v>
      </c>
      <c r="B83" s="1339"/>
      <c r="C83" s="1279" t="str">
        <f t="shared" si="0"/>
        <v>A</v>
      </c>
      <c r="D83" s="1279" t="s">
        <v>6189</v>
      </c>
      <c r="E83" s="1279" t="s">
        <v>6039</v>
      </c>
      <c r="F83" s="1279">
        <v>90006356</v>
      </c>
      <c r="G83" s="1328">
        <f t="shared" si="1"/>
        <v>45474</v>
      </c>
      <c r="H83" s="1328">
        <f t="shared" si="2"/>
        <v>45838</v>
      </c>
      <c r="I83" s="1391" t="s">
        <v>6071</v>
      </c>
      <c r="O83" s="1330" cm="1">
        <f t="array" ref="O83">_xlfn.XLOOKUP("Latest",Jul_Perpetual_Calc_Input!$G$1:$T$1,_xlfn.XLOOKUP(Jul_Inputs_Calc!P83,Jul_Perpetual_Calc_Input!$D$8:$D$61,Jul_Perpetual_Calc_Input!$G$8:$T$61))</f>
        <v>416.3</v>
      </c>
      <c r="P83" s="1305" t="s">
        <v>4627</v>
      </c>
      <c r="Q83" s="1279" t="str">
        <f>_xlfn.XLOOKUP(P83,unique_list!F:F,unique_list!P:P)</f>
        <v>INPUT</v>
      </c>
      <c r="R83" s="1331"/>
      <c r="S83" s="1331"/>
      <c r="T83" s="1331"/>
      <c r="U83" s="1331"/>
      <c r="V83" s="1331"/>
      <c r="Y83" s="1272">
        <f>O83-_xlfn.XLOOKUP(P83,'Section A - Public Patients'!T:T,'Section A - Public Patients'!K:K)</f>
        <v>0</v>
      </c>
      <c r="Z83" s="1212" t="str">
        <f t="shared" si="4"/>
        <v>A</v>
      </c>
    </row>
    <row r="84" spans="1:29" x14ac:dyDescent="0.25">
      <c r="A84" s="1429" t="s">
        <v>6180</v>
      </c>
      <c r="B84" s="1339"/>
      <c r="C84" s="1279" t="str">
        <f t="shared" si="0"/>
        <v>E</v>
      </c>
      <c r="D84" s="1279" t="s">
        <v>1598</v>
      </c>
      <c r="E84" s="1279" t="s">
        <v>6039</v>
      </c>
      <c r="F84" s="1279">
        <v>90007614</v>
      </c>
      <c r="G84" s="1328">
        <f t="shared" si="1"/>
        <v>45474</v>
      </c>
      <c r="H84" s="1328">
        <f t="shared" si="2"/>
        <v>45838</v>
      </c>
      <c r="I84" s="1391" t="s">
        <v>6071</v>
      </c>
      <c r="O84" s="1330" cm="1">
        <f t="array" ref="O84">_xlfn.XLOOKUP("Latest",Jul_Perpetual_Calc_Input!$G$1:$T$1,_xlfn.XLOOKUP(Jul_Inputs_Calc!P84,Jul_Perpetual_Calc_Input!$D$8:$D$61,Jul_Perpetual_Calc_Input!$G$8:$T$61))</f>
        <v>141.65</v>
      </c>
      <c r="P84" s="1305" t="s">
        <v>5424</v>
      </c>
      <c r="Q84" s="1279" t="str">
        <f>_xlfn.XLOOKUP(P84,unique_list!F:F,unique_list!P:P)</f>
        <v>INPUT</v>
      </c>
      <c r="R84" s="1331"/>
      <c r="S84" s="1331"/>
      <c r="T84" s="1331"/>
      <c r="U84" s="1331"/>
      <c r="V84" s="1331"/>
      <c r="Y84" s="1272">
        <f>O84-_xlfn.XLOOKUP(P84,'Section E - Miscellaneous '!T:T,'Section E - Miscellaneous '!K:K)</f>
        <v>0</v>
      </c>
      <c r="Z84" s="1212" t="str">
        <f t="shared" ref="Z84:Z146" si="10">C84</f>
        <v>E</v>
      </c>
    </row>
    <row r="85" spans="1:29" x14ac:dyDescent="0.25">
      <c r="A85" s="1429" t="s">
        <v>6180</v>
      </c>
      <c r="B85" s="1339"/>
      <c r="C85" s="1279" t="str">
        <f t="shared" si="0"/>
        <v>E</v>
      </c>
      <c r="D85" s="1279" t="s">
        <v>1600</v>
      </c>
      <c r="E85" s="1279" t="s">
        <v>6039</v>
      </c>
      <c r="F85" s="1279">
        <v>90006595</v>
      </c>
      <c r="G85" s="1328">
        <f t="shared" si="1"/>
        <v>45474</v>
      </c>
      <c r="H85" s="1328">
        <f t="shared" si="2"/>
        <v>45838</v>
      </c>
      <c r="I85" s="1391" t="s">
        <v>6071</v>
      </c>
      <c r="O85" s="1330" cm="1">
        <f t="array" ref="O85">_xlfn.XLOOKUP("Latest",Jul_Perpetual_Calc_Input!$G$1:$T$1,_xlfn.XLOOKUP(Jul_Inputs_Calc!P85,Jul_Perpetual_Calc_Input!$D$8:$D$61,Jul_Perpetual_Calc_Input!$G$8:$T$61))</f>
        <v>502.85</v>
      </c>
      <c r="P85" s="1305" t="s">
        <v>5425</v>
      </c>
      <c r="Q85" s="1279" t="str">
        <f>_xlfn.XLOOKUP(P85,unique_list!F:F,unique_list!P:P)</f>
        <v>INPUT</v>
      </c>
      <c r="R85" s="1331"/>
      <c r="S85" s="1331"/>
      <c r="T85" s="1331"/>
      <c r="U85" s="1331"/>
      <c r="V85" s="1331"/>
      <c r="Y85" s="1272">
        <f>O85-_xlfn.XLOOKUP(P85,'Section E - Miscellaneous '!T:T,'Section E - Miscellaneous '!K:K)</f>
        <v>0</v>
      </c>
      <c r="Z85" s="1212" t="str">
        <f t="shared" si="10"/>
        <v>E</v>
      </c>
    </row>
    <row r="86" spans="1:29" x14ac:dyDescent="0.25">
      <c r="A86" s="1429" t="s">
        <v>6180</v>
      </c>
      <c r="B86" s="1339"/>
      <c r="C86" s="1279" t="str">
        <f t="shared" ref="C86:C106" si="11">LEFT(P86,1)</f>
        <v>E</v>
      </c>
      <c r="D86" s="1279" t="s">
        <v>6190</v>
      </c>
      <c r="E86" s="1279" t="s">
        <v>6039</v>
      </c>
      <c r="F86" s="1279">
        <v>90006596</v>
      </c>
      <c r="G86" s="1328">
        <f t="shared" si="1"/>
        <v>45474</v>
      </c>
      <c r="H86" s="1328">
        <f t="shared" si="2"/>
        <v>45838</v>
      </c>
      <c r="I86" s="1391" t="s">
        <v>6071</v>
      </c>
      <c r="O86" s="1330" cm="1">
        <f t="array" ref="O86">_xlfn.XLOOKUP("Latest",Jul_Perpetual_Calc_Input!$G$1:$T$1,_xlfn.XLOOKUP(Jul_Inputs_Calc!P86,Jul_Perpetual_Calc_Input!$D$8:$D$61,Jul_Perpetual_Calc_Input!$G$8:$T$61))</f>
        <v>0.2</v>
      </c>
      <c r="P86" s="1305" t="s">
        <v>5429</v>
      </c>
      <c r="Q86" s="1279" t="str">
        <f>_xlfn.XLOOKUP(P86,unique_list!F:F,unique_list!P:P)</f>
        <v>INPUT-ND</v>
      </c>
      <c r="R86" s="1331"/>
      <c r="S86" s="1331"/>
      <c r="T86" s="1331"/>
      <c r="U86" s="1331"/>
      <c r="V86" s="1331"/>
      <c r="Y86" s="1272">
        <f>O86-_xlfn.XLOOKUP(P86,'Section E - Miscellaneous '!T:T,'Section E - Miscellaneous '!K:K)</f>
        <v>0</v>
      </c>
      <c r="Z86" s="1212" t="str">
        <f t="shared" si="10"/>
        <v>E</v>
      </c>
    </row>
    <row r="87" spans="1:29" x14ac:dyDescent="0.25">
      <c r="A87" s="1429" t="s">
        <v>6180</v>
      </c>
      <c r="B87" s="1339"/>
      <c r="C87" s="1279" t="str">
        <f t="shared" si="11"/>
        <v>E</v>
      </c>
      <c r="D87" s="1279" t="s">
        <v>1606</v>
      </c>
      <c r="E87" s="1279" t="s">
        <v>6039</v>
      </c>
      <c r="F87" s="1279">
        <v>90007617</v>
      </c>
      <c r="G87" s="1328">
        <f t="shared" si="1"/>
        <v>45474</v>
      </c>
      <c r="H87" s="1328">
        <f t="shared" si="2"/>
        <v>45838</v>
      </c>
      <c r="I87" s="1391" t="s">
        <v>6071</v>
      </c>
      <c r="O87" s="1330" cm="1">
        <f t="array" ref="O87">_xlfn.XLOOKUP("Latest",Jul_Perpetual_Calc_Input!$G$1:$T$1,_xlfn.XLOOKUP(Jul_Inputs_Calc!P87,Jul_Perpetual_Calc_Input!$D$8:$D$61,Jul_Perpetual_Calc_Input!$G$8:$T$61))</f>
        <v>27.85</v>
      </c>
      <c r="P87" s="1305" t="s">
        <v>5431</v>
      </c>
      <c r="Q87" s="1279" t="str">
        <f>_xlfn.XLOOKUP(P87,unique_list!F:F,unique_list!P:P)</f>
        <v>INPUT-ND</v>
      </c>
      <c r="R87" s="1331"/>
      <c r="S87" s="1331"/>
      <c r="T87" s="1331"/>
      <c r="U87" s="1331"/>
      <c r="V87" s="1331"/>
      <c r="Y87" s="1272">
        <f>O87-_xlfn.XLOOKUP(P87,'Section E - Miscellaneous '!T:T,'Section E - Miscellaneous '!K:K)</f>
        <v>0</v>
      </c>
      <c r="Z87" s="1212" t="str">
        <f t="shared" si="10"/>
        <v>E</v>
      </c>
    </row>
    <row r="88" spans="1:29" x14ac:dyDescent="0.25">
      <c r="A88" s="1429" t="s">
        <v>6180</v>
      </c>
      <c r="B88" s="1339"/>
      <c r="C88" s="1279" t="str">
        <f t="shared" si="11"/>
        <v>E</v>
      </c>
      <c r="D88" s="1279" t="s">
        <v>1607</v>
      </c>
      <c r="E88" s="1279" t="s">
        <v>6039</v>
      </c>
      <c r="F88" s="1279">
        <v>90006086</v>
      </c>
      <c r="G88" s="1328">
        <f t="shared" si="1"/>
        <v>45474</v>
      </c>
      <c r="H88" s="1328">
        <f t="shared" si="2"/>
        <v>45838</v>
      </c>
      <c r="I88" s="1391" t="s">
        <v>6071</v>
      </c>
      <c r="O88" s="1330" cm="1">
        <f t="array" ref="O88">_xlfn.XLOOKUP("Latest",Jul_Perpetual_Calc_Input!$G$1:$T$1,_xlfn.XLOOKUP(Jul_Inputs_Calc!P88,Jul_Perpetual_Calc_Input!$D$8:$D$61,Jul_Perpetual_Calc_Input!$G$8:$T$61))</f>
        <v>13.3</v>
      </c>
      <c r="P88" s="1305" t="s">
        <v>5432</v>
      </c>
      <c r="Q88" s="1279" t="str">
        <f>_xlfn.XLOOKUP(P88,unique_list!F:F,unique_list!P:P)</f>
        <v>INPUT</v>
      </c>
      <c r="R88" s="1331"/>
      <c r="S88" s="1331"/>
      <c r="T88" s="1331"/>
      <c r="U88" s="1331"/>
      <c r="V88" s="1331"/>
      <c r="Y88" s="1272">
        <f>O88-_xlfn.XLOOKUP(P88,'Section E - Miscellaneous '!T:T,'Section E - Miscellaneous '!K:K)</f>
        <v>0</v>
      </c>
      <c r="Z88" s="1212" t="str">
        <f t="shared" si="10"/>
        <v>E</v>
      </c>
    </row>
    <row r="89" spans="1:29" x14ac:dyDescent="0.25">
      <c r="A89" s="1429" t="s">
        <v>6180</v>
      </c>
      <c r="B89" s="1339"/>
      <c r="C89" s="1279" t="str">
        <f t="shared" si="11"/>
        <v>E</v>
      </c>
      <c r="D89" s="1279" t="s">
        <v>1608</v>
      </c>
      <c r="E89" s="1279" t="s">
        <v>6039</v>
      </c>
      <c r="F89" s="1279">
        <v>90007618</v>
      </c>
      <c r="G89" s="1328">
        <f t="shared" si="1"/>
        <v>45474</v>
      </c>
      <c r="H89" s="1328">
        <f t="shared" si="2"/>
        <v>45838</v>
      </c>
      <c r="I89" s="1391" t="s">
        <v>6071</v>
      </c>
      <c r="O89" s="1330" cm="1">
        <f t="array" ref="O89">_xlfn.XLOOKUP("Latest",Jul_Perpetual_Calc_Input!$G$1:$T$1,_xlfn.XLOOKUP(Jul_Inputs_Calc!P89,Jul_Perpetual_Calc_Input!$D$8:$D$61,Jul_Perpetual_Calc_Input!$G$8:$T$61))</f>
        <v>33.1</v>
      </c>
      <c r="P89" s="1305" t="s">
        <v>5433</v>
      </c>
      <c r="Q89" s="1279" t="str">
        <f>_xlfn.XLOOKUP(P89,unique_list!F:F,unique_list!P:P)</f>
        <v>INPUT</v>
      </c>
      <c r="R89" s="1331"/>
      <c r="S89" s="1331"/>
      <c r="T89" s="1331"/>
      <c r="U89" s="1331"/>
      <c r="V89" s="1331"/>
      <c r="Y89" s="1272">
        <f>O89-_xlfn.XLOOKUP(P89,'Section E - Miscellaneous '!T:T,'Section E - Miscellaneous '!K:K)</f>
        <v>0</v>
      </c>
      <c r="Z89" s="1212" t="str">
        <f t="shared" si="10"/>
        <v>E</v>
      </c>
    </row>
    <row r="90" spans="1:29" x14ac:dyDescent="0.25">
      <c r="A90" s="1429" t="s">
        <v>6180</v>
      </c>
      <c r="B90" s="1339"/>
      <c r="C90" s="1279" t="str">
        <f t="shared" si="11"/>
        <v>E</v>
      </c>
      <c r="D90" s="1279" t="s">
        <v>3217</v>
      </c>
      <c r="E90" s="1279" t="s">
        <v>6039</v>
      </c>
      <c r="F90" s="1279">
        <v>90005831</v>
      </c>
      <c r="G90" s="1328">
        <f t="shared" si="1"/>
        <v>45474</v>
      </c>
      <c r="H90" s="1328">
        <f t="shared" si="2"/>
        <v>45838</v>
      </c>
      <c r="I90" s="1391" t="s">
        <v>6071</v>
      </c>
      <c r="O90" s="1330" cm="1">
        <f t="array" ref="O90">_xlfn.XLOOKUP("Latest",Jul_Perpetual_Calc_Input!$G$1:$T$1,_xlfn.XLOOKUP(Jul_Inputs_Calc!P90,Jul_Perpetual_Calc_Input!$D$8:$D$61,Jul_Perpetual_Calc_Input!$G$8:$T$61))</f>
        <v>132.35</v>
      </c>
      <c r="P90" s="1410" t="s">
        <v>5436</v>
      </c>
      <c r="Q90" s="1279" t="str">
        <f>_xlfn.XLOOKUP(P90,unique_list!F:F,unique_list!P:P)</f>
        <v>INPUT-ND</v>
      </c>
      <c r="R90" s="1331"/>
      <c r="S90" s="1331"/>
      <c r="T90" s="1331"/>
      <c r="U90" s="1331"/>
      <c r="V90" s="1331"/>
      <c r="Y90" s="1272">
        <f>O90-_xlfn.XLOOKUP(P90,'Section E - Miscellaneous '!T:T,'Section E - Miscellaneous '!K:K)</f>
        <v>0</v>
      </c>
      <c r="Z90" s="1212" t="str">
        <f t="shared" si="10"/>
        <v>E</v>
      </c>
      <c r="AA90"/>
      <c r="AB90"/>
      <c r="AC90"/>
    </row>
    <row r="91" spans="1:29" x14ac:dyDescent="0.25">
      <c r="A91" s="1429" t="s">
        <v>6180</v>
      </c>
      <c r="B91" s="1339"/>
      <c r="C91" s="1279" t="str">
        <f t="shared" si="11"/>
        <v>E</v>
      </c>
      <c r="D91" s="1279" t="s">
        <v>1612</v>
      </c>
      <c r="E91" s="1279" t="s">
        <v>6039</v>
      </c>
      <c r="F91" s="1279">
        <v>90007484</v>
      </c>
      <c r="G91" s="1328">
        <f t="shared" si="1"/>
        <v>45474</v>
      </c>
      <c r="H91" s="1328">
        <f t="shared" si="2"/>
        <v>45838</v>
      </c>
      <c r="I91" s="1391" t="s">
        <v>6071</v>
      </c>
      <c r="O91" s="1330" cm="1">
        <f t="array" ref="O91">_xlfn.XLOOKUP("Latest",Jul_Perpetual_Calc_Input!$G$1:$T$1,_xlfn.XLOOKUP(Jul_Inputs_Calc!P91,Jul_Perpetual_Calc_Input!$D$8:$D$61,Jul_Perpetual_Calc_Input!$G$8:$T$61))</f>
        <v>78.400000000000006</v>
      </c>
      <c r="P91" s="1305" t="s">
        <v>5438</v>
      </c>
      <c r="Q91" s="1279" t="str">
        <f>_xlfn.XLOOKUP(P91,unique_list!F:F,unique_list!P:P)</f>
        <v>INPUT-ND</v>
      </c>
      <c r="R91" s="1331"/>
      <c r="S91" s="1331"/>
      <c r="T91" s="1331"/>
      <c r="U91" s="1331"/>
      <c r="V91" s="1331"/>
      <c r="Y91" s="1272">
        <f>O91-_xlfn.XLOOKUP(P91,'Section E - Miscellaneous '!T:T,'Section E - Miscellaneous '!K:K)</f>
        <v>0</v>
      </c>
      <c r="Z91" s="1212" t="str">
        <f t="shared" si="10"/>
        <v>E</v>
      </c>
    </row>
    <row r="92" spans="1:29" x14ac:dyDescent="0.25">
      <c r="A92" s="1429" t="s">
        <v>6180</v>
      </c>
      <c r="B92" s="1339"/>
      <c r="C92" s="1279" t="str">
        <f t="shared" si="11"/>
        <v>E</v>
      </c>
      <c r="D92" s="1279" t="s">
        <v>6191</v>
      </c>
      <c r="E92" s="1279" t="s">
        <v>6039</v>
      </c>
      <c r="F92" s="1279">
        <v>90006530</v>
      </c>
      <c r="G92" s="1328">
        <f t="shared" si="1"/>
        <v>45474</v>
      </c>
      <c r="H92" s="1328">
        <f t="shared" si="2"/>
        <v>45838</v>
      </c>
      <c r="I92" s="1391" t="s">
        <v>6071</v>
      </c>
      <c r="O92" s="1330" cm="1">
        <f t="array" ref="O92">_xlfn.XLOOKUP("Latest",Jul_Perpetual_Calc_Input!$G$1:$T$1,_xlfn.XLOOKUP(Jul_Inputs_Calc!P92,Jul_Perpetual_Calc_Input!$D$8:$D$61,Jul_Perpetual_Calc_Input!$G$8:$T$61))</f>
        <v>0.5</v>
      </c>
      <c r="P92" s="1305" t="s">
        <v>5439</v>
      </c>
      <c r="Q92" s="1279" t="str">
        <f>_xlfn.XLOOKUP(P92,unique_list!F:F,unique_list!P:P)</f>
        <v>INPUT-ND</v>
      </c>
      <c r="R92" s="1331"/>
      <c r="S92" s="1331"/>
      <c r="T92" s="1331"/>
      <c r="U92" s="1331"/>
      <c r="V92" s="1331"/>
      <c r="Y92" s="1272">
        <f>O92-_xlfn.XLOOKUP(P92,'Section E - Miscellaneous '!T:T,'Section E - Miscellaneous '!K:K)</f>
        <v>0</v>
      </c>
      <c r="Z92" s="1212" t="str">
        <f t="shared" si="10"/>
        <v>E</v>
      </c>
    </row>
    <row r="93" spans="1:29" x14ac:dyDescent="0.25">
      <c r="A93" s="1429" t="s">
        <v>6180</v>
      </c>
      <c r="B93" s="1339"/>
      <c r="C93" s="1279" t="str">
        <f t="shared" si="11"/>
        <v>E</v>
      </c>
      <c r="D93" s="1279" t="s">
        <v>6192</v>
      </c>
      <c r="E93" s="1279" t="s">
        <v>6039</v>
      </c>
      <c r="F93" s="1395" t="s">
        <v>6039</v>
      </c>
      <c r="G93" s="1328">
        <f t="shared" si="1"/>
        <v>45474</v>
      </c>
      <c r="H93" s="1328">
        <f t="shared" si="2"/>
        <v>45838</v>
      </c>
      <c r="I93" s="1391" t="s">
        <v>6071</v>
      </c>
      <c r="O93" s="1330" cm="1">
        <f t="array" ref="O93">_xlfn.XLOOKUP("Latest",Jul_Perpetual_Calc_Input!$G$1:$T$1,_xlfn.XLOOKUP(Jul_Inputs_Calc!P93,Jul_Perpetual_Calc_Input!$D$8:$D$61,Jul_Perpetual_Calc_Input!$G$8:$T$61))</f>
        <v>52.85</v>
      </c>
      <c r="P93" s="1530" t="s">
        <v>5567</v>
      </c>
      <c r="Q93" s="1279" t="str">
        <f>_xlfn.XLOOKUP(P93,unique_list!F:F,unique_list!P:P)</f>
        <v>INPUT-ND</v>
      </c>
      <c r="R93" s="1331"/>
      <c r="S93" s="1331"/>
      <c r="T93" s="1331"/>
      <c r="U93" s="1331"/>
      <c r="V93" s="1331"/>
      <c r="Y93" s="1272">
        <f>O93-_xlfn.XLOOKUP(P93,'Section E - Miscellaneous '!T:T,'Section E - Miscellaneous '!K:K)</f>
        <v>0</v>
      </c>
      <c r="Z93" s="1212" t="str">
        <f t="shared" si="10"/>
        <v>E</v>
      </c>
    </row>
    <row r="94" spans="1:29" x14ac:dyDescent="0.25">
      <c r="A94" s="1429" t="s">
        <v>6180</v>
      </c>
      <c r="B94" s="1339"/>
      <c r="C94" s="1279" t="str">
        <f t="shared" si="11"/>
        <v>A</v>
      </c>
      <c r="D94" s="1279" t="s">
        <v>4271</v>
      </c>
      <c r="E94" s="1279" t="s">
        <v>4270</v>
      </c>
      <c r="F94" s="1279">
        <v>90008196</v>
      </c>
      <c r="G94" s="1328">
        <f t="shared" si="1"/>
        <v>45474</v>
      </c>
      <c r="H94" s="1328">
        <f t="shared" si="2"/>
        <v>45838</v>
      </c>
      <c r="I94" s="1391" t="s">
        <v>6071</v>
      </c>
      <c r="O94" s="1450" cm="1">
        <f t="array" ref="O94">_xlfn.XLOOKUP("Latest",Jul_Perpetual_Calc_Input!$G$1:$T$1,_xlfn.XLOOKUP(Jul_Inputs_Calc!P94,Jul_Perpetual_Calc_Input!$D$8:$D$61,Jul_Perpetual_Calc_Input!$G$8:$T$61))</f>
        <v>2510.5500000000002</v>
      </c>
      <c r="P94" s="1451" t="s">
        <v>4385</v>
      </c>
      <c r="Q94" s="1279" t="str">
        <f>_xlfn.XLOOKUP(P94,unique_list!F:F,unique_list!P:P)</f>
        <v>INPUT-ND</v>
      </c>
      <c r="R94" s="1331"/>
      <c r="S94" s="1331"/>
      <c r="T94" s="1331"/>
      <c r="U94" s="1331"/>
      <c r="V94" s="1331"/>
      <c r="Y94" s="1272">
        <f>O94-_xlfn.XLOOKUP(P94,'Section A - Public Patients'!T:T,'Section A - Public Patients'!K:K)</f>
        <v>0</v>
      </c>
      <c r="Z94" s="1212" t="str">
        <f t="shared" si="10"/>
        <v>A</v>
      </c>
    </row>
    <row r="95" spans="1:29" x14ac:dyDescent="0.25">
      <c r="A95" s="1429" t="s">
        <v>6180</v>
      </c>
      <c r="B95" s="1339"/>
      <c r="C95" s="1279" t="str">
        <f t="shared" si="11"/>
        <v>A</v>
      </c>
      <c r="D95" s="1279" t="s">
        <v>4275</v>
      </c>
      <c r="E95" s="1279" t="s">
        <v>4274</v>
      </c>
      <c r="F95" s="1279">
        <v>90008308</v>
      </c>
      <c r="G95" s="1328">
        <f t="shared" ref="G95:G106" si="12">$H$3</f>
        <v>45474</v>
      </c>
      <c r="H95" s="1328">
        <f t="shared" si="2"/>
        <v>45838</v>
      </c>
      <c r="I95" s="1391" t="s">
        <v>6071</v>
      </c>
      <c r="O95" s="1450" cm="1">
        <f t="array" ref="O95">_xlfn.XLOOKUP("Latest",Jul_Perpetual_Calc_Input!$G$1:$T$1,_xlfn.XLOOKUP(Jul_Inputs_Calc!P95,Jul_Perpetual_Calc_Input!$D$8:$D$61,Jul_Perpetual_Calc_Input!$G$8:$T$61))</f>
        <v>2121.5500000000002</v>
      </c>
      <c r="P95" s="1451" t="s">
        <v>4386</v>
      </c>
      <c r="Q95" s="1279" t="str">
        <f>_xlfn.XLOOKUP(P95,unique_list!F:F,unique_list!P:P)</f>
        <v>INPUT-ND</v>
      </c>
      <c r="R95" s="1331"/>
      <c r="S95" s="1331"/>
      <c r="T95" s="1331"/>
      <c r="U95" s="1331"/>
      <c r="V95" s="1331"/>
      <c r="Y95" s="1272">
        <f>O95-_xlfn.XLOOKUP(P95,'Section A - Public Patients'!T:T,'Section A - Public Patients'!K:K)</f>
        <v>0</v>
      </c>
      <c r="Z95" s="1212" t="str">
        <f t="shared" si="10"/>
        <v>A</v>
      </c>
    </row>
    <row r="96" spans="1:29" x14ac:dyDescent="0.25">
      <c r="A96" s="1429" t="s">
        <v>6180</v>
      </c>
      <c r="B96" s="1339"/>
      <c r="C96" s="1279" t="str">
        <f t="shared" si="11"/>
        <v>A</v>
      </c>
      <c r="D96" s="1279" t="s">
        <v>4279</v>
      </c>
      <c r="E96" s="1279" t="s">
        <v>4278</v>
      </c>
      <c r="F96" s="1279">
        <v>90008409</v>
      </c>
      <c r="G96" s="1328">
        <f t="shared" si="12"/>
        <v>45474</v>
      </c>
      <c r="H96" s="1328">
        <f t="shared" si="2"/>
        <v>45838</v>
      </c>
      <c r="I96" s="1391" t="s">
        <v>6071</v>
      </c>
      <c r="O96" s="1450" cm="1">
        <f t="array" ref="O96">_xlfn.XLOOKUP("Latest",Jul_Perpetual_Calc_Input!$G$1:$T$1,_xlfn.XLOOKUP(Jul_Inputs_Calc!P96,Jul_Perpetual_Calc_Input!$D$8:$D$61,Jul_Perpetual_Calc_Input!$G$8:$T$61))</f>
        <v>4228.6000000000004</v>
      </c>
      <c r="P96" s="1451" t="s">
        <v>4387</v>
      </c>
      <c r="Q96" s="1279" t="str">
        <f>_xlfn.XLOOKUP(P96,unique_list!F:F,unique_list!P:P)</f>
        <v>INPUT-ND</v>
      </c>
      <c r="R96" s="1331"/>
      <c r="S96" s="1331"/>
      <c r="T96" s="1331"/>
      <c r="U96" s="1331"/>
      <c r="V96" s="1331"/>
      <c r="Y96" s="1272">
        <f>O96-_xlfn.XLOOKUP(P96,'Section A - Public Patients'!T:T,'Section A - Public Patients'!K:K)</f>
        <v>0</v>
      </c>
      <c r="Z96" s="1212" t="str">
        <f t="shared" si="10"/>
        <v>A</v>
      </c>
    </row>
    <row r="97" spans="1:26" x14ac:dyDescent="0.25">
      <c r="A97" s="1429" t="s">
        <v>6180</v>
      </c>
      <c r="B97" s="1339"/>
      <c r="C97" s="1279" t="str">
        <f t="shared" si="11"/>
        <v>A</v>
      </c>
      <c r="D97" s="1279" t="s">
        <v>4283</v>
      </c>
      <c r="E97" s="1279" t="s">
        <v>4282</v>
      </c>
      <c r="F97" s="1279">
        <v>90008421</v>
      </c>
      <c r="G97" s="1328">
        <f t="shared" si="12"/>
        <v>45474</v>
      </c>
      <c r="H97" s="1328">
        <f t="shared" si="2"/>
        <v>45838</v>
      </c>
      <c r="I97" s="1391" t="s">
        <v>6071</v>
      </c>
      <c r="O97" s="1450" cm="1">
        <f t="array" ref="O97">_xlfn.XLOOKUP("Latest",Jul_Perpetual_Calc_Input!$G$1:$T$1,_xlfn.XLOOKUP(Jul_Inputs_Calc!P97,Jul_Perpetual_Calc_Input!$D$8:$D$61,Jul_Perpetual_Calc_Input!$G$8:$T$61))</f>
        <v>3985.9</v>
      </c>
      <c r="P97" s="1451" t="s">
        <v>4388</v>
      </c>
      <c r="Q97" s="1279" t="str">
        <f>_xlfn.XLOOKUP(P97,unique_list!F:F,unique_list!P:P)</f>
        <v>INPUT-ND</v>
      </c>
      <c r="R97" s="1331"/>
      <c r="S97" s="1331"/>
      <c r="T97" s="1331"/>
      <c r="U97" s="1331"/>
      <c r="V97" s="1331"/>
      <c r="Y97" s="1272">
        <f>O97-_xlfn.XLOOKUP(P97,'Section A - Public Patients'!T:T,'Section A - Public Patients'!K:K)</f>
        <v>0</v>
      </c>
      <c r="Z97" s="1212" t="str">
        <f t="shared" si="10"/>
        <v>A</v>
      </c>
    </row>
    <row r="98" spans="1:26" x14ac:dyDescent="0.25">
      <c r="A98" s="1429" t="s">
        <v>6180</v>
      </c>
      <c r="B98" s="1339"/>
      <c r="C98" s="1279" t="str">
        <f t="shared" si="11"/>
        <v>A</v>
      </c>
      <c r="D98" s="1279" t="s">
        <v>4287</v>
      </c>
      <c r="E98" s="1279" t="s">
        <v>4286</v>
      </c>
      <c r="F98" s="1279">
        <v>90008433</v>
      </c>
      <c r="G98" s="1328">
        <f t="shared" si="12"/>
        <v>45474</v>
      </c>
      <c r="H98" s="1328">
        <f t="shared" si="2"/>
        <v>45838</v>
      </c>
      <c r="I98" s="1391" t="s">
        <v>6071</v>
      </c>
      <c r="O98" s="1450" cm="1">
        <f t="array" ref="O98">_xlfn.XLOOKUP("Latest",Jul_Perpetual_Calc_Input!$G$1:$T$1,_xlfn.XLOOKUP(Jul_Inputs_Calc!P98,Jul_Perpetual_Calc_Input!$D$8:$D$61,Jul_Perpetual_Calc_Input!$G$8:$T$61))</f>
        <v>6321.1</v>
      </c>
      <c r="P98" s="1451" t="s">
        <v>4389</v>
      </c>
      <c r="Q98" s="1279" t="str">
        <f>_xlfn.XLOOKUP(P98,unique_list!F:F,unique_list!P:P)</f>
        <v>INPUT-ND</v>
      </c>
      <c r="R98" s="1331"/>
      <c r="S98" s="1331"/>
      <c r="T98" s="1331"/>
      <c r="U98" s="1331"/>
      <c r="V98" s="1331"/>
      <c r="Y98" s="1272">
        <f>O98-_xlfn.XLOOKUP(P98,'Section A - Public Patients'!T:T,'Section A - Public Patients'!K:K)</f>
        <v>0</v>
      </c>
      <c r="Z98" s="1212" t="str">
        <f t="shared" si="10"/>
        <v>A</v>
      </c>
    </row>
    <row r="99" spans="1:26" x14ac:dyDescent="0.25">
      <c r="A99" s="1429" t="s">
        <v>6180</v>
      </c>
      <c r="B99" s="1339"/>
      <c r="C99" s="1279" t="str">
        <f t="shared" si="11"/>
        <v>A</v>
      </c>
      <c r="D99" s="1279" t="s">
        <v>4291</v>
      </c>
      <c r="E99" s="1279" t="s">
        <v>4290</v>
      </c>
      <c r="F99" s="1279">
        <v>90008445</v>
      </c>
      <c r="G99" s="1328">
        <f t="shared" si="12"/>
        <v>45474</v>
      </c>
      <c r="H99" s="1328">
        <f t="shared" si="2"/>
        <v>45838</v>
      </c>
      <c r="I99" s="1391" t="s">
        <v>6071</v>
      </c>
      <c r="O99" s="1450" cm="1">
        <f t="array" ref="O99">_xlfn.XLOOKUP("Latest",Jul_Perpetual_Calc_Input!$G$1:$T$1,_xlfn.XLOOKUP(Jul_Inputs_Calc!P99,Jul_Perpetual_Calc_Input!$D$8:$D$61,Jul_Perpetual_Calc_Input!$G$8:$T$61))</f>
        <v>5885.75</v>
      </c>
      <c r="P99" s="1451" t="s">
        <v>4390</v>
      </c>
      <c r="Q99" s="1279" t="str">
        <f>_xlfn.XLOOKUP(P99,unique_list!F:F,unique_list!P:P)</f>
        <v>INPUT-ND</v>
      </c>
      <c r="R99" s="1331"/>
      <c r="S99" s="1331"/>
      <c r="T99" s="1331"/>
      <c r="U99" s="1331"/>
      <c r="V99" s="1331"/>
      <c r="Y99" s="1272">
        <f>O99-_xlfn.XLOOKUP(P99,'Section A - Public Patients'!T:T,'Section A - Public Patients'!K:K)</f>
        <v>0</v>
      </c>
      <c r="Z99" s="1212" t="str">
        <f t="shared" si="10"/>
        <v>A</v>
      </c>
    </row>
    <row r="100" spans="1:26" x14ac:dyDescent="0.25">
      <c r="A100" s="1429" t="s">
        <v>6180</v>
      </c>
      <c r="B100" s="1339"/>
      <c r="C100" s="1279" t="str">
        <f t="shared" si="11"/>
        <v>A</v>
      </c>
      <c r="D100" s="1279" t="s">
        <v>4295</v>
      </c>
      <c r="E100" s="1279" t="s">
        <v>4294</v>
      </c>
      <c r="F100" s="1279">
        <v>90008457</v>
      </c>
      <c r="G100" s="1328">
        <f t="shared" si="12"/>
        <v>45474</v>
      </c>
      <c r="H100" s="1328">
        <f t="shared" si="2"/>
        <v>45838</v>
      </c>
      <c r="I100" s="1391" t="s">
        <v>6071</v>
      </c>
      <c r="O100" s="1450" cm="1">
        <f t="array" ref="O100">_xlfn.XLOOKUP("Latest",Jul_Perpetual_Calc_Input!$G$1:$T$1,_xlfn.XLOOKUP(Jul_Inputs_Calc!P100,Jul_Perpetual_Calc_Input!$D$8:$D$61,Jul_Perpetual_Calc_Input!$G$8:$T$61))</f>
        <v>1319.15</v>
      </c>
      <c r="P100" s="1451" t="s">
        <v>4391</v>
      </c>
      <c r="Q100" s="1279" t="str">
        <f>_xlfn.XLOOKUP(P100,unique_list!F:F,unique_list!P:P)</f>
        <v>INPUT-ND</v>
      </c>
      <c r="R100" s="1331"/>
      <c r="S100" s="1331"/>
      <c r="T100" s="1331"/>
      <c r="U100" s="1331"/>
      <c r="V100" s="1331"/>
      <c r="Y100" s="1272">
        <f>O100-_xlfn.XLOOKUP(P100,'Section A - Public Patients'!T:T,'Section A - Public Patients'!K:K)</f>
        <v>0</v>
      </c>
      <c r="Z100" s="1212" t="str">
        <f t="shared" si="10"/>
        <v>A</v>
      </c>
    </row>
    <row r="101" spans="1:26" x14ac:dyDescent="0.25">
      <c r="A101" s="1429" t="s">
        <v>6180</v>
      </c>
      <c r="B101" s="1339"/>
      <c r="C101" s="1279" t="str">
        <f t="shared" si="11"/>
        <v>A</v>
      </c>
      <c r="D101" s="1279" t="s">
        <v>4299</v>
      </c>
      <c r="E101" s="1279" t="s">
        <v>4298</v>
      </c>
      <c r="F101" s="1279">
        <v>90008104</v>
      </c>
      <c r="G101" s="1328">
        <f t="shared" si="12"/>
        <v>45474</v>
      </c>
      <c r="H101" s="1328">
        <f t="shared" si="2"/>
        <v>45838</v>
      </c>
      <c r="I101" s="1391" t="s">
        <v>6071</v>
      </c>
      <c r="O101" s="1450" cm="1">
        <f t="array" ref="O101">_xlfn.XLOOKUP("Latest",Jul_Perpetual_Calc_Input!$G$1:$T$1,_xlfn.XLOOKUP(Jul_Inputs_Calc!P101,Jul_Perpetual_Calc_Input!$D$8:$D$61,Jul_Perpetual_Calc_Input!$G$8:$T$61))</f>
        <v>1143.8500000000001</v>
      </c>
      <c r="P101" s="1451" t="s">
        <v>4392</v>
      </c>
      <c r="Q101" s="1279" t="str">
        <f>_xlfn.XLOOKUP(P101,unique_list!F:F,unique_list!P:P)</f>
        <v>INPUT-ND</v>
      </c>
      <c r="R101" s="1331"/>
      <c r="S101" s="1331"/>
      <c r="T101" s="1331"/>
      <c r="U101" s="1331"/>
      <c r="V101" s="1331"/>
      <c r="Y101" s="1272">
        <f>O101-_xlfn.XLOOKUP(P101,'Section A - Public Patients'!T:T,'Section A - Public Patients'!K:K)</f>
        <v>0</v>
      </c>
      <c r="Z101" s="1212" t="str">
        <f t="shared" si="10"/>
        <v>A</v>
      </c>
    </row>
    <row r="102" spans="1:26" x14ac:dyDescent="0.25">
      <c r="A102" s="1429" t="s">
        <v>6180</v>
      </c>
      <c r="B102" s="1339"/>
      <c r="C102" s="1279" t="str">
        <f t="shared" si="11"/>
        <v>A</v>
      </c>
      <c r="D102" s="1279" t="s">
        <v>4303</v>
      </c>
      <c r="E102" s="1279" t="s">
        <v>4302</v>
      </c>
      <c r="F102" s="1279">
        <v>90008097</v>
      </c>
      <c r="G102" s="1328">
        <f t="shared" si="12"/>
        <v>45474</v>
      </c>
      <c r="H102" s="1328">
        <f t="shared" si="2"/>
        <v>45838</v>
      </c>
      <c r="I102" s="1391" t="s">
        <v>6071</v>
      </c>
      <c r="O102" s="1450" cm="1">
        <f t="array" ref="O102">_xlfn.XLOOKUP("Latest",Jul_Perpetual_Calc_Input!$G$1:$T$1,_xlfn.XLOOKUP(Jul_Inputs_Calc!P102,Jul_Perpetual_Calc_Input!$D$8:$D$61,Jul_Perpetual_Calc_Input!$G$8:$T$61))</f>
        <v>4339.55</v>
      </c>
      <c r="P102" s="1451" t="s">
        <v>4393</v>
      </c>
      <c r="Q102" s="1279" t="str">
        <f>_xlfn.XLOOKUP(P102,unique_list!F:F,unique_list!P:P)</f>
        <v>INPUT-ND</v>
      </c>
      <c r="R102" s="1331"/>
      <c r="S102" s="1331"/>
      <c r="T102" s="1331"/>
      <c r="U102" s="1331"/>
      <c r="V102" s="1331"/>
      <c r="Y102" s="1272">
        <f>O102-_xlfn.XLOOKUP(P102,'Section A - Public Patients'!T:T,'Section A - Public Patients'!K:K)</f>
        <v>0</v>
      </c>
      <c r="Z102" s="1212" t="str">
        <f t="shared" si="10"/>
        <v>A</v>
      </c>
    </row>
    <row r="103" spans="1:26" x14ac:dyDescent="0.25">
      <c r="A103" s="1429" t="s">
        <v>6180</v>
      </c>
      <c r="B103" s="1339"/>
      <c r="C103" s="1279" t="str">
        <f t="shared" si="11"/>
        <v>A</v>
      </c>
      <c r="D103" s="1279" t="s">
        <v>4307</v>
      </c>
      <c r="E103" s="1279" t="s">
        <v>4306</v>
      </c>
      <c r="F103" s="1279">
        <v>90008109</v>
      </c>
      <c r="G103" s="1328">
        <f t="shared" si="12"/>
        <v>45474</v>
      </c>
      <c r="H103" s="1328">
        <f t="shared" si="2"/>
        <v>45838</v>
      </c>
      <c r="I103" s="1391" t="s">
        <v>6071</v>
      </c>
      <c r="O103" s="1450" cm="1">
        <f t="array" ref="O103">_xlfn.XLOOKUP("Latest",Jul_Perpetual_Calc_Input!$G$1:$T$1,_xlfn.XLOOKUP(Jul_Inputs_Calc!P103,Jul_Perpetual_Calc_Input!$D$8:$D$61,Jul_Perpetual_Calc_Input!$G$8:$T$61))</f>
        <v>3985.9</v>
      </c>
      <c r="P103" s="1451" t="s">
        <v>4394</v>
      </c>
      <c r="Q103" s="1279" t="str">
        <f>_xlfn.XLOOKUP(P103,unique_list!F:F,unique_list!P:P)</f>
        <v>INPUT-ND</v>
      </c>
      <c r="R103" s="1331"/>
      <c r="S103" s="1331"/>
      <c r="T103" s="1331"/>
      <c r="U103" s="1331"/>
      <c r="V103" s="1331"/>
      <c r="Y103" s="1272">
        <f>O103-_xlfn.XLOOKUP(P103,'Section A - Public Patients'!T:T,'Section A - Public Patients'!K:K)</f>
        <v>0</v>
      </c>
      <c r="Z103" s="1212" t="str">
        <f t="shared" si="10"/>
        <v>A</v>
      </c>
    </row>
    <row r="104" spans="1:26" x14ac:dyDescent="0.25">
      <c r="A104" s="1429" t="s">
        <v>6180</v>
      </c>
      <c r="B104" s="1339"/>
      <c r="C104" s="1279" t="str">
        <f t="shared" si="11"/>
        <v>A</v>
      </c>
      <c r="D104" s="1279" t="s">
        <v>4311</v>
      </c>
      <c r="E104" s="1279" t="s">
        <v>4310</v>
      </c>
      <c r="F104" s="1279">
        <v>90008121</v>
      </c>
      <c r="G104" s="1328">
        <f t="shared" si="12"/>
        <v>45474</v>
      </c>
      <c r="H104" s="1328">
        <f t="shared" si="2"/>
        <v>45838</v>
      </c>
      <c r="I104" s="1391" t="s">
        <v>6071</v>
      </c>
      <c r="O104" s="1450" cm="1">
        <f t="array" ref="O104">_xlfn.XLOOKUP("Latest",Jul_Perpetual_Calc_Input!$G$1:$T$1,_xlfn.XLOOKUP(Jul_Inputs_Calc!P104,Jul_Perpetual_Calc_Input!$D$8:$D$61,Jul_Perpetual_Calc_Input!$G$8:$T$61))</f>
        <v>2133.75</v>
      </c>
      <c r="P104" s="1451" t="s">
        <v>4395</v>
      </c>
      <c r="Q104" s="1279" t="str">
        <f>_xlfn.XLOOKUP(P104,unique_list!F:F,unique_list!P:P)</f>
        <v>INPUT-ND</v>
      </c>
      <c r="R104" s="1331"/>
      <c r="S104" s="1331"/>
      <c r="T104" s="1331"/>
      <c r="U104" s="1331"/>
      <c r="V104" s="1331"/>
      <c r="Y104" s="1272">
        <f>O104-_xlfn.XLOOKUP(P104,'Section A - Public Patients'!T:T,'Section A - Public Patients'!K:K)</f>
        <v>0</v>
      </c>
      <c r="Z104" s="1212" t="str">
        <f t="shared" si="10"/>
        <v>A</v>
      </c>
    </row>
    <row r="105" spans="1:26" x14ac:dyDescent="0.25">
      <c r="A105" s="1429" t="s">
        <v>6180</v>
      </c>
      <c r="B105" s="1339"/>
      <c r="C105" s="1279" t="str">
        <f t="shared" si="11"/>
        <v>A</v>
      </c>
      <c r="D105" s="1279" t="s">
        <v>4315</v>
      </c>
      <c r="E105" s="1279" t="s">
        <v>4314</v>
      </c>
      <c r="F105" s="1279">
        <v>90008475</v>
      </c>
      <c r="G105" s="1328">
        <f t="shared" si="12"/>
        <v>45474</v>
      </c>
      <c r="H105" s="1328">
        <f t="shared" si="2"/>
        <v>45838</v>
      </c>
      <c r="I105" s="1391" t="s">
        <v>6071</v>
      </c>
      <c r="O105" s="1450" cm="1">
        <f t="array" ref="O105">_xlfn.XLOOKUP("Latest",Jul_Perpetual_Calc_Input!$G$1:$T$1,_xlfn.XLOOKUP(Jul_Inputs_Calc!P105,Jul_Perpetual_Calc_Input!$D$8:$D$61,Jul_Perpetual_Calc_Input!$G$8:$T$61))</f>
        <v>2133.75</v>
      </c>
      <c r="P105" s="1451" t="s">
        <v>4396</v>
      </c>
      <c r="Q105" s="1279" t="str">
        <f>_xlfn.XLOOKUP(P105,unique_list!F:F,unique_list!P:P)</f>
        <v>INPUT-ND</v>
      </c>
      <c r="R105" s="1331"/>
      <c r="S105" s="1331"/>
      <c r="T105" s="1331"/>
      <c r="U105" s="1331"/>
      <c r="V105" s="1331"/>
      <c r="Y105" s="1272">
        <f>O105-_xlfn.XLOOKUP(P105,'Section A - Public Patients'!T:T,'Section A - Public Patients'!K:K)</f>
        <v>0</v>
      </c>
      <c r="Z105" s="1212" t="str">
        <f t="shared" si="10"/>
        <v>A</v>
      </c>
    </row>
    <row r="106" spans="1:26" x14ac:dyDescent="0.25">
      <c r="A106" s="1429" t="s">
        <v>6180</v>
      </c>
      <c r="B106" s="1339"/>
      <c r="C106" s="1279" t="str">
        <f t="shared" si="11"/>
        <v>A</v>
      </c>
      <c r="D106" s="1279" t="s">
        <v>4319</v>
      </c>
      <c r="E106" s="1279" t="s">
        <v>4318</v>
      </c>
      <c r="F106" s="1279">
        <v>90008397</v>
      </c>
      <c r="G106" s="1328">
        <f t="shared" si="12"/>
        <v>45474</v>
      </c>
      <c r="H106" s="1328">
        <f t="shared" si="2"/>
        <v>45838</v>
      </c>
      <c r="I106" s="1391" t="s">
        <v>6071</v>
      </c>
      <c r="O106" s="1450" cm="1">
        <f t="array" ref="O106">_xlfn.XLOOKUP("Latest",Jul_Perpetual_Calc_Input!$G$1:$T$1,_xlfn.XLOOKUP(Jul_Inputs_Calc!P106,Jul_Perpetual_Calc_Input!$D$8:$D$61,Jul_Perpetual_Calc_Input!$G$8:$T$61))</f>
        <v>1247.1000000000001</v>
      </c>
      <c r="P106" s="1451" t="s">
        <v>4397</v>
      </c>
      <c r="Q106" s="1279" t="str">
        <f>_xlfn.XLOOKUP(P106,unique_list!F:F,unique_list!P:P)</f>
        <v>INPUT-ND</v>
      </c>
      <c r="R106" s="1331"/>
      <c r="S106" s="1331"/>
      <c r="T106" s="1331"/>
      <c r="U106" s="1331"/>
      <c r="V106" s="1331"/>
      <c r="Y106" s="1272">
        <f>O106-_xlfn.XLOOKUP(P106,'Section A - Public Patients'!T:T,'Section A - Public Patients'!K:K)</f>
        <v>0</v>
      </c>
      <c r="Z106" s="1212" t="str">
        <f t="shared" si="10"/>
        <v>A</v>
      </c>
    </row>
    <row r="107" spans="1:26" x14ac:dyDescent="0.25">
      <c r="A107" s="1429"/>
      <c r="B107" s="1327"/>
      <c r="G107" s="1328"/>
      <c r="H107" s="1328"/>
      <c r="Z107" s="1212"/>
    </row>
    <row r="108" spans="1:26" x14ac:dyDescent="0.25">
      <c r="A108" s="1429"/>
      <c r="B108" s="1327"/>
      <c r="C108" s="1278" t="s">
        <v>4065</v>
      </c>
      <c r="D108" s="1341"/>
      <c r="G108" s="1328"/>
      <c r="H108" s="1328"/>
      <c r="O108" s="1330"/>
      <c r="R108" s="1318"/>
      <c r="S108" s="1318"/>
      <c r="T108" s="1318"/>
      <c r="U108" s="1318"/>
      <c r="V108" s="1318"/>
      <c r="Z108" s="1212"/>
    </row>
    <row r="109" spans="1:26" x14ac:dyDescent="0.25">
      <c r="A109" s="1429" t="s">
        <v>6035</v>
      </c>
      <c r="B109" s="1327" t="s">
        <v>6020</v>
      </c>
      <c r="C109" s="1279" t="str">
        <f t="shared" ref="C109:C172" si="13">LEFT(P109,1)</f>
        <v>B</v>
      </c>
      <c r="D109" s="1279" t="s">
        <v>76</v>
      </c>
      <c r="E109" s="1279" t="s">
        <v>75</v>
      </c>
      <c r="F109" s="1279">
        <v>90007138</v>
      </c>
      <c r="G109" s="1328">
        <f t="shared" ref="G109:G199" si="14">$H$3</f>
        <v>45474</v>
      </c>
      <c r="H109" s="1328">
        <f t="shared" ref="H109:H199" si="15">$H$4</f>
        <v>45838</v>
      </c>
      <c r="I109" s="1342" t="s">
        <v>5665</v>
      </c>
      <c r="O109" s="1330">
        <f t="shared" ref="O109:O140" si="16">_xlfn.XLOOKUP(R109,P:P,O:O)</f>
        <v>322</v>
      </c>
      <c r="P109" s="1305" t="s">
        <v>4720</v>
      </c>
      <c r="Q109" s="1279" t="str">
        <f>_xlfn.XLOOKUP(P109,unique_list!F:F,unique_list!P:P)</f>
        <v>LINKED</v>
      </c>
      <c r="R109" s="1318" t="str">
        <f>_xlfn.XLOOKUP(P109,unique_list!F:F,unique_list!Q:Q)</f>
        <v>B-1.1-002</v>
      </c>
      <c r="S109" s="1318"/>
      <c r="T109" s="1318"/>
      <c r="U109" s="1318"/>
      <c r="V109" s="1318"/>
      <c r="W109" s="1364" t="s">
        <v>6029</v>
      </c>
      <c r="X109" s="1364" t="s">
        <v>6034</v>
      </c>
      <c r="Y109" s="1272">
        <f>O109-_xlfn.XLOOKUP(P109,'Section B - Private Patients'!T:T,'Section B - Private Patients'!K:K)</f>
        <v>0</v>
      </c>
      <c r="Z109" s="1212" t="str">
        <f t="shared" si="10"/>
        <v>B</v>
      </c>
    </row>
    <row r="110" spans="1:26" x14ac:dyDescent="0.25">
      <c r="A110" s="1429" t="s">
        <v>6035</v>
      </c>
      <c r="B110" s="1327" t="s">
        <v>6020</v>
      </c>
      <c r="C110" s="1279" t="str">
        <f t="shared" si="13"/>
        <v>B</v>
      </c>
      <c r="D110" s="1279" t="s">
        <v>78</v>
      </c>
      <c r="E110" s="1279" t="s">
        <v>77</v>
      </c>
      <c r="F110" s="1279">
        <v>90006357</v>
      </c>
      <c r="G110" s="1328">
        <f t="shared" si="14"/>
        <v>45474</v>
      </c>
      <c r="H110" s="1328">
        <f t="shared" si="15"/>
        <v>45838</v>
      </c>
      <c r="I110" s="1342" t="s">
        <v>5665</v>
      </c>
      <c r="O110" s="1330">
        <f t="shared" si="16"/>
        <v>322</v>
      </c>
      <c r="P110" s="1305" t="s">
        <v>4721</v>
      </c>
      <c r="Q110" s="1279" t="str">
        <f>_xlfn.XLOOKUP(P110,unique_list!F:F,unique_list!P:P)</f>
        <v>LINKED</v>
      </c>
      <c r="R110" s="1318" t="str">
        <f>_xlfn.XLOOKUP(P110,unique_list!F:F,unique_list!Q:Q)</f>
        <v>B-1.1-002</v>
      </c>
      <c r="S110" s="1318"/>
      <c r="T110" s="1318"/>
      <c r="U110" s="1318"/>
      <c r="V110" s="1318"/>
      <c r="W110" s="1364" t="s">
        <v>6029</v>
      </c>
      <c r="X110" s="1364" t="s">
        <v>6034</v>
      </c>
      <c r="Y110" s="1272">
        <f>O110-_xlfn.XLOOKUP(P110,'Section B - Private Patients'!T:T,'Section B - Private Patients'!K:K)</f>
        <v>0</v>
      </c>
      <c r="Z110" s="1212" t="str">
        <f t="shared" si="10"/>
        <v>B</v>
      </c>
    </row>
    <row r="111" spans="1:26" x14ac:dyDescent="0.25">
      <c r="A111" s="1429" t="s">
        <v>6035</v>
      </c>
      <c r="B111" s="1327" t="s">
        <v>6020</v>
      </c>
      <c r="C111" s="1279" t="str">
        <f t="shared" si="13"/>
        <v>B</v>
      </c>
      <c r="D111" s="1279" t="s">
        <v>80</v>
      </c>
      <c r="E111" s="1279" t="s">
        <v>79</v>
      </c>
      <c r="F111" s="1279">
        <v>90007139</v>
      </c>
      <c r="G111" s="1328">
        <f t="shared" si="14"/>
        <v>45474</v>
      </c>
      <c r="H111" s="1328">
        <f t="shared" si="15"/>
        <v>45838</v>
      </c>
      <c r="I111" s="1342" t="s">
        <v>5665</v>
      </c>
      <c r="O111" s="1330">
        <f t="shared" si="16"/>
        <v>322</v>
      </c>
      <c r="P111" s="1305" t="s">
        <v>4722</v>
      </c>
      <c r="Q111" s="1279" t="str">
        <f>_xlfn.XLOOKUP(P111,unique_list!F:F,unique_list!P:P)</f>
        <v>LINKED</v>
      </c>
      <c r="R111" s="1318" t="str">
        <f>_xlfn.XLOOKUP(P111,unique_list!F:F,unique_list!Q:Q)</f>
        <v>B-1.1-002</v>
      </c>
      <c r="S111" s="1318"/>
      <c r="T111" s="1318"/>
      <c r="U111" s="1318"/>
      <c r="V111" s="1318"/>
      <c r="W111" s="1364" t="s">
        <v>6029</v>
      </c>
      <c r="X111" s="1364" t="s">
        <v>6034</v>
      </c>
      <c r="Y111" s="1272">
        <f>O111-_xlfn.XLOOKUP(P111,'Section B - Private Patients'!T:T,'Section B - Private Patients'!K:K)</f>
        <v>0</v>
      </c>
      <c r="Z111" s="1212" t="str">
        <f t="shared" si="10"/>
        <v>B</v>
      </c>
    </row>
    <row r="112" spans="1:26" x14ac:dyDescent="0.25">
      <c r="A112" s="1429" t="s">
        <v>6035</v>
      </c>
      <c r="B112" s="1327" t="s">
        <v>6020</v>
      </c>
      <c r="C112" s="1279" t="str">
        <f t="shared" si="13"/>
        <v>B</v>
      </c>
      <c r="D112" s="1279" t="s">
        <v>98</v>
      </c>
      <c r="E112" s="1279" t="s">
        <v>97</v>
      </c>
      <c r="F112" s="1279">
        <v>90005967</v>
      </c>
      <c r="G112" s="1328">
        <f t="shared" si="14"/>
        <v>45474</v>
      </c>
      <c r="H112" s="1328">
        <f t="shared" si="15"/>
        <v>45838</v>
      </c>
      <c r="I112" s="1342" t="s">
        <v>5665</v>
      </c>
      <c r="O112" s="1330">
        <f t="shared" si="16"/>
        <v>322</v>
      </c>
      <c r="P112" s="1305" t="s">
        <v>4729</v>
      </c>
      <c r="Q112" s="1279" t="str">
        <f>_xlfn.XLOOKUP(P112,unique_list!F:F,unique_list!P:P)</f>
        <v>LINKED</v>
      </c>
      <c r="R112" s="1318" t="str">
        <f>_xlfn.XLOOKUP(P112,unique_list!F:F,unique_list!Q:Q)</f>
        <v>B-1.1-002</v>
      </c>
      <c r="S112" s="1318"/>
      <c r="T112" s="1318"/>
      <c r="U112" s="1318"/>
      <c r="V112" s="1318"/>
      <c r="W112" s="1364" t="s">
        <v>6035</v>
      </c>
      <c r="X112" s="1364"/>
      <c r="Y112" s="1272">
        <f>O112-_xlfn.XLOOKUP(P112,'Section B - Private Patients'!T:T,'Section B - Private Patients'!K:K)</f>
        <v>0</v>
      </c>
      <c r="Z112" s="1212" t="str">
        <f t="shared" si="10"/>
        <v>B</v>
      </c>
    </row>
    <row r="113" spans="1:26" x14ac:dyDescent="0.25">
      <c r="A113" s="1429" t="s">
        <v>6035</v>
      </c>
      <c r="B113" s="1327" t="s">
        <v>6020</v>
      </c>
      <c r="C113" s="1279" t="str">
        <f t="shared" si="13"/>
        <v>B</v>
      </c>
      <c r="D113" s="1279" t="s">
        <v>101</v>
      </c>
      <c r="E113" s="1279" t="s">
        <v>100</v>
      </c>
      <c r="F113" s="1279">
        <v>90007142</v>
      </c>
      <c r="G113" s="1328">
        <f t="shared" si="14"/>
        <v>45474</v>
      </c>
      <c r="H113" s="1328">
        <f t="shared" si="15"/>
        <v>45838</v>
      </c>
      <c r="I113" s="1342" t="s">
        <v>5665</v>
      </c>
      <c r="O113" s="1330">
        <f t="shared" si="16"/>
        <v>322</v>
      </c>
      <c r="P113" s="1305" t="s">
        <v>4730</v>
      </c>
      <c r="Q113" s="1279" t="str">
        <f>_xlfn.XLOOKUP(P113,unique_list!F:F,unique_list!P:P)</f>
        <v>LINKED</v>
      </c>
      <c r="R113" s="1318" t="str">
        <f>_xlfn.XLOOKUP(P113,unique_list!F:F,unique_list!Q:Q)</f>
        <v>B-1.1-002</v>
      </c>
      <c r="S113" s="1318"/>
      <c r="T113" s="1318"/>
      <c r="U113" s="1318"/>
      <c r="V113" s="1318"/>
      <c r="W113" s="1364" t="s">
        <v>6035</v>
      </c>
      <c r="X113" s="1364" t="s">
        <v>6034</v>
      </c>
      <c r="Y113" s="1272">
        <f>O113-_xlfn.XLOOKUP(P113,'Section B - Private Patients'!T:T,'Section B - Private Patients'!K:K)</f>
        <v>0</v>
      </c>
      <c r="Z113" s="1212" t="str">
        <f t="shared" si="10"/>
        <v>B</v>
      </c>
    </row>
    <row r="114" spans="1:26" x14ac:dyDescent="0.25">
      <c r="A114" s="1429" t="s">
        <v>6035</v>
      </c>
      <c r="B114" s="1327" t="s">
        <v>6020</v>
      </c>
      <c r="C114" s="1279" t="str">
        <f t="shared" si="13"/>
        <v>B</v>
      </c>
      <c r="D114" s="1279" t="s">
        <v>103</v>
      </c>
      <c r="E114" s="1279" t="s">
        <v>102</v>
      </c>
      <c r="F114" s="1279">
        <v>90006359</v>
      </c>
      <c r="G114" s="1328">
        <f t="shared" si="14"/>
        <v>45474</v>
      </c>
      <c r="H114" s="1328">
        <f t="shared" si="15"/>
        <v>45838</v>
      </c>
      <c r="I114" s="1342" t="s">
        <v>5665</v>
      </c>
      <c r="O114" s="1330">
        <f t="shared" si="16"/>
        <v>322</v>
      </c>
      <c r="P114" s="1305" t="s">
        <v>4731</v>
      </c>
      <c r="Q114" s="1279" t="str">
        <f>_xlfn.XLOOKUP(P114,unique_list!F:F,unique_list!P:P)</f>
        <v>LINKED</v>
      </c>
      <c r="R114" s="1318" t="str">
        <f>_xlfn.XLOOKUP(P114,unique_list!F:F,unique_list!Q:Q)</f>
        <v>B-1.1-002</v>
      </c>
      <c r="S114" s="1318"/>
      <c r="T114" s="1318"/>
      <c r="U114" s="1318"/>
      <c r="V114" s="1318"/>
      <c r="W114" s="1364" t="s">
        <v>6035</v>
      </c>
      <c r="X114" s="1364" t="s">
        <v>6034</v>
      </c>
      <c r="Y114" s="1272">
        <f>O114-_xlfn.XLOOKUP(P114,'Section B - Private Patients'!T:T,'Section B - Private Patients'!K:K)</f>
        <v>0</v>
      </c>
      <c r="Z114" s="1212" t="str">
        <f t="shared" si="10"/>
        <v>B</v>
      </c>
    </row>
    <row r="115" spans="1:26" x14ac:dyDescent="0.25">
      <c r="A115" s="1429" t="s">
        <v>6035</v>
      </c>
      <c r="B115" s="1327" t="s">
        <v>6020</v>
      </c>
      <c r="C115" s="1279" t="str">
        <f t="shared" si="13"/>
        <v>B</v>
      </c>
      <c r="D115" s="1279" t="s">
        <v>105</v>
      </c>
      <c r="E115" s="1279" t="s">
        <v>104</v>
      </c>
      <c r="F115" s="1279">
        <v>90007143</v>
      </c>
      <c r="G115" s="1328">
        <f t="shared" si="14"/>
        <v>45474</v>
      </c>
      <c r="H115" s="1328">
        <f t="shared" si="15"/>
        <v>45838</v>
      </c>
      <c r="I115" s="1342" t="s">
        <v>5665</v>
      </c>
      <c r="O115" s="1330">
        <f t="shared" si="16"/>
        <v>322</v>
      </c>
      <c r="P115" s="1305" t="s">
        <v>4732</v>
      </c>
      <c r="Q115" s="1279" t="str">
        <f>_xlfn.XLOOKUP(P115,unique_list!F:F,unique_list!P:P)</f>
        <v>LINKED</v>
      </c>
      <c r="R115" s="1318" t="str">
        <f>_xlfn.XLOOKUP(P115,unique_list!F:F,unique_list!Q:Q)</f>
        <v>B-1.1-002</v>
      </c>
      <c r="S115" s="1318"/>
      <c r="T115" s="1318"/>
      <c r="U115" s="1318"/>
      <c r="V115" s="1318"/>
      <c r="W115" s="1364" t="s">
        <v>6035</v>
      </c>
      <c r="X115" s="1364" t="s">
        <v>6034</v>
      </c>
      <c r="Y115" s="1272">
        <f>O115-_xlfn.XLOOKUP(P115,'Section B - Private Patients'!T:T,'Section B - Private Patients'!K:K)</f>
        <v>0</v>
      </c>
      <c r="Z115" s="1212" t="str">
        <f t="shared" si="10"/>
        <v>B</v>
      </c>
    </row>
    <row r="116" spans="1:26" x14ac:dyDescent="0.25">
      <c r="A116" s="1429" t="s">
        <v>6035</v>
      </c>
      <c r="B116" s="1327" t="s">
        <v>6020</v>
      </c>
      <c r="C116" s="1279" t="str">
        <f t="shared" si="13"/>
        <v>B</v>
      </c>
      <c r="D116" s="1279" t="s">
        <v>107</v>
      </c>
      <c r="E116" s="1279" t="s">
        <v>106</v>
      </c>
      <c r="F116" s="1279">
        <v>90005600</v>
      </c>
      <c r="G116" s="1328">
        <f t="shared" si="14"/>
        <v>45474</v>
      </c>
      <c r="H116" s="1328">
        <f t="shared" si="15"/>
        <v>45838</v>
      </c>
      <c r="I116" s="1342" t="s">
        <v>5665</v>
      </c>
      <c r="O116" s="1330">
        <f t="shared" si="16"/>
        <v>322</v>
      </c>
      <c r="P116" s="1305" t="s">
        <v>4733</v>
      </c>
      <c r="Q116" s="1279" t="str">
        <f>_xlfn.XLOOKUP(P116,unique_list!F:F,unique_list!P:P)</f>
        <v>LINKED</v>
      </c>
      <c r="R116" s="1318" t="str">
        <f>_xlfn.XLOOKUP(P116,unique_list!F:F,unique_list!Q:Q)</f>
        <v>B-1.1-002</v>
      </c>
      <c r="S116" s="1318"/>
      <c r="T116" s="1318"/>
      <c r="U116" s="1318"/>
      <c r="V116" s="1318"/>
      <c r="W116" s="1364" t="s">
        <v>6035</v>
      </c>
      <c r="X116" s="1364" t="s">
        <v>6034</v>
      </c>
      <c r="Y116" s="1272">
        <f>O116-_xlfn.XLOOKUP(P116,'Section B - Private Patients'!T:T,'Section B - Private Patients'!K:K)</f>
        <v>0</v>
      </c>
      <c r="Z116" s="1212" t="str">
        <f t="shared" si="10"/>
        <v>B</v>
      </c>
    </row>
    <row r="117" spans="1:26" x14ac:dyDescent="0.25">
      <c r="A117" s="1429" t="s">
        <v>6035</v>
      </c>
      <c r="B117" s="1327" t="s">
        <v>6020</v>
      </c>
      <c r="C117" s="1279" t="str">
        <f t="shared" si="13"/>
        <v>B</v>
      </c>
      <c r="D117" s="1279" t="s">
        <v>109</v>
      </c>
      <c r="E117" s="1279" t="s">
        <v>108</v>
      </c>
      <c r="F117" s="1279">
        <v>90007640</v>
      </c>
      <c r="G117" s="1328">
        <f t="shared" si="14"/>
        <v>45474</v>
      </c>
      <c r="H117" s="1328">
        <f t="shared" si="15"/>
        <v>45838</v>
      </c>
      <c r="I117" s="1342" t="s">
        <v>5665</v>
      </c>
      <c r="O117" s="1330">
        <f t="shared" si="16"/>
        <v>365</v>
      </c>
      <c r="P117" s="1305" t="s">
        <v>4734</v>
      </c>
      <c r="Q117" s="1279" t="str">
        <f>_xlfn.XLOOKUP(P117,unique_list!F:F,unique_list!P:P)</f>
        <v>LINKED</v>
      </c>
      <c r="R117" s="1318" t="str">
        <f>_xlfn.XLOOKUP(P117,unique_list!F:F,unique_list!Q:Q)</f>
        <v>B-1.1-006</v>
      </c>
      <c r="S117" s="1318"/>
      <c r="T117" s="1318"/>
      <c r="U117" s="1318"/>
      <c r="V117" s="1318"/>
      <c r="W117" s="1364" t="s">
        <v>6035</v>
      </c>
      <c r="X117" s="1364"/>
      <c r="Y117" s="1272">
        <f>O117-_xlfn.XLOOKUP(P117,'Section B - Private Patients'!T:T,'Section B - Private Patients'!K:K)</f>
        <v>0</v>
      </c>
      <c r="Z117" s="1212" t="str">
        <f t="shared" si="10"/>
        <v>B</v>
      </c>
    </row>
    <row r="118" spans="1:26" x14ac:dyDescent="0.25">
      <c r="A118" s="1429" t="s">
        <v>6035</v>
      </c>
      <c r="B118" s="1327" t="s">
        <v>6020</v>
      </c>
      <c r="C118" s="1279" t="str">
        <f t="shared" si="13"/>
        <v>B</v>
      </c>
      <c r="D118" s="1279" t="s">
        <v>112</v>
      </c>
      <c r="E118" s="1279" t="s">
        <v>111</v>
      </c>
      <c r="F118" s="1279">
        <v>90007144</v>
      </c>
      <c r="G118" s="1328">
        <f t="shared" si="14"/>
        <v>45474</v>
      </c>
      <c r="H118" s="1328">
        <f t="shared" si="15"/>
        <v>45838</v>
      </c>
      <c r="I118" s="1342" t="s">
        <v>5665</v>
      </c>
      <c r="O118" s="1330">
        <f t="shared" si="16"/>
        <v>365</v>
      </c>
      <c r="P118" s="1305" t="s">
        <v>4735</v>
      </c>
      <c r="Q118" s="1279" t="str">
        <f>_xlfn.XLOOKUP(P118,unique_list!F:F,unique_list!P:P)</f>
        <v>LINKED</v>
      </c>
      <c r="R118" s="1318" t="str">
        <f>_xlfn.XLOOKUP(P118,unique_list!F:F,unique_list!Q:Q)</f>
        <v>B-1.1-006</v>
      </c>
      <c r="S118" s="1318"/>
      <c r="T118" s="1318"/>
      <c r="U118" s="1318"/>
      <c r="V118" s="1318"/>
      <c r="W118" s="1364" t="s">
        <v>6035</v>
      </c>
      <c r="X118" s="1364" t="s">
        <v>6030</v>
      </c>
      <c r="Y118" s="1272">
        <f>O118-_xlfn.XLOOKUP(P118,'Section B - Private Patients'!T:T,'Section B - Private Patients'!K:K)</f>
        <v>0</v>
      </c>
      <c r="Z118" s="1212" t="str">
        <f t="shared" si="10"/>
        <v>B</v>
      </c>
    </row>
    <row r="119" spans="1:26" x14ac:dyDescent="0.25">
      <c r="A119" s="1429" t="s">
        <v>6035</v>
      </c>
      <c r="B119" s="1327" t="s">
        <v>6020</v>
      </c>
      <c r="C119" s="1279" t="str">
        <f t="shared" si="13"/>
        <v>B</v>
      </c>
      <c r="D119" s="1279" t="s">
        <v>114</v>
      </c>
      <c r="E119" s="1279" t="s">
        <v>113</v>
      </c>
      <c r="F119" s="1279">
        <v>90006360</v>
      </c>
      <c r="G119" s="1328">
        <f t="shared" si="14"/>
        <v>45474</v>
      </c>
      <c r="H119" s="1328">
        <f t="shared" si="15"/>
        <v>45838</v>
      </c>
      <c r="I119" s="1342" t="s">
        <v>5665</v>
      </c>
      <c r="O119" s="1330">
        <f t="shared" si="16"/>
        <v>399</v>
      </c>
      <c r="P119" s="1305" t="s">
        <v>4736</v>
      </c>
      <c r="Q119" s="1279" t="str">
        <f>_xlfn.XLOOKUP(P119,unique_list!F:F,unique_list!P:P)</f>
        <v>LINKED</v>
      </c>
      <c r="R119" s="1318" t="str">
        <f>_xlfn.XLOOKUP(P119,unique_list!F:F,unique_list!Q:Q)</f>
        <v>B-1.1-007</v>
      </c>
      <c r="S119" s="1318"/>
      <c r="T119" s="1318"/>
      <c r="U119" s="1318"/>
      <c r="V119" s="1318"/>
      <c r="W119" s="1364" t="s">
        <v>6035</v>
      </c>
      <c r="X119" s="1364"/>
      <c r="Y119" s="1272">
        <f>O119-_xlfn.XLOOKUP(P119,'Section B - Private Patients'!T:T,'Section B - Private Patients'!K:K)</f>
        <v>0</v>
      </c>
      <c r="Z119" s="1212" t="str">
        <f t="shared" si="10"/>
        <v>B</v>
      </c>
    </row>
    <row r="120" spans="1:26" x14ac:dyDescent="0.25">
      <c r="A120" s="1429" t="s">
        <v>6035</v>
      </c>
      <c r="B120" s="1327" t="s">
        <v>6020</v>
      </c>
      <c r="C120" s="1279" t="str">
        <f t="shared" si="13"/>
        <v>B</v>
      </c>
      <c r="D120" s="1279" t="s">
        <v>117</v>
      </c>
      <c r="E120" s="1279" t="s">
        <v>116</v>
      </c>
      <c r="F120" s="1279">
        <v>90007145</v>
      </c>
      <c r="G120" s="1328">
        <f t="shared" si="14"/>
        <v>45474</v>
      </c>
      <c r="H120" s="1328">
        <f t="shared" si="15"/>
        <v>45838</v>
      </c>
      <c r="I120" s="1342" t="s">
        <v>5665</v>
      </c>
      <c r="O120" s="1330">
        <f t="shared" si="16"/>
        <v>399</v>
      </c>
      <c r="P120" s="1305" t="s">
        <v>4737</v>
      </c>
      <c r="Q120" s="1279" t="str">
        <f>_xlfn.XLOOKUP(P120,unique_list!F:F,unique_list!P:P)</f>
        <v>LINKED</v>
      </c>
      <c r="R120" s="1318" t="str">
        <f>_xlfn.XLOOKUP(P120,unique_list!F:F,unique_list!Q:Q)</f>
        <v>B-1.1-007</v>
      </c>
      <c r="S120" s="1318"/>
      <c r="T120" s="1318"/>
      <c r="U120" s="1318"/>
      <c r="V120" s="1318"/>
      <c r="W120" s="1364" t="s">
        <v>6035</v>
      </c>
      <c r="X120" s="1364" t="s">
        <v>6031</v>
      </c>
      <c r="Y120" s="1272">
        <f>O120-_xlfn.XLOOKUP(P120,'Section B - Private Patients'!T:T,'Section B - Private Patients'!K:K)</f>
        <v>0</v>
      </c>
      <c r="Z120" s="1212" t="str">
        <f t="shared" si="10"/>
        <v>B</v>
      </c>
    </row>
    <row r="121" spans="1:26" x14ac:dyDescent="0.25">
      <c r="A121" s="1429" t="s">
        <v>6035</v>
      </c>
      <c r="B121" s="1327" t="s">
        <v>6020</v>
      </c>
      <c r="C121" s="1279" t="str">
        <f t="shared" si="13"/>
        <v>B</v>
      </c>
      <c r="D121" s="1279" t="s">
        <v>119</v>
      </c>
      <c r="E121" s="1279" t="s">
        <v>118</v>
      </c>
      <c r="F121" s="1279">
        <v>90005968</v>
      </c>
      <c r="G121" s="1328">
        <f t="shared" si="14"/>
        <v>45474</v>
      </c>
      <c r="H121" s="1328">
        <f t="shared" si="15"/>
        <v>45838</v>
      </c>
      <c r="I121" s="1342" t="s">
        <v>5665</v>
      </c>
      <c r="O121" s="1330">
        <f t="shared" si="16"/>
        <v>447</v>
      </c>
      <c r="P121" s="1305" t="s">
        <v>4738</v>
      </c>
      <c r="Q121" s="1279" t="str">
        <f>_xlfn.XLOOKUP(P121,unique_list!F:F,unique_list!P:P)</f>
        <v>LINKED</v>
      </c>
      <c r="R121" s="1318" t="str">
        <f>_xlfn.XLOOKUP(P121,unique_list!F:F,unique_list!Q:Q)</f>
        <v>B-1.1-008</v>
      </c>
      <c r="S121" s="1318"/>
      <c r="T121" s="1318"/>
      <c r="U121" s="1318"/>
      <c r="V121" s="1318"/>
      <c r="W121" s="1364" t="s">
        <v>6035</v>
      </c>
      <c r="X121" s="1364"/>
      <c r="Y121" s="1272">
        <f>O121-_xlfn.XLOOKUP(P121,'Section B - Private Patients'!T:T,'Section B - Private Patients'!K:K)</f>
        <v>0</v>
      </c>
      <c r="Z121" s="1212" t="str">
        <f t="shared" si="10"/>
        <v>B</v>
      </c>
    </row>
    <row r="122" spans="1:26" x14ac:dyDescent="0.25">
      <c r="A122" s="1429" t="s">
        <v>6035</v>
      </c>
      <c r="B122" s="1327" t="s">
        <v>6020</v>
      </c>
      <c r="C122" s="1279" t="str">
        <f t="shared" si="13"/>
        <v>B</v>
      </c>
      <c r="D122" s="1279" t="s">
        <v>122</v>
      </c>
      <c r="E122" s="1279" t="s">
        <v>121</v>
      </c>
      <c r="F122" s="1279">
        <v>90007146</v>
      </c>
      <c r="G122" s="1328">
        <f t="shared" si="14"/>
        <v>45474</v>
      </c>
      <c r="H122" s="1328">
        <f t="shared" si="15"/>
        <v>45838</v>
      </c>
      <c r="I122" s="1342" t="s">
        <v>5665</v>
      </c>
      <c r="O122" s="1330">
        <f t="shared" si="16"/>
        <v>447</v>
      </c>
      <c r="P122" s="1305" t="s">
        <v>4739</v>
      </c>
      <c r="Q122" s="1279" t="str">
        <f>_xlfn.XLOOKUP(P122,unique_list!F:F,unique_list!P:P)</f>
        <v>LINKED</v>
      </c>
      <c r="R122" s="1318" t="str">
        <f>_xlfn.XLOOKUP(P122,unique_list!F:F,unique_list!Q:Q)</f>
        <v>B-1.1-008</v>
      </c>
      <c r="S122" s="1318"/>
      <c r="T122" s="1318"/>
      <c r="U122" s="1318"/>
      <c r="V122" s="1318"/>
      <c r="W122" s="1364" t="s">
        <v>6035</v>
      </c>
      <c r="X122" s="1364" t="s">
        <v>6032</v>
      </c>
      <c r="Y122" s="1272">
        <f>O122-_xlfn.XLOOKUP(P122,'Section B - Private Patients'!T:T,'Section B - Private Patients'!K:K)</f>
        <v>0</v>
      </c>
      <c r="Z122" s="1212" t="str">
        <f t="shared" si="10"/>
        <v>B</v>
      </c>
    </row>
    <row r="123" spans="1:26" x14ac:dyDescent="0.25">
      <c r="A123" s="1429" t="s">
        <v>6035</v>
      </c>
      <c r="B123" s="1327" t="s">
        <v>6020</v>
      </c>
      <c r="C123" s="1279" t="str">
        <f t="shared" si="13"/>
        <v>B</v>
      </c>
      <c r="D123" s="1279" t="s">
        <v>126</v>
      </c>
      <c r="E123" s="1279" t="s">
        <v>125</v>
      </c>
      <c r="F123" s="1279">
        <v>90006361</v>
      </c>
      <c r="G123" s="1328">
        <f t="shared" si="14"/>
        <v>45474</v>
      </c>
      <c r="H123" s="1328">
        <f t="shared" si="15"/>
        <v>45838</v>
      </c>
      <c r="I123" s="1342" t="s">
        <v>5665</v>
      </c>
      <c r="O123" s="1330">
        <f t="shared" si="16"/>
        <v>447</v>
      </c>
      <c r="P123" s="1305" t="s">
        <v>4740</v>
      </c>
      <c r="Q123" s="1279" t="str">
        <f>_xlfn.XLOOKUP(P123,unique_list!F:F,unique_list!P:P)</f>
        <v>LINKED</v>
      </c>
      <c r="R123" s="1318" t="str">
        <f>_xlfn.XLOOKUP(P123,unique_list!F:F,unique_list!Q:Q)</f>
        <v>B-1.1-008</v>
      </c>
      <c r="S123" s="1318"/>
      <c r="T123" s="1318"/>
      <c r="U123" s="1318"/>
      <c r="V123" s="1318"/>
      <c r="W123" s="1364" t="s">
        <v>6035</v>
      </c>
      <c r="X123" s="1364"/>
      <c r="Y123" s="1272">
        <f>O123-_xlfn.XLOOKUP(P123,'Section B - Private Patients'!T:T,'Section B - Private Patients'!K:K)</f>
        <v>0</v>
      </c>
      <c r="Z123" s="1212" t="str">
        <f t="shared" si="10"/>
        <v>B</v>
      </c>
    </row>
    <row r="124" spans="1:26" x14ac:dyDescent="0.25">
      <c r="A124" s="1429" t="s">
        <v>6035</v>
      </c>
      <c r="B124" s="1327" t="s">
        <v>6020</v>
      </c>
      <c r="C124" s="1279" t="str">
        <f t="shared" si="13"/>
        <v>B</v>
      </c>
      <c r="D124" s="1279" t="s">
        <v>124</v>
      </c>
      <c r="E124" s="1279" t="s">
        <v>123</v>
      </c>
      <c r="F124" s="1279">
        <v>90007147</v>
      </c>
      <c r="G124" s="1328">
        <f t="shared" si="14"/>
        <v>45474</v>
      </c>
      <c r="H124" s="1328">
        <f t="shared" si="15"/>
        <v>45838</v>
      </c>
      <c r="I124" s="1342" t="s">
        <v>5665</v>
      </c>
      <c r="O124" s="1330">
        <f t="shared" si="16"/>
        <v>322</v>
      </c>
      <c r="P124" s="1305" t="s">
        <v>4741</v>
      </c>
      <c r="Q124" s="1279" t="str">
        <f>_xlfn.XLOOKUP(P124,unique_list!F:F,unique_list!P:P)</f>
        <v>LINKED</v>
      </c>
      <c r="R124" s="1318" t="str">
        <f>_xlfn.XLOOKUP(P124,unique_list!F:F,unique_list!Q:Q)</f>
        <v>B-1.1-002</v>
      </c>
      <c r="S124" s="1318"/>
      <c r="T124" s="1318"/>
      <c r="U124" s="1318"/>
      <c r="V124" s="1318"/>
      <c r="W124" s="1364" t="s">
        <v>6035</v>
      </c>
      <c r="X124" s="1364"/>
      <c r="Y124" s="1272">
        <f>O124-_xlfn.XLOOKUP(P124,'Section B - Private Patients'!T:T,'Section B - Private Patients'!K:K)</f>
        <v>0</v>
      </c>
      <c r="Z124" s="1212" t="str">
        <f t="shared" si="10"/>
        <v>B</v>
      </c>
    </row>
    <row r="125" spans="1:26" x14ac:dyDescent="0.25">
      <c r="A125" s="1429" t="s">
        <v>6035</v>
      </c>
      <c r="B125" s="1327" t="s">
        <v>6020</v>
      </c>
      <c r="C125" s="1279" t="str">
        <f t="shared" si="13"/>
        <v>B</v>
      </c>
      <c r="D125" s="1279" t="s">
        <v>128</v>
      </c>
      <c r="E125" s="1279" t="s">
        <v>127</v>
      </c>
      <c r="F125" s="1279">
        <v>90005772</v>
      </c>
      <c r="G125" s="1328">
        <f t="shared" si="14"/>
        <v>45474</v>
      </c>
      <c r="H125" s="1328">
        <f t="shared" si="15"/>
        <v>45838</v>
      </c>
      <c r="I125" s="1342" t="s">
        <v>5665</v>
      </c>
      <c r="O125" s="1330">
        <f t="shared" si="16"/>
        <v>447</v>
      </c>
      <c r="P125" s="1305" t="s">
        <v>4742</v>
      </c>
      <c r="Q125" s="1279" t="str">
        <f>_xlfn.XLOOKUP(P125,unique_list!F:F,unique_list!P:P)</f>
        <v>LINKED</v>
      </c>
      <c r="R125" s="1318" t="str">
        <f>_xlfn.XLOOKUP(P125,unique_list!F:F,unique_list!Q:Q)</f>
        <v>B-1.1-008</v>
      </c>
      <c r="S125" s="1318"/>
      <c r="T125" s="1318"/>
      <c r="U125" s="1318"/>
      <c r="V125" s="1318"/>
      <c r="W125" s="1364" t="s">
        <v>6035</v>
      </c>
      <c r="X125" s="1364" t="s">
        <v>6036</v>
      </c>
      <c r="Y125" s="1272">
        <f>O125-_xlfn.XLOOKUP(P125,'Section B - Private Patients'!T:T,'Section B - Private Patients'!K:K)</f>
        <v>0</v>
      </c>
      <c r="Z125" s="1212" t="str">
        <f t="shared" si="10"/>
        <v>B</v>
      </c>
    </row>
    <row r="126" spans="1:26" x14ac:dyDescent="0.25">
      <c r="A126" s="1429" t="s">
        <v>6035</v>
      </c>
      <c r="B126" s="1327" t="s">
        <v>6020</v>
      </c>
      <c r="C126" s="1279" t="str">
        <f t="shared" si="13"/>
        <v>B</v>
      </c>
      <c r="D126" s="1279" t="s">
        <v>130</v>
      </c>
      <c r="E126" s="1279" t="s">
        <v>129</v>
      </c>
      <c r="F126" s="1279">
        <v>90007148</v>
      </c>
      <c r="G126" s="1328">
        <f t="shared" si="14"/>
        <v>45474</v>
      </c>
      <c r="H126" s="1328">
        <f t="shared" si="15"/>
        <v>45838</v>
      </c>
      <c r="I126" s="1342" t="s">
        <v>5665</v>
      </c>
      <c r="O126" s="1330">
        <f t="shared" si="16"/>
        <v>322</v>
      </c>
      <c r="P126" s="1305" t="s">
        <v>4743</v>
      </c>
      <c r="Q126" s="1279" t="str">
        <f>_xlfn.XLOOKUP(P126,unique_list!F:F,unique_list!P:P)</f>
        <v>LINKED</v>
      </c>
      <c r="R126" s="1318" t="str">
        <f>_xlfn.XLOOKUP(P126,unique_list!F:F,unique_list!Q:Q)</f>
        <v>B-1.1-002</v>
      </c>
      <c r="S126" s="1318"/>
      <c r="T126" s="1318"/>
      <c r="U126" s="1318"/>
      <c r="V126" s="1318"/>
      <c r="W126" s="1364" t="s">
        <v>6035</v>
      </c>
      <c r="X126" s="1364" t="s">
        <v>6034</v>
      </c>
      <c r="Y126" s="1272">
        <f>O126-_xlfn.XLOOKUP(P126,'Section B - Private Patients'!T:T,'Section B - Private Patients'!K:K)</f>
        <v>0</v>
      </c>
      <c r="Z126" s="1212" t="str">
        <f t="shared" si="10"/>
        <v>B</v>
      </c>
    </row>
    <row r="127" spans="1:26" x14ac:dyDescent="0.25">
      <c r="A127" s="1429" t="s">
        <v>6085</v>
      </c>
      <c r="B127" s="1327" t="s">
        <v>6022</v>
      </c>
      <c r="C127" s="1279" t="str">
        <f t="shared" si="13"/>
        <v>B</v>
      </c>
      <c r="D127" s="1279" t="s">
        <v>523</v>
      </c>
      <c r="E127" s="1279" t="s">
        <v>522</v>
      </c>
      <c r="F127" s="1279">
        <v>90006448</v>
      </c>
      <c r="G127" s="1328">
        <f t="shared" si="14"/>
        <v>45474</v>
      </c>
      <c r="H127" s="1328">
        <f t="shared" si="15"/>
        <v>45838</v>
      </c>
      <c r="I127" s="1342" t="s">
        <v>5665</v>
      </c>
      <c r="O127" s="1330">
        <f t="shared" si="16"/>
        <v>1774</v>
      </c>
      <c r="P127" s="1305" t="s">
        <v>4829</v>
      </c>
      <c r="Q127" s="1279" t="str">
        <f>_xlfn.XLOOKUP(P127,unique_list!F:F,unique_list!P:P)</f>
        <v>LINKED</v>
      </c>
      <c r="R127" s="1318" t="str">
        <f>_xlfn.XLOOKUP(P127,unique_list!F:F,unique_list!Q:Q)</f>
        <v>B-1.6-034</v>
      </c>
      <c r="S127" s="1318"/>
      <c r="T127" s="1318"/>
      <c r="U127" s="1318"/>
      <c r="V127" s="1318"/>
      <c r="W127" s="1364" t="s">
        <v>6033</v>
      </c>
      <c r="X127" s="1364"/>
      <c r="Y127" s="1272">
        <f>O127-_xlfn.XLOOKUP(P127,'Section B - Private Patients'!T:T,'Section B - Private Patients'!K:K)</f>
        <v>0</v>
      </c>
      <c r="Z127" s="1212" t="str">
        <f t="shared" si="10"/>
        <v>B</v>
      </c>
    </row>
    <row r="128" spans="1:26" x14ac:dyDescent="0.25">
      <c r="A128" s="1429" t="s">
        <v>6085</v>
      </c>
      <c r="B128" s="1327" t="s">
        <v>6022</v>
      </c>
      <c r="C128" s="1279" t="str">
        <f t="shared" si="13"/>
        <v>B</v>
      </c>
      <c r="D128" s="1279" t="s">
        <v>526</v>
      </c>
      <c r="E128" s="1279" t="s">
        <v>525</v>
      </c>
      <c r="F128" s="1279">
        <v>90007321</v>
      </c>
      <c r="G128" s="1328">
        <f t="shared" si="14"/>
        <v>45474</v>
      </c>
      <c r="H128" s="1328">
        <f t="shared" si="15"/>
        <v>45838</v>
      </c>
      <c r="I128" s="1342" t="s">
        <v>5665</v>
      </c>
      <c r="O128" s="1330">
        <f t="shared" si="16"/>
        <v>1228</v>
      </c>
      <c r="P128" s="1305" t="s">
        <v>4830</v>
      </c>
      <c r="Q128" s="1279" t="str">
        <f>_xlfn.XLOOKUP(P128,unique_list!F:F,unique_list!P:P)</f>
        <v>LINKED</v>
      </c>
      <c r="R128" s="1318" t="str">
        <f>_xlfn.XLOOKUP(P128,unique_list!F:F,unique_list!Q:Q)</f>
        <v>B-1.6-035</v>
      </c>
      <c r="S128" s="1318"/>
      <c r="T128" s="1318"/>
      <c r="U128" s="1318"/>
      <c r="V128" s="1318"/>
      <c r="W128" s="1364" t="s">
        <v>6033</v>
      </c>
      <c r="X128" s="1364"/>
      <c r="Y128" s="1272">
        <f>O128-_xlfn.XLOOKUP(P128,'Section B - Private Patients'!T:T,'Section B - Private Patients'!K:K)</f>
        <v>0</v>
      </c>
      <c r="Z128" s="1212" t="str">
        <f t="shared" si="10"/>
        <v>B</v>
      </c>
    </row>
    <row r="129" spans="1:26" x14ac:dyDescent="0.25">
      <c r="A129" s="1429" t="s">
        <v>6085</v>
      </c>
      <c r="B129" s="1327" t="s">
        <v>6023</v>
      </c>
      <c r="C129" s="1279" t="str">
        <f t="shared" si="13"/>
        <v>B</v>
      </c>
      <c r="D129" s="1279" t="s">
        <v>3053</v>
      </c>
      <c r="E129" s="1279" t="s">
        <v>2795</v>
      </c>
      <c r="F129" s="1279">
        <v>90006475</v>
      </c>
      <c r="G129" s="1328">
        <f t="shared" si="14"/>
        <v>45474</v>
      </c>
      <c r="H129" s="1328">
        <f t="shared" si="15"/>
        <v>45838</v>
      </c>
      <c r="I129" s="1342" t="s">
        <v>5665</v>
      </c>
      <c r="O129" s="1330">
        <f t="shared" si="16"/>
        <v>1774</v>
      </c>
      <c r="P129" s="1305" t="s">
        <v>4940</v>
      </c>
      <c r="Q129" s="1279" t="str">
        <f>_xlfn.XLOOKUP(P129,unique_list!F:F,unique_list!P:P)</f>
        <v>LINKED</v>
      </c>
      <c r="R129" s="1318" t="str">
        <f>_xlfn.XLOOKUP(P129,unique_list!F:F,unique_list!Q:Q)</f>
        <v>B-1.6-034</v>
      </c>
      <c r="S129" s="1318"/>
      <c r="T129" s="1318"/>
      <c r="U129" s="1318"/>
      <c r="V129" s="1318"/>
      <c r="W129" s="1364" t="s">
        <v>6033</v>
      </c>
      <c r="X129" s="1364"/>
      <c r="Y129" s="1272">
        <f>O129-_xlfn.XLOOKUP(P129,'Section B - Private Patients'!T:T,'Section B - Private Patients'!K:K)</f>
        <v>0</v>
      </c>
      <c r="Z129" s="1212" t="str">
        <f t="shared" si="10"/>
        <v>B</v>
      </c>
    </row>
    <row r="130" spans="1:26" x14ac:dyDescent="0.25">
      <c r="A130" s="1429" t="s">
        <v>6085</v>
      </c>
      <c r="B130" s="1327" t="s">
        <v>6023</v>
      </c>
      <c r="C130" s="1279" t="str">
        <f t="shared" si="13"/>
        <v>B</v>
      </c>
      <c r="D130" s="1279" t="s">
        <v>3054</v>
      </c>
      <c r="E130" s="1279" t="s">
        <v>2796</v>
      </c>
      <c r="F130" s="1279">
        <v>90007375</v>
      </c>
      <c r="G130" s="1328">
        <f t="shared" si="14"/>
        <v>45474</v>
      </c>
      <c r="H130" s="1328">
        <f t="shared" si="15"/>
        <v>45838</v>
      </c>
      <c r="I130" s="1342" t="s">
        <v>5665</v>
      </c>
      <c r="O130" s="1330">
        <f t="shared" si="16"/>
        <v>1228</v>
      </c>
      <c r="P130" s="1305" t="s">
        <v>4941</v>
      </c>
      <c r="Q130" s="1279" t="str">
        <f>_xlfn.XLOOKUP(P130,unique_list!F:F,unique_list!P:P)</f>
        <v>LINKED</v>
      </c>
      <c r="R130" s="1318" t="str">
        <f>_xlfn.XLOOKUP(P130,unique_list!F:F,unique_list!Q:Q)</f>
        <v>B-1.6-035</v>
      </c>
      <c r="S130" s="1318"/>
      <c r="T130" s="1318"/>
      <c r="U130" s="1318"/>
      <c r="V130" s="1318"/>
      <c r="W130" s="1364" t="s">
        <v>6033</v>
      </c>
      <c r="X130" s="1364"/>
      <c r="Y130" s="1272">
        <f>O130-_xlfn.XLOOKUP(P130,'Section B - Private Patients'!T:T,'Section B - Private Patients'!K:K)</f>
        <v>0</v>
      </c>
      <c r="Z130" s="1212" t="str">
        <f t="shared" si="10"/>
        <v>B</v>
      </c>
    </row>
    <row r="131" spans="1:26" x14ac:dyDescent="0.25">
      <c r="A131" s="1429" t="s">
        <v>6085</v>
      </c>
      <c r="B131" s="1327" t="s">
        <v>6023</v>
      </c>
      <c r="C131" s="1279" t="str">
        <f t="shared" si="13"/>
        <v>B</v>
      </c>
      <c r="D131" s="1279" t="s">
        <v>3055</v>
      </c>
      <c r="E131" s="1279" t="s">
        <v>2797</v>
      </c>
      <c r="F131" s="1279">
        <v>90005688</v>
      </c>
      <c r="G131" s="1328">
        <f t="shared" si="14"/>
        <v>45474</v>
      </c>
      <c r="H131" s="1328">
        <f t="shared" si="15"/>
        <v>45838</v>
      </c>
      <c r="I131" s="1342" t="s">
        <v>5665</v>
      </c>
      <c r="O131" s="1330">
        <f t="shared" si="16"/>
        <v>1451</v>
      </c>
      <c r="P131" s="1305" t="s">
        <v>4942</v>
      </c>
      <c r="Q131" s="1279" t="str">
        <f>_xlfn.XLOOKUP(P131,unique_list!F:F,unique_list!P:P)</f>
        <v>LINKED</v>
      </c>
      <c r="R131" s="1318" t="str">
        <f>_xlfn.XLOOKUP(P131,unique_list!F:F,unique_list!Q:Q)</f>
        <v>B-1.6-036</v>
      </c>
      <c r="S131" s="1318"/>
      <c r="T131" s="1318"/>
      <c r="U131" s="1318"/>
      <c r="V131" s="1318"/>
      <c r="W131" s="1364" t="s">
        <v>6033</v>
      </c>
      <c r="X131" s="1364"/>
      <c r="Y131" s="1272">
        <f>O131-_xlfn.XLOOKUP(P131,'Section B - Private Patients'!T:T,'Section B - Private Patients'!K:K)</f>
        <v>0</v>
      </c>
      <c r="Z131" s="1212" t="str">
        <f t="shared" si="10"/>
        <v>B</v>
      </c>
    </row>
    <row r="132" spans="1:26" x14ac:dyDescent="0.25">
      <c r="A132" s="1429" t="s">
        <v>6085</v>
      </c>
      <c r="B132" s="1327" t="s">
        <v>6023</v>
      </c>
      <c r="C132" s="1279" t="str">
        <f t="shared" si="13"/>
        <v>B</v>
      </c>
      <c r="D132" s="1279" t="s">
        <v>3056</v>
      </c>
      <c r="E132" s="1279" t="s">
        <v>2801</v>
      </c>
      <c r="F132" s="1279">
        <v>90007376</v>
      </c>
      <c r="G132" s="1328">
        <f t="shared" si="14"/>
        <v>45474</v>
      </c>
      <c r="H132" s="1328">
        <f t="shared" si="15"/>
        <v>45838</v>
      </c>
      <c r="I132" s="1342" t="s">
        <v>5665</v>
      </c>
      <c r="O132" s="1330">
        <f t="shared" si="16"/>
        <v>4758</v>
      </c>
      <c r="P132" s="1305" t="s">
        <v>4943</v>
      </c>
      <c r="Q132" s="1279" t="str">
        <f>_xlfn.XLOOKUP(P132,unique_list!F:F,unique_list!P:P)</f>
        <v>LINKED</v>
      </c>
      <c r="R132" s="1318" t="str">
        <f>_xlfn.XLOOKUP(P132,unique_list!F:F,unique_list!Q:Q)</f>
        <v>B-1.6-040</v>
      </c>
      <c r="S132" s="1318"/>
      <c r="T132" s="1318"/>
      <c r="U132" s="1318"/>
      <c r="V132" s="1318"/>
      <c r="W132" s="1364" t="s">
        <v>6033</v>
      </c>
      <c r="X132" s="1364"/>
      <c r="Y132" s="1272">
        <f>O132-_xlfn.XLOOKUP(P132,'Section B - Private Patients'!T:T,'Section B - Private Patients'!K:K)</f>
        <v>0</v>
      </c>
      <c r="Z132" s="1212" t="str">
        <f t="shared" si="10"/>
        <v>B</v>
      </c>
    </row>
    <row r="133" spans="1:26" x14ac:dyDescent="0.25">
      <c r="A133" s="1429" t="s">
        <v>6085</v>
      </c>
      <c r="B133" s="1327" t="s">
        <v>6023</v>
      </c>
      <c r="C133" s="1279" t="str">
        <f t="shared" si="13"/>
        <v>B</v>
      </c>
      <c r="D133" s="1279" t="s">
        <v>3057</v>
      </c>
      <c r="E133" s="1279" t="s">
        <v>2802</v>
      </c>
      <c r="F133" s="1279">
        <v>90006476</v>
      </c>
      <c r="G133" s="1328">
        <f t="shared" si="14"/>
        <v>45474</v>
      </c>
      <c r="H133" s="1328">
        <f t="shared" si="15"/>
        <v>45838</v>
      </c>
      <c r="I133" s="1342" t="s">
        <v>5665</v>
      </c>
      <c r="O133" s="1330">
        <f t="shared" si="16"/>
        <v>4485</v>
      </c>
      <c r="P133" s="1305" t="s">
        <v>4944</v>
      </c>
      <c r="Q133" s="1279" t="str">
        <f>_xlfn.XLOOKUP(P133,unique_list!F:F,unique_list!P:P)</f>
        <v>LINKED</v>
      </c>
      <c r="R133" s="1318" t="str">
        <f>_xlfn.XLOOKUP(P133,unique_list!F:F,unique_list!Q:Q)</f>
        <v>B-1.6-041</v>
      </c>
      <c r="S133" s="1318"/>
      <c r="T133" s="1318"/>
      <c r="U133" s="1318"/>
      <c r="V133" s="1318"/>
      <c r="W133" s="1364" t="s">
        <v>6033</v>
      </c>
      <c r="X133" s="1364"/>
      <c r="Y133" s="1272">
        <f>O133-_xlfn.XLOOKUP(P133,'Section B - Private Patients'!T:T,'Section B - Private Patients'!K:K)</f>
        <v>0</v>
      </c>
      <c r="Z133" s="1212" t="str">
        <f t="shared" si="10"/>
        <v>B</v>
      </c>
    </row>
    <row r="134" spans="1:26" x14ac:dyDescent="0.25">
      <c r="A134" s="1429" t="s">
        <v>6085</v>
      </c>
      <c r="B134" s="1327" t="s">
        <v>6023</v>
      </c>
      <c r="C134" s="1279" t="str">
        <f t="shared" si="13"/>
        <v>B</v>
      </c>
      <c r="D134" s="1279" t="s">
        <v>3058</v>
      </c>
      <c r="E134" s="1279" t="s">
        <v>2803</v>
      </c>
      <c r="F134" s="1279">
        <v>90007377</v>
      </c>
      <c r="G134" s="1328">
        <f t="shared" si="14"/>
        <v>45474</v>
      </c>
      <c r="H134" s="1328">
        <f t="shared" si="15"/>
        <v>45838</v>
      </c>
      <c r="I134" s="1342" t="s">
        <v>5665</v>
      </c>
      <c r="O134" s="1330">
        <f t="shared" si="16"/>
        <v>7112</v>
      </c>
      <c r="P134" s="1305" t="s">
        <v>4945</v>
      </c>
      <c r="Q134" s="1279" t="str">
        <f>_xlfn.XLOOKUP(P134,unique_list!F:F,unique_list!P:P)</f>
        <v>LINKED</v>
      </c>
      <c r="R134" s="1318" t="str">
        <f>_xlfn.XLOOKUP(P134,unique_list!F:F,unique_list!Q:Q)</f>
        <v>B-1.6-042</v>
      </c>
      <c r="S134" s="1318"/>
      <c r="T134" s="1318"/>
      <c r="U134" s="1318"/>
      <c r="V134" s="1318"/>
      <c r="W134" s="1364" t="s">
        <v>6033</v>
      </c>
      <c r="X134" s="1364"/>
      <c r="Y134" s="1272">
        <f>O134-_xlfn.XLOOKUP(P134,'Section B - Private Patients'!T:T,'Section B - Private Patients'!K:K)</f>
        <v>0</v>
      </c>
      <c r="Z134" s="1212" t="str">
        <f t="shared" si="10"/>
        <v>B</v>
      </c>
    </row>
    <row r="135" spans="1:26" x14ac:dyDescent="0.25">
      <c r="A135" s="1429" t="s">
        <v>6085</v>
      </c>
      <c r="B135" s="1327" t="s">
        <v>6023</v>
      </c>
      <c r="C135" s="1279" t="str">
        <f t="shared" si="13"/>
        <v>B</v>
      </c>
      <c r="D135" s="1279" t="s">
        <v>3059</v>
      </c>
      <c r="E135" s="1279" t="s">
        <v>2804</v>
      </c>
      <c r="F135" s="1279">
        <v>90006026</v>
      </c>
      <c r="G135" s="1328">
        <f t="shared" si="14"/>
        <v>45474</v>
      </c>
      <c r="H135" s="1328">
        <f t="shared" si="15"/>
        <v>45838</v>
      </c>
      <c r="I135" s="1342" t="s">
        <v>5665</v>
      </c>
      <c r="O135" s="1330">
        <f t="shared" si="16"/>
        <v>6623</v>
      </c>
      <c r="P135" s="1305" t="s">
        <v>4946</v>
      </c>
      <c r="Q135" s="1279" t="str">
        <f>_xlfn.XLOOKUP(P135,unique_list!F:F,unique_list!P:P)</f>
        <v>LINKED</v>
      </c>
      <c r="R135" s="1318" t="str">
        <f>_xlfn.XLOOKUP(P135,unique_list!F:F,unique_list!Q:Q)</f>
        <v>B-1.6-043</v>
      </c>
      <c r="S135" s="1318"/>
      <c r="T135" s="1318"/>
      <c r="U135" s="1318"/>
      <c r="V135" s="1318"/>
      <c r="W135" s="1364" t="s">
        <v>6033</v>
      </c>
      <c r="X135" s="1364"/>
      <c r="Y135" s="1272">
        <f>O135-_xlfn.XLOOKUP(P135,'Section B - Private Patients'!T:T,'Section B - Private Patients'!K:K)</f>
        <v>0</v>
      </c>
      <c r="Z135" s="1212" t="str">
        <f t="shared" si="10"/>
        <v>B</v>
      </c>
    </row>
    <row r="136" spans="1:26" x14ac:dyDescent="0.25">
      <c r="A136" s="1429" t="s">
        <v>6085</v>
      </c>
      <c r="B136" s="1327" t="s">
        <v>6023</v>
      </c>
      <c r="C136" s="1279" t="str">
        <f t="shared" si="13"/>
        <v>B</v>
      </c>
      <c r="D136" s="1279" t="s">
        <v>3062</v>
      </c>
      <c r="E136" s="1279" t="s">
        <v>2809</v>
      </c>
      <c r="F136" s="1279">
        <v>90007378</v>
      </c>
      <c r="G136" s="1328">
        <f t="shared" si="14"/>
        <v>45474</v>
      </c>
      <c r="H136" s="1328">
        <f t="shared" si="15"/>
        <v>45838</v>
      </c>
      <c r="I136" s="1342" t="s">
        <v>5665</v>
      </c>
      <c r="O136" s="1330">
        <f t="shared" si="16"/>
        <v>1485</v>
      </c>
      <c r="P136" s="1305" t="s">
        <v>4947</v>
      </c>
      <c r="Q136" s="1279" t="str">
        <f>_xlfn.XLOOKUP(P136,unique_list!F:F,unique_list!P:P)</f>
        <v>LINKED</v>
      </c>
      <c r="R136" s="1318" t="str">
        <f>_xlfn.XLOOKUP(P136,unique_list!F:F,unique_list!Q:Q)</f>
        <v>B-1.6-044</v>
      </c>
      <c r="S136" s="1318"/>
      <c r="T136" s="1318"/>
      <c r="U136" s="1318"/>
      <c r="V136" s="1318"/>
      <c r="W136" s="1364" t="s">
        <v>6033</v>
      </c>
      <c r="X136" s="1364"/>
      <c r="Y136" s="1272">
        <f>O136-_xlfn.XLOOKUP(P136,'Section B - Private Patients'!T:T,'Section B - Private Patients'!K:K)</f>
        <v>0</v>
      </c>
      <c r="Z136" s="1212" t="str">
        <f t="shared" si="10"/>
        <v>B</v>
      </c>
    </row>
    <row r="137" spans="1:26" x14ac:dyDescent="0.25">
      <c r="A137" s="1429" t="s">
        <v>6085</v>
      </c>
      <c r="B137" s="1327" t="s">
        <v>6023</v>
      </c>
      <c r="C137" s="1279" t="str">
        <f t="shared" si="13"/>
        <v>B</v>
      </c>
      <c r="D137" s="1279" t="s">
        <v>3063</v>
      </c>
      <c r="E137" s="1279" t="s">
        <v>2810</v>
      </c>
      <c r="F137" s="1279">
        <v>90006477</v>
      </c>
      <c r="G137" s="1328">
        <f t="shared" si="14"/>
        <v>45474</v>
      </c>
      <c r="H137" s="1328">
        <f t="shared" si="15"/>
        <v>45838</v>
      </c>
      <c r="I137" s="1342" t="s">
        <v>5665</v>
      </c>
      <c r="O137" s="1330">
        <f t="shared" si="16"/>
        <v>1287</v>
      </c>
      <c r="P137" s="1305" t="s">
        <v>4948</v>
      </c>
      <c r="Q137" s="1279" t="str">
        <f>_xlfn.XLOOKUP(P137,unique_list!F:F,unique_list!P:P)</f>
        <v>LINKED</v>
      </c>
      <c r="R137" s="1318" t="str">
        <f>_xlfn.XLOOKUP(P137,unique_list!F:F,unique_list!Q:Q)</f>
        <v>B-1.6-045</v>
      </c>
      <c r="S137" s="1318"/>
      <c r="T137" s="1318"/>
      <c r="U137" s="1318"/>
      <c r="V137" s="1318"/>
      <c r="W137" s="1364" t="s">
        <v>6033</v>
      </c>
      <c r="X137" s="1364"/>
      <c r="Y137" s="1272">
        <f>O137-_xlfn.XLOOKUP(P137,'Section B - Private Patients'!T:T,'Section B - Private Patients'!K:K)</f>
        <v>0</v>
      </c>
      <c r="Z137" s="1212" t="str">
        <f t="shared" si="10"/>
        <v>B</v>
      </c>
    </row>
    <row r="138" spans="1:26" x14ac:dyDescent="0.25">
      <c r="A138" s="1429" t="s">
        <v>6085</v>
      </c>
      <c r="B138" s="1327" t="s">
        <v>6023</v>
      </c>
      <c r="C138" s="1279" t="str">
        <f t="shared" si="13"/>
        <v>B</v>
      </c>
      <c r="D138" s="1279" t="s">
        <v>3060</v>
      </c>
      <c r="E138" s="1279" t="s">
        <v>2811</v>
      </c>
      <c r="F138" s="1279">
        <v>90007379</v>
      </c>
      <c r="G138" s="1328">
        <f t="shared" si="14"/>
        <v>45474</v>
      </c>
      <c r="H138" s="1328">
        <f t="shared" si="15"/>
        <v>45838</v>
      </c>
      <c r="I138" s="1342" t="s">
        <v>5665</v>
      </c>
      <c r="O138" s="1330">
        <f t="shared" si="16"/>
        <v>1774</v>
      </c>
      <c r="P138" s="1305" t="s">
        <v>4949</v>
      </c>
      <c r="Q138" s="1279" t="str">
        <f>_xlfn.XLOOKUP(P138,unique_list!F:F,unique_list!P:P)</f>
        <v>LINKED</v>
      </c>
      <c r="R138" s="1318" t="str">
        <f>_xlfn.XLOOKUP(P138,unique_list!F:F,unique_list!Q:Q)</f>
        <v>B-1.6-034</v>
      </c>
      <c r="S138" s="1318"/>
      <c r="T138" s="1318"/>
      <c r="U138" s="1318"/>
      <c r="V138" s="1318"/>
      <c r="W138" s="1364" t="s">
        <v>6033</v>
      </c>
      <c r="X138" s="1364"/>
      <c r="Y138" s="1272">
        <f>O138-_xlfn.XLOOKUP(P138,'Section B - Private Patients'!T:T,'Section B - Private Patients'!K:K)</f>
        <v>0</v>
      </c>
      <c r="Z138" s="1212" t="str">
        <f t="shared" si="10"/>
        <v>B</v>
      </c>
    </row>
    <row r="139" spans="1:26" x14ac:dyDescent="0.25">
      <c r="A139" s="1429" t="s">
        <v>6085</v>
      </c>
      <c r="B139" s="1327" t="s">
        <v>6023</v>
      </c>
      <c r="C139" s="1279" t="str">
        <f t="shared" si="13"/>
        <v>B</v>
      </c>
      <c r="D139" s="1279" t="s">
        <v>3061</v>
      </c>
      <c r="E139" s="1279" t="s">
        <v>2812</v>
      </c>
      <c r="F139" s="1279">
        <v>90005801</v>
      </c>
      <c r="G139" s="1328">
        <f t="shared" si="14"/>
        <v>45474</v>
      </c>
      <c r="H139" s="1328">
        <f t="shared" si="15"/>
        <v>45838</v>
      </c>
      <c r="I139" s="1342" t="s">
        <v>5665</v>
      </c>
      <c r="O139" s="1330">
        <f t="shared" si="16"/>
        <v>1228</v>
      </c>
      <c r="P139" s="1305" t="s">
        <v>4950</v>
      </c>
      <c r="Q139" s="1279" t="str">
        <f>_xlfn.XLOOKUP(P139,unique_list!F:F,unique_list!P:P)</f>
        <v>LINKED</v>
      </c>
      <c r="R139" s="1318" t="str">
        <f>_xlfn.XLOOKUP(P139,unique_list!F:F,unique_list!Q:Q)</f>
        <v>B-1.6-035</v>
      </c>
      <c r="S139" s="1318"/>
      <c r="T139" s="1318"/>
      <c r="U139" s="1318"/>
      <c r="V139" s="1318"/>
      <c r="W139" s="1364" t="s">
        <v>6033</v>
      </c>
      <c r="X139" s="1364"/>
      <c r="Y139" s="1272">
        <f>O139-_xlfn.XLOOKUP(P139,'Section B - Private Patients'!T:T,'Section B - Private Patients'!K:K)</f>
        <v>0</v>
      </c>
      <c r="Z139" s="1212" t="str">
        <f t="shared" si="10"/>
        <v>B</v>
      </c>
    </row>
    <row r="140" spans="1:26" x14ac:dyDescent="0.25">
      <c r="A140" s="1429" t="s">
        <v>6085</v>
      </c>
      <c r="B140" s="1327" t="s">
        <v>6023</v>
      </c>
      <c r="C140" s="1279" t="str">
        <f t="shared" si="13"/>
        <v>B</v>
      </c>
      <c r="D140" s="1279" t="s">
        <v>3064</v>
      </c>
      <c r="E140" s="1279" t="s">
        <v>2813</v>
      </c>
      <c r="F140" s="1279">
        <v>90007380</v>
      </c>
      <c r="G140" s="1328">
        <f t="shared" si="14"/>
        <v>45474</v>
      </c>
      <c r="H140" s="1328">
        <f t="shared" si="15"/>
        <v>45838</v>
      </c>
      <c r="I140" s="1342" t="s">
        <v>5665</v>
      </c>
      <c r="O140" s="1330">
        <f t="shared" si="16"/>
        <v>1451</v>
      </c>
      <c r="P140" s="1305" t="s">
        <v>4951</v>
      </c>
      <c r="Q140" s="1279" t="str">
        <f>_xlfn.XLOOKUP(P140,unique_list!F:F,unique_list!P:P)</f>
        <v>LINKED</v>
      </c>
      <c r="R140" s="1318" t="str">
        <f>_xlfn.XLOOKUP(P140,unique_list!F:F,unique_list!Q:Q)</f>
        <v>B-1.6-046</v>
      </c>
      <c r="S140" s="1318"/>
      <c r="T140" s="1318"/>
      <c r="U140" s="1318"/>
      <c r="V140" s="1318"/>
      <c r="W140" s="1364" t="s">
        <v>6033</v>
      </c>
      <c r="X140" s="1364"/>
      <c r="Y140" s="1272">
        <f>O140-_xlfn.XLOOKUP(P140,'Section B - Private Patients'!T:T,'Section B - Private Patients'!K:K)</f>
        <v>0</v>
      </c>
      <c r="Z140" s="1212" t="str">
        <f t="shared" si="10"/>
        <v>B</v>
      </c>
    </row>
    <row r="141" spans="1:26" x14ac:dyDescent="0.25">
      <c r="A141" s="1429" t="s">
        <v>6085</v>
      </c>
      <c r="B141" s="1327" t="s">
        <v>6023</v>
      </c>
      <c r="C141" s="1279" t="str">
        <f t="shared" si="13"/>
        <v>B</v>
      </c>
      <c r="D141" s="1279" t="s">
        <v>3065</v>
      </c>
      <c r="E141" s="1279" t="s">
        <v>2819</v>
      </c>
      <c r="F141" s="1279">
        <v>90006478</v>
      </c>
      <c r="G141" s="1328">
        <f t="shared" si="14"/>
        <v>45474</v>
      </c>
      <c r="H141" s="1328">
        <f t="shared" si="15"/>
        <v>45838</v>
      </c>
      <c r="I141" s="1342" t="s">
        <v>5665</v>
      </c>
      <c r="O141" s="1330">
        <f t="shared" ref="O141:O172" si="17">_xlfn.XLOOKUP(R141,P:P,O:O)</f>
        <v>1404</v>
      </c>
      <c r="P141" s="1305" t="s">
        <v>4952</v>
      </c>
      <c r="Q141" s="1279" t="str">
        <f>_xlfn.XLOOKUP(P141,unique_list!F:F,unique_list!P:P)</f>
        <v>LINKED</v>
      </c>
      <c r="R141" s="1318" t="str">
        <f>_xlfn.XLOOKUP(P141,unique_list!F:F,unique_list!Q:Q)</f>
        <v>B-1.6-047</v>
      </c>
      <c r="S141" s="1318"/>
      <c r="T141" s="1318"/>
      <c r="U141" s="1318"/>
      <c r="V141" s="1318"/>
      <c r="W141" s="1364" t="s">
        <v>6033</v>
      </c>
      <c r="X141" s="1364"/>
      <c r="Y141" s="1272">
        <f>O141-_xlfn.XLOOKUP(P141,'Section B - Private Patients'!T:T,'Section B - Private Patients'!K:K)</f>
        <v>0</v>
      </c>
      <c r="Z141" s="1212" t="str">
        <f t="shared" si="10"/>
        <v>B</v>
      </c>
    </row>
    <row r="142" spans="1:26" x14ac:dyDescent="0.25">
      <c r="A142" s="1429" t="s">
        <v>6085</v>
      </c>
      <c r="B142" s="1327" t="s">
        <v>6023</v>
      </c>
      <c r="C142" s="1279" t="str">
        <f t="shared" si="13"/>
        <v>B</v>
      </c>
      <c r="D142" s="1279" t="s">
        <v>3066</v>
      </c>
      <c r="E142" s="1279" t="s">
        <v>2820</v>
      </c>
      <c r="F142" s="1279">
        <v>90007381</v>
      </c>
      <c r="G142" s="1328">
        <f t="shared" si="14"/>
        <v>45474</v>
      </c>
      <c r="H142" s="1328">
        <f t="shared" si="15"/>
        <v>45838</v>
      </c>
      <c r="I142" s="1342" t="s">
        <v>5665</v>
      </c>
      <c r="O142" s="1330">
        <f t="shared" si="17"/>
        <v>1203</v>
      </c>
      <c r="P142" s="1305" t="s">
        <v>4953</v>
      </c>
      <c r="Q142" s="1279" t="str">
        <f>_xlfn.XLOOKUP(P142,unique_list!F:F,unique_list!P:P)</f>
        <v>LINKED</v>
      </c>
      <c r="R142" s="1318" t="str">
        <f>_xlfn.XLOOKUP(P142,unique_list!F:F,unique_list!Q:Q)</f>
        <v>B-1.6-048</v>
      </c>
      <c r="S142" s="1318"/>
      <c r="T142" s="1318"/>
      <c r="U142" s="1318"/>
      <c r="V142" s="1318"/>
      <c r="W142" s="1364" t="s">
        <v>6033</v>
      </c>
      <c r="X142" s="1364"/>
      <c r="Y142" s="1272">
        <f>O142-_xlfn.XLOOKUP(P142,'Section B - Private Patients'!T:T,'Section B - Private Patients'!K:K)</f>
        <v>0</v>
      </c>
      <c r="Z142" s="1212" t="str">
        <f t="shared" si="10"/>
        <v>B</v>
      </c>
    </row>
    <row r="143" spans="1:26" x14ac:dyDescent="0.25">
      <c r="A143" s="1429" t="s">
        <v>6035</v>
      </c>
      <c r="B143" s="1327" t="s">
        <v>6024</v>
      </c>
      <c r="C143" s="1279" t="str">
        <f t="shared" si="13"/>
        <v>B</v>
      </c>
      <c r="D143" s="1279" t="s">
        <v>829</v>
      </c>
      <c r="E143" s="1279" t="s">
        <v>828</v>
      </c>
      <c r="F143" s="1279">
        <v>90006572</v>
      </c>
      <c r="G143" s="1328">
        <f t="shared" si="14"/>
        <v>45474</v>
      </c>
      <c r="H143" s="1328">
        <f t="shared" si="15"/>
        <v>45838</v>
      </c>
      <c r="I143" s="1342" t="s">
        <v>5665</v>
      </c>
      <c r="O143" s="1330">
        <f t="shared" si="17"/>
        <v>894</v>
      </c>
      <c r="P143" s="1305" t="s">
        <v>4984</v>
      </c>
      <c r="Q143" s="1279" t="str">
        <f>_xlfn.XLOOKUP(P143,unique_list!F:F,unique_list!P:P)</f>
        <v>LINKED</v>
      </c>
      <c r="R143" s="1318" t="str">
        <f>_xlfn.XLOOKUP(P143,unique_list!F:F,unique_list!Q:Q)</f>
        <v>B-1.1-001</v>
      </c>
      <c r="S143" s="1318"/>
      <c r="T143" s="1318"/>
      <c r="U143" s="1318"/>
      <c r="V143" s="1318"/>
      <c r="W143" s="1364" t="s">
        <v>6033</v>
      </c>
      <c r="X143" s="1364"/>
      <c r="Y143" s="1272">
        <f>O143-_xlfn.XLOOKUP(P143,'Section B - Private Patients'!T:T,'Section B - Private Patients'!K:K)</f>
        <v>0</v>
      </c>
      <c r="Z143" s="1212" t="str">
        <f t="shared" si="10"/>
        <v>B</v>
      </c>
    </row>
    <row r="144" spans="1:26" x14ac:dyDescent="0.25">
      <c r="A144" s="1429" t="s">
        <v>6035</v>
      </c>
      <c r="B144" s="1327" t="s">
        <v>6024</v>
      </c>
      <c r="C144" s="1279" t="str">
        <f t="shared" si="13"/>
        <v>B</v>
      </c>
      <c r="D144" s="1279" t="s">
        <v>831</v>
      </c>
      <c r="E144" s="1279" t="s">
        <v>830</v>
      </c>
      <c r="F144" s="1279">
        <v>90007569</v>
      </c>
      <c r="G144" s="1328">
        <f t="shared" si="14"/>
        <v>45474</v>
      </c>
      <c r="H144" s="1328">
        <f t="shared" si="15"/>
        <v>45838</v>
      </c>
      <c r="I144" s="1342" t="s">
        <v>5665</v>
      </c>
      <c r="O144" s="1330">
        <f t="shared" si="17"/>
        <v>322</v>
      </c>
      <c r="P144" s="1305" t="s">
        <v>4985</v>
      </c>
      <c r="Q144" s="1279" t="str">
        <f>_xlfn.XLOOKUP(P144,unique_list!F:F,unique_list!P:P)</f>
        <v>LINKED</v>
      </c>
      <c r="R144" s="1318" t="str">
        <f>_xlfn.XLOOKUP(P144,unique_list!F:F,unique_list!Q:Q)</f>
        <v>B-1.1-002</v>
      </c>
      <c r="S144" s="1318"/>
      <c r="T144" s="1318"/>
      <c r="U144" s="1318"/>
      <c r="V144" s="1318"/>
      <c r="W144" s="1364" t="s">
        <v>6033</v>
      </c>
      <c r="X144" s="1364"/>
      <c r="Y144" s="1272">
        <f>O144-_xlfn.XLOOKUP(P144,'Section B - Private Patients'!T:T,'Section B - Private Patients'!K:K)</f>
        <v>0</v>
      </c>
      <c r="Z144" s="1212" t="str">
        <f t="shared" si="10"/>
        <v>B</v>
      </c>
    </row>
    <row r="145" spans="1:26" x14ac:dyDescent="0.25">
      <c r="A145" s="1429" t="s">
        <v>6035</v>
      </c>
      <c r="B145" s="1327" t="s">
        <v>6024</v>
      </c>
      <c r="C145" s="1279" t="str">
        <f t="shared" si="13"/>
        <v>B</v>
      </c>
      <c r="D145" s="1279" t="s">
        <v>833</v>
      </c>
      <c r="E145" s="1279" t="s">
        <v>832</v>
      </c>
      <c r="F145" s="1279">
        <v>90006074</v>
      </c>
      <c r="G145" s="1328">
        <f t="shared" si="14"/>
        <v>45474</v>
      </c>
      <c r="H145" s="1328">
        <f t="shared" si="15"/>
        <v>45838</v>
      </c>
      <c r="I145" s="1342" t="s">
        <v>5665</v>
      </c>
      <c r="O145" s="1330">
        <f t="shared" si="17"/>
        <v>322</v>
      </c>
      <c r="P145" s="1305" t="s">
        <v>4986</v>
      </c>
      <c r="Q145" s="1279" t="str">
        <f>_xlfn.XLOOKUP(P145,unique_list!F:F,unique_list!P:P)</f>
        <v>LINKED</v>
      </c>
      <c r="R145" s="1318" t="str">
        <f>_xlfn.XLOOKUP(P145,unique_list!F:F,unique_list!Q:Q)</f>
        <v>B-1.1-002</v>
      </c>
      <c r="S145" s="1318"/>
      <c r="T145" s="1318"/>
      <c r="U145" s="1318"/>
      <c r="V145" s="1318"/>
      <c r="W145" s="1364" t="s">
        <v>6033</v>
      </c>
      <c r="X145" s="1364"/>
      <c r="Y145" s="1272">
        <f>O145-_xlfn.XLOOKUP(P145,'Section B - Private Patients'!T:T,'Section B - Private Patients'!K:K)</f>
        <v>0</v>
      </c>
      <c r="Z145" s="1212" t="str">
        <f t="shared" si="10"/>
        <v>B</v>
      </c>
    </row>
    <row r="146" spans="1:26" x14ac:dyDescent="0.25">
      <c r="A146" s="1429" t="s">
        <v>6035</v>
      </c>
      <c r="B146" s="1327" t="s">
        <v>6024</v>
      </c>
      <c r="C146" s="1279" t="str">
        <f t="shared" si="13"/>
        <v>B</v>
      </c>
      <c r="D146" s="1279" t="s">
        <v>835</v>
      </c>
      <c r="E146" s="1279" t="s">
        <v>834</v>
      </c>
      <c r="F146" s="1279">
        <v>90007570</v>
      </c>
      <c r="G146" s="1328">
        <f t="shared" si="14"/>
        <v>45474</v>
      </c>
      <c r="H146" s="1328">
        <f t="shared" si="15"/>
        <v>45838</v>
      </c>
      <c r="I146" s="1342" t="s">
        <v>5665</v>
      </c>
      <c r="O146" s="1330">
        <f t="shared" si="17"/>
        <v>322</v>
      </c>
      <c r="P146" s="1305" t="s">
        <v>4987</v>
      </c>
      <c r="Q146" s="1279" t="str">
        <f>_xlfn.XLOOKUP(P146,unique_list!F:F,unique_list!P:P)</f>
        <v>LINKED</v>
      </c>
      <c r="R146" s="1318" t="str">
        <f>_xlfn.XLOOKUP(P146,unique_list!F:F,unique_list!Q:Q)</f>
        <v>B-1.1-002</v>
      </c>
      <c r="S146" s="1318"/>
      <c r="T146" s="1318"/>
      <c r="U146" s="1318"/>
      <c r="V146" s="1318"/>
      <c r="W146" s="1364" t="s">
        <v>6033</v>
      </c>
      <c r="X146" s="1364"/>
      <c r="Y146" s="1272">
        <f>O146-_xlfn.XLOOKUP(P146,'Section B - Private Patients'!T:T,'Section B - Private Patients'!K:K)</f>
        <v>0</v>
      </c>
      <c r="Z146" s="1212" t="str">
        <f t="shared" si="10"/>
        <v>B</v>
      </c>
    </row>
    <row r="147" spans="1:26" x14ac:dyDescent="0.25">
      <c r="A147" s="1429" t="s">
        <v>6035</v>
      </c>
      <c r="B147" s="1327" t="s">
        <v>6024</v>
      </c>
      <c r="C147" s="1279" t="str">
        <f t="shared" si="13"/>
        <v>B</v>
      </c>
      <c r="D147" s="1279" t="s">
        <v>837</v>
      </c>
      <c r="E147" s="1279" t="s">
        <v>836</v>
      </c>
      <c r="F147" s="1279">
        <v>90006573</v>
      </c>
      <c r="G147" s="1328">
        <f t="shared" si="14"/>
        <v>45474</v>
      </c>
      <c r="H147" s="1328">
        <f t="shared" si="15"/>
        <v>45838</v>
      </c>
      <c r="I147" s="1342" t="s">
        <v>5665</v>
      </c>
      <c r="O147" s="1330">
        <f t="shared" si="17"/>
        <v>322</v>
      </c>
      <c r="P147" s="1305" t="s">
        <v>4988</v>
      </c>
      <c r="Q147" s="1279" t="str">
        <f>_xlfn.XLOOKUP(P147,unique_list!F:F,unique_list!P:P)</f>
        <v>LINKED</v>
      </c>
      <c r="R147" s="1318" t="str">
        <f>_xlfn.XLOOKUP(P147,unique_list!F:F,unique_list!Q:Q)</f>
        <v>B-1.1-002</v>
      </c>
      <c r="S147" s="1318"/>
      <c r="T147" s="1318"/>
      <c r="U147" s="1318"/>
      <c r="V147" s="1318"/>
      <c r="W147" s="1364" t="s">
        <v>6033</v>
      </c>
      <c r="X147" s="1364"/>
      <c r="Y147" s="1272">
        <f>O147-_xlfn.XLOOKUP(P147,'Section B - Private Patients'!T:T,'Section B - Private Patients'!K:K)</f>
        <v>0</v>
      </c>
      <c r="Z147" s="1212" t="str">
        <f t="shared" ref="Z147:Z210" si="18">C147</f>
        <v>B</v>
      </c>
    </row>
    <row r="148" spans="1:26" x14ac:dyDescent="0.25">
      <c r="A148" s="1429" t="s">
        <v>6035</v>
      </c>
      <c r="B148" s="1327" t="s">
        <v>6024</v>
      </c>
      <c r="C148" s="1279" t="str">
        <f t="shared" si="13"/>
        <v>B</v>
      </c>
      <c r="D148" s="1279" t="s">
        <v>839</v>
      </c>
      <c r="E148" s="1279" t="s">
        <v>838</v>
      </c>
      <c r="F148" s="1279">
        <v>90007571</v>
      </c>
      <c r="G148" s="1328">
        <f t="shared" si="14"/>
        <v>45474</v>
      </c>
      <c r="H148" s="1328">
        <f t="shared" si="15"/>
        <v>45838</v>
      </c>
      <c r="I148" s="1342" t="s">
        <v>5665</v>
      </c>
      <c r="O148" s="1330">
        <f t="shared" si="17"/>
        <v>365</v>
      </c>
      <c r="P148" s="1305" t="s">
        <v>4989</v>
      </c>
      <c r="Q148" s="1279" t="str">
        <f>_xlfn.XLOOKUP(P148,unique_list!F:F,unique_list!P:P)</f>
        <v>LINKED</v>
      </c>
      <c r="R148" s="1318" t="str">
        <f>_xlfn.XLOOKUP(P148,unique_list!F:F,unique_list!Q:Q)</f>
        <v>B-1.1-006</v>
      </c>
      <c r="S148" s="1318"/>
      <c r="T148" s="1318"/>
      <c r="U148" s="1318"/>
      <c r="V148" s="1318"/>
      <c r="W148" s="1364" t="s">
        <v>6033</v>
      </c>
      <c r="X148" s="1364"/>
      <c r="Y148" s="1272">
        <f>O148-_xlfn.XLOOKUP(P148,'Section B - Private Patients'!T:T,'Section B - Private Patients'!K:K)</f>
        <v>0</v>
      </c>
      <c r="Z148" s="1212" t="str">
        <f t="shared" si="18"/>
        <v>B</v>
      </c>
    </row>
    <row r="149" spans="1:26" x14ac:dyDescent="0.25">
      <c r="A149" s="1429" t="s">
        <v>6035</v>
      </c>
      <c r="B149" s="1327" t="s">
        <v>6024</v>
      </c>
      <c r="C149" s="1279" t="str">
        <f t="shared" si="13"/>
        <v>B</v>
      </c>
      <c r="D149" s="1279" t="s">
        <v>841</v>
      </c>
      <c r="E149" s="1279" t="s">
        <v>840</v>
      </c>
      <c r="F149" s="1279">
        <v>90005825</v>
      </c>
      <c r="G149" s="1328">
        <f t="shared" si="14"/>
        <v>45474</v>
      </c>
      <c r="H149" s="1328">
        <f t="shared" si="15"/>
        <v>45838</v>
      </c>
      <c r="I149" s="1342" t="s">
        <v>5665</v>
      </c>
      <c r="O149" s="1330">
        <f t="shared" si="17"/>
        <v>399</v>
      </c>
      <c r="P149" s="1305" t="s">
        <v>4990</v>
      </c>
      <c r="Q149" s="1279" t="str">
        <f>_xlfn.XLOOKUP(P149,unique_list!F:F,unique_list!P:P)</f>
        <v>LINKED</v>
      </c>
      <c r="R149" s="1318" t="str">
        <f>_xlfn.XLOOKUP(P149,unique_list!F:F,unique_list!Q:Q)</f>
        <v>B-1.1-007</v>
      </c>
      <c r="S149" s="1318"/>
      <c r="T149" s="1318"/>
      <c r="U149" s="1318"/>
      <c r="V149" s="1318"/>
      <c r="W149" s="1364" t="s">
        <v>6033</v>
      </c>
      <c r="X149" s="1364"/>
      <c r="Y149" s="1272">
        <f>O149-_xlfn.XLOOKUP(P149,'Section B - Private Patients'!T:T,'Section B - Private Patients'!K:K)</f>
        <v>0</v>
      </c>
      <c r="Z149" s="1212" t="str">
        <f t="shared" si="18"/>
        <v>B</v>
      </c>
    </row>
    <row r="150" spans="1:26" x14ac:dyDescent="0.25">
      <c r="A150" s="1429" t="s">
        <v>6035</v>
      </c>
      <c r="B150" s="1327" t="s">
        <v>6024</v>
      </c>
      <c r="C150" s="1279" t="str">
        <f t="shared" si="13"/>
        <v>B</v>
      </c>
      <c r="D150" s="1279" t="s">
        <v>843</v>
      </c>
      <c r="E150" s="1279" t="s">
        <v>842</v>
      </c>
      <c r="F150" s="1279">
        <v>90007572</v>
      </c>
      <c r="G150" s="1328">
        <f t="shared" si="14"/>
        <v>45474</v>
      </c>
      <c r="H150" s="1328">
        <f t="shared" si="15"/>
        <v>45838</v>
      </c>
      <c r="I150" s="1342" t="s">
        <v>5665</v>
      </c>
      <c r="O150" s="1330">
        <f t="shared" si="17"/>
        <v>447</v>
      </c>
      <c r="P150" s="1305" t="s">
        <v>4991</v>
      </c>
      <c r="Q150" s="1279" t="str">
        <f>_xlfn.XLOOKUP(P150,unique_list!F:F,unique_list!P:P)</f>
        <v>LINKED</v>
      </c>
      <c r="R150" s="1318" t="str">
        <f>_xlfn.XLOOKUP(P150,unique_list!F:F,unique_list!Q:Q)</f>
        <v>B-1.1-008</v>
      </c>
      <c r="S150" s="1318"/>
      <c r="T150" s="1318"/>
      <c r="U150" s="1318"/>
      <c r="V150" s="1318"/>
      <c r="W150" s="1364" t="s">
        <v>6033</v>
      </c>
      <c r="X150" s="1364"/>
      <c r="Y150" s="1272">
        <f>O150-_xlfn.XLOOKUP(P150,'Section B - Private Patients'!T:T,'Section B - Private Patients'!K:K)</f>
        <v>0</v>
      </c>
      <c r="Z150" s="1212" t="str">
        <f t="shared" si="18"/>
        <v>B</v>
      </c>
    </row>
    <row r="151" spans="1:26" x14ac:dyDescent="0.25">
      <c r="A151" s="1429" t="s">
        <v>6085</v>
      </c>
      <c r="B151" s="1327" t="s">
        <v>6025</v>
      </c>
      <c r="C151" s="1279" t="str">
        <f t="shared" si="13"/>
        <v>B</v>
      </c>
      <c r="D151" s="1279" t="s">
        <v>1128</v>
      </c>
      <c r="E151" s="1279" t="s">
        <v>1127</v>
      </c>
      <c r="F151" s="1279">
        <v>90006491</v>
      </c>
      <c r="G151" s="1328">
        <f t="shared" si="14"/>
        <v>45474</v>
      </c>
      <c r="H151" s="1328">
        <f t="shared" si="15"/>
        <v>45838</v>
      </c>
      <c r="I151" s="1342" t="s">
        <v>5665</v>
      </c>
      <c r="O151" s="1330">
        <f t="shared" si="17"/>
        <v>1774</v>
      </c>
      <c r="P151" s="1305" t="s">
        <v>5027</v>
      </c>
      <c r="Q151" s="1279" t="str">
        <f>_xlfn.XLOOKUP(P151,unique_list!F:F,unique_list!P:P)</f>
        <v>LINKED</v>
      </c>
      <c r="R151" s="1318" t="str">
        <f>_xlfn.XLOOKUP(P151,unique_list!F:F,unique_list!Q:Q)</f>
        <v>B-1.6-034</v>
      </c>
      <c r="S151" s="1318"/>
      <c r="T151" s="1318"/>
      <c r="U151" s="1318"/>
      <c r="V151" s="1318"/>
      <c r="W151" s="1364"/>
      <c r="X151" s="1364"/>
      <c r="Y151" s="1272">
        <f>O151-_xlfn.XLOOKUP(P151,'Section B - Private Patients'!T:T,'Section B - Private Patients'!K:K)</f>
        <v>0</v>
      </c>
      <c r="Z151" s="1212" t="str">
        <f t="shared" si="18"/>
        <v>B</v>
      </c>
    </row>
    <row r="152" spans="1:26" x14ac:dyDescent="0.25">
      <c r="A152" s="1429" t="s">
        <v>6085</v>
      </c>
      <c r="B152" s="1327" t="s">
        <v>6025</v>
      </c>
      <c r="C152" s="1279" t="str">
        <f t="shared" si="13"/>
        <v>B</v>
      </c>
      <c r="D152" s="1279" t="s">
        <v>1130</v>
      </c>
      <c r="E152" s="1279" t="s">
        <v>1129</v>
      </c>
      <c r="F152" s="1279">
        <v>90007407</v>
      </c>
      <c r="G152" s="1328">
        <f t="shared" si="14"/>
        <v>45474</v>
      </c>
      <c r="H152" s="1328">
        <f t="shared" si="15"/>
        <v>45838</v>
      </c>
      <c r="I152" s="1342" t="s">
        <v>5665</v>
      </c>
      <c r="O152" s="1330">
        <f t="shared" si="17"/>
        <v>1228</v>
      </c>
      <c r="P152" s="1305" t="s">
        <v>5028</v>
      </c>
      <c r="Q152" s="1279" t="str">
        <f>_xlfn.XLOOKUP(P152,unique_list!F:F,unique_list!P:P)</f>
        <v>LINKED</v>
      </c>
      <c r="R152" s="1318" t="str">
        <f>_xlfn.XLOOKUP(P152,unique_list!F:F,unique_list!Q:Q)</f>
        <v>B-1.6-035</v>
      </c>
      <c r="S152" s="1318"/>
      <c r="T152" s="1318"/>
      <c r="U152" s="1318"/>
      <c r="V152" s="1318"/>
      <c r="W152" s="1364"/>
      <c r="X152" s="1364"/>
      <c r="Y152" s="1272">
        <f>O152-_xlfn.XLOOKUP(P152,'Section B - Private Patients'!T:T,'Section B - Private Patients'!K:K)</f>
        <v>0</v>
      </c>
      <c r="Z152" s="1212" t="str">
        <f t="shared" si="18"/>
        <v>B</v>
      </c>
    </row>
    <row r="153" spans="1:26" x14ac:dyDescent="0.25">
      <c r="A153" s="1429" t="s">
        <v>6085</v>
      </c>
      <c r="B153" s="1327" t="s">
        <v>6025</v>
      </c>
      <c r="C153" s="1279" t="str">
        <f t="shared" si="13"/>
        <v>B</v>
      </c>
      <c r="D153" s="1279" t="s">
        <v>1132</v>
      </c>
      <c r="E153" s="1279" t="s">
        <v>1131</v>
      </c>
      <c r="F153" s="1279">
        <v>90005690</v>
      </c>
      <c r="G153" s="1328">
        <f t="shared" si="14"/>
        <v>45474</v>
      </c>
      <c r="H153" s="1328">
        <f t="shared" si="15"/>
        <v>45838</v>
      </c>
      <c r="I153" s="1342" t="s">
        <v>5665</v>
      </c>
      <c r="O153" s="1330">
        <f t="shared" si="17"/>
        <v>1451</v>
      </c>
      <c r="P153" s="1305" t="s">
        <v>5029</v>
      </c>
      <c r="Q153" s="1279" t="str">
        <f>_xlfn.XLOOKUP(P153,unique_list!F:F,unique_list!P:P)</f>
        <v>LINKED</v>
      </c>
      <c r="R153" s="1318" t="str">
        <f>_xlfn.XLOOKUP(P153,unique_list!F:F,unique_list!Q:Q)</f>
        <v>B-1.6-036</v>
      </c>
      <c r="S153" s="1318"/>
      <c r="T153" s="1318"/>
      <c r="U153" s="1318"/>
      <c r="V153" s="1318"/>
      <c r="W153" s="1364"/>
      <c r="X153" s="1364"/>
      <c r="Y153" s="1272">
        <f>O153-_xlfn.XLOOKUP(P153,'Section B - Private Patients'!T:T,'Section B - Private Patients'!K:K)</f>
        <v>0</v>
      </c>
      <c r="Z153" s="1212" t="str">
        <f t="shared" si="18"/>
        <v>B</v>
      </c>
    </row>
    <row r="154" spans="1:26" x14ac:dyDescent="0.25">
      <c r="A154" s="1429" t="s">
        <v>6085</v>
      </c>
      <c r="B154" s="1327" t="s">
        <v>6026</v>
      </c>
      <c r="C154" s="1279" t="str">
        <f t="shared" si="13"/>
        <v>B</v>
      </c>
      <c r="D154" s="1279" t="s">
        <v>3107</v>
      </c>
      <c r="E154" s="1279" t="s">
        <v>2904</v>
      </c>
      <c r="F154" s="1279">
        <v>90006036</v>
      </c>
      <c r="G154" s="1328">
        <f t="shared" si="14"/>
        <v>45474</v>
      </c>
      <c r="H154" s="1328">
        <f t="shared" si="15"/>
        <v>45838</v>
      </c>
      <c r="I154" s="1342" t="s">
        <v>5665</v>
      </c>
      <c r="O154" s="1330">
        <f t="shared" si="17"/>
        <v>1774</v>
      </c>
      <c r="P154" s="1305" t="s">
        <v>5049</v>
      </c>
      <c r="Q154" s="1279" t="str">
        <f>_xlfn.XLOOKUP(P154,unique_list!F:F,unique_list!P:P)</f>
        <v>LINKED</v>
      </c>
      <c r="R154" s="1318" t="str">
        <f>_xlfn.XLOOKUP(P154,unique_list!F:F,unique_list!Q:Q)</f>
        <v>B-1.6-034</v>
      </c>
      <c r="S154" s="1318"/>
      <c r="T154" s="1318"/>
      <c r="U154" s="1318"/>
      <c r="V154" s="1318"/>
      <c r="W154" s="1364"/>
      <c r="X154" s="1364"/>
      <c r="Y154" s="1272">
        <f>O154-_xlfn.XLOOKUP(P154,'Section B - Private Patients'!T:T,'Section B - Private Patients'!K:K)</f>
        <v>0</v>
      </c>
      <c r="Z154" s="1212" t="str">
        <f t="shared" si="18"/>
        <v>B</v>
      </c>
    </row>
    <row r="155" spans="1:26" x14ac:dyDescent="0.25">
      <c r="A155" s="1429" t="s">
        <v>6085</v>
      </c>
      <c r="B155" s="1327" t="s">
        <v>6026</v>
      </c>
      <c r="C155" s="1279" t="str">
        <f t="shared" si="13"/>
        <v>B</v>
      </c>
      <c r="D155" s="1279" t="s">
        <v>3108</v>
      </c>
      <c r="E155" s="1279" t="s">
        <v>2905</v>
      </c>
      <c r="F155" s="1279">
        <v>90007418</v>
      </c>
      <c r="G155" s="1328">
        <f t="shared" si="14"/>
        <v>45474</v>
      </c>
      <c r="H155" s="1328">
        <f t="shared" si="15"/>
        <v>45838</v>
      </c>
      <c r="I155" s="1342" t="s">
        <v>5665</v>
      </c>
      <c r="O155" s="1330">
        <f t="shared" si="17"/>
        <v>1228</v>
      </c>
      <c r="P155" s="1305" t="s">
        <v>5050</v>
      </c>
      <c r="Q155" s="1279" t="str">
        <f>_xlfn.XLOOKUP(P155,unique_list!F:F,unique_list!P:P)</f>
        <v>LINKED</v>
      </c>
      <c r="R155" s="1318" t="str">
        <f>_xlfn.XLOOKUP(P155,unique_list!F:F,unique_list!Q:Q)</f>
        <v>B-1.6-035</v>
      </c>
      <c r="S155" s="1318"/>
      <c r="T155" s="1318"/>
      <c r="U155" s="1318"/>
      <c r="V155" s="1318"/>
      <c r="W155" s="1364"/>
      <c r="X155" s="1364"/>
      <c r="Y155" s="1272">
        <f>O155-_xlfn.XLOOKUP(P155,'Section B - Private Patients'!T:T,'Section B - Private Patients'!K:K)</f>
        <v>0</v>
      </c>
      <c r="Z155" s="1212" t="str">
        <f t="shared" si="18"/>
        <v>B</v>
      </c>
    </row>
    <row r="156" spans="1:26" x14ac:dyDescent="0.25">
      <c r="A156" s="1429" t="s">
        <v>6085</v>
      </c>
      <c r="B156" s="1327" t="s">
        <v>6026</v>
      </c>
      <c r="C156" s="1279" t="str">
        <f t="shared" si="13"/>
        <v>B</v>
      </c>
      <c r="D156" s="1279" t="s">
        <v>3111</v>
      </c>
      <c r="E156" s="1279" t="s">
        <v>2906</v>
      </c>
      <c r="F156" s="1279">
        <v>90006497</v>
      </c>
      <c r="G156" s="1328">
        <f t="shared" si="14"/>
        <v>45474</v>
      </c>
      <c r="H156" s="1328">
        <f t="shared" si="15"/>
        <v>45838</v>
      </c>
      <c r="I156" s="1342" t="s">
        <v>5665</v>
      </c>
      <c r="O156" s="1330">
        <f t="shared" si="17"/>
        <v>1451</v>
      </c>
      <c r="P156" s="1305" t="s">
        <v>5051</v>
      </c>
      <c r="Q156" s="1279" t="str">
        <f>_xlfn.XLOOKUP(P156,unique_list!F:F,unique_list!P:P)</f>
        <v>LINKED</v>
      </c>
      <c r="R156" s="1318" t="str">
        <f>_xlfn.XLOOKUP(P156,unique_list!F:F,unique_list!Q:Q)</f>
        <v>B-1.6-036</v>
      </c>
      <c r="S156" s="1318"/>
      <c r="T156" s="1318"/>
      <c r="U156" s="1318"/>
      <c r="V156" s="1318"/>
      <c r="W156" s="1364"/>
      <c r="X156" s="1364"/>
      <c r="Y156" s="1272">
        <f>O156-_xlfn.XLOOKUP(P156,'Section B - Private Patients'!T:T,'Section B - Private Patients'!K:K)</f>
        <v>0</v>
      </c>
      <c r="Z156" s="1212" t="str">
        <f t="shared" si="18"/>
        <v>B</v>
      </c>
    </row>
    <row r="157" spans="1:26" x14ac:dyDescent="0.25">
      <c r="A157" s="1429" t="s">
        <v>6035</v>
      </c>
      <c r="B157" s="1327" t="s">
        <v>6024</v>
      </c>
      <c r="C157" s="1279" t="str">
        <f t="shared" si="13"/>
        <v>B</v>
      </c>
      <c r="D157" s="1279" t="s">
        <v>849</v>
      </c>
      <c r="E157" s="1279" t="s">
        <v>848</v>
      </c>
      <c r="F157" s="1279">
        <v>90007583</v>
      </c>
      <c r="G157" s="1328">
        <f t="shared" si="14"/>
        <v>45474</v>
      </c>
      <c r="H157" s="1328">
        <f t="shared" si="15"/>
        <v>45838</v>
      </c>
      <c r="I157" s="1342" t="s">
        <v>5665</v>
      </c>
      <c r="O157" s="1330">
        <f t="shared" si="17"/>
        <v>447</v>
      </c>
      <c r="P157" s="1305" t="s">
        <v>5061</v>
      </c>
      <c r="Q157" s="1279" t="str">
        <f>_xlfn.XLOOKUP(P157,unique_list!F:F,unique_list!P:P)</f>
        <v>LINKED</v>
      </c>
      <c r="R157" s="1318" t="str">
        <f>_xlfn.XLOOKUP(P157,unique_list!F:F,unique_list!Q:Q)</f>
        <v>B-1.1-011</v>
      </c>
      <c r="S157" s="1318"/>
      <c r="T157" s="1318"/>
      <c r="U157" s="1318"/>
      <c r="V157" s="1318"/>
      <c r="W157" s="1364"/>
      <c r="X157" s="1364"/>
      <c r="Y157" s="1272">
        <f>O157-_xlfn.XLOOKUP(P157,'Section B - Private Patients'!T:T,'Section B - Private Patients'!K:K)</f>
        <v>0</v>
      </c>
      <c r="Z157" s="1212" t="str">
        <f t="shared" si="18"/>
        <v>B</v>
      </c>
    </row>
    <row r="158" spans="1:26" x14ac:dyDescent="0.25">
      <c r="A158" s="1429" t="s">
        <v>6035</v>
      </c>
      <c r="B158" s="1327" t="s">
        <v>6024</v>
      </c>
      <c r="C158" s="1279" t="str">
        <f t="shared" si="13"/>
        <v>B</v>
      </c>
      <c r="D158" s="1279" t="s">
        <v>851</v>
      </c>
      <c r="E158" s="1279" t="s">
        <v>850</v>
      </c>
      <c r="F158" s="1279">
        <v>90005701</v>
      </c>
      <c r="G158" s="1328">
        <f t="shared" si="14"/>
        <v>45474</v>
      </c>
      <c r="H158" s="1328">
        <f t="shared" si="15"/>
        <v>45838</v>
      </c>
      <c r="I158" s="1342" t="s">
        <v>5665</v>
      </c>
      <c r="O158" s="1330">
        <f t="shared" si="17"/>
        <v>322</v>
      </c>
      <c r="P158" s="1305" t="s">
        <v>5062</v>
      </c>
      <c r="Q158" s="1279" t="str">
        <f>_xlfn.XLOOKUP(P158,unique_list!F:F,unique_list!P:P)</f>
        <v>LINKED</v>
      </c>
      <c r="R158" s="1318" t="str">
        <f>_xlfn.XLOOKUP(P158,unique_list!F:F,unique_list!Q:Q)</f>
        <v>B-1.1-002</v>
      </c>
      <c r="S158" s="1318"/>
      <c r="T158" s="1318"/>
      <c r="U158" s="1318"/>
      <c r="V158" s="1318"/>
      <c r="W158" s="1364"/>
      <c r="X158" s="1364"/>
      <c r="Y158" s="1272">
        <f>O158-_xlfn.XLOOKUP(P158,'Section B - Private Patients'!T:T,'Section B - Private Patients'!K:K)</f>
        <v>0</v>
      </c>
      <c r="Z158" s="1212" t="str">
        <f t="shared" si="18"/>
        <v>B</v>
      </c>
    </row>
    <row r="159" spans="1:26" x14ac:dyDescent="0.25">
      <c r="A159" s="1429" t="s">
        <v>6035</v>
      </c>
      <c r="B159" s="1327" t="s">
        <v>6024</v>
      </c>
      <c r="C159" s="1279" t="str">
        <f t="shared" si="13"/>
        <v>B</v>
      </c>
      <c r="D159" s="1279" t="s">
        <v>853</v>
      </c>
      <c r="E159" s="1279" t="s">
        <v>852</v>
      </c>
      <c r="F159" s="1279">
        <v>90007584</v>
      </c>
      <c r="G159" s="1328">
        <f t="shared" si="14"/>
        <v>45474</v>
      </c>
      <c r="H159" s="1328">
        <f t="shared" si="15"/>
        <v>45838</v>
      </c>
      <c r="I159" s="1342" t="s">
        <v>5665</v>
      </c>
      <c r="O159" s="1330">
        <f t="shared" si="17"/>
        <v>322</v>
      </c>
      <c r="P159" s="1305" t="s">
        <v>5063</v>
      </c>
      <c r="Q159" s="1279" t="str">
        <f>_xlfn.XLOOKUP(P159,unique_list!F:F,unique_list!P:P)</f>
        <v>LINKED</v>
      </c>
      <c r="R159" s="1318" t="str">
        <f>_xlfn.XLOOKUP(P159,unique_list!F:F,unique_list!Q:Q)</f>
        <v>B-1.1-002</v>
      </c>
      <c r="S159" s="1318"/>
      <c r="T159" s="1318"/>
      <c r="U159" s="1318"/>
      <c r="V159" s="1318"/>
      <c r="W159" s="1364"/>
      <c r="X159" s="1364"/>
      <c r="Y159" s="1272">
        <f>O159-_xlfn.XLOOKUP(P159,'Section B - Private Patients'!T:T,'Section B - Private Patients'!K:K)</f>
        <v>0</v>
      </c>
      <c r="Z159" s="1212" t="str">
        <f t="shared" si="18"/>
        <v>B</v>
      </c>
    </row>
    <row r="160" spans="1:26" x14ac:dyDescent="0.25">
      <c r="A160" s="1429" t="s">
        <v>6035</v>
      </c>
      <c r="B160" s="1327" t="s">
        <v>6024</v>
      </c>
      <c r="C160" s="1279" t="str">
        <f t="shared" si="13"/>
        <v>B</v>
      </c>
      <c r="D160" s="1279" t="s">
        <v>855</v>
      </c>
      <c r="E160" s="1279" t="s">
        <v>854</v>
      </c>
      <c r="F160" s="1279">
        <v>90006580</v>
      </c>
      <c r="G160" s="1328">
        <f t="shared" si="14"/>
        <v>45474</v>
      </c>
      <c r="H160" s="1328">
        <f t="shared" si="15"/>
        <v>45838</v>
      </c>
      <c r="I160" s="1342" t="s">
        <v>5665</v>
      </c>
      <c r="O160" s="1330">
        <f t="shared" si="17"/>
        <v>322</v>
      </c>
      <c r="P160" s="1305" t="s">
        <v>5064</v>
      </c>
      <c r="Q160" s="1279" t="str">
        <f>_xlfn.XLOOKUP(P160,unique_list!F:F,unique_list!P:P)</f>
        <v>LINKED</v>
      </c>
      <c r="R160" s="1318" t="str">
        <f>_xlfn.XLOOKUP(P160,unique_list!F:F,unique_list!Q:Q)</f>
        <v>B-1.1-002</v>
      </c>
      <c r="S160" s="1318"/>
      <c r="T160" s="1318"/>
      <c r="U160" s="1318"/>
      <c r="V160" s="1318"/>
      <c r="W160" s="1364"/>
      <c r="X160" s="1364"/>
      <c r="Y160" s="1272">
        <f>O160-_xlfn.XLOOKUP(P160,'Section B - Private Patients'!T:T,'Section B - Private Patients'!K:K)</f>
        <v>0</v>
      </c>
      <c r="Z160" s="1212" t="str">
        <f t="shared" si="18"/>
        <v>B</v>
      </c>
    </row>
    <row r="161" spans="1:26" x14ac:dyDescent="0.25">
      <c r="A161" s="1429" t="s">
        <v>6035</v>
      </c>
      <c r="B161" s="1327" t="s">
        <v>6024</v>
      </c>
      <c r="C161" s="1279" t="str">
        <f t="shared" si="13"/>
        <v>B</v>
      </c>
      <c r="D161" s="1279" t="s">
        <v>857</v>
      </c>
      <c r="E161" s="1279" t="s">
        <v>856</v>
      </c>
      <c r="F161" s="1279">
        <v>90007585</v>
      </c>
      <c r="G161" s="1328">
        <f t="shared" si="14"/>
        <v>45474</v>
      </c>
      <c r="H161" s="1328">
        <f t="shared" si="15"/>
        <v>45838</v>
      </c>
      <c r="I161" s="1342" t="s">
        <v>5665</v>
      </c>
      <c r="O161" s="1330">
        <f t="shared" si="17"/>
        <v>322</v>
      </c>
      <c r="P161" s="1305" t="s">
        <v>5065</v>
      </c>
      <c r="Q161" s="1279" t="str">
        <f>_xlfn.XLOOKUP(P161,unique_list!F:F,unique_list!P:P)</f>
        <v>LINKED</v>
      </c>
      <c r="R161" s="1318" t="str">
        <f>_xlfn.XLOOKUP(P161,unique_list!F:F,unique_list!Q:Q)</f>
        <v>B-1.1-002</v>
      </c>
      <c r="S161" s="1318"/>
      <c r="T161" s="1318"/>
      <c r="U161" s="1318"/>
      <c r="V161" s="1318"/>
      <c r="W161" s="1364"/>
      <c r="X161" s="1364"/>
      <c r="Y161" s="1272">
        <f>O161-_xlfn.XLOOKUP(P161,'Section B - Private Patients'!T:T,'Section B - Private Patients'!K:K)</f>
        <v>0</v>
      </c>
      <c r="Z161" s="1212" t="str">
        <f t="shared" si="18"/>
        <v>B</v>
      </c>
    </row>
    <row r="162" spans="1:26" x14ac:dyDescent="0.25">
      <c r="A162" s="1429" t="s">
        <v>6035</v>
      </c>
      <c r="B162" s="1327" t="s">
        <v>6024</v>
      </c>
      <c r="C162" s="1279" t="str">
        <f t="shared" si="13"/>
        <v>B</v>
      </c>
      <c r="D162" s="1279" t="s">
        <v>859</v>
      </c>
      <c r="E162" s="1279" t="s">
        <v>858</v>
      </c>
      <c r="F162" s="1279">
        <v>90006078</v>
      </c>
      <c r="G162" s="1328">
        <f t="shared" si="14"/>
        <v>45474</v>
      </c>
      <c r="H162" s="1328">
        <f t="shared" si="15"/>
        <v>45838</v>
      </c>
      <c r="I162" s="1342" t="s">
        <v>5665</v>
      </c>
      <c r="O162" s="1330">
        <f t="shared" si="17"/>
        <v>322</v>
      </c>
      <c r="P162" s="1305" t="s">
        <v>5066</v>
      </c>
      <c r="Q162" s="1279" t="str">
        <f>_xlfn.XLOOKUP(P162,unique_list!F:F,unique_list!P:P)</f>
        <v>LINKED</v>
      </c>
      <c r="R162" s="1318" t="str">
        <f>_xlfn.XLOOKUP(P162,unique_list!F:F,unique_list!Q:Q)</f>
        <v>B-1.1-002</v>
      </c>
      <c r="S162" s="1318"/>
      <c r="T162" s="1318"/>
      <c r="U162" s="1318"/>
      <c r="V162" s="1318"/>
      <c r="W162" s="1364"/>
      <c r="X162" s="1364"/>
      <c r="Y162" s="1272">
        <f>O162-_xlfn.XLOOKUP(P162,'Section B - Private Patients'!T:T,'Section B - Private Patients'!K:K)</f>
        <v>0</v>
      </c>
      <c r="Z162" s="1212" t="str">
        <f t="shared" si="18"/>
        <v>B</v>
      </c>
    </row>
    <row r="163" spans="1:26" x14ac:dyDescent="0.25">
      <c r="A163" s="1429" t="s">
        <v>6035</v>
      </c>
      <c r="B163" s="1327" t="s">
        <v>6024</v>
      </c>
      <c r="C163" s="1279" t="str">
        <f t="shared" si="13"/>
        <v>B</v>
      </c>
      <c r="D163" s="1279" t="s">
        <v>861</v>
      </c>
      <c r="E163" s="1279" t="s">
        <v>860</v>
      </c>
      <c r="F163" s="1279">
        <v>90007586</v>
      </c>
      <c r="G163" s="1328">
        <f t="shared" si="14"/>
        <v>45474</v>
      </c>
      <c r="H163" s="1328">
        <f t="shared" si="15"/>
        <v>45838</v>
      </c>
      <c r="I163" s="1342" t="s">
        <v>5665</v>
      </c>
      <c r="O163" s="1330">
        <f t="shared" si="17"/>
        <v>365</v>
      </c>
      <c r="P163" s="1305" t="s">
        <v>5067</v>
      </c>
      <c r="Q163" s="1279" t="str">
        <f>_xlfn.XLOOKUP(P163,unique_list!F:F,unique_list!P:P)</f>
        <v>LINKED</v>
      </c>
      <c r="R163" s="1318" t="str">
        <f>_xlfn.XLOOKUP(P163,unique_list!F:F,unique_list!Q:Q)</f>
        <v>B-1.1-006</v>
      </c>
      <c r="S163" s="1318"/>
      <c r="T163" s="1318"/>
      <c r="U163" s="1318"/>
      <c r="V163" s="1318"/>
      <c r="W163" s="1364"/>
      <c r="X163" s="1364"/>
      <c r="Y163" s="1272">
        <f>O163-_xlfn.XLOOKUP(P163,'Section B - Private Patients'!T:T,'Section B - Private Patients'!K:K)</f>
        <v>0</v>
      </c>
      <c r="Z163" s="1212" t="str">
        <f t="shared" si="18"/>
        <v>B</v>
      </c>
    </row>
    <row r="164" spans="1:26" x14ac:dyDescent="0.25">
      <c r="A164" s="1429" t="s">
        <v>6035</v>
      </c>
      <c r="B164" s="1327" t="s">
        <v>6024</v>
      </c>
      <c r="C164" s="1279" t="str">
        <f t="shared" si="13"/>
        <v>B</v>
      </c>
      <c r="D164" s="1279" t="s">
        <v>863</v>
      </c>
      <c r="E164" s="1279" t="s">
        <v>862</v>
      </c>
      <c r="F164" s="1279">
        <v>90006581</v>
      </c>
      <c r="G164" s="1328">
        <f t="shared" si="14"/>
        <v>45474</v>
      </c>
      <c r="H164" s="1328">
        <f t="shared" si="15"/>
        <v>45838</v>
      </c>
      <c r="I164" s="1342" t="s">
        <v>5665</v>
      </c>
      <c r="O164" s="1330">
        <f t="shared" si="17"/>
        <v>365</v>
      </c>
      <c r="P164" s="1305" t="s">
        <v>5068</v>
      </c>
      <c r="Q164" s="1279" t="str">
        <f>_xlfn.XLOOKUP(P164,unique_list!F:F,unique_list!P:P)</f>
        <v>LINKED</v>
      </c>
      <c r="R164" s="1318" t="str">
        <f>_xlfn.XLOOKUP(P164,unique_list!F:F,unique_list!Q:Q)</f>
        <v>B-1.1-006</v>
      </c>
      <c r="S164" s="1318"/>
      <c r="T164" s="1318"/>
      <c r="U164" s="1318"/>
      <c r="V164" s="1318"/>
      <c r="W164" s="1364"/>
      <c r="X164" s="1364"/>
      <c r="Y164" s="1272">
        <f>O164-_xlfn.XLOOKUP(P164,'Section B - Private Patients'!T:T,'Section B - Private Patients'!K:K)</f>
        <v>0</v>
      </c>
      <c r="Z164" s="1212" t="str">
        <f t="shared" si="18"/>
        <v>B</v>
      </c>
    </row>
    <row r="165" spans="1:26" x14ac:dyDescent="0.25">
      <c r="A165" s="1429" t="s">
        <v>6035</v>
      </c>
      <c r="B165" s="1327" t="s">
        <v>6024</v>
      </c>
      <c r="C165" s="1279" t="str">
        <f t="shared" si="13"/>
        <v>B</v>
      </c>
      <c r="D165" s="1279" t="s">
        <v>865</v>
      </c>
      <c r="E165" s="1279" t="s">
        <v>864</v>
      </c>
      <c r="F165" s="1279">
        <v>90007587</v>
      </c>
      <c r="G165" s="1328">
        <f t="shared" si="14"/>
        <v>45474</v>
      </c>
      <c r="H165" s="1328">
        <f t="shared" si="15"/>
        <v>45838</v>
      </c>
      <c r="I165" s="1342" t="s">
        <v>5665</v>
      </c>
      <c r="O165" s="1330">
        <f t="shared" si="17"/>
        <v>399</v>
      </c>
      <c r="P165" s="1305" t="s">
        <v>5069</v>
      </c>
      <c r="Q165" s="1279" t="str">
        <f>_xlfn.XLOOKUP(P165,unique_list!F:F,unique_list!P:P)</f>
        <v>LINKED</v>
      </c>
      <c r="R165" s="1318" t="str">
        <f>_xlfn.XLOOKUP(P165,unique_list!F:F,unique_list!Q:Q)</f>
        <v>B-1.1-007</v>
      </c>
      <c r="S165" s="1318"/>
      <c r="T165" s="1318"/>
      <c r="U165" s="1318"/>
      <c r="V165" s="1318"/>
      <c r="W165" s="1364"/>
      <c r="X165" s="1364"/>
      <c r="Y165" s="1272">
        <f>O165-_xlfn.XLOOKUP(P165,'Section B - Private Patients'!T:T,'Section B - Private Patients'!K:K)</f>
        <v>0</v>
      </c>
      <c r="Z165" s="1212" t="str">
        <f t="shared" si="18"/>
        <v>B</v>
      </c>
    </row>
    <row r="166" spans="1:26" x14ac:dyDescent="0.25">
      <c r="A166" s="1429" t="s">
        <v>6035</v>
      </c>
      <c r="B166" s="1327" t="s">
        <v>6024</v>
      </c>
      <c r="C166" s="1279" t="str">
        <f t="shared" si="13"/>
        <v>B</v>
      </c>
      <c r="D166" s="1279" t="s">
        <v>867</v>
      </c>
      <c r="E166" s="1279" t="s">
        <v>866</v>
      </c>
      <c r="F166" s="1279">
        <v>90005827</v>
      </c>
      <c r="G166" s="1328">
        <f t="shared" si="14"/>
        <v>45474</v>
      </c>
      <c r="H166" s="1328">
        <f t="shared" si="15"/>
        <v>45838</v>
      </c>
      <c r="I166" s="1342" t="s">
        <v>5665</v>
      </c>
      <c r="O166" s="1330">
        <f t="shared" si="17"/>
        <v>399</v>
      </c>
      <c r="P166" s="1305" t="s">
        <v>5070</v>
      </c>
      <c r="Q166" s="1279" t="str">
        <f>_xlfn.XLOOKUP(P166,unique_list!F:F,unique_list!P:P)</f>
        <v>LINKED</v>
      </c>
      <c r="R166" s="1318" t="str">
        <f>_xlfn.XLOOKUP(P166,unique_list!F:F,unique_list!Q:Q)</f>
        <v>B-1.1-007</v>
      </c>
      <c r="S166" s="1318"/>
      <c r="T166" s="1318"/>
      <c r="U166" s="1318"/>
      <c r="V166" s="1318"/>
      <c r="W166" s="1364"/>
      <c r="X166" s="1364"/>
      <c r="Y166" s="1272">
        <f>O166-_xlfn.XLOOKUP(P166,'Section B - Private Patients'!T:T,'Section B - Private Patients'!K:K)</f>
        <v>0</v>
      </c>
      <c r="Z166" s="1212" t="str">
        <f t="shared" si="18"/>
        <v>B</v>
      </c>
    </row>
    <row r="167" spans="1:26" x14ac:dyDescent="0.25">
      <c r="A167" s="1429" t="s">
        <v>6035</v>
      </c>
      <c r="B167" s="1327" t="s">
        <v>6024</v>
      </c>
      <c r="C167" s="1279" t="str">
        <f t="shared" si="13"/>
        <v>B</v>
      </c>
      <c r="D167" s="1279" t="s">
        <v>869</v>
      </c>
      <c r="E167" s="1279" t="s">
        <v>868</v>
      </c>
      <c r="F167" s="1279">
        <v>90007588</v>
      </c>
      <c r="G167" s="1328">
        <f t="shared" si="14"/>
        <v>45474</v>
      </c>
      <c r="H167" s="1328">
        <f t="shared" si="15"/>
        <v>45838</v>
      </c>
      <c r="I167" s="1342" t="s">
        <v>5665</v>
      </c>
      <c r="O167" s="1330">
        <f t="shared" si="17"/>
        <v>447</v>
      </c>
      <c r="P167" s="1305" t="s">
        <v>5071</v>
      </c>
      <c r="Q167" s="1279" t="str">
        <f>_xlfn.XLOOKUP(P167,unique_list!F:F,unique_list!P:P)</f>
        <v>LINKED</v>
      </c>
      <c r="R167" s="1318" t="str">
        <f>_xlfn.XLOOKUP(P167,unique_list!F:F,unique_list!Q:Q)</f>
        <v>B-1.1-008</v>
      </c>
      <c r="S167" s="1318"/>
      <c r="T167" s="1318"/>
      <c r="U167" s="1318"/>
      <c r="V167" s="1318"/>
      <c r="W167" s="1364"/>
      <c r="X167" s="1364"/>
      <c r="Y167" s="1272">
        <f>O167-_xlfn.XLOOKUP(P167,'Section B - Private Patients'!T:T,'Section B - Private Patients'!K:K)</f>
        <v>0</v>
      </c>
      <c r="Z167" s="1212" t="str">
        <f t="shared" si="18"/>
        <v>B</v>
      </c>
    </row>
    <row r="168" spans="1:26" x14ac:dyDescent="0.25">
      <c r="A168" s="1429" t="s">
        <v>6035</v>
      </c>
      <c r="B168" s="1327" t="s">
        <v>6024</v>
      </c>
      <c r="C168" s="1279" t="str">
        <f t="shared" si="13"/>
        <v>B</v>
      </c>
      <c r="D168" s="1279" t="s">
        <v>871</v>
      </c>
      <c r="E168" s="1279" t="s">
        <v>870</v>
      </c>
      <c r="F168" s="1279">
        <v>90006582</v>
      </c>
      <c r="G168" s="1328">
        <f t="shared" si="14"/>
        <v>45474</v>
      </c>
      <c r="H168" s="1328">
        <f t="shared" si="15"/>
        <v>45838</v>
      </c>
      <c r="I168" s="1342" t="s">
        <v>5665</v>
      </c>
      <c r="O168" s="1330">
        <f t="shared" si="17"/>
        <v>447</v>
      </c>
      <c r="P168" s="1305" t="s">
        <v>5072</v>
      </c>
      <c r="Q168" s="1279" t="str">
        <f>_xlfn.XLOOKUP(P168,unique_list!F:F,unique_list!P:P)</f>
        <v>LINKED</v>
      </c>
      <c r="R168" s="1318" t="str">
        <f>_xlfn.XLOOKUP(P168,unique_list!F:F,unique_list!Q:Q)</f>
        <v>B-1.1-008</v>
      </c>
      <c r="S168" s="1318"/>
      <c r="T168" s="1318"/>
      <c r="U168" s="1318"/>
      <c r="V168" s="1318"/>
      <c r="W168" s="1364"/>
      <c r="X168" s="1364"/>
      <c r="Y168" s="1272">
        <f>O168-_xlfn.XLOOKUP(P168,'Section B - Private Patients'!T:T,'Section B - Private Patients'!K:K)</f>
        <v>0</v>
      </c>
      <c r="Z168" s="1212" t="str">
        <f t="shared" si="18"/>
        <v>B</v>
      </c>
    </row>
    <row r="169" spans="1:26" x14ac:dyDescent="0.25">
      <c r="A169" s="1429" t="s">
        <v>6035</v>
      </c>
      <c r="B169" s="1327" t="s">
        <v>6024</v>
      </c>
      <c r="C169" s="1279" t="str">
        <f t="shared" si="13"/>
        <v>B</v>
      </c>
      <c r="D169" s="1279" t="s">
        <v>877</v>
      </c>
      <c r="E169" s="1279" t="s">
        <v>876</v>
      </c>
      <c r="F169" s="1279">
        <v>90007589</v>
      </c>
      <c r="G169" s="1328">
        <f t="shared" si="14"/>
        <v>45474</v>
      </c>
      <c r="H169" s="1328">
        <f t="shared" si="15"/>
        <v>45838</v>
      </c>
      <c r="I169" s="1342" t="s">
        <v>5665</v>
      </c>
      <c r="O169" s="1330">
        <f t="shared" si="17"/>
        <v>447</v>
      </c>
      <c r="P169" s="1305" t="s">
        <v>5073</v>
      </c>
      <c r="Q169" s="1279" t="str">
        <f>_xlfn.XLOOKUP(P169,unique_list!F:F,unique_list!P:P)</f>
        <v>LINKED</v>
      </c>
      <c r="R169" s="1318" t="str">
        <f>_xlfn.XLOOKUP(P169,unique_list!F:F,unique_list!Q:Q)</f>
        <v>B-1.1-008</v>
      </c>
      <c r="S169" s="1318"/>
      <c r="T169" s="1318"/>
      <c r="U169" s="1318"/>
      <c r="V169" s="1318"/>
      <c r="W169" s="1364"/>
      <c r="X169" s="1364"/>
      <c r="Y169" s="1272">
        <f>O169-_xlfn.XLOOKUP(P169,'Section B - Private Patients'!T:T,'Section B - Private Patients'!K:K)</f>
        <v>0</v>
      </c>
      <c r="Z169" s="1212" t="str">
        <f t="shared" si="18"/>
        <v>B</v>
      </c>
    </row>
    <row r="170" spans="1:26" x14ac:dyDescent="0.25">
      <c r="A170" s="1429" t="s">
        <v>6035</v>
      </c>
      <c r="B170" s="1327" t="s">
        <v>6024</v>
      </c>
      <c r="C170" s="1279" t="str">
        <f t="shared" si="13"/>
        <v>B</v>
      </c>
      <c r="D170" s="1279" t="s">
        <v>879</v>
      </c>
      <c r="E170" s="1279" t="s">
        <v>878</v>
      </c>
      <c r="F170" s="1279">
        <v>90006079</v>
      </c>
      <c r="G170" s="1328">
        <f t="shared" si="14"/>
        <v>45474</v>
      </c>
      <c r="H170" s="1328">
        <f t="shared" si="15"/>
        <v>45838</v>
      </c>
      <c r="I170" s="1342" t="s">
        <v>5665</v>
      </c>
      <c r="O170" s="1330">
        <f t="shared" si="17"/>
        <v>322</v>
      </c>
      <c r="P170" s="1305" t="s">
        <v>5074</v>
      </c>
      <c r="Q170" s="1279" t="str">
        <f>_xlfn.XLOOKUP(P170,unique_list!F:F,unique_list!P:P)</f>
        <v>LINKED</v>
      </c>
      <c r="R170" s="1318" t="str">
        <f>_xlfn.XLOOKUP(P170,unique_list!F:F,unique_list!Q:Q)</f>
        <v>B-1.1-002</v>
      </c>
      <c r="S170" s="1318"/>
      <c r="T170" s="1318"/>
      <c r="U170" s="1318"/>
      <c r="V170" s="1318"/>
      <c r="W170" s="1364"/>
      <c r="X170" s="1364"/>
      <c r="Y170" s="1272">
        <f>O170-_xlfn.XLOOKUP(P170,'Section B - Private Patients'!T:T,'Section B - Private Patients'!K:K)</f>
        <v>0</v>
      </c>
      <c r="Z170" s="1212" t="str">
        <f t="shared" si="18"/>
        <v>B</v>
      </c>
    </row>
    <row r="171" spans="1:26" x14ac:dyDescent="0.25">
      <c r="A171" s="1429" t="s">
        <v>6035</v>
      </c>
      <c r="B171" s="1327" t="s">
        <v>6024</v>
      </c>
      <c r="C171" s="1279" t="str">
        <f t="shared" si="13"/>
        <v>B</v>
      </c>
      <c r="D171" s="1279" t="s">
        <v>873</v>
      </c>
      <c r="E171" s="1279" t="s">
        <v>872</v>
      </c>
      <c r="F171" s="1279">
        <v>90007591</v>
      </c>
      <c r="G171" s="1328">
        <f t="shared" si="14"/>
        <v>45474</v>
      </c>
      <c r="H171" s="1328">
        <f t="shared" si="15"/>
        <v>45838</v>
      </c>
      <c r="I171" s="1342" t="s">
        <v>5665</v>
      </c>
      <c r="O171" s="1330">
        <f t="shared" si="17"/>
        <v>447</v>
      </c>
      <c r="P171" s="1305" t="s">
        <v>5079</v>
      </c>
      <c r="Q171" s="1279" t="str">
        <f>_xlfn.XLOOKUP(P171,unique_list!F:F,unique_list!P:P)</f>
        <v>LINKED</v>
      </c>
      <c r="R171" s="1318" t="str">
        <f>_xlfn.XLOOKUP(P171,unique_list!F:F,unique_list!Q:Q)</f>
        <v>B-1.1-008</v>
      </c>
      <c r="S171" s="1318"/>
      <c r="T171" s="1318"/>
      <c r="U171" s="1318"/>
      <c r="V171" s="1318"/>
      <c r="W171" s="1364"/>
      <c r="X171" s="1364"/>
      <c r="Y171" s="1272">
        <f>O171-_xlfn.XLOOKUP(P171,'Section B - Private Patients'!T:T,'Section B - Private Patients'!K:K)</f>
        <v>0</v>
      </c>
      <c r="Z171" s="1212" t="str">
        <f t="shared" si="18"/>
        <v>B</v>
      </c>
    </row>
    <row r="172" spans="1:26" x14ac:dyDescent="0.25">
      <c r="A172" s="1429" t="s">
        <v>6035</v>
      </c>
      <c r="B172" s="1327" t="s">
        <v>6024</v>
      </c>
      <c r="C172" s="1279" t="str">
        <f t="shared" si="13"/>
        <v>B</v>
      </c>
      <c r="D172" s="1279" t="s">
        <v>875</v>
      </c>
      <c r="E172" s="1279" t="s">
        <v>874</v>
      </c>
      <c r="F172" s="1279">
        <v>90005607</v>
      </c>
      <c r="G172" s="1328">
        <f t="shared" si="14"/>
        <v>45474</v>
      </c>
      <c r="H172" s="1328">
        <f t="shared" si="15"/>
        <v>45838</v>
      </c>
      <c r="I172" s="1342" t="s">
        <v>5665</v>
      </c>
      <c r="O172" s="1330">
        <f t="shared" si="17"/>
        <v>322</v>
      </c>
      <c r="P172" s="1305" t="s">
        <v>5080</v>
      </c>
      <c r="Q172" s="1279" t="str">
        <f>_xlfn.XLOOKUP(P172,unique_list!F:F,unique_list!P:P)</f>
        <v>LINKED</v>
      </c>
      <c r="R172" s="1318" t="str">
        <f>_xlfn.XLOOKUP(P172,unique_list!F:F,unique_list!Q:Q)</f>
        <v>B-1.1-002</v>
      </c>
      <c r="S172" s="1318"/>
      <c r="T172" s="1318"/>
      <c r="U172" s="1318"/>
      <c r="V172" s="1318"/>
      <c r="W172" s="1364"/>
      <c r="X172" s="1364"/>
      <c r="Y172" s="1272">
        <f>O172-_xlfn.XLOOKUP(P172,'Section B - Private Patients'!T:T,'Section B - Private Patients'!K:K)</f>
        <v>0</v>
      </c>
      <c r="Z172" s="1212" t="str">
        <f t="shared" si="18"/>
        <v>B</v>
      </c>
    </row>
    <row r="173" spans="1:26" x14ac:dyDescent="0.25">
      <c r="A173" s="1429" t="s">
        <v>6085</v>
      </c>
      <c r="B173" s="1327" t="s">
        <v>6025</v>
      </c>
      <c r="C173" s="1279" t="str">
        <f t="shared" ref="C173:C194" si="19">LEFT(P173,1)</f>
        <v>B</v>
      </c>
      <c r="D173" s="1279" t="s">
        <v>1134</v>
      </c>
      <c r="E173" s="1279" t="s">
        <v>1133</v>
      </c>
      <c r="F173" s="1279">
        <v>90005809</v>
      </c>
      <c r="G173" s="1328">
        <f t="shared" si="14"/>
        <v>45474</v>
      </c>
      <c r="H173" s="1328">
        <f t="shared" si="15"/>
        <v>45838</v>
      </c>
      <c r="I173" s="1342" t="s">
        <v>5665</v>
      </c>
      <c r="O173" s="1330">
        <f t="shared" ref="O173:O194" si="20">_xlfn.XLOOKUP(R173,P:P,O:O)</f>
        <v>1774</v>
      </c>
      <c r="P173" s="1305" t="s">
        <v>5157</v>
      </c>
      <c r="Q173" s="1279" t="str">
        <f>_xlfn.XLOOKUP(P173,unique_list!F:F,unique_list!P:P)</f>
        <v>LINKED</v>
      </c>
      <c r="R173" s="1318" t="str">
        <f>_xlfn.XLOOKUP(P173,unique_list!F:F,unique_list!Q:Q)</f>
        <v>B-1.6-034</v>
      </c>
      <c r="S173" s="1318"/>
      <c r="T173" s="1318"/>
      <c r="U173" s="1318"/>
      <c r="V173" s="1318"/>
      <c r="W173" s="1364"/>
      <c r="X173" s="1364"/>
      <c r="Y173" s="1272">
        <f>O173-_xlfn.XLOOKUP(P173,'Section B - Private Patients'!T:T,'Section B - Private Patients'!K:K)</f>
        <v>0</v>
      </c>
      <c r="Z173" s="1212" t="str">
        <f t="shared" si="18"/>
        <v>B</v>
      </c>
    </row>
    <row r="174" spans="1:26" x14ac:dyDescent="0.25">
      <c r="A174" s="1429" t="s">
        <v>6085</v>
      </c>
      <c r="B174" s="1327" t="s">
        <v>6025</v>
      </c>
      <c r="C174" s="1279" t="str">
        <f t="shared" si="19"/>
        <v>B</v>
      </c>
      <c r="D174" s="1279" t="s">
        <v>1136</v>
      </c>
      <c r="E174" s="1279" t="s">
        <v>1135</v>
      </c>
      <c r="F174" s="1279">
        <v>90007444</v>
      </c>
      <c r="G174" s="1328">
        <f t="shared" si="14"/>
        <v>45474</v>
      </c>
      <c r="H174" s="1328">
        <f t="shared" si="15"/>
        <v>45838</v>
      </c>
      <c r="I174" s="1342" t="s">
        <v>5665</v>
      </c>
      <c r="O174" s="1330">
        <f t="shared" si="20"/>
        <v>1228</v>
      </c>
      <c r="P174" s="1305" t="s">
        <v>5158</v>
      </c>
      <c r="Q174" s="1279" t="str">
        <f>_xlfn.XLOOKUP(P174,unique_list!F:F,unique_list!P:P)</f>
        <v>LINKED</v>
      </c>
      <c r="R174" s="1318" t="str">
        <f>_xlfn.XLOOKUP(P174,unique_list!F:F,unique_list!Q:Q)</f>
        <v>B-1.6-035</v>
      </c>
      <c r="S174" s="1318"/>
      <c r="T174" s="1318"/>
      <c r="U174" s="1318"/>
      <c r="V174" s="1318"/>
      <c r="W174" s="1364"/>
      <c r="X174" s="1364"/>
      <c r="Y174" s="1272">
        <f>O174-_xlfn.XLOOKUP(P174,'Section B - Private Patients'!T:T,'Section B - Private Patients'!K:K)</f>
        <v>0</v>
      </c>
      <c r="Z174" s="1212" t="str">
        <f t="shared" si="18"/>
        <v>B</v>
      </c>
    </row>
    <row r="175" spans="1:26" x14ac:dyDescent="0.25">
      <c r="A175" s="1429" t="s">
        <v>6085</v>
      </c>
      <c r="B175" s="1327" t="s">
        <v>6025</v>
      </c>
      <c r="C175" s="1279" t="str">
        <f t="shared" si="19"/>
        <v>B</v>
      </c>
      <c r="D175" s="1279" t="s">
        <v>1138</v>
      </c>
      <c r="E175" s="1279" t="s">
        <v>1137</v>
      </c>
      <c r="F175" s="1279">
        <v>90006510</v>
      </c>
      <c r="G175" s="1328">
        <f t="shared" si="14"/>
        <v>45474</v>
      </c>
      <c r="H175" s="1328">
        <f t="shared" si="15"/>
        <v>45838</v>
      </c>
      <c r="I175" s="1342" t="s">
        <v>5665</v>
      </c>
      <c r="O175" s="1330">
        <f t="shared" si="20"/>
        <v>1404</v>
      </c>
      <c r="P175" s="1305" t="s">
        <v>5159</v>
      </c>
      <c r="Q175" s="1279" t="str">
        <f>_xlfn.XLOOKUP(P175,unique_list!F:F,unique_list!P:P)</f>
        <v>LINKED</v>
      </c>
      <c r="R175" s="1318" t="str">
        <f>_xlfn.XLOOKUP(P175,unique_list!F:F,unique_list!Q:Q)</f>
        <v>B-1.6-047</v>
      </c>
      <c r="S175" s="1318"/>
      <c r="T175" s="1318"/>
      <c r="U175" s="1318"/>
      <c r="V175" s="1318"/>
      <c r="W175" s="1364"/>
      <c r="X175" s="1364"/>
      <c r="Y175" s="1272">
        <f>O175-_xlfn.XLOOKUP(P175,'Section B - Private Patients'!T:T,'Section B - Private Patients'!K:K)</f>
        <v>0</v>
      </c>
      <c r="Z175" s="1212" t="str">
        <f t="shared" si="18"/>
        <v>B</v>
      </c>
    </row>
    <row r="176" spans="1:26" x14ac:dyDescent="0.25">
      <c r="A176" s="1429" t="s">
        <v>6085</v>
      </c>
      <c r="B176" s="1327" t="s">
        <v>6025</v>
      </c>
      <c r="C176" s="1279" t="str">
        <f t="shared" si="19"/>
        <v>B</v>
      </c>
      <c r="D176" s="1279" t="s">
        <v>1140</v>
      </c>
      <c r="E176" s="1279" t="s">
        <v>1139</v>
      </c>
      <c r="F176" s="1279">
        <v>90007445</v>
      </c>
      <c r="G176" s="1328">
        <f t="shared" si="14"/>
        <v>45474</v>
      </c>
      <c r="H176" s="1328">
        <f t="shared" si="15"/>
        <v>45838</v>
      </c>
      <c r="I176" s="1342" t="s">
        <v>5665</v>
      </c>
      <c r="O176" s="1330">
        <f t="shared" si="20"/>
        <v>1203</v>
      </c>
      <c r="P176" s="1305" t="s">
        <v>5160</v>
      </c>
      <c r="Q176" s="1279" t="str">
        <f>_xlfn.XLOOKUP(P176,unique_list!F:F,unique_list!P:P)</f>
        <v>LINKED</v>
      </c>
      <c r="R176" s="1318" t="str">
        <f>_xlfn.XLOOKUP(P176,unique_list!F:F,unique_list!Q:Q)</f>
        <v>B-1.6-048</v>
      </c>
      <c r="S176" s="1318"/>
      <c r="T176" s="1318"/>
      <c r="U176" s="1318"/>
      <c r="V176" s="1318"/>
      <c r="W176" s="1364"/>
      <c r="X176" s="1364"/>
      <c r="Y176" s="1272">
        <f>O176-_xlfn.XLOOKUP(P176,'Section B - Private Patients'!T:T,'Section B - Private Patients'!K:K)</f>
        <v>0</v>
      </c>
      <c r="Z176" s="1212" t="str">
        <f t="shared" si="18"/>
        <v>B</v>
      </c>
    </row>
    <row r="177" spans="1:26" x14ac:dyDescent="0.25">
      <c r="A177" s="1429" t="s">
        <v>6085</v>
      </c>
      <c r="B177" s="1327" t="s">
        <v>6025</v>
      </c>
      <c r="C177" s="1279" t="str">
        <f t="shared" si="19"/>
        <v>B</v>
      </c>
      <c r="D177" s="1279" t="s">
        <v>1142</v>
      </c>
      <c r="E177" s="1279" t="s">
        <v>1141</v>
      </c>
      <c r="F177" s="1279">
        <v>90006043</v>
      </c>
      <c r="G177" s="1328">
        <f t="shared" si="14"/>
        <v>45474</v>
      </c>
      <c r="H177" s="1328">
        <f t="shared" si="15"/>
        <v>45838</v>
      </c>
      <c r="I177" s="1342" t="s">
        <v>5665</v>
      </c>
      <c r="O177" s="1330">
        <f t="shared" si="20"/>
        <v>4758</v>
      </c>
      <c r="P177" s="1305" t="s">
        <v>5161</v>
      </c>
      <c r="Q177" s="1279" t="str">
        <f>_xlfn.XLOOKUP(P177,unique_list!F:F,unique_list!P:P)</f>
        <v>LINKED</v>
      </c>
      <c r="R177" s="1318" t="str">
        <f>_xlfn.XLOOKUP(P177,unique_list!F:F,unique_list!Q:Q)</f>
        <v>B-1.6-040</v>
      </c>
      <c r="S177" s="1318"/>
      <c r="T177" s="1318"/>
      <c r="U177" s="1318"/>
      <c r="V177" s="1318"/>
      <c r="W177" s="1364"/>
      <c r="X177" s="1364"/>
      <c r="Y177" s="1272">
        <f>O177-_xlfn.XLOOKUP(P177,'Section B - Private Patients'!T:T,'Section B - Private Patients'!K:K)</f>
        <v>0</v>
      </c>
      <c r="Z177" s="1212" t="str">
        <f t="shared" si="18"/>
        <v>B</v>
      </c>
    </row>
    <row r="178" spans="1:26" x14ac:dyDescent="0.25">
      <c r="A178" s="1429" t="s">
        <v>6085</v>
      </c>
      <c r="B178" s="1327" t="s">
        <v>6025</v>
      </c>
      <c r="C178" s="1279" t="str">
        <f t="shared" si="19"/>
        <v>B</v>
      </c>
      <c r="D178" s="1279" t="s">
        <v>1144</v>
      </c>
      <c r="E178" s="1279" t="s">
        <v>1143</v>
      </c>
      <c r="F178" s="1279">
        <v>90007446</v>
      </c>
      <c r="G178" s="1328">
        <f t="shared" si="14"/>
        <v>45474</v>
      </c>
      <c r="H178" s="1328">
        <f t="shared" si="15"/>
        <v>45838</v>
      </c>
      <c r="I178" s="1342" t="s">
        <v>5665</v>
      </c>
      <c r="O178" s="1330">
        <f t="shared" si="20"/>
        <v>4485</v>
      </c>
      <c r="P178" s="1305" t="s">
        <v>5162</v>
      </c>
      <c r="Q178" s="1279" t="str">
        <f>_xlfn.XLOOKUP(P178,unique_list!F:F,unique_list!P:P)</f>
        <v>LINKED</v>
      </c>
      <c r="R178" s="1318" t="str">
        <f>_xlfn.XLOOKUP(P178,unique_list!F:F,unique_list!Q:Q)</f>
        <v>B-1.6-041</v>
      </c>
      <c r="S178" s="1318"/>
      <c r="T178" s="1318"/>
      <c r="U178" s="1318"/>
      <c r="V178" s="1318"/>
      <c r="W178" s="1364"/>
      <c r="X178" s="1364"/>
      <c r="Y178" s="1272">
        <f>O178-_xlfn.XLOOKUP(P178,'Section B - Private Patients'!T:T,'Section B - Private Patients'!K:K)</f>
        <v>0</v>
      </c>
      <c r="Z178" s="1212" t="str">
        <f t="shared" si="18"/>
        <v>B</v>
      </c>
    </row>
    <row r="179" spans="1:26" x14ac:dyDescent="0.25">
      <c r="A179" s="1429" t="s">
        <v>6085</v>
      </c>
      <c r="B179" s="1327" t="s">
        <v>6025</v>
      </c>
      <c r="C179" s="1279" t="str">
        <f t="shared" si="19"/>
        <v>B</v>
      </c>
      <c r="D179" s="1279" t="s">
        <v>1146</v>
      </c>
      <c r="E179" s="1279" t="s">
        <v>1145</v>
      </c>
      <c r="F179" s="1279">
        <v>90006511</v>
      </c>
      <c r="G179" s="1328">
        <f t="shared" si="14"/>
        <v>45474</v>
      </c>
      <c r="H179" s="1328">
        <f t="shared" si="15"/>
        <v>45838</v>
      </c>
      <c r="I179" s="1342" t="s">
        <v>5665</v>
      </c>
      <c r="O179" s="1330">
        <f t="shared" si="20"/>
        <v>1451</v>
      </c>
      <c r="P179" s="1305" t="s">
        <v>5163</v>
      </c>
      <c r="Q179" s="1279" t="str">
        <f>_xlfn.XLOOKUP(P179,unique_list!F:F,unique_list!P:P)</f>
        <v>LINKED</v>
      </c>
      <c r="R179" s="1318" t="str">
        <f>_xlfn.XLOOKUP(P179,unique_list!F:F,unique_list!Q:Q)</f>
        <v>B-1.6-046</v>
      </c>
      <c r="S179" s="1318"/>
      <c r="T179" s="1318"/>
      <c r="U179" s="1318"/>
      <c r="V179" s="1318"/>
      <c r="W179" s="1364"/>
      <c r="X179" s="1364"/>
      <c r="Y179" s="1272">
        <f>O179-_xlfn.XLOOKUP(P179,'Section B - Private Patients'!T:T,'Section B - Private Patients'!K:K)</f>
        <v>0</v>
      </c>
      <c r="Z179" s="1212" t="str">
        <f t="shared" si="18"/>
        <v>B</v>
      </c>
    </row>
    <row r="180" spans="1:26" x14ac:dyDescent="0.25">
      <c r="A180" s="1429" t="s">
        <v>6085</v>
      </c>
      <c r="B180" s="1327" t="s">
        <v>6025</v>
      </c>
      <c r="C180" s="1279" t="str">
        <f t="shared" si="19"/>
        <v>B</v>
      </c>
      <c r="D180" s="1279" t="s">
        <v>1148</v>
      </c>
      <c r="E180" s="1279" t="s">
        <v>1147</v>
      </c>
      <c r="F180" s="1279">
        <v>90007447</v>
      </c>
      <c r="G180" s="1328">
        <f t="shared" si="14"/>
        <v>45474</v>
      </c>
      <c r="H180" s="1328">
        <f t="shared" si="15"/>
        <v>45838</v>
      </c>
      <c r="I180" s="1342" t="s">
        <v>5665</v>
      </c>
      <c r="O180" s="1330">
        <f t="shared" si="20"/>
        <v>7112</v>
      </c>
      <c r="P180" s="1305" t="s">
        <v>5164</v>
      </c>
      <c r="Q180" s="1279" t="str">
        <f>_xlfn.XLOOKUP(P180,unique_list!F:F,unique_list!P:P)</f>
        <v>LINKED</v>
      </c>
      <c r="R180" s="1318" t="str">
        <f>_xlfn.XLOOKUP(P180,unique_list!F:F,unique_list!Q:Q)</f>
        <v>B-1.6-042</v>
      </c>
      <c r="S180" s="1318"/>
      <c r="T180" s="1318"/>
      <c r="U180" s="1318"/>
      <c r="V180" s="1318"/>
      <c r="W180" s="1364"/>
      <c r="X180" s="1364"/>
      <c r="Y180" s="1272">
        <f>O180-_xlfn.XLOOKUP(P180,'Section B - Private Patients'!T:T,'Section B - Private Patients'!K:K)</f>
        <v>0</v>
      </c>
      <c r="Z180" s="1212" t="str">
        <f t="shared" si="18"/>
        <v>B</v>
      </c>
    </row>
    <row r="181" spans="1:26" x14ac:dyDescent="0.25">
      <c r="A181" s="1429" t="s">
        <v>6085</v>
      </c>
      <c r="B181" s="1327" t="s">
        <v>6025</v>
      </c>
      <c r="C181" s="1279" t="str">
        <f t="shared" si="19"/>
        <v>B</v>
      </c>
      <c r="D181" s="1279" t="s">
        <v>1150</v>
      </c>
      <c r="E181" s="1279" t="s">
        <v>1149</v>
      </c>
      <c r="F181" s="1279">
        <v>90005634</v>
      </c>
      <c r="G181" s="1328">
        <f t="shared" si="14"/>
        <v>45474</v>
      </c>
      <c r="H181" s="1328">
        <f t="shared" si="15"/>
        <v>45838</v>
      </c>
      <c r="I181" s="1342" t="s">
        <v>5665</v>
      </c>
      <c r="O181" s="1330">
        <f t="shared" si="20"/>
        <v>6623</v>
      </c>
      <c r="P181" s="1305" t="s">
        <v>5165</v>
      </c>
      <c r="Q181" s="1279" t="str">
        <f>_xlfn.XLOOKUP(P181,unique_list!F:F,unique_list!P:P)</f>
        <v>LINKED</v>
      </c>
      <c r="R181" s="1318" t="str">
        <f>_xlfn.XLOOKUP(P181,unique_list!F:F,unique_list!Q:Q)</f>
        <v>B-1.6-043</v>
      </c>
      <c r="S181" s="1318"/>
      <c r="T181" s="1318"/>
      <c r="U181" s="1318"/>
      <c r="V181" s="1318"/>
      <c r="W181" s="1364"/>
      <c r="X181" s="1364"/>
      <c r="Y181" s="1272">
        <f>O181-_xlfn.XLOOKUP(P181,'Section B - Private Patients'!T:T,'Section B - Private Patients'!K:K)</f>
        <v>0</v>
      </c>
      <c r="Z181" s="1212" t="str">
        <f t="shared" si="18"/>
        <v>B</v>
      </c>
    </row>
    <row r="182" spans="1:26" x14ac:dyDescent="0.25">
      <c r="A182" s="1429" t="s">
        <v>6085</v>
      </c>
      <c r="B182" s="1327" t="s">
        <v>6025</v>
      </c>
      <c r="C182" s="1279" t="str">
        <f t="shared" si="19"/>
        <v>B</v>
      </c>
      <c r="D182" s="1279" t="s">
        <v>1152</v>
      </c>
      <c r="E182" s="1279" t="s">
        <v>1151</v>
      </c>
      <c r="F182" s="1279">
        <v>90007448</v>
      </c>
      <c r="G182" s="1328">
        <f t="shared" si="14"/>
        <v>45474</v>
      </c>
      <c r="H182" s="1328">
        <f t="shared" si="15"/>
        <v>45838</v>
      </c>
      <c r="I182" s="1342" t="s">
        <v>5665</v>
      </c>
      <c r="O182" s="1330">
        <f t="shared" si="20"/>
        <v>1485</v>
      </c>
      <c r="P182" s="1305" t="s">
        <v>5166</v>
      </c>
      <c r="Q182" s="1279" t="str">
        <f>_xlfn.XLOOKUP(P182,unique_list!F:F,unique_list!P:P)</f>
        <v>LINKED</v>
      </c>
      <c r="R182" s="1318" t="str">
        <f>_xlfn.XLOOKUP(P182,unique_list!F:F,unique_list!Q:Q)</f>
        <v>B-1.6-044</v>
      </c>
      <c r="S182" s="1318"/>
      <c r="T182" s="1318"/>
      <c r="U182" s="1318"/>
      <c r="V182" s="1318"/>
      <c r="W182" s="1364"/>
      <c r="X182" s="1364"/>
      <c r="Y182" s="1272">
        <f>O182-_xlfn.XLOOKUP(P182,'Section B - Private Patients'!T:T,'Section B - Private Patients'!K:K)</f>
        <v>0</v>
      </c>
      <c r="Z182" s="1212" t="str">
        <f t="shared" si="18"/>
        <v>B</v>
      </c>
    </row>
    <row r="183" spans="1:26" x14ac:dyDescent="0.25">
      <c r="A183" s="1429" t="s">
        <v>6085</v>
      </c>
      <c r="B183" s="1327" t="s">
        <v>6025</v>
      </c>
      <c r="C183" s="1279" t="str">
        <f t="shared" si="19"/>
        <v>B</v>
      </c>
      <c r="D183" s="1279" t="s">
        <v>1154</v>
      </c>
      <c r="E183" s="1279" t="s">
        <v>1153</v>
      </c>
      <c r="F183" s="1279">
        <v>90006512</v>
      </c>
      <c r="G183" s="1328">
        <f t="shared" si="14"/>
        <v>45474</v>
      </c>
      <c r="H183" s="1328">
        <f t="shared" si="15"/>
        <v>45838</v>
      </c>
      <c r="I183" s="1342" t="s">
        <v>5665</v>
      </c>
      <c r="O183" s="1330">
        <f t="shared" si="20"/>
        <v>1287</v>
      </c>
      <c r="P183" s="1305" t="s">
        <v>5167</v>
      </c>
      <c r="Q183" s="1279" t="str">
        <f>_xlfn.XLOOKUP(P183,unique_list!F:F,unique_list!P:P)</f>
        <v>LINKED</v>
      </c>
      <c r="R183" s="1318" t="str">
        <f>_xlfn.XLOOKUP(P183,unique_list!F:F,unique_list!Q:Q)</f>
        <v>B-1.6-045</v>
      </c>
      <c r="S183" s="1318"/>
      <c r="T183" s="1318"/>
      <c r="U183" s="1318"/>
      <c r="V183" s="1318"/>
      <c r="W183" s="1364"/>
      <c r="X183" s="1364"/>
      <c r="Y183" s="1272">
        <f>O183-_xlfn.XLOOKUP(P183,'Section B - Private Patients'!T:T,'Section B - Private Patients'!K:K)</f>
        <v>0</v>
      </c>
      <c r="Z183" s="1212" t="str">
        <f t="shared" si="18"/>
        <v>B</v>
      </c>
    </row>
    <row r="184" spans="1:26" x14ac:dyDescent="0.25">
      <c r="A184" s="1429" t="s">
        <v>6085</v>
      </c>
      <c r="B184" s="1327" t="s">
        <v>6026</v>
      </c>
      <c r="C184" s="1279" t="str">
        <f t="shared" si="19"/>
        <v>B</v>
      </c>
      <c r="D184" s="1279" t="s">
        <v>3139</v>
      </c>
      <c r="E184" s="1279" t="s">
        <v>2956</v>
      </c>
      <c r="F184" s="1279">
        <v>90006522</v>
      </c>
      <c r="G184" s="1328">
        <f t="shared" si="14"/>
        <v>45474</v>
      </c>
      <c r="H184" s="1328">
        <f t="shared" si="15"/>
        <v>45838</v>
      </c>
      <c r="I184" s="1342" t="s">
        <v>5665</v>
      </c>
      <c r="O184" s="1330">
        <f t="shared" si="20"/>
        <v>1774</v>
      </c>
      <c r="P184" s="1305" t="s">
        <v>5208</v>
      </c>
      <c r="Q184" s="1279" t="str">
        <f>_xlfn.XLOOKUP(P184,unique_list!F:F,unique_list!P:P)</f>
        <v>LINKED</v>
      </c>
      <c r="R184" s="1318" t="str">
        <f>_xlfn.XLOOKUP(P184,unique_list!F:F,unique_list!Q:Q)</f>
        <v>B-1.6-034</v>
      </c>
      <c r="S184" s="1318"/>
      <c r="T184" s="1318"/>
      <c r="U184" s="1318"/>
      <c r="V184" s="1318"/>
      <c r="W184" s="1364"/>
      <c r="X184" s="1364"/>
      <c r="Y184" s="1272">
        <f>O184-_xlfn.XLOOKUP(P184,'Section B - Private Patients'!T:T,'Section B - Private Patients'!K:K)</f>
        <v>0</v>
      </c>
      <c r="Z184" s="1212" t="str">
        <f t="shared" si="18"/>
        <v>B</v>
      </c>
    </row>
    <row r="185" spans="1:26" x14ac:dyDescent="0.25">
      <c r="A185" s="1429" t="s">
        <v>6085</v>
      </c>
      <c r="B185" s="1327" t="s">
        <v>6026</v>
      </c>
      <c r="C185" s="1279" t="str">
        <f t="shared" si="19"/>
        <v>B</v>
      </c>
      <c r="D185" s="1279" t="s">
        <v>3140</v>
      </c>
      <c r="E185" s="1279" t="s">
        <v>2958</v>
      </c>
      <c r="F185" s="1279">
        <v>90007469</v>
      </c>
      <c r="G185" s="1328">
        <f t="shared" si="14"/>
        <v>45474</v>
      </c>
      <c r="H185" s="1328">
        <f t="shared" si="15"/>
        <v>45838</v>
      </c>
      <c r="I185" s="1342" t="s">
        <v>5665</v>
      </c>
      <c r="O185" s="1330">
        <f t="shared" si="20"/>
        <v>1228</v>
      </c>
      <c r="P185" s="1305" t="s">
        <v>5209</v>
      </c>
      <c r="Q185" s="1279" t="str">
        <f>_xlfn.XLOOKUP(P185,unique_list!F:F,unique_list!P:P)</f>
        <v>LINKED</v>
      </c>
      <c r="R185" s="1318" t="str">
        <f>_xlfn.XLOOKUP(P185,unique_list!F:F,unique_list!Q:Q)</f>
        <v>B-1.6-035</v>
      </c>
      <c r="S185" s="1318"/>
      <c r="T185" s="1318"/>
      <c r="U185" s="1318"/>
      <c r="V185" s="1318"/>
      <c r="W185" s="1364"/>
      <c r="X185" s="1364"/>
      <c r="Y185" s="1272">
        <f>O185-_xlfn.XLOOKUP(P185,'Section B - Private Patients'!T:T,'Section B - Private Patients'!K:K)</f>
        <v>0</v>
      </c>
      <c r="Z185" s="1212" t="str">
        <f t="shared" si="18"/>
        <v>B</v>
      </c>
    </row>
    <row r="186" spans="1:26" x14ac:dyDescent="0.25">
      <c r="A186" s="1429" t="s">
        <v>6085</v>
      </c>
      <c r="B186" s="1327" t="s">
        <v>6026</v>
      </c>
      <c r="C186" s="1279" t="str">
        <f t="shared" si="19"/>
        <v>B</v>
      </c>
      <c r="D186" s="1279" t="s">
        <v>3141</v>
      </c>
      <c r="E186" s="1279" t="s">
        <v>2960</v>
      </c>
      <c r="F186" s="1279">
        <v>90006049</v>
      </c>
      <c r="G186" s="1328">
        <f t="shared" si="14"/>
        <v>45474</v>
      </c>
      <c r="H186" s="1328">
        <f t="shared" si="15"/>
        <v>45838</v>
      </c>
      <c r="I186" s="1342" t="s">
        <v>5665</v>
      </c>
      <c r="O186" s="1330">
        <f t="shared" si="20"/>
        <v>1404</v>
      </c>
      <c r="P186" s="1305" t="s">
        <v>5210</v>
      </c>
      <c r="Q186" s="1279" t="str">
        <f>_xlfn.XLOOKUP(P186,unique_list!F:F,unique_list!P:P)</f>
        <v>LINKED</v>
      </c>
      <c r="R186" s="1318" t="str">
        <f>_xlfn.XLOOKUP(P186,unique_list!F:F,unique_list!Q:Q)</f>
        <v>B-1.6-047</v>
      </c>
      <c r="S186" s="1318"/>
      <c r="T186" s="1318"/>
      <c r="U186" s="1318"/>
      <c r="V186" s="1318"/>
      <c r="W186" s="1364"/>
      <c r="X186" s="1364"/>
      <c r="Y186" s="1272">
        <f>O186-_xlfn.XLOOKUP(P186,'Section B - Private Patients'!T:T,'Section B - Private Patients'!K:K)</f>
        <v>0</v>
      </c>
      <c r="Z186" s="1212" t="str">
        <f t="shared" si="18"/>
        <v>B</v>
      </c>
    </row>
    <row r="187" spans="1:26" x14ac:dyDescent="0.25">
      <c r="A187" s="1429" t="s">
        <v>6085</v>
      </c>
      <c r="B187" s="1327" t="s">
        <v>6026</v>
      </c>
      <c r="C187" s="1279" t="str">
        <f t="shared" si="19"/>
        <v>B</v>
      </c>
      <c r="D187" s="1279" t="s">
        <v>3142</v>
      </c>
      <c r="E187" s="1279" t="s">
        <v>2962</v>
      </c>
      <c r="F187" s="1279">
        <v>90007470</v>
      </c>
      <c r="G187" s="1328">
        <f t="shared" si="14"/>
        <v>45474</v>
      </c>
      <c r="H187" s="1328">
        <f t="shared" si="15"/>
        <v>45838</v>
      </c>
      <c r="I187" s="1342" t="s">
        <v>5665</v>
      </c>
      <c r="O187" s="1330">
        <f t="shared" si="20"/>
        <v>1203</v>
      </c>
      <c r="P187" s="1305" t="s">
        <v>5211</v>
      </c>
      <c r="Q187" s="1279" t="str">
        <f>_xlfn.XLOOKUP(P187,unique_list!F:F,unique_list!P:P)</f>
        <v>LINKED</v>
      </c>
      <c r="R187" s="1318" t="str">
        <f>_xlfn.XLOOKUP(P187,unique_list!F:F,unique_list!Q:Q)</f>
        <v>B-1.6-048</v>
      </c>
      <c r="S187" s="1318"/>
      <c r="T187" s="1318"/>
      <c r="U187" s="1318"/>
      <c r="V187" s="1318"/>
      <c r="W187" s="1364"/>
      <c r="X187" s="1364"/>
      <c r="Y187" s="1272">
        <f>O187-_xlfn.XLOOKUP(P187,'Section B - Private Patients'!T:T,'Section B - Private Patients'!K:K)</f>
        <v>0</v>
      </c>
      <c r="Z187" s="1212" t="str">
        <f t="shared" si="18"/>
        <v>B</v>
      </c>
    </row>
    <row r="188" spans="1:26" x14ac:dyDescent="0.25">
      <c r="A188" s="1429" t="s">
        <v>6085</v>
      </c>
      <c r="B188" s="1327" t="s">
        <v>6026</v>
      </c>
      <c r="C188" s="1279" t="str">
        <f t="shared" si="19"/>
        <v>B</v>
      </c>
      <c r="D188" s="1279" t="s">
        <v>3149</v>
      </c>
      <c r="E188" s="1279" t="s">
        <v>2964</v>
      </c>
      <c r="F188" s="1279">
        <v>90006523</v>
      </c>
      <c r="G188" s="1328">
        <f t="shared" si="14"/>
        <v>45474</v>
      </c>
      <c r="H188" s="1328">
        <f t="shared" si="15"/>
        <v>45838</v>
      </c>
      <c r="I188" s="1342" t="s">
        <v>5665</v>
      </c>
      <c r="O188" s="1330">
        <f t="shared" si="20"/>
        <v>4758</v>
      </c>
      <c r="P188" s="1305" t="s">
        <v>5212</v>
      </c>
      <c r="Q188" s="1279" t="str">
        <f>_xlfn.XLOOKUP(P188,unique_list!F:F,unique_list!P:P)</f>
        <v>LINKED</v>
      </c>
      <c r="R188" s="1318" t="str">
        <f>_xlfn.XLOOKUP(P188,unique_list!F:F,unique_list!Q:Q)</f>
        <v>B-1.6-040</v>
      </c>
      <c r="S188" s="1318"/>
      <c r="T188" s="1318"/>
      <c r="U188" s="1318"/>
      <c r="V188" s="1318"/>
      <c r="W188" s="1364"/>
      <c r="X188" s="1364"/>
      <c r="Y188" s="1272">
        <f>O188-_xlfn.XLOOKUP(P188,'Section B - Private Patients'!T:T,'Section B - Private Patients'!K:K)</f>
        <v>0</v>
      </c>
      <c r="Z188" s="1212" t="str">
        <f t="shared" si="18"/>
        <v>B</v>
      </c>
    </row>
    <row r="189" spans="1:26" x14ac:dyDescent="0.25">
      <c r="A189" s="1429" t="s">
        <v>6085</v>
      </c>
      <c r="B189" s="1327" t="s">
        <v>6026</v>
      </c>
      <c r="C189" s="1279" t="str">
        <f t="shared" si="19"/>
        <v>B</v>
      </c>
      <c r="D189" s="1279" t="s">
        <v>3150</v>
      </c>
      <c r="E189" s="1279" t="s">
        <v>2965</v>
      </c>
      <c r="F189" s="1279">
        <v>90007471</v>
      </c>
      <c r="G189" s="1328">
        <f t="shared" si="14"/>
        <v>45474</v>
      </c>
      <c r="H189" s="1328">
        <f t="shared" si="15"/>
        <v>45838</v>
      </c>
      <c r="I189" s="1342" t="s">
        <v>5665</v>
      </c>
      <c r="O189" s="1330">
        <f t="shared" si="20"/>
        <v>4485</v>
      </c>
      <c r="P189" s="1305" t="s">
        <v>5213</v>
      </c>
      <c r="Q189" s="1279" t="str">
        <f>_xlfn.XLOOKUP(P189,unique_list!F:F,unique_list!P:P)</f>
        <v>LINKED</v>
      </c>
      <c r="R189" s="1318" t="str">
        <f>_xlfn.XLOOKUP(P189,unique_list!F:F,unique_list!Q:Q)</f>
        <v>B-1.6-041</v>
      </c>
      <c r="S189" s="1318"/>
      <c r="T189" s="1318"/>
      <c r="U189" s="1318"/>
      <c r="V189" s="1318"/>
      <c r="W189" s="1364"/>
      <c r="X189" s="1364"/>
      <c r="Y189" s="1272">
        <f>O189-_xlfn.XLOOKUP(P189,'Section B - Private Patients'!T:T,'Section B - Private Patients'!K:K)</f>
        <v>0</v>
      </c>
      <c r="Z189" s="1212" t="str">
        <f t="shared" si="18"/>
        <v>B</v>
      </c>
    </row>
    <row r="190" spans="1:26" x14ac:dyDescent="0.25">
      <c r="A190" s="1429" t="s">
        <v>6085</v>
      </c>
      <c r="B190" s="1327" t="s">
        <v>6026</v>
      </c>
      <c r="C190" s="1279" t="str">
        <f t="shared" si="19"/>
        <v>B</v>
      </c>
      <c r="D190" s="1279" t="s">
        <v>3151</v>
      </c>
      <c r="E190" s="1279" t="s">
        <v>2967</v>
      </c>
      <c r="F190" s="1279">
        <v>90005694</v>
      </c>
      <c r="G190" s="1328">
        <f t="shared" si="14"/>
        <v>45474</v>
      </c>
      <c r="H190" s="1328">
        <f t="shared" si="15"/>
        <v>45838</v>
      </c>
      <c r="I190" s="1342" t="s">
        <v>5665</v>
      </c>
      <c r="O190" s="1330">
        <f t="shared" si="20"/>
        <v>1451</v>
      </c>
      <c r="P190" s="1305" t="s">
        <v>5214</v>
      </c>
      <c r="Q190" s="1279" t="str">
        <f>_xlfn.XLOOKUP(P190,unique_list!F:F,unique_list!P:P)</f>
        <v>LINKED</v>
      </c>
      <c r="R190" s="1318" t="str">
        <f>_xlfn.XLOOKUP(P190,unique_list!F:F,unique_list!Q:Q)</f>
        <v>B-1.6-046</v>
      </c>
      <c r="S190" s="1318"/>
      <c r="T190" s="1318"/>
      <c r="U190" s="1318"/>
      <c r="V190" s="1318"/>
      <c r="W190" s="1364"/>
      <c r="X190" s="1364"/>
      <c r="Y190" s="1272">
        <f>O190-_xlfn.XLOOKUP(P190,'Section B - Private Patients'!T:T,'Section B - Private Patients'!K:K)</f>
        <v>0</v>
      </c>
      <c r="Z190" s="1212" t="str">
        <f t="shared" si="18"/>
        <v>B</v>
      </c>
    </row>
    <row r="191" spans="1:26" x14ac:dyDescent="0.25">
      <c r="A191" s="1429" t="s">
        <v>6085</v>
      </c>
      <c r="B191" s="1327" t="s">
        <v>6026</v>
      </c>
      <c r="C191" s="1279" t="str">
        <f t="shared" si="19"/>
        <v>B</v>
      </c>
      <c r="D191" s="1279" t="s">
        <v>3143</v>
      </c>
      <c r="E191" s="1279" t="s">
        <v>2969</v>
      </c>
      <c r="F191" s="1279">
        <v>90007472</v>
      </c>
      <c r="G191" s="1328">
        <f t="shared" si="14"/>
        <v>45474</v>
      </c>
      <c r="H191" s="1328">
        <f t="shared" si="15"/>
        <v>45838</v>
      </c>
      <c r="I191" s="1342" t="s">
        <v>5665</v>
      </c>
      <c r="O191" s="1330">
        <f t="shared" si="20"/>
        <v>7112</v>
      </c>
      <c r="P191" s="1305" t="s">
        <v>5215</v>
      </c>
      <c r="Q191" s="1279" t="str">
        <f>_xlfn.XLOOKUP(P191,unique_list!F:F,unique_list!P:P)</f>
        <v>LINKED</v>
      </c>
      <c r="R191" s="1318" t="str">
        <f>_xlfn.XLOOKUP(P191,unique_list!F:F,unique_list!Q:Q)</f>
        <v>B-1.6-042</v>
      </c>
      <c r="S191" s="1318"/>
      <c r="T191" s="1318"/>
      <c r="U191" s="1318"/>
      <c r="V191" s="1318"/>
      <c r="W191" s="1364"/>
      <c r="X191" s="1364"/>
      <c r="Y191" s="1272">
        <f>O191-_xlfn.XLOOKUP(P191,'Section B - Private Patients'!T:T,'Section B - Private Patients'!K:K)</f>
        <v>0</v>
      </c>
      <c r="Z191" s="1212" t="str">
        <f t="shared" si="18"/>
        <v>B</v>
      </c>
    </row>
    <row r="192" spans="1:26" x14ac:dyDescent="0.25">
      <c r="A192" s="1429" t="s">
        <v>6085</v>
      </c>
      <c r="B192" s="1327" t="s">
        <v>6026</v>
      </c>
      <c r="C192" s="1279" t="str">
        <f t="shared" si="19"/>
        <v>B</v>
      </c>
      <c r="D192" s="1279" t="s">
        <v>3144</v>
      </c>
      <c r="E192" s="1279" t="s">
        <v>2971</v>
      </c>
      <c r="F192" s="1279">
        <v>90006524</v>
      </c>
      <c r="G192" s="1328">
        <f t="shared" si="14"/>
        <v>45474</v>
      </c>
      <c r="H192" s="1328">
        <f t="shared" si="15"/>
        <v>45838</v>
      </c>
      <c r="I192" s="1342" t="s">
        <v>5665</v>
      </c>
      <c r="O192" s="1330">
        <f t="shared" si="20"/>
        <v>6623</v>
      </c>
      <c r="P192" s="1305" t="s">
        <v>5216</v>
      </c>
      <c r="Q192" s="1279" t="str">
        <f>_xlfn.XLOOKUP(P192,unique_list!F:F,unique_list!P:P)</f>
        <v>LINKED</v>
      </c>
      <c r="R192" s="1318" t="str">
        <f>_xlfn.XLOOKUP(P192,unique_list!F:F,unique_list!Q:Q)</f>
        <v>B-1.6-043</v>
      </c>
      <c r="S192" s="1318"/>
      <c r="T192" s="1318"/>
      <c r="U192" s="1318"/>
      <c r="V192" s="1318"/>
      <c r="W192" s="1364"/>
      <c r="X192" s="1364"/>
      <c r="Y192" s="1272">
        <f>O192-_xlfn.XLOOKUP(P192,'Section B - Private Patients'!T:T,'Section B - Private Patients'!K:K)</f>
        <v>0</v>
      </c>
      <c r="Z192" s="1212" t="str">
        <f t="shared" si="18"/>
        <v>B</v>
      </c>
    </row>
    <row r="193" spans="1:28" x14ac:dyDescent="0.25">
      <c r="A193" s="1429" t="s">
        <v>6085</v>
      </c>
      <c r="B193" s="1327" t="s">
        <v>6026</v>
      </c>
      <c r="C193" s="1279" t="str">
        <f t="shared" si="19"/>
        <v>B</v>
      </c>
      <c r="D193" s="1279" t="s">
        <v>3152</v>
      </c>
      <c r="E193" s="1279" t="s">
        <v>2973</v>
      </c>
      <c r="F193" s="1279">
        <v>90007473</v>
      </c>
      <c r="G193" s="1328">
        <f t="shared" si="14"/>
        <v>45474</v>
      </c>
      <c r="H193" s="1328">
        <f t="shared" si="15"/>
        <v>45838</v>
      </c>
      <c r="I193" s="1342" t="s">
        <v>5665</v>
      </c>
      <c r="O193" s="1330">
        <f t="shared" si="20"/>
        <v>1485</v>
      </c>
      <c r="P193" s="1305" t="s">
        <v>5217</v>
      </c>
      <c r="Q193" s="1279" t="str">
        <f>_xlfn.XLOOKUP(P193,unique_list!F:F,unique_list!P:P)</f>
        <v>LINKED</v>
      </c>
      <c r="R193" s="1318" t="str">
        <f>_xlfn.XLOOKUP(P193,unique_list!F:F,unique_list!Q:Q)</f>
        <v>B-1.6-044</v>
      </c>
      <c r="S193" s="1318"/>
      <c r="T193" s="1318"/>
      <c r="U193" s="1318"/>
      <c r="V193" s="1318"/>
      <c r="W193" s="1364"/>
      <c r="X193" s="1364"/>
      <c r="Y193" s="1272">
        <f>O193-_xlfn.XLOOKUP(P193,'Section B - Private Patients'!T:T,'Section B - Private Patients'!K:K)</f>
        <v>0</v>
      </c>
      <c r="Z193" s="1212" t="str">
        <f t="shared" si="18"/>
        <v>B</v>
      </c>
    </row>
    <row r="194" spans="1:28" x14ac:dyDescent="0.25">
      <c r="A194" s="1429" t="s">
        <v>6085</v>
      </c>
      <c r="B194" s="1327" t="s">
        <v>6026</v>
      </c>
      <c r="C194" s="1279" t="str">
        <f t="shared" si="19"/>
        <v>B</v>
      </c>
      <c r="D194" s="1279" t="s">
        <v>3153</v>
      </c>
      <c r="E194" s="1279" t="s">
        <v>2975</v>
      </c>
      <c r="F194" s="1279">
        <v>90006050</v>
      </c>
      <c r="G194" s="1328">
        <f t="shared" si="14"/>
        <v>45474</v>
      </c>
      <c r="H194" s="1328">
        <f t="shared" si="15"/>
        <v>45838</v>
      </c>
      <c r="I194" s="1342" t="s">
        <v>5665</v>
      </c>
      <c r="O194" s="1330">
        <f t="shared" si="20"/>
        <v>1287</v>
      </c>
      <c r="P194" s="1305" t="s">
        <v>5218</v>
      </c>
      <c r="Q194" s="1279" t="str">
        <f>_xlfn.XLOOKUP(P194,unique_list!F:F,unique_list!P:P)</f>
        <v>LINKED</v>
      </c>
      <c r="R194" s="1318" t="str">
        <f>_xlfn.XLOOKUP(P194,unique_list!F:F,unique_list!Q:Q)</f>
        <v>B-1.6-045</v>
      </c>
      <c r="S194" s="1318"/>
      <c r="T194" s="1318"/>
      <c r="U194" s="1318"/>
      <c r="V194" s="1318"/>
      <c r="W194" s="1364"/>
      <c r="X194" s="1364"/>
      <c r="Y194" s="1272">
        <f>O194-_xlfn.XLOOKUP(P194,'Section B - Private Patients'!T:T,'Section B - Private Patients'!K:K)</f>
        <v>0</v>
      </c>
      <c r="Z194" s="1212" t="str">
        <f t="shared" si="18"/>
        <v>B</v>
      </c>
    </row>
    <row r="195" spans="1:28" x14ac:dyDescent="0.25">
      <c r="A195" s="1429"/>
      <c r="R195" s="1318"/>
      <c r="W195" s="1364"/>
      <c r="X195" s="1364"/>
      <c r="Z195" s="1212">
        <f t="shared" si="18"/>
        <v>0</v>
      </c>
      <c r="AB195" s="1408" t="s">
        <v>5455</v>
      </c>
    </row>
    <row r="196" spans="1:28" x14ac:dyDescent="0.25">
      <c r="A196" s="1429" t="s">
        <v>5992</v>
      </c>
      <c r="B196" s="1334"/>
      <c r="C196" s="1279" t="str">
        <f>LEFT(P196,1)</f>
        <v>E</v>
      </c>
      <c r="D196" s="1279" t="s">
        <v>3921</v>
      </c>
      <c r="E196" s="1279" t="s">
        <v>6039</v>
      </c>
      <c r="F196" s="1279">
        <v>90007494</v>
      </c>
      <c r="G196" s="1328">
        <f t="shared" si="14"/>
        <v>45474</v>
      </c>
      <c r="H196" s="1328">
        <f t="shared" si="15"/>
        <v>45838</v>
      </c>
      <c r="I196" s="1342" t="s">
        <v>5665</v>
      </c>
      <c r="O196" s="1330">
        <f>_xlfn.XLOOKUP(R196,P:P,O:O)</f>
        <v>3.1500000000000004</v>
      </c>
      <c r="P196" s="1305" t="s">
        <v>5459</v>
      </c>
      <c r="Q196" s="1279" t="str">
        <f>_xlfn.XLOOKUP(P196,unique_list!F:F,unique_list!P:P)</f>
        <v>LINKED</v>
      </c>
      <c r="R196" s="1318" t="str">
        <f>_xlfn.XLOOKUP(P196,unique_list!F:F,unique_list!Q:Q)</f>
        <v>E-4.3-011</v>
      </c>
      <c r="S196" s="1318"/>
      <c r="T196" s="1318"/>
      <c r="U196" s="1318"/>
      <c r="V196" s="1318"/>
      <c r="W196" s="1364" t="s">
        <v>6008</v>
      </c>
      <c r="X196" s="1364"/>
      <c r="Y196" s="1272">
        <f>O196-_xlfn.XLOOKUP(P196,'Section E - Miscellaneous '!T:T,'Section E - Miscellaneous '!K:K)</f>
        <v>0</v>
      </c>
      <c r="Z196" s="1212" t="str">
        <f t="shared" si="18"/>
        <v>E</v>
      </c>
    </row>
    <row r="197" spans="1:28" x14ac:dyDescent="0.25">
      <c r="A197" s="1429" t="s">
        <v>5992</v>
      </c>
      <c r="B197" s="1334"/>
      <c r="C197" s="1279" t="str">
        <f>LEFT(P197,1)</f>
        <v>E</v>
      </c>
      <c r="D197" s="1279" t="s">
        <v>6193</v>
      </c>
      <c r="E197" s="1279" t="s">
        <v>6039</v>
      </c>
      <c r="F197" s="1279">
        <v>90006535</v>
      </c>
      <c r="G197" s="1328">
        <f t="shared" si="14"/>
        <v>45474</v>
      </c>
      <c r="H197" s="1328">
        <f t="shared" si="15"/>
        <v>45838</v>
      </c>
      <c r="I197" s="1342" t="s">
        <v>5665</v>
      </c>
      <c r="O197" s="1330">
        <f>_xlfn.XLOOKUP(R197,P:P,O:O)</f>
        <v>81.350000000000009</v>
      </c>
      <c r="P197" s="1305" t="s">
        <v>5460</v>
      </c>
      <c r="Q197" s="1279" t="str">
        <f>_xlfn.XLOOKUP(P197,unique_list!F:F,unique_list!P:P)</f>
        <v>LINKED</v>
      </c>
      <c r="R197" s="1318" t="str">
        <f>_xlfn.XLOOKUP(P197,unique_list!F:F,unique_list!Q:Q)</f>
        <v>E-4.3-012</v>
      </c>
      <c r="S197" s="1318"/>
      <c r="T197" s="1318"/>
      <c r="U197" s="1318"/>
      <c r="V197" s="1318"/>
      <c r="W197" s="1364" t="s">
        <v>6008</v>
      </c>
      <c r="X197" s="1364"/>
      <c r="Y197" s="1272">
        <f>O197-_xlfn.XLOOKUP(P197,'Section E - Miscellaneous '!T:T,'Section E - Miscellaneous '!K:K)</f>
        <v>0</v>
      </c>
      <c r="Z197" s="1212" t="str">
        <f t="shared" si="18"/>
        <v>E</v>
      </c>
    </row>
    <row r="198" spans="1:28" x14ac:dyDescent="0.25">
      <c r="A198" s="1429" t="s">
        <v>5992</v>
      </c>
      <c r="B198" s="1334"/>
      <c r="C198" s="1279" t="str">
        <f>LEFT(P198,1)</f>
        <v>E</v>
      </c>
      <c r="D198" s="1279" t="s">
        <v>3922</v>
      </c>
      <c r="E198" s="1279" t="s">
        <v>6039</v>
      </c>
      <c r="F198" s="1279">
        <v>90007495</v>
      </c>
      <c r="G198" s="1328">
        <f t="shared" si="14"/>
        <v>45474</v>
      </c>
      <c r="H198" s="1328">
        <f t="shared" si="15"/>
        <v>45838</v>
      </c>
      <c r="I198" s="1342" t="s">
        <v>5665</v>
      </c>
      <c r="O198" s="1330">
        <f>_xlfn.XLOOKUP(R198,P:P,O:O)</f>
        <v>0.70000000000000007</v>
      </c>
      <c r="P198" s="1305" t="s">
        <v>5461</v>
      </c>
      <c r="Q198" s="1279" t="str">
        <f>_xlfn.XLOOKUP(P198,unique_list!F:F,unique_list!P:P)</f>
        <v>LINKED</v>
      </c>
      <c r="R198" s="1318" t="str">
        <f>_xlfn.XLOOKUP(P198,unique_list!F:F,unique_list!Q:Q)</f>
        <v>E-4.3-013</v>
      </c>
      <c r="S198" s="1318"/>
      <c r="T198" s="1318"/>
      <c r="U198" s="1318"/>
      <c r="V198" s="1318"/>
      <c r="W198" s="1364" t="s">
        <v>6008</v>
      </c>
      <c r="X198" s="1364"/>
      <c r="Y198" s="1272">
        <f>O198-_xlfn.XLOOKUP(P198,'Section E - Miscellaneous '!T:T,'Section E - Miscellaneous '!K:K)</f>
        <v>0</v>
      </c>
      <c r="Z198" s="1212" t="str">
        <f t="shared" si="18"/>
        <v>E</v>
      </c>
    </row>
    <row r="199" spans="1:28" x14ac:dyDescent="0.25">
      <c r="A199" s="1429" t="s">
        <v>5992</v>
      </c>
      <c r="B199" s="1334"/>
      <c r="C199" s="1279" t="str">
        <f>LEFT(P199,1)</f>
        <v>E</v>
      </c>
      <c r="D199" s="1279" t="s">
        <v>6194</v>
      </c>
      <c r="E199" s="1279" t="s">
        <v>6039</v>
      </c>
      <c r="F199" s="1279">
        <v>90005583</v>
      </c>
      <c r="G199" s="1328">
        <f t="shared" si="14"/>
        <v>45474</v>
      </c>
      <c r="H199" s="1328">
        <f t="shared" si="15"/>
        <v>45838</v>
      </c>
      <c r="I199" s="1342" t="s">
        <v>5665</v>
      </c>
      <c r="O199" s="1330">
        <f>_xlfn.XLOOKUP(R199,P:P,O:O)</f>
        <v>32.450000000000003</v>
      </c>
      <c r="P199" s="1305" t="s">
        <v>5462</v>
      </c>
      <c r="Q199" s="1279" t="str">
        <f>_xlfn.XLOOKUP(P199,unique_list!F:F,unique_list!P:P)</f>
        <v>LINKED</v>
      </c>
      <c r="R199" s="1318" t="str">
        <f>_xlfn.XLOOKUP(P199,unique_list!F:F,unique_list!Q:Q)</f>
        <v>E-4.3-014</v>
      </c>
      <c r="S199" s="1318"/>
      <c r="T199" s="1318"/>
      <c r="U199" s="1318"/>
      <c r="V199" s="1318"/>
      <c r="W199" s="1364" t="s">
        <v>6008</v>
      </c>
      <c r="X199" s="1364"/>
      <c r="Y199" s="1272">
        <f>O199-_xlfn.XLOOKUP(P199,'Section E - Miscellaneous '!T:T,'Section E - Miscellaneous '!K:K)</f>
        <v>0</v>
      </c>
      <c r="Z199" s="1212" t="str">
        <f t="shared" si="18"/>
        <v>E</v>
      </c>
    </row>
    <row r="200" spans="1:28" x14ac:dyDescent="0.25">
      <c r="A200" s="1429"/>
      <c r="G200" s="1328"/>
      <c r="H200" s="1328"/>
      <c r="R200" s="1318"/>
      <c r="W200" s="1364"/>
      <c r="X200" s="1364"/>
      <c r="Z200" s="1212">
        <f t="shared" si="18"/>
        <v>0</v>
      </c>
    </row>
    <row r="201" spans="1:28" x14ac:dyDescent="0.25">
      <c r="A201" s="1429" t="s">
        <v>6180</v>
      </c>
      <c r="B201" s="1280"/>
      <c r="C201" s="1279" t="str">
        <f t="shared" ref="C201:C264" si="21">LEFT(P201,1)</f>
        <v>A</v>
      </c>
      <c r="D201" s="1279" t="s">
        <v>246</v>
      </c>
      <c r="E201" s="1279" t="s">
        <v>245</v>
      </c>
      <c r="F201" s="1279">
        <v>90007126</v>
      </c>
      <c r="G201" s="1328">
        <f t="shared" ref="G201:G264" si="22">$H$3</f>
        <v>45474</v>
      </c>
      <c r="H201" s="1328">
        <f t="shared" ref="H201:H264" si="23">$H$4</f>
        <v>45838</v>
      </c>
      <c r="I201" s="1342" t="s">
        <v>5665</v>
      </c>
      <c r="O201" s="1330">
        <f t="shared" ref="O201:O264" si="24">_xlfn.XLOOKUP(R201,P:P,O:O)</f>
        <v>3985.9</v>
      </c>
      <c r="P201" s="1305" t="s">
        <v>4413</v>
      </c>
      <c r="Q201" s="1279" t="str">
        <f>_xlfn.XLOOKUP(P201,unique_list!F:F,unique_list!P:P)</f>
        <v>LINKED</v>
      </c>
      <c r="R201" s="1318" t="str">
        <f>_xlfn.XLOOKUP(P201,unique_list!F:F,unique_list!Q:Q)</f>
        <v>A-1.5-004</v>
      </c>
      <c r="W201" s="1364"/>
      <c r="X201" s="1364"/>
      <c r="Y201" s="1272">
        <f>O201-_xlfn.XLOOKUP(P201,'Section A - Public Patients'!T:T,'Section A - Public Patients'!K:K)</f>
        <v>0</v>
      </c>
      <c r="Z201" s="1212" t="str">
        <f t="shared" si="18"/>
        <v>A</v>
      </c>
    </row>
    <row r="202" spans="1:28" x14ac:dyDescent="0.25">
      <c r="A202" s="1429" t="s">
        <v>6180</v>
      </c>
      <c r="B202" s="1280"/>
      <c r="C202" s="1279" t="str">
        <f t="shared" si="21"/>
        <v>A</v>
      </c>
      <c r="D202" s="1279" t="s">
        <v>250</v>
      </c>
      <c r="E202" s="1279" t="s">
        <v>249</v>
      </c>
      <c r="F202" s="1279">
        <v>90007127</v>
      </c>
      <c r="G202" s="1328">
        <f t="shared" si="22"/>
        <v>45474</v>
      </c>
      <c r="H202" s="1328">
        <f t="shared" si="23"/>
        <v>45838</v>
      </c>
      <c r="I202" s="1342" t="s">
        <v>5665</v>
      </c>
      <c r="O202" s="1330">
        <f t="shared" si="24"/>
        <v>1179.8</v>
      </c>
      <c r="P202" s="1305" t="s">
        <v>4415</v>
      </c>
      <c r="Q202" s="1279" t="str">
        <f>_xlfn.XLOOKUP(P202,unique_list!F:F,unique_list!P:P)</f>
        <v>LINKED</v>
      </c>
      <c r="R202" s="1318" t="str">
        <f>_xlfn.XLOOKUP(P202,unique_list!F:F,unique_list!Q:Q)</f>
        <v>A-1.5-011</v>
      </c>
      <c r="W202" s="1364"/>
      <c r="X202" s="1364"/>
      <c r="Y202" s="1272">
        <f>O202-_xlfn.XLOOKUP(P202,'Section A - Public Patients'!T:T,'Section A - Public Patients'!K:K)</f>
        <v>0</v>
      </c>
      <c r="Z202" s="1212" t="str">
        <f t="shared" si="18"/>
        <v>A</v>
      </c>
    </row>
    <row r="203" spans="1:28" x14ac:dyDescent="0.25">
      <c r="A203" s="1429" t="s">
        <v>6180</v>
      </c>
      <c r="B203" s="1280"/>
      <c r="C203" s="1279" t="str">
        <f t="shared" si="21"/>
        <v>A</v>
      </c>
      <c r="D203" s="1279" t="s">
        <v>258</v>
      </c>
      <c r="E203" s="1279" t="s">
        <v>257</v>
      </c>
      <c r="F203" s="1279">
        <v>90007128</v>
      </c>
      <c r="G203" s="1328">
        <f t="shared" si="22"/>
        <v>45474</v>
      </c>
      <c r="H203" s="1328">
        <f t="shared" si="23"/>
        <v>45838</v>
      </c>
      <c r="I203" s="1342" t="s">
        <v>5665</v>
      </c>
      <c r="O203" s="1330">
        <f t="shared" si="24"/>
        <v>2133.75</v>
      </c>
      <c r="P203" s="1305" t="s">
        <v>4417</v>
      </c>
      <c r="Q203" s="1279" t="str">
        <f>_xlfn.XLOOKUP(P203,unique_list!F:F,unique_list!P:P)</f>
        <v>LINKED</v>
      </c>
      <c r="R203" s="1318" t="str">
        <f>_xlfn.XLOOKUP(P203,unique_list!F:F,unique_list!Q:Q)</f>
        <v>A-1.5-013</v>
      </c>
      <c r="W203" s="1364"/>
      <c r="X203" s="1364"/>
      <c r="Y203" s="1272">
        <f>O203-_xlfn.XLOOKUP(P203,'Section A - Public Patients'!T:T,'Section A - Public Patients'!K:K)</f>
        <v>0</v>
      </c>
      <c r="Z203" s="1212" t="str">
        <f t="shared" si="18"/>
        <v>A</v>
      </c>
    </row>
    <row r="204" spans="1:28" x14ac:dyDescent="0.25">
      <c r="A204" s="1429" t="s">
        <v>6180</v>
      </c>
      <c r="B204" s="1280"/>
      <c r="C204" s="1279" t="str">
        <f t="shared" si="21"/>
        <v>A</v>
      </c>
      <c r="D204" s="1279" t="s">
        <v>4031</v>
      </c>
      <c r="E204" s="1279" t="s">
        <v>4027</v>
      </c>
      <c r="F204" s="1279">
        <v>90008081</v>
      </c>
      <c r="G204" s="1328">
        <f t="shared" si="22"/>
        <v>45474</v>
      </c>
      <c r="H204" s="1328">
        <f t="shared" si="23"/>
        <v>45838</v>
      </c>
      <c r="I204" s="1342" t="s">
        <v>5665</v>
      </c>
      <c r="O204" s="1330">
        <f t="shared" si="24"/>
        <v>2510.5500000000002</v>
      </c>
      <c r="P204" s="1305" t="s">
        <v>4418</v>
      </c>
      <c r="Q204" s="1279" t="str">
        <f>_xlfn.XLOOKUP(P204,unique_list!F:F,unique_list!P:P)</f>
        <v>LINKED</v>
      </c>
      <c r="R204" s="1318" t="str">
        <f>_xlfn.XLOOKUP(P204,unique_list!F:F,unique_list!Q:Q)</f>
        <v>A-1.5-001</v>
      </c>
      <c r="W204" s="1364"/>
      <c r="X204" s="1364"/>
      <c r="Y204" s="1272">
        <f>O204-_xlfn.XLOOKUP(P204,'Section A - Public Patients'!T:T,'Section A - Public Patients'!K:K)</f>
        <v>0</v>
      </c>
      <c r="Z204" s="1212" t="str">
        <f t="shared" si="18"/>
        <v>A</v>
      </c>
    </row>
    <row r="205" spans="1:28" x14ac:dyDescent="0.25">
      <c r="A205" s="1429" t="s">
        <v>6180</v>
      </c>
      <c r="B205" s="1280"/>
      <c r="C205" s="1279" t="str">
        <f t="shared" si="21"/>
        <v>A</v>
      </c>
      <c r="D205" s="1279" t="s">
        <v>4032</v>
      </c>
      <c r="E205" s="1279" t="s">
        <v>4028</v>
      </c>
      <c r="F205" s="1279">
        <v>90008082</v>
      </c>
      <c r="G205" s="1328">
        <f t="shared" si="22"/>
        <v>45474</v>
      </c>
      <c r="H205" s="1328">
        <f t="shared" si="23"/>
        <v>45838</v>
      </c>
      <c r="I205" s="1342" t="s">
        <v>5665</v>
      </c>
      <c r="O205" s="1330">
        <f t="shared" si="24"/>
        <v>2121.5500000000002</v>
      </c>
      <c r="P205" s="1305" t="s">
        <v>4419</v>
      </c>
      <c r="Q205" s="1279" t="str">
        <f>_xlfn.XLOOKUP(P205,unique_list!F:F,unique_list!P:P)</f>
        <v>LINKED</v>
      </c>
      <c r="R205" s="1318" t="str">
        <f>_xlfn.XLOOKUP(P205,unique_list!F:F,unique_list!Q:Q)</f>
        <v>A-1.5-002</v>
      </c>
      <c r="W205" s="1364"/>
      <c r="X205" s="1364"/>
      <c r="Y205" s="1272">
        <f>O205-_xlfn.XLOOKUP(P205,'Section A - Public Patients'!T:T,'Section A - Public Patients'!K:K)</f>
        <v>0</v>
      </c>
      <c r="Z205" s="1212" t="str">
        <f t="shared" si="18"/>
        <v>A</v>
      </c>
    </row>
    <row r="206" spans="1:28" x14ac:dyDescent="0.25">
      <c r="A206" s="1429" t="s">
        <v>6180</v>
      </c>
      <c r="B206" s="1280"/>
      <c r="C206" s="1279" t="str">
        <f t="shared" si="21"/>
        <v>A</v>
      </c>
      <c r="D206" s="1279" t="s">
        <v>4033</v>
      </c>
      <c r="E206" s="1279" t="s">
        <v>4029</v>
      </c>
      <c r="F206" s="1279">
        <v>90008083</v>
      </c>
      <c r="G206" s="1328">
        <f t="shared" si="22"/>
        <v>45474</v>
      </c>
      <c r="H206" s="1328">
        <f t="shared" si="23"/>
        <v>45838</v>
      </c>
      <c r="I206" s="1342" t="s">
        <v>5665</v>
      </c>
      <c r="O206" s="1330">
        <f t="shared" si="24"/>
        <v>6321.1</v>
      </c>
      <c r="P206" s="1305" t="s">
        <v>4420</v>
      </c>
      <c r="Q206" s="1279" t="str">
        <f>_xlfn.XLOOKUP(P206,unique_list!F:F,unique_list!P:P)</f>
        <v>LINKED</v>
      </c>
      <c r="R206" s="1318" t="str">
        <f>_xlfn.XLOOKUP(P206,unique_list!F:F,unique_list!Q:Q)</f>
        <v>A-1.5-005</v>
      </c>
      <c r="W206" s="1364"/>
      <c r="X206" s="1364"/>
      <c r="Y206" s="1272">
        <f>O206-_xlfn.XLOOKUP(P206,'Section A - Public Patients'!T:T,'Section A - Public Patients'!K:K)</f>
        <v>0</v>
      </c>
      <c r="Z206" s="1212" t="str">
        <f t="shared" si="18"/>
        <v>A</v>
      </c>
    </row>
    <row r="207" spans="1:28" x14ac:dyDescent="0.25">
      <c r="A207" s="1429" t="s">
        <v>6180</v>
      </c>
      <c r="B207" s="1280"/>
      <c r="C207" s="1279" t="str">
        <f t="shared" si="21"/>
        <v>A</v>
      </c>
      <c r="D207" s="1279" t="s">
        <v>4034</v>
      </c>
      <c r="E207" s="1279" t="s">
        <v>4030</v>
      </c>
      <c r="F207" s="1279">
        <v>90008084</v>
      </c>
      <c r="G207" s="1328">
        <f t="shared" si="22"/>
        <v>45474</v>
      </c>
      <c r="H207" s="1328">
        <f t="shared" si="23"/>
        <v>45838</v>
      </c>
      <c r="I207" s="1342" t="s">
        <v>5665</v>
      </c>
      <c r="O207" s="1330">
        <f t="shared" si="24"/>
        <v>5885.75</v>
      </c>
      <c r="P207" s="1305" t="s">
        <v>4421</v>
      </c>
      <c r="Q207" s="1279" t="str">
        <f>_xlfn.XLOOKUP(P207,unique_list!F:F,unique_list!P:P)</f>
        <v>LINKED</v>
      </c>
      <c r="R207" s="1318" t="str">
        <f>_xlfn.XLOOKUP(P207,unique_list!F:F,unique_list!Q:Q)</f>
        <v>A-1.5-006</v>
      </c>
      <c r="W207" s="1364"/>
      <c r="X207" s="1364"/>
      <c r="Y207" s="1272">
        <f>O207-_xlfn.XLOOKUP(P207,'Section A - Public Patients'!T:T,'Section A - Public Patients'!K:K)</f>
        <v>0</v>
      </c>
      <c r="Z207" s="1212" t="str">
        <f t="shared" si="18"/>
        <v>A</v>
      </c>
    </row>
    <row r="208" spans="1:28" x14ac:dyDescent="0.25">
      <c r="A208" s="1429" t="s">
        <v>6180</v>
      </c>
      <c r="B208" s="1280"/>
      <c r="C208" s="1279" t="str">
        <f t="shared" si="21"/>
        <v>A</v>
      </c>
      <c r="D208" s="1279" t="s">
        <v>260</v>
      </c>
      <c r="E208" s="1279" t="s">
        <v>259</v>
      </c>
      <c r="F208" s="1279">
        <v>90005964</v>
      </c>
      <c r="G208" s="1328">
        <f t="shared" si="22"/>
        <v>45474</v>
      </c>
      <c r="H208" s="1328">
        <f t="shared" si="23"/>
        <v>45838</v>
      </c>
      <c r="I208" s="1342" t="s">
        <v>5665</v>
      </c>
      <c r="O208" s="1330">
        <f t="shared" si="24"/>
        <v>2510.5500000000002</v>
      </c>
      <c r="P208" s="1305" t="s">
        <v>4424</v>
      </c>
      <c r="Q208" s="1279" t="str">
        <f>_xlfn.XLOOKUP(P208,unique_list!F:F,unique_list!P:P)</f>
        <v>LINKED</v>
      </c>
      <c r="R208" s="1318" t="str">
        <f>_xlfn.XLOOKUP(P208,unique_list!F:F,unique_list!Q:Q)</f>
        <v>A-1.5-001</v>
      </c>
      <c r="W208" s="1364"/>
      <c r="X208" s="1364"/>
      <c r="Y208" s="1272">
        <f>O208-_xlfn.XLOOKUP(P208,'Section A - Public Patients'!T:T,'Section A - Public Patients'!K:K)</f>
        <v>0</v>
      </c>
      <c r="Z208" s="1212" t="str">
        <f t="shared" si="18"/>
        <v>A</v>
      </c>
    </row>
    <row r="209" spans="1:26" x14ac:dyDescent="0.25">
      <c r="A209" s="1429" t="s">
        <v>6180</v>
      </c>
      <c r="B209" s="1280"/>
      <c r="C209" s="1279" t="str">
        <f t="shared" si="21"/>
        <v>A</v>
      </c>
      <c r="D209" s="1279" t="s">
        <v>264</v>
      </c>
      <c r="E209" s="1279" t="s">
        <v>263</v>
      </c>
      <c r="F209" s="1279">
        <v>90006353</v>
      </c>
      <c r="G209" s="1328">
        <f t="shared" si="22"/>
        <v>45474</v>
      </c>
      <c r="H209" s="1328">
        <f t="shared" si="23"/>
        <v>45838</v>
      </c>
      <c r="I209" s="1342" t="s">
        <v>5665</v>
      </c>
      <c r="O209" s="1330">
        <f t="shared" si="24"/>
        <v>4066.55</v>
      </c>
      <c r="P209" s="1305" t="s">
        <v>4426</v>
      </c>
      <c r="Q209" s="1279" t="str">
        <f>_xlfn.XLOOKUP(P209,unique_list!F:F,unique_list!P:P)</f>
        <v>LINKED</v>
      </c>
      <c r="R209" s="1318" t="str">
        <f>_xlfn.XLOOKUP(P209,unique_list!F:F,unique_list!Q:Q)</f>
        <v>A-1.5-019</v>
      </c>
      <c r="W209" s="1364"/>
      <c r="X209" s="1364"/>
      <c r="Y209" s="1272">
        <f>O209-_xlfn.XLOOKUP(P209,'Section A - Public Patients'!T:T,'Section A - Public Patients'!K:K)</f>
        <v>0</v>
      </c>
      <c r="Z209" s="1212" t="str">
        <f t="shared" si="18"/>
        <v>A</v>
      </c>
    </row>
    <row r="210" spans="1:26" x14ac:dyDescent="0.25">
      <c r="A210" s="1429" t="s">
        <v>6180</v>
      </c>
      <c r="B210" s="1280"/>
      <c r="C210" s="1279" t="str">
        <f t="shared" si="21"/>
        <v>A</v>
      </c>
      <c r="D210" s="1279" t="s">
        <v>266</v>
      </c>
      <c r="E210" s="1279" t="s">
        <v>265</v>
      </c>
      <c r="F210" s="1279">
        <v>90007131</v>
      </c>
      <c r="G210" s="1328">
        <f t="shared" si="22"/>
        <v>45474</v>
      </c>
      <c r="H210" s="1328">
        <f t="shared" si="23"/>
        <v>45838</v>
      </c>
      <c r="I210" s="1342" t="s">
        <v>5665</v>
      </c>
      <c r="O210" s="1330">
        <f t="shared" si="24"/>
        <v>3879.1000000000004</v>
      </c>
      <c r="P210" s="1305" t="s">
        <v>4427</v>
      </c>
      <c r="Q210" s="1279" t="str">
        <f>_xlfn.XLOOKUP(P210,unique_list!F:F,unique_list!P:P)</f>
        <v>LINKED</v>
      </c>
      <c r="R210" s="1318" t="str">
        <f>_xlfn.XLOOKUP(P210,unique_list!F:F,unique_list!Q:Q)</f>
        <v>A-1.5-020</v>
      </c>
      <c r="W210" s="1364"/>
      <c r="X210" s="1364"/>
      <c r="Y210" s="1272">
        <f>O210-_xlfn.XLOOKUP(P210,'Section A - Public Patients'!T:T,'Section A - Public Patients'!K:K)</f>
        <v>0</v>
      </c>
      <c r="Z210" s="1212" t="str">
        <f t="shared" si="18"/>
        <v>A</v>
      </c>
    </row>
    <row r="211" spans="1:26" x14ac:dyDescent="0.25">
      <c r="A211" s="1429" t="s">
        <v>6180</v>
      </c>
      <c r="B211" s="1280"/>
      <c r="C211" s="1279" t="str">
        <f t="shared" si="21"/>
        <v>A</v>
      </c>
      <c r="D211" s="1279" t="s">
        <v>378</v>
      </c>
      <c r="E211" s="1279" t="s">
        <v>377</v>
      </c>
      <c r="F211" s="1279">
        <v>90006404</v>
      </c>
      <c r="G211" s="1328">
        <f t="shared" si="22"/>
        <v>45474</v>
      </c>
      <c r="H211" s="1328">
        <f t="shared" si="23"/>
        <v>45838</v>
      </c>
      <c r="I211" s="1342" t="s">
        <v>5665</v>
      </c>
      <c r="O211" s="1330">
        <f t="shared" si="24"/>
        <v>2510.5500000000002</v>
      </c>
      <c r="P211" s="1305" t="s">
        <v>4467</v>
      </c>
      <c r="Q211" s="1279" t="str">
        <f>_xlfn.XLOOKUP(P211,unique_list!F:F,unique_list!P:P)</f>
        <v>LINKED</v>
      </c>
      <c r="R211" s="1318" t="str">
        <f>_xlfn.XLOOKUP(P211,unique_list!F:F,unique_list!Q:Q)</f>
        <v>A-1.5-001</v>
      </c>
      <c r="W211" s="1364"/>
      <c r="X211" s="1364"/>
      <c r="Y211" s="1272">
        <f>O211-_xlfn.XLOOKUP(P211,'Section A - Public Patients'!T:T,'Section A - Public Patients'!K:K)</f>
        <v>0</v>
      </c>
      <c r="Z211" s="1212" t="str">
        <f t="shared" ref="Z211:Z274" si="25">C211</f>
        <v>A</v>
      </c>
    </row>
    <row r="212" spans="1:26" x14ac:dyDescent="0.25">
      <c r="A212" s="1429" t="s">
        <v>6180</v>
      </c>
      <c r="B212" s="1280"/>
      <c r="C212" s="1279" t="str">
        <f t="shared" si="21"/>
        <v>A</v>
      </c>
      <c r="D212" s="1279" t="s">
        <v>402</v>
      </c>
      <c r="E212" s="1279" t="s">
        <v>401</v>
      </c>
      <c r="F212" s="1279">
        <v>90007233</v>
      </c>
      <c r="G212" s="1328">
        <f t="shared" si="22"/>
        <v>45474</v>
      </c>
      <c r="H212" s="1328">
        <f t="shared" si="23"/>
        <v>45838</v>
      </c>
      <c r="I212" s="1342" t="s">
        <v>5665</v>
      </c>
      <c r="O212" s="1330">
        <f t="shared" si="24"/>
        <v>2121.5500000000002</v>
      </c>
      <c r="P212" s="1305" t="s">
        <v>4468</v>
      </c>
      <c r="Q212" s="1279" t="str">
        <f>_xlfn.XLOOKUP(P212,unique_list!F:F,unique_list!P:P)</f>
        <v>LINKED</v>
      </c>
      <c r="R212" s="1318" t="str">
        <f>_xlfn.XLOOKUP(P212,unique_list!F:F,unique_list!Q:Q)</f>
        <v>A-1.5-002</v>
      </c>
      <c r="W212" s="1364"/>
      <c r="X212" s="1364"/>
      <c r="Y212" s="1272">
        <f>O212-_xlfn.XLOOKUP(P212,'Section A - Public Patients'!T:T,'Section A - Public Patients'!K:K)</f>
        <v>0</v>
      </c>
      <c r="Z212" s="1212" t="str">
        <f t="shared" si="25"/>
        <v>A</v>
      </c>
    </row>
    <row r="213" spans="1:26" x14ac:dyDescent="0.25">
      <c r="A213" s="1429" t="s">
        <v>6180</v>
      </c>
      <c r="B213" s="1280"/>
      <c r="C213" s="1279" t="str">
        <f t="shared" si="21"/>
        <v>A</v>
      </c>
      <c r="D213" s="1279" t="s">
        <v>381</v>
      </c>
      <c r="E213" s="1279" t="s">
        <v>380</v>
      </c>
      <c r="F213" s="1279">
        <v>90005990</v>
      </c>
      <c r="G213" s="1328">
        <f t="shared" si="22"/>
        <v>45474</v>
      </c>
      <c r="H213" s="1328">
        <f t="shared" si="23"/>
        <v>45838</v>
      </c>
      <c r="I213" s="1342" t="s">
        <v>5665</v>
      </c>
      <c r="O213" s="1330">
        <f t="shared" si="24"/>
        <v>4228.6000000000004</v>
      </c>
      <c r="P213" s="1305" t="s">
        <v>4469</v>
      </c>
      <c r="Q213" s="1279" t="str">
        <f>_xlfn.XLOOKUP(P213,unique_list!F:F,unique_list!P:P)</f>
        <v>LINKED</v>
      </c>
      <c r="R213" s="1318" t="str">
        <f>_xlfn.XLOOKUP(P213,unique_list!F:F,unique_list!Q:Q)</f>
        <v>A-1.5-003</v>
      </c>
      <c r="W213" s="1364"/>
      <c r="X213" s="1364"/>
      <c r="Y213" s="1272">
        <f>O213-_xlfn.XLOOKUP(P213,'Section A - Public Patients'!T:T,'Section A - Public Patients'!K:K)</f>
        <v>0</v>
      </c>
      <c r="Z213" s="1212" t="str">
        <f t="shared" si="25"/>
        <v>A</v>
      </c>
    </row>
    <row r="214" spans="1:26" x14ac:dyDescent="0.25">
      <c r="A214" s="1429" t="s">
        <v>6180</v>
      </c>
      <c r="B214" s="1280"/>
      <c r="C214" s="1279" t="str">
        <f t="shared" si="21"/>
        <v>A</v>
      </c>
      <c r="D214" s="1279" t="s">
        <v>383</v>
      </c>
      <c r="E214" s="1279" t="s">
        <v>382</v>
      </c>
      <c r="F214" s="1279">
        <v>90007234</v>
      </c>
      <c r="G214" s="1328">
        <f t="shared" si="22"/>
        <v>45474</v>
      </c>
      <c r="H214" s="1328">
        <f t="shared" si="23"/>
        <v>45838</v>
      </c>
      <c r="I214" s="1342" t="s">
        <v>5665</v>
      </c>
      <c r="O214" s="1330">
        <f t="shared" si="24"/>
        <v>3985.9</v>
      </c>
      <c r="P214" s="1305" t="s">
        <v>4470</v>
      </c>
      <c r="Q214" s="1279" t="str">
        <f>_xlfn.XLOOKUP(P214,unique_list!F:F,unique_list!P:P)</f>
        <v>LINKED</v>
      </c>
      <c r="R214" s="1318" t="str">
        <f>_xlfn.XLOOKUP(P214,unique_list!F:F,unique_list!Q:Q)</f>
        <v>A-1.5-004</v>
      </c>
      <c r="W214" s="1364"/>
      <c r="X214" s="1364"/>
      <c r="Y214" s="1272">
        <f>O214-_xlfn.XLOOKUP(P214,'Section A - Public Patients'!T:T,'Section A - Public Patients'!K:K)</f>
        <v>0</v>
      </c>
      <c r="Z214" s="1212" t="str">
        <f t="shared" si="25"/>
        <v>A</v>
      </c>
    </row>
    <row r="215" spans="1:26" x14ac:dyDescent="0.25">
      <c r="A215" s="1429" t="s">
        <v>6180</v>
      </c>
      <c r="B215" s="1280"/>
      <c r="C215" s="1279" t="str">
        <f t="shared" si="21"/>
        <v>A</v>
      </c>
      <c r="D215" s="1279" t="s">
        <v>385</v>
      </c>
      <c r="E215" s="1279" t="s">
        <v>384</v>
      </c>
      <c r="F215" s="1279">
        <v>90006405</v>
      </c>
      <c r="G215" s="1328">
        <f t="shared" si="22"/>
        <v>45474</v>
      </c>
      <c r="H215" s="1328">
        <f t="shared" si="23"/>
        <v>45838</v>
      </c>
      <c r="I215" s="1342" t="s">
        <v>5665</v>
      </c>
      <c r="O215" s="1330">
        <f t="shared" si="24"/>
        <v>6321.1</v>
      </c>
      <c r="P215" s="1305" t="s">
        <v>4471</v>
      </c>
      <c r="Q215" s="1279" t="str">
        <f>_xlfn.XLOOKUP(P215,unique_list!F:F,unique_list!P:P)</f>
        <v>LINKED</v>
      </c>
      <c r="R215" s="1318" t="str">
        <f>_xlfn.XLOOKUP(P215,unique_list!F:F,unique_list!Q:Q)</f>
        <v>A-1.5-005</v>
      </c>
      <c r="W215" s="1364"/>
      <c r="X215" s="1364"/>
      <c r="Y215" s="1272">
        <f>O215-_xlfn.XLOOKUP(P215,'Section A - Public Patients'!T:T,'Section A - Public Patients'!K:K)</f>
        <v>0</v>
      </c>
      <c r="Z215" s="1212" t="str">
        <f t="shared" si="25"/>
        <v>A</v>
      </c>
    </row>
    <row r="216" spans="1:26" x14ac:dyDescent="0.25">
      <c r="A216" s="1429" t="s">
        <v>6180</v>
      </c>
      <c r="B216" s="1280"/>
      <c r="C216" s="1279" t="str">
        <f t="shared" si="21"/>
        <v>A</v>
      </c>
      <c r="D216" s="1279" t="s">
        <v>388</v>
      </c>
      <c r="E216" s="1279" t="s">
        <v>387</v>
      </c>
      <c r="F216" s="1279">
        <v>90007235</v>
      </c>
      <c r="G216" s="1328">
        <f t="shared" si="22"/>
        <v>45474</v>
      </c>
      <c r="H216" s="1328">
        <f t="shared" si="23"/>
        <v>45838</v>
      </c>
      <c r="I216" s="1342" t="s">
        <v>5665</v>
      </c>
      <c r="O216" s="1330">
        <f t="shared" si="24"/>
        <v>5885.75</v>
      </c>
      <c r="P216" s="1305" t="s">
        <v>4472</v>
      </c>
      <c r="Q216" s="1279" t="str">
        <f>_xlfn.XLOOKUP(P216,unique_list!F:F,unique_list!P:P)</f>
        <v>LINKED</v>
      </c>
      <c r="R216" s="1318" t="str">
        <f>_xlfn.XLOOKUP(P216,unique_list!F:F,unique_list!Q:Q)</f>
        <v>A-1.5-006</v>
      </c>
      <c r="W216" s="1364"/>
      <c r="X216" s="1364"/>
      <c r="Y216" s="1272">
        <f>O216-_xlfn.XLOOKUP(P216,'Section A - Public Patients'!T:T,'Section A - Public Patients'!K:K)</f>
        <v>0</v>
      </c>
      <c r="Z216" s="1212" t="str">
        <f t="shared" si="25"/>
        <v>A</v>
      </c>
    </row>
    <row r="217" spans="1:26" x14ac:dyDescent="0.25">
      <c r="A217" s="1429" t="s">
        <v>6180</v>
      </c>
      <c r="B217" s="1280"/>
      <c r="C217" s="1279" t="str">
        <f t="shared" si="21"/>
        <v>A</v>
      </c>
      <c r="D217" s="1279" t="s">
        <v>390</v>
      </c>
      <c r="E217" s="1279" t="s">
        <v>389</v>
      </c>
      <c r="F217" s="1279">
        <v>90005783</v>
      </c>
      <c r="G217" s="1328">
        <f t="shared" si="22"/>
        <v>45474</v>
      </c>
      <c r="H217" s="1328">
        <f t="shared" si="23"/>
        <v>45838</v>
      </c>
      <c r="I217" s="1342" t="s">
        <v>5665</v>
      </c>
      <c r="O217" s="1330">
        <f t="shared" si="24"/>
        <v>4339.55</v>
      </c>
      <c r="P217" s="1305" t="s">
        <v>4473</v>
      </c>
      <c r="Q217" s="1279" t="str">
        <f>_xlfn.XLOOKUP(P217,unique_list!F:F,unique_list!P:P)</f>
        <v>LINKED</v>
      </c>
      <c r="R217" s="1318" t="str">
        <f>_xlfn.XLOOKUP(P217,unique_list!F:F,unique_list!Q:Q)</f>
        <v>A-1.5-009</v>
      </c>
      <c r="W217" s="1364"/>
      <c r="X217" s="1364"/>
      <c r="Y217" s="1272">
        <f>O217-_xlfn.XLOOKUP(P217,'Section A - Public Patients'!T:T,'Section A - Public Patients'!K:K)</f>
        <v>0</v>
      </c>
      <c r="Z217" s="1212" t="str">
        <f t="shared" si="25"/>
        <v>A</v>
      </c>
    </row>
    <row r="218" spans="1:26" x14ac:dyDescent="0.25">
      <c r="A218" s="1429" t="s">
        <v>6180</v>
      </c>
      <c r="B218" s="1280"/>
      <c r="C218" s="1279" t="str">
        <f t="shared" si="21"/>
        <v>A</v>
      </c>
      <c r="D218" s="1279" t="s">
        <v>392</v>
      </c>
      <c r="E218" s="1279" t="s">
        <v>391</v>
      </c>
      <c r="F218" s="1279">
        <v>90007236</v>
      </c>
      <c r="G218" s="1328">
        <f t="shared" si="22"/>
        <v>45474</v>
      </c>
      <c r="H218" s="1328">
        <f t="shared" si="23"/>
        <v>45838</v>
      </c>
      <c r="I218" s="1342" t="s">
        <v>5665</v>
      </c>
      <c r="O218" s="1330">
        <f t="shared" si="24"/>
        <v>3985.9</v>
      </c>
      <c r="P218" s="1305" t="s">
        <v>4474</v>
      </c>
      <c r="Q218" s="1279" t="str">
        <f>_xlfn.XLOOKUP(P218,unique_list!F:F,unique_list!P:P)</f>
        <v>LINKED</v>
      </c>
      <c r="R218" s="1318" t="str">
        <f>_xlfn.XLOOKUP(P218,unique_list!F:F,unique_list!Q:Q)</f>
        <v>A-1.5-004</v>
      </c>
      <c r="W218" s="1364"/>
      <c r="X218" s="1364"/>
      <c r="Y218" s="1272">
        <f>O218-_xlfn.XLOOKUP(P218,'Section A - Public Patients'!T:T,'Section A - Public Patients'!K:K)</f>
        <v>0</v>
      </c>
      <c r="Z218" s="1212" t="str">
        <f t="shared" si="25"/>
        <v>A</v>
      </c>
    </row>
    <row r="219" spans="1:26" x14ac:dyDescent="0.25">
      <c r="A219" s="1429" t="s">
        <v>6180</v>
      </c>
      <c r="B219" s="1280"/>
      <c r="C219" s="1279" t="str">
        <f t="shared" si="21"/>
        <v>A</v>
      </c>
      <c r="D219" s="1279" t="s">
        <v>394</v>
      </c>
      <c r="E219" s="1279" t="s">
        <v>393</v>
      </c>
      <c r="F219" s="1279">
        <v>90006406</v>
      </c>
      <c r="G219" s="1328">
        <f t="shared" si="22"/>
        <v>45474</v>
      </c>
      <c r="H219" s="1328">
        <f t="shared" si="23"/>
        <v>45838</v>
      </c>
      <c r="I219" s="1342" t="s">
        <v>5665</v>
      </c>
      <c r="O219" s="1330">
        <f t="shared" si="24"/>
        <v>1179.8</v>
      </c>
      <c r="P219" s="1305" t="s">
        <v>4475</v>
      </c>
      <c r="Q219" s="1279" t="str">
        <f>_xlfn.XLOOKUP(P219,unique_list!F:F,unique_list!P:P)</f>
        <v>LINKED</v>
      </c>
      <c r="R219" s="1318" t="str">
        <f>_xlfn.XLOOKUP(P219,unique_list!F:F,unique_list!Q:Q)</f>
        <v>A-1.5-011</v>
      </c>
      <c r="W219" s="1364"/>
      <c r="X219" s="1364"/>
      <c r="Y219" s="1272">
        <f>O219-_xlfn.XLOOKUP(P219,'Section A - Public Patients'!T:T,'Section A - Public Patients'!K:K)</f>
        <v>0</v>
      </c>
      <c r="Z219" s="1212" t="str">
        <f t="shared" si="25"/>
        <v>A</v>
      </c>
    </row>
    <row r="220" spans="1:26" x14ac:dyDescent="0.25">
      <c r="A220" s="1429" t="s">
        <v>6180</v>
      </c>
      <c r="B220" s="1280"/>
      <c r="C220" s="1279" t="str">
        <f t="shared" si="21"/>
        <v>A</v>
      </c>
      <c r="D220" s="1279" t="s">
        <v>396</v>
      </c>
      <c r="E220" s="1279" t="s">
        <v>395</v>
      </c>
      <c r="F220" s="1279">
        <v>90007237</v>
      </c>
      <c r="G220" s="1328">
        <f t="shared" si="22"/>
        <v>45474</v>
      </c>
      <c r="H220" s="1328">
        <f t="shared" si="23"/>
        <v>45838</v>
      </c>
      <c r="I220" s="1342" t="s">
        <v>5665</v>
      </c>
      <c r="O220" s="1330">
        <f t="shared" si="24"/>
        <v>1179.8</v>
      </c>
      <c r="P220" s="1305" t="s">
        <v>4476</v>
      </c>
      <c r="Q220" s="1279" t="str">
        <f>_xlfn.XLOOKUP(P220,unique_list!F:F,unique_list!P:P)</f>
        <v>LINKED</v>
      </c>
      <c r="R220" s="1318" t="str">
        <f>_xlfn.XLOOKUP(P220,unique_list!F:F,unique_list!Q:Q)</f>
        <v>A-1.5-011</v>
      </c>
      <c r="W220" s="1364"/>
      <c r="X220" s="1364"/>
      <c r="Y220" s="1272">
        <f>O220-_xlfn.XLOOKUP(P220,'Section A - Public Patients'!T:T,'Section A - Public Patients'!K:K)</f>
        <v>0</v>
      </c>
      <c r="Z220" s="1212" t="str">
        <f t="shared" si="25"/>
        <v>A</v>
      </c>
    </row>
    <row r="221" spans="1:26" x14ac:dyDescent="0.25">
      <c r="A221" s="1429" t="s">
        <v>6180</v>
      </c>
      <c r="B221" s="1280"/>
      <c r="C221" s="1279" t="str">
        <f t="shared" si="21"/>
        <v>A</v>
      </c>
      <c r="D221" s="1279" t="s">
        <v>398</v>
      </c>
      <c r="E221" s="1279" t="s">
        <v>397</v>
      </c>
      <c r="F221" s="1279">
        <v>90005991</v>
      </c>
      <c r="G221" s="1328">
        <f t="shared" si="22"/>
        <v>45474</v>
      </c>
      <c r="H221" s="1328">
        <f t="shared" si="23"/>
        <v>45838</v>
      </c>
      <c r="I221" s="1342" t="s">
        <v>5665</v>
      </c>
      <c r="O221" s="1330">
        <f t="shared" si="24"/>
        <v>1319.15</v>
      </c>
      <c r="P221" s="1305" t="s">
        <v>4477</v>
      </c>
      <c r="Q221" s="1279" t="str">
        <f>_xlfn.XLOOKUP(P221,unique_list!F:F,unique_list!P:P)</f>
        <v>LINKED</v>
      </c>
      <c r="R221" s="1318" t="str">
        <f>_xlfn.XLOOKUP(P221,unique_list!F:F,unique_list!Q:Q)</f>
        <v>A-1.5-007</v>
      </c>
      <c r="W221" s="1364"/>
      <c r="X221" s="1364"/>
      <c r="Y221" s="1272">
        <f>O221-_xlfn.XLOOKUP(P221,'Section A - Public Patients'!T:T,'Section A - Public Patients'!K:K)</f>
        <v>0</v>
      </c>
      <c r="Z221" s="1212" t="str">
        <f t="shared" si="25"/>
        <v>A</v>
      </c>
    </row>
    <row r="222" spans="1:26" x14ac:dyDescent="0.25">
      <c r="A222" s="1429" t="s">
        <v>6180</v>
      </c>
      <c r="B222" s="1280"/>
      <c r="C222" s="1279" t="str">
        <f t="shared" si="21"/>
        <v>A</v>
      </c>
      <c r="D222" s="1279" t="s">
        <v>400</v>
      </c>
      <c r="E222" s="1279" t="s">
        <v>399</v>
      </c>
      <c r="F222" s="1279">
        <v>90007238</v>
      </c>
      <c r="G222" s="1328">
        <f t="shared" si="22"/>
        <v>45474</v>
      </c>
      <c r="H222" s="1328">
        <f t="shared" si="23"/>
        <v>45838</v>
      </c>
      <c r="I222" s="1342" t="s">
        <v>5665</v>
      </c>
      <c r="O222" s="1330">
        <f t="shared" si="24"/>
        <v>1143.8500000000001</v>
      </c>
      <c r="P222" s="1305" t="s">
        <v>4478</v>
      </c>
      <c r="Q222" s="1279" t="str">
        <f>_xlfn.XLOOKUP(P222,unique_list!F:F,unique_list!P:P)</f>
        <v>LINKED</v>
      </c>
      <c r="R222" s="1318" t="str">
        <f>_xlfn.XLOOKUP(P222,unique_list!F:F,unique_list!Q:Q)</f>
        <v>A-1.5-008</v>
      </c>
      <c r="W222" s="1364"/>
      <c r="X222" s="1364"/>
      <c r="Y222" s="1272">
        <f>O222-_xlfn.XLOOKUP(P222,'Section A - Public Patients'!T:T,'Section A - Public Patients'!K:K)</f>
        <v>0</v>
      </c>
      <c r="Z222" s="1212" t="str">
        <f t="shared" si="25"/>
        <v>A</v>
      </c>
    </row>
    <row r="223" spans="1:26" x14ac:dyDescent="0.25">
      <c r="A223" s="1429" t="s">
        <v>6180</v>
      </c>
      <c r="B223" s="1280"/>
      <c r="C223" s="1279" t="str">
        <f t="shared" si="21"/>
        <v>A</v>
      </c>
      <c r="D223" s="1279" t="s">
        <v>408</v>
      </c>
      <c r="E223" s="1279" t="s">
        <v>407</v>
      </c>
      <c r="F223" s="1279">
        <v>90006407</v>
      </c>
      <c r="G223" s="1328">
        <f t="shared" si="22"/>
        <v>45474</v>
      </c>
      <c r="H223" s="1328">
        <f t="shared" si="23"/>
        <v>45838</v>
      </c>
      <c r="I223" s="1342" t="s">
        <v>5665</v>
      </c>
      <c r="O223" s="1330">
        <f t="shared" si="24"/>
        <v>2133.75</v>
      </c>
      <c r="P223" s="1305" t="s">
        <v>4479</v>
      </c>
      <c r="Q223" s="1279" t="str">
        <f>_xlfn.XLOOKUP(P223,unique_list!F:F,unique_list!P:P)</f>
        <v>LINKED</v>
      </c>
      <c r="R223" s="1318" t="str">
        <f>_xlfn.XLOOKUP(P223,unique_list!F:F,unique_list!Q:Q)</f>
        <v>A-1.5-013</v>
      </c>
      <c r="W223" s="1364"/>
      <c r="X223" s="1364"/>
      <c r="Y223" s="1272">
        <f>O223-_xlfn.XLOOKUP(P223,'Section A - Public Patients'!T:T,'Section A - Public Patients'!K:K)</f>
        <v>0</v>
      </c>
      <c r="Z223" s="1212" t="str">
        <f t="shared" si="25"/>
        <v>A</v>
      </c>
    </row>
    <row r="224" spans="1:26" x14ac:dyDescent="0.25">
      <c r="A224" s="1429" t="s">
        <v>6180</v>
      </c>
      <c r="B224" s="1280"/>
      <c r="C224" s="1279" t="str">
        <f t="shared" si="21"/>
        <v>A</v>
      </c>
      <c r="D224" s="1279" t="s">
        <v>410</v>
      </c>
      <c r="E224" s="1279" t="s">
        <v>409</v>
      </c>
      <c r="F224" s="1279">
        <v>90007239</v>
      </c>
      <c r="G224" s="1328">
        <f t="shared" si="22"/>
        <v>45474</v>
      </c>
      <c r="H224" s="1328">
        <f t="shared" si="23"/>
        <v>45838</v>
      </c>
      <c r="I224" s="1342" t="s">
        <v>5665</v>
      </c>
      <c r="O224" s="1330">
        <f t="shared" si="24"/>
        <v>2133.75</v>
      </c>
      <c r="P224" s="1305" t="s">
        <v>4480</v>
      </c>
      <c r="Q224" s="1279" t="str">
        <f>_xlfn.XLOOKUP(P224,unique_list!F:F,unique_list!P:P)</f>
        <v>LINKED</v>
      </c>
      <c r="R224" s="1318" t="str">
        <f>_xlfn.XLOOKUP(P224,unique_list!F:F,unique_list!Q:Q)</f>
        <v>A-1.5-013</v>
      </c>
      <c r="W224" s="1364"/>
      <c r="X224" s="1364"/>
      <c r="Y224" s="1272">
        <f>O224-_xlfn.XLOOKUP(P224,'Section A - Public Patients'!T:T,'Section A - Public Patients'!K:K)</f>
        <v>0</v>
      </c>
      <c r="Z224" s="1212" t="str">
        <f t="shared" si="25"/>
        <v>A</v>
      </c>
    </row>
    <row r="225" spans="1:26" x14ac:dyDescent="0.25">
      <c r="A225" s="1429" t="s">
        <v>6180</v>
      </c>
      <c r="B225" s="1280"/>
      <c r="C225" s="1279" t="str">
        <f t="shared" si="21"/>
        <v>A</v>
      </c>
      <c r="D225" s="1279" t="s">
        <v>404</v>
      </c>
      <c r="E225" s="1279" t="s">
        <v>403</v>
      </c>
      <c r="F225" s="1279">
        <v>90005582</v>
      </c>
      <c r="G225" s="1328">
        <f t="shared" si="22"/>
        <v>45474</v>
      </c>
      <c r="H225" s="1328">
        <f t="shared" si="23"/>
        <v>45838</v>
      </c>
      <c r="I225" s="1342" t="s">
        <v>5665</v>
      </c>
      <c r="O225" s="1330">
        <f t="shared" si="24"/>
        <v>4066.55</v>
      </c>
      <c r="P225" s="1305" t="s">
        <v>4481</v>
      </c>
      <c r="Q225" s="1279" t="str">
        <f>_xlfn.XLOOKUP(P225,unique_list!F:F,unique_list!P:P)</f>
        <v>LINKED</v>
      </c>
      <c r="R225" s="1318" t="str">
        <f>_xlfn.XLOOKUP(P225,unique_list!F:F,unique_list!Q:Q)</f>
        <v>A-1.5-019</v>
      </c>
      <c r="W225" s="1364"/>
      <c r="X225" s="1364"/>
      <c r="Y225" s="1272">
        <f>O225-_xlfn.XLOOKUP(P225,'Section A - Public Patients'!T:T,'Section A - Public Patients'!K:K)</f>
        <v>0</v>
      </c>
      <c r="Z225" s="1212" t="str">
        <f t="shared" si="25"/>
        <v>A</v>
      </c>
    </row>
    <row r="226" spans="1:26" x14ac:dyDescent="0.25">
      <c r="A226" s="1429" t="s">
        <v>6180</v>
      </c>
      <c r="B226" s="1280"/>
      <c r="C226" s="1279" t="str">
        <f t="shared" si="21"/>
        <v>A</v>
      </c>
      <c r="D226" s="1279" t="s">
        <v>406</v>
      </c>
      <c r="E226" s="1279" t="s">
        <v>405</v>
      </c>
      <c r="F226" s="1279">
        <v>90007643</v>
      </c>
      <c r="G226" s="1328">
        <f t="shared" si="22"/>
        <v>45474</v>
      </c>
      <c r="H226" s="1328">
        <f t="shared" si="23"/>
        <v>45838</v>
      </c>
      <c r="I226" s="1342" t="s">
        <v>5665</v>
      </c>
      <c r="O226" s="1330">
        <f t="shared" si="24"/>
        <v>3879.1000000000004</v>
      </c>
      <c r="P226" s="1305" t="s">
        <v>4482</v>
      </c>
      <c r="Q226" s="1279" t="str">
        <f>_xlfn.XLOOKUP(P226,unique_list!F:F,unique_list!P:P)</f>
        <v>LINKED</v>
      </c>
      <c r="R226" s="1318" t="str">
        <f>_xlfn.XLOOKUP(P226,unique_list!F:F,unique_list!Q:Q)</f>
        <v>A-1.5-020</v>
      </c>
      <c r="W226" s="1364"/>
      <c r="X226" s="1364"/>
      <c r="Y226" s="1272">
        <f>O226-_xlfn.XLOOKUP(P226,'Section A - Public Patients'!T:T,'Section A - Public Patients'!K:K)</f>
        <v>0</v>
      </c>
      <c r="Z226" s="1212" t="str">
        <f t="shared" si="25"/>
        <v>A</v>
      </c>
    </row>
    <row r="227" spans="1:26" x14ac:dyDescent="0.25">
      <c r="A227" s="1429" t="s">
        <v>6180</v>
      </c>
      <c r="B227" s="1280"/>
      <c r="C227" s="1279" t="str">
        <f t="shared" si="21"/>
        <v>A</v>
      </c>
      <c r="D227" s="1279" t="s">
        <v>412</v>
      </c>
      <c r="E227" s="1279" t="s">
        <v>411</v>
      </c>
      <c r="F227" s="1279">
        <v>90007240</v>
      </c>
      <c r="G227" s="1328">
        <f t="shared" si="22"/>
        <v>45474</v>
      </c>
      <c r="H227" s="1328">
        <f t="shared" si="23"/>
        <v>45838</v>
      </c>
      <c r="I227" s="1342" t="s">
        <v>5665</v>
      </c>
      <c r="O227" s="1330">
        <f t="shared" si="24"/>
        <v>4066.55</v>
      </c>
      <c r="P227" s="1305" t="s">
        <v>4483</v>
      </c>
      <c r="Q227" s="1279" t="str">
        <f>_xlfn.XLOOKUP(P227,unique_list!F:F,unique_list!P:P)</f>
        <v>LINKED</v>
      </c>
      <c r="R227" s="1318" t="str">
        <f>_xlfn.XLOOKUP(P227,unique_list!F:F,unique_list!Q:Q)</f>
        <v>A-1.5-019</v>
      </c>
      <c r="W227" s="1364"/>
      <c r="X227" s="1364"/>
      <c r="Y227" s="1272">
        <f>O227-_xlfn.XLOOKUP(P227,'Section A - Public Patients'!T:T,'Section A - Public Patients'!K:K)</f>
        <v>0</v>
      </c>
      <c r="Z227" s="1212" t="str">
        <f t="shared" si="25"/>
        <v>A</v>
      </c>
    </row>
    <row r="228" spans="1:26" x14ac:dyDescent="0.25">
      <c r="A228" s="1429" t="s">
        <v>6180</v>
      </c>
      <c r="B228" s="1280"/>
      <c r="C228" s="1279" t="str">
        <f t="shared" si="21"/>
        <v>A</v>
      </c>
      <c r="D228" s="1279" t="s">
        <v>414</v>
      </c>
      <c r="E228" s="1279" t="s">
        <v>413</v>
      </c>
      <c r="F228" s="1279">
        <v>90006408</v>
      </c>
      <c r="G228" s="1328">
        <f t="shared" si="22"/>
        <v>45474</v>
      </c>
      <c r="H228" s="1328">
        <f t="shared" si="23"/>
        <v>45838</v>
      </c>
      <c r="I228" s="1342" t="s">
        <v>5665</v>
      </c>
      <c r="O228" s="1330">
        <f t="shared" si="24"/>
        <v>3879.1000000000004</v>
      </c>
      <c r="P228" s="1305" t="s">
        <v>4484</v>
      </c>
      <c r="Q228" s="1279" t="str">
        <f>_xlfn.XLOOKUP(P228,unique_list!F:F,unique_list!P:P)</f>
        <v>LINKED</v>
      </c>
      <c r="R228" s="1318" t="str">
        <f>_xlfn.XLOOKUP(P228,unique_list!F:F,unique_list!Q:Q)</f>
        <v>A-1.5-020</v>
      </c>
      <c r="W228" s="1364"/>
      <c r="X228" s="1364"/>
      <c r="Y228" s="1272">
        <f>O228-_xlfn.XLOOKUP(P228,'Section A - Public Patients'!T:T,'Section A - Public Patients'!K:K)</f>
        <v>0</v>
      </c>
      <c r="Z228" s="1212" t="str">
        <f t="shared" si="25"/>
        <v>A</v>
      </c>
    </row>
    <row r="229" spans="1:26" x14ac:dyDescent="0.25">
      <c r="A229" s="1429" t="s">
        <v>6180</v>
      </c>
      <c r="B229" s="1280"/>
      <c r="C229" s="1279" t="str">
        <f t="shared" si="21"/>
        <v>A</v>
      </c>
      <c r="D229" s="1279" t="s">
        <v>416</v>
      </c>
      <c r="E229" s="1279" t="s">
        <v>415</v>
      </c>
      <c r="F229" s="1279">
        <v>90007241</v>
      </c>
      <c r="G229" s="1328">
        <f t="shared" si="22"/>
        <v>45474</v>
      </c>
      <c r="H229" s="1328">
        <f t="shared" si="23"/>
        <v>45838</v>
      </c>
      <c r="I229" s="1342" t="s">
        <v>5665</v>
      </c>
      <c r="O229" s="1330">
        <f t="shared" si="24"/>
        <v>1247.1000000000001</v>
      </c>
      <c r="P229" s="1305" t="s">
        <v>4485</v>
      </c>
      <c r="Q229" s="1279" t="str">
        <f>_xlfn.XLOOKUP(P229,unique_list!F:F,unique_list!P:P)</f>
        <v>LINKED</v>
      </c>
      <c r="R229" s="1318" t="str">
        <f>_xlfn.XLOOKUP(P229,unique_list!F:F,unique_list!Q:Q)</f>
        <v>A-1.5-027</v>
      </c>
      <c r="W229" s="1364"/>
      <c r="X229" s="1364"/>
      <c r="Y229" s="1272">
        <f>O229-_xlfn.XLOOKUP(P229,'Section A - Public Patients'!T:T,'Section A - Public Patients'!K:K)</f>
        <v>0</v>
      </c>
      <c r="Z229" s="1212" t="str">
        <f t="shared" si="25"/>
        <v>A</v>
      </c>
    </row>
    <row r="230" spans="1:26" x14ac:dyDescent="0.25">
      <c r="A230" s="1429" t="s">
        <v>6180</v>
      </c>
      <c r="B230" s="1280"/>
      <c r="C230" s="1279" t="str">
        <f t="shared" si="21"/>
        <v>A</v>
      </c>
      <c r="D230" s="1279" t="s">
        <v>418</v>
      </c>
      <c r="E230" s="1279" t="s">
        <v>417</v>
      </c>
      <c r="F230" s="1279">
        <v>90005992</v>
      </c>
      <c r="G230" s="1328">
        <f t="shared" si="22"/>
        <v>45474</v>
      </c>
      <c r="H230" s="1328">
        <f t="shared" si="23"/>
        <v>45838</v>
      </c>
      <c r="I230" s="1342" t="s">
        <v>5665</v>
      </c>
      <c r="O230" s="1330">
        <f t="shared" si="24"/>
        <v>1069.5</v>
      </c>
      <c r="P230" s="1305" t="s">
        <v>4486</v>
      </c>
      <c r="Q230" s="1279" t="str">
        <f>_xlfn.XLOOKUP(P230,unique_list!F:F,unique_list!P:P)</f>
        <v>LINKED</v>
      </c>
      <c r="R230" s="1318" t="str">
        <f>_xlfn.XLOOKUP(P230,unique_list!F:F,unique_list!Q:Q)</f>
        <v>A-1.5-028</v>
      </c>
      <c r="W230" s="1364"/>
      <c r="X230" s="1364"/>
      <c r="Y230" s="1272">
        <f>O230-_xlfn.XLOOKUP(P230,'Section A - Public Patients'!T:T,'Section A - Public Patients'!K:K)</f>
        <v>0</v>
      </c>
      <c r="Z230" s="1212" t="str">
        <f t="shared" si="25"/>
        <v>A</v>
      </c>
    </row>
    <row r="231" spans="1:26" x14ac:dyDescent="0.25">
      <c r="A231" s="1429" t="s">
        <v>6180</v>
      </c>
      <c r="B231" s="1280"/>
      <c r="C231" s="1279" t="str">
        <f t="shared" si="21"/>
        <v>A</v>
      </c>
      <c r="D231" s="1279" t="s">
        <v>1812</v>
      </c>
      <c r="E231" s="1279" t="s">
        <v>6039</v>
      </c>
      <c r="F231" s="1279">
        <v>90007242</v>
      </c>
      <c r="G231" s="1328">
        <f t="shared" si="22"/>
        <v>45474</v>
      </c>
      <c r="H231" s="1328">
        <f t="shared" si="23"/>
        <v>45838</v>
      </c>
      <c r="I231" s="1342" t="s">
        <v>5665</v>
      </c>
      <c r="O231" s="1330">
        <f t="shared" si="24"/>
        <v>1147.9000000000001</v>
      </c>
      <c r="P231" s="1305" t="s">
        <v>4487</v>
      </c>
      <c r="Q231" s="1279" t="str">
        <f>_xlfn.XLOOKUP(P231,unique_list!F:F,unique_list!P:P)</f>
        <v>LINKED</v>
      </c>
      <c r="R231" s="1318" t="str">
        <f>_xlfn.XLOOKUP(P231,unique_list!F:F,unique_list!Q:Q)</f>
        <v>A-1.5-029</v>
      </c>
      <c r="W231" s="1364"/>
      <c r="X231" s="1364"/>
      <c r="Y231" s="1272">
        <f>O231-_xlfn.XLOOKUP(P231,'Section A - Public Patients'!T:T,'Section A - Public Patients'!K:K)</f>
        <v>0</v>
      </c>
      <c r="Z231" s="1212" t="str">
        <f t="shared" si="25"/>
        <v>A</v>
      </c>
    </row>
    <row r="232" spans="1:26" x14ac:dyDescent="0.25">
      <c r="A232" s="1429" t="s">
        <v>6180</v>
      </c>
      <c r="B232" s="1280"/>
      <c r="C232" s="1279" t="str">
        <f t="shared" si="21"/>
        <v>A</v>
      </c>
      <c r="D232" s="1279" t="s">
        <v>422</v>
      </c>
      <c r="E232" s="1279" t="s">
        <v>6039</v>
      </c>
      <c r="F232" s="1279">
        <v>90006409</v>
      </c>
      <c r="G232" s="1328">
        <f t="shared" si="22"/>
        <v>45474</v>
      </c>
      <c r="H232" s="1328">
        <f t="shared" si="23"/>
        <v>45838</v>
      </c>
      <c r="I232" s="1342" t="s">
        <v>5665</v>
      </c>
      <c r="O232" s="1330">
        <f t="shared" si="24"/>
        <v>2886.8</v>
      </c>
      <c r="P232" s="1305" t="s">
        <v>4488</v>
      </c>
      <c r="Q232" s="1279" t="str">
        <f>_xlfn.XLOOKUP(P232,unique_list!F:F,unique_list!P:P)</f>
        <v>LINKED</v>
      </c>
      <c r="R232" s="1318" t="str">
        <f>_xlfn.XLOOKUP(P232,unique_list!F:F,unique_list!Q:Q)</f>
        <v>A-1.5-030</v>
      </c>
      <c r="W232" s="1364"/>
      <c r="X232" s="1364"/>
      <c r="Y232" s="1272">
        <f>O232-_xlfn.XLOOKUP(P232,'Section A - Public Patients'!T:T,'Section A - Public Patients'!K:K)</f>
        <v>0</v>
      </c>
      <c r="Z232" s="1212" t="str">
        <f t="shared" si="25"/>
        <v>A</v>
      </c>
    </row>
    <row r="233" spans="1:26" x14ac:dyDescent="0.25">
      <c r="A233" s="1429" t="s">
        <v>6180</v>
      </c>
      <c r="B233" s="1280"/>
      <c r="C233" s="1279" t="str">
        <f t="shared" si="21"/>
        <v>A</v>
      </c>
      <c r="D233" s="1279" t="s">
        <v>548</v>
      </c>
      <c r="E233" s="1279" t="s">
        <v>547</v>
      </c>
      <c r="F233" s="1279">
        <v>90007243</v>
      </c>
      <c r="G233" s="1328">
        <f t="shared" si="22"/>
        <v>45474</v>
      </c>
      <c r="H233" s="1328">
        <f t="shared" si="23"/>
        <v>45838</v>
      </c>
      <c r="I233" s="1342" t="s">
        <v>5665</v>
      </c>
      <c r="O233" s="1330">
        <f t="shared" si="24"/>
        <v>2510.5500000000002</v>
      </c>
      <c r="P233" s="1305" t="s">
        <v>4499</v>
      </c>
      <c r="Q233" s="1279" t="str">
        <f>_xlfn.XLOOKUP(P233,unique_list!F:F,unique_list!P:P)</f>
        <v>LINKED</v>
      </c>
      <c r="R233" s="1318" t="str">
        <f>_xlfn.XLOOKUP(P233,unique_list!F:F,unique_list!Q:Q)</f>
        <v>A-1.5-001</v>
      </c>
      <c r="W233" s="1364"/>
      <c r="X233" s="1364"/>
      <c r="Y233" s="1272">
        <f>O233-_xlfn.XLOOKUP(P233,'Section A - Public Patients'!T:T,'Section A - Public Patients'!K:K)</f>
        <v>0</v>
      </c>
      <c r="Z233" s="1212" t="str">
        <f t="shared" si="25"/>
        <v>A</v>
      </c>
    </row>
    <row r="234" spans="1:26" x14ac:dyDescent="0.25">
      <c r="A234" s="1429" t="s">
        <v>6180</v>
      </c>
      <c r="B234" s="1280"/>
      <c r="C234" s="1279" t="str">
        <f t="shared" si="21"/>
        <v>A</v>
      </c>
      <c r="D234" s="1279" t="s">
        <v>551</v>
      </c>
      <c r="E234" s="1279" t="s">
        <v>550</v>
      </c>
      <c r="F234" s="1279">
        <v>90005784</v>
      </c>
      <c r="G234" s="1328">
        <f t="shared" si="22"/>
        <v>45474</v>
      </c>
      <c r="H234" s="1328">
        <f t="shared" si="23"/>
        <v>45838</v>
      </c>
      <c r="I234" s="1342" t="s">
        <v>5665</v>
      </c>
      <c r="O234" s="1330">
        <f t="shared" si="24"/>
        <v>2121.5500000000002</v>
      </c>
      <c r="P234" s="1305" t="s">
        <v>4500</v>
      </c>
      <c r="Q234" s="1279" t="str">
        <f>_xlfn.XLOOKUP(P234,unique_list!F:F,unique_list!P:P)</f>
        <v>LINKED</v>
      </c>
      <c r="R234" s="1318" t="str">
        <f>_xlfn.XLOOKUP(P234,unique_list!F:F,unique_list!Q:Q)</f>
        <v>A-1.5-002</v>
      </c>
      <c r="W234" s="1364"/>
      <c r="X234" s="1364"/>
      <c r="Y234" s="1272">
        <f>O234-_xlfn.XLOOKUP(P234,'Section A - Public Patients'!T:T,'Section A - Public Patients'!K:K)</f>
        <v>0</v>
      </c>
      <c r="Z234" s="1212" t="str">
        <f t="shared" si="25"/>
        <v>A</v>
      </c>
    </row>
    <row r="235" spans="1:26" x14ac:dyDescent="0.25">
      <c r="A235" s="1429" t="s">
        <v>6180</v>
      </c>
      <c r="B235" s="1280"/>
      <c r="C235" s="1279" t="str">
        <f t="shared" si="21"/>
        <v>A</v>
      </c>
      <c r="D235" s="1279" t="s">
        <v>553</v>
      </c>
      <c r="E235" s="1279" t="s">
        <v>552</v>
      </c>
      <c r="F235" s="1279">
        <v>90007244</v>
      </c>
      <c r="G235" s="1328">
        <f t="shared" si="22"/>
        <v>45474</v>
      </c>
      <c r="H235" s="1328">
        <f t="shared" si="23"/>
        <v>45838</v>
      </c>
      <c r="I235" s="1342" t="s">
        <v>5665</v>
      </c>
      <c r="O235" s="1330">
        <f t="shared" si="24"/>
        <v>4228.6000000000004</v>
      </c>
      <c r="P235" s="1305" t="s">
        <v>4501</v>
      </c>
      <c r="Q235" s="1279" t="str">
        <f>_xlfn.XLOOKUP(P235,unique_list!F:F,unique_list!P:P)</f>
        <v>LINKED</v>
      </c>
      <c r="R235" s="1318" t="str">
        <f>_xlfn.XLOOKUP(P235,unique_list!F:F,unique_list!Q:Q)</f>
        <v>A-1.5-003</v>
      </c>
      <c r="W235" s="1364"/>
      <c r="X235" s="1364"/>
      <c r="Y235" s="1272">
        <f>O235-_xlfn.XLOOKUP(P235,'Section A - Public Patients'!T:T,'Section A - Public Patients'!K:K)</f>
        <v>0</v>
      </c>
      <c r="Z235" s="1212" t="str">
        <f t="shared" si="25"/>
        <v>A</v>
      </c>
    </row>
    <row r="236" spans="1:26" x14ac:dyDescent="0.25">
      <c r="A236" s="1429" t="s">
        <v>6180</v>
      </c>
      <c r="B236" s="1280"/>
      <c r="C236" s="1279" t="str">
        <f t="shared" si="21"/>
        <v>A</v>
      </c>
      <c r="D236" s="1279" t="s">
        <v>555</v>
      </c>
      <c r="E236" s="1279" t="s">
        <v>554</v>
      </c>
      <c r="F236" s="1279">
        <v>90006410</v>
      </c>
      <c r="G236" s="1328">
        <f t="shared" si="22"/>
        <v>45474</v>
      </c>
      <c r="H236" s="1328">
        <f t="shared" si="23"/>
        <v>45838</v>
      </c>
      <c r="I236" s="1342" t="s">
        <v>5665</v>
      </c>
      <c r="O236" s="1330">
        <f t="shared" si="24"/>
        <v>3985.9</v>
      </c>
      <c r="P236" s="1305" t="s">
        <v>4502</v>
      </c>
      <c r="Q236" s="1279" t="str">
        <f>_xlfn.XLOOKUP(P236,unique_list!F:F,unique_list!P:P)</f>
        <v>LINKED</v>
      </c>
      <c r="R236" s="1318" t="str">
        <f>_xlfn.XLOOKUP(P236,unique_list!F:F,unique_list!Q:Q)</f>
        <v>A-1.5-004</v>
      </c>
      <c r="W236" s="1364"/>
      <c r="X236" s="1364"/>
      <c r="Y236" s="1272">
        <f>O236-_xlfn.XLOOKUP(P236,'Section A - Public Patients'!T:T,'Section A - Public Patients'!K:K)</f>
        <v>0</v>
      </c>
      <c r="Z236" s="1212" t="str">
        <f t="shared" si="25"/>
        <v>A</v>
      </c>
    </row>
    <row r="237" spans="1:26" x14ac:dyDescent="0.25">
      <c r="A237" s="1429" t="s">
        <v>6180</v>
      </c>
      <c r="B237" s="1280"/>
      <c r="C237" s="1279" t="str">
        <f t="shared" si="21"/>
        <v>A</v>
      </c>
      <c r="D237" s="1279" t="s">
        <v>557</v>
      </c>
      <c r="E237" s="1279" t="s">
        <v>556</v>
      </c>
      <c r="F237" s="1279">
        <v>90007245</v>
      </c>
      <c r="G237" s="1328">
        <f t="shared" si="22"/>
        <v>45474</v>
      </c>
      <c r="H237" s="1328">
        <f t="shared" si="23"/>
        <v>45838</v>
      </c>
      <c r="I237" s="1342" t="s">
        <v>5665</v>
      </c>
      <c r="O237" s="1330">
        <f t="shared" si="24"/>
        <v>6321.1</v>
      </c>
      <c r="P237" s="1305" t="s">
        <v>4503</v>
      </c>
      <c r="Q237" s="1279" t="str">
        <f>_xlfn.XLOOKUP(P237,unique_list!F:F,unique_list!P:P)</f>
        <v>LINKED</v>
      </c>
      <c r="R237" s="1318" t="str">
        <f>_xlfn.XLOOKUP(P237,unique_list!F:F,unique_list!Q:Q)</f>
        <v>A-1.5-005</v>
      </c>
      <c r="W237" s="1364"/>
      <c r="X237" s="1364"/>
      <c r="Y237" s="1272">
        <f>O237-_xlfn.XLOOKUP(P237,'Section A - Public Patients'!T:T,'Section A - Public Patients'!K:K)</f>
        <v>0</v>
      </c>
      <c r="Z237" s="1212" t="str">
        <f t="shared" si="25"/>
        <v>A</v>
      </c>
    </row>
    <row r="238" spans="1:26" x14ac:dyDescent="0.25">
      <c r="A238" s="1429" t="s">
        <v>6180</v>
      </c>
      <c r="B238" s="1280"/>
      <c r="C238" s="1279" t="str">
        <f t="shared" si="21"/>
        <v>A</v>
      </c>
      <c r="D238" s="1279" t="s">
        <v>560</v>
      </c>
      <c r="E238" s="1279" t="s">
        <v>559</v>
      </c>
      <c r="F238" s="1279">
        <v>90005993</v>
      </c>
      <c r="G238" s="1328">
        <f t="shared" si="22"/>
        <v>45474</v>
      </c>
      <c r="H238" s="1328">
        <f t="shared" si="23"/>
        <v>45838</v>
      </c>
      <c r="I238" s="1342" t="s">
        <v>5665</v>
      </c>
      <c r="O238" s="1330">
        <f t="shared" si="24"/>
        <v>5885.75</v>
      </c>
      <c r="P238" s="1305" t="s">
        <v>4504</v>
      </c>
      <c r="Q238" s="1279" t="str">
        <f>_xlfn.XLOOKUP(P238,unique_list!F:F,unique_list!P:P)</f>
        <v>LINKED</v>
      </c>
      <c r="R238" s="1318" t="str">
        <f>_xlfn.XLOOKUP(P238,unique_list!F:F,unique_list!Q:Q)</f>
        <v>A-1.5-006</v>
      </c>
      <c r="W238" s="1364"/>
      <c r="X238" s="1364"/>
      <c r="Y238" s="1272">
        <f>O238-_xlfn.XLOOKUP(P238,'Section A - Public Patients'!T:T,'Section A - Public Patients'!K:K)</f>
        <v>0</v>
      </c>
      <c r="Z238" s="1212" t="str">
        <f t="shared" si="25"/>
        <v>A</v>
      </c>
    </row>
    <row r="239" spans="1:26" x14ac:dyDescent="0.25">
      <c r="A239" s="1429" t="s">
        <v>6180</v>
      </c>
      <c r="B239" s="1280"/>
      <c r="C239" s="1279" t="str">
        <f t="shared" si="21"/>
        <v>A</v>
      </c>
      <c r="D239" s="1279" t="s">
        <v>562</v>
      </c>
      <c r="E239" s="1279" t="s">
        <v>561</v>
      </c>
      <c r="F239" s="1279">
        <v>90007246</v>
      </c>
      <c r="G239" s="1328">
        <f t="shared" si="22"/>
        <v>45474</v>
      </c>
      <c r="H239" s="1328">
        <f t="shared" si="23"/>
        <v>45838</v>
      </c>
      <c r="I239" s="1342" t="s">
        <v>5665</v>
      </c>
      <c r="O239" s="1330">
        <f t="shared" si="24"/>
        <v>1319.15</v>
      </c>
      <c r="P239" s="1305" t="s">
        <v>4505</v>
      </c>
      <c r="Q239" s="1279" t="str">
        <f>_xlfn.XLOOKUP(P239,unique_list!F:F,unique_list!P:P)</f>
        <v>LINKED</v>
      </c>
      <c r="R239" s="1318" t="str">
        <f>_xlfn.XLOOKUP(P239,unique_list!F:F,unique_list!Q:Q)</f>
        <v>A-1.5-007</v>
      </c>
      <c r="W239" s="1364"/>
      <c r="X239" s="1364"/>
      <c r="Y239" s="1272">
        <f>O239-_xlfn.XLOOKUP(P239,'Section A - Public Patients'!T:T,'Section A - Public Patients'!K:K)</f>
        <v>0</v>
      </c>
      <c r="Z239" s="1212" t="str">
        <f t="shared" si="25"/>
        <v>A</v>
      </c>
    </row>
    <row r="240" spans="1:26" x14ac:dyDescent="0.25">
      <c r="A240" s="1429" t="s">
        <v>6180</v>
      </c>
      <c r="B240" s="1280"/>
      <c r="C240" s="1279" t="str">
        <f t="shared" si="21"/>
        <v>A</v>
      </c>
      <c r="D240" s="1279" t="s">
        <v>564</v>
      </c>
      <c r="E240" s="1279" t="s">
        <v>563</v>
      </c>
      <c r="F240" s="1279">
        <v>90006411</v>
      </c>
      <c r="G240" s="1328">
        <f t="shared" si="22"/>
        <v>45474</v>
      </c>
      <c r="H240" s="1328">
        <f t="shared" si="23"/>
        <v>45838</v>
      </c>
      <c r="I240" s="1342" t="s">
        <v>5665</v>
      </c>
      <c r="O240" s="1330">
        <f t="shared" si="24"/>
        <v>1143.8500000000001</v>
      </c>
      <c r="P240" s="1305" t="s">
        <v>4506</v>
      </c>
      <c r="Q240" s="1279" t="str">
        <f>_xlfn.XLOOKUP(P240,unique_list!F:F,unique_list!P:P)</f>
        <v>LINKED</v>
      </c>
      <c r="R240" s="1318" t="str">
        <f>_xlfn.XLOOKUP(P240,unique_list!F:F,unique_list!Q:Q)</f>
        <v>A-1.5-008</v>
      </c>
      <c r="W240" s="1364"/>
      <c r="X240" s="1364"/>
      <c r="Y240" s="1272">
        <f>O240-_xlfn.XLOOKUP(P240,'Section A - Public Patients'!T:T,'Section A - Public Patients'!K:K)</f>
        <v>0</v>
      </c>
      <c r="Z240" s="1212" t="str">
        <f t="shared" si="25"/>
        <v>A</v>
      </c>
    </row>
    <row r="241" spans="1:26" x14ac:dyDescent="0.25">
      <c r="A241" s="1429" t="s">
        <v>6180</v>
      </c>
      <c r="B241" s="1280"/>
      <c r="C241" s="1279" t="str">
        <f t="shared" si="21"/>
        <v>A</v>
      </c>
      <c r="D241" s="1279" t="s">
        <v>566</v>
      </c>
      <c r="E241" s="1279" t="s">
        <v>565</v>
      </c>
      <c r="F241" s="1279">
        <v>90007247</v>
      </c>
      <c r="G241" s="1328">
        <f t="shared" si="22"/>
        <v>45474</v>
      </c>
      <c r="H241" s="1328">
        <f t="shared" si="23"/>
        <v>45838</v>
      </c>
      <c r="I241" s="1342" t="s">
        <v>5665</v>
      </c>
      <c r="O241" s="1330">
        <f t="shared" si="24"/>
        <v>4339.55</v>
      </c>
      <c r="P241" s="1305" t="s">
        <v>4507</v>
      </c>
      <c r="Q241" s="1279" t="str">
        <f>_xlfn.XLOOKUP(P241,unique_list!F:F,unique_list!P:P)</f>
        <v>LINKED</v>
      </c>
      <c r="R241" s="1318" t="str">
        <f>_xlfn.XLOOKUP(P241,unique_list!F:F,unique_list!Q:Q)</f>
        <v>A-1.5-009</v>
      </c>
      <c r="W241" s="1364"/>
      <c r="X241" s="1364"/>
      <c r="Y241" s="1272">
        <f>O241-_xlfn.XLOOKUP(P241,'Section A - Public Patients'!T:T,'Section A - Public Patients'!K:K)</f>
        <v>0</v>
      </c>
      <c r="Z241" s="1212" t="str">
        <f t="shared" si="25"/>
        <v>A</v>
      </c>
    </row>
    <row r="242" spans="1:26" x14ac:dyDescent="0.25">
      <c r="A242" s="1429" t="s">
        <v>6180</v>
      </c>
      <c r="B242" s="1280"/>
      <c r="C242" s="1279" t="str">
        <f t="shared" si="21"/>
        <v>A</v>
      </c>
      <c r="D242" s="1279" t="s">
        <v>568</v>
      </c>
      <c r="E242" s="1279" t="s">
        <v>567</v>
      </c>
      <c r="F242" s="1279">
        <v>90005680</v>
      </c>
      <c r="G242" s="1328">
        <f t="shared" si="22"/>
        <v>45474</v>
      </c>
      <c r="H242" s="1328">
        <f t="shared" si="23"/>
        <v>45838</v>
      </c>
      <c r="I242" s="1342" t="s">
        <v>5665</v>
      </c>
      <c r="O242" s="1330">
        <f t="shared" si="24"/>
        <v>3985.9</v>
      </c>
      <c r="P242" s="1305" t="s">
        <v>4508</v>
      </c>
      <c r="Q242" s="1279" t="str">
        <f>_xlfn.XLOOKUP(P242,unique_list!F:F,unique_list!P:P)</f>
        <v>LINKED</v>
      </c>
      <c r="R242" s="1318" t="str">
        <f>_xlfn.XLOOKUP(P242,unique_list!F:F,unique_list!Q:Q)</f>
        <v>A-1.5-004</v>
      </c>
      <c r="W242" s="1364"/>
      <c r="X242" s="1364"/>
      <c r="Y242" s="1272">
        <f>O242-_xlfn.XLOOKUP(P242,'Section A - Public Patients'!T:T,'Section A - Public Patients'!K:K)</f>
        <v>0</v>
      </c>
      <c r="Z242" s="1212" t="str">
        <f t="shared" si="25"/>
        <v>A</v>
      </c>
    </row>
    <row r="243" spans="1:26" x14ac:dyDescent="0.25">
      <c r="A243" s="1429" t="s">
        <v>6180</v>
      </c>
      <c r="B243" s="1280"/>
      <c r="C243" s="1279" t="str">
        <f t="shared" si="21"/>
        <v>A</v>
      </c>
      <c r="D243" s="1279" t="s">
        <v>570</v>
      </c>
      <c r="E243" s="1279" t="s">
        <v>569</v>
      </c>
      <c r="F243" s="1279">
        <v>90007248</v>
      </c>
      <c r="G243" s="1328">
        <f t="shared" si="22"/>
        <v>45474</v>
      </c>
      <c r="H243" s="1328">
        <f t="shared" si="23"/>
        <v>45838</v>
      </c>
      <c r="I243" s="1342" t="s">
        <v>5665</v>
      </c>
      <c r="O243" s="1330">
        <f t="shared" si="24"/>
        <v>1179.8</v>
      </c>
      <c r="P243" s="1305" t="s">
        <v>4509</v>
      </c>
      <c r="Q243" s="1279" t="str">
        <f>_xlfn.XLOOKUP(P243,unique_list!F:F,unique_list!P:P)</f>
        <v>LINKED</v>
      </c>
      <c r="R243" s="1318" t="str">
        <f>_xlfn.XLOOKUP(P243,unique_list!F:F,unique_list!Q:Q)</f>
        <v>A-1.5-011</v>
      </c>
      <c r="W243" s="1364"/>
      <c r="X243" s="1364"/>
      <c r="Y243" s="1272">
        <f>O243-_xlfn.XLOOKUP(P243,'Section A - Public Patients'!T:T,'Section A - Public Patients'!K:K)</f>
        <v>0</v>
      </c>
      <c r="Z243" s="1212" t="str">
        <f t="shared" si="25"/>
        <v>A</v>
      </c>
    </row>
    <row r="244" spans="1:26" x14ac:dyDescent="0.25">
      <c r="A244" s="1429" t="s">
        <v>6180</v>
      </c>
      <c r="B244" s="1280"/>
      <c r="C244" s="1279" t="str">
        <f t="shared" si="21"/>
        <v>A</v>
      </c>
      <c r="D244" s="1279" t="s">
        <v>572</v>
      </c>
      <c r="E244" s="1279" t="s">
        <v>571</v>
      </c>
      <c r="F244" s="1279">
        <v>90006412</v>
      </c>
      <c r="G244" s="1328">
        <f t="shared" si="22"/>
        <v>45474</v>
      </c>
      <c r="H244" s="1328">
        <f t="shared" si="23"/>
        <v>45838</v>
      </c>
      <c r="I244" s="1342" t="s">
        <v>5665</v>
      </c>
      <c r="O244" s="1330">
        <f t="shared" si="24"/>
        <v>1179.8</v>
      </c>
      <c r="P244" s="1305" t="s">
        <v>4510</v>
      </c>
      <c r="Q244" s="1279" t="str">
        <f>_xlfn.XLOOKUP(P244,unique_list!F:F,unique_list!P:P)</f>
        <v>LINKED</v>
      </c>
      <c r="R244" s="1318" t="str">
        <f>_xlfn.XLOOKUP(P244,unique_list!F:F,unique_list!Q:Q)</f>
        <v>A-1.5-011</v>
      </c>
      <c r="W244" s="1364"/>
      <c r="X244" s="1364"/>
      <c r="Y244" s="1272">
        <f>O244-_xlfn.XLOOKUP(P244,'Section A - Public Patients'!T:T,'Section A - Public Patients'!K:K)</f>
        <v>0</v>
      </c>
      <c r="Z244" s="1212" t="str">
        <f t="shared" si="25"/>
        <v>A</v>
      </c>
    </row>
    <row r="245" spans="1:26" x14ac:dyDescent="0.25">
      <c r="A245" s="1429" t="s">
        <v>6180</v>
      </c>
      <c r="B245" s="1280"/>
      <c r="C245" s="1279" t="str">
        <f t="shared" si="21"/>
        <v>A</v>
      </c>
      <c r="D245" s="1279" t="s">
        <v>578</v>
      </c>
      <c r="E245" s="1279" t="s">
        <v>577</v>
      </c>
      <c r="F245" s="1279">
        <v>90007249</v>
      </c>
      <c r="G245" s="1328">
        <f t="shared" si="22"/>
        <v>45474</v>
      </c>
      <c r="H245" s="1328">
        <f t="shared" si="23"/>
        <v>45838</v>
      </c>
      <c r="I245" s="1342" t="s">
        <v>5665</v>
      </c>
      <c r="O245" s="1330">
        <f t="shared" si="24"/>
        <v>2133.75</v>
      </c>
      <c r="P245" s="1305" t="s">
        <v>4511</v>
      </c>
      <c r="Q245" s="1279" t="str">
        <f>_xlfn.XLOOKUP(P245,unique_list!F:F,unique_list!P:P)</f>
        <v>LINKED</v>
      </c>
      <c r="R245" s="1318" t="str">
        <f>_xlfn.XLOOKUP(P245,unique_list!F:F,unique_list!Q:Q)</f>
        <v>A-1.5-013</v>
      </c>
      <c r="W245" s="1364"/>
      <c r="X245" s="1364"/>
      <c r="Y245" s="1272">
        <f>O245-_xlfn.XLOOKUP(P245,'Section A - Public Patients'!T:T,'Section A - Public Patients'!K:K)</f>
        <v>0</v>
      </c>
      <c r="Z245" s="1212" t="str">
        <f t="shared" si="25"/>
        <v>A</v>
      </c>
    </row>
    <row r="246" spans="1:26" x14ac:dyDescent="0.25">
      <c r="A246" s="1429" t="s">
        <v>6180</v>
      </c>
      <c r="B246" s="1280"/>
      <c r="C246" s="1279" t="str">
        <f t="shared" si="21"/>
        <v>A</v>
      </c>
      <c r="D246" s="1279" t="s">
        <v>580</v>
      </c>
      <c r="E246" s="1279" t="s">
        <v>579</v>
      </c>
      <c r="F246" s="1279">
        <v>90005994</v>
      </c>
      <c r="G246" s="1328">
        <f t="shared" si="22"/>
        <v>45474</v>
      </c>
      <c r="H246" s="1328">
        <f t="shared" si="23"/>
        <v>45838</v>
      </c>
      <c r="I246" s="1342" t="s">
        <v>5665</v>
      </c>
      <c r="O246" s="1330">
        <f t="shared" si="24"/>
        <v>2133.75</v>
      </c>
      <c r="P246" s="1305" t="s">
        <v>4512</v>
      </c>
      <c r="Q246" s="1279" t="str">
        <f>_xlfn.XLOOKUP(P246,unique_list!F:F,unique_list!P:P)</f>
        <v>LINKED</v>
      </c>
      <c r="R246" s="1318" t="str">
        <f>_xlfn.XLOOKUP(P246,unique_list!F:F,unique_list!Q:Q)</f>
        <v>A-1.5-013</v>
      </c>
      <c r="W246" s="1364"/>
      <c r="X246" s="1364"/>
      <c r="Y246" s="1272">
        <f>O246-_xlfn.XLOOKUP(P246,'Section A - Public Patients'!T:T,'Section A - Public Patients'!K:K)</f>
        <v>0</v>
      </c>
      <c r="Z246" s="1212" t="str">
        <f t="shared" si="25"/>
        <v>A</v>
      </c>
    </row>
    <row r="247" spans="1:26" x14ac:dyDescent="0.25">
      <c r="A247" s="1429" t="s">
        <v>6180</v>
      </c>
      <c r="B247" s="1280"/>
      <c r="C247" s="1279" t="str">
        <f t="shared" si="21"/>
        <v>A</v>
      </c>
      <c r="D247" s="1279" t="s">
        <v>574</v>
      </c>
      <c r="E247" s="1279" t="s">
        <v>573</v>
      </c>
      <c r="F247" s="1279">
        <v>90007250</v>
      </c>
      <c r="G247" s="1328">
        <f t="shared" si="22"/>
        <v>45474</v>
      </c>
      <c r="H247" s="1328">
        <f t="shared" si="23"/>
        <v>45838</v>
      </c>
      <c r="I247" s="1342" t="s">
        <v>5665</v>
      </c>
      <c r="O247" s="1330">
        <f t="shared" si="24"/>
        <v>4066.55</v>
      </c>
      <c r="P247" s="1305" t="s">
        <v>4513</v>
      </c>
      <c r="Q247" s="1279" t="str">
        <f>_xlfn.XLOOKUP(P247,unique_list!F:F,unique_list!P:P)</f>
        <v>LINKED</v>
      </c>
      <c r="R247" s="1318" t="str">
        <f>_xlfn.XLOOKUP(P247,unique_list!F:F,unique_list!Q:Q)</f>
        <v>A-1.5-019</v>
      </c>
      <c r="W247" s="1364"/>
      <c r="X247" s="1364"/>
      <c r="Y247" s="1272">
        <f>O247-_xlfn.XLOOKUP(P247,'Section A - Public Patients'!T:T,'Section A - Public Patients'!K:K)</f>
        <v>0</v>
      </c>
      <c r="Z247" s="1212" t="str">
        <f t="shared" si="25"/>
        <v>A</v>
      </c>
    </row>
    <row r="248" spans="1:26" x14ac:dyDescent="0.25">
      <c r="A248" s="1429" t="s">
        <v>6180</v>
      </c>
      <c r="B248" s="1280"/>
      <c r="C248" s="1279" t="str">
        <f t="shared" si="21"/>
        <v>A</v>
      </c>
      <c r="D248" s="1279" t="s">
        <v>576</v>
      </c>
      <c r="E248" s="1279" t="s">
        <v>575</v>
      </c>
      <c r="F248" s="1279">
        <v>90006413</v>
      </c>
      <c r="G248" s="1328">
        <f t="shared" si="22"/>
        <v>45474</v>
      </c>
      <c r="H248" s="1328">
        <f t="shared" si="23"/>
        <v>45838</v>
      </c>
      <c r="I248" s="1342" t="s">
        <v>5665</v>
      </c>
      <c r="O248" s="1330">
        <f t="shared" si="24"/>
        <v>3879.1000000000004</v>
      </c>
      <c r="P248" s="1305" t="s">
        <v>4514</v>
      </c>
      <c r="Q248" s="1279" t="str">
        <f>_xlfn.XLOOKUP(P248,unique_list!F:F,unique_list!P:P)</f>
        <v>LINKED</v>
      </c>
      <c r="R248" s="1318" t="str">
        <f>_xlfn.XLOOKUP(P248,unique_list!F:F,unique_list!Q:Q)</f>
        <v>A-1.5-020</v>
      </c>
      <c r="W248" s="1364"/>
      <c r="X248" s="1364"/>
      <c r="Y248" s="1272">
        <f>O248-_xlfn.XLOOKUP(P248,'Section A - Public Patients'!T:T,'Section A - Public Patients'!K:K)</f>
        <v>0</v>
      </c>
      <c r="Z248" s="1212" t="str">
        <f t="shared" si="25"/>
        <v>A</v>
      </c>
    </row>
    <row r="249" spans="1:26" x14ac:dyDescent="0.25">
      <c r="A249" s="1429" t="s">
        <v>6180</v>
      </c>
      <c r="B249" s="1280"/>
      <c r="C249" s="1279" t="str">
        <f t="shared" si="21"/>
        <v>A</v>
      </c>
      <c r="D249" s="1279" t="s">
        <v>582</v>
      </c>
      <c r="E249" s="1279" t="s">
        <v>581</v>
      </c>
      <c r="F249" s="1279">
        <v>90007251</v>
      </c>
      <c r="G249" s="1328">
        <f t="shared" si="22"/>
        <v>45474</v>
      </c>
      <c r="H249" s="1328">
        <f t="shared" si="23"/>
        <v>45838</v>
      </c>
      <c r="I249" s="1342" t="s">
        <v>5665</v>
      </c>
      <c r="O249" s="1330">
        <f t="shared" si="24"/>
        <v>4066.55</v>
      </c>
      <c r="P249" s="1305" t="s">
        <v>4515</v>
      </c>
      <c r="Q249" s="1279" t="str">
        <f>_xlfn.XLOOKUP(P249,unique_list!F:F,unique_list!P:P)</f>
        <v>LINKED</v>
      </c>
      <c r="R249" s="1318" t="str">
        <f>_xlfn.XLOOKUP(P249,unique_list!F:F,unique_list!Q:Q)</f>
        <v>A-1.5-019</v>
      </c>
      <c r="W249" s="1364"/>
      <c r="X249" s="1364"/>
      <c r="Y249" s="1272">
        <f>O249-_xlfn.XLOOKUP(P249,'Section A - Public Patients'!T:T,'Section A - Public Patients'!K:K)</f>
        <v>0</v>
      </c>
      <c r="Z249" s="1212" t="str">
        <f t="shared" si="25"/>
        <v>A</v>
      </c>
    </row>
    <row r="250" spans="1:26" x14ac:dyDescent="0.25">
      <c r="A250" s="1429" t="s">
        <v>6180</v>
      </c>
      <c r="B250" s="1280"/>
      <c r="C250" s="1279" t="str">
        <f t="shared" si="21"/>
        <v>A</v>
      </c>
      <c r="D250" s="1279" t="s">
        <v>584</v>
      </c>
      <c r="E250" s="1279" t="s">
        <v>583</v>
      </c>
      <c r="F250" s="1279">
        <v>90005785</v>
      </c>
      <c r="G250" s="1328">
        <f t="shared" si="22"/>
        <v>45474</v>
      </c>
      <c r="H250" s="1328">
        <f t="shared" si="23"/>
        <v>45838</v>
      </c>
      <c r="I250" s="1342" t="s">
        <v>5665</v>
      </c>
      <c r="O250" s="1330">
        <f t="shared" si="24"/>
        <v>3879.1000000000004</v>
      </c>
      <c r="P250" s="1305" t="s">
        <v>4516</v>
      </c>
      <c r="Q250" s="1279" t="str">
        <f>_xlfn.XLOOKUP(P250,unique_list!F:F,unique_list!P:P)</f>
        <v>LINKED</v>
      </c>
      <c r="R250" s="1318" t="str">
        <f>_xlfn.XLOOKUP(P250,unique_list!F:F,unique_list!Q:Q)</f>
        <v>A-1.5-020</v>
      </c>
      <c r="W250" s="1364"/>
      <c r="X250" s="1364"/>
      <c r="Y250" s="1272">
        <f>O250-_xlfn.XLOOKUP(P250,'Section A - Public Patients'!T:T,'Section A - Public Patients'!K:K)</f>
        <v>0</v>
      </c>
      <c r="Z250" s="1212" t="str">
        <f t="shared" si="25"/>
        <v>A</v>
      </c>
    </row>
    <row r="251" spans="1:26" x14ac:dyDescent="0.25">
      <c r="A251" s="1429" t="s">
        <v>6180</v>
      </c>
      <c r="B251" s="1280"/>
      <c r="C251" s="1279" t="str">
        <f t="shared" si="21"/>
        <v>A</v>
      </c>
      <c r="D251" s="1279" t="s">
        <v>586</v>
      </c>
      <c r="E251" s="1279" t="s">
        <v>585</v>
      </c>
      <c r="F251" s="1279">
        <v>90007252</v>
      </c>
      <c r="G251" s="1328">
        <f t="shared" si="22"/>
        <v>45474</v>
      </c>
      <c r="H251" s="1328">
        <f t="shared" si="23"/>
        <v>45838</v>
      </c>
      <c r="I251" s="1342" t="s">
        <v>5665</v>
      </c>
      <c r="O251" s="1330">
        <f t="shared" si="24"/>
        <v>1247.1000000000001</v>
      </c>
      <c r="P251" s="1305" t="s">
        <v>4517</v>
      </c>
      <c r="Q251" s="1279" t="str">
        <f>_xlfn.XLOOKUP(P251,unique_list!F:F,unique_list!P:P)</f>
        <v>LINKED</v>
      </c>
      <c r="R251" s="1318" t="str">
        <f>_xlfn.XLOOKUP(P251,unique_list!F:F,unique_list!Q:Q)</f>
        <v>A-1.5-027</v>
      </c>
      <c r="W251" s="1364"/>
      <c r="X251" s="1364"/>
      <c r="Y251" s="1272">
        <f>O251-_xlfn.XLOOKUP(P251,'Section A - Public Patients'!T:T,'Section A - Public Patients'!K:K)</f>
        <v>0</v>
      </c>
      <c r="Z251" s="1212" t="str">
        <f t="shared" si="25"/>
        <v>A</v>
      </c>
    </row>
    <row r="252" spans="1:26" x14ac:dyDescent="0.25">
      <c r="A252" s="1429" t="s">
        <v>6180</v>
      </c>
      <c r="B252" s="1280"/>
      <c r="C252" s="1279" t="str">
        <f t="shared" si="21"/>
        <v>A</v>
      </c>
      <c r="D252" s="1279" t="s">
        <v>588</v>
      </c>
      <c r="E252" s="1279" t="s">
        <v>587</v>
      </c>
      <c r="F252" s="1279">
        <v>90006414</v>
      </c>
      <c r="G252" s="1328">
        <f t="shared" si="22"/>
        <v>45474</v>
      </c>
      <c r="H252" s="1328">
        <f t="shared" si="23"/>
        <v>45838</v>
      </c>
      <c r="I252" s="1342" t="s">
        <v>5665</v>
      </c>
      <c r="O252" s="1330">
        <f t="shared" si="24"/>
        <v>1069.5</v>
      </c>
      <c r="P252" s="1305" t="s">
        <v>4518</v>
      </c>
      <c r="Q252" s="1279" t="str">
        <f>_xlfn.XLOOKUP(P252,unique_list!F:F,unique_list!P:P)</f>
        <v>LINKED</v>
      </c>
      <c r="R252" s="1318" t="str">
        <f>_xlfn.XLOOKUP(P252,unique_list!F:F,unique_list!Q:Q)</f>
        <v>A-1.5-028</v>
      </c>
      <c r="W252" s="1364"/>
      <c r="X252" s="1364"/>
      <c r="Y252" s="1272">
        <f>O252-_xlfn.XLOOKUP(P252,'Section A - Public Patients'!T:T,'Section A - Public Patients'!K:K)</f>
        <v>0</v>
      </c>
      <c r="Z252" s="1212" t="str">
        <f t="shared" si="25"/>
        <v>A</v>
      </c>
    </row>
    <row r="253" spans="1:26" x14ac:dyDescent="0.25">
      <c r="A253" s="1429" t="s">
        <v>6180</v>
      </c>
      <c r="B253" s="1280"/>
      <c r="C253" s="1279" t="str">
        <f t="shared" si="21"/>
        <v>A</v>
      </c>
      <c r="D253" s="1279" t="s">
        <v>420</v>
      </c>
      <c r="E253" s="1279" t="s">
        <v>6039</v>
      </c>
      <c r="F253" s="1279">
        <v>90007253</v>
      </c>
      <c r="G253" s="1328">
        <f t="shared" si="22"/>
        <v>45474</v>
      </c>
      <c r="H253" s="1328">
        <f t="shared" si="23"/>
        <v>45838</v>
      </c>
      <c r="I253" s="1342" t="s">
        <v>5665</v>
      </c>
      <c r="O253" s="1330">
        <f t="shared" si="24"/>
        <v>1147.9000000000001</v>
      </c>
      <c r="P253" s="1305" t="s">
        <v>4519</v>
      </c>
      <c r="Q253" s="1279" t="str">
        <f>_xlfn.XLOOKUP(P253,unique_list!F:F,unique_list!P:P)</f>
        <v>LINKED</v>
      </c>
      <c r="R253" s="1318" t="str">
        <f>_xlfn.XLOOKUP(P253,unique_list!F:F,unique_list!Q:Q)</f>
        <v>A-1.5-029</v>
      </c>
      <c r="W253" s="1364"/>
      <c r="X253" s="1364"/>
      <c r="Y253" s="1272">
        <f>O253-_xlfn.XLOOKUP(P253,'Section A - Public Patients'!T:T,'Section A - Public Patients'!K:K)</f>
        <v>0</v>
      </c>
      <c r="Z253" s="1212" t="str">
        <f t="shared" si="25"/>
        <v>A</v>
      </c>
    </row>
    <row r="254" spans="1:26" x14ac:dyDescent="0.25">
      <c r="A254" s="1429" t="s">
        <v>6180</v>
      </c>
      <c r="B254" s="1280"/>
      <c r="C254" s="1279" t="str">
        <f t="shared" si="21"/>
        <v>A</v>
      </c>
      <c r="D254" s="1279" t="s">
        <v>422</v>
      </c>
      <c r="E254" s="1279" t="s">
        <v>6039</v>
      </c>
      <c r="F254" s="1279">
        <v>90005995</v>
      </c>
      <c r="G254" s="1328">
        <f t="shared" si="22"/>
        <v>45474</v>
      </c>
      <c r="H254" s="1328">
        <f t="shared" si="23"/>
        <v>45838</v>
      </c>
      <c r="I254" s="1342" t="s">
        <v>5665</v>
      </c>
      <c r="O254" s="1330">
        <f t="shared" si="24"/>
        <v>2886.8</v>
      </c>
      <c r="P254" s="1305" t="s">
        <v>4520</v>
      </c>
      <c r="Q254" s="1279" t="str">
        <f>_xlfn.XLOOKUP(P254,unique_list!F:F,unique_list!P:P)</f>
        <v>LINKED</v>
      </c>
      <c r="R254" s="1318" t="str">
        <f>_xlfn.XLOOKUP(P254,unique_list!F:F,unique_list!Q:Q)</f>
        <v>A-1.5-030</v>
      </c>
      <c r="W254" s="1364"/>
      <c r="X254" s="1364"/>
      <c r="Y254" s="1272">
        <f>O254-_xlfn.XLOOKUP(P254,'Section A - Public Patients'!T:T,'Section A - Public Patients'!K:K)</f>
        <v>0</v>
      </c>
      <c r="Z254" s="1212" t="str">
        <f t="shared" si="25"/>
        <v>A</v>
      </c>
    </row>
    <row r="255" spans="1:26" x14ac:dyDescent="0.25">
      <c r="A255" s="1429" t="s">
        <v>6180</v>
      </c>
      <c r="B255" s="1280"/>
      <c r="C255" s="1279" t="str">
        <f t="shared" si="21"/>
        <v>A</v>
      </c>
      <c r="D255" s="1279" t="s">
        <v>657</v>
      </c>
      <c r="E255" s="1279" t="s">
        <v>656</v>
      </c>
      <c r="F255" s="1279">
        <v>90007254</v>
      </c>
      <c r="G255" s="1328">
        <f t="shared" si="22"/>
        <v>45474</v>
      </c>
      <c r="H255" s="1328">
        <f t="shared" si="23"/>
        <v>45838</v>
      </c>
      <c r="I255" s="1342" t="s">
        <v>5665</v>
      </c>
      <c r="O255" s="1330">
        <f t="shared" si="24"/>
        <v>2510.5500000000002</v>
      </c>
      <c r="P255" s="1305" t="s">
        <v>4521</v>
      </c>
      <c r="Q255" s="1279" t="str">
        <f>_xlfn.XLOOKUP(P255,unique_list!F:F,unique_list!P:P)</f>
        <v>LINKED</v>
      </c>
      <c r="R255" s="1318" t="str">
        <f>_xlfn.XLOOKUP(P255,unique_list!F:F,unique_list!Q:Q)</f>
        <v>A-1.5-001</v>
      </c>
      <c r="W255" s="1364"/>
      <c r="X255" s="1364"/>
      <c r="Y255" s="1272">
        <f>O255-_xlfn.XLOOKUP(P255,'Section A - Public Patients'!T:T,'Section A - Public Patients'!K:K)</f>
        <v>0</v>
      </c>
      <c r="Z255" s="1212" t="str">
        <f t="shared" si="25"/>
        <v>A</v>
      </c>
    </row>
    <row r="256" spans="1:26" x14ac:dyDescent="0.25">
      <c r="A256" s="1429" t="s">
        <v>6180</v>
      </c>
      <c r="B256" s="1280"/>
      <c r="C256" s="1279" t="str">
        <f t="shared" si="21"/>
        <v>A</v>
      </c>
      <c r="D256" s="1279" t="s">
        <v>659</v>
      </c>
      <c r="E256" s="1279" t="s">
        <v>658</v>
      </c>
      <c r="F256" s="1279">
        <v>90006415</v>
      </c>
      <c r="G256" s="1328">
        <f t="shared" si="22"/>
        <v>45474</v>
      </c>
      <c r="H256" s="1328">
        <f t="shared" si="23"/>
        <v>45838</v>
      </c>
      <c r="I256" s="1342" t="s">
        <v>5665</v>
      </c>
      <c r="O256" s="1330">
        <f t="shared" si="24"/>
        <v>2121.5500000000002</v>
      </c>
      <c r="P256" s="1305" t="s">
        <v>4522</v>
      </c>
      <c r="Q256" s="1279" t="str">
        <f>_xlfn.XLOOKUP(P256,unique_list!F:F,unique_list!P:P)</f>
        <v>LINKED</v>
      </c>
      <c r="R256" s="1318" t="str">
        <f>_xlfn.XLOOKUP(P256,unique_list!F:F,unique_list!Q:Q)</f>
        <v>A-1.5-002</v>
      </c>
      <c r="W256" s="1364"/>
      <c r="X256" s="1364"/>
      <c r="Y256" s="1272">
        <f>O256-_xlfn.XLOOKUP(P256,'Section A - Public Patients'!T:T,'Section A - Public Patients'!K:K)</f>
        <v>0</v>
      </c>
      <c r="Z256" s="1212" t="str">
        <f t="shared" si="25"/>
        <v>A</v>
      </c>
    </row>
    <row r="257" spans="1:26" x14ac:dyDescent="0.25">
      <c r="A257" s="1429" t="s">
        <v>6180</v>
      </c>
      <c r="B257" s="1280"/>
      <c r="C257" s="1279" t="str">
        <f t="shared" si="21"/>
        <v>A</v>
      </c>
      <c r="D257" s="1279" t="s">
        <v>661</v>
      </c>
      <c r="E257" s="1279" t="s">
        <v>660</v>
      </c>
      <c r="F257" s="1279">
        <v>90007255</v>
      </c>
      <c r="G257" s="1328">
        <f t="shared" si="22"/>
        <v>45474</v>
      </c>
      <c r="H257" s="1328">
        <f t="shared" si="23"/>
        <v>45838</v>
      </c>
      <c r="I257" s="1342" t="s">
        <v>5665</v>
      </c>
      <c r="O257" s="1330">
        <f t="shared" si="24"/>
        <v>2510.5500000000002</v>
      </c>
      <c r="P257" s="1305" t="s">
        <v>4523</v>
      </c>
      <c r="Q257" s="1279" t="str">
        <f>_xlfn.XLOOKUP(P257,unique_list!F:F,unique_list!P:P)</f>
        <v>LINKED</v>
      </c>
      <c r="R257" s="1318" t="str">
        <f>_xlfn.XLOOKUP(P257,unique_list!F:F,unique_list!Q:Q)</f>
        <v>A-1.5-001</v>
      </c>
      <c r="W257" s="1364"/>
      <c r="X257" s="1364"/>
      <c r="Y257" s="1272">
        <f>O257-_xlfn.XLOOKUP(P257,'Section A - Public Patients'!T:T,'Section A - Public Patients'!K:K)</f>
        <v>0</v>
      </c>
      <c r="Z257" s="1212" t="str">
        <f t="shared" si="25"/>
        <v>A</v>
      </c>
    </row>
    <row r="258" spans="1:26" x14ac:dyDescent="0.25">
      <c r="A258" s="1429" t="s">
        <v>6180</v>
      </c>
      <c r="B258" s="1280"/>
      <c r="C258" s="1279" t="str">
        <f t="shared" si="21"/>
        <v>A</v>
      </c>
      <c r="D258" s="1279" t="s">
        <v>663</v>
      </c>
      <c r="E258" s="1279" t="s">
        <v>662</v>
      </c>
      <c r="F258" s="1279">
        <v>90005628</v>
      </c>
      <c r="G258" s="1328">
        <f t="shared" si="22"/>
        <v>45474</v>
      </c>
      <c r="H258" s="1328">
        <f t="shared" si="23"/>
        <v>45838</v>
      </c>
      <c r="I258" s="1342" t="s">
        <v>5665</v>
      </c>
      <c r="O258" s="1330">
        <f t="shared" si="24"/>
        <v>1319.15</v>
      </c>
      <c r="P258" s="1305" t="s">
        <v>4524</v>
      </c>
      <c r="Q258" s="1279" t="str">
        <f>_xlfn.XLOOKUP(P258,unique_list!F:F,unique_list!P:P)</f>
        <v>LINKED</v>
      </c>
      <c r="R258" s="1318" t="str">
        <f>_xlfn.XLOOKUP(P258,unique_list!F:F,unique_list!Q:Q)</f>
        <v>A-1.5-007</v>
      </c>
      <c r="W258" s="1364"/>
      <c r="X258" s="1364"/>
      <c r="Y258" s="1272">
        <f>O258-_xlfn.XLOOKUP(P258,'Section A - Public Patients'!T:T,'Section A - Public Patients'!K:K)</f>
        <v>0</v>
      </c>
      <c r="Z258" s="1212" t="str">
        <f t="shared" si="25"/>
        <v>A</v>
      </c>
    </row>
    <row r="259" spans="1:26" x14ac:dyDescent="0.25">
      <c r="A259" s="1429" t="s">
        <v>6180</v>
      </c>
      <c r="B259" s="1280"/>
      <c r="C259" s="1279" t="str">
        <f t="shared" si="21"/>
        <v>A</v>
      </c>
      <c r="D259" s="1280" t="s">
        <v>665</v>
      </c>
      <c r="E259" s="1447" t="s">
        <v>678</v>
      </c>
      <c r="F259" s="1280">
        <v>90005786</v>
      </c>
      <c r="G259" s="1328">
        <f t="shared" si="22"/>
        <v>45474</v>
      </c>
      <c r="H259" s="1328">
        <f t="shared" si="23"/>
        <v>45838</v>
      </c>
      <c r="I259" s="1342" t="s">
        <v>5665</v>
      </c>
      <c r="O259" s="1330">
        <f t="shared" si="24"/>
        <v>1143.8500000000001</v>
      </c>
      <c r="P259" s="1431" t="s">
        <v>4525</v>
      </c>
      <c r="Q259" s="1279" t="str">
        <f>_xlfn.XLOOKUP(P259,unique_list!F:F,unique_list!P:P)</f>
        <v>LINKED</v>
      </c>
      <c r="R259" s="1318" t="str">
        <f>_xlfn.XLOOKUP(P259,unique_list!F:F,unique_list!Q:Q)</f>
        <v>A-1.5-008</v>
      </c>
      <c r="W259" s="1364"/>
      <c r="X259" s="1364"/>
      <c r="Y259" s="1272">
        <f>O259-_xlfn.XLOOKUP(P259,'Section A - Public Patients'!T:T,'Section A - Public Patients'!K:K)</f>
        <v>0</v>
      </c>
      <c r="Z259" s="1212" t="str">
        <f t="shared" si="25"/>
        <v>A</v>
      </c>
    </row>
    <row r="260" spans="1:26" x14ac:dyDescent="0.25">
      <c r="A260" s="1429" t="s">
        <v>6180</v>
      </c>
      <c r="B260" s="1280"/>
      <c r="C260" s="1279" t="str">
        <f t="shared" si="21"/>
        <v>A</v>
      </c>
      <c r="D260" s="1279" t="s">
        <v>667</v>
      </c>
      <c r="E260" s="1279" t="s">
        <v>666</v>
      </c>
      <c r="F260" s="1279">
        <v>90005681</v>
      </c>
      <c r="G260" s="1328">
        <f t="shared" si="22"/>
        <v>45474</v>
      </c>
      <c r="H260" s="1328">
        <f t="shared" si="23"/>
        <v>45838</v>
      </c>
      <c r="I260" s="1342" t="s">
        <v>5665</v>
      </c>
      <c r="O260" s="1330">
        <f t="shared" si="24"/>
        <v>2121.5500000000002</v>
      </c>
      <c r="P260" s="1431" t="s">
        <v>4526</v>
      </c>
      <c r="Q260" s="1279" t="str">
        <f>_xlfn.XLOOKUP(P260,unique_list!F:F,unique_list!P:P)</f>
        <v>LINKED</v>
      </c>
      <c r="R260" s="1318" t="str">
        <f>_xlfn.XLOOKUP(P260,unique_list!F:F,unique_list!Q:Q)</f>
        <v>A-1.5-002</v>
      </c>
      <c r="W260" s="1364"/>
      <c r="X260" s="1364"/>
      <c r="Y260" s="1272">
        <f>O260-_xlfn.XLOOKUP(P260,'Section A - Public Patients'!T:T,'Section A - Public Patients'!K:K)</f>
        <v>0</v>
      </c>
      <c r="Z260" s="1212" t="str">
        <f t="shared" si="25"/>
        <v>A</v>
      </c>
    </row>
    <row r="261" spans="1:26" x14ac:dyDescent="0.25">
      <c r="A261" s="1429" t="s">
        <v>6180</v>
      </c>
      <c r="B261" s="1280"/>
      <c r="C261" s="1279" t="str">
        <f t="shared" si="21"/>
        <v>A</v>
      </c>
      <c r="D261" s="1279" t="s">
        <v>669</v>
      </c>
      <c r="E261" s="1279" t="s">
        <v>668</v>
      </c>
      <c r="F261" s="1279">
        <v>90007257</v>
      </c>
      <c r="G261" s="1328">
        <f t="shared" si="22"/>
        <v>45474</v>
      </c>
      <c r="H261" s="1328">
        <f t="shared" si="23"/>
        <v>45838</v>
      </c>
      <c r="I261" s="1342" t="s">
        <v>5665</v>
      </c>
      <c r="O261" s="1330">
        <f t="shared" si="24"/>
        <v>4228.6000000000004</v>
      </c>
      <c r="P261" s="1431" t="s">
        <v>4527</v>
      </c>
      <c r="Q261" s="1279" t="str">
        <f>_xlfn.XLOOKUP(P261,unique_list!F:F,unique_list!P:P)</f>
        <v>LINKED</v>
      </c>
      <c r="R261" s="1318" t="str">
        <f>_xlfn.XLOOKUP(P261,unique_list!F:F,unique_list!Q:Q)</f>
        <v>A-1.5-003</v>
      </c>
      <c r="W261" s="1364"/>
      <c r="X261" s="1364"/>
      <c r="Y261" s="1272">
        <f>O261-_xlfn.XLOOKUP(P261,'Section A - Public Patients'!T:T,'Section A - Public Patients'!K:K)</f>
        <v>0</v>
      </c>
      <c r="Z261" s="1212" t="str">
        <f t="shared" si="25"/>
        <v>A</v>
      </c>
    </row>
    <row r="262" spans="1:26" x14ac:dyDescent="0.25">
      <c r="A262" s="1429" t="s">
        <v>6180</v>
      </c>
      <c r="B262" s="1280"/>
      <c r="C262" s="1279" t="str">
        <f t="shared" si="21"/>
        <v>A</v>
      </c>
      <c r="D262" s="1279" t="s">
        <v>671</v>
      </c>
      <c r="E262" s="1279" t="s">
        <v>670</v>
      </c>
      <c r="F262" s="1279">
        <v>90005996</v>
      </c>
      <c r="G262" s="1328">
        <f t="shared" si="22"/>
        <v>45474</v>
      </c>
      <c r="H262" s="1328">
        <f t="shared" si="23"/>
        <v>45838</v>
      </c>
      <c r="I262" s="1342" t="s">
        <v>5665</v>
      </c>
      <c r="O262" s="1330">
        <f t="shared" si="24"/>
        <v>3985.9</v>
      </c>
      <c r="P262" s="1431" t="s">
        <v>4528</v>
      </c>
      <c r="Q262" s="1279" t="str">
        <f>_xlfn.XLOOKUP(P262,unique_list!F:F,unique_list!P:P)</f>
        <v>LINKED</v>
      </c>
      <c r="R262" s="1318" t="str">
        <f>_xlfn.XLOOKUP(P262,unique_list!F:F,unique_list!Q:Q)</f>
        <v>A-1.5-004</v>
      </c>
      <c r="W262" s="1364"/>
      <c r="X262" s="1364"/>
      <c r="Y262" s="1272">
        <f>O262-_xlfn.XLOOKUP(P262,'Section A - Public Patients'!T:T,'Section A - Public Patients'!K:K)</f>
        <v>0</v>
      </c>
      <c r="Z262" s="1212" t="str">
        <f t="shared" si="25"/>
        <v>A</v>
      </c>
    </row>
    <row r="263" spans="1:26" x14ac:dyDescent="0.25">
      <c r="A263" s="1429" t="s">
        <v>6180</v>
      </c>
      <c r="B263" s="1280"/>
      <c r="C263" s="1279" t="str">
        <f t="shared" si="21"/>
        <v>A</v>
      </c>
      <c r="D263" s="1279" t="s">
        <v>673</v>
      </c>
      <c r="E263" s="1279" t="s">
        <v>672</v>
      </c>
      <c r="F263" s="1279">
        <v>90007258</v>
      </c>
      <c r="G263" s="1328">
        <f t="shared" si="22"/>
        <v>45474</v>
      </c>
      <c r="H263" s="1328">
        <f t="shared" si="23"/>
        <v>45838</v>
      </c>
      <c r="I263" s="1342" t="s">
        <v>5665</v>
      </c>
      <c r="O263" s="1330">
        <f t="shared" si="24"/>
        <v>6321.1</v>
      </c>
      <c r="P263" s="1431" t="s">
        <v>4529</v>
      </c>
      <c r="Q263" s="1279" t="str">
        <f>_xlfn.XLOOKUP(P263,unique_list!F:F,unique_list!P:P)</f>
        <v>LINKED</v>
      </c>
      <c r="R263" s="1318" t="str">
        <f>_xlfn.XLOOKUP(P263,unique_list!F:F,unique_list!Q:Q)</f>
        <v>A-1.5-005</v>
      </c>
      <c r="W263" s="1364"/>
      <c r="X263" s="1364"/>
      <c r="Y263" s="1272">
        <f>O263-_xlfn.XLOOKUP(P263,'Section A - Public Patients'!T:T,'Section A - Public Patients'!K:K)</f>
        <v>0</v>
      </c>
      <c r="Z263" s="1212" t="str">
        <f t="shared" si="25"/>
        <v>A</v>
      </c>
    </row>
    <row r="264" spans="1:26" x14ac:dyDescent="0.25">
      <c r="A264" s="1429" t="s">
        <v>6180</v>
      </c>
      <c r="B264" s="1280"/>
      <c r="C264" s="1279" t="str">
        <f t="shared" si="21"/>
        <v>A</v>
      </c>
      <c r="D264" s="1279" t="s">
        <v>675</v>
      </c>
      <c r="E264" s="1279" t="s">
        <v>674</v>
      </c>
      <c r="F264" s="1279">
        <v>90006417</v>
      </c>
      <c r="G264" s="1328">
        <f t="shared" si="22"/>
        <v>45474</v>
      </c>
      <c r="H264" s="1328">
        <f t="shared" si="23"/>
        <v>45838</v>
      </c>
      <c r="I264" s="1342" t="s">
        <v>5665</v>
      </c>
      <c r="O264" s="1330">
        <f t="shared" si="24"/>
        <v>5885.75</v>
      </c>
      <c r="P264" s="1431" t="s">
        <v>4530</v>
      </c>
      <c r="Q264" s="1279" t="str">
        <f>_xlfn.XLOOKUP(P264,unique_list!F:F,unique_list!P:P)</f>
        <v>LINKED</v>
      </c>
      <c r="R264" s="1318" t="str">
        <f>_xlfn.XLOOKUP(P264,unique_list!F:F,unique_list!Q:Q)</f>
        <v>A-1.5-006</v>
      </c>
      <c r="W264" s="1364"/>
      <c r="X264" s="1364"/>
      <c r="Y264" s="1272">
        <f>O264-_xlfn.XLOOKUP(P264,'Section A - Public Patients'!T:T,'Section A - Public Patients'!K:K)</f>
        <v>0</v>
      </c>
      <c r="Z264" s="1212" t="str">
        <f t="shared" si="25"/>
        <v>A</v>
      </c>
    </row>
    <row r="265" spans="1:26" x14ac:dyDescent="0.25">
      <c r="A265" s="1429" t="s">
        <v>6180</v>
      </c>
      <c r="B265" s="1280"/>
      <c r="C265" s="1279" t="str">
        <f t="shared" ref="C265:C328" si="26">LEFT(P265,1)</f>
        <v>A</v>
      </c>
      <c r="D265" s="1279" t="s">
        <v>677</v>
      </c>
      <c r="E265" s="1279" t="s">
        <v>676</v>
      </c>
      <c r="F265" s="1279">
        <v>90007259</v>
      </c>
      <c r="G265" s="1328">
        <f t="shared" ref="G265:G328" si="27">$H$3</f>
        <v>45474</v>
      </c>
      <c r="H265" s="1328">
        <f t="shared" ref="H265:H328" si="28">$H$4</f>
        <v>45838</v>
      </c>
      <c r="I265" s="1342" t="s">
        <v>5665</v>
      </c>
      <c r="O265" s="1330">
        <f t="shared" ref="O265:O328" si="29">_xlfn.XLOOKUP(R265,P:P,O:O)</f>
        <v>1319.15</v>
      </c>
      <c r="P265" s="1431" t="s">
        <v>4531</v>
      </c>
      <c r="Q265" s="1279" t="str">
        <f>_xlfn.XLOOKUP(P265,unique_list!F:F,unique_list!P:P)</f>
        <v>LINKED</v>
      </c>
      <c r="R265" s="1318" t="str">
        <f>_xlfn.XLOOKUP(P265,unique_list!F:F,unique_list!Q:Q)</f>
        <v>A-1.5-007</v>
      </c>
      <c r="W265" s="1364"/>
      <c r="X265" s="1364"/>
      <c r="Y265" s="1272">
        <f>O265-_xlfn.XLOOKUP(P265,'Section A - Public Patients'!T:T,'Section A - Public Patients'!K:K)</f>
        <v>0</v>
      </c>
      <c r="Z265" s="1212" t="str">
        <f t="shared" si="25"/>
        <v>A</v>
      </c>
    </row>
    <row r="266" spans="1:26" x14ac:dyDescent="0.25">
      <c r="A266" s="1429" t="s">
        <v>6180</v>
      </c>
      <c r="B266" s="1280"/>
      <c r="C266" s="1279" t="str">
        <f t="shared" si="26"/>
        <v>A</v>
      </c>
      <c r="D266" s="1279" t="s">
        <v>679</v>
      </c>
      <c r="E266" s="1279" t="s">
        <v>678</v>
      </c>
      <c r="F266" s="1279">
        <v>90005786</v>
      </c>
      <c r="G266" s="1328">
        <f t="shared" si="27"/>
        <v>45474</v>
      </c>
      <c r="H266" s="1328">
        <f t="shared" si="28"/>
        <v>45838</v>
      </c>
      <c r="I266" s="1342" t="s">
        <v>5665</v>
      </c>
      <c r="O266" s="1330">
        <f t="shared" si="29"/>
        <v>1143.8500000000001</v>
      </c>
      <c r="P266" s="1431" t="s">
        <v>4532</v>
      </c>
      <c r="Q266" s="1279" t="str">
        <f>_xlfn.XLOOKUP(P266,unique_list!F:F,unique_list!P:P)</f>
        <v>LINKED</v>
      </c>
      <c r="R266" s="1318" t="str">
        <f>_xlfn.XLOOKUP(P266,unique_list!F:F,unique_list!Q:Q)</f>
        <v>A-1.5-008</v>
      </c>
      <c r="W266" s="1364"/>
      <c r="X266" s="1364"/>
      <c r="Y266" s="1272">
        <f>O266-_xlfn.XLOOKUP(P266,'Section A - Public Patients'!T:T,'Section A - Public Patients'!K:K)</f>
        <v>0</v>
      </c>
      <c r="Z266" s="1212" t="str">
        <f t="shared" si="25"/>
        <v>A</v>
      </c>
    </row>
    <row r="267" spans="1:26" x14ac:dyDescent="0.25">
      <c r="A267" s="1429" t="s">
        <v>6180</v>
      </c>
      <c r="B267" s="1280"/>
      <c r="C267" s="1279" t="str">
        <f t="shared" si="26"/>
        <v>A</v>
      </c>
      <c r="D267" s="1279" t="s">
        <v>681</v>
      </c>
      <c r="E267" s="1279" t="s">
        <v>680</v>
      </c>
      <c r="F267" s="1279">
        <v>90007260</v>
      </c>
      <c r="G267" s="1328">
        <f t="shared" si="27"/>
        <v>45474</v>
      </c>
      <c r="H267" s="1328">
        <f t="shared" si="28"/>
        <v>45838</v>
      </c>
      <c r="I267" s="1342" t="s">
        <v>5665</v>
      </c>
      <c r="O267" s="1330">
        <f t="shared" si="29"/>
        <v>4339.55</v>
      </c>
      <c r="P267" s="1431" t="s">
        <v>4533</v>
      </c>
      <c r="Q267" s="1279" t="str">
        <f>_xlfn.XLOOKUP(P267,unique_list!F:F,unique_list!P:P)</f>
        <v>LINKED</v>
      </c>
      <c r="R267" s="1318" t="str">
        <f>_xlfn.XLOOKUP(P267,unique_list!F:F,unique_list!Q:Q)</f>
        <v>A-1.5-009</v>
      </c>
      <c r="W267" s="1364"/>
      <c r="X267" s="1364"/>
      <c r="Y267" s="1272">
        <f>O267-_xlfn.XLOOKUP(P267,'Section A - Public Patients'!T:T,'Section A - Public Patients'!K:K)</f>
        <v>0</v>
      </c>
      <c r="Z267" s="1212" t="str">
        <f t="shared" si="25"/>
        <v>A</v>
      </c>
    </row>
    <row r="268" spans="1:26" x14ac:dyDescent="0.25">
      <c r="A268" s="1429" t="s">
        <v>6180</v>
      </c>
      <c r="B268" s="1280"/>
      <c r="C268" s="1279" t="str">
        <f t="shared" si="26"/>
        <v>A</v>
      </c>
      <c r="D268" s="1279" t="s">
        <v>683</v>
      </c>
      <c r="E268" s="1279" t="s">
        <v>682</v>
      </c>
      <c r="F268" s="1279">
        <v>90006418</v>
      </c>
      <c r="G268" s="1328">
        <f t="shared" si="27"/>
        <v>45474</v>
      </c>
      <c r="H268" s="1328">
        <f t="shared" si="28"/>
        <v>45838</v>
      </c>
      <c r="I268" s="1342" t="s">
        <v>5665</v>
      </c>
      <c r="O268" s="1330">
        <f t="shared" si="29"/>
        <v>3985.9</v>
      </c>
      <c r="P268" s="1431" t="s">
        <v>4534</v>
      </c>
      <c r="Q268" s="1279" t="str">
        <f>_xlfn.XLOOKUP(P268,unique_list!F:F,unique_list!P:P)</f>
        <v>LINKED</v>
      </c>
      <c r="R268" s="1318" t="str">
        <f>_xlfn.XLOOKUP(P268,unique_list!F:F,unique_list!Q:Q)</f>
        <v>A-1.5-004</v>
      </c>
      <c r="W268" s="1364"/>
      <c r="X268" s="1364"/>
      <c r="Y268" s="1272">
        <f>O268-_xlfn.XLOOKUP(P268,'Section A - Public Patients'!T:T,'Section A - Public Patients'!K:K)</f>
        <v>0</v>
      </c>
      <c r="Z268" s="1212" t="str">
        <f t="shared" si="25"/>
        <v>A</v>
      </c>
    </row>
    <row r="269" spans="1:26" x14ac:dyDescent="0.25">
      <c r="A269" s="1429" t="s">
        <v>6180</v>
      </c>
      <c r="B269" s="1280"/>
      <c r="C269" s="1279" t="str">
        <f t="shared" si="26"/>
        <v>A</v>
      </c>
      <c r="D269" s="1279" t="s">
        <v>685</v>
      </c>
      <c r="E269" s="1279" t="s">
        <v>684</v>
      </c>
      <c r="F269" s="1279">
        <v>90007261</v>
      </c>
      <c r="G269" s="1328">
        <f t="shared" si="27"/>
        <v>45474</v>
      </c>
      <c r="H269" s="1328">
        <f t="shared" si="28"/>
        <v>45838</v>
      </c>
      <c r="I269" s="1342" t="s">
        <v>5665</v>
      </c>
      <c r="O269" s="1330">
        <f t="shared" si="29"/>
        <v>1179.8</v>
      </c>
      <c r="P269" s="1431" t="s">
        <v>4535</v>
      </c>
      <c r="Q269" s="1279" t="str">
        <f>_xlfn.XLOOKUP(P269,unique_list!F:F,unique_list!P:P)</f>
        <v>LINKED</v>
      </c>
      <c r="R269" s="1318" t="str">
        <f>_xlfn.XLOOKUP(P269,unique_list!F:F,unique_list!Q:Q)</f>
        <v>A-1.5-011</v>
      </c>
      <c r="W269" s="1364"/>
      <c r="X269" s="1364"/>
      <c r="Y269" s="1272">
        <f>O269-_xlfn.XLOOKUP(P269,'Section A - Public Patients'!T:T,'Section A - Public Patients'!K:K)</f>
        <v>0</v>
      </c>
      <c r="Z269" s="1212" t="str">
        <f t="shared" si="25"/>
        <v>A</v>
      </c>
    </row>
    <row r="270" spans="1:26" x14ac:dyDescent="0.25">
      <c r="A270" s="1429" t="s">
        <v>6180</v>
      </c>
      <c r="B270" s="1280"/>
      <c r="C270" s="1279" t="str">
        <f t="shared" si="26"/>
        <v>A</v>
      </c>
      <c r="D270" s="1279" t="s">
        <v>687</v>
      </c>
      <c r="E270" s="1279" t="s">
        <v>686</v>
      </c>
      <c r="F270" s="1279">
        <v>90005997</v>
      </c>
      <c r="G270" s="1328">
        <f t="shared" si="27"/>
        <v>45474</v>
      </c>
      <c r="H270" s="1328">
        <f t="shared" si="28"/>
        <v>45838</v>
      </c>
      <c r="I270" s="1342" t="s">
        <v>5665</v>
      </c>
      <c r="O270" s="1330">
        <f t="shared" si="29"/>
        <v>1179.8</v>
      </c>
      <c r="P270" s="1431" t="s">
        <v>4536</v>
      </c>
      <c r="Q270" s="1279" t="str">
        <f>_xlfn.XLOOKUP(P270,unique_list!F:F,unique_list!P:P)</f>
        <v>LINKED</v>
      </c>
      <c r="R270" s="1318" t="str">
        <f>_xlfn.XLOOKUP(P270,unique_list!F:F,unique_list!Q:Q)</f>
        <v>A-1.5-011</v>
      </c>
      <c r="W270" s="1364"/>
      <c r="X270" s="1364"/>
      <c r="Y270" s="1272">
        <f>O270-_xlfn.XLOOKUP(P270,'Section A - Public Patients'!T:T,'Section A - Public Patients'!K:K)</f>
        <v>0</v>
      </c>
      <c r="Z270" s="1212" t="str">
        <f t="shared" si="25"/>
        <v>A</v>
      </c>
    </row>
    <row r="271" spans="1:26" x14ac:dyDescent="0.25">
      <c r="A271" s="1429" t="s">
        <v>6180</v>
      </c>
      <c r="B271" s="1280"/>
      <c r="C271" s="1279" t="str">
        <f t="shared" si="26"/>
        <v>A</v>
      </c>
      <c r="D271" s="1279" t="s">
        <v>693</v>
      </c>
      <c r="E271" s="1279" t="s">
        <v>692</v>
      </c>
      <c r="F271" s="1279">
        <v>90007262</v>
      </c>
      <c r="G271" s="1328">
        <f t="shared" si="27"/>
        <v>45474</v>
      </c>
      <c r="H271" s="1328">
        <f t="shared" si="28"/>
        <v>45838</v>
      </c>
      <c r="I271" s="1342" t="s">
        <v>5665</v>
      </c>
      <c r="O271" s="1330">
        <f t="shared" si="29"/>
        <v>2133.75</v>
      </c>
      <c r="P271" s="1431" t="s">
        <v>4537</v>
      </c>
      <c r="Q271" s="1279" t="str">
        <f>_xlfn.XLOOKUP(P271,unique_list!F:F,unique_list!P:P)</f>
        <v>LINKED</v>
      </c>
      <c r="R271" s="1318" t="str">
        <f>_xlfn.XLOOKUP(P271,unique_list!F:F,unique_list!Q:Q)</f>
        <v>A-1.5-013</v>
      </c>
      <c r="W271" s="1364"/>
      <c r="X271" s="1364"/>
      <c r="Y271" s="1272">
        <f>O271-_xlfn.XLOOKUP(P271,'Section A - Public Patients'!T:T,'Section A - Public Patients'!K:K)</f>
        <v>0</v>
      </c>
      <c r="Z271" s="1212" t="str">
        <f t="shared" si="25"/>
        <v>A</v>
      </c>
    </row>
    <row r="272" spans="1:26" x14ac:dyDescent="0.25">
      <c r="A272" s="1429" t="s">
        <v>6180</v>
      </c>
      <c r="B272" s="1280"/>
      <c r="C272" s="1279" t="str">
        <f t="shared" si="26"/>
        <v>A</v>
      </c>
      <c r="D272" s="1279" t="s">
        <v>695</v>
      </c>
      <c r="E272" s="1279" t="s">
        <v>694</v>
      </c>
      <c r="F272" s="1279">
        <v>90006419</v>
      </c>
      <c r="G272" s="1328">
        <f t="shared" si="27"/>
        <v>45474</v>
      </c>
      <c r="H272" s="1328">
        <f t="shared" si="28"/>
        <v>45838</v>
      </c>
      <c r="I272" s="1342" t="s">
        <v>5665</v>
      </c>
      <c r="O272" s="1330">
        <f t="shared" si="29"/>
        <v>2133.75</v>
      </c>
      <c r="P272" s="1431" t="s">
        <v>4538</v>
      </c>
      <c r="Q272" s="1279" t="str">
        <f>_xlfn.XLOOKUP(P272,unique_list!F:F,unique_list!P:P)</f>
        <v>LINKED</v>
      </c>
      <c r="R272" s="1318" t="str">
        <f>_xlfn.XLOOKUP(P272,unique_list!F:F,unique_list!Q:Q)</f>
        <v>A-1.5-013</v>
      </c>
      <c r="W272" s="1364"/>
      <c r="X272" s="1364"/>
      <c r="Y272" s="1272">
        <f>O272-_xlfn.XLOOKUP(P272,'Section A - Public Patients'!T:T,'Section A - Public Patients'!K:K)</f>
        <v>0</v>
      </c>
      <c r="Z272" s="1212" t="str">
        <f t="shared" si="25"/>
        <v>A</v>
      </c>
    </row>
    <row r="273" spans="1:26" x14ac:dyDescent="0.25">
      <c r="A273" s="1429" t="s">
        <v>6180</v>
      </c>
      <c r="B273" s="1280"/>
      <c r="C273" s="1279" t="str">
        <f t="shared" si="26"/>
        <v>A</v>
      </c>
      <c r="D273" s="1279" t="s">
        <v>689</v>
      </c>
      <c r="E273" s="1279" t="s">
        <v>688</v>
      </c>
      <c r="F273" s="1279">
        <v>90007263</v>
      </c>
      <c r="G273" s="1328">
        <f t="shared" si="27"/>
        <v>45474</v>
      </c>
      <c r="H273" s="1328">
        <f t="shared" si="28"/>
        <v>45838</v>
      </c>
      <c r="I273" s="1342" t="s">
        <v>5665</v>
      </c>
      <c r="O273" s="1330">
        <f t="shared" si="29"/>
        <v>4066.55</v>
      </c>
      <c r="P273" s="1431" t="s">
        <v>4539</v>
      </c>
      <c r="Q273" s="1279" t="str">
        <f>_xlfn.XLOOKUP(P273,unique_list!F:F,unique_list!P:P)</f>
        <v>LINKED</v>
      </c>
      <c r="R273" s="1318" t="str">
        <f>_xlfn.XLOOKUP(P273,unique_list!F:F,unique_list!Q:Q)</f>
        <v>A-1.5-019</v>
      </c>
      <c r="W273" s="1364"/>
      <c r="X273" s="1364"/>
      <c r="Y273" s="1272">
        <f>O273-_xlfn.XLOOKUP(P273,'Section A - Public Patients'!T:T,'Section A - Public Patients'!K:K)</f>
        <v>0</v>
      </c>
      <c r="Z273" s="1212" t="str">
        <f t="shared" si="25"/>
        <v>A</v>
      </c>
    </row>
    <row r="274" spans="1:26" x14ac:dyDescent="0.25">
      <c r="A274" s="1429" t="s">
        <v>6180</v>
      </c>
      <c r="B274" s="1280"/>
      <c r="C274" s="1279" t="str">
        <f t="shared" si="26"/>
        <v>A</v>
      </c>
      <c r="D274" s="1279" t="s">
        <v>691</v>
      </c>
      <c r="E274" s="1523" t="s">
        <v>690</v>
      </c>
      <c r="F274" s="1522">
        <v>90008092</v>
      </c>
      <c r="G274" s="1328">
        <f t="shared" si="27"/>
        <v>45474</v>
      </c>
      <c r="H274" s="1328">
        <f t="shared" si="28"/>
        <v>45838</v>
      </c>
      <c r="I274" s="1342" t="s">
        <v>5665</v>
      </c>
      <c r="O274" s="1330">
        <f t="shared" si="29"/>
        <v>3879.1000000000004</v>
      </c>
      <c r="P274" s="1431" t="s">
        <v>4540</v>
      </c>
      <c r="Q274" s="1279" t="str">
        <f>_xlfn.XLOOKUP(P274,unique_list!F:F,unique_list!P:P)</f>
        <v>LINKED</v>
      </c>
      <c r="R274" s="1318" t="str">
        <f>_xlfn.XLOOKUP(P274,unique_list!F:F,unique_list!Q:Q)</f>
        <v>A-1.5-020</v>
      </c>
      <c r="W274" s="1364"/>
      <c r="X274" s="1364"/>
      <c r="Y274" s="1272">
        <f>O274-_xlfn.XLOOKUP(P274,'Section A - Public Patients'!T:T,'Section A - Public Patients'!K:K)</f>
        <v>0</v>
      </c>
      <c r="Z274" s="1212" t="str">
        <f t="shared" si="25"/>
        <v>A</v>
      </c>
    </row>
    <row r="275" spans="1:26" x14ac:dyDescent="0.25">
      <c r="A275" s="1429" t="s">
        <v>6180</v>
      </c>
      <c r="B275" s="1280"/>
      <c r="C275" s="1279" t="str">
        <f t="shared" si="26"/>
        <v>A</v>
      </c>
      <c r="D275" s="1279" t="s">
        <v>697</v>
      </c>
      <c r="E275" s="1279" t="s">
        <v>696</v>
      </c>
      <c r="F275" s="1279">
        <v>90007264</v>
      </c>
      <c r="G275" s="1328">
        <f t="shared" si="27"/>
        <v>45474</v>
      </c>
      <c r="H275" s="1328">
        <f t="shared" si="28"/>
        <v>45838</v>
      </c>
      <c r="I275" s="1342" t="s">
        <v>5665</v>
      </c>
      <c r="O275" s="1330">
        <f t="shared" si="29"/>
        <v>4066.55</v>
      </c>
      <c r="P275" s="1305" t="s">
        <v>4541</v>
      </c>
      <c r="Q275" s="1279" t="str">
        <f>_xlfn.XLOOKUP(P275,unique_list!F:F,unique_list!P:P)</f>
        <v>LINKED</v>
      </c>
      <c r="R275" s="1318" t="str">
        <f>_xlfn.XLOOKUP(P275,unique_list!F:F,unique_list!Q:Q)</f>
        <v>A-1.5-019</v>
      </c>
      <c r="W275" s="1364"/>
      <c r="X275" s="1364"/>
      <c r="Y275" s="1272">
        <f>O275-_xlfn.XLOOKUP(P275,'Section A - Public Patients'!T:T,'Section A - Public Patients'!K:K)</f>
        <v>0</v>
      </c>
      <c r="Z275" s="1212" t="str">
        <f t="shared" ref="Z275:Z339" si="30">C275</f>
        <v>A</v>
      </c>
    </row>
    <row r="276" spans="1:26" x14ac:dyDescent="0.25">
      <c r="A276" s="1429" t="s">
        <v>6180</v>
      </c>
      <c r="B276" s="1280"/>
      <c r="C276" s="1279" t="str">
        <f t="shared" si="26"/>
        <v>A</v>
      </c>
      <c r="D276" s="1279" t="s">
        <v>699</v>
      </c>
      <c r="E276" s="1279" t="s">
        <v>698</v>
      </c>
      <c r="F276" s="1279">
        <v>90006420</v>
      </c>
      <c r="G276" s="1328">
        <f t="shared" si="27"/>
        <v>45474</v>
      </c>
      <c r="H276" s="1328">
        <f t="shared" si="28"/>
        <v>45838</v>
      </c>
      <c r="I276" s="1342" t="s">
        <v>5665</v>
      </c>
      <c r="O276" s="1330">
        <f t="shared" si="29"/>
        <v>3879.1000000000004</v>
      </c>
      <c r="P276" s="1305" t="s">
        <v>4542</v>
      </c>
      <c r="Q276" s="1279" t="str">
        <f>_xlfn.XLOOKUP(P276,unique_list!F:F,unique_list!P:P)</f>
        <v>LINKED</v>
      </c>
      <c r="R276" s="1318" t="str">
        <f>_xlfn.XLOOKUP(P276,unique_list!F:F,unique_list!Q:Q)</f>
        <v>A-1.5-020</v>
      </c>
      <c r="W276" s="1364"/>
      <c r="X276" s="1364"/>
      <c r="Y276" s="1272">
        <f>O276-_xlfn.XLOOKUP(P276,'Section A - Public Patients'!T:T,'Section A - Public Patients'!K:K)</f>
        <v>0</v>
      </c>
      <c r="Z276" s="1212" t="str">
        <f t="shared" si="30"/>
        <v>A</v>
      </c>
    </row>
    <row r="277" spans="1:26" x14ac:dyDescent="0.25">
      <c r="A277" s="1429" t="s">
        <v>6180</v>
      </c>
      <c r="B277" s="1280"/>
      <c r="C277" s="1279" t="str">
        <f t="shared" si="26"/>
        <v>A</v>
      </c>
      <c r="D277" s="1279" t="s">
        <v>701</v>
      </c>
      <c r="E277" s="1279" t="s">
        <v>700</v>
      </c>
      <c r="F277" s="1279">
        <v>90007265</v>
      </c>
      <c r="G277" s="1328">
        <f t="shared" si="27"/>
        <v>45474</v>
      </c>
      <c r="H277" s="1328">
        <f t="shared" si="28"/>
        <v>45838</v>
      </c>
      <c r="I277" s="1342" t="s">
        <v>5665</v>
      </c>
      <c r="O277" s="1330">
        <f t="shared" si="29"/>
        <v>1247.1000000000001</v>
      </c>
      <c r="P277" s="1305" t="s">
        <v>4543</v>
      </c>
      <c r="Q277" s="1279" t="str">
        <f>_xlfn.XLOOKUP(P277,unique_list!F:F,unique_list!P:P)</f>
        <v>LINKED</v>
      </c>
      <c r="R277" s="1318" t="str">
        <f>_xlfn.XLOOKUP(P277,unique_list!F:F,unique_list!Q:Q)</f>
        <v>A-1.5-027</v>
      </c>
      <c r="W277" s="1364"/>
      <c r="X277" s="1364"/>
      <c r="Y277" s="1272">
        <f>O277-_xlfn.XLOOKUP(P277,'Section A - Public Patients'!T:T,'Section A - Public Patients'!K:K)</f>
        <v>0</v>
      </c>
      <c r="Z277" s="1212" t="str">
        <f t="shared" si="30"/>
        <v>A</v>
      </c>
    </row>
    <row r="278" spans="1:26" x14ac:dyDescent="0.25">
      <c r="A278" s="1429" t="s">
        <v>6180</v>
      </c>
      <c r="B278" s="1280"/>
      <c r="C278" s="1279" t="str">
        <f t="shared" si="26"/>
        <v>A</v>
      </c>
      <c r="D278" s="1279" t="s">
        <v>703</v>
      </c>
      <c r="E278" s="1279" t="s">
        <v>702</v>
      </c>
      <c r="F278" s="1279">
        <v>90005998</v>
      </c>
      <c r="G278" s="1328">
        <f t="shared" si="27"/>
        <v>45474</v>
      </c>
      <c r="H278" s="1328">
        <f t="shared" si="28"/>
        <v>45838</v>
      </c>
      <c r="I278" s="1342" t="s">
        <v>5665</v>
      </c>
      <c r="O278" s="1330">
        <f t="shared" si="29"/>
        <v>1247.1000000000001</v>
      </c>
      <c r="P278" s="1305" t="s">
        <v>4544</v>
      </c>
      <c r="Q278" s="1279" t="str">
        <f>_xlfn.XLOOKUP(P278,unique_list!F:F,unique_list!P:P)</f>
        <v>LINKED</v>
      </c>
      <c r="R278" s="1318" t="str">
        <f>_xlfn.XLOOKUP(P278,unique_list!F:F,unique_list!Q:Q)</f>
        <v>A-1.5-027</v>
      </c>
      <c r="W278" s="1364"/>
      <c r="X278" s="1364"/>
      <c r="Y278" s="1272">
        <f>O278-_xlfn.XLOOKUP(P278,'Section A - Public Patients'!T:T,'Section A - Public Patients'!K:K)</f>
        <v>0</v>
      </c>
      <c r="Z278" s="1212" t="str">
        <f t="shared" si="30"/>
        <v>A</v>
      </c>
    </row>
    <row r="279" spans="1:26" x14ac:dyDescent="0.25">
      <c r="A279" s="1429" t="s">
        <v>6180</v>
      </c>
      <c r="B279" s="1280"/>
      <c r="C279" s="1279" t="str">
        <f t="shared" si="26"/>
        <v>A</v>
      </c>
      <c r="D279" s="1279" t="s">
        <v>704</v>
      </c>
      <c r="E279" s="1279" t="s">
        <v>6039</v>
      </c>
      <c r="F279" s="1279">
        <v>90007266</v>
      </c>
      <c r="G279" s="1328">
        <f t="shared" si="27"/>
        <v>45474</v>
      </c>
      <c r="H279" s="1328">
        <f t="shared" si="28"/>
        <v>45838</v>
      </c>
      <c r="I279" s="1342" t="s">
        <v>5665</v>
      </c>
      <c r="O279" s="1330">
        <f t="shared" si="29"/>
        <v>1147.9000000000001</v>
      </c>
      <c r="P279" s="1305" t="s">
        <v>4545</v>
      </c>
      <c r="Q279" s="1279" t="str">
        <f>_xlfn.XLOOKUP(P279,unique_list!F:F,unique_list!P:P)</f>
        <v>LINKED</v>
      </c>
      <c r="R279" s="1318" t="str">
        <f>_xlfn.XLOOKUP(P279,unique_list!F:F,unique_list!Q:Q)</f>
        <v>A-1.5-029</v>
      </c>
      <c r="W279" s="1364"/>
      <c r="X279" s="1364"/>
      <c r="Y279" s="1272">
        <f>O279-_xlfn.XLOOKUP(P279,'Section A - Public Patients'!T:T,'Section A - Public Patients'!K:K)</f>
        <v>0</v>
      </c>
      <c r="Z279" s="1212" t="str">
        <f t="shared" si="30"/>
        <v>A</v>
      </c>
    </row>
    <row r="280" spans="1:26" x14ac:dyDescent="0.25">
      <c r="A280" s="1429" t="s">
        <v>6180</v>
      </c>
      <c r="B280" s="1280"/>
      <c r="C280" s="1279" t="str">
        <f t="shared" si="26"/>
        <v>A</v>
      </c>
      <c r="D280" s="1279" t="s">
        <v>705</v>
      </c>
      <c r="E280" s="1279" t="s">
        <v>6039</v>
      </c>
      <c r="F280" s="1279">
        <v>90006421</v>
      </c>
      <c r="G280" s="1328">
        <f t="shared" si="27"/>
        <v>45474</v>
      </c>
      <c r="H280" s="1328">
        <f t="shared" si="28"/>
        <v>45838</v>
      </c>
      <c r="I280" s="1342" t="s">
        <v>5665</v>
      </c>
      <c r="O280" s="1330">
        <f t="shared" si="29"/>
        <v>2886.8</v>
      </c>
      <c r="P280" s="1305" t="s">
        <v>4546</v>
      </c>
      <c r="Q280" s="1279" t="str">
        <f>_xlfn.XLOOKUP(P280,unique_list!F:F,unique_list!P:P)</f>
        <v>LINKED</v>
      </c>
      <c r="R280" s="1318" t="str">
        <f>_xlfn.XLOOKUP(P280,unique_list!F:F,unique_list!Q:Q)</f>
        <v>A-1.5-030</v>
      </c>
      <c r="W280" s="1364"/>
      <c r="X280" s="1364"/>
      <c r="Y280" s="1272">
        <f>O280-_xlfn.XLOOKUP(P280,'Section A - Public Patients'!T:T,'Section A - Public Patients'!K:K)</f>
        <v>0</v>
      </c>
      <c r="Z280" s="1212" t="str">
        <f t="shared" si="30"/>
        <v>A</v>
      </c>
    </row>
    <row r="281" spans="1:26" x14ac:dyDescent="0.25">
      <c r="A281" s="1429" t="s">
        <v>6180</v>
      </c>
      <c r="B281" s="1280"/>
      <c r="C281" s="1279" t="str">
        <f t="shared" si="26"/>
        <v>A</v>
      </c>
      <c r="D281" s="1279" t="s">
        <v>2595</v>
      </c>
      <c r="E281" s="1279" t="s">
        <v>2577</v>
      </c>
      <c r="F281" s="1279">
        <v>90007267</v>
      </c>
      <c r="G281" s="1328">
        <f t="shared" si="27"/>
        <v>45474</v>
      </c>
      <c r="H281" s="1328">
        <f t="shared" si="28"/>
        <v>45838</v>
      </c>
      <c r="I281" s="1342" t="s">
        <v>5665</v>
      </c>
      <c r="O281" s="1330">
        <f t="shared" si="29"/>
        <v>2510.5500000000002</v>
      </c>
      <c r="P281" s="1305" t="s">
        <v>4553</v>
      </c>
      <c r="Q281" s="1279" t="str">
        <f>_xlfn.XLOOKUP(P281,unique_list!F:F,unique_list!P:P)</f>
        <v>LINKED</v>
      </c>
      <c r="R281" s="1318" t="str">
        <f>_xlfn.XLOOKUP(P281,unique_list!F:F,unique_list!Q:Q)</f>
        <v>A-1.5-001</v>
      </c>
      <c r="W281" s="1364"/>
      <c r="X281" s="1364"/>
      <c r="Y281" s="1272">
        <f>O281-_xlfn.XLOOKUP(P281,'Section A - Public Patients'!T:T,'Section A - Public Patients'!K:K)</f>
        <v>0</v>
      </c>
      <c r="Z281" s="1212" t="str">
        <f t="shared" si="30"/>
        <v>A</v>
      </c>
    </row>
    <row r="282" spans="1:26" x14ac:dyDescent="0.25">
      <c r="A282" s="1429" t="s">
        <v>6180</v>
      </c>
      <c r="B282" s="1280"/>
      <c r="C282" s="1279" t="str">
        <f t="shared" si="26"/>
        <v>A</v>
      </c>
      <c r="D282" s="1279" t="s">
        <v>2598</v>
      </c>
      <c r="E282" s="1279" t="s">
        <v>2596</v>
      </c>
      <c r="F282" s="1279">
        <v>90005787</v>
      </c>
      <c r="G282" s="1328">
        <f t="shared" si="27"/>
        <v>45474</v>
      </c>
      <c r="H282" s="1328">
        <f t="shared" si="28"/>
        <v>45838</v>
      </c>
      <c r="I282" s="1342" t="s">
        <v>5665</v>
      </c>
      <c r="O282" s="1330">
        <f t="shared" si="29"/>
        <v>2121.5500000000002</v>
      </c>
      <c r="P282" s="1305" t="s">
        <v>4554</v>
      </c>
      <c r="Q282" s="1279" t="str">
        <f>_xlfn.XLOOKUP(P282,unique_list!F:F,unique_list!P:P)</f>
        <v>LINKED</v>
      </c>
      <c r="R282" s="1318" t="str">
        <f>_xlfn.XLOOKUP(P282,unique_list!F:F,unique_list!Q:Q)</f>
        <v>A-1.5-002</v>
      </c>
      <c r="W282" s="1364"/>
      <c r="X282" s="1364"/>
      <c r="Y282" s="1272">
        <f>O282-_xlfn.XLOOKUP(P282,'Section A - Public Patients'!T:T,'Section A - Public Patients'!K:K)</f>
        <v>0</v>
      </c>
      <c r="Z282" s="1212" t="str">
        <f t="shared" si="30"/>
        <v>A</v>
      </c>
    </row>
    <row r="283" spans="1:26" x14ac:dyDescent="0.25">
      <c r="A283" s="1429" t="s">
        <v>6180</v>
      </c>
      <c r="B283" s="1280"/>
      <c r="C283" s="1279" t="str">
        <f t="shared" si="26"/>
        <v>A</v>
      </c>
      <c r="D283" s="1279" t="s">
        <v>2599</v>
      </c>
      <c r="E283" s="1279" t="s">
        <v>2578</v>
      </c>
      <c r="F283" s="1279">
        <v>90007268</v>
      </c>
      <c r="G283" s="1328">
        <f t="shared" si="27"/>
        <v>45474</v>
      </c>
      <c r="H283" s="1328">
        <f t="shared" si="28"/>
        <v>45838</v>
      </c>
      <c r="I283" s="1342" t="s">
        <v>5665</v>
      </c>
      <c r="O283" s="1330">
        <f t="shared" si="29"/>
        <v>4228.6000000000004</v>
      </c>
      <c r="P283" s="1305" t="s">
        <v>4555</v>
      </c>
      <c r="Q283" s="1279" t="str">
        <f>_xlfn.XLOOKUP(P283,unique_list!F:F,unique_list!P:P)</f>
        <v>LINKED</v>
      </c>
      <c r="R283" s="1318" t="str">
        <f>_xlfn.XLOOKUP(P283,unique_list!F:F,unique_list!Q:Q)</f>
        <v>A-1.5-003</v>
      </c>
      <c r="W283" s="1364"/>
      <c r="X283" s="1364"/>
      <c r="Y283" s="1272">
        <f>O283-_xlfn.XLOOKUP(P283,'Section A - Public Patients'!T:T,'Section A - Public Patients'!K:K)</f>
        <v>0</v>
      </c>
      <c r="Z283" s="1212" t="str">
        <f t="shared" si="30"/>
        <v>A</v>
      </c>
    </row>
    <row r="284" spans="1:26" x14ac:dyDescent="0.25">
      <c r="A284" s="1429" t="s">
        <v>6180</v>
      </c>
      <c r="B284" s="1280"/>
      <c r="C284" s="1279" t="str">
        <f t="shared" si="26"/>
        <v>A</v>
      </c>
      <c r="D284" s="1279" t="s">
        <v>2600</v>
      </c>
      <c r="E284" s="1279" t="s">
        <v>2579</v>
      </c>
      <c r="F284" s="1279">
        <v>90006422</v>
      </c>
      <c r="G284" s="1328">
        <f t="shared" si="27"/>
        <v>45474</v>
      </c>
      <c r="H284" s="1328">
        <f t="shared" si="28"/>
        <v>45838</v>
      </c>
      <c r="I284" s="1342" t="s">
        <v>5665</v>
      </c>
      <c r="O284" s="1330">
        <f t="shared" si="29"/>
        <v>3985.9</v>
      </c>
      <c r="P284" s="1305" t="s">
        <v>4556</v>
      </c>
      <c r="Q284" s="1279" t="str">
        <f>_xlfn.XLOOKUP(P284,unique_list!F:F,unique_list!P:P)</f>
        <v>LINKED</v>
      </c>
      <c r="R284" s="1318" t="str">
        <f>_xlfn.XLOOKUP(P284,unique_list!F:F,unique_list!Q:Q)</f>
        <v>A-1.5-004</v>
      </c>
      <c r="W284" s="1364"/>
      <c r="X284" s="1364"/>
      <c r="Y284" s="1272">
        <f>O284-_xlfn.XLOOKUP(P284,'Section A - Public Patients'!T:T,'Section A - Public Patients'!K:K)</f>
        <v>0</v>
      </c>
      <c r="Z284" s="1212" t="str">
        <f t="shared" si="30"/>
        <v>A</v>
      </c>
    </row>
    <row r="285" spans="1:26" x14ac:dyDescent="0.25">
      <c r="A285" s="1429" t="s">
        <v>6180</v>
      </c>
      <c r="B285" s="1280"/>
      <c r="C285" s="1279" t="str">
        <f t="shared" si="26"/>
        <v>A</v>
      </c>
      <c r="D285" s="1279" t="s">
        <v>2601</v>
      </c>
      <c r="E285" s="1279" t="s">
        <v>2580</v>
      </c>
      <c r="F285" s="1279">
        <v>90007269</v>
      </c>
      <c r="G285" s="1328">
        <f t="shared" si="27"/>
        <v>45474</v>
      </c>
      <c r="H285" s="1328">
        <f t="shared" si="28"/>
        <v>45838</v>
      </c>
      <c r="I285" s="1342" t="s">
        <v>5665</v>
      </c>
      <c r="O285" s="1330">
        <f t="shared" si="29"/>
        <v>6321.1</v>
      </c>
      <c r="P285" s="1305" t="s">
        <v>4557</v>
      </c>
      <c r="Q285" s="1279" t="str">
        <f>_xlfn.XLOOKUP(P285,unique_list!F:F,unique_list!P:P)</f>
        <v>LINKED</v>
      </c>
      <c r="R285" s="1318" t="str">
        <f>_xlfn.XLOOKUP(P285,unique_list!F:F,unique_list!Q:Q)</f>
        <v>A-1.5-005</v>
      </c>
      <c r="W285" s="1364"/>
      <c r="X285" s="1364"/>
      <c r="Y285" s="1272">
        <f>O285-_xlfn.XLOOKUP(P285,'Section A - Public Patients'!T:T,'Section A - Public Patients'!K:K)</f>
        <v>0</v>
      </c>
      <c r="Z285" s="1212" t="str">
        <f t="shared" si="30"/>
        <v>A</v>
      </c>
    </row>
    <row r="286" spans="1:26" x14ac:dyDescent="0.25">
      <c r="A286" s="1429" t="s">
        <v>6180</v>
      </c>
      <c r="B286" s="1280"/>
      <c r="C286" s="1279" t="str">
        <f t="shared" si="26"/>
        <v>A</v>
      </c>
      <c r="D286" s="1279" t="s">
        <v>2602</v>
      </c>
      <c r="E286" s="1279" t="s">
        <v>2581</v>
      </c>
      <c r="F286" s="1279">
        <v>90005999</v>
      </c>
      <c r="G286" s="1328">
        <f t="shared" si="27"/>
        <v>45474</v>
      </c>
      <c r="H286" s="1328">
        <f t="shared" si="28"/>
        <v>45838</v>
      </c>
      <c r="I286" s="1342" t="s">
        <v>5665</v>
      </c>
      <c r="O286" s="1330">
        <f t="shared" si="29"/>
        <v>5885.75</v>
      </c>
      <c r="P286" s="1305" t="s">
        <v>4558</v>
      </c>
      <c r="Q286" s="1279" t="str">
        <f>_xlfn.XLOOKUP(P286,unique_list!F:F,unique_list!P:P)</f>
        <v>LINKED</v>
      </c>
      <c r="R286" s="1318" t="str">
        <f>_xlfn.XLOOKUP(P286,unique_list!F:F,unique_list!Q:Q)</f>
        <v>A-1.5-006</v>
      </c>
      <c r="W286" s="1364"/>
      <c r="X286" s="1364"/>
      <c r="Y286" s="1272">
        <f>O286-_xlfn.XLOOKUP(P286,'Section A - Public Patients'!T:T,'Section A - Public Patients'!K:K)</f>
        <v>0</v>
      </c>
      <c r="Z286" s="1212" t="str">
        <f t="shared" si="30"/>
        <v>A</v>
      </c>
    </row>
    <row r="287" spans="1:26" x14ac:dyDescent="0.25">
      <c r="A287" s="1429" t="s">
        <v>6180</v>
      </c>
      <c r="B287" s="1280"/>
      <c r="C287" s="1279" t="str">
        <f t="shared" si="26"/>
        <v>A</v>
      </c>
      <c r="D287" s="1279" t="s">
        <v>2603</v>
      </c>
      <c r="E287" s="1279" t="s">
        <v>2582</v>
      </c>
      <c r="F287" s="1279">
        <v>90007270</v>
      </c>
      <c r="G287" s="1328">
        <f t="shared" si="27"/>
        <v>45474</v>
      </c>
      <c r="H287" s="1328">
        <f t="shared" si="28"/>
        <v>45838</v>
      </c>
      <c r="I287" s="1342" t="s">
        <v>5665</v>
      </c>
      <c r="O287" s="1330">
        <f t="shared" si="29"/>
        <v>4339.55</v>
      </c>
      <c r="P287" s="1305" t="s">
        <v>4559</v>
      </c>
      <c r="Q287" s="1279" t="str">
        <f>_xlfn.XLOOKUP(P287,unique_list!F:F,unique_list!P:P)</f>
        <v>LINKED</v>
      </c>
      <c r="R287" s="1318" t="str">
        <f>_xlfn.XLOOKUP(P287,unique_list!F:F,unique_list!Q:Q)</f>
        <v>A-1.5-009</v>
      </c>
      <c r="W287" s="1364"/>
      <c r="X287" s="1364"/>
      <c r="Y287" s="1272">
        <f>O287-_xlfn.XLOOKUP(P287,'Section A - Public Patients'!T:T,'Section A - Public Patients'!K:K)</f>
        <v>0</v>
      </c>
      <c r="Z287" s="1212" t="str">
        <f t="shared" si="30"/>
        <v>A</v>
      </c>
    </row>
    <row r="288" spans="1:26" x14ac:dyDescent="0.25">
      <c r="A288" s="1429" t="s">
        <v>6180</v>
      </c>
      <c r="B288" s="1280"/>
      <c r="C288" s="1279" t="str">
        <f t="shared" si="26"/>
        <v>A</v>
      </c>
      <c r="D288" s="1279" t="s">
        <v>2604</v>
      </c>
      <c r="E288" s="1279" t="s">
        <v>2583</v>
      </c>
      <c r="F288" s="1279">
        <v>90006423</v>
      </c>
      <c r="G288" s="1328">
        <f t="shared" si="27"/>
        <v>45474</v>
      </c>
      <c r="H288" s="1328">
        <f t="shared" si="28"/>
        <v>45838</v>
      </c>
      <c r="I288" s="1342" t="s">
        <v>5665</v>
      </c>
      <c r="O288" s="1330">
        <f t="shared" si="29"/>
        <v>3985.9</v>
      </c>
      <c r="P288" s="1305" t="s">
        <v>4560</v>
      </c>
      <c r="Q288" s="1279" t="str">
        <f>_xlfn.XLOOKUP(P288,unique_list!F:F,unique_list!P:P)</f>
        <v>LINKED</v>
      </c>
      <c r="R288" s="1318" t="str">
        <f>_xlfn.XLOOKUP(P288,unique_list!F:F,unique_list!Q:Q)</f>
        <v>A-1.5-004</v>
      </c>
      <c r="W288" s="1364"/>
      <c r="X288" s="1364"/>
      <c r="Y288" s="1272">
        <f>O288-_xlfn.XLOOKUP(P288,'Section A - Public Patients'!T:T,'Section A - Public Patients'!K:K)</f>
        <v>0</v>
      </c>
      <c r="Z288" s="1212" t="str">
        <f t="shared" si="30"/>
        <v>A</v>
      </c>
    </row>
    <row r="289" spans="1:26" x14ac:dyDescent="0.25">
      <c r="A289" s="1429" t="s">
        <v>6180</v>
      </c>
      <c r="B289" s="1280"/>
      <c r="C289" s="1279" t="str">
        <f t="shared" si="26"/>
        <v>A</v>
      </c>
      <c r="D289" s="1279" t="s">
        <v>2605</v>
      </c>
      <c r="E289" s="1279" t="s">
        <v>2584</v>
      </c>
      <c r="F289" s="1279">
        <v>90007271</v>
      </c>
      <c r="G289" s="1328">
        <f t="shared" si="27"/>
        <v>45474</v>
      </c>
      <c r="H289" s="1328">
        <f t="shared" si="28"/>
        <v>45838</v>
      </c>
      <c r="I289" s="1342" t="s">
        <v>5665</v>
      </c>
      <c r="O289" s="1330">
        <f t="shared" si="29"/>
        <v>1179.8</v>
      </c>
      <c r="P289" s="1305" t="s">
        <v>4561</v>
      </c>
      <c r="Q289" s="1279" t="str">
        <f>_xlfn.XLOOKUP(P289,unique_list!F:F,unique_list!P:P)</f>
        <v>LINKED</v>
      </c>
      <c r="R289" s="1318" t="str">
        <f>_xlfn.XLOOKUP(P289,unique_list!F:F,unique_list!Q:Q)</f>
        <v>A-1.5-011</v>
      </c>
      <c r="W289" s="1364"/>
      <c r="X289" s="1364"/>
      <c r="Y289" s="1272">
        <f>O289-_xlfn.XLOOKUP(P289,'Section A - Public Patients'!T:T,'Section A - Public Patients'!K:K)</f>
        <v>0</v>
      </c>
      <c r="Z289" s="1212" t="str">
        <f t="shared" si="30"/>
        <v>A</v>
      </c>
    </row>
    <row r="290" spans="1:26" x14ac:dyDescent="0.25">
      <c r="A290" s="1429" t="s">
        <v>6180</v>
      </c>
      <c r="B290" s="1280"/>
      <c r="C290" s="1279" t="str">
        <f t="shared" si="26"/>
        <v>A</v>
      </c>
      <c r="D290" s="1279" t="s">
        <v>2606</v>
      </c>
      <c r="E290" s="1279" t="s">
        <v>2585</v>
      </c>
      <c r="F290" s="1279">
        <v>90005602</v>
      </c>
      <c r="G290" s="1328">
        <f t="shared" si="27"/>
        <v>45474</v>
      </c>
      <c r="H290" s="1328">
        <f t="shared" si="28"/>
        <v>45838</v>
      </c>
      <c r="I290" s="1342" t="s">
        <v>5665</v>
      </c>
      <c r="O290" s="1330">
        <f t="shared" si="29"/>
        <v>1179.8</v>
      </c>
      <c r="P290" s="1305" t="s">
        <v>4562</v>
      </c>
      <c r="Q290" s="1279" t="str">
        <f>_xlfn.XLOOKUP(P290,unique_list!F:F,unique_list!P:P)</f>
        <v>LINKED</v>
      </c>
      <c r="R290" s="1318" t="str">
        <f>_xlfn.XLOOKUP(P290,unique_list!F:F,unique_list!Q:Q)</f>
        <v>A-1.5-011</v>
      </c>
      <c r="W290" s="1364"/>
      <c r="X290" s="1364"/>
      <c r="Y290" s="1272">
        <f>O290-_xlfn.XLOOKUP(P290,'Section A - Public Patients'!T:T,'Section A - Public Patients'!K:K)</f>
        <v>0</v>
      </c>
      <c r="Z290" s="1212" t="str">
        <f t="shared" si="30"/>
        <v>A</v>
      </c>
    </row>
    <row r="291" spans="1:26" x14ac:dyDescent="0.25">
      <c r="A291" s="1429" t="s">
        <v>6180</v>
      </c>
      <c r="B291" s="1280"/>
      <c r="C291" s="1279" t="str">
        <f t="shared" si="26"/>
        <v>A</v>
      </c>
      <c r="D291" s="1279" t="s">
        <v>2617</v>
      </c>
      <c r="E291" s="1279" t="s">
        <v>2611</v>
      </c>
      <c r="F291" s="1279">
        <v>90007644</v>
      </c>
      <c r="G291" s="1328">
        <f t="shared" si="27"/>
        <v>45474</v>
      </c>
      <c r="H291" s="1328">
        <f t="shared" si="28"/>
        <v>45838</v>
      </c>
      <c r="I291" s="1342" t="s">
        <v>5665</v>
      </c>
      <c r="O291" s="1330">
        <f t="shared" si="29"/>
        <v>1319.15</v>
      </c>
      <c r="P291" s="1305" t="s">
        <v>4563</v>
      </c>
      <c r="Q291" s="1279" t="str">
        <f>_xlfn.XLOOKUP(P291,unique_list!F:F,unique_list!P:P)</f>
        <v>LINKED</v>
      </c>
      <c r="R291" s="1318" t="str">
        <f>_xlfn.XLOOKUP(P291,unique_list!F:F,unique_list!Q:Q)</f>
        <v>A-1.5-007</v>
      </c>
      <c r="W291" s="1364"/>
      <c r="X291" s="1364"/>
      <c r="Y291" s="1272">
        <f>O291-_xlfn.XLOOKUP(P291,'Section A - Public Patients'!T:T,'Section A - Public Patients'!K:K)</f>
        <v>0</v>
      </c>
      <c r="Z291" s="1212" t="str">
        <f t="shared" si="30"/>
        <v>A</v>
      </c>
    </row>
    <row r="292" spans="1:26" x14ac:dyDescent="0.25">
      <c r="A292" s="1429" t="s">
        <v>6180</v>
      </c>
      <c r="B292" s="1280"/>
      <c r="C292" s="1279" t="str">
        <f t="shared" si="26"/>
        <v>A</v>
      </c>
      <c r="D292" s="1279" t="s">
        <v>2618</v>
      </c>
      <c r="E292" s="1279" t="s">
        <v>2612</v>
      </c>
      <c r="F292" s="1279">
        <v>90007272</v>
      </c>
      <c r="G292" s="1328">
        <f t="shared" si="27"/>
        <v>45474</v>
      </c>
      <c r="H292" s="1328">
        <f t="shared" si="28"/>
        <v>45838</v>
      </c>
      <c r="I292" s="1342" t="s">
        <v>5665</v>
      </c>
      <c r="O292" s="1330">
        <f t="shared" si="29"/>
        <v>1143.8500000000001</v>
      </c>
      <c r="P292" s="1305" t="s">
        <v>4564</v>
      </c>
      <c r="Q292" s="1279" t="str">
        <f>_xlfn.XLOOKUP(P292,unique_list!F:F,unique_list!P:P)</f>
        <v>LINKED</v>
      </c>
      <c r="R292" s="1318" t="str">
        <f>_xlfn.XLOOKUP(P292,unique_list!F:F,unique_list!Q:Q)</f>
        <v>A-1.5-008</v>
      </c>
      <c r="W292" s="1364"/>
      <c r="X292" s="1364"/>
      <c r="Y292" s="1272">
        <f>O292-_xlfn.XLOOKUP(P292,'Section A - Public Patients'!T:T,'Section A - Public Patients'!K:K)</f>
        <v>0</v>
      </c>
      <c r="Z292" s="1212" t="str">
        <f t="shared" si="30"/>
        <v>A</v>
      </c>
    </row>
    <row r="293" spans="1:26" x14ac:dyDescent="0.25">
      <c r="A293" s="1429" t="s">
        <v>6180</v>
      </c>
      <c r="B293" s="1280"/>
      <c r="C293" s="1279" t="str">
        <f t="shared" si="26"/>
        <v>A</v>
      </c>
      <c r="D293" s="1279" t="s">
        <v>2619</v>
      </c>
      <c r="E293" s="1279" t="s">
        <v>2613</v>
      </c>
      <c r="F293" s="1279">
        <v>90006424</v>
      </c>
      <c r="G293" s="1328">
        <f t="shared" si="27"/>
        <v>45474</v>
      </c>
      <c r="H293" s="1328">
        <f t="shared" si="28"/>
        <v>45838</v>
      </c>
      <c r="I293" s="1342" t="s">
        <v>5665</v>
      </c>
      <c r="O293" s="1330">
        <f t="shared" si="29"/>
        <v>2133.75</v>
      </c>
      <c r="P293" s="1305" t="s">
        <v>4565</v>
      </c>
      <c r="Q293" s="1279" t="str">
        <f>_xlfn.XLOOKUP(P293,unique_list!F:F,unique_list!P:P)</f>
        <v>LINKED</v>
      </c>
      <c r="R293" s="1318" t="str">
        <f>_xlfn.XLOOKUP(P293,unique_list!F:F,unique_list!Q:Q)</f>
        <v>A-1.5-013</v>
      </c>
      <c r="W293" s="1364"/>
      <c r="X293" s="1364"/>
      <c r="Y293" s="1272">
        <f>O293-_xlfn.XLOOKUP(P293,'Section A - Public Patients'!T:T,'Section A - Public Patients'!K:K)</f>
        <v>0</v>
      </c>
      <c r="Z293" s="1212" t="str">
        <f t="shared" si="30"/>
        <v>A</v>
      </c>
    </row>
    <row r="294" spans="1:26" x14ac:dyDescent="0.25">
      <c r="A294" s="1429" t="s">
        <v>6180</v>
      </c>
      <c r="B294" s="1280"/>
      <c r="C294" s="1279" t="str">
        <f t="shared" si="26"/>
        <v>A</v>
      </c>
      <c r="D294" s="1279" t="s">
        <v>2620</v>
      </c>
      <c r="E294" s="1279" t="s">
        <v>2614</v>
      </c>
      <c r="F294" s="1279">
        <v>90007273</v>
      </c>
      <c r="G294" s="1328">
        <f t="shared" si="27"/>
        <v>45474</v>
      </c>
      <c r="H294" s="1328">
        <f t="shared" si="28"/>
        <v>45838</v>
      </c>
      <c r="I294" s="1342" t="s">
        <v>5665</v>
      </c>
      <c r="O294" s="1330">
        <f t="shared" si="29"/>
        <v>2133.75</v>
      </c>
      <c r="P294" s="1305" t="s">
        <v>4566</v>
      </c>
      <c r="Q294" s="1279" t="str">
        <f>_xlfn.XLOOKUP(P294,unique_list!F:F,unique_list!P:P)</f>
        <v>LINKED</v>
      </c>
      <c r="R294" s="1318" t="str">
        <f>_xlfn.XLOOKUP(P294,unique_list!F:F,unique_list!Q:Q)</f>
        <v>A-1.5-013</v>
      </c>
      <c r="W294" s="1364"/>
      <c r="X294" s="1364"/>
      <c r="Y294" s="1272">
        <f>O294-_xlfn.XLOOKUP(P294,'Section A - Public Patients'!T:T,'Section A - Public Patients'!K:K)</f>
        <v>0</v>
      </c>
      <c r="Z294" s="1212" t="str">
        <f t="shared" si="30"/>
        <v>A</v>
      </c>
    </row>
    <row r="295" spans="1:26" x14ac:dyDescent="0.25">
      <c r="A295" s="1429" t="s">
        <v>6180</v>
      </c>
      <c r="B295" s="1280"/>
      <c r="C295" s="1279" t="str">
        <f t="shared" si="26"/>
        <v>A</v>
      </c>
      <c r="D295" s="1279" t="s">
        <v>2621</v>
      </c>
      <c r="E295" s="1279" t="s">
        <v>2607</v>
      </c>
      <c r="F295" s="1279">
        <v>90006000</v>
      </c>
      <c r="G295" s="1328">
        <f t="shared" si="27"/>
        <v>45474</v>
      </c>
      <c r="H295" s="1328">
        <f t="shared" si="28"/>
        <v>45838</v>
      </c>
      <c r="I295" s="1342" t="s">
        <v>5665</v>
      </c>
      <c r="O295" s="1330">
        <f t="shared" si="29"/>
        <v>4066.55</v>
      </c>
      <c r="P295" s="1305" t="s">
        <v>4567</v>
      </c>
      <c r="Q295" s="1279" t="str">
        <f>_xlfn.XLOOKUP(P295,unique_list!F:F,unique_list!P:P)</f>
        <v>LINKED</v>
      </c>
      <c r="R295" s="1318" t="str">
        <f>_xlfn.XLOOKUP(P295,unique_list!F:F,unique_list!Q:Q)</f>
        <v>A-1.5-019</v>
      </c>
      <c r="W295" s="1364"/>
      <c r="X295" s="1364"/>
      <c r="Y295" s="1272">
        <f>O295-_xlfn.XLOOKUP(P295,'Section A - Public Patients'!T:T,'Section A - Public Patients'!K:K)</f>
        <v>0</v>
      </c>
      <c r="Z295" s="1212" t="str">
        <f t="shared" si="30"/>
        <v>A</v>
      </c>
    </row>
    <row r="296" spans="1:26" x14ac:dyDescent="0.25">
      <c r="A296" s="1429" t="s">
        <v>6180</v>
      </c>
      <c r="B296" s="1280"/>
      <c r="C296" s="1279" t="str">
        <f t="shared" si="26"/>
        <v>A</v>
      </c>
      <c r="D296" s="1279" t="s">
        <v>2622</v>
      </c>
      <c r="E296" s="1279" t="s">
        <v>2608</v>
      </c>
      <c r="F296" s="1279">
        <v>90007274</v>
      </c>
      <c r="G296" s="1328">
        <f t="shared" si="27"/>
        <v>45474</v>
      </c>
      <c r="H296" s="1328">
        <f t="shared" si="28"/>
        <v>45838</v>
      </c>
      <c r="I296" s="1342" t="s">
        <v>5665</v>
      </c>
      <c r="O296" s="1330">
        <f t="shared" si="29"/>
        <v>3879.1000000000004</v>
      </c>
      <c r="P296" s="1305" t="s">
        <v>4568</v>
      </c>
      <c r="Q296" s="1279" t="str">
        <f>_xlfn.XLOOKUP(P296,unique_list!F:F,unique_list!P:P)</f>
        <v>LINKED</v>
      </c>
      <c r="R296" s="1318" t="str">
        <f>_xlfn.XLOOKUP(P296,unique_list!F:F,unique_list!Q:Q)</f>
        <v>A-1.5-020</v>
      </c>
      <c r="W296" s="1364"/>
      <c r="X296" s="1364"/>
      <c r="Y296" s="1272">
        <f>O296-_xlfn.XLOOKUP(P296,'Section A - Public Patients'!T:T,'Section A - Public Patients'!K:K)</f>
        <v>0</v>
      </c>
      <c r="Z296" s="1212" t="str">
        <f t="shared" si="30"/>
        <v>A</v>
      </c>
    </row>
    <row r="297" spans="1:26" x14ac:dyDescent="0.25">
      <c r="A297" s="1429" t="s">
        <v>6180</v>
      </c>
      <c r="B297" s="1280"/>
      <c r="C297" s="1279" t="str">
        <f t="shared" si="26"/>
        <v>A</v>
      </c>
      <c r="D297" s="1279" t="s">
        <v>2624</v>
      </c>
      <c r="E297" s="1279" t="s">
        <v>2609</v>
      </c>
      <c r="F297" s="1279">
        <v>90006425</v>
      </c>
      <c r="G297" s="1328">
        <f t="shared" si="27"/>
        <v>45474</v>
      </c>
      <c r="H297" s="1328">
        <f t="shared" si="28"/>
        <v>45838</v>
      </c>
      <c r="I297" s="1342" t="s">
        <v>5665</v>
      </c>
      <c r="O297" s="1330">
        <f t="shared" si="29"/>
        <v>4066.55</v>
      </c>
      <c r="P297" s="1305" t="s">
        <v>4569</v>
      </c>
      <c r="Q297" s="1279" t="str">
        <f>_xlfn.XLOOKUP(P297,unique_list!F:F,unique_list!P:P)</f>
        <v>LINKED</v>
      </c>
      <c r="R297" s="1318" t="str">
        <f>_xlfn.XLOOKUP(P297,unique_list!F:F,unique_list!Q:Q)</f>
        <v>A-1.5-019</v>
      </c>
      <c r="W297" s="1364"/>
      <c r="X297" s="1364"/>
      <c r="Y297" s="1272">
        <f>O297-_xlfn.XLOOKUP(P297,'Section A - Public Patients'!T:T,'Section A - Public Patients'!K:K)</f>
        <v>0</v>
      </c>
      <c r="Z297" s="1212" t="str">
        <f t="shared" si="30"/>
        <v>A</v>
      </c>
    </row>
    <row r="298" spans="1:26" x14ac:dyDescent="0.25">
      <c r="A298" s="1429" t="s">
        <v>6180</v>
      </c>
      <c r="B298" s="1280"/>
      <c r="C298" s="1279" t="str">
        <f t="shared" si="26"/>
        <v>A</v>
      </c>
      <c r="D298" s="1279" t="s">
        <v>2623</v>
      </c>
      <c r="E298" s="1279" t="s">
        <v>2610</v>
      </c>
      <c r="F298" s="1279">
        <v>90007275</v>
      </c>
      <c r="G298" s="1328">
        <f t="shared" si="27"/>
        <v>45474</v>
      </c>
      <c r="H298" s="1328">
        <f t="shared" si="28"/>
        <v>45838</v>
      </c>
      <c r="I298" s="1342" t="s">
        <v>5665</v>
      </c>
      <c r="O298" s="1330">
        <f t="shared" si="29"/>
        <v>3879.1000000000004</v>
      </c>
      <c r="P298" s="1305" t="s">
        <v>4570</v>
      </c>
      <c r="Q298" s="1279" t="str">
        <f>_xlfn.XLOOKUP(P298,unique_list!F:F,unique_list!P:P)</f>
        <v>LINKED</v>
      </c>
      <c r="R298" s="1318" t="str">
        <f>_xlfn.XLOOKUP(P298,unique_list!F:F,unique_list!Q:Q)</f>
        <v>A-1.5-020</v>
      </c>
      <c r="W298" s="1364"/>
      <c r="X298" s="1364"/>
      <c r="Y298" s="1272">
        <f>O298-_xlfn.XLOOKUP(P298,'Section A - Public Patients'!T:T,'Section A - Public Patients'!K:K)</f>
        <v>0</v>
      </c>
      <c r="Z298" s="1212" t="str">
        <f t="shared" si="30"/>
        <v>A</v>
      </c>
    </row>
    <row r="299" spans="1:26" x14ac:dyDescent="0.25">
      <c r="A299" s="1429" t="s">
        <v>6180</v>
      </c>
      <c r="B299" s="1280"/>
      <c r="C299" s="1279" t="str">
        <f t="shared" si="26"/>
        <v>A</v>
      </c>
      <c r="D299" s="1279" t="s">
        <v>2654</v>
      </c>
      <c r="E299" s="1279" t="s">
        <v>2652</v>
      </c>
      <c r="F299" s="1279">
        <v>90005788</v>
      </c>
      <c r="G299" s="1328">
        <f t="shared" si="27"/>
        <v>45474</v>
      </c>
      <c r="H299" s="1328">
        <f t="shared" si="28"/>
        <v>45838</v>
      </c>
      <c r="I299" s="1342" t="s">
        <v>5665</v>
      </c>
      <c r="O299" s="1330">
        <f t="shared" si="29"/>
        <v>1247.1000000000001</v>
      </c>
      <c r="P299" s="1305" t="s">
        <v>4571</v>
      </c>
      <c r="Q299" s="1279" t="str">
        <f>_xlfn.XLOOKUP(P299,unique_list!F:F,unique_list!P:P)</f>
        <v>LINKED</v>
      </c>
      <c r="R299" s="1318" t="str">
        <f>_xlfn.XLOOKUP(P299,unique_list!F:F,unique_list!Q:Q)</f>
        <v>A-1.5-027</v>
      </c>
      <c r="W299" s="1364"/>
      <c r="X299" s="1364"/>
      <c r="Y299" s="1272">
        <f>O299-_xlfn.XLOOKUP(P299,'Section A - Public Patients'!T:T,'Section A - Public Patients'!K:K)</f>
        <v>0</v>
      </c>
      <c r="Z299" s="1212" t="str">
        <f t="shared" si="30"/>
        <v>A</v>
      </c>
    </row>
    <row r="300" spans="1:26" x14ac:dyDescent="0.25">
      <c r="A300" s="1429" t="s">
        <v>6180</v>
      </c>
      <c r="B300" s="1280"/>
      <c r="C300" s="1279" t="str">
        <f t="shared" si="26"/>
        <v>A</v>
      </c>
      <c r="D300" s="1279" t="s">
        <v>3196</v>
      </c>
      <c r="E300" s="1279" t="s">
        <v>2653</v>
      </c>
      <c r="F300" s="1279">
        <v>90007276</v>
      </c>
      <c r="G300" s="1328">
        <f t="shared" si="27"/>
        <v>45474</v>
      </c>
      <c r="H300" s="1328">
        <f t="shared" si="28"/>
        <v>45838</v>
      </c>
      <c r="I300" s="1342" t="s">
        <v>5665</v>
      </c>
      <c r="O300" s="1330">
        <f t="shared" si="29"/>
        <v>1069.5</v>
      </c>
      <c r="P300" s="1305" t="s">
        <v>4572</v>
      </c>
      <c r="Q300" s="1279" t="str">
        <f>_xlfn.XLOOKUP(P300,unique_list!F:F,unique_list!P:P)</f>
        <v>LINKED</v>
      </c>
      <c r="R300" s="1318" t="str">
        <f>_xlfn.XLOOKUP(P300,unique_list!F:F,unique_list!Q:Q)</f>
        <v>A-1.5-028</v>
      </c>
      <c r="W300" s="1364"/>
      <c r="X300" s="1364"/>
      <c r="Y300" s="1272">
        <f>O300-_xlfn.XLOOKUP(P300,'Section A - Public Patients'!T:T,'Section A - Public Patients'!K:K)</f>
        <v>0</v>
      </c>
      <c r="Z300" s="1212" t="str">
        <f t="shared" si="30"/>
        <v>A</v>
      </c>
    </row>
    <row r="301" spans="1:26" x14ac:dyDescent="0.25">
      <c r="A301" s="1429" t="s">
        <v>6180</v>
      </c>
      <c r="B301" s="1280"/>
      <c r="C301" s="1279" t="str">
        <f t="shared" si="26"/>
        <v>A</v>
      </c>
      <c r="D301" s="1279" t="s">
        <v>420</v>
      </c>
      <c r="E301" s="1279" t="s">
        <v>6039</v>
      </c>
      <c r="F301" s="1279">
        <v>90006426</v>
      </c>
      <c r="G301" s="1328">
        <f t="shared" si="27"/>
        <v>45474</v>
      </c>
      <c r="H301" s="1328">
        <f t="shared" si="28"/>
        <v>45838</v>
      </c>
      <c r="I301" s="1342" t="s">
        <v>5665</v>
      </c>
      <c r="O301" s="1330">
        <f t="shared" si="29"/>
        <v>1147.9000000000001</v>
      </c>
      <c r="P301" s="1305" t="s">
        <v>4573</v>
      </c>
      <c r="Q301" s="1279" t="str">
        <f>_xlfn.XLOOKUP(P301,unique_list!F:F,unique_list!P:P)</f>
        <v>LINKED</v>
      </c>
      <c r="R301" s="1318" t="str">
        <f>_xlfn.XLOOKUP(P301,unique_list!F:F,unique_list!Q:Q)</f>
        <v>A-1.5-029</v>
      </c>
      <c r="W301" s="1364"/>
      <c r="X301" s="1364"/>
      <c r="Y301" s="1272">
        <f>O301-_xlfn.XLOOKUP(P301,'Section A - Public Patients'!T:T,'Section A - Public Patients'!K:K)</f>
        <v>0</v>
      </c>
      <c r="Z301" s="1212" t="str">
        <f t="shared" si="30"/>
        <v>A</v>
      </c>
    </row>
    <row r="302" spans="1:26" x14ac:dyDescent="0.25">
      <c r="A302" s="1429" t="s">
        <v>6180</v>
      </c>
      <c r="B302" s="1280"/>
      <c r="C302" s="1279" t="str">
        <f t="shared" si="26"/>
        <v>A</v>
      </c>
      <c r="D302" s="1279" t="s">
        <v>422</v>
      </c>
      <c r="E302" s="1279" t="s">
        <v>6039</v>
      </c>
      <c r="F302" s="1279">
        <v>90007277</v>
      </c>
      <c r="G302" s="1328">
        <f t="shared" si="27"/>
        <v>45474</v>
      </c>
      <c r="H302" s="1328">
        <f t="shared" si="28"/>
        <v>45838</v>
      </c>
      <c r="I302" s="1342" t="s">
        <v>5665</v>
      </c>
      <c r="O302" s="1330">
        <f t="shared" si="29"/>
        <v>2886.8</v>
      </c>
      <c r="P302" s="1305" t="s">
        <v>4574</v>
      </c>
      <c r="Q302" s="1279" t="str">
        <f>_xlfn.XLOOKUP(P302,unique_list!F:F,unique_list!P:P)</f>
        <v>LINKED</v>
      </c>
      <c r="R302" s="1318" t="str">
        <f>_xlfn.XLOOKUP(P302,unique_list!F:F,unique_list!Q:Q)</f>
        <v>A-1.5-030</v>
      </c>
      <c r="W302" s="1364"/>
      <c r="X302" s="1364"/>
      <c r="Y302" s="1272">
        <f>O302-_xlfn.XLOOKUP(P302,'Section A - Public Patients'!T:T,'Section A - Public Patients'!K:K)</f>
        <v>0</v>
      </c>
      <c r="Z302" s="1212" t="str">
        <f t="shared" si="30"/>
        <v>A</v>
      </c>
    </row>
    <row r="303" spans="1:26" x14ac:dyDescent="0.25">
      <c r="A303" s="1429" t="s">
        <v>6180</v>
      </c>
      <c r="B303" s="1280"/>
      <c r="C303" s="1279" t="str">
        <f t="shared" si="26"/>
        <v>A</v>
      </c>
      <c r="D303" s="1279" t="s">
        <v>2655</v>
      </c>
      <c r="E303" s="1279" t="s">
        <v>2632</v>
      </c>
      <c r="F303" s="1279">
        <v>90006001</v>
      </c>
      <c r="G303" s="1328">
        <f t="shared" si="27"/>
        <v>45474</v>
      </c>
      <c r="H303" s="1328">
        <f t="shared" si="28"/>
        <v>45838</v>
      </c>
      <c r="I303" s="1342" t="s">
        <v>5665</v>
      </c>
      <c r="O303" s="1330">
        <f t="shared" si="29"/>
        <v>2510.5500000000002</v>
      </c>
      <c r="P303" s="1305" t="s">
        <v>4585</v>
      </c>
      <c r="Q303" s="1279" t="str">
        <f>_xlfn.XLOOKUP(P303,unique_list!F:F,unique_list!P:P)</f>
        <v>LINKED</v>
      </c>
      <c r="R303" s="1318" t="str">
        <f>_xlfn.XLOOKUP(P303,unique_list!F:F,unique_list!Q:Q)</f>
        <v>A-1.5-001</v>
      </c>
      <c r="W303" s="1364"/>
      <c r="X303" s="1364"/>
      <c r="Y303" s="1272">
        <f>O303-_xlfn.XLOOKUP(P303,'Section A - Public Patients'!T:T,'Section A - Public Patients'!K:K)</f>
        <v>0</v>
      </c>
      <c r="Z303" s="1212" t="str">
        <f t="shared" si="30"/>
        <v>A</v>
      </c>
    </row>
    <row r="304" spans="1:26" x14ac:dyDescent="0.25">
      <c r="A304" s="1429" t="s">
        <v>6180</v>
      </c>
      <c r="B304" s="1280"/>
      <c r="C304" s="1279" t="str">
        <f t="shared" si="26"/>
        <v>A</v>
      </c>
      <c r="D304" s="1279" t="s">
        <v>2656</v>
      </c>
      <c r="E304" s="1279" t="s">
        <v>2633</v>
      </c>
      <c r="F304" s="1279">
        <v>90007278</v>
      </c>
      <c r="G304" s="1328">
        <f t="shared" si="27"/>
        <v>45474</v>
      </c>
      <c r="H304" s="1328">
        <f t="shared" si="28"/>
        <v>45838</v>
      </c>
      <c r="I304" s="1342" t="s">
        <v>5665</v>
      </c>
      <c r="O304" s="1330">
        <f t="shared" si="29"/>
        <v>2121.5500000000002</v>
      </c>
      <c r="P304" s="1305" t="s">
        <v>4586</v>
      </c>
      <c r="Q304" s="1279" t="str">
        <f>_xlfn.XLOOKUP(P304,unique_list!F:F,unique_list!P:P)</f>
        <v>LINKED</v>
      </c>
      <c r="R304" s="1318" t="str">
        <f>_xlfn.XLOOKUP(P304,unique_list!F:F,unique_list!Q:Q)</f>
        <v>A-1.5-002</v>
      </c>
      <c r="W304" s="1364"/>
      <c r="X304" s="1364"/>
      <c r="Y304" s="1272">
        <f>O304-_xlfn.XLOOKUP(P304,'Section A - Public Patients'!T:T,'Section A - Public Patients'!K:K)</f>
        <v>0</v>
      </c>
      <c r="Z304" s="1212" t="str">
        <f t="shared" si="30"/>
        <v>A</v>
      </c>
    </row>
    <row r="305" spans="1:26" x14ac:dyDescent="0.25">
      <c r="A305" s="1429" t="s">
        <v>6180</v>
      </c>
      <c r="B305" s="1280"/>
      <c r="C305" s="1279" t="str">
        <f t="shared" si="26"/>
        <v>A</v>
      </c>
      <c r="D305" s="1279" t="s">
        <v>2657</v>
      </c>
      <c r="E305" s="1279" t="s">
        <v>2634</v>
      </c>
      <c r="F305" s="1279">
        <v>90006427</v>
      </c>
      <c r="G305" s="1328">
        <f t="shared" si="27"/>
        <v>45474</v>
      </c>
      <c r="H305" s="1328">
        <f t="shared" si="28"/>
        <v>45838</v>
      </c>
      <c r="I305" s="1342" t="s">
        <v>5665</v>
      </c>
      <c r="O305" s="1330">
        <f t="shared" si="29"/>
        <v>4228.6000000000004</v>
      </c>
      <c r="P305" s="1305" t="s">
        <v>4587</v>
      </c>
      <c r="Q305" s="1279" t="str">
        <f>_xlfn.XLOOKUP(P305,unique_list!F:F,unique_list!P:P)</f>
        <v>LINKED</v>
      </c>
      <c r="R305" s="1318" t="str">
        <f>_xlfn.XLOOKUP(P305,unique_list!F:F,unique_list!Q:Q)</f>
        <v>A-1.5-003</v>
      </c>
      <c r="W305" s="1364"/>
      <c r="X305" s="1364"/>
      <c r="Y305" s="1272">
        <f>O305-_xlfn.XLOOKUP(P305,'Section A - Public Patients'!T:T,'Section A - Public Patients'!K:K)</f>
        <v>0</v>
      </c>
      <c r="Z305" s="1212" t="str">
        <f t="shared" si="30"/>
        <v>A</v>
      </c>
    </row>
    <row r="306" spans="1:26" x14ac:dyDescent="0.25">
      <c r="A306" s="1429" t="s">
        <v>6180</v>
      </c>
      <c r="B306" s="1280"/>
      <c r="C306" s="1279" t="str">
        <f t="shared" si="26"/>
        <v>A</v>
      </c>
      <c r="D306" s="1279" t="s">
        <v>2658</v>
      </c>
      <c r="E306" s="1279" t="s">
        <v>2635</v>
      </c>
      <c r="F306" s="1279">
        <v>90007279</v>
      </c>
      <c r="G306" s="1328">
        <f t="shared" si="27"/>
        <v>45474</v>
      </c>
      <c r="H306" s="1328">
        <f t="shared" si="28"/>
        <v>45838</v>
      </c>
      <c r="I306" s="1342" t="s">
        <v>5665</v>
      </c>
      <c r="O306" s="1330">
        <f t="shared" si="29"/>
        <v>3985.9</v>
      </c>
      <c r="P306" s="1305" t="s">
        <v>4588</v>
      </c>
      <c r="Q306" s="1279" t="str">
        <f>_xlfn.XLOOKUP(P306,unique_list!F:F,unique_list!P:P)</f>
        <v>LINKED</v>
      </c>
      <c r="R306" s="1318" t="str">
        <f>_xlfn.XLOOKUP(P306,unique_list!F:F,unique_list!Q:Q)</f>
        <v>A-1.5-004</v>
      </c>
      <c r="W306" s="1364"/>
      <c r="X306" s="1364"/>
      <c r="Y306" s="1272">
        <f>O306-_xlfn.XLOOKUP(P306,'Section A - Public Patients'!T:T,'Section A - Public Patients'!K:K)</f>
        <v>0</v>
      </c>
      <c r="Z306" s="1212" t="str">
        <f t="shared" si="30"/>
        <v>A</v>
      </c>
    </row>
    <row r="307" spans="1:26" x14ac:dyDescent="0.25">
      <c r="A307" s="1429" t="s">
        <v>6180</v>
      </c>
      <c r="B307" s="1280"/>
      <c r="C307" s="1279" t="str">
        <f t="shared" si="26"/>
        <v>A</v>
      </c>
      <c r="D307" s="1279" t="s">
        <v>2659</v>
      </c>
      <c r="E307" s="1279" t="s">
        <v>2636</v>
      </c>
      <c r="F307" s="1279">
        <v>90005682</v>
      </c>
      <c r="G307" s="1328">
        <f t="shared" si="27"/>
        <v>45474</v>
      </c>
      <c r="H307" s="1328">
        <f t="shared" si="28"/>
        <v>45838</v>
      </c>
      <c r="I307" s="1342" t="s">
        <v>5665</v>
      </c>
      <c r="O307" s="1330">
        <f t="shared" si="29"/>
        <v>6321.1</v>
      </c>
      <c r="P307" s="1305" t="s">
        <v>4589</v>
      </c>
      <c r="Q307" s="1279" t="str">
        <f>_xlfn.XLOOKUP(P307,unique_list!F:F,unique_list!P:P)</f>
        <v>LINKED</v>
      </c>
      <c r="R307" s="1318" t="str">
        <f>_xlfn.XLOOKUP(P307,unique_list!F:F,unique_list!Q:Q)</f>
        <v>A-1.5-005</v>
      </c>
      <c r="W307" s="1364"/>
      <c r="X307" s="1364"/>
      <c r="Y307" s="1272">
        <f>O307-_xlfn.XLOOKUP(P307,'Section A - Public Patients'!T:T,'Section A - Public Patients'!K:K)</f>
        <v>0</v>
      </c>
      <c r="Z307" s="1212" t="str">
        <f t="shared" si="30"/>
        <v>A</v>
      </c>
    </row>
    <row r="308" spans="1:26" x14ac:dyDescent="0.25">
      <c r="A308" s="1429" t="s">
        <v>6180</v>
      </c>
      <c r="B308" s="1280"/>
      <c r="C308" s="1279" t="str">
        <f t="shared" si="26"/>
        <v>A</v>
      </c>
      <c r="D308" s="1279" t="s">
        <v>2660</v>
      </c>
      <c r="E308" s="1279" t="s">
        <v>2637</v>
      </c>
      <c r="F308" s="1279">
        <v>90007280</v>
      </c>
      <c r="G308" s="1328">
        <f t="shared" si="27"/>
        <v>45474</v>
      </c>
      <c r="H308" s="1328">
        <f t="shared" si="28"/>
        <v>45838</v>
      </c>
      <c r="I308" s="1342" t="s">
        <v>5665</v>
      </c>
      <c r="O308" s="1330">
        <f t="shared" si="29"/>
        <v>5885.75</v>
      </c>
      <c r="P308" s="1305" t="s">
        <v>4590</v>
      </c>
      <c r="Q308" s="1279" t="str">
        <f>_xlfn.XLOOKUP(P308,unique_list!F:F,unique_list!P:P)</f>
        <v>LINKED</v>
      </c>
      <c r="R308" s="1318" t="str">
        <f>_xlfn.XLOOKUP(P308,unique_list!F:F,unique_list!Q:Q)</f>
        <v>A-1.5-006</v>
      </c>
      <c r="W308" s="1364"/>
      <c r="X308" s="1364"/>
      <c r="Y308" s="1272">
        <f>O308-_xlfn.XLOOKUP(P308,'Section A - Public Patients'!T:T,'Section A - Public Patients'!K:K)</f>
        <v>0</v>
      </c>
      <c r="Z308" s="1212" t="str">
        <f t="shared" si="30"/>
        <v>A</v>
      </c>
    </row>
    <row r="309" spans="1:26" x14ac:dyDescent="0.25">
      <c r="A309" s="1429" t="s">
        <v>6180</v>
      </c>
      <c r="B309" s="1280"/>
      <c r="C309" s="1279" t="str">
        <f t="shared" si="26"/>
        <v>A</v>
      </c>
      <c r="D309" s="1279" t="s">
        <v>2661</v>
      </c>
      <c r="E309" s="1279" t="s">
        <v>2638</v>
      </c>
      <c r="F309" s="1279">
        <v>90006428</v>
      </c>
      <c r="G309" s="1328">
        <f t="shared" si="27"/>
        <v>45474</v>
      </c>
      <c r="H309" s="1328">
        <f t="shared" si="28"/>
        <v>45838</v>
      </c>
      <c r="I309" s="1342" t="s">
        <v>5665</v>
      </c>
      <c r="O309" s="1330">
        <f t="shared" si="29"/>
        <v>1319.15</v>
      </c>
      <c r="P309" s="1305" t="s">
        <v>4591</v>
      </c>
      <c r="Q309" s="1279" t="str">
        <f>_xlfn.XLOOKUP(P309,unique_list!F:F,unique_list!P:P)</f>
        <v>LINKED</v>
      </c>
      <c r="R309" s="1318" t="str">
        <f>_xlfn.XLOOKUP(P309,unique_list!F:F,unique_list!Q:Q)</f>
        <v>A-1.5-007</v>
      </c>
      <c r="W309" s="1364"/>
      <c r="X309" s="1364"/>
      <c r="Y309" s="1272">
        <f>O309-_xlfn.XLOOKUP(P309,'Section A - Public Patients'!T:T,'Section A - Public Patients'!K:K)</f>
        <v>0</v>
      </c>
      <c r="Z309" s="1212" t="str">
        <f t="shared" si="30"/>
        <v>A</v>
      </c>
    </row>
    <row r="310" spans="1:26" x14ac:dyDescent="0.25">
      <c r="A310" s="1429" t="s">
        <v>6180</v>
      </c>
      <c r="B310" s="1280"/>
      <c r="C310" s="1279" t="str">
        <f t="shared" si="26"/>
        <v>A</v>
      </c>
      <c r="D310" s="1279" t="s">
        <v>2662</v>
      </c>
      <c r="E310" s="1279" t="s">
        <v>2639</v>
      </c>
      <c r="F310" s="1279">
        <v>90007281</v>
      </c>
      <c r="G310" s="1328">
        <f t="shared" si="27"/>
        <v>45474</v>
      </c>
      <c r="H310" s="1328">
        <f t="shared" si="28"/>
        <v>45838</v>
      </c>
      <c r="I310" s="1342" t="s">
        <v>5665</v>
      </c>
      <c r="O310" s="1330">
        <f t="shared" si="29"/>
        <v>1143.8500000000001</v>
      </c>
      <c r="P310" s="1305" t="s">
        <v>4592</v>
      </c>
      <c r="Q310" s="1279" t="str">
        <f>_xlfn.XLOOKUP(P310,unique_list!F:F,unique_list!P:P)</f>
        <v>LINKED</v>
      </c>
      <c r="R310" s="1318" t="str">
        <f>_xlfn.XLOOKUP(P310,unique_list!F:F,unique_list!Q:Q)</f>
        <v>A-1.5-008</v>
      </c>
      <c r="W310" s="1364"/>
      <c r="X310" s="1364"/>
      <c r="Y310" s="1272">
        <f>O310-_xlfn.XLOOKUP(P310,'Section A - Public Patients'!T:T,'Section A - Public Patients'!K:K)</f>
        <v>0</v>
      </c>
      <c r="Z310" s="1212" t="str">
        <f t="shared" si="30"/>
        <v>A</v>
      </c>
    </row>
    <row r="311" spans="1:26" x14ac:dyDescent="0.25">
      <c r="A311" s="1429" t="s">
        <v>6180</v>
      </c>
      <c r="B311" s="1280"/>
      <c r="C311" s="1279" t="str">
        <f t="shared" si="26"/>
        <v>A</v>
      </c>
      <c r="D311" s="1279" t="s">
        <v>2663</v>
      </c>
      <c r="E311" s="1279" t="s">
        <v>2640</v>
      </c>
      <c r="F311" s="1279">
        <v>90006002</v>
      </c>
      <c r="G311" s="1328">
        <f t="shared" si="27"/>
        <v>45474</v>
      </c>
      <c r="H311" s="1328">
        <f t="shared" si="28"/>
        <v>45838</v>
      </c>
      <c r="I311" s="1342" t="s">
        <v>5665</v>
      </c>
      <c r="O311" s="1330">
        <f t="shared" si="29"/>
        <v>4339.55</v>
      </c>
      <c r="P311" s="1305" t="s">
        <v>4593</v>
      </c>
      <c r="Q311" s="1279" t="str">
        <f>_xlfn.XLOOKUP(P311,unique_list!F:F,unique_list!P:P)</f>
        <v>LINKED</v>
      </c>
      <c r="R311" s="1318" t="str">
        <f>_xlfn.XLOOKUP(P311,unique_list!F:F,unique_list!Q:Q)</f>
        <v>A-1.5-009</v>
      </c>
      <c r="W311" s="1364"/>
      <c r="X311" s="1364"/>
      <c r="Y311" s="1272">
        <f>O311-_xlfn.XLOOKUP(P311,'Section A - Public Patients'!T:T,'Section A - Public Patients'!K:K)</f>
        <v>0</v>
      </c>
      <c r="Z311" s="1212" t="str">
        <f t="shared" si="30"/>
        <v>A</v>
      </c>
    </row>
    <row r="312" spans="1:26" x14ac:dyDescent="0.25">
      <c r="A312" s="1429" t="s">
        <v>6180</v>
      </c>
      <c r="B312" s="1280"/>
      <c r="C312" s="1279" t="str">
        <f t="shared" si="26"/>
        <v>A</v>
      </c>
      <c r="D312" s="1279" t="s">
        <v>2664</v>
      </c>
      <c r="E312" s="1279" t="s">
        <v>2641</v>
      </c>
      <c r="F312" s="1279">
        <v>90007282</v>
      </c>
      <c r="G312" s="1328">
        <f t="shared" si="27"/>
        <v>45474</v>
      </c>
      <c r="H312" s="1328">
        <f t="shared" si="28"/>
        <v>45838</v>
      </c>
      <c r="I312" s="1342" t="s">
        <v>5665</v>
      </c>
      <c r="O312" s="1330">
        <f t="shared" si="29"/>
        <v>3985.9</v>
      </c>
      <c r="P312" s="1305" t="s">
        <v>4594</v>
      </c>
      <c r="Q312" s="1279" t="str">
        <f>_xlfn.XLOOKUP(P312,unique_list!F:F,unique_list!P:P)</f>
        <v>LINKED</v>
      </c>
      <c r="R312" s="1318" t="str">
        <f>_xlfn.XLOOKUP(P312,unique_list!F:F,unique_list!Q:Q)</f>
        <v>A-1.5-004</v>
      </c>
      <c r="W312" s="1364"/>
      <c r="X312" s="1364"/>
      <c r="Y312" s="1272">
        <f>O312-_xlfn.XLOOKUP(P312,'Section A - Public Patients'!T:T,'Section A - Public Patients'!K:K)</f>
        <v>0</v>
      </c>
      <c r="Z312" s="1212" t="str">
        <f t="shared" si="30"/>
        <v>A</v>
      </c>
    </row>
    <row r="313" spans="1:26" x14ac:dyDescent="0.25">
      <c r="A313" s="1429" t="s">
        <v>6180</v>
      </c>
      <c r="B313" s="1280"/>
      <c r="C313" s="1279" t="str">
        <f t="shared" si="26"/>
        <v>A</v>
      </c>
      <c r="D313" s="1279" t="s">
        <v>2665</v>
      </c>
      <c r="E313" s="1279" t="s">
        <v>2642</v>
      </c>
      <c r="F313" s="1279">
        <v>90006429</v>
      </c>
      <c r="G313" s="1328">
        <f t="shared" si="27"/>
        <v>45474</v>
      </c>
      <c r="H313" s="1328">
        <f t="shared" si="28"/>
        <v>45838</v>
      </c>
      <c r="I313" s="1342" t="s">
        <v>5665</v>
      </c>
      <c r="O313" s="1330">
        <f t="shared" si="29"/>
        <v>1179.8</v>
      </c>
      <c r="P313" s="1305" t="s">
        <v>4595</v>
      </c>
      <c r="Q313" s="1279" t="str">
        <f>_xlfn.XLOOKUP(P313,unique_list!F:F,unique_list!P:P)</f>
        <v>LINKED</v>
      </c>
      <c r="R313" s="1318" t="str">
        <f>_xlfn.XLOOKUP(P313,unique_list!F:F,unique_list!Q:Q)</f>
        <v>A-1.5-011</v>
      </c>
      <c r="W313" s="1364"/>
      <c r="X313" s="1364"/>
      <c r="Y313" s="1272">
        <f>O313-_xlfn.XLOOKUP(P313,'Section A - Public Patients'!T:T,'Section A - Public Patients'!K:K)</f>
        <v>0</v>
      </c>
      <c r="Z313" s="1212" t="str">
        <f t="shared" si="30"/>
        <v>A</v>
      </c>
    </row>
    <row r="314" spans="1:26" x14ac:dyDescent="0.25">
      <c r="A314" s="1429" t="s">
        <v>6180</v>
      </c>
      <c r="B314" s="1280"/>
      <c r="C314" s="1279" t="str">
        <f t="shared" si="26"/>
        <v>A</v>
      </c>
      <c r="D314" s="1279" t="s">
        <v>2666</v>
      </c>
      <c r="E314" s="1279" t="s">
        <v>2643</v>
      </c>
      <c r="F314" s="1279">
        <v>90007283</v>
      </c>
      <c r="G314" s="1328">
        <f t="shared" si="27"/>
        <v>45474</v>
      </c>
      <c r="H314" s="1328">
        <f t="shared" si="28"/>
        <v>45838</v>
      </c>
      <c r="I314" s="1342" t="s">
        <v>5665</v>
      </c>
      <c r="O314" s="1330">
        <f t="shared" si="29"/>
        <v>1179.8</v>
      </c>
      <c r="P314" s="1305" t="s">
        <v>4596</v>
      </c>
      <c r="Q314" s="1279" t="str">
        <f>_xlfn.XLOOKUP(P314,unique_list!F:F,unique_list!P:P)</f>
        <v>LINKED</v>
      </c>
      <c r="R314" s="1318" t="str">
        <f>_xlfn.XLOOKUP(P314,unique_list!F:F,unique_list!Q:Q)</f>
        <v>A-1.5-011</v>
      </c>
      <c r="W314" s="1364"/>
      <c r="X314" s="1364"/>
      <c r="Y314" s="1272">
        <f>O314-_xlfn.XLOOKUP(P314,'Section A - Public Patients'!T:T,'Section A - Public Patients'!K:K)</f>
        <v>0</v>
      </c>
      <c r="Z314" s="1212" t="str">
        <f t="shared" si="30"/>
        <v>A</v>
      </c>
    </row>
    <row r="315" spans="1:26" x14ac:dyDescent="0.25">
      <c r="A315" s="1429" t="s">
        <v>6180</v>
      </c>
      <c r="B315" s="1280"/>
      <c r="C315" s="1279" t="str">
        <f t="shared" si="26"/>
        <v>A</v>
      </c>
      <c r="D315" s="1279" t="s">
        <v>2667</v>
      </c>
      <c r="E315" s="1279" t="s">
        <v>2644</v>
      </c>
      <c r="F315" s="1279">
        <v>90005789</v>
      </c>
      <c r="G315" s="1328">
        <f t="shared" si="27"/>
        <v>45474</v>
      </c>
      <c r="H315" s="1328">
        <f t="shared" si="28"/>
        <v>45838</v>
      </c>
      <c r="I315" s="1342" t="s">
        <v>5665</v>
      </c>
      <c r="O315" s="1330">
        <f t="shared" si="29"/>
        <v>2133.75</v>
      </c>
      <c r="P315" s="1305" t="s">
        <v>4597</v>
      </c>
      <c r="Q315" s="1279" t="str">
        <f>_xlfn.XLOOKUP(P315,unique_list!F:F,unique_list!P:P)</f>
        <v>LINKED</v>
      </c>
      <c r="R315" s="1318" t="str">
        <f>_xlfn.XLOOKUP(P315,unique_list!F:F,unique_list!Q:Q)</f>
        <v>A-1.5-013</v>
      </c>
      <c r="W315" s="1364"/>
      <c r="X315" s="1364"/>
      <c r="Y315" s="1272">
        <f>O315-_xlfn.XLOOKUP(P315,'Section A - Public Patients'!T:T,'Section A - Public Patients'!K:K)</f>
        <v>0</v>
      </c>
      <c r="Z315" s="1212" t="str">
        <f t="shared" si="30"/>
        <v>A</v>
      </c>
    </row>
    <row r="316" spans="1:26" x14ac:dyDescent="0.25">
      <c r="A316" s="1429" t="s">
        <v>6180</v>
      </c>
      <c r="B316" s="1280"/>
      <c r="C316" s="1279" t="str">
        <f t="shared" si="26"/>
        <v>A</v>
      </c>
      <c r="D316" s="1279" t="s">
        <v>2668</v>
      </c>
      <c r="E316" s="1279" t="s">
        <v>2645</v>
      </c>
      <c r="F316" s="1279">
        <v>90007284</v>
      </c>
      <c r="G316" s="1328">
        <f t="shared" si="27"/>
        <v>45474</v>
      </c>
      <c r="H316" s="1328">
        <f t="shared" si="28"/>
        <v>45838</v>
      </c>
      <c r="I316" s="1342" t="s">
        <v>5665</v>
      </c>
      <c r="O316" s="1330">
        <f t="shared" si="29"/>
        <v>2133.75</v>
      </c>
      <c r="P316" s="1305" t="s">
        <v>4598</v>
      </c>
      <c r="Q316" s="1279" t="str">
        <f>_xlfn.XLOOKUP(P316,unique_list!F:F,unique_list!P:P)</f>
        <v>LINKED</v>
      </c>
      <c r="R316" s="1318" t="str">
        <f>_xlfn.XLOOKUP(P316,unique_list!F:F,unique_list!Q:Q)</f>
        <v>A-1.5-013</v>
      </c>
      <c r="W316" s="1364"/>
      <c r="X316" s="1364"/>
      <c r="Y316" s="1272">
        <f>O316-_xlfn.XLOOKUP(P316,'Section A - Public Patients'!T:T,'Section A - Public Patients'!K:K)</f>
        <v>0</v>
      </c>
      <c r="Z316" s="1212" t="str">
        <f t="shared" si="30"/>
        <v>A</v>
      </c>
    </row>
    <row r="317" spans="1:26" x14ac:dyDescent="0.25">
      <c r="A317" s="1429" t="s">
        <v>6180</v>
      </c>
      <c r="B317" s="1280"/>
      <c r="C317" s="1279" t="str">
        <f t="shared" si="26"/>
        <v>A</v>
      </c>
      <c r="D317" s="1279" t="s">
        <v>2669</v>
      </c>
      <c r="E317" s="1279" t="s">
        <v>2646</v>
      </c>
      <c r="F317" s="1279">
        <v>90006430</v>
      </c>
      <c r="G317" s="1328">
        <f t="shared" si="27"/>
        <v>45474</v>
      </c>
      <c r="H317" s="1328">
        <f t="shared" si="28"/>
        <v>45838</v>
      </c>
      <c r="I317" s="1342" t="s">
        <v>5665</v>
      </c>
      <c r="O317" s="1330">
        <f t="shared" si="29"/>
        <v>4066.55</v>
      </c>
      <c r="P317" s="1305" t="s">
        <v>4599</v>
      </c>
      <c r="Q317" s="1279" t="str">
        <f>_xlfn.XLOOKUP(P317,unique_list!F:F,unique_list!P:P)</f>
        <v>LINKED</v>
      </c>
      <c r="R317" s="1318" t="str">
        <f>_xlfn.XLOOKUP(P317,unique_list!F:F,unique_list!Q:Q)</f>
        <v>A-1.5-019</v>
      </c>
      <c r="W317" s="1364"/>
      <c r="X317" s="1364"/>
      <c r="Y317" s="1272">
        <f>O317-_xlfn.XLOOKUP(P317,'Section A - Public Patients'!T:T,'Section A - Public Patients'!K:K)</f>
        <v>0</v>
      </c>
      <c r="Z317" s="1212" t="str">
        <f t="shared" si="30"/>
        <v>A</v>
      </c>
    </row>
    <row r="318" spans="1:26" x14ac:dyDescent="0.25">
      <c r="A318" s="1429" t="s">
        <v>6180</v>
      </c>
      <c r="B318" s="1280"/>
      <c r="C318" s="1279" t="str">
        <f t="shared" si="26"/>
        <v>A</v>
      </c>
      <c r="D318" s="1279" t="s">
        <v>2670</v>
      </c>
      <c r="E318" s="1279" t="s">
        <v>2647</v>
      </c>
      <c r="F318" s="1279">
        <v>90007285</v>
      </c>
      <c r="G318" s="1328">
        <f t="shared" si="27"/>
        <v>45474</v>
      </c>
      <c r="H318" s="1328">
        <f t="shared" si="28"/>
        <v>45838</v>
      </c>
      <c r="I318" s="1342" t="s">
        <v>5665</v>
      </c>
      <c r="O318" s="1330">
        <f t="shared" si="29"/>
        <v>3879.1000000000004</v>
      </c>
      <c r="P318" s="1305" t="s">
        <v>4600</v>
      </c>
      <c r="Q318" s="1279" t="str">
        <f>_xlfn.XLOOKUP(P318,unique_list!F:F,unique_list!P:P)</f>
        <v>LINKED</v>
      </c>
      <c r="R318" s="1318" t="str">
        <f>_xlfn.XLOOKUP(P318,unique_list!F:F,unique_list!Q:Q)</f>
        <v>A-1.5-020</v>
      </c>
      <c r="W318" s="1364"/>
      <c r="X318" s="1364"/>
      <c r="Y318" s="1272">
        <f>O318-_xlfn.XLOOKUP(P318,'Section A - Public Patients'!T:T,'Section A - Public Patients'!K:K)</f>
        <v>0</v>
      </c>
      <c r="Z318" s="1212" t="str">
        <f t="shared" si="30"/>
        <v>A</v>
      </c>
    </row>
    <row r="319" spans="1:26" x14ac:dyDescent="0.25">
      <c r="A319" s="1429" t="s">
        <v>6180</v>
      </c>
      <c r="B319" s="1280"/>
      <c r="C319" s="1279" t="str">
        <f t="shared" si="26"/>
        <v>A</v>
      </c>
      <c r="D319" s="1279" t="s">
        <v>2671</v>
      </c>
      <c r="E319" s="1279" t="s">
        <v>2648</v>
      </c>
      <c r="F319" s="1279">
        <v>90006003</v>
      </c>
      <c r="G319" s="1328">
        <f t="shared" si="27"/>
        <v>45474</v>
      </c>
      <c r="H319" s="1328">
        <f t="shared" si="28"/>
        <v>45838</v>
      </c>
      <c r="I319" s="1342" t="s">
        <v>5665</v>
      </c>
      <c r="O319" s="1330">
        <f t="shared" si="29"/>
        <v>4066.55</v>
      </c>
      <c r="P319" s="1305" t="s">
        <v>4601</v>
      </c>
      <c r="Q319" s="1279" t="str">
        <f>_xlfn.XLOOKUP(P319,unique_list!F:F,unique_list!P:P)</f>
        <v>LINKED</v>
      </c>
      <c r="R319" s="1318" t="str">
        <f>_xlfn.XLOOKUP(P319,unique_list!F:F,unique_list!Q:Q)</f>
        <v>A-1.5-019</v>
      </c>
      <c r="W319" s="1364"/>
      <c r="X319" s="1364"/>
      <c r="Y319" s="1272">
        <f>O319-_xlfn.XLOOKUP(P319,'Section A - Public Patients'!T:T,'Section A - Public Patients'!K:K)</f>
        <v>0</v>
      </c>
      <c r="Z319" s="1212" t="str">
        <f t="shared" si="30"/>
        <v>A</v>
      </c>
    </row>
    <row r="320" spans="1:26" x14ac:dyDescent="0.25">
      <c r="A320" s="1429" t="s">
        <v>6180</v>
      </c>
      <c r="B320" s="1280"/>
      <c r="C320" s="1279" t="str">
        <f t="shared" si="26"/>
        <v>A</v>
      </c>
      <c r="D320" s="1279" t="s">
        <v>2672</v>
      </c>
      <c r="E320" s="1279" t="s">
        <v>2649</v>
      </c>
      <c r="F320" s="1279">
        <v>90007286</v>
      </c>
      <c r="G320" s="1328">
        <f t="shared" si="27"/>
        <v>45474</v>
      </c>
      <c r="H320" s="1328">
        <f t="shared" si="28"/>
        <v>45838</v>
      </c>
      <c r="I320" s="1342" t="s">
        <v>5665</v>
      </c>
      <c r="O320" s="1330">
        <f t="shared" si="29"/>
        <v>3879.1000000000004</v>
      </c>
      <c r="P320" s="1305" t="s">
        <v>4602</v>
      </c>
      <c r="Q320" s="1279" t="str">
        <f>_xlfn.XLOOKUP(P320,unique_list!F:F,unique_list!P:P)</f>
        <v>LINKED</v>
      </c>
      <c r="R320" s="1318" t="str">
        <f>_xlfn.XLOOKUP(P320,unique_list!F:F,unique_list!Q:Q)</f>
        <v>A-1.5-020</v>
      </c>
      <c r="W320" s="1364"/>
      <c r="X320" s="1364"/>
      <c r="Y320" s="1272">
        <f>O320-_xlfn.XLOOKUP(P320,'Section A - Public Patients'!T:T,'Section A - Public Patients'!K:K)</f>
        <v>0</v>
      </c>
      <c r="Z320" s="1212" t="str">
        <f t="shared" si="30"/>
        <v>A</v>
      </c>
    </row>
    <row r="321" spans="1:26" x14ac:dyDescent="0.25">
      <c r="A321" s="1429" t="s">
        <v>6180</v>
      </c>
      <c r="B321" s="1280"/>
      <c r="C321" s="1279" t="str">
        <f t="shared" si="26"/>
        <v>A</v>
      </c>
      <c r="D321" s="1279" t="s">
        <v>2673</v>
      </c>
      <c r="E321" s="1279" t="s">
        <v>2650</v>
      </c>
      <c r="F321" s="1279">
        <v>90006431</v>
      </c>
      <c r="G321" s="1328">
        <f t="shared" si="27"/>
        <v>45474</v>
      </c>
      <c r="H321" s="1328">
        <f t="shared" si="28"/>
        <v>45838</v>
      </c>
      <c r="I321" s="1342" t="s">
        <v>5665</v>
      </c>
      <c r="O321" s="1330">
        <f t="shared" si="29"/>
        <v>1247.1000000000001</v>
      </c>
      <c r="P321" s="1305" t="s">
        <v>4603</v>
      </c>
      <c r="Q321" s="1279" t="str">
        <f>_xlfn.XLOOKUP(P321,unique_list!F:F,unique_list!P:P)</f>
        <v>LINKED</v>
      </c>
      <c r="R321" s="1318" t="str">
        <f>_xlfn.XLOOKUP(P321,unique_list!F:F,unique_list!Q:Q)</f>
        <v>A-1.5-027</v>
      </c>
      <c r="W321" s="1364"/>
      <c r="X321" s="1364"/>
      <c r="Y321" s="1272">
        <f>O321-_xlfn.XLOOKUP(P321,'Section A - Public Patients'!T:T,'Section A - Public Patients'!K:K)</f>
        <v>0</v>
      </c>
      <c r="Z321" s="1212" t="str">
        <f t="shared" si="30"/>
        <v>A</v>
      </c>
    </row>
    <row r="322" spans="1:26" x14ac:dyDescent="0.25">
      <c r="A322" s="1429" t="s">
        <v>6180</v>
      </c>
      <c r="B322" s="1280"/>
      <c r="C322" s="1279" t="str">
        <f t="shared" si="26"/>
        <v>A</v>
      </c>
      <c r="D322" s="1279" t="s">
        <v>2674</v>
      </c>
      <c r="E322" s="1279" t="s">
        <v>2651</v>
      </c>
      <c r="F322" s="1279">
        <v>90007287</v>
      </c>
      <c r="G322" s="1328">
        <f t="shared" si="27"/>
        <v>45474</v>
      </c>
      <c r="H322" s="1328">
        <f t="shared" si="28"/>
        <v>45838</v>
      </c>
      <c r="I322" s="1342" t="s">
        <v>5665</v>
      </c>
      <c r="O322" s="1330">
        <f t="shared" si="29"/>
        <v>1069.5</v>
      </c>
      <c r="P322" s="1305" t="s">
        <v>4604</v>
      </c>
      <c r="Q322" s="1279" t="str">
        <f>_xlfn.XLOOKUP(P322,unique_list!F:F,unique_list!P:P)</f>
        <v>LINKED</v>
      </c>
      <c r="R322" s="1318" t="str">
        <f>_xlfn.XLOOKUP(P322,unique_list!F:F,unique_list!Q:Q)</f>
        <v>A-1.5-028</v>
      </c>
      <c r="W322" s="1364"/>
      <c r="X322" s="1364"/>
      <c r="Y322" s="1272">
        <f>O322-_xlfn.XLOOKUP(P322,'Section A - Public Patients'!T:T,'Section A - Public Patients'!K:K)</f>
        <v>0</v>
      </c>
      <c r="Z322" s="1212" t="str">
        <f t="shared" si="30"/>
        <v>A</v>
      </c>
    </row>
    <row r="323" spans="1:26" x14ac:dyDescent="0.25">
      <c r="A323" s="1429" t="s">
        <v>6180</v>
      </c>
      <c r="B323" s="1280"/>
      <c r="C323" s="1279" t="str">
        <f t="shared" si="26"/>
        <v>A</v>
      </c>
      <c r="D323" s="1279" t="s">
        <v>420</v>
      </c>
      <c r="E323" s="1279" t="s">
        <v>6039</v>
      </c>
      <c r="F323" s="1279">
        <v>90005629</v>
      </c>
      <c r="G323" s="1328">
        <f t="shared" si="27"/>
        <v>45474</v>
      </c>
      <c r="H323" s="1328">
        <f t="shared" si="28"/>
        <v>45838</v>
      </c>
      <c r="I323" s="1342" t="s">
        <v>5665</v>
      </c>
      <c r="O323" s="1330">
        <f t="shared" si="29"/>
        <v>1147.9000000000001</v>
      </c>
      <c r="P323" s="1305" t="s">
        <v>4605</v>
      </c>
      <c r="Q323" s="1279" t="str">
        <f>_xlfn.XLOOKUP(P323,unique_list!F:F,unique_list!P:P)</f>
        <v>LINKED</v>
      </c>
      <c r="R323" s="1318" t="str">
        <f>_xlfn.XLOOKUP(P323,unique_list!F:F,unique_list!Q:Q)</f>
        <v>A-1.5-029</v>
      </c>
      <c r="W323" s="1364"/>
      <c r="X323" s="1364"/>
      <c r="Y323" s="1272">
        <f>O323-_xlfn.XLOOKUP(P323,'Section A - Public Patients'!T:T,'Section A - Public Patients'!K:K)</f>
        <v>0</v>
      </c>
      <c r="Z323" s="1212" t="str">
        <f t="shared" si="30"/>
        <v>A</v>
      </c>
    </row>
    <row r="324" spans="1:26" x14ac:dyDescent="0.25">
      <c r="A324" s="1429" t="s">
        <v>6180</v>
      </c>
      <c r="B324" s="1280"/>
      <c r="C324" s="1279" t="str">
        <f t="shared" si="26"/>
        <v>A</v>
      </c>
      <c r="D324" s="1279" t="s">
        <v>422</v>
      </c>
      <c r="E324" s="1279" t="s">
        <v>6039</v>
      </c>
      <c r="F324" s="1279">
        <v>90007288</v>
      </c>
      <c r="G324" s="1328">
        <f t="shared" si="27"/>
        <v>45474</v>
      </c>
      <c r="H324" s="1328">
        <f t="shared" si="28"/>
        <v>45838</v>
      </c>
      <c r="I324" s="1342" t="s">
        <v>5665</v>
      </c>
      <c r="O324" s="1330">
        <f t="shared" si="29"/>
        <v>2886.8</v>
      </c>
      <c r="P324" s="1305" t="s">
        <v>4606</v>
      </c>
      <c r="Q324" s="1279" t="str">
        <f>_xlfn.XLOOKUP(P324,unique_list!F:F,unique_list!P:P)</f>
        <v>LINKED</v>
      </c>
      <c r="R324" s="1318" t="str">
        <f>_xlfn.XLOOKUP(P324,unique_list!F:F,unique_list!Q:Q)</f>
        <v>A-1.5-030</v>
      </c>
      <c r="W324" s="1364"/>
      <c r="X324" s="1364"/>
      <c r="Y324" s="1272">
        <f>O324-_xlfn.XLOOKUP(P324,'Section A - Public Patients'!T:T,'Section A - Public Patients'!K:K)</f>
        <v>0</v>
      </c>
      <c r="Z324" s="1212" t="str">
        <f t="shared" si="30"/>
        <v>A</v>
      </c>
    </row>
    <row r="325" spans="1:26" x14ac:dyDescent="0.25">
      <c r="A325" s="1429" t="s">
        <v>6180</v>
      </c>
      <c r="B325" s="1280"/>
      <c r="C325" s="1279" t="str">
        <f t="shared" si="26"/>
        <v>A</v>
      </c>
      <c r="D325" s="1279" t="s">
        <v>6184</v>
      </c>
      <c r="E325" s="1279" t="s">
        <v>6039</v>
      </c>
      <c r="F325" s="1279">
        <v>90005965</v>
      </c>
      <c r="G325" s="1328">
        <f t="shared" si="27"/>
        <v>45474</v>
      </c>
      <c r="H325" s="1328">
        <f t="shared" si="28"/>
        <v>45838</v>
      </c>
      <c r="I325" s="1342" t="s">
        <v>5665</v>
      </c>
      <c r="O325" s="1330">
        <f t="shared" si="29"/>
        <v>1485.8000000000002</v>
      </c>
      <c r="P325" s="1305" t="s">
        <v>4619</v>
      </c>
      <c r="Q325" s="1279" t="str">
        <f>_xlfn.XLOOKUP(P325,unique_list!F:F,unique_list!P:P)</f>
        <v>LINKED</v>
      </c>
      <c r="R325" s="1318" t="str">
        <f>_xlfn.XLOOKUP(P325,unique_list!F:F,unique_list!Q:Q)</f>
        <v>A-2.2-001</v>
      </c>
      <c r="W325" s="1364"/>
      <c r="X325" s="1364"/>
      <c r="Y325" s="1272">
        <f>O325-_xlfn.XLOOKUP(P325,'Section A - Public Patients'!T:T,'Section A - Public Patients'!K:K)</f>
        <v>0</v>
      </c>
      <c r="Z325" s="1212" t="str">
        <f t="shared" si="30"/>
        <v>A</v>
      </c>
    </row>
    <row r="326" spans="1:26" x14ac:dyDescent="0.25">
      <c r="A326" s="1429" t="s">
        <v>6180</v>
      </c>
      <c r="B326" s="1280"/>
      <c r="C326" s="1279" t="str">
        <f t="shared" si="26"/>
        <v>A</v>
      </c>
      <c r="D326" s="1279" t="s">
        <v>6185</v>
      </c>
      <c r="E326" s="1279" t="s">
        <v>6039</v>
      </c>
      <c r="F326" s="1279">
        <v>90007134</v>
      </c>
      <c r="G326" s="1328">
        <f t="shared" si="27"/>
        <v>45474</v>
      </c>
      <c r="H326" s="1328">
        <f t="shared" si="28"/>
        <v>45838</v>
      </c>
      <c r="I326" s="1342" t="s">
        <v>5665</v>
      </c>
      <c r="O326" s="1330">
        <f t="shared" si="29"/>
        <v>1251.8500000000001</v>
      </c>
      <c r="P326" s="1305" t="s">
        <v>4620</v>
      </c>
      <c r="Q326" s="1279" t="str">
        <f>_xlfn.XLOOKUP(P326,unique_list!F:F,unique_list!P:P)</f>
        <v>LINKED</v>
      </c>
      <c r="R326" s="1318" t="str">
        <f>_xlfn.XLOOKUP(P326,unique_list!F:F,unique_list!Q:Q)</f>
        <v>A-2.2-002</v>
      </c>
      <c r="W326" s="1364"/>
      <c r="X326" s="1364"/>
      <c r="Y326" s="1272">
        <f>O326-_xlfn.XLOOKUP(P326,'Section A - Public Patients'!T:T,'Section A - Public Patients'!K:K)</f>
        <v>0</v>
      </c>
      <c r="Z326" s="1212" t="str">
        <f t="shared" si="30"/>
        <v>A</v>
      </c>
    </row>
    <row r="327" spans="1:26" x14ac:dyDescent="0.25">
      <c r="A327" s="1429" t="s">
        <v>6180</v>
      </c>
      <c r="B327" s="1280"/>
      <c r="C327" s="1279" t="str">
        <f t="shared" si="26"/>
        <v>A</v>
      </c>
      <c r="D327" s="1279" t="s">
        <v>6186</v>
      </c>
      <c r="E327" s="1279" t="s">
        <v>6039</v>
      </c>
      <c r="F327" s="1279">
        <v>90006355</v>
      </c>
      <c r="G327" s="1328">
        <f t="shared" si="27"/>
        <v>45474</v>
      </c>
      <c r="H327" s="1328">
        <f t="shared" si="28"/>
        <v>45838</v>
      </c>
      <c r="I327" s="1342" t="s">
        <v>5665</v>
      </c>
      <c r="O327" s="1330">
        <f t="shared" si="29"/>
        <v>940.65000000000009</v>
      </c>
      <c r="P327" s="1305" t="s">
        <v>4621</v>
      </c>
      <c r="Q327" s="1279" t="str">
        <f>_xlfn.XLOOKUP(P327,unique_list!F:F,unique_list!P:P)</f>
        <v>LINKED</v>
      </c>
      <c r="R327" s="1318" t="str">
        <f>_xlfn.XLOOKUP(P327,unique_list!F:F,unique_list!Q:Q)</f>
        <v>A-2.2-003</v>
      </c>
      <c r="W327" s="1364"/>
      <c r="X327" s="1364"/>
      <c r="Y327" s="1272">
        <f>O327-_xlfn.XLOOKUP(P327,'Section A - Public Patients'!T:T,'Section A - Public Patients'!K:K)</f>
        <v>0</v>
      </c>
      <c r="Z327" s="1212" t="str">
        <f t="shared" si="30"/>
        <v>A</v>
      </c>
    </row>
    <row r="328" spans="1:26" x14ac:dyDescent="0.25">
      <c r="A328" s="1429" t="s">
        <v>6180</v>
      </c>
      <c r="B328" s="1280"/>
      <c r="C328" s="1279" t="str">
        <f t="shared" si="26"/>
        <v>A</v>
      </c>
      <c r="D328" s="1279" t="s">
        <v>6187</v>
      </c>
      <c r="E328" s="1279" t="s">
        <v>6039</v>
      </c>
      <c r="F328" s="1279">
        <v>90007135</v>
      </c>
      <c r="G328" s="1328">
        <f t="shared" si="27"/>
        <v>45474</v>
      </c>
      <c r="H328" s="1328">
        <f t="shared" si="28"/>
        <v>45838</v>
      </c>
      <c r="I328" s="1342" t="s">
        <v>5665</v>
      </c>
      <c r="O328" s="1330">
        <f t="shared" si="29"/>
        <v>603.30000000000007</v>
      </c>
      <c r="P328" s="1305" t="s">
        <v>4622</v>
      </c>
      <c r="Q328" s="1279" t="str">
        <f>_xlfn.XLOOKUP(P328,unique_list!F:F,unique_list!P:P)</f>
        <v>LINKED</v>
      </c>
      <c r="R328" s="1318" t="str">
        <f>_xlfn.XLOOKUP(P328,unique_list!F:F,unique_list!Q:Q)</f>
        <v>A-2.2-004</v>
      </c>
      <c r="W328" s="1364"/>
      <c r="X328" s="1364"/>
      <c r="Y328" s="1272">
        <f>O328-_xlfn.XLOOKUP(P328,'Section A - Public Patients'!T:T,'Section A - Public Patients'!K:K)</f>
        <v>0</v>
      </c>
      <c r="Z328" s="1212" t="str">
        <f t="shared" si="30"/>
        <v>A</v>
      </c>
    </row>
    <row r="329" spans="1:26" x14ac:dyDescent="0.25">
      <c r="A329" s="1429" t="s">
        <v>6180</v>
      </c>
      <c r="B329" s="1280"/>
      <c r="C329" s="1279" t="str">
        <f t="shared" ref="C329:C393" si="31">LEFT(P329,1)</f>
        <v>A</v>
      </c>
      <c r="D329" s="1279" t="s">
        <v>6188</v>
      </c>
      <c r="E329" s="1279" t="s">
        <v>6039</v>
      </c>
      <c r="F329" s="1279">
        <v>90005673</v>
      </c>
      <c r="G329" s="1328">
        <f t="shared" ref="G329:G393" si="32">$H$3</f>
        <v>45474</v>
      </c>
      <c r="H329" s="1328">
        <f t="shared" ref="H329:H393" si="33">$H$4</f>
        <v>45838</v>
      </c>
      <c r="I329" s="1342" t="s">
        <v>5665</v>
      </c>
      <c r="O329" s="1330">
        <f t="shared" ref="O329:O392" si="34">_xlfn.XLOOKUP(R329,P:P,O:O)</f>
        <v>383.75</v>
      </c>
      <c r="P329" s="1305" t="s">
        <v>4623</v>
      </c>
      <c r="Q329" s="1279" t="str">
        <f>_xlfn.XLOOKUP(P329,unique_list!F:F,unique_list!P:P)</f>
        <v>LINKED</v>
      </c>
      <c r="R329" s="1318" t="str">
        <f>_xlfn.XLOOKUP(P329,unique_list!F:F,unique_list!Q:Q)</f>
        <v>A-2.2-005</v>
      </c>
      <c r="W329" s="1364"/>
      <c r="X329" s="1364"/>
      <c r="Y329" s="1272">
        <f>O329-_xlfn.XLOOKUP(P329,'Section A - Public Patients'!T:T,'Section A - Public Patients'!K:K)</f>
        <v>0</v>
      </c>
      <c r="Z329" s="1212" t="str">
        <f t="shared" si="30"/>
        <v>A</v>
      </c>
    </row>
    <row r="330" spans="1:26" x14ac:dyDescent="0.25">
      <c r="A330" s="1429" t="s">
        <v>6180</v>
      </c>
      <c r="B330" s="1280"/>
      <c r="C330" s="1279" t="str">
        <f t="shared" si="31"/>
        <v>A</v>
      </c>
      <c r="D330" s="1279" t="s">
        <v>6195</v>
      </c>
      <c r="E330" s="1279" t="s">
        <v>6039</v>
      </c>
      <c r="F330" s="1279">
        <v>90008080</v>
      </c>
      <c r="G330" s="1328">
        <f t="shared" si="32"/>
        <v>45474</v>
      </c>
      <c r="H330" s="1328">
        <f t="shared" si="33"/>
        <v>45838</v>
      </c>
      <c r="I330" s="1342" t="s">
        <v>5665</v>
      </c>
      <c r="O330" s="1330">
        <f t="shared" si="34"/>
        <v>416.3</v>
      </c>
      <c r="P330" s="1305" t="s">
        <v>4628</v>
      </c>
      <c r="Q330" s="1279" t="str">
        <f>_xlfn.XLOOKUP(P330,unique_list!F:F,unique_list!P:P)</f>
        <v>LINKED</v>
      </c>
      <c r="R330" s="1318" t="str">
        <f>_xlfn.XLOOKUP(P330,unique_list!F:F,unique_list!Q:Q)</f>
        <v>A-2.3-009</v>
      </c>
      <c r="W330" s="1364"/>
      <c r="X330" s="1364"/>
      <c r="Y330" s="1272">
        <f>O330-_xlfn.XLOOKUP(P330,'Section A - Public Patients'!T:T,'Section A - Public Patients'!K:K)</f>
        <v>0</v>
      </c>
      <c r="Z330" s="1212" t="str">
        <f t="shared" si="30"/>
        <v>A</v>
      </c>
    </row>
    <row r="331" spans="1:26" x14ac:dyDescent="0.25">
      <c r="A331" s="1429" t="s">
        <v>6180</v>
      </c>
      <c r="B331" s="1280"/>
      <c r="C331" s="1279" t="str">
        <f t="shared" si="31"/>
        <v>A</v>
      </c>
      <c r="D331" s="1279" t="s">
        <v>6196</v>
      </c>
      <c r="E331" s="1279" t="s">
        <v>6039</v>
      </c>
      <c r="F331" s="1279">
        <v>90008065</v>
      </c>
      <c r="G331" s="1328">
        <f t="shared" si="32"/>
        <v>45474</v>
      </c>
      <c r="H331" s="1328">
        <f t="shared" si="33"/>
        <v>45838</v>
      </c>
      <c r="I331" s="1342" t="s">
        <v>5665</v>
      </c>
      <c r="O331" s="1330">
        <f t="shared" si="34"/>
        <v>416.3</v>
      </c>
      <c r="P331" s="1305" t="s">
        <v>4629</v>
      </c>
      <c r="Q331" s="1279" t="str">
        <f>_xlfn.XLOOKUP(P331,unique_list!F:F,unique_list!P:P)</f>
        <v>LINKED</v>
      </c>
      <c r="R331" s="1318" t="str">
        <f>_xlfn.XLOOKUP(P331,unique_list!F:F,unique_list!Q:Q)</f>
        <v>A-2.3-009</v>
      </c>
      <c r="W331" s="1364"/>
      <c r="X331" s="1364"/>
      <c r="Y331" s="1272">
        <f>O331-_xlfn.XLOOKUP(P331,'Section A - Public Patients'!T:T,'Section A - Public Patients'!K:K)</f>
        <v>0</v>
      </c>
      <c r="Z331" s="1212" t="str">
        <f t="shared" si="30"/>
        <v>A</v>
      </c>
    </row>
    <row r="332" spans="1:26" x14ac:dyDescent="0.25">
      <c r="A332" s="1429" t="s">
        <v>6180</v>
      </c>
      <c r="B332" s="1280"/>
      <c r="C332" s="1279" t="str">
        <f t="shared" si="31"/>
        <v>A</v>
      </c>
      <c r="D332" s="1279" t="s">
        <v>6197</v>
      </c>
      <c r="E332" s="1279" t="s">
        <v>6039</v>
      </c>
      <c r="F332" s="1279">
        <v>90008068</v>
      </c>
      <c r="G332" s="1328">
        <f t="shared" si="32"/>
        <v>45474</v>
      </c>
      <c r="H332" s="1328">
        <f t="shared" si="33"/>
        <v>45838</v>
      </c>
      <c r="I332" s="1342" t="s">
        <v>5665</v>
      </c>
      <c r="O332" s="1330">
        <f t="shared" si="34"/>
        <v>416.3</v>
      </c>
      <c r="P332" s="1305" t="s">
        <v>4630</v>
      </c>
      <c r="Q332" s="1279" t="str">
        <f>_xlfn.XLOOKUP(P332,unique_list!F:F,unique_list!P:P)</f>
        <v>LINKED</v>
      </c>
      <c r="R332" s="1318" t="str">
        <f>_xlfn.XLOOKUP(P332,unique_list!F:F,unique_list!Q:Q)</f>
        <v>A-2.3-009</v>
      </c>
      <c r="W332" s="1364"/>
      <c r="X332" s="1364"/>
      <c r="Y332" s="1272">
        <f>O332-_xlfn.XLOOKUP(P332,'Section A - Public Patients'!T:T,'Section A - Public Patients'!K:K)</f>
        <v>0</v>
      </c>
      <c r="Z332" s="1212" t="str">
        <f t="shared" si="30"/>
        <v>A</v>
      </c>
    </row>
    <row r="333" spans="1:26" x14ac:dyDescent="0.25">
      <c r="A333" s="1429" t="s">
        <v>6180</v>
      </c>
      <c r="B333" s="1280"/>
      <c r="C333" s="1279" t="str">
        <f t="shared" si="31"/>
        <v>A</v>
      </c>
      <c r="D333" s="1279" t="s">
        <v>6198</v>
      </c>
      <c r="E333" s="1279" t="s">
        <v>6039</v>
      </c>
      <c r="F333" s="1279">
        <v>90008078</v>
      </c>
      <c r="G333" s="1328">
        <f t="shared" si="32"/>
        <v>45474</v>
      </c>
      <c r="H333" s="1328">
        <f t="shared" si="33"/>
        <v>45838</v>
      </c>
      <c r="I333" s="1342" t="s">
        <v>5665</v>
      </c>
      <c r="O333" s="1330">
        <f t="shared" si="34"/>
        <v>416.3</v>
      </c>
      <c r="P333" s="1305" t="s">
        <v>4631</v>
      </c>
      <c r="Q333" s="1279" t="str">
        <f>_xlfn.XLOOKUP(P333,unique_list!F:F,unique_list!P:P)</f>
        <v>LINKED</v>
      </c>
      <c r="R333" s="1318" t="str">
        <f>_xlfn.XLOOKUP(P333,unique_list!F:F,unique_list!Q:Q)</f>
        <v>A-2.3-009</v>
      </c>
      <c r="W333" s="1364"/>
      <c r="X333" s="1364"/>
      <c r="Y333" s="1272">
        <f>O333-_xlfn.XLOOKUP(P333,'Section A - Public Patients'!T:T,'Section A - Public Patients'!K:K)</f>
        <v>0</v>
      </c>
      <c r="Z333" s="1212" t="str">
        <f t="shared" si="30"/>
        <v>A</v>
      </c>
    </row>
    <row r="334" spans="1:26" x14ac:dyDescent="0.25">
      <c r="A334" s="1429" t="s">
        <v>6180</v>
      </c>
      <c r="B334" s="1280"/>
      <c r="C334" s="1279" t="str">
        <f t="shared" si="31"/>
        <v>A</v>
      </c>
      <c r="D334" s="1279" t="s">
        <v>6199</v>
      </c>
      <c r="E334" s="1279" t="s">
        <v>6039</v>
      </c>
      <c r="F334" s="1279">
        <v>90008079</v>
      </c>
      <c r="G334" s="1328">
        <f t="shared" si="32"/>
        <v>45474</v>
      </c>
      <c r="H334" s="1328">
        <f t="shared" si="33"/>
        <v>45838</v>
      </c>
      <c r="I334" s="1342" t="s">
        <v>5665</v>
      </c>
      <c r="O334" s="1330">
        <f t="shared" si="34"/>
        <v>416.3</v>
      </c>
      <c r="P334" s="1305" t="s">
        <v>4632</v>
      </c>
      <c r="Q334" s="1279" t="str">
        <f>_xlfn.XLOOKUP(P334,unique_list!F:F,unique_list!P:P)</f>
        <v>LINKED</v>
      </c>
      <c r="R334" s="1318" t="str">
        <f>_xlfn.XLOOKUP(P334,unique_list!F:F,unique_list!Q:Q)</f>
        <v>A-2.3-009</v>
      </c>
      <c r="W334" s="1364"/>
      <c r="X334" s="1364"/>
      <c r="Y334" s="1272">
        <f>O334-_xlfn.XLOOKUP(P334,'Section A - Public Patients'!T:T,'Section A - Public Patients'!K:K)</f>
        <v>0</v>
      </c>
      <c r="Z334" s="1212" t="str">
        <f t="shared" si="30"/>
        <v>A</v>
      </c>
    </row>
    <row r="335" spans="1:26" x14ac:dyDescent="0.25">
      <c r="A335" s="1429" t="s">
        <v>6180</v>
      </c>
      <c r="B335" s="1280"/>
      <c r="C335" s="1279" t="str">
        <f t="shared" ref="C335" si="35">LEFT(P335,1)</f>
        <v>A</v>
      </c>
      <c r="D335" s="1279" t="s">
        <v>3931</v>
      </c>
      <c r="E335" s="1279" t="s">
        <v>6039</v>
      </c>
      <c r="F335" s="1279">
        <v>90007136</v>
      </c>
      <c r="G335" s="1328">
        <f t="shared" si="32"/>
        <v>45474</v>
      </c>
      <c r="H335" s="1328">
        <f t="shared" si="33"/>
        <v>45838</v>
      </c>
      <c r="I335" s="1342" t="s">
        <v>5665</v>
      </c>
      <c r="O335" s="1330">
        <f t="shared" si="34"/>
        <v>120.15</v>
      </c>
      <c r="P335" s="1305" t="s">
        <v>4634</v>
      </c>
      <c r="Q335" s="1279" t="str">
        <f>_xlfn.XLOOKUP(P335,unique_list!F:F,unique_list!P:P)</f>
        <v>LINKED</v>
      </c>
      <c r="R335" s="1318" t="str">
        <f>_xlfn.XLOOKUP(P335,unique_list!F:F,unique_list!Q:Q)</f>
        <v>A-2.3-007</v>
      </c>
      <c r="W335" s="1364"/>
      <c r="X335" s="1364"/>
      <c r="Y335" s="1272">
        <f>O335-_xlfn.XLOOKUP(P335,'Section A - Public Patients'!T:T,'Section A - Public Patients'!K:K)</f>
        <v>0</v>
      </c>
      <c r="Z335" s="1212" t="str">
        <f t="shared" ref="Z335" si="36">C335</f>
        <v>A</v>
      </c>
    </row>
    <row r="336" spans="1:26" x14ac:dyDescent="0.25">
      <c r="A336" s="1429" t="s">
        <v>6180</v>
      </c>
      <c r="B336" s="1280"/>
      <c r="C336" s="1279" t="str">
        <f t="shared" si="31"/>
        <v>A</v>
      </c>
      <c r="D336" s="1279" t="s">
        <v>6184</v>
      </c>
      <c r="E336" s="1279" t="s">
        <v>6039</v>
      </c>
      <c r="F336" s="1279">
        <v>90006432</v>
      </c>
      <c r="G336" s="1328">
        <f t="shared" si="32"/>
        <v>45474</v>
      </c>
      <c r="H336" s="1328">
        <f t="shared" si="33"/>
        <v>45838</v>
      </c>
      <c r="I336" s="1342" t="s">
        <v>5665</v>
      </c>
      <c r="O336" s="1330">
        <f t="shared" si="34"/>
        <v>1485.8000000000002</v>
      </c>
      <c r="P336" s="1305" t="s">
        <v>4642</v>
      </c>
      <c r="Q336" s="1279" t="str">
        <f>_xlfn.XLOOKUP(P336,unique_list!F:F,unique_list!P:P)</f>
        <v>LINKED</v>
      </c>
      <c r="R336" s="1318" t="str">
        <f>_xlfn.XLOOKUP(P336,unique_list!F:F,unique_list!Q:Q)</f>
        <v>A-2.2-001</v>
      </c>
      <c r="W336" s="1364"/>
      <c r="X336" s="1364"/>
      <c r="Y336" s="1272">
        <f>O336-_xlfn.XLOOKUP(P336,'Section A - Public Patients'!T:T,'Section A - Public Patients'!K:K)</f>
        <v>0</v>
      </c>
      <c r="Z336" s="1212" t="str">
        <f t="shared" si="30"/>
        <v>A</v>
      </c>
    </row>
    <row r="337" spans="1:26" x14ac:dyDescent="0.25">
      <c r="A337" s="1429" t="s">
        <v>6180</v>
      </c>
      <c r="B337" s="1280"/>
      <c r="C337" s="1279" t="str">
        <f t="shared" si="31"/>
        <v>A</v>
      </c>
      <c r="D337" s="1279" t="s">
        <v>6185</v>
      </c>
      <c r="E337" s="1279" t="s">
        <v>6039</v>
      </c>
      <c r="F337" s="1279">
        <v>90007289</v>
      </c>
      <c r="G337" s="1328">
        <f t="shared" si="32"/>
        <v>45474</v>
      </c>
      <c r="H337" s="1328">
        <f t="shared" si="33"/>
        <v>45838</v>
      </c>
      <c r="I337" s="1342" t="s">
        <v>5665</v>
      </c>
      <c r="O337" s="1330">
        <f t="shared" si="34"/>
        <v>1251.8500000000001</v>
      </c>
      <c r="P337" s="1305" t="s">
        <v>4643</v>
      </c>
      <c r="Q337" s="1279" t="str">
        <f>_xlfn.XLOOKUP(P337,unique_list!F:F,unique_list!P:P)</f>
        <v>LINKED</v>
      </c>
      <c r="R337" s="1318" t="str">
        <f>_xlfn.XLOOKUP(P337,unique_list!F:F,unique_list!Q:Q)</f>
        <v>A-2.2-002</v>
      </c>
      <c r="W337" s="1364"/>
      <c r="X337" s="1364"/>
      <c r="Y337" s="1272">
        <f>O337-_xlfn.XLOOKUP(P337,'Section A - Public Patients'!T:T,'Section A - Public Patients'!K:K)</f>
        <v>0</v>
      </c>
      <c r="Z337" s="1212" t="str">
        <f t="shared" si="30"/>
        <v>A</v>
      </c>
    </row>
    <row r="338" spans="1:26" x14ac:dyDescent="0.25">
      <c r="A338" s="1429" t="s">
        <v>6180</v>
      </c>
      <c r="B338" s="1280"/>
      <c r="C338" s="1279" t="str">
        <f t="shared" si="31"/>
        <v>A</v>
      </c>
      <c r="D338" s="1279" t="s">
        <v>6186</v>
      </c>
      <c r="E338" s="1279" t="s">
        <v>6039</v>
      </c>
      <c r="F338" s="1279">
        <v>90006004</v>
      </c>
      <c r="G338" s="1328">
        <f t="shared" si="32"/>
        <v>45474</v>
      </c>
      <c r="H338" s="1328">
        <f t="shared" si="33"/>
        <v>45838</v>
      </c>
      <c r="I338" s="1342" t="s">
        <v>5665</v>
      </c>
      <c r="O338" s="1330">
        <f t="shared" si="34"/>
        <v>940.65000000000009</v>
      </c>
      <c r="P338" s="1305" t="s">
        <v>4644</v>
      </c>
      <c r="Q338" s="1279" t="str">
        <f>_xlfn.XLOOKUP(P338,unique_list!F:F,unique_list!P:P)</f>
        <v>LINKED</v>
      </c>
      <c r="R338" s="1318" t="str">
        <f>_xlfn.XLOOKUP(P338,unique_list!F:F,unique_list!Q:Q)</f>
        <v>A-2.2-003</v>
      </c>
      <c r="W338" s="1364"/>
      <c r="X338" s="1364"/>
      <c r="Y338" s="1272">
        <f>O338-_xlfn.XLOOKUP(P338,'Section A - Public Patients'!T:T,'Section A - Public Patients'!K:K)</f>
        <v>0</v>
      </c>
      <c r="Z338" s="1212" t="str">
        <f t="shared" si="30"/>
        <v>A</v>
      </c>
    </row>
    <row r="339" spans="1:26" x14ac:dyDescent="0.25">
      <c r="A339" s="1429" t="s">
        <v>6180</v>
      </c>
      <c r="B339" s="1280"/>
      <c r="C339" s="1279" t="str">
        <f t="shared" si="31"/>
        <v>A</v>
      </c>
      <c r="D339" s="1279" t="s">
        <v>6187</v>
      </c>
      <c r="E339" s="1279" t="s">
        <v>6039</v>
      </c>
      <c r="F339" s="1279">
        <v>90007290</v>
      </c>
      <c r="G339" s="1328">
        <f t="shared" si="32"/>
        <v>45474</v>
      </c>
      <c r="H339" s="1328">
        <f t="shared" si="33"/>
        <v>45838</v>
      </c>
      <c r="I339" s="1342" t="s">
        <v>5665</v>
      </c>
      <c r="O339" s="1330">
        <f t="shared" si="34"/>
        <v>603.30000000000007</v>
      </c>
      <c r="P339" s="1305" t="s">
        <v>4645</v>
      </c>
      <c r="Q339" s="1279" t="str">
        <f>_xlfn.XLOOKUP(P339,unique_list!F:F,unique_list!P:P)</f>
        <v>LINKED</v>
      </c>
      <c r="R339" s="1318" t="str">
        <f>_xlfn.XLOOKUP(P339,unique_list!F:F,unique_list!Q:Q)</f>
        <v>A-2.2-004</v>
      </c>
      <c r="W339" s="1364"/>
      <c r="X339" s="1364"/>
      <c r="Y339" s="1272">
        <f>O339-_xlfn.XLOOKUP(P339,'Section A - Public Patients'!T:T,'Section A - Public Patients'!K:K)</f>
        <v>0</v>
      </c>
      <c r="Z339" s="1212" t="str">
        <f t="shared" si="30"/>
        <v>A</v>
      </c>
    </row>
    <row r="340" spans="1:26" x14ac:dyDescent="0.25">
      <c r="A340" s="1429" t="s">
        <v>6180</v>
      </c>
      <c r="B340" s="1280"/>
      <c r="C340" s="1279" t="str">
        <f t="shared" si="31"/>
        <v>A</v>
      </c>
      <c r="D340" s="1279" t="s">
        <v>6188</v>
      </c>
      <c r="E340" s="1279" t="s">
        <v>6039</v>
      </c>
      <c r="F340" s="1279">
        <v>90006433</v>
      </c>
      <c r="G340" s="1328">
        <f t="shared" si="32"/>
        <v>45474</v>
      </c>
      <c r="H340" s="1328">
        <f t="shared" si="33"/>
        <v>45838</v>
      </c>
      <c r="I340" s="1342" t="s">
        <v>5665</v>
      </c>
      <c r="O340" s="1330">
        <f t="shared" si="34"/>
        <v>383.75</v>
      </c>
      <c r="P340" s="1305" t="s">
        <v>4646</v>
      </c>
      <c r="Q340" s="1279" t="str">
        <f>_xlfn.XLOOKUP(P340,unique_list!F:F,unique_list!P:P)</f>
        <v>LINKED</v>
      </c>
      <c r="R340" s="1318" t="str">
        <f>_xlfn.XLOOKUP(P340,unique_list!F:F,unique_list!Q:Q)</f>
        <v>A-2.2-005</v>
      </c>
      <c r="W340" s="1364"/>
      <c r="X340" s="1364"/>
      <c r="Y340" s="1272">
        <f>O340-_xlfn.XLOOKUP(P340,'Section A - Public Patients'!T:T,'Section A - Public Patients'!K:K)</f>
        <v>0</v>
      </c>
      <c r="Z340" s="1212" t="str">
        <f t="shared" ref="Z340:Z403" si="37">C340</f>
        <v>A</v>
      </c>
    </row>
    <row r="341" spans="1:26" x14ac:dyDescent="0.25">
      <c r="A341" s="1429" t="s">
        <v>6180</v>
      </c>
      <c r="B341" s="1280"/>
      <c r="C341" s="1279" t="str">
        <f t="shared" si="31"/>
        <v>A</v>
      </c>
      <c r="D341" s="1279" t="s">
        <v>3941</v>
      </c>
      <c r="E341" s="1279" t="s">
        <v>6039</v>
      </c>
      <c r="F341" s="1279">
        <v>90007291</v>
      </c>
      <c r="G341" s="1328">
        <f t="shared" si="32"/>
        <v>45474</v>
      </c>
      <c r="H341" s="1328">
        <f t="shared" si="33"/>
        <v>45838</v>
      </c>
      <c r="I341" s="1342" t="s">
        <v>5665</v>
      </c>
      <c r="O341" s="1330">
        <f t="shared" si="34"/>
        <v>416.3</v>
      </c>
      <c r="P341" s="1305" t="s">
        <v>4650</v>
      </c>
      <c r="Q341" s="1279" t="str">
        <f>_xlfn.XLOOKUP(P341,unique_list!F:F,unique_list!P:P)</f>
        <v>LINKED</v>
      </c>
      <c r="R341" s="1318" t="str">
        <f>_xlfn.XLOOKUP(P341,unique_list!F:F,unique_list!Q:Q)</f>
        <v>A-2.3-009</v>
      </c>
      <c r="W341" s="1364"/>
      <c r="X341" s="1364"/>
      <c r="Y341" s="1272">
        <f>O341-_xlfn.XLOOKUP(P341,'Section A - Public Patients'!T:T,'Section A - Public Patients'!K:K)</f>
        <v>0</v>
      </c>
      <c r="Z341" s="1212" t="str">
        <f t="shared" si="37"/>
        <v>A</v>
      </c>
    </row>
    <row r="342" spans="1:26" x14ac:dyDescent="0.25">
      <c r="A342" s="1429" t="s">
        <v>6180</v>
      </c>
      <c r="B342" s="1280"/>
      <c r="C342" s="1279" t="str">
        <f t="shared" si="31"/>
        <v>A</v>
      </c>
      <c r="D342" s="1279" t="s">
        <v>6184</v>
      </c>
      <c r="E342" s="1279" t="s">
        <v>6039</v>
      </c>
      <c r="F342" s="1279">
        <v>90005790</v>
      </c>
      <c r="G342" s="1328">
        <f t="shared" si="32"/>
        <v>45474</v>
      </c>
      <c r="H342" s="1328">
        <f t="shared" si="33"/>
        <v>45838</v>
      </c>
      <c r="I342" s="1342" t="s">
        <v>5665</v>
      </c>
      <c r="O342" s="1330">
        <f t="shared" si="34"/>
        <v>1485.8000000000002</v>
      </c>
      <c r="P342" s="1305" t="s">
        <v>4663</v>
      </c>
      <c r="Q342" s="1279" t="str">
        <f>_xlfn.XLOOKUP(P342,unique_list!F:F,unique_list!P:P)</f>
        <v>LINKED</v>
      </c>
      <c r="R342" s="1318" t="str">
        <f>_xlfn.XLOOKUP(P342,unique_list!F:F,unique_list!Q:Q)</f>
        <v>A-2.2-001</v>
      </c>
      <c r="W342" s="1364"/>
      <c r="X342" s="1364"/>
      <c r="Y342" s="1272">
        <f>O342-_xlfn.XLOOKUP(P342,'Section A - Public Patients'!T:T,'Section A - Public Patients'!K:K)</f>
        <v>0</v>
      </c>
      <c r="Z342" s="1212" t="str">
        <f t="shared" si="37"/>
        <v>A</v>
      </c>
    </row>
    <row r="343" spans="1:26" x14ac:dyDescent="0.25">
      <c r="A343" s="1429" t="s">
        <v>6180</v>
      </c>
      <c r="B343" s="1280"/>
      <c r="C343" s="1279" t="str">
        <f t="shared" si="31"/>
        <v>A</v>
      </c>
      <c r="D343" s="1279" t="s">
        <v>6185</v>
      </c>
      <c r="E343" s="1279" t="s">
        <v>6039</v>
      </c>
      <c r="F343" s="1279">
        <v>90007292</v>
      </c>
      <c r="G343" s="1328">
        <f t="shared" si="32"/>
        <v>45474</v>
      </c>
      <c r="H343" s="1328">
        <f t="shared" si="33"/>
        <v>45838</v>
      </c>
      <c r="I343" s="1342" t="s">
        <v>5665</v>
      </c>
      <c r="O343" s="1330">
        <f t="shared" si="34"/>
        <v>1251.8500000000001</v>
      </c>
      <c r="P343" s="1305" t="s">
        <v>4664</v>
      </c>
      <c r="Q343" s="1279" t="str">
        <f>_xlfn.XLOOKUP(P343,unique_list!F:F,unique_list!P:P)</f>
        <v>LINKED</v>
      </c>
      <c r="R343" s="1318" t="str">
        <f>_xlfn.XLOOKUP(P343,unique_list!F:F,unique_list!Q:Q)</f>
        <v>A-2.2-002</v>
      </c>
      <c r="W343" s="1364"/>
      <c r="X343" s="1364"/>
      <c r="Y343" s="1272">
        <f>O343-_xlfn.XLOOKUP(P343,'Section A - Public Patients'!T:T,'Section A - Public Patients'!K:K)</f>
        <v>0</v>
      </c>
      <c r="Z343" s="1212" t="str">
        <f t="shared" si="37"/>
        <v>A</v>
      </c>
    </row>
    <row r="344" spans="1:26" x14ac:dyDescent="0.25">
      <c r="A344" s="1429" t="s">
        <v>6180</v>
      </c>
      <c r="B344" s="1280"/>
      <c r="C344" s="1279" t="str">
        <f t="shared" si="31"/>
        <v>A</v>
      </c>
      <c r="D344" s="1279" t="s">
        <v>6186</v>
      </c>
      <c r="E344" s="1279" t="s">
        <v>6039</v>
      </c>
      <c r="F344" s="1279">
        <v>90006434</v>
      </c>
      <c r="G344" s="1328">
        <f t="shared" si="32"/>
        <v>45474</v>
      </c>
      <c r="H344" s="1328">
        <f t="shared" si="33"/>
        <v>45838</v>
      </c>
      <c r="I344" s="1342" t="s">
        <v>5665</v>
      </c>
      <c r="O344" s="1330">
        <f t="shared" si="34"/>
        <v>940.65000000000009</v>
      </c>
      <c r="P344" s="1305" t="s">
        <v>4665</v>
      </c>
      <c r="Q344" s="1279" t="str">
        <f>_xlfn.XLOOKUP(P344,unique_list!F:F,unique_list!P:P)</f>
        <v>LINKED</v>
      </c>
      <c r="R344" s="1318" t="str">
        <f>_xlfn.XLOOKUP(P344,unique_list!F:F,unique_list!Q:Q)</f>
        <v>A-2.2-003</v>
      </c>
      <c r="W344" s="1364"/>
      <c r="X344" s="1364"/>
      <c r="Y344" s="1272">
        <f>O344-_xlfn.XLOOKUP(P344,'Section A - Public Patients'!T:T,'Section A - Public Patients'!K:K)</f>
        <v>0</v>
      </c>
      <c r="Z344" s="1212" t="str">
        <f t="shared" si="37"/>
        <v>A</v>
      </c>
    </row>
    <row r="345" spans="1:26" x14ac:dyDescent="0.25">
      <c r="A345" s="1429" t="s">
        <v>6180</v>
      </c>
      <c r="B345" s="1280"/>
      <c r="C345" s="1279" t="str">
        <f t="shared" si="31"/>
        <v>A</v>
      </c>
      <c r="D345" s="1279" t="s">
        <v>6187</v>
      </c>
      <c r="E345" s="1279" t="s">
        <v>6039</v>
      </c>
      <c r="F345" s="1279">
        <v>90007293</v>
      </c>
      <c r="G345" s="1328">
        <f t="shared" si="32"/>
        <v>45474</v>
      </c>
      <c r="H345" s="1328">
        <f t="shared" si="33"/>
        <v>45838</v>
      </c>
      <c r="I345" s="1342" t="s">
        <v>5665</v>
      </c>
      <c r="O345" s="1330">
        <f t="shared" si="34"/>
        <v>603.30000000000007</v>
      </c>
      <c r="P345" s="1305" t="s">
        <v>4666</v>
      </c>
      <c r="Q345" s="1279" t="str">
        <f>_xlfn.XLOOKUP(P345,unique_list!F:F,unique_list!P:P)</f>
        <v>LINKED</v>
      </c>
      <c r="R345" s="1318" t="str">
        <f>_xlfn.XLOOKUP(P345,unique_list!F:F,unique_list!Q:Q)</f>
        <v>A-2.2-004</v>
      </c>
      <c r="W345" s="1364"/>
      <c r="X345" s="1364"/>
      <c r="Y345" s="1272">
        <f>O345-_xlfn.XLOOKUP(P345,'Section A - Public Patients'!T:T,'Section A - Public Patients'!K:K)</f>
        <v>0</v>
      </c>
      <c r="Z345" s="1212" t="str">
        <f t="shared" si="37"/>
        <v>A</v>
      </c>
    </row>
    <row r="346" spans="1:26" x14ac:dyDescent="0.25">
      <c r="A346" s="1429" t="s">
        <v>6180</v>
      </c>
      <c r="B346" s="1280"/>
      <c r="C346" s="1279" t="str">
        <f t="shared" si="31"/>
        <v>A</v>
      </c>
      <c r="D346" s="1279" t="s">
        <v>6188</v>
      </c>
      <c r="E346" s="1279" t="s">
        <v>6039</v>
      </c>
      <c r="F346" s="1279">
        <v>90006005</v>
      </c>
      <c r="G346" s="1328">
        <f t="shared" si="32"/>
        <v>45474</v>
      </c>
      <c r="H346" s="1328">
        <f t="shared" si="33"/>
        <v>45838</v>
      </c>
      <c r="I346" s="1342" t="s">
        <v>5665</v>
      </c>
      <c r="O346" s="1330">
        <f t="shared" si="34"/>
        <v>383.75</v>
      </c>
      <c r="P346" s="1305" t="s">
        <v>4667</v>
      </c>
      <c r="Q346" s="1279" t="str">
        <f>_xlfn.XLOOKUP(P346,unique_list!F:F,unique_list!P:P)</f>
        <v>LINKED</v>
      </c>
      <c r="R346" s="1318" t="str">
        <f>_xlfn.XLOOKUP(P346,unique_list!F:F,unique_list!Q:Q)</f>
        <v>A-2.2-005</v>
      </c>
      <c r="W346" s="1364"/>
      <c r="X346" s="1364"/>
      <c r="Y346" s="1272">
        <f>O346-_xlfn.XLOOKUP(P346,'Section A - Public Patients'!T:T,'Section A - Public Patients'!K:K)</f>
        <v>0</v>
      </c>
      <c r="Z346" s="1212" t="str">
        <f t="shared" si="37"/>
        <v>A</v>
      </c>
    </row>
    <row r="347" spans="1:26" x14ac:dyDescent="0.25">
      <c r="A347" s="1429" t="s">
        <v>6180</v>
      </c>
      <c r="B347" s="1280"/>
      <c r="C347" s="1279" t="str">
        <f t="shared" si="31"/>
        <v>A</v>
      </c>
      <c r="D347" s="1279" t="s">
        <v>3940</v>
      </c>
      <c r="E347" s="1279" t="s">
        <v>6039</v>
      </c>
      <c r="F347" s="1279">
        <v>90007294</v>
      </c>
      <c r="G347" s="1328">
        <f t="shared" si="32"/>
        <v>45474</v>
      </c>
      <c r="H347" s="1328">
        <f t="shared" si="33"/>
        <v>45838</v>
      </c>
      <c r="I347" s="1342" t="s">
        <v>5665</v>
      </c>
      <c r="O347" s="1330">
        <f t="shared" si="34"/>
        <v>416.3</v>
      </c>
      <c r="P347" s="1305" t="s">
        <v>4671</v>
      </c>
      <c r="Q347" s="1279" t="str">
        <f>_xlfn.XLOOKUP(P347,unique_list!F:F,unique_list!P:P)</f>
        <v>LINKED</v>
      </c>
      <c r="R347" s="1318" t="str">
        <f>_xlfn.XLOOKUP(P347,unique_list!F:F,unique_list!Q:Q)</f>
        <v>A-2.3-009</v>
      </c>
      <c r="W347" s="1364"/>
      <c r="X347" s="1364"/>
      <c r="Y347" s="1272">
        <f>O347-_xlfn.XLOOKUP(P347,'Section A - Public Patients'!T:T,'Section A - Public Patients'!K:K)</f>
        <v>0</v>
      </c>
      <c r="Z347" s="1212" t="str">
        <f t="shared" si="37"/>
        <v>A</v>
      </c>
    </row>
    <row r="348" spans="1:26" x14ac:dyDescent="0.25">
      <c r="A348" s="1429" t="s">
        <v>6180</v>
      </c>
      <c r="B348" s="1280"/>
      <c r="C348" s="1279" t="str">
        <f t="shared" si="31"/>
        <v>A</v>
      </c>
      <c r="D348" s="1279" t="s">
        <v>6184</v>
      </c>
      <c r="E348" s="1279" t="s">
        <v>6039</v>
      </c>
      <c r="F348" s="1279">
        <v>90006435</v>
      </c>
      <c r="G348" s="1328">
        <f t="shared" si="32"/>
        <v>45474</v>
      </c>
      <c r="H348" s="1328">
        <f t="shared" si="33"/>
        <v>45838</v>
      </c>
      <c r="I348" s="1342" t="s">
        <v>5665</v>
      </c>
      <c r="O348" s="1330">
        <f t="shared" si="34"/>
        <v>1485.8000000000002</v>
      </c>
      <c r="P348" s="1305" t="s">
        <v>4675</v>
      </c>
      <c r="Q348" s="1279" t="str">
        <f>_xlfn.XLOOKUP(P348,unique_list!F:F,unique_list!P:P)</f>
        <v>LINKED</v>
      </c>
      <c r="R348" s="1318" t="str">
        <f>_xlfn.XLOOKUP(P348,unique_list!F:F,unique_list!Q:Q)</f>
        <v>A-2.2-001</v>
      </c>
      <c r="W348" s="1364"/>
      <c r="X348" s="1364"/>
      <c r="Y348" s="1272">
        <f>O348-_xlfn.XLOOKUP(P348,'Section A - Public Patients'!T:T,'Section A - Public Patients'!K:K)</f>
        <v>0</v>
      </c>
      <c r="Z348" s="1212" t="str">
        <f t="shared" si="37"/>
        <v>A</v>
      </c>
    </row>
    <row r="349" spans="1:26" x14ac:dyDescent="0.25">
      <c r="A349" s="1429" t="s">
        <v>6180</v>
      </c>
      <c r="B349" s="1280"/>
      <c r="C349" s="1279" t="str">
        <f t="shared" si="31"/>
        <v>A</v>
      </c>
      <c r="D349" s="1279" t="s">
        <v>6185</v>
      </c>
      <c r="E349" s="1279" t="s">
        <v>6039</v>
      </c>
      <c r="F349" s="1279">
        <v>90007295</v>
      </c>
      <c r="G349" s="1328">
        <f t="shared" si="32"/>
        <v>45474</v>
      </c>
      <c r="H349" s="1328">
        <f t="shared" si="33"/>
        <v>45838</v>
      </c>
      <c r="I349" s="1342" t="s">
        <v>5665</v>
      </c>
      <c r="O349" s="1330">
        <f t="shared" si="34"/>
        <v>1251.8500000000001</v>
      </c>
      <c r="P349" s="1305" t="s">
        <v>4676</v>
      </c>
      <c r="Q349" s="1279" t="str">
        <f>_xlfn.XLOOKUP(P349,unique_list!F:F,unique_list!P:P)</f>
        <v>LINKED</v>
      </c>
      <c r="R349" s="1318" t="str">
        <f>_xlfn.XLOOKUP(P349,unique_list!F:F,unique_list!Q:Q)</f>
        <v>A-2.2-002</v>
      </c>
      <c r="W349" s="1364"/>
      <c r="X349" s="1364"/>
      <c r="Y349" s="1272">
        <f>O349-_xlfn.XLOOKUP(P349,'Section A - Public Patients'!T:T,'Section A - Public Patients'!K:K)</f>
        <v>0</v>
      </c>
      <c r="Z349" s="1212" t="str">
        <f t="shared" si="37"/>
        <v>A</v>
      </c>
    </row>
    <row r="350" spans="1:26" x14ac:dyDescent="0.25">
      <c r="A350" s="1429" t="s">
        <v>6180</v>
      </c>
      <c r="B350" s="1280"/>
      <c r="C350" s="1279" t="str">
        <f t="shared" si="31"/>
        <v>A</v>
      </c>
      <c r="D350" s="1279" t="s">
        <v>6186</v>
      </c>
      <c r="E350" s="1279" t="s">
        <v>6039</v>
      </c>
      <c r="F350" s="1279">
        <v>90005683</v>
      </c>
      <c r="G350" s="1328">
        <f t="shared" si="32"/>
        <v>45474</v>
      </c>
      <c r="H350" s="1328">
        <f t="shared" si="33"/>
        <v>45838</v>
      </c>
      <c r="I350" s="1342" t="s">
        <v>5665</v>
      </c>
      <c r="O350" s="1330">
        <f t="shared" si="34"/>
        <v>940.65000000000009</v>
      </c>
      <c r="P350" s="1305" t="s">
        <v>4677</v>
      </c>
      <c r="Q350" s="1279" t="str">
        <f>_xlfn.XLOOKUP(P350,unique_list!F:F,unique_list!P:P)</f>
        <v>LINKED</v>
      </c>
      <c r="R350" s="1318" t="str">
        <f>_xlfn.XLOOKUP(P350,unique_list!F:F,unique_list!Q:Q)</f>
        <v>A-2.2-003</v>
      </c>
      <c r="W350" s="1364"/>
      <c r="X350" s="1364"/>
      <c r="Y350" s="1272">
        <f>O350-_xlfn.XLOOKUP(P350,'Section A - Public Patients'!T:T,'Section A - Public Patients'!K:K)</f>
        <v>0</v>
      </c>
      <c r="Z350" s="1212" t="str">
        <f t="shared" si="37"/>
        <v>A</v>
      </c>
    </row>
    <row r="351" spans="1:26" x14ac:dyDescent="0.25">
      <c r="A351" s="1429" t="s">
        <v>6180</v>
      </c>
      <c r="B351" s="1280"/>
      <c r="C351" s="1279" t="str">
        <f t="shared" si="31"/>
        <v>A</v>
      </c>
      <c r="D351" s="1279" t="s">
        <v>6187</v>
      </c>
      <c r="E351" s="1279" t="s">
        <v>6039</v>
      </c>
      <c r="F351" s="1279">
        <v>90007296</v>
      </c>
      <c r="G351" s="1328">
        <f t="shared" si="32"/>
        <v>45474</v>
      </c>
      <c r="H351" s="1328">
        <f t="shared" si="33"/>
        <v>45838</v>
      </c>
      <c r="I351" s="1342" t="s">
        <v>5665</v>
      </c>
      <c r="O351" s="1330">
        <f t="shared" si="34"/>
        <v>603.30000000000007</v>
      </c>
      <c r="P351" s="1305" t="s">
        <v>4678</v>
      </c>
      <c r="Q351" s="1279" t="str">
        <f>_xlfn.XLOOKUP(P351,unique_list!F:F,unique_list!P:P)</f>
        <v>LINKED</v>
      </c>
      <c r="R351" s="1318" t="str">
        <f>_xlfn.XLOOKUP(P351,unique_list!F:F,unique_list!Q:Q)</f>
        <v>A-2.2-004</v>
      </c>
      <c r="W351" s="1364"/>
      <c r="X351" s="1364"/>
      <c r="Y351" s="1272">
        <f>O351-_xlfn.XLOOKUP(P351,'Section A - Public Patients'!T:T,'Section A - Public Patients'!K:K)</f>
        <v>0</v>
      </c>
      <c r="Z351" s="1212" t="str">
        <f t="shared" si="37"/>
        <v>A</v>
      </c>
    </row>
    <row r="352" spans="1:26" x14ac:dyDescent="0.25">
      <c r="A352" s="1429" t="s">
        <v>6180</v>
      </c>
      <c r="B352" s="1280"/>
      <c r="C352" s="1279" t="str">
        <f t="shared" si="31"/>
        <v>A</v>
      </c>
      <c r="D352" s="1279" t="s">
        <v>6188</v>
      </c>
      <c r="E352" s="1279" t="s">
        <v>6039</v>
      </c>
      <c r="F352" s="1279">
        <v>90006436</v>
      </c>
      <c r="G352" s="1328">
        <f t="shared" si="32"/>
        <v>45474</v>
      </c>
      <c r="H352" s="1328">
        <f t="shared" si="33"/>
        <v>45838</v>
      </c>
      <c r="I352" s="1342" t="s">
        <v>5665</v>
      </c>
      <c r="O352" s="1330">
        <f t="shared" si="34"/>
        <v>383.75</v>
      </c>
      <c r="P352" s="1305" t="s">
        <v>4679</v>
      </c>
      <c r="Q352" s="1279" t="str">
        <f>_xlfn.XLOOKUP(P352,unique_list!F:F,unique_list!P:P)</f>
        <v>LINKED</v>
      </c>
      <c r="R352" s="1318" t="str">
        <f>_xlfn.XLOOKUP(P352,unique_list!F:F,unique_list!Q:Q)</f>
        <v>A-2.2-005</v>
      </c>
      <c r="W352" s="1364"/>
      <c r="X352" s="1364"/>
      <c r="Y352" s="1272">
        <f>O352-_xlfn.XLOOKUP(P352,'Section A - Public Patients'!T:T,'Section A - Public Patients'!K:K)</f>
        <v>0</v>
      </c>
      <c r="Z352" s="1212" t="str">
        <f t="shared" si="37"/>
        <v>A</v>
      </c>
    </row>
    <row r="353" spans="1:26" x14ac:dyDescent="0.25">
      <c r="A353" s="1429" t="s">
        <v>6180</v>
      </c>
      <c r="B353" s="1280"/>
      <c r="C353" s="1279" t="str">
        <f t="shared" si="31"/>
        <v>A</v>
      </c>
      <c r="D353" s="1279" t="s">
        <v>3940</v>
      </c>
      <c r="E353" s="1279" t="s">
        <v>6039</v>
      </c>
      <c r="F353" s="1279">
        <v>90007297</v>
      </c>
      <c r="G353" s="1328">
        <f t="shared" si="32"/>
        <v>45474</v>
      </c>
      <c r="H353" s="1328">
        <f t="shared" si="33"/>
        <v>45838</v>
      </c>
      <c r="I353" s="1342" t="s">
        <v>5665</v>
      </c>
      <c r="O353" s="1330">
        <f t="shared" si="34"/>
        <v>416.3</v>
      </c>
      <c r="P353" s="1305" t="s">
        <v>4683</v>
      </c>
      <c r="Q353" s="1279" t="str">
        <f>_xlfn.XLOOKUP(P353,unique_list!F:F,unique_list!P:P)</f>
        <v>LINKED</v>
      </c>
      <c r="R353" s="1318" t="str">
        <f>_xlfn.XLOOKUP(P353,unique_list!F:F,unique_list!Q:Q)</f>
        <v>A-2.3-009</v>
      </c>
      <c r="W353" s="1364"/>
      <c r="X353" s="1364"/>
      <c r="Y353" s="1272">
        <f>O353-_xlfn.XLOOKUP(P353,'Section A - Public Patients'!T:T,'Section A - Public Patients'!K:K)</f>
        <v>0</v>
      </c>
      <c r="Z353" s="1212" t="str">
        <f t="shared" si="37"/>
        <v>A</v>
      </c>
    </row>
    <row r="354" spans="1:26" x14ac:dyDescent="0.25">
      <c r="A354" s="1429" t="s">
        <v>6180</v>
      </c>
      <c r="B354" s="1280"/>
      <c r="C354" s="1279" t="str">
        <f t="shared" si="31"/>
        <v>A</v>
      </c>
      <c r="D354" s="1279" t="s">
        <v>6184</v>
      </c>
      <c r="E354" s="1279" t="s">
        <v>6039</v>
      </c>
      <c r="F354" s="1279">
        <v>90006006</v>
      </c>
      <c r="G354" s="1328">
        <f t="shared" si="32"/>
        <v>45474</v>
      </c>
      <c r="H354" s="1328">
        <f t="shared" si="33"/>
        <v>45838</v>
      </c>
      <c r="I354" s="1342" t="s">
        <v>5665</v>
      </c>
      <c r="O354" s="1330">
        <f t="shared" si="34"/>
        <v>1485.8000000000002</v>
      </c>
      <c r="P354" s="1305" t="s">
        <v>4689</v>
      </c>
      <c r="Q354" s="1279" t="str">
        <f>_xlfn.XLOOKUP(P354,unique_list!F:F,unique_list!P:P)</f>
        <v>LINKED</v>
      </c>
      <c r="R354" s="1318" t="str">
        <f>_xlfn.XLOOKUP(P354,unique_list!F:F,unique_list!Q:Q)</f>
        <v>A-2.2-001</v>
      </c>
      <c r="W354" s="1364"/>
      <c r="X354" s="1364"/>
      <c r="Y354" s="1272">
        <f>O354-_xlfn.XLOOKUP(P354,'Section A - Public Patients'!T:T,'Section A - Public Patients'!K:K)</f>
        <v>0</v>
      </c>
      <c r="Z354" s="1212" t="str">
        <f t="shared" si="37"/>
        <v>A</v>
      </c>
    </row>
    <row r="355" spans="1:26" x14ac:dyDescent="0.25">
      <c r="A355" s="1429" t="s">
        <v>6180</v>
      </c>
      <c r="B355" s="1280"/>
      <c r="C355" s="1279" t="str">
        <f t="shared" si="31"/>
        <v>A</v>
      </c>
      <c r="D355" s="1279" t="s">
        <v>6185</v>
      </c>
      <c r="E355" s="1279" t="s">
        <v>6039</v>
      </c>
      <c r="F355" s="1279">
        <v>90007298</v>
      </c>
      <c r="G355" s="1328">
        <f t="shared" si="32"/>
        <v>45474</v>
      </c>
      <c r="H355" s="1328">
        <f t="shared" si="33"/>
        <v>45838</v>
      </c>
      <c r="I355" s="1342" t="s">
        <v>5665</v>
      </c>
      <c r="O355" s="1330">
        <f t="shared" si="34"/>
        <v>1251.8500000000001</v>
      </c>
      <c r="P355" s="1305" t="s">
        <v>4690</v>
      </c>
      <c r="Q355" s="1279" t="str">
        <f>_xlfn.XLOOKUP(P355,unique_list!F:F,unique_list!P:P)</f>
        <v>LINKED</v>
      </c>
      <c r="R355" s="1318" t="str">
        <f>_xlfn.XLOOKUP(P355,unique_list!F:F,unique_list!Q:Q)</f>
        <v>A-2.2-002</v>
      </c>
      <c r="W355" s="1364"/>
      <c r="X355" s="1364"/>
      <c r="Y355" s="1272">
        <f>O355-_xlfn.XLOOKUP(P355,'Section A - Public Patients'!T:T,'Section A - Public Patients'!K:K)</f>
        <v>0</v>
      </c>
      <c r="Z355" s="1212" t="str">
        <f t="shared" si="37"/>
        <v>A</v>
      </c>
    </row>
    <row r="356" spans="1:26" x14ac:dyDescent="0.25">
      <c r="A356" s="1429" t="s">
        <v>6180</v>
      </c>
      <c r="B356" s="1280"/>
      <c r="C356" s="1279" t="str">
        <f t="shared" si="31"/>
        <v>A</v>
      </c>
      <c r="D356" s="1279" t="s">
        <v>6186</v>
      </c>
      <c r="E356" s="1279" t="s">
        <v>6039</v>
      </c>
      <c r="F356" s="1279">
        <v>90006437</v>
      </c>
      <c r="G356" s="1328">
        <f t="shared" si="32"/>
        <v>45474</v>
      </c>
      <c r="H356" s="1328">
        <f t="shared" si="33"/>
        <v>45838</v>
      </c>
      <c r="I356" s="1342" t="s">
        <v>5665</v>
      </c>
      <c r="O356" s="1330">
        <f t="shared" si="34"/>
        <v>940.65000000000009</v>
      </c>
      <c r="P356" s="1305" t="s">
        <v>4691</v>
      </c>
      <c r="Q356" s="1279" t="str">
        <f>_xlfn.XLOOKUP(P356,unique_list!F:F,unique_list!P:P)</f>
        <v>LINKED</v>
      </c>
      <c r="R356" s="1318" t="str">
        <f>_xlfn.XLOOKUP(P356,unique_list!F:F,unique_list!Q:Q)</f>
        <v>A-2.2-003</v>
      </c>
      <c r="W356" s="1364"/>
      <c r="X356" s="1364"/>
      <c r="Y356" s="1272">
        <f>O356-_xlfn.XLOOKUP(P356,'Section A - Public Patients'!T:T,'Section A - Public Patients'!K:K)</f>
        <v>0</v>
      </c>
      <c r="Z356" s="1212" t="str">
        <f t="shared" si="37"/>
        <v>A</v>
      </c>
    </row>
    <row r="357" spans="1:26" x14ac:dyDescent="0.25">
      <c r="A357" s="1429" t="s">
        <v>6180</v>
      </c>
      <c r="B357" s="1280"/>
      <c r="C357" s="1279" t="str">
        <f t="shared" si="31"/>
        <v>A</v>
      </c>
      <c r="D357" s="1279" t="s">
        <v>6187</v>
      </c>
      <c r="E357" s="1279" t="s">
        <v>6039</v>
      </c>
      <c r="F357" s="1279">
        <v>90007299</v>
      </c>
      <c r="G357" s="1328">
        <f t="shared" si="32"/>
        <v>45474</v>
      </c>
      <c r="H357" s="1328">
        <f t="shared" si="33"/>
        <v>45838</v>
      </c>
      <c r="I357" s="1342" t="s">
        <v>5665</v>
      </c>
      <c r="O357" s="1330">
        <f t="shared" si="34"/>
        <v>603.30000000000007</v>
      </c>
      <c r="P357" s="1305" t="s">
        <v>4692</v>
      </c>
      <c r="Q357" s="1279" t="str">
        <f>_xlfn.XLOOKUP(P357,unique_list!F:F,unique_list!P:P)</f>
        <v>LINKED</v>
      </c>
      <c r="R357" s="1318" t="str">
        <f>_xlfn.XLOOKUP(P357,unique_list!F:F,unique_list!Q:Q)</f>
        <v>A-2.2-004</v>
      </c>
      <c r="W357" s="1364"/>
      <c r="X357" s="1364"/>
      <c r="Y357" s="1272">
        <f>O357-_xlfn.XLOOKUP(P357,'Section A - Public Patients'!T:T,'Section A - Public Patients'!K:K)</f>
        <v>0</v>
      </c>
      <c r="Z357" s="1212" t="str">
        <f t="shared" si="37"/>
        <v>A</v>
      </c>
    </row>
    <row r="358" spans="1:26" x14ac:dyDescent="0.25">
      <c r="A358" s="1429" t="s">
        <v>6180</v>
      </c>
      <c r="B358" s="1280"/>
      <c r="C358" s="1279" t="str">
        <f t="shared" si="31"/>
        <v>A</v>
      </c>
      <c r="D358" s="1279" t="s">
        <v>6188</v>
      </c>
      <c r="E358" s="1279" t="s">
        <v>6039</v>
      </c>
      <c r="F358" s="1279">
        <v>90005791</v>
      </c>
      <c r="G358" s="1328">
        <f t="shared" si="32"/>
        <v>45474</v>
      </c>
      <c r="H358" s="1328">
        <f t="shared" si="33"/>
        <v>45838</v>
      </c>
      <c r="I358" s="1342" t="s">
        <v>5665</v>
      </c>
      <c r="O358" s="1330">
        <f t="shared" si="34"/>
        <v>383.75</v>
      </c>
      <c r="P358" s="1305" t="s">
        <v>4693</v>
      </c>
      <c r="Q358" s="1279" t="str">
        <f>_xlfn.XLOOKUP(P358,unique_list!F:F,unique_list!P:P)</f>
        <v>LINKED</v>
      </c>
      <c r="R358" s="1318" t="str">
        <f>_xlfn.XLOOKUP(P358,unique_list!F:F,unique_list!Q:Q)</f>
        <v>A-2.2-005</v>
      </c>
      <c r="W358" s="1364"/>
      <c r="X358" s="1364"/>
      <c r="Y358" s="1272">
        <f>O358-_xlfn.XLOOKUP(P358,'Section A - Public Patients'!T:T,'Section A - Public Patients'!K:K)</f>
        <v>0</v>
      </c>
      <c r="Z358" s="1212" t="str">
        <f t="shared" si="37"/>
        <v>A</v>
      </c>
    </row>
    <row r="359" spans="1:26" x14ac:dyDescent="0.25">
      <c r="A359" s="1429" t="s">
        <v>6180</v>
      </c>
      <c r="B359" s="1280"/>
      <c r="C359" s="1279" t="str">
        <f t="shared" si="31"/>
        <v>A</v>
      </c>
      <c r="D359" s="1279" t="s">
        <v>3940</v>
      </c>
      <c r="E359" s="1279" t="s">
        <v>6039</v>
      </c>
      <c r="F359" s="1279">
        <v>90007300</v>
      </c>
      <c r="G359" s="1328">
        <f t="shared" si="32"/>
        <v>45474</v>
      </c>
      <c r="H359" s="1328">
        <f t="shared" si="33"/>
        <v>45838</v>
      </c>
      <c r="I359" s="1342" t="s">
        <v>5665</v>
      </c>
      <c r="O359" s="1330">
        <f t="shared" si="34"/>
        <v>416.3</v>
      </c>
      <c r="P359" s="1305" t="s">
        <v>4697</v>
      </c>
      <c r="Q359" s="1279" t="str">
        <f>_xlfn.XLOOKUP(P359,unique_list!F:F,unique_list!P:P)</f>
        <v>LINKED</v>
      </c>
      <c r="R359" s="1318" t="str">
        <f>_xlfn.XLOOKUP(P359,unique_list!F:F,unique_list!Q:Q)</f>
        <v>A-2.3-009</v>
      </c>
      <c r="W359" s="1364"/>
      <c r="X359" s="1364"/>
      <c r="Y359" s="1272">
        <f>O359-_xlfn.XLOOKUP(P359,'Section A - Public Patients'!T:T,'Section A - Public Patients'!K:K)</f>
        <v>0</v>
      </c>
      <c r="Z359" s="1212" t="str">
        <f t="shared" si="37"/>
        <v>A</v>
      </c>
    </row>
    <row r="360" spans="1:26" x14ac:dyDescent="0.25">
      <c r="A360" s="1429" t="s">
        <v>6180</v>
      </c>
      <c r="B360" s="1280"/>
      <c r="C360" s="1279" t="str">
        <f t="shared" si="31"/>
        <v>A</v>
      </c>
      <c r="D360" s="1279" t="s">
        <v>6184</v>
      </c>
      <c r="E360" s="1279" t="s">
        <v>6039</v>
      </c>
      <c r="F360" s="1279">
        <v>90006438</v>
      </c>
      <c r="G360" s="1328">
        <f t="shared" si="32"/>
        <v>45474</v>
      </c>
      <c r="H360" s="1328">
        <f t="shared" si="33"/>
        <v>45838</v>
      </c>
      <c r="I360" s="1342" t="s">
        <v>5665</v>
      </c>
      <c r="O360" s="1330">
        <f t="shared" si="34"/>
        <v>1485.8000000000002</v>
      </c>
      <c r="P360" s="1305" t="s">
        <v>4703</v>
      </c>
      <c r="Q360" s="1279" t="str">
        <f>_xlfn.XLOOKUP(P360,unique_list!F:F,unique_list!P:P)</f>
        <v>LINKED</v>
      </c>
      <c r="R360" s="1318" t="str">
        <f>_xlfn.XLOOKUP(P360,unique_list!F:F,unique_list!Q:Q)</f>
        <v>A-2.2-001</v>
      </c>
      <c r="W360" s="1364"/>
      <c r="X360" s="1364"/>
      <c r="Y360" s="1272">
        <f>O360-_xlfn.XLOOKUP(P360,'Section A - Public Patients'!T:T,'Section A - Public Patients'!K:K)</f>
        <v>0</v>
      </c>
      <c r="Z360" s="1212" t="str">
        <f t="shared" si="37"/>
        <v>A</v>
      </c>
    </row>
    <row r="361" spans="1:26" x14ac:dyDescent="0.25">
      <c r="A361" s="1429" t="s">
        <v>6180</v>
      </c>
      <c r="B361" s="1280"/>
      <c r="C361" s="1279" t="str">
        <f t="shared" si="31"/>
        <v>A</v>
      </c>
      <c r="D361" s="1279" t="s">
        <v>6185</v>
      </c>
      <c r="E361" s="1279" t="s">
        <v>6039</v>
      </c>
      <c r="F361" s="1279">
        <v>90007301</v>
      </c>
      <c r="G361" s="1328">
        <f t="shared" si="32"/>
        <v>45474</v>
      </c>
      <c r="H361" s="1328">
        <f t="shared" si="33"/>
        <v>45838</v>
      </c>
      <c r="I361" s="1342" t="s">
        <v>5665</v>
      </c>
      <c r="O361" s="1330">
        <f t="shared" si="34"/>
        <v>1251.8500000000001</v>
      </c>
      <c r="P361" s="1305" t="s">
        <v>4704</v>
      </c>
      <c r="Q361" s="1279" t="str">
        <f>_xlfn.XLOOKUP(P361,unique_list!F:F,unique_list!P:P)</f>
        <v>LINKED</v>
      </c>
      <c r="R361" s="1318" t="str">
        <f>_xlfn.XLOOKUP(P361,unique_list!F:F,unique_list!Q:Q)</f>
        <v>A-2.2-002</v>
      </c>
      <c r="W361" s="1364"/>
      <c r="X361" s="1364"/>
      <c r="Y361" s="1272">
        <f>O361-_xlfn.XLOOKUP(P361,'Section A - Public Patients'!T:T,'Section A - Public Patients'!K:K)</f>
        <v>0</v>
      </c>
      <c r="Z361" s="1212" t="str">
        <f t="shared" si="37"/>
        <v>A</v>
      </c>
    </row>
    <row r="362" spans="1:26" x14ac:dyDescent="0.25">
      <c r="A362" s="1429" t="s">
        <v>6180</v>
      </c>
      <c r="B362" s="1280"/>
      <c r="C362" s="1279" t="str">
        <f t="shared" si="31"/>
        <v>A</v>
      </c>
      <c r="D362" s="1279" t="s">
        <v>6186</v>
      </c>
      <c r="E362" s="1279" t="s">
        <v>6039</v>
      </c>
      <c r="F362" s="1279">
        <v>90006007</v>
      </c>
      <c r="G362" s="1328">
        <f t="shared" si="32"/>
        <v>45474</v>
      </c>
      <c r="H362" s="1328">
        <f t="shared" si="33"/>
        <v>45838</v>
      </c>
      <c r="I362" s="1342" t="s">
        <v>5665</v>
      </c>
      <c r="O362" s="1330">
        <f t="shared" si="34"/>
        <v>940.65000000000009</v>
      </c>
      <c r="P362" s="1305" t="s">
        <v>4705</v>
      </c>
      <c r="Q362" s="1279" t="str">
        <f>_xlfn.XLOOKUP(P362,unique_list!F:F,unique_list!P:P)</f>
        <v>LINKED</v>
      </c>
      <c r="R362" s="1318" t="str">
        <f>_xlfn.XLOOKUP(P362,unique_list!F:F,unique_list!Q:Q)</f>
        <v>A-2.2-003</v>
      </c>
      <c r="W362" s="1364"/>
      <c r="X362" s="1364"/>
      <c r="Y362" s="1272">
        <f>O362-_xlfn.XLOOKUP(P362,'Section A - Public Patients'!T:T,'Section A - Public Patients'!K:K)</f>
        <v>0</v>
      </c>
      <c r="Z362" s="1212" t="str">
        <f t="shared" si="37"/>
        <v>A</v>
      </c>
    </row>
    <row r="363" spans="1:26" x14ac:dyDescent="0.25">
      <c r="A363" s="1429" t="s">
        <v>6180</v>
      </c>
      <c r="B363" s="1280"/>
      <c r="C363" s="1279" t="str">
        <f t="shared" si="31"/>
        <v>A</v>
      </c>
      <c r="D363" s="1279" t="s">
        <v>6187</v>
      </c>
      <c r="E363" s="1279" t="s">
        <v>6039</v>
      </c>
      <c r="F363" s="1279">
        <v>90007302</v>
      </c>
      <c r="G363" s="1328">
        <f t="shared" si="32"/>
        <v>45474</v>
      </c>
      <c r="H363" s="1328">
        <f t="shared" si="33"/>
        <v>45838</v>
      </c>
      <c r="I363" s="1342" t="s">
        <v>5665</v>
      </c>
      <c r="O363" s="1330">
        <f t="shared" si="34"/>
        <v>603.30000000000007</v>
      </c>
      <c r="P363" s="1305" t="s">
        <v>4706</v>
      </c>
      <c r="Q363" s="1279" t="str">
        <f>_xlfn.XLOOKUP(P363,unique_list!F:F,unique_list!P:P)</f>
        <v>LINKED</v>
      </c>
      <c r="R363" s="1318" t="str">
        <f>_xlfn.XLOOKUP(P363,unique_list!F:F,unique_list!Q:Q)</f>
        <v>A-2.2-004</v>
      </c>
      <c r="W363" s="1364"/>
      <c r="X363" s="1364"/>
      <c r="Y363" s="1272">
        <f>O363-_xlfn.XLOOKUP(P363,'Section A - Public Patients'!T:T,'Section A - Public Patients'!K:K)</f>
        <v>0</v>
      </c>
      <c r="Z363" s="1212" t="str">
        <f t="shared" si="37"/>
        <v>A</v>
      </c>
    </row>
    <row r="364" spans="1:26" x14ac:dyDescent="0.25">
      <c r="A364" s="1429" t="s">
        <v>6180</v>
      </c>
      <c r="B364" s="1280"/>
      <c r="C364" s="1279" t="str">
        <f t="shared" si="31"/>
        <v>A</v>
      </c>
      <c r="D364" s="1279" t="s">
        <v>6188</v>
      </c>
      <c r="E364" s="1279" t="s">
        <v>6039</v>
      </c>
      <c r="F364" s="1279">
        <v>90006439</v>
      </c>
      <c r="G364" s="1328">
        <f t="shared" si="32"/>
        <v>45474</v>
      </c>
      <c r="H364" s="1328">
        <f t="shared" si="33"/>
        <v>45838</v>
      </c>
      <c r="I364" s="1342" t="s">
        <v>5665</v>
      </c>
      <c r="O364" s="1330">
        <f t="shared" si="34"/>
        <v>383.75</v>
      </c>
      <c r="P364" s="1305" t="s">
        <v>4707</v>
      </c>
      <c r="Q364" s="1279" t="str">
        <f>_xlfn.XLOOKUP(P364,unique_list!F:F,unique_list!P:P)</f>
        <v>LINKED</v>
      </c>
      <c r="R364" s="1318" t="str">
        <f>_xlfn.XLOOKUP(P364,unique_list!F:F,unique_list!Q:Q)</f>
        <v>A-2.2-005</v>
      </c>
      <c r="W364" s="1364"/>
      <c r="X364" s="1364"/>
      <c r="Y364" s="1272">
        <f>O364-_xlfn.XLOOKUP(P364,'Section A - Public Patients'!T:T,'Section A - Public Patients'!K:K)</f>
        <v>0</v>
      </c>
      <c r="Z364" s="1212" t="str">
        <f t="shared" si="37"/>
        <v>A</v>
      </c>
    </row>
    <row r="365" spans="1:26" x14ac:dyDescent="0.25">
      <c r="A365" s="1429" t="s">
        <v>6180</v>
      </c>
      <c r="B365" s="1280"/>
      <c r="C365" s="1279" t="str">
        <f t="shared" si="31"/>
        <v>A</v>
      </c>
      <c r="D365" s="1279" t="s">
        <v>3942</v>
      </c>
      <c r="E365" s="1279" t="s">
        <v>6039</v>
      </c>
      <c r="F365" s="1279">
        <v>90007303</v>
      </c>
      <c r="G365" s="1328">
        <f t="shared" si="32"/>
        <v>45474</v>
      </c>
      <c r="H365" s="1328">
        <f t="shared" si="33"/>
        <v>45838</v>
      </c>
      <c r="I365" s="1342" t="s">
        <v>5665</v>
      </c>
      <c r="O365" s="1330">
        <f t="shared" si="34"/>
        <v>416.3</v>
      </c>
      <c r="P365" s="1305" t="s">
        <v>4711</v>
      </c>
      <c r="Q365" s="1279" t="str">
        <f>_xlfn.XLOOKUP(P365,unique_list!F:F,unique_list!P:P)</f>
        <v>LINKED</v>
      </c>
      <c r="R365" s="1318" t="str">
        <f>_xlfn.XLOOKUP(P365,unique_list!F:F,unique_list!Q:Q)</f>
        <v>A-2.3-009</v>
      </c>
      <c r="W365" s="1364"/>
      <c r="X365" s="1364"/>
      <c r="Y365" s="1272">
        <f>O365-_xlfn.XLOOKUP(P365,'Section A - Public Patients'!T:T,'Section A - Public Patients'!K:K)</f>
        <v>0</v>
      </c>
      <c r="Z365" s="1212" t="str">
        <f t="shared" si="37"/>
        <v>A</v>
      </c>
    </row>
    <row r="366" spans="1:26" x14ac:dyDescent="0.25">
      <c r="A366" s="1429" t="s">
        <v>6180</v>
      </c>
      <c r="B366" s="1280"/>
      <c r="C366" s="1279" t="str">
        <f t="shared" si="31"/>
        <v>B</v>
      </c>
      <c r="D366" s="1279" t="s">
        <v>277</v>
      </c>
      <c r="E366" s="1279" t="s">
        <v>276</v>
      </c>
      <c r="F366" s="1279">
        <v>90007150</v>
      </c>
      <c r="G366" s="1328">
        <f t="shared" si="32"/>
        <v>45474</v>
      </c>
      <c r="H366" s="1328">
        <f t="shared" si="33"/>
        <v>45838</v>
      </c>
      <c r="I366" s="1342" t="s">
        <v>5665</v>
      </c>
      <c r="O366" s="1330">
        <f t="shared" si="34"/>
        <v>2510.5500000000002</v>
      </c>
      <c r="P366" s="1305" t="s">
        <v>4755</v>
      </c>
      <c r="Q366" s="1279" t="str">
        <f>_xlfn.XLOOKUP(P366,unique_list!F:F,unique_list!P:P)</f>
        <v>LINKED-X</v>
      </c>
      <c r="R366" s="1318" t="str">
        <f>_xlfn.XLOOKUP(P366,unique_list!F:F,unique_list!Q:Q)</f>
        <v>A-1.5-001</v>
      </c>
      <c r="W366" s="1364"/>
      <c r="X366" s="1364"/>
      <c r="Y366" s="1272">
        <f>O366-_xlfn.XLOOKUP(P366,'Section B - Private Patients'!T:T,'Section B - Private Patients'!K:K)</f>
        <v>0</v>
      </c>
      <c r="Z366" s="1212" t="str">
        <f t="shared" si="37"/>
        <v>B</v>
      </c>
    </row>
    <row r="367" spans="1:26" x14ac:dyDescent="0.25">
      <c r="A367" s="1429" t="s">
        <v>6180</v>
      </c>
      <c r="B367" s="1280"/>
      <c r="C367" s="1279" t="str">
        <f t="shared" si="31"/>
        <v>B</v>
      </c>
      <c r="D367" s="1279" t="s">
        <v>279</v>
      </c>
      <c r="E367" s="1279" t="s">
        <v>278</v>
      </c>
      <c r="F367" s="1279">
        <v>90006363</v>
      </c>
      <c r="G367" s="1328">
        <f t="shared" si="32"/>
        <v>45474</v>
      </c>
      <c r="H367" s="1328">
        <f t="shared" si="33"/>
        <v>45838</v>
      </c>
      <c r="I367" s="1342" t="s">
        <v>5665</v>
      </c>
      <c r="O367" s="1330">
        <f t="shared" si="34"/>
        <v>2121.5500000000002</v>
      </c>
      <c r="P367" s="1305" t="s">
        <v>4756</v>
      </c>
      <c r="Q367" s="1279" t="str">
        <f>_xlfn.XLOOKUP(P367,unique_list!F:F,unique_list!P:P)</f>
        <v>LINKED-X</v>
      </c>
      <c r="R367" s="1318" t="str">
        <f>_xlfn.XLOOKUP(P367,unique_list!F:F,unique_list!Q:Q)</f>
        <v>A-1.5-002</v>
      </c>
      <c r="W367" s="1364"/>
      <c r="X367" s="1364"/>
      <c r="Y367" s="1272">
        <f>O367-_xlfn.XLOOKUP(P367,'Section B - Private Patients'!T:T,'Section B - Private Patients'!K:K)</f>
        <v>0</v>
      </c>
      <c r="Z367" s="1212" t="str">
        <f t="shared" si="37"/>
        <v>B</v>
      </c>
    </row>
    <row r="368" spans="1:26" x14ac:dyDescent="0.25">
      <c r="A368" s="1429" t="s">
        <v>6180</v>
      </c>
      <c r="B368" s="1280"/>
      <c r="C368" s="1279" t="str">
        <f t="shared" si="31"/>
        <v>B</v>
      </c>
      <c r="D368" s="1279" t="s">
        <v>281</v>
      </c>
      <c r="E368" s="1279" t="s">
        <v>280</v>
      </c>
      <c r="F368" s="1279">
        <v>90007151</v>
      </c>
      <c r="G368" s="1328">
        <f t="shared" si="32"/>
        <v>45474</v>
      </c>
      <c r="H368" s="1328">
        <f t="shared" si="33"/>
        <v>45838</v>
      </c>
      <c r="I368" s="1342" t="s">
        <v>5665</v>
      </c>
      <c r="O368" s="1330">
        <f t="shared" si="34"/>
        <v>4339.55</v>
      </c>
      <c r="P368" s="1305" t="s">
        <v>4757</v>
      </c>
      <c r="Q368" s="1279" t="str">
        <f>_xlfn.XLOOKUP(P368,unique_list!F:F,unique_list!P:P)</f>
        <v>LINKED-X</v>
      </c>
      <c r="R368" s="1318" t="str">
        <f>_xlfn.XLOOKUP(P368,unique_list!F:F,unique_list!Q:Q)</f>
        <v>A-1.5-009</v>
      </c>
      <c r="W368" s="1364"/>
      <c r="X368" s="1364"/>
      <c r="Y368" s="1272">
        <f>O368-_xlfn.XLOOKUP(P368,'Section B - Private Patients'!T:T,'Section B - Private Patients'!K:K)</f>
        <v>0</v>
      </c>
      <c r="Z368" s="1212" t="str">
        <f t="shared" si="37"/>
        <v>B</v>
      </c>
    </row>
    <row r="369" spans="1:26" x14ac:dyDescent="0.25">
      <c r="A369" s="1429" t="s">
        <v>6180</v>
      </c>
      <c r="B369" s="1280"/>
      <c r="C369" s="1279" t="str">
        <f t="shared" si="31"/>
        <v>B</v>
      </c>
      <c r="D369" s="1279" t="s">
        <v>283</v>
      </c>
      <c r="E369" s="1279" t="s">
        <v>282</v>
      </c>
      <c r="F369" s="1279">
        <v>90005674</v>
      </c>
      <c r="G369" s="1328">
        <f t="shared" si="32"/>
        <v>45474</v>
      </c>
      <c r="H369" s="1328">
        <f t="shared" si="33"/>
        <v>45838</v>
      </c>
      <c r="I369" s="1342" t="s">
        <v>5665</v>
      </c>
      <c r="O369" s="1330">
        <f t="shared" si="34"/>
        <v>3985.9</v>
      </c>
      <c r="P369" s="1305" t="s">
        <v>4758</v>
      </c>
      <c r="Q369" s="1279" t="str">
        <f>_xlfn.XLOOKUP(P369,unique_list!F:F,unique_list!P:P)</f>
        <v>LINKED-X</v>
      </c>
      <c r="R369" s="1318" t="str">
        <f>_xlfn.XLOOKUP(P369,unique_list!F:F,unique_list!Q:Q)</f>
        <v>A-1.5-004</v>
      </c>
      <c r="W369" s="1364"/>
      <c r="X369" s="1364"/>
      <c r="Y369" s="1272">
        <f>O369-_xlfn.XLOOKUP(P369,'Section B - Private Patients'!T:T,'Section B - Private Patients'!K:K)</f>
        <v>0</v>
      </c>
      <c r="Z369" s="1212" t="str">
        <f t="shared" si="37"/>
        <v>B</v>
      </c>
    </row>
    <row r="370" spans="1:26" x14ac:dyDescent="0.25">
      <c r="A370" s="1429" t="s">
        <v>6180</v>
      </c>
      <c r="B370" s="1280"/>
      <c r="C370" s="1279" t="str">
        <f t="shared" si="31"/>
        <v>B</v>
      </c>
      <c r="D370" s="1279" t="s">
        <v>285</v>
      </c>
      <c r="E370" s="1279" t="s">
        <v>284</v>
      </c>
      <c r="F370" s="1279">
        <v>90007152</v>
      </c>
      <c r="G370" s="1328">
        <f t="shared" si="32"/>
        <v>45474</v>
      </c>
      <c r="H370" s="1328">
        <f t="shared" si="33"/>
        <v>45838</v>
      </c>
      <c r="I370" s="1342" t="s">
        <v>5665</v>
      </c>
      <c r="O370" s="1330">
        <f t="shared" si="34"/>
        <v>1179.8</v>
      </c>
      <c r="P370" s="1305" t="s">
        <v>4759</v>
      </c>
      <c r="Q370" s="1279" t="str">
        <f>_xlfn.XLOOKUP(P370,unique_list!F:F,unique_list!P:P)</f>
        <v>LINKED-X</v>
      </c>
      <c r="R370" s="1318" t="str">
        <f>_xlfn.XLOOKUP(P370,unique_list!F:F,unique_list!Q:Q)</f>
        <v>A-1.5-011</v>
      </c>
      <c r="W370" s="1364"/>
      <c r="X370" s="1364"/>
      <c r="Y370" s="1272">
        <f>O370-_xlfn.XLOOKUP(P370,'Section B - Private Patients'!T:T,'Section B - Private Patients'!K:K)</f>
        <v>0</v>
      </c>
      <c r="Z370" s="1212" t="str">
        <f t="shared" si="37"/>
        <v>B</v>
      </c>
    </row>
    <row r="371" spans="1:26" x14ac:dyDescent="0.25">
      <c r="A371" s="1429" t="s">
        <v>6180</v>
      </c>
      <c r="B371" s="1280"/>
      <c r="C371" s="1279" t="str">
        <f t="shared" si="31"/>
        <v>B</v>
      </c>
      <c r="D371" s="1279" t="s">
        <v>287</v>
      </c>
      <c r="E371" s="1279" t="s">
        <v>286</v>
      </c>
      <c r="F371" s="1279">
        <v>90006364</v>
      </c>
      <c r="G371" s="1328">
        <f t="shared" si="32"/>
        <v>45474</v>
      </c>
      <c r="H371" s="1328">
        <f t="shared" si="33"/>
        <v>45838</v>
      </c>
      <c r="I371" s="1342" t="s">
        <v>5665</v>
      </c>
      <c r="O371" s="1330">
        <f t="shared" si="34"/>
        <v>1179.8</v>
      </c>
      <c r="P371" s="1305" t="s">
        <v>4760</v>
      </c>
      <c r="Q371" s="1279" t="str">
        <f>_xlfn.XLOOKUP(P371,unique_list!F:F,unique_list!P:P)</f>
        <v>LINKED-X</v>
      </c>
      <c r="R371" s="1318" t="str">
        <f>_xlfn.XLOOKUP(P371,unique_list!F:F,unique_list!Q:Q)</f>
        <v>A-1.5-011</v>
      </c>
      <c r="W371" s="1364"/>
      <c r="X371" s="1364"/>
      <c r="Y371" s="1272">
        <f>O371-_xlfn.XLOOKUP(P371,'Section B - Private Patients'!T:T,'Section B - Private Patients'!K:K)</f>
        <v>0</v>
      </c>
      <c r="Z371" s="1212" t="str">
        <f t="shared" si="37"/>
        <v>B</v>
      </c>
    </row>
    <row r="372" spans="1:26" x14ac:dyDescent="0.25">
      <c r="A372" s="1429" t="s">
        <v>6180</v>
      </c>
      <c r="B372" s="1280"/>
      <c r="C372" s="1279" t="str">
        <f t="shared" si="31"/>
        <v>B</v>
      </c>
      <c r="D372" s="1279" t="s">
        <v>289</v>
      </c>
      <c r="E372" s="1279" t="s">
        <v>288</v>
      </c>
      <c r="F372" s="1279">
        <v>90007153</v>
      </c>
      <c r="G372" s="1328">
        <f t="shared" si="32"/>
        <v>45474</v>
      </c>
      <c r="H372" s="1328">
        <f t="shared" si="33"/>
        <v>45838</v>
      </c>
      <c r="I372" s="1342" t="s">
        <v>5665</v>
      </c>
      <c r="O372" s="1330">
        <f t="shared" si="34"/>
        <v>4066.55</v>
      </c>
      <c r="P372" s="1305" t="s">
        <v>4761</v>
      </c>
      <c r="Q372" s="1279" t="str">
        <f>_xlfn.XLOOKUP(P372,unique_list!F:F,unique_list!P:P)</f>
        <v>LINKED-X</v>
      </c>
      <c r="R372" s="1318" t="str">
        <f>_xlfn.XLOOKUP(P372,unique_list!F:F,unique_list!Q:Q)</f>
        <v>A-1.5-019</v>
      </c>
      <c r="W372" s="1364"/>
      <c r="X372" s="1364"/>
      <c r="Y372" s="1272">
        <f>O372-_xlfn.XLOOKUP(P372,'Section B - Private Patients'!T:T,'Section B - Private Patients'!K:K)</f>
        <v>0</v>
      </c>
      <c r="Z372" s="1212" t="str">
        <f t="shared" si="37"/>
        <v>B</v>
      </c>
    </row>
    <row r="373" spans="1:26" x14ac:dyDescent="0.25">
      <c r="A373" s="1429" t="s">
        <v>6180</v>
      </c>
      <c r="B373" s="1280"/>
      <c r="C373" s="1279" t="str">
        <f t="shared" si="31"/>
        <v>B</v>
      </c>
      <c r="D373" s="1279" t="s">
        <v>291</v>
      </c>
      <c r="E373" s="1279" t="s">
        <v>290</v>
      </c>
      <c r="F373" s="1279">
        <v>90005970</v>
      </c>
      <c r="G373" s="1328">
        <f t="shared" si="32"/>
        <v>45474</v>
      </c>
      <c r="H373" s="1328">
        <f t="shared" si="33"/>
        <v>45838</v>
      </c>
      <c r="I373" s="1342" t="s">
        <v>5665</v>
      </c>
      <c r="O373" s="1330">
        <f t="shared" si="34"/>
        <v>3879.1000000000004</v>
      </c>
      <c r="P373" s="1305" t="s">
        <v>4762</v>
      </c>
      <c r="Q373" s="1279" t="str">
        <f>_xlfn.XLOOKUP(P373,unique_list!F:F,unique_list!P:P)</f>
        <v>LINKED-X</v>
      </c>
      <c r="R373" s="1318" t="str">
        <f>_xlfn.XLOOKUP(P373,unique_list!F:F,unique_list!Q:Q)</f>
        <v>A-1.5-020</v>
      </c>
      <c r="W373" s="1364"/>
      <c r="X373" s="1364"/>
      <c r="Y373" s="1272">
        <f>O373-_xlfn.XLOOKUP(P373,'Section B - Private Patients'!T:T,'Section B - Private Patients'!K:K)</f>
        <v>0</v>
      </c>
      <c r="Z373" s="1212" t="str">
        <f t="shared" si="37"/>
        <v>B</v>
      </c>
    </row>
    <row r="374" spans="1:26" x14ac:dyDescent="0.25">
      <c r="A374" s="1429" t="s">
        <v>6180</v>
      </c>
      <c r="B374" s="1280"/>
      <c r="C374" s="1279" t="str">
        <f t="shared" si="31"/>
        <v>B</v>
      </c>
      <c r="D374" s="1279" t="s">
        <v>293</v>
      </c>
      <c r="E374" s="1279" t="s">
        <v>292</v>
      </c>
      <c r="F374" s="1279">
        <v>90007154</v>
      </c>
      <c r="G374" s="1328">
        <f t="shared" si="32"/>
        <v>45474</v>
      </c>
      <c r="H374" s="1328">
        <f t="shared" si="33"/>
        <v>45838</v>
      </c>
      <c r="I374" s="1342" t="s">
        <v>5665</v>
      </c>
      <c r="O374" s="1330">
        <f t="shared" si="34"/>
        <v>4066.55</v>
      </c>
      <c r="P374" s="1305" t="s">
        <v>4763</v>
      </c>
      <c r="Q374" s="1279" t="str">
        <f>_xlfn.XLOOKUP(P374,unique_list!F:F,unique_list!P:P)</f>
        <v>LINKED-X</v>
      </c>
      <c r="R374" s="1318" t="str">
        <f>_xlfn.XLOOKUP(P374,unique_list!F:F,unique_list!Q:Q)</f>
        <v>A-1.5-019</v>
      </c>
      <c r="W374" s="1364"/>
      <c r="X374" s="1364"/>
      <c r="Y374" s="1272">
        <f>O374-_xlfn.XLOOKUP(P374,'Section B - Private Patients'!T:T,'Section B - Private Patients'!K:K)</f>
        <v>0</v>
      </c>
      <c r="Z374" s="1212" t="str">
        <f t="shared" si="37"/>
        <v>B</v>
      </c>
    </row>
    <row r="375" spans="1:26" x14ac:dyDescent="0.25">
      <c r="A375" s="1429" t="s">
        <v>6180</v>
      </c>
      <c r="B375" s="1280"/>
      <c r="C375" s="1279" t="str">
        <f t="shared" si="31"/>
        <v>B</v>
      </c>
      <c r="D375" s="1279" t="s">
        <v>295</v>
      </c>
      <c r="E375" s="1279" t="s">
        <v>294</v>
      </c>
      <c r="F375" s="1279">
        <v>90006365</v>
      </c>
      <c r="G375" s="1328">
        <f t="shared" si="32"/>
        <v>45474</v>
      </c>
      <c r="H375" s="1328">
        <f t="shared" si="33"/>
        <v>45838</v>
      </c>
      <c r="I375" s="1342" t="s">
        <v>5665</v>
      </c>
      <c r="O375" s="1330">
        <f t="shared" si="34"/>
        <v>3879.1000000000004</v>
      </c>
      <c r="P375" s="1305" t="s">
        <v>4764</v>
      </c>
      <c r="Q375" s="1279" t="str">
        <f>_xlfn.XLOOKUP(P375,unique_list!F:F,unique_list!P:P)</f>
        <v>LINKED-X</v>
      </c>
      <c r="R375" s="1318" t="str">
        <f>_xlfn.XLOOKUP(P375,unique_list!F:F,unique_list!Q:Q)</f>
        <v>A-1.5-020</v>
      </c>
      <c r="W375" s="1364"/>
      <c r="X375" s="1364"/>
      <c r="Y375" s="1272">
        <f>O375-_xlfn.XLOOKUP(P375,'Section B - Private Patients'!T:T,'Section B - Private Patients'!K:K)</f>
        <v>0</v>
      </c>
      <c r="Z375" s="1212" t="str">
        <f t="shared" si="37"/>
        <v>B</v>
      </c>
    </row>
    <row r="376" spans="1:26" x14ac:dyDescent="0.25">
      <c r="A376" s="1429" t="s">
        <v>6180</v>
      </c>
      <c r="B376" s="1280"/>
      <c r="C376" s="1279" t="str">
        <f t="shared" si="31"/>
        <v>B</v>
      </c>
      <c r="D376" s="1279" t="s">
        <v>300</v>
      </c>
      <c r="E376" s="1279" t="s">
        <v>299</v>
      </c>
      <c r="F376" s="1279">
        <v>90007155</v>
      </c>
      <c r="G376" s="1328">
        <f t="shared" si="32"/>
        <v>45474</v>
      </c>
      <c r="H376" s="1328">
        <f t="shared" si="33"/>
        <v>45838</v>
      </c>
      <c r="I376" s="1342" t="s">
        <v>5665</v>
      </c>
      <c r="O376" s="1330">
        <f t="shared" si="34"/>
        <v>2510.5500000000002</v>
      </c>
      <c r="P376" s="1305" t="s">
        <v>4766</v>
      </c>
      <c r="Q376" s="1279" t="str">
        <f>_xlfn.XLOOKUP(P376,unique_list!F:F,unique_list!P:P)</f>
        <v>LINKED-X</v>
      </c>
      <c r="R376" s="1318" t="str">
        <f>_xlfn.XLOOKUP(P376,unique_list!F:F,unique_list!Q:Q)</f>
        <v>A-1.5-001</v>
      </c>
      <c r="W376" s="1364"/>
      <c r="X376" s="1364"/>
      <c r="Y376" s="1272">
        <f>O376-_xlfn.XLOOKUP(P376,'Section B - Private Patients'!T:T,'Section B - Private Patients'!K:K)</f>
        <v>0</v>
      </c>
      <c r="Z376" s="1212" t="str">
        <f t="shared" si="37"/>
        <v>B</v>
      </c>
    </row>
    <row r="377" spans="1:26" x14ac:dyDescent="0.25">
      <c r="A377" s="1429" t="s">
        <v>6180</v>
      </c>
      <c r="B377" s="1280"/>
      <c r="C377" s="1279" t="str">
        <f t="shared" si="31"/>
        <v>B</v>
      </c>
      <c r="D377" s="1279" t="s">
        <v>302</v>
      </c>
      <c r="E377" s="1279" t="s">
        <v>301</v>
      </c>
      <c r="F377" s="1279">
        <v>90005773</v>
      </c>
      <c r="G377" s="1328">
        <f t="shared" si="32"/>
        <v>45474</v>
      </c>
      <c r="H377" s="1328">
        <f t="shared" si="33"/>
        <v>45838</v>
      </c>
      <c r="I377" s="1342" t="s">
        <v>5665</v>
      </c>
      <c r="O377" s="1330">
        <f t="shared" si="34"/>
        <v>2121.5500000000002</v>
      </c>
      <c r="P377" s="1305" t="s">
        <v>4767</v>
      </c>
      <c r="Q377" s="1279" t="str">
        <f>_xlfn.XLOOKUP(P377,unique_list!F:F,unique_list!P:P)</f>
        <v>LINKED-X</v>
      </c>
      <c r="R377" s="1318" t="str">
        <f>_xlfn.XLOOKUP(P377,unique_list!F:F,unique_list!Q:Q)</f>
        <v>A-1.5-002</v>
      </c>
      <c r="W377" s="1364"/>
      <c r="X377" s="1364"/>
      <c r="Y377" s="1272">
        <f>O377-_xlfn.XLOOKUP(P377,'Section B - Private Patients'!T:T,'Section B - Private Patients'!K:K)</f>
        <v>0</v>
      </c>
      <c r="Z377" s="1212" t="str">
        <f t="shared" si="37"/>
        <v>B</v>
      </c>
    </row>
    <row r="378" spans="1:26" x14ac:dyDescent="0.25">
      <c r="A378" s="1429" t="s">
        <v>6180</v>
      </c>
      <c r="B378" s="1280"/>
      <c r="C378" s="1279" t="str">
        <f t="shared" si="31"/>
        <v>B</v>
      </c>
      <c r="D378" s="1279" t="s">
        <v>304</v>
      </c>
      <c r="E378" s="1279" t="s">
        <v>303</v>
      </c>
      <c r="F378" s="1279">
        <v>90007156</v>
      </c>
      <c r="G378" s="1328">
        <f t="shared" si="32"/>
        <v>45474</v>
      </c>
      <c r="H378" s="1328">
        <f t="shared" si="33"/>
        <v>45838</v>
      </c>
      <c r="I378" s="1342" t="s">
        <v>5665</v>
      </c>
      <c r="O378" s="1330">
        <f t="shared" si="34"/>
        <v>4339.55</v>
      </c>
      <c r="P378" s="1305" t="s">
        <v>4768</v>
      </c>
      <c r="Q378" s="1279" t="str">
        <f>_xlfn.XLOOKUP(P378,unique_list!F:F,unique_list!P:P)</f>
        <v>LINKED-X</v>
      </c>
      <c r="R378" s="1318" t="str">
        <f>_xlfn.XLOOKUP(P378,unique_list!F:F,unique_list!Q:Q)</f>
        <v>A-1.5-009</v>
      </c>
      <c r="W378" s="1364"/>
      <c r="X378" s="1364"/>
      <c r="Y378" s="1272">
        <f>O378-_xlfn.XLOOKUP(P378,'Section B - Private Patients'!T:T,'Section B - Private Patients'!K:K)</f>
        <v>0</v>
      </c>
      <c r="Z378" s="1212" t="str">
        <f t="shared" si="37"/>
        <v>B</v>
      </c>
    </row>
    <row r="379" spans="1:26" x14ac:dyDescent="0.25">
      <c r="A379" s="1429" t="s">
        <v>6180</v>
      </c>
      <c r="B379" s="1280"/>
      <c r="C379" s="1279" t="str">
        <f t="shared" si="31"/>
        <v>B</v>
      </c>
      <c r="D379" s="1279" t="s">
        <v>306</v>
      </c>
      <c r="E379" s="1279" t="s">
        <v>305</v>
      </c>
      <c r="F379" s="1279">
        <v>90006366</v>
      </c>
      <c r="G379" s="1328">
        <f t="shared" si="32"/>
        <v>45474</v>
      </c>
      <c r="H379" s="1328">
        <f t="shared" si="33"/>
        <v>45838</v>
      </c>
      <c r="I379" s="1342" t="s">
        <v>5665</v>
      </c>
      <c r="O379" s="1330">
        <f t="shared" si="34"/>
        <v>3985.9</v>
      </c>
      <c r="P379" s="1305" t="s">
        <v>4769</v>
      </c>
      <c r="Q379" s="1279" t="str">
        <f>_xlfn.XLOOKUP(P379,unique_list!F:F,unique_list!P:P)</f>
        <v>LINKED-X</v>
      </c>
      <c r="R379" s="1318" t="str">
        <f>_xlfn.XLOOKUP(P379,unique_list!F:F,unique_list!Q:Q)</f>
        <v>A-1.5-004</v>
      </c>
      <c r="W379" s="1364"/>
      <c r="X379" s="1364"/>
      <c r="Y379" s="1272">
        <f>O379-_xlfn.XLOOKUP(P379,'Section B - Private Patients'!T:T,'Section B - Private Patients'!K:K)</f>
        <v>0</v>
      </c>
      <c r="Z379" s="1212" t="str">
        <f t="shared" si="37"/>
        <v>B</v>
      </c>
    </row>
    <row r="380" spans="1:26" x14ac:dyDescent="0.25">
      <c r="A380" s="1429" t="s">
        <v>6180</v>
      </c>
      <c r="B380" s="1280"/>
      <c r="C380" s="1279" t="str">
        <f t="shared" si="31"/>
        <v>B</v>
      </c>
      <c r="D380" s="1279" t="s">
        <v>308</v>
      </c>
      <c r="E380" s="1279" t="s">
        <v>307</v>
      </c>
      <c r="F380" s="1279">
        <v>90007157</v>
      </c>
      <c r="G380" s="1328">
        <f t="shared" si="32"/>
        <v>45474</v>
      </c>
      <c r="H380" s="1328">
        <f t="shared" si="33"/>
        <v>45838</v>
      </c>
      <c r="I380" s="1342" t="s">
        <v>5665</v>
      </c>
      <c r="O380" s="1330">
        <f t="shared" si="34"/>
        <v>1179.8</v>
      </c>
      <c r="P380" s="1305" t="s">
        <v>4770</v>
      </c>
      <c r="Q380" s="1279" t="str">
        <f>_xlfn.XLOOKUP(P380,unique_list!F:F,unique_list!P:P)</f>
        <v>LINKED-X</v>
      </c>
      <c r="R380" s="1318" t="str">
        <f>_xlfn.XLOOKUP(P380,unique_list!F:F,unique_list!Q:Q)</f>
        <v>A-1.5-011</v>
      </c>
      <c r="W380" s="1364"/>
      <c r="X380" s="1364"/>
      <c r="Y380" s="1272">
        <f>O380-_xlfn.XLOOKUP(P380,'Section B - Private Patients'!T:T,'Section B - Private Patients'!K:K)</f>
        <v>0</v>
      </c>
      <c r="Z380" s="1212" t="str">
        <f t="shared" si="37"/>
        <v>B</v>
      </c>
    </row>
    <row r="381" spans="1:26" x14ac:dyDescent="0.25">
      <c r="A381" s="1429" t="s">
        <v>6180</v>
      </c>
      <c r="B381" s="1280"/>
      <c r="C381" s="1279" t="str">
        <f t="shared" si="31"/>
        <v>B</v>
      </c>
      <c r="D381" s="1279" t="s">
        <v>310</v>
      </c>
      <c r="E381" s="1279" t="s">
        <v>309</v>
      </c>
      <c r="F381" s="1279">
        <v>90005971</v>
      </c>
      <c r="G381" s="1328">
        <f t="shared" si="32"/>
        <v>45474</v>
      </c>
      <c r="H381" s="1328">
        <f t="shared" si="33"/>
        <v>45838</v>
      </c>
      <c r="I381" s="1342" t="s">
        <v>5665</v>
      </c>
      <c r="O381" s="1330">
        <f t="shared" si="34"/>
        <v>1179.8</v>
      </c>
      <c r="P381" s="1305" t="s">
        <v>4771</v>
      </c>
      <c r="Q381" s="1279" t="str">
        <f>_xlfn.XLOOKUP(P381,unique_list!F:F,unique_list!P:P)</f>
        <v>LINKED-X</v>
      </c>
      <c r="R381" s="1318" t="str">
        <f>_xlfn.XLOOKUP(P381,unique_list!F:F,unique_list!Q:Q)</f>
        <v>A-1.5-011</v>
      </c>
      <c r="W381" s="1364"/>
      <c r="X381" s="1364"/>
      <c r="Y381" s="1272">
        <f>O381-_xlfn.XLOOKUP(P381,'Section B - Private Patients'!T:T,'Section B - Private Patients'!K:K)</f>
        <v>0</v>
      </c>
      <c r="Z381" s="1212" t="str">
        <f t="shared" si="37"/>
        <v>B</v>
      </c>
    </row>
    <row r="382" spans="1:26" x14ac:dyDescent="0.25">
      <c r="A382" s="1429" t="s">
        <v>6180</v>
      </c>
      <c r="B382" s="1280"/>
      <c r="C382" s="1279" t="str">
        <f t="shared" si="31"/>
        <v>B</v>
      </c>
      <c r="D382" s="1279" t="s">
        <v>312</v>
      </c>
      <c r="E382" s="1279" t="s">
        <v>311</v>
      </c>
      <c r="F382" s="1279">
        <v>90007158</v>
      </c>
      <c r="G382" s="1328">
        <f t="shared" si="32"/>
        <v>45474</v>
      </c>
      <c r="H382" s="1328">
        <f t="shared" si="33"/>
        <v>45838</v>
      </c>
      <c r="I382" s="1342" t="s">
        <v>5665</v>
      </c>
      <c r="O382" s="1330">
        <f t="shared" si="34"/>
        <v>4228.6000000000004</v>
      </c>
      <c r="P382" s="1305" t="s">
        <v>4772</v>
      </c>
      <c r="Q382" s="1279" t="str">
        <f>_xlfn.XLOOKUP(P382,unique_list!F:F,unique_list!P:P)</f>
        <v>LINKED-X</v>
      </c>
      <c r="R382" s="1318" t="str">
        <f>_xlfn.XLOOKUP(P382,unique_list!F:F,unique_list!Q:Q)</f>
        <v>A-1.5-003</v>
      </c>
      <c r="W382" s="1364"/>
      <c r="X382" s="1364"/>
      <c r="Y382" s="1272">
        <f>O382-_xlfn.XLOOKUP(P382,'Section B - Private Patients'!T:T,'Section B - Private Patients'!K:K)</f>
        <v>0</v>
      </c>
      <c r="Z382" s="1212" t="str">
        <f t="shared" si="37"/>
        <v>B</v>
      </c>
    </row>
    <row r="383" spans="1:26" x14ac:dyDescent="0.25">
      <c r="A383" s="1429" t="s">
        <v>6180</v>
      </c>
      <c r="B383" s="1280"/>
      <c r="C383" s="1279" t="str">
        <f t="shared" si="31"/>
        <v>B</v>
      </c>
      <c r="D383" s="1279" t="s">
        <v>314</v>
      </c>
      <c r="E383" s="1279" t="s">
        <v>313</v>
      </c>
      <c r="F383" s="1279">
        <v>90006367</v>
      </c>
      <c r="G383" s="1328">
        <f t="shared" si="32"/>
        <v>45474</v>
      </c>
      <c r="H383" s="1328">
        <f t="shared" si="33"/>
        <v>45838</v>
      </c>
      <c r="I383" s="1342" t="s">
        <v>5665</v>
      </c>
      <c r="O383" s="1330">
        <f t="shared" si="34"/>
        <v>3985.9</v>
      </c>
      <c r="P383" s="1305" t="s">
        <v>4773</v>
      </c>
      <c r="Q383" s="1279" t="str">
        <f>_xlfn.XLOOKUP(P383,unique_list!F:F,unique_list!P:P)</f>
        <v>LINKED-X</v>
      </c>
      <c r="R383" s="1318" t="str">
        <f>_xlfn.XLOOKUP(P383,unique_list!F:F,unique_list!Q:Q)</f>
        <v>A-1.5-004</v>
      </c>
      <c r="W383" s="1364"/>
      <c r="X383" s="1364"/>
      <c r="Y383" s="1272">
        <f>O383-_xlfn.XLOOKUP(P383,'Section B - Private Patients'!T:T,'Section B - Private Patients'!K:K)</f>
        <v>0</v>
      </c>
      <c r="Z383" s="1212" t="str">
        <f t="shared" si="37"/>
        <v>B</v>
      </c>
    </row>
    <row r="384" spans="1:26" x14ac:dyDescent="0.25">
      <c r="A384" s="1429" t="s">
        <v>6180</v>
      </c>
      <c r="B384" s="1280"/>
      <c r="C384" s="1279" t="str">
        <f t="shared" si="31"/>
        <v>B</v>
      </c>
      <c r="D384" s="1279" t="s">
        <v>316</v>
      </c>
      <c r="E384" s="1279" t="s">
        <v>315</v>
      </c>
      <c r="F384" s="1279">
        <v>90007159</v>
      </c>
      <c r="G384" s="1328">
        <f t="shared" si="32"/>
        <v>45474</v>
      </c>
      <c r="H384" s="1328">
        <f t="shared" si="33"/>
        <v>45838</v>
      </c>
      <c r="I384" s="1342" t="s">
        <v>5665</v>
      </c>
      <c r="O384" s="1330">
        <f t="shared" si="34"/>
        <v>6321.1</v>
      </c>
      <c r="P384" s="1305" t="s">
        <v>4774</v>
      </c>
      <c r="Q384" s="1279" t="str">
        <f>_xlfn.XLOOKUP(P384,unique_list!F:F,unique_list!P:P)</f>
        <v>LINKED-X</v>
      </c>
      <c r="R384" s="1318" t="str">
        <f>_xlfn.XLOOKUP(P384,unique_list!F:F,unique_list!Q:Q)</f>
        <v>A-1.5-005</v>
      </c>
      <c r="W384" s="1364"/>
      <c r="X384" s="1364"/>
      <c r="Y384" s="1272">
        <f>O384-_xlfn.XLOOKUP(P384,'Section B - Private Patients'!T:T,'Section B - Private Patients'!K:K)</f>
        <v>0</v>
      </c>
      <c r="Z384" s="1212" t="str">
        <f t="shared" si="37"/>
        <v>B</v>
      </c>
    </row>
    <row r="385" spans="1:26" x14ac:dyDescent="0.25">
      <c r="A385" s="1429" t="s">
        <v>6180</v>
      </c>
      <c r="B385" s="1280"/>
      <c r="C385" s="1279" t="str">
        <f t="shared" si="31"/>
        <v>B</v>
      </c>
      <c r="D385" s="1279" t="s">
        <v>318</v>
      </c>
      <c r="E385" s="1279" t="s">
        <v>317</v>
      </c>
      <c r="F385" s="1279">
        <v>90005625</v>
      </c>
      <c r="G385" s="1328">
        <f t="shared" si="32"/>
        <v>45474</v>
      </c>
      <c r="H385" s="1328">
        <f t="shared" si="33"/>
        <v>45838</v>
      </c>
      <c r="I385" s="1342" t="s">
        <v>5665</v>
      </c>
      <c r="O385" s="1330">
        <f t="shared" si="34"/>
        <v>5885.75</v>
      </c>
      <c r="P385" s="1305" t="s">
        <v>4775</v>
      </c>
      <c r="Q385" s="1279" t="str">
        <f>_xlfn.XLOOKUP(P385,unique_list!F:F,unique_list!P:P)</f>
        <v>LINKED-X</v>
      </c>
      <c r="R385" s="1318" t="str">
        <f>_xlfn.XLOOKUP(P385,unique_list!F:F,unique_list!Q:Q)</f>
        <v>A-1.5-006</v>
      </c>
      <c r="W385" s="1364"/>
      <c r="X385" s="1364"/>
      <c r="Y385" s="1272">
        <f>O385-_xlfn.XLOOKUP(P385,'Section B - Private Patients'!T:T,'Section B - Private Patients'!K:K)</f>
        <v>0</v>
      </c>
      <c r="Z385" s="1212" t="str">
        <f t="shared" si="37"/>
        <v>B</v>
      </c>
    </row>
    <row r="386" spans="1:26" x14ac:dyDescent="0.25">
      <c r="A386" s="1429" t="s">
        <v>6180</v>
      </c>
      <c r="B386" s="1280"/>
      <c r="C386" s="1279" t="str">
        <f t="shared" si="31"/>
        <v>B</v>
      </c>
      <c r="D386" s="1279" t="s">
        <v>320</v>
      </c>
      <c r="E386" s="1279" t="s">
        <v>319</v>
      </c>
      <c r="F386" s="1279">
        <v>90007160</v>
      </c>
      <c r="G386" s="1328">
        <f t="shared" si="32"/>
        <v>45474</v>
      </c>
      <c r="H386" s="1328">
        <f t="shared" si="33"/>
        <v>45838</v>
      </c>
      <c r="I386" s="1342" t="s">
        <v>5665</v>
      </c>
      <c r="O386" s="1330">
        <f t="shared" si="34"/>
        <v>1319.15</v>
      </c>
      <c r="P386" s="1305" t="s">
        <v>4776</v>
      </c>
      <c r="Q386" s="1279" t="str">
        <f>_xlfn.XLOOKUP(P386,unique_list!F:F,unique_list!P:P)</f>
        <v>LINKED-X</v>
      </c>
      <c r="R386" s="1318" t="str">
        <f>_xlfn.XLOOKUP(P386,unique_list!F:F,unique_list!Q:Q)</f>
        <v>A-1.5-007</v>
      </c>
      <c r="W386" s="1364"/>
      <c r="X386" s="1364"/>
      <c r="Y386" s="1272">
        <f>O386-_xlfn.XLOOKUP(P386,'Section B - Private Patients'!T:T,'Section B - Private Patients'!K:K)</f>
        <v>0</v>
      </c>
      <c r="Z386" s="1212" t="str">
        <f t="shared" si="37"/>
        <v>B</v>
      </c>
    </row>
    <row r="387" spans="1:26" x14ac:dyDescent="0.25">
      <c r="A387" s="1429" t="s">
        <v>6180</v>
      </c>
      <c r="B387" s="1280"/>
      <c r="C387" s="1279" t="str">
        <f t="shared" si="31"/>
        <v>B</v>
      </c>
      <c r="D387" s="1279" t="s">
        <v>322</v>
      </c>
      <c r="E387" s="1279" t="s">
        <v>321</v>
      </c>
      <c r="F387" s="1279">
        <v>90006368</v>
      </c>
      <c r="G387" s="1328">
        <f t="shared" si="32"/>
        <v>45474</v>
      </c>
      <c r="H387" s="1328">
        <f t="shared" si="33"/>
        <v>45838</v>
      </c>
      <c r="I387" s="1342" t="s">
        <v>5665</v>
      </c>
      <c r="O387" s="1330">
        <f t="shared" si="34"/>
        <v>1143.8500000000001</v>
      </c>
      <c r="P387" s="1305" t="s">
        <v>4777</v>
      </c>
      <c r="Q387" s="1279" t="str">
        <f>_xlfn.XLOOKUP(P387,unique_list!F:F,unique_list!P:P)</f>
        <v>LINKED-X</v>
      </c>
      <c r="R387" s="1318" t="str">
        <f>_xlfn.XLOOKUP(P387,unique_list!F:F,unique_list!Q:Q)</f>
        <v>A-1.5-008</v>
      </c>
      <c r="W387" s="1364"/>
      <c r="X387" s="1364"/>
      <c r="Y387" s="1272">
        <f>O387-_xlfn.XLOOKUP(P387,'Section B - Private Patients'!T:T,'Section B - Private Patients'!K:K)</f>
        <v>0</v>
      </c>
      <c r="Z387" s="1212" t="str">
        <f t="shared" si="37"/>
        <v>B</v>
      </c>
    </row>
    <row r="388" spans="1:26" x14ac:dyDescent="0.25">
      <c r="A388" s="1429" t="s">
        <v>6180</v>
      </c>
      <c r="B388" s="1280"/>
      <c r="C388" s="1279" t="str">
        <f t="shared" si="31"/>
        <v>B</v>
      </c>
      <c r="D388" s="1279" t="s">
        <v>328</v>
      </c>
      <c r="E388" s="1279" t="s">
        <v>327</v>
      </c>
      <c r="F388" s="1279">
        <v>90007161</v>
      </c>
      <c r="G388" s="1328">
        <f t="shared" si="32"/>
        <v>45474</v>
      </c>
      <c r="H388" s="1328">
        <f t="shared" si="33"/>
        <v>45838</v>
      </c>
      <c r="I388" s="1342" t="s">
        <v>5665</v>
      </c>
      <c r="O388" s="1330">
        <f t="shared" si="34"/>
        <v>2133.75</v>
      </c>
      <c r="P388" s="1305" t="s">
        <v>4778</v>
      </c>
      <c r="Q388" s="1279" t="str">
        <f>_xlfn.XLOOKUP(P388,unique_list!F:F,unique_list!P:P)</f>
        <v>LINKED-X</v>
      </c>
      <c r="R388" s="1318" t="str">
        <f>_xlfn.XLOOKUP(P388,unique_list!F:F,unique_list!Q:Q)</f>
        <v>A-1.5-013</v>
      </c>
      <c r="W388" s="1364"/>
      <c r="X388" s="1364"/>
      <c r="Y388" s="1272">
        <f>O388-_xlfn.XLOOKUP(P388,'Section B - Private Patients'!T:T,'Section B - Private Patients'!K:K)</f>
        <v>0</v>
      </c>
      <c r="Z388" s="1212" t="str">
        <f t="shared" si="37"/>
        <v>B</v>
      </c>
    </row>
    <row r="389" spans="1:26" x14ac:dyDescent="0.25">
      <c r="A389" s="1429" t="s">
        <v>6180</v>
      </c>
      <c r="B389" s="1280"/>
      <c r="C389" s="1279" t="str">
        <f t="shared" si="31"/>
        <v>B</v>
      </c>
      <c r="D389" s="1279" t="s">
        <v>330</v>
      </c>
      <c r="E389" s="1279" t="s">
        <v>329</v>
      </c>
      <c r="F389" s="1279">
        <v>90005972</v>
      </c>
      <c r="G389" s="1328">
        <f t="shared" si="32"/>
        <v>45474</v>
      </c>
      <c r="H389" s="1328">
        <f t="shared" si="33"/>
        <v>45838</v>
      </c>
      <c r="I389" s="1342" t="s">
        <v>5665</v>
      </c>
      <c r="O389" s="1330">
        <f t="shared" si="34"/>
        <v>2133.75</v>
      </c>
      <c r="P389" s="1305" t="s">
        <v>4779</v>
      </c>
      <c r="Q389" s="1279" t="str">
        <f>_xlfn.XLOOKUP(P389,unique_list!F:F,unique_list!P:P)</f>
        <v>LINKED-X</v>
      </c>
      <c r="R389" s="1318" t="str">
        <f>_xlfn.XLOOKUP(P389,unique_list!F:F,unique_list!Q:Q)</f>
        <v>A-1.5-013</v>
      </c>
      <c r="W389" s="1364"/>
      <c r="X389" s="1364"/>
      <c r="Y389" s="1272">
        <f>O389-_xlfn.XLOOKUP(P389,'Section B - Private Patients'!T:T,'Section B - Private Patients'!K:K)</f>
        <v>0</v>
      </c>
      <c r="Z389" s="1212" t="str">
        <f t="shared" si="37"/>
        <v>B</v>
      </c>
    </row>
    <row r="390" spans="1:26" x14ac:dyDescent="0.25">
      <c r="A390" s="1429" t="s">
        <v>6180</v>
      </c>
      <c r="B390" s="1280"/>
      <c r="C390" s="1279" t="str">
        <f t="shared" si="31"/>
        <v>B</v>
      </c>
      <c r="D390" s="1279" t="s">
        <v>324</v>
      </c>
      <c r="E390" s="1279" t="s">
        <v>323</v>
      </c>
      <c r="F390" s="1279">
        <v>90007162</v>
      </c>
      <c r="G390" s="1328">
        <f t="shared" si="32"/>
        <v>45474</v>
      </c>
      <c r="H390" s="1328">
        <f t="shared" si="33"/>
        <v>45838</v>
      </c>
      <c r="I390" s="1342" t="s">
        <v>5665</v>
      </c>
      <c r="O390" s="1330">
        <f t="shared" si="34"/>
        <v>4066.55</v>
      </c>
      <c r="P390" s="1305" t="s">
        <v>4780</v>
      </c>
      <c r="Q390" s="1279" t="str">
        <f>_xlfn.XLOOKUP(P390,unique_list!F:F,unique_list!P:P)</f>
        <v>LINKED-X</v>
      </c>
      <c r="R390" s="1318" t="str">
        <f>_xlfn.XLOOKUP(P390,unique_list!F:F,unique_list!Q:Q)</f>
        <v>A-1.5-019</v>
      </c>
      <c r="W390" s="1364"/>
      <c r="X390" s="1364"/>
      <c r="Y390" s="1272">
        <f>O390-_xlfn.XLOOKUP(P390,'Section B - Private Patients'!T:T,'Section B - Private Patients'!K:K)</f>
        <v>0</v>
      </c>
      <c r="Z390" s="1212" t="str">
        <f t="shared" si="37"/>
        <v>B</v>
      </c>
    </row>
    <row r="391" spans="1:26" x14ac:dyDescent="0.25">
      <c r="A391" s="1429" t="s">
        <v>6180</v>
      </c>
      <c r="B391" s="1280"/>
      <c r="C391" s="1279" t="str">
        <f t="shared" si="31"/>
        <v>B</v>
      </c>
      <c r="D391" s="1279" t="s">
        <v>326</v>
      </c>
      <c r="E391" s="1279" t="s">
        <v>325</v>
      </c>
      <c r="F391" s="1279">
        <v>90006369</v>
      </c>
      <c r="G391" s="1328">
        <f t="shared" si="32"/>
        <v>45474</v>
      </c>
      <c r="H391" s="1328">
        <f t="shared" si="33"/>
        <v>45838</v>
      </c>
      <c r="I391" s="1342" t="s">
        <v>5665</v>
      </c>
      <c r="O391" s="1330">
        <f t="shared" si="34"/>
        <v>3879.1000000000004</v>
      </c>
      <c r="P391" s="1305" t="s">
        <v>4781</v>
      </c>
      <c r="Q391" s="1279" t="str">
        <f>_xlfn.XLOOKUP(P391,unique_list!F:F,unique_list!P:P)</f>
        <v>LINKED-X</v>
      </c>
      <c r="R391" s="1318" t="str">
        <f>_xlfn.XLOOKUP(P391,unique_list!F:F,unique_list!Q:Q)</f>
        <v>A-1.5-020</v>
      </c>
      <c r="W391" s="1364"/>
      <c r="X391" s="1364"/>
      <c r="Y391" s="1272">
        <f>O391-_xlfn.XLOOKUP(P391,'Section B - Private Patients'!T:T,'Section B - Private Patients'!K:K)</f>
        <v>0</v>
      </c>
      <c r="Z391" s="1212" t="str">
        <f t="shared" si="37"/>
        <v>B</v>
      </c>
    </row>
    <row r="392" spans="1:26" x14ac:dyDescent="0.25">
      <c r="A392" s="1429" t="s">
        <v>6180</v>
      </c>
      <c r="B392" s="1280"/>
      <c r="C392" s="1279" t="str">
        <f t="shared" si="31"/>
        <v>B</v>
      </c>
      <c r="D392" s="1279" t="s">
        <v>336</v>
      </c>
      <c r="E392" s="1279" t="s">
        <v>335</v>
      </c>
      <c r="F392" s="1279">
        <v>90007163</v>
      </c>
      <c r="G392" s="1328">
        <f t="shared" si="32"/>
        <v>45474</v>
      </c>
      <c r="H392" s="1328">
        <f t="shared" si="33"/>
        <v>45838</v>
      </c>
      <c r="I392" s="1342" t="s">
        <v>5665</v>
      </c>
      <c r="O392" s="1330">
        <f t="shared" si="34"/>
        <v>4066.55</v>
      </c>
      <c r="P392" s="1305" t="s">
        <v>4784</v>
      </c>
      <c r="Q392" s="1279" t="str">
        <f>_xlfn.XLOOKUP(P392,unique_list!F:F,unique_list!P:P)</f>
        <v>LINKED-X</v>
      </c>
      <c r="R392" s="1318" t="str">
        <f>_xlfn.XLOOKUP(P392,unique_list!F:F,unique_list!Q:Q)</f>
        <v>A-1.5-019</v>
      </c>
      <c r="W392" s="1364"/>
      <c r="X392" s="1364"/>
      <c r="Y392" s="1272">
        <f>O392-_xlfn.XLOOKUP(P392,'Section B - Private Patients'!T:T,'Section B - Private Patients'!K:K)</f>
        <v>0</v>
      </c>
      <c r="Z392" s="1212" t="str">
        <f t="shared" si="37"/>
        <v>B</v>
      </c>
    </row>
    <row r="393" spans="1:26" x14ac:dyDescent="0.25">
      <c r="A393" s="1429" t="s">
        <v>6180</v>
      </c>
      <c r="B393" s="1280"/>
      <c r="C393" s="1279" t="str">
        <f t="shared" si="31"/>
        <v>B</v>
      </c>
      <c r="D393" s="1279" t="s">
        <v>338</v>
      </c>
      <c r="E393" s="1279" t="s">
        <v>337</v>
      </c>
      <c r="F393" s="1279">
        <v>90005774</v>
      </c>
      <c r="G393" s="1328">
        <f t="shared" si="32"/>
        <v>45474</v>
      </c>
      <c r="H393" s="1328">
        <f t="shared" si="33"/>
        <v>45838</v>
      </c>
      <c r="I393" s="1342" t="s">
        <v>5665</v>
      </c>
      <c r="O393" s="1330">
        <f t="shared" ref="O393:O456" si="38">_xlfn.XLOOKUP(R393,P:P,O:O)</f>
        <v>3879.1000000000004</v>
      </c>
      <c r="P393" s="1305" t="s">
        <v>4785</v>
      </c>
      <c r="Q393" s="1279" t="str">
        <f>_xlfn.XLOOKUP(P393,unique_list!F:F,unique_list!P:P)</f>
        <v>LINKED-X</v>
      </c>
      <c r="R393" s="1318" t="str">
        <f>_xlfn.XLOOKUP(P393,unique_list!F:F,unique_list!Q:Q)</f>
        <v>A-1.5-020</v>
      </c>
      <c r="W393" s="1364"/>
      <c r="X393" s="1364"/>
      <c r="Y393" s="1272">
        <f>O393-_xlfn.XLOOKUP(P393,'Section B - Private Patients'!T:T,'Section B - Private Patients'!K:K)</f>
        <v>0</v>
      </c>
      <c r="Z393" s="1212" t="str">
        <f t="shared" si="37"/>
        <v>B</v>
      </c>
    </row>
    <row r="394" spans="1:26" x14ac:dyDescent="0.25">
      <c r="A394" s="1429" t="s">
        <v>6180</v>
      </c>
      <c r="B394" s="1280"/>
      <c r="C394" s="1279" t="str">
        <f t="shared" ref="C394:C457" si="39">LEFT(P394,1)</f>
        <v>B</v>
      </c>
      <c r="D394" s="1279" t="s">
        <v>340</v>
      </c>
      <c r="E394" s="1279" t="s">
        <v>339</v>
      </c>
      <c r="F394" s="1279">
        <v>90007164</v>
      </c>
      <c r="G394" s="1328">
        <f t="shared" ref="G394:G457" si="40">$H$3</f>
        <v>45474</v>
      </c>
      <c r="H394" s="1328">
        <f t="shared" ref="H394:H457" si="41">$H$4</f>
        <v>45838</v>
      </c>
      <c r="I394" s="1342" t="s">
        <v>5665</v>
      </c>
      <c r="O394" s="1330">
        <f t="shared" si="38"/>
        <v>2510.5500000000002</v>
      </c>
      <c r="P394" s="1305" t="s">
        <v>4786</v>
      </c>
      <c r="Q394" s="1279" t="str">
        <f>_xlfn.XLOOKUP(P394,unique_list!F:F,unique_list!P:P)</f>
        <v>LINKED-X</v>
      </c>
      <c r="R394" s="1318" t="str">
        <f>_xlfn.XLOOKUP(P394,unique_list!F:F,unique_list!Q:Q)</f>
        <v>A-1.5-001</v>
      </c>
      <c r="W394" s="1364"/>
      <c r="X394" s="1364"/>
      <c r="Y394" s="1272">
        <f>O394-_xlfn.XLOOKUP(P394,'Section B - Private Patients'!T:T,'Section B - Private Patients'!K:K)</f>
        <v>0</v>
      </c>
      <c r="Z394" s="1212" t="str">
        <f t="shared" si="37"/>
        <v>B</v>
      </c>
    </row>
    <row r="395" spans="1:26" x14ac:dyDescent="0.25">
      <c r="A395" s="1429" t="s">
        <v>6180</v>
      </c>
      <c r="B395" s="1280"/>
      <c r="C395" s="1279" t="str">
        <f t="shared" si="39"/>
        <v>B</v>
      </c>
      <c r="D395" s="1279" t="s">
        <v>342</v>
      </c>
      <c r="E395" s="1279" t="s">
        <v>341</v>
      </c>
      <c r="F395" s="1279">
        <v>90006370</v>
      </c>
      <c r="G395" s="1328">
        <f t="shared" si="40"/>
        <v>45474</v>
      </c>
      <c r="H395" s="1328">
        <f t="shared" si="41"/>
        <v>45838</v>
      </c>
      <c r="I395" s="1342" t="s">
        <v>5665</v>
      </c>
      <c r="O395" s="1330">
        <f t="shared" si="38"/>
        <v>2121.5500000000002</v>
      </c>
      <c r="P395" s="1305" t="s">
        <v>4787</v>
      </c>
      <c r="Q395" s="1279" t="str">
        <f>_xlfn.XLOOKUP(P395,unique_list!F:F,unique_list!P:P)</f>
        <v>LINKED-X</v>
      </c>
      <c r="R395" s="1318" t="str">
        <f>_xlfn.XLOOKUP(P395,unique_list!F:F,unique_list!Q:Q)</f>
        <v>A-1.5-002</v>
      </c>
      <c r="W395" s="1364"/>
      <c r="X395" s="1364"/>
      <c r="Y395" s="1272">
        <f>O395-_xlfn.XLOOKUP(P395,'Section B - Private Patients'!T:T,'Section B - Private Patients'!K:K)</f>
        <v>0</v>
      </c>
      <c r="Z395" s="1212" t="str">
        <f t="shared" si="37"/>
        <v>B</v>
      </c>
    </row>
    <row r="396" spans="1:26" x14ac:dyDescent="0.25">
      <c r="A396" s="1429" t="s">
        <v>6180</v>
      </c>
      <c r="B396" s="1280"/>
      <c r="C396" s="1279" t="str">
        <f t="shared" si="39"/>
        <v>B</v>
      </c>
      <c r="D396" s="1279" t="s">
        <v>344</v>
      </c>
      <c r="E396" s="1279" t="s">
        <v>343</v>
      </c>
      <c r="F396" s="1279">
        <v>90007165</v>
      </c>
      <c r="G396" s="1328">
        <f t="shared" si="40"/>
        <v>45474</v>
      </c>
      <c r="H396" s="1328">
        <f t="shared" si="41"/>
        <v>45838</v>
      </c>
      <c r="I396" s="1342" t="s">
        <v>5665</v>
      </c>
      <c r="O396" s="1330">
        <f t="shared" si="38"/>
        <v>1247.1000000000001</v>
      </c>
      <c r="P396" s="1305" t="s">
        <v>4788</v>
      </c>
      <c r="Q396" s="1279" t="str">
        <f>_xlfn.XLOOKUP(P396,unique_list!F:F,unique_list!P:P)</f>
        <v>LINKED-X</v>
      </c>
      <c r="R396" s="1318" t="str">
        <f>_xlfn.XLOOKUP(P396,unique_list!F:F,unique_list!Q:Q)</f>
        <v>A-1.5-027</v>
      </c>
      <c r="W396" s="1364"/>
      <c r="X396" s="1364"/>
      <c r="Y396" s="1272">
        <f>O396-_xlfn.XLOOKUP(P396,'Section B - Private Patients'!T:T,'Section B - Private Patients'!K:K)</f>
        <v>0</v>
      </c>
      <c r="Z396" s="1212" t="str">
        <f t="shared" si="37"/>
        <v>B</v>
      </c>
    </row>
    <row r="397" spans="1:26" x14ac:dyDescent="0.25">
      <c r="A397" s="1429" t="s">
        <v>6180</v>
      </c>
      <c r="B397" s="1280"/>
      <c r="C397" s="1279" t="str">
        <f t="shared" si="39"/>
        <v>B</v>
      </c>
      <c r="D397" s="1279" t="s">
        <v>346</v>
      </c>
      <c r="E397" s="1279" t="s">
        <v>345</v>
      </c>
      <c r="F397" s="1279">
        <v>90005973</v>
      </c>
      <c r="G397" s="1328">
        <f t="shared" si="40"/>
        <v>45474</v>
      </c>
      <c r="H397" s="1328">
        <f t="shared" si="41"/>
        <v>45838</v>
      </c>
      <c r="I397" s="1342" t="s">
        <v>5665</v>
      </c>
      <c r="O397" s="1330">
        <f t="shared" si="38"/>
        <v>1069.5</v>
      </c>
      <c r="P397" s="1305" t="s">
        <v>4789</v>
      </c>
      <c r="Q397" s="1279" t="str">
        <f>_xlfn.XLOOKUP(P397,unique_list!F:F,unique_list!P:P)</f>
        <v>LINKED-X</v>
      </c>
      <c r="R397" s="1318" t="str">
        <f>_xlfn.XLOOKUP(P397,unique_list!F:F,unique_list!Q:Q)</f>
        <v>A-1.5-028</v>
      </c>
      <c r="W397" s="1364"/>
      <c r="X397" s="1364"/>
      <c r="Y397" s="1272">
        <f>O397-_xlfn.XLOOKUP(P397,'Section B - Private Patients'!T:T,'Section B - Private Patients'!K:K)</f>
        <v>0</v>
      </c>
      <c r="Z397" s="1212" t="str">
        <f t="shared" si="37"/>
        <v>B</v>
      </c>
    </row>
    <row r="398" spans="1:26" x14ac:dyDescent="0.25">
      <c r="A398" s="1429" t="s">
        <v>6180</v>
      </c>
      <c r="B398" s="1280"/>
      <c r="C398" s="1279" t="str">
        <f t="shared" si="39"/>
        <v>B</v>
      </c>
      <c r="D398" s="1279" t="s">
        <v>348</v>
      </c>
      <c r="E398" s="1279" t="s">
        <v>6039</v>
      </c>
      <c r="F398" s="1279">
        <v>90006354</v>
      </c>
      <c r="G398" s="1328">
        <f t="shared" si="40"/>
        <v>45474</v>
      </c>
      <c r="H398" s="1328">
        <f t="shared" si="41"/>
        <v>45838</v>
      </c>
      <c r="I398" s="1342" t="s">
        <v>5665</v>
      </c>
      <c r="O398" s="1330">
        <f t="shared" si="38"/>
        <v>1147.9000000000001</v>
      </c>
      <c r="P398" s="1305" t="s">
        <v>4790</v>
      </c>
      <c r="Q398" s="1279" t="str">
        <f>_xlfn.XLOOKUP(P398,unique_list!F:F,unique_list!P:P)</f>
        <v>LINKED-X</v>
      </c>
      <c r="R398" s="1318" t="str">
        <f>_xlfn.XLOOKUP(P398,unique_list!F:F,unique_list!Q:Q)</f>
        <v>A-1.5-029</v>
      </c>
      <c r="W398" s="1364"/>
      <c r="X398" s="1364"/>
      <c r="Y398" s="1272">
        <f>O398-_xlfn.XLOOKUP(P398,'Section B - Private Patients'!T:T,'Section B - Private Patients'!K:K)</f>
        <v>0</v>
      </c>
      <c r="Z398" s="1212" t="str">
        <f t="shared" si="37"/>
        <v>B</v>
      </c>
    </row>
    <row r="399" spans="1:26" x14ac:dyDescent="0.25">
      <c r="A399" s="1429" t="s">
        <v>6180</v>
      </c>
      <c r="B399" s="1280"/>
      <c r="C399" s="1279" t="str">
        <f t="shared" si="39"/>
        <v>B</v>
      </c>
      <c r="D399" s="1279" t="s">
        <v>349</v>
      </c>
      <c r="E399" s="1279" t="s">
        <v>6039</v>
      </c>
      <c r="F399" s="1279">
        <v>90007133</v>
      </c>
      <c r="G399" s="1328">
        <f t="shared" si="40"/>
        <v>45474</v>
      </c>
      <c r="H399" s="1328">
        <f t="shared" si="41"/>
        <v>45838</v>
      </c>
      <c r="I399" s="1342" t="s">
        <v>5665</v>
      </c>
      <c r="O399" s="1330">
        <f t="shared" si="38"/>
        <v>2886.8</v>
      </c>
      <c r="P399" s="1305" t="s">
        <v>4791</v>
      </c>
      <c r="Q399" s="1279" t="str">
        <f>_xlfn.XLOOKUP(P399,unique_list!F:F,unique_list!P:P)</f>
        <v>LINKED-X</v>
      </c>
      <c r="R399" s="1318" t="str">
        <f>_xlfn.XLOOKUP(P399,unique_list!F:F,unique_list!Q:Q)</f>
        <v>A-1.5-030</v>
      </c>
      <c r="W399" s="1364"/>
      <c r="X399" s="1364"/>
      <c r="Y399" s="1272">
        <f>O399-_xlfn.XLOOKUP(P399,'Section B - Private Patients'!T:T,'Section B - Private Patients'!K:K)</f>
        <v>0</v>
      </c>
      <c r="Z399" s="1212" t="str">
        <f t="shared" si="37"/>
        <v>B</v>
      </c>
    </row>
    <row r="400" spans="1:26" x14ac:dyDescent="0.25">
      <c r="A400" s="1429" t="s">
        <v>6180</v>
      </c>
      <c r="B400" s="1280"/>
      <c r="C400" s="1279" t="str">
        <f t="shared" si="39"/>
        <v>B</v>
      </c>
      <c r="D400" s="1279" t="s">
        <v>426</v>
      </c>
      <c r="E400" s="1279" t="s">
        <v>425</v>
      </c>
      <c r="F400" s="1279">
        <v>90005589</v>
      </c>
      <c r="G400" s="1328">
        <f t="shared" si="40"/>
        <v>45474</v>
      </c>
      <c r="H400" s="1328">
        <f t="shared" si="41"/>
        <v>45838</v>
      </c>
      <c r="I400" s="1342" t="s">
        <v>5665</v>
      </c>
      <c r="O400" s="1330">
        <f t="shared" si="38"/>
        <v>2510.5500000000002</v>
      </c>
      <c r="P400" s="1305" t="s">
        <v>4792</v>
      </c>
      <c r="Q400" s="1279" t="str">
        <f>_xlfn.XLOOKUP(P400,unique_list!F:F,unique_list!P:P)</f>
        <v>LINKED-X</v>
      </c>
      <c r="R400" s="1318" t="str">
        <f>_xlfn.XLOOKUP(P400,unique_list!F:F,unique_list!Q:Q)</f>
        <v>A-1.5-001</v>
      </c>
      <c r="W400" s="1364"/>
      <c r="X400" s="1364"/>
      <c r="Y400" s="1272">
        <f>O400-_xlfn.XLOOKUP(P400,'Section B - Private Patients'!T:T,'Section B - Private Patients'!K:K)</f>
        <v>0</v>
      </c>
      <c r="Z400" s="1212" t="str">
        <f t="shared" si="37"/>
        <v>B</v>
      </c>
    </row>
    <row r="401" spans="1:26" x14ac:dyDescent="0.25">
      <c r="A401" s="1429" t="s">
        <v>6180</v>
      </c>
      <c r="B401" s="1280"/>
      <c r="C401" s="1279" t="str">
        <f t="shared" si="39"/>
        <v>B</v>
      </c>
      <c r="D401" s="1279" t="s">
        <v>429</v>
      </c>
      <c r="E401" s="1279" t="s">
        <v>428</v>
      </c>
      <c r="F401" s="1279">
        <v>90007645</v>
      </c>
      <c r="G401" s="1328">
        <f t="shared" si="40"/>
        <v>45474</v>
      </c>
      <c r="H401" s="1328">
        <f t="shared" si="41"/>
        <v>45838</v>
      </c>
      <c r="I401" s="1342" t="s">
        <v>5665</v>
      </c>
      <c r="O401" s="1330">
        <f t="shared" si="38"/>
        <v>2121.5500000000002</v>
      </c>
      <c r="P401" s="1305" t="s">
        <v>4793</v>
      </c>
      <c r="Q401" s="1279" t="str">
        <f>_xlfn.XLOOKUP(P401,unique_list!F:F,unique_list!P:P)</f>
        <v>LINKED-X</v>
      </c>
      <c r="R401" s="1318" t="str">
        <f>_xlfn.XLOOKUP(P401,unique_list!F:F,unique_list!Q:Q)</f>
        <v>A-1.5-002</v>
      </c>
      <c r="W401" s="1364"/>
      <c r="X401" s="1364"/>
      <c r="Y401" s="1272">
        <f>O401-_xlfn.XLOOKUP(P401,'Section B - Private Patients'!T:T,'Section B - Private Patients'!K:K)</f>
        <v>0</v>
      </c>
      <c r="Z401" s="1212" t="str">
        <f t="shared" si="37"/>
        <v>B</v>
      </c>
    </row>
    <row r="402" spans="1:26" x14ac:dyDescent="0.25">
      <c r="A402" s="1429" t="s">
        <v>6180</v>
      </c>
      <c r="B402" s="1280"/>
      <c r="C402" s="1279" t="str">
        <f t="shared" si="39"/>
        <v>B</v>
      </c>
      <c r="D402" s="1279" t="s">
        <v>431</v>
      </c>
      <c r="E402" s="1279" t="s">
        <v>430</v>
      </c>
      <c r="F402" s="1279">
        <v>90007304</v>
      </c>
      <c r="G402" s="1328">
        <f t="shared" si="40"/>
        <v>45474</v>
      </c>
      <c r="H402" s="1328">
        <f t="shared" si="41"/>
        <v>45838</v>
      </c>
      <c r="I402" s="1342" t="s">
        <v>5665</v>
      </c>
      <c r="O402" s="1330">
        <f t="shared" si="38"/>
        <v>4339.55</v>
      </c>
      <c r="P402" s="1305" t="s">
        <v>4794</v>
      </c>
      <c r="Q402" s="1279" t="str">
        <f>_xlfn.XLOOKUP(P402,unique_list!F:F,unique_list!P:P)</f>
        <v>LINKED-X</v>
      </c>
      <c r="R402" s="1318" t="str">
        <f>_xlfn.XLOOKUP(P402,unique_list!F:F,unique_list!Q:Q)</f>
        <v>A-1.5-009</v>
      </c>
      <c r="W402" s="1364"/>
      <c r="X402" s="1364"/>
      <c r="Y402" s="1272">
        <f>O402-_xlfn.XLOOKUP(P402,'Section B - Private Patients'!T:T,'Section B - Private Patients'!K:K)</f>
        <v>0</v>
      </c>
      <c r="Z402" s="1212" t="str">
        <f t="shared" si="37"/>
        <v>B</v>
      </c>
    </row>
    <row r="403" spans="1:26" x14ac:dyDescent="0.25">
      <c r="A403" s="1429" t="s">
        <v>6180</v>
      </c>
      <c r="B403" s="1280"/>
      <c r="C403" s="1279" t="str">
        <f t="shared" si="39"/>
        <v>B</v>
      </c>
      <c r="D403" s="1279" t="s">
        <v>433</v>
      </c>
      <c r="E403" s="1279" t="s">
        <v>432</v>
      </c>
      <c r="F403" s="1279">
        <v>90006440</v>
      </c>
      <c r="G403" s="1328">
        <f t="shared" si="40"/>
        <v>45474</v>
      </c>
      <c r="H403" s="1328">
        <f t="shared" si="41"/>
        <v>45838</v>
      </c>
      <c r="I403" s="1342" t="s">
        <v>5665</v>
      </c>
      <c r="O403" s="1330">
        <f t="shared" si="38"/>
        <v>3985.9</v>
      </c>
      <c r="P403" s="1305" t="s">
        <v>4795</v>
      </c>
      <c r="Q403" s="1279" t="str">
        <f>_xlfn.XLOOKUP(P403,unique_list!F:F,unique_list!P:P)</f>
        <v>LINKED-X</v>
      </c>
      <c r="R403" s="1318" t="str">
        <f>_xlfn.XLOOKUP(P403,unique_list!F:F,unique_list!Q:Q)</f>
        <v>A-1.5-004</v>
      </c>
      <c r="W403" s="1364"/>
      <c r="X403" s="1364"/>
      <c r="Y403" s="1272">
        <f>O403-_xlfn.XLOOKUP(P403,'Section B - Private Patients'!T:T,'Section B - Private Patients'!K:K)</f>
        <v>0</v>
      </c>
      <c r="Z403" s="1212" t="str">
        <f t="shared" si="37"/>
        <v>B</v>
      </c>
    </row>
    <row r="404" spans="1:26" x14ac:dyDescent="0.25">
      <c r="A404" s="1429" t="s">
        <v>6180</v>
      </c>
      <c r="B404" s="1280"/>
      <c r="C404" s="1279" t="str">
        <f t="shared" si="39"/>
        <v>B</v>
      </c>
      <c r="D404" s="1279" t="s">
        <v>435</v>
      </c>
      <c r="E404" s="1279" t="s">
        <v>434</v>
      </c>
      <c r="F404" s="1279">
        <v>90007305</v>
      </c>
      <c r="G404" s="1328">
        <f t="shared" si="40"/>
        <v>45474</v>
      </c>
      <c r="H404" s="1328">
        <f t="shared" si="41"/>
        <v>45838</v>
      </c>
      <c r="I404" s="1342" t="s">
        <v>5665</v>
      </c>
      <c r="O404" s="1330">
        <f t="shared" si="38"/>
        <v>1179.8</v>
      </c>
      <c r="P404" s="1305" t="s">
        <v>4796</v>
      </c>
      <c r="Q404" s="1279" t="str">
        <f>_xlfn.XLOOKUP(P404,unique_list!F:F,unique_list!P:P)</f>
        <v>LINKED-X</v>
      </c>
      <c r="R404" s="1318" t="str">
        <f>_xlfn.XLOOKUP(P404,unique_list!F:F,unique_list!Q:Q)</f>
        <v>A-1.5-011</v>
      </c>
      <c r="W404" s="1364"/>
      <c r="X404" s="1364"/>
      <c r="Y404" s="1272">
        <f>O404-_xlfn.XLOOKUP(P404,'Section B - Private Patients'!T:T,'Section B - Private Patients'!K:K)</f>
        <v>0</v>
      </c>
      <c r="Z404" s="1212" t="str">
        <f t="shared" ref="Z404:Z467" si="42">C404</f>
        <v>B</v>
      </c>
    </row>
    <row r="405" spans="1:26" x14ac:dyDescent="0.25">
      <c r="A405" s="1429" t="s">
        <v>6180</v>
      </c>
      <c r="B405" s="1280"/>
      <c r="C405" s="1279" t="str">
        <f t="shared" si="39"/>
        <v>B</v>
      </c>
      <c r="D405" s="1279" t="s">
        <v>437</v>
      </c>
      <c r="E405" s="1279" t="s">
        <v>436</v>
      </c>
      <c r="F405" s="1279">
        <v>90006008</v>
      </c>
      <c r="G405" s="1328">
        <f t="shared" si="40"/>
        <v>45474</v>
      </c>
      <c r="H405" s="1328">
        <f t="shared" si="41"/>
        <v>45838</v>
      </c>
      <c r="I405" s="1342" t="s">
        <v>5665</v>
      </c>
      <c r="O405" s="1330">
        <f t="shared" si="38"/>
        <v>1179.8</v>
      </c>
      <c r="P405" s="1305" t="s">
        <v>4797</v>
      </c>
      <c r="Q405" s="1279" t="str">
        <f>_xlfn.XLOOKUP(P405,unique_list!F:F,unique_list!P:P)</f>
        <v>LINKED-X</v>
      </c>
      <c r="R405" s="1318" t="str">
        <f>_xlfn.XLOOKUP(P405,unique_list!F:F,unique_list!Q:Q)</f>
        <v>A-1.5-011</v>
      </c>
      <c r="W405" s="1364"/>
      <c r="X405" s="1364"/>
      <c r="Y405" s="1272">
        <f>O405-_xlfn.XLOOKUP(P405,'Section B - Private Patients'!T:T,'Section B - Private Patients'!K:K)</f>
        <v>0</v>
      </c>
      <c r="Z405" s="1212" t="str">
        <f t="shared" si="42"/>
        <v>B</v>
      </c>
    </row>
    <row r="406" spans="1:26" x14ac:dyDescent="0.25">
      <c r="A406" s="1429" t="s">
        <v>6180</v>
      </c>
      <c r="B406" s="1280"/>
      <c r="C406" s="1279" t="str">
        <f t="shared" si="39"/>
        <v>B</v>
      </c>
      <c r="D406" s="1279" t="s">
        <v>439</v>
      </c>
      <c r="E406" s="1279" t="s">
        <v>438</v>
      </c>
      <c r="F406" s="1279">
        <v>90007306</v>
      </c>
      <c r="G406" s="1328">
        <f t="shared" si="40"/>
        <v>45474</v>
      </c>
      <c r="H406" s="1328">
        <f t="shared" si="41"/>
        <v>45838</v>
      </c>
      <c r="I406" s="1342" t="s">
        <v>5665</v>
      </c>
      <c r="O406" s="1330">
        <f t="shared" si="38"/>
        <v>4066.55</v>
      </c>
      <c r="P406" s="1305" t="s">
        <v>4798</v>
      </c>
      <c r="Q406" s="1279" t="str">
        <f>_xlfn.XLOOKUP(P406,unique_list!F:F,unique_list!P:P)</f>
        <v>LINKED-X</v>
      </c>
      <c r="R406" s="1318" t="str">
        <f>_xlfn.XLOOKUP(P406,unique_list!F:F,unique_list!Q:Q)</f>
        <v>A-1.5-019</v>
      </c>
      <c r="W406" s="1364"/>
      <c r="X406" s="1364"/>
      <c r="Y406" s="1272">
        <f>O406-_xlfn.XLOOKUP(P406,'Section B - Private Patients'!T:T,'Section B - Private Patients'!K:K)</f>
        <v>0</v>
      </c>
      <c r="Z406" s="1212" t="str">
        <f t="shared" si="42"/>
        <v>B</v>
      </c>
    </row>
    <row r="407" spans="1:26" x14ac:dyDescent="0.25">
      <c r="A407" s="1429" t="s">
        <v>6180</v>
      </c>
      <c r="B407" s="1280"/>
      <c r="C407" s="1279" t="str">
        <f t="shared" si="39"/>
        <v>B</v>
      </c>
      <c r="D407" s="1279" t="s">
        <v>441</v>
      </c>
      <c r="E407" s="1279" t="s">
        <v>440</v>
      </c>
      <c r="F407" s="1279">
        <v>90006441</v>
      </c>
      <c r="G407" s="1328">
        <f t="shared" si="40"/>
        <v>45474</v>
      </c>
      <c r="H407" s="1328">
        <f t="shared" si="41"/>
        <v>45838</v>
      </c>
      <c r="I407" s="1342" t="s">
        <v>5665</v>
      </c>
      <c r="O407" s="1330">
        <f t="shared" si="38"/>
        <v>3879.1000000000004</v>
      </c>
      <c r="P407" s="1305" t="s">
        <v>4799</v>
      </c>
      <c r="Q407" s="1279" t="str">
        <f>_xlfn.XLOOKUP(P407,unique_list!F:F,unique_list!P:P)</f>
        <v>LINKED-X</v>
      </c>
      <c r="R407" s="1318" t="str">
        <f>_xlfn.XLOOKUP(P407,unique_list!F:F,unique_list!Q:Q)</f>
        <v>A-1.5-020</v>
      </c>
      <c r="W407" s="1364"/>
      <c r="X407" s="1364"/>
      <c r="Y407" s="1272">
        <f>O407-_xlfn.XLOOKUP(P407,'Section B - Private Patients'!T:T,'Section B - Private Patients'!K:K)</f>
        <v>0</v>
      </c>
      <c r="Z407" s="1212" t="str">
        <f t="shared" si="42"/>
        <v>B</v>
      </c>
    </row>
    <row r="408" spans="1:26" x14ac:dyDescent="0.25">
      <c r="A408" s="1429" t="s">
        <v>6180</v>
      </c>
      <c r="B408" s="1280"/>
      <c r="C408" s="1279" t="str">
        <f t="shared" si="39"/>
        <v>B</v>
      </c>
      <c r="D408" s="1279" t="s">
        <v>443</v>
      </c>
      <c r="E408" s="1279" t="s">
        <v>442</v>
      </c>
      <c r="F408" s="1279">
        <v>90007307</v>
      </c>
      <c r="G408" s="1328">
        <f t="shared" si="40"/>
        <v>45474</v>
      </c>
      <c r="H408" s="1328">
        <f t="shared" si="41"/>
        <v>45838</v>
      </c>
      <c r="I408" s="1342" t="s">
        <v>5665</v>
      </c>
      <c r="O408" s="1330">
        <f t="shared" si="38"/>
        <v>4066.55</v>
      </c>
      <c r="P408" s="1305" t="s">
        <v>4800</v>
      </c>
      <c r="Q408" s="1279" t="str">
        <f>_xlfn.XLOOKUP(P408,unique_list!F:F,unique_list!P:P)</f>
        <v>LINKED-X</v>
      </c>
      <c r="R408" s="1318" t="str">
        <f>_xlfn.XLOOKUP(P408,unique_list!F:F,unique_list!Q:Q)</f>
        <v>A-1.5-019</v>
      </c>
      <c r="W408" s="1364"/>
      <c r="X408" s="1364"/>
      <c r="Y408" s="1272">
        <f>O408-_xlfn.XLOOKUP(P408,'Section B - Private Patients'!T:T,'Section B - Private Patients'!K:K)</f>
        <v>0</v>
      </c>
      <c r="Z408" s="1212" t="str">
        <f t="shared" si="42"/>
        <v>B</v>
      </c>
    </row>
    <row r="409" spans="1:26" x14ac:dyDescent="0.25">
      <c r="A409" s="1429" t="s">
        <v>6180</v>
      </c>
      <c r="B409" s="1280"/>
      <c r="C409" s="1279" t="str">
        <f t="shared" si="39"/>
        <v>B</v>
      </c>
      <c r="D409" s="1279" t="s">
        <v>445</v>
      </c>
      <c r="E409" s="1279" t="s">
        <v>444</v>
      </c>
      <c r="F409" s="1279">
        <v>90005792</v>
      </c>
      <c r="G409" s="1328">
        <f t="shared" si="40"/>
        <v>45474</v>
      </c>
      <c r="H409" s="1328">
        <f t="shared" si="41"/>
        <v>45838</v>
      </c>
      <c r="I409" s="1342" t="s">
        <v>5665</v>
      </c>
      <c r="O409" s="1330">
        <f t="shared" si="38"/>
        <v>3879.1000000000004</v>
      </c>
      <c r="P409" s="1305" t="s">
        <v>4801</v>
      </c>
      <c r="Q409" s="1279" t="str">
        <f>_xlfn.XLOOKUP(P409,unique_list!F:F,unique_list!P:P)</f>
        <v>LINKED-X</v>
      </c>
      <c r="R409" s="1318" t="str">
        <f>_xlfn.XLOOKUP(P409,unique_list!F:F,unique_list!Q:Q)</f>
        <v>A-1.5-020</v>
      </c>
      <c r="W409" s="1364"/>
      <c r="X409" s="1364"/>
      <c r="Y409" s="1272">
        <f>O409-_xlfn.XLOOKUP(P409,'Section B - Private Patients'!T:T,'Section B - Private Patients'!K:K)</f>
        <v>0</v>
      </c>
      <c r="Z409" s="1212" t="str">
        <f t="shared" si="42"/>
        <v>B</v>
      </c>
    </row>
    <row r="410" spans="1:26" x14ac:dyDescent="0.25">
      <c r="A410" s="1429" t="s">
        <v>6180</v>
      </c>
      <c r="B410" s="1280"/>
      <c r="C410" s="1279" t="str">
        <f t="shared" si="39"/>
        <v>B</v>
      </c>
      <c r="D410" s="1279" t="s">
        <v>448</v>
      </c>
      <c r="E410" s="1279" t="s">
        <v>447</v>
      </c>
      <c r="F410" s="1279">
        <v>90007308</v>
      </c>
      <c r="G410" s="1328">
        <f t="shared" si="40"/>
        <v>45474</v>
      </c>
      <c r="H410" s="1328">
        <f t="shared" si="41"/>
        <v>45838</v>
      </c>
      <c r="I410" s="1342" t="s">
        <v>5665</v>
      </c>
      <c r="O410" s="1330">
        <f t="shared" si="38"/>
        <v>2510.5500000000002</v>
      </c>
      <c r="P410" s="1305" t="s">
        <v>4803</v>
      </c>
      <c r="Q410" s="1279" t="str">
        <f>_xlfn.XLOOKUP(P410,unique_list!F:F,unique_list!P:P)</f>
        <v>LINKED-X</v>
      </c>
      <c r="R410" s="1318" t="str">
        <f>_xlfn.XLOOKUP(P410,unique_list!F:F,unique_list!Q:Q)</f>
        <v>A-1.5-001</v>
      </c>
      <c r="W410" s="1364"/>
      <c r="X410" s="1364"/>
      <c r="Y410" s="1272">
        <f>O410-_xlfn.XLOOKUP(P410,'Section B - Private Patients'!T:T,'Section B - Private Patients'!K:K)</f>
        <v>0</v>
      </c>
      <c r="Z410" s="1212" t="str">
        <f t="shared" si="42"/>
        <v>B</v>
      </c>
    </row>
    <row r="411" spans="1:26" x14ac:dyDescent="0.25">
      <c r="A411" s="1429" t="s">
        <v>6180</v>
      </c>
      <c r="B411" s="1280"/>
      <c r="C411" s="1279" t="str">
        <f t="shared" si="39"/>
        <v>B</v>
      </c>
      <c r="D411" s="1279" t="s">
        <v>451</v>
      </c>
      <c r="E411" s="1279" t="s">
        <v>450</v>
      </c>
      <c r="F411" s="1279">
        <v>90006442</v>
      </c>
      <c r="G411" s="1328">
        <f t="shared" si="40"/>
        <v>45474</v>
      </c>
      <c r="H411" s="1328">
        <f t="shared" si="41"/>
        <v>45838</v>
      </c>
      <c r="I411" s="1342" t="s">
        <v>5665</v>
      </c>
      <c r="O411" s="1330">
        <f t="shared" si="38"/>
        <v>2121.5500000000002</v>
      </c>
      <c r="P411" s="1305" t="s">
        <v>4804</v>
      </c>
      <c r="Q411" s="1279" t="str">
        <f>_xlfn.XLOOKUP(P411,unique_list!F:F,unique_list!P:P)</f>
        <v>LINKED-X</v>
      </c>
      <c r="R411" s="1318" t="str">
        <f>_xlfn.XLOOKUP(P411,unique_list!F:F,unique_list!Q:Q)</f>
        <v>A-1.5-002</v>
      </c>
      <c r="W411" s="1364"/>
      <c r="X411" s="1364"/>
      <c r="Y411" s="1272">
        <f>O411-_xlfn.XLOOKUP(P411,'Section B - Private Patients'!T:T,'Section B - Private Patients'!K:K)</f>
        <v>0</v>
      </c>
      <c r="Z411" s="1212" t="str">
        <f t="shared" si="42"/>
        <v>B</v>
      </c>
    </row>
    <row r="412" spans="1:26" x14ac:dyDescent="0.25">
      <c r="A412" s="1429" t="s">
        <v>6180</v>
      </c>
      <c r="B412" s="1280"/>
      <c r="C412" s="1279" t="str">
        <f t="shared" si="39"/>
        <v>B</v>
      </c>
      <c r="D412" s="1279" t="s">
        <v>453</v>
      </c>
      <c r="E412" s="1279" t="s">
        <v>452</v>
      </c>
      <c r="F412" s="1279">
        <v>90007309</v>
      </c>
      <c r="G412" s="1328">
        <f t="shared" si="40"/>
        <v>45474</v>
      </c>
      <c r="H412" s="1328">
        <f t="shared" si="41"/>
        <v>45838</v>
      </c>
      <c r="I412" s="1342" t="s">
        <v>5665</v>
      </c>
      <c r="O412" s="1330">
        <f t="shared" si="38"/>
        <v>4228.6000000000004</v>
      </c>
      <c r="P412" s="1305" t="s">
        <v>4805</v>
      </c>
      <c r="Q412" s="1279" t="str">
        <f>_xlfn.XLOOKUP(P412,unique_list!F:F,unique_list!P:P)</f>
        <v>LINKED-X</v>
      </c>
      <c r="R412" s="1318" t="str">
        <f>_xlfn.XLOOKUP(P412,unique_list!F:F,unique_list!Q:Q)</f>
        <v>A-1.5-003</v>
      </c>
      <c r="W412" s="1364"/>
      <c r="X412" s="1364"/>
      <c r="Y412" s="1272">
        <f>O412-_xlfn.XLOOKUP(P412,'Section B - Private Patients'!T:T,'Section B - Private Patients'!K:K)</f>
        <v>0</v>
      </c>
      <c r="Z412" s="1212" t="str">
        <f t="shared" si="42"/>
        <v>B</v>
      </c>
    </row>
    <row r="413" spans="1:26" x14ac:dyDescent="0.25">
      <c r="A413" s="1429" t="s">
        <v>6180</v>
      </c>
      <c r="B413" s="1280"/>
      <c r="C413" s="1279" t="str">
        <f t="shared" si="39"/>
        <v>B</v>
      </c>
      <c r="D413" s="1279" t="s">
        <v>455</v>
      </c>
      <c r="E413" s="1279" t="s">
        <v>454</v>
      </c>
      <c r="F413" s="1279">
        <v>90006009</v>
      </c>
      <c r="G413" s="1328">
        <f t="shared" si="40"/>
        <v>45474</v>
      </c>
      <c r="H413" s="1328">
        <f t="shared" si="41"/>
        <v>45838</v>
      </c>
      <c r="I413" s="1342" t="s">
        <v>5665</v>
      </c>
      <c r="O413" s="1330">
        <f t="shared" si="38"/>
        <v>3985.9</v>
      </c>
      <c r="P413" s="1305" t="s">
        <v>4806</v>
      </c>
      <c r="Q413" s="1279" t="str">
        <f>_xlfn.XLOOKUP(P413,unique_list!F:F,unique_list!P:P)</f>
        <v>LINKED-X</v>
      </c>
      <c r="R413" s="1318" t="str">
        <f>_xlfn.XLOOKUP(P413,unique_list!F:F,unique_list!Q:Q)</f>
        <v>A-1.5-004</v>
      </c>
      <c r="W413" s="1364"/>
      <c r="X413" s="1364"/>
      <c r="Y413" s="1272">
        <f>O413-_xlfn.XLOOKUP(P413,'Section B - Private Patients'!T:T,'Section B - Private Patients'!K:K)</f>
        <v>0</v>
      </c>
      <c r="Z413" s="1212" t="str">
        <f t="shared" si="42"/>
        <v>B</v>
      </c>
    </row>
    <row r="414" spans="1:26" x14ac:dyDescent="0.25">
      <c r="A414" s="1429" t="s">
        <v>6180</v>
      </c>
      <c r="B414" s="1280"/>
      <c r="C414" s="1279" t="str">
        <f t="shared" si="39"/>
        <v>B</v>
      </c>
      <c r="D414" s="1279" t="s">
        <v>457</v>
      </c>
      <c r="E414" s="1279" t="s">
        <v>456</v>
      </c>
      <c r="F414" s="1279">
        <v>90007310</v>
      </c>
      <c r="G414" s="1328">
        <f t="shared" si="40"/>
        <v>45474</v>
      </c>
      <c r="H414" s="1328">
        <f t="shared" si="41"/>
        <v>45838</v>
      </c>
      <c r="I414" s="1342" t="s">
        <v>5665</v>
      </c>
      <c r="O414" s="1330">
        <f t="shared" si="38"/>
        <v>6321.1</v>
      </c>
      <c r="P414" s="1305" t="s">
        <v>4807</v>
      </c>
      <c r="Q414" s="1279" t="str">
        <f>_xlfn.XLOOKUP(P414,unique_list!F:F,unique_list!P:P)</f>
        <v>LINKED-X</v>
      </c>
      <c r="R414" s="1318" t="str">
        <f>_xlfn.XLOOKUP(P414,unique_list!F:F,unique_list!Q:Q)</f>
        <v>A-1.5-005</v>
      </c>
      <c r="W414" s="1364"/>
      <c r="X414" s="1364"/>
      <c r="Y414" s="1272">
        <f>O414-_xlfn.XLOOKUP(P414,'Section B - Private Patients'!T:T,'Section B - Private Patients'!K:K)</f>
        <v>0</v>
      </c>
      <c r="Z414" s="1212" t="str">
        <f t="shared" si="42"/>
        <v>B</v>
      </c>
    </row>
    <row r="415" spans="1:26" x14ac:dyDescent="0.25">
      <c r="A415" s="1429" t="s">
        <v>6180</v>
      </c>
      <c r="B415" s="1280"/>
      <c r="C415" s="1279" t="str">
        <f t="shared" si="39"/>
        <v>B</v>
      </c>
      <c r="D415" s="1279" t="s">
        <v>459</v>
      </c>
      <c r="E415" s="1279" t="s">
        <v>458</v>
      </c>
      <c r="F415" s="1279">
        <v>90006443</v>
      </c>
      <c r="G415" s="1328">
        <f t="shared" si="40"/>
        <v>45474</v>
      </c>
      <c r="H415" s="1328">
        <f t="shared" si="41"/>
        <v>45838</v>
      </c>
      <c r="I415" s="1342" t="s">
        <v>5665</v>
      </c>
      <c r="O415" s="1330">
        <f t="shared" si="38"/>
        <v>5885.75</v>
      </c>
      <c r="P415" s="1305" t="s">
        <v>4808</v>
      </c>
      <c r="Q415" s="1279" t="str">
        <f>_xlfn.XLOOKUP(P415,unique_list!F:F,unique_list!P:P)</f>
        <v>LINKED-X</v>
      </c>
      <c r="R415" s="1318" t="str">
        <f>_xlfn.XLOOKUP(P415,unique_list!F:F,unique_list!Q:Q)</f>
        <v>A-1.5-006</v>
      </c>
      <c r="W415" s="1364"/>
      <c r="X415" s="1364"/>
      <c r="Y415" s="1272">
        <f>O415-_xlfn.XLOOKUP(P415,'Section B - Private Patients'!T:T,'Section B - Private Patients'!K:K)</f>
        <v>0</v>
      </c>
      <c r="Z415" s="1212" t="str">
        <f t="shared" si="42"/>
        <v>B</v>
      </c>
    </row>
    <row r="416" spans="1:26" x14ac:dyDescent="0.25">
      <c r="A416" s="1429" t="s">
        <v>6180</v>
      </c>
      <c r="B416" s="1280"/>
      <c r="C416" s="1279" t="str">
        <f t="shared" si="39"/>
        <v>B</v>
      </c>
      <c r="D416" s="1279" t="s">
        <v>461</v>
      </c>
      <c r="E416" s="1279" t="s">
        <v>460</v>
      </c>
      <c r="F416" s="1279">
        <v>90007311</v>
      </c>
      <c r="G416" s="1328">
        <f t="shared" si="40"/>
        <v>45474</v>
      </c>
      <c r="H416" s="1328">
        <f t="shared" si="41"/>
        <v>45838</v>
      </c>
      <c r="I416" s="1342" t="s">
        <v>5665</v>
      </c>
      <c r="O416" s="1330">
        <f t="shared" si="38"/>
        <v>1319.15</v>
      </c>
      <c r="P416" s="1305" t="s">
        <v>4809</v>
      </c>
      <c r="Q416" s="1279" t="str">
        <f>_xlfn.XLOOKUP(P416,unique_list!F:F,unique_list!P:P)</f>
        <v>LINKED-X</v>
      </c>
      <c r="R416" s="1318" t="str">
        <f>_xlfn.XLOOKUP(P416,unique_list!F:F,unique_list!Q:Q)</f>
        <v>A-1.5-007</v>
      </c>
      <c r="W416" s="1364"/>
      <c r="X416" s="1364"/>
      <c r="Y416" s="1272">
        <f>O416-_xlfn.XLOOKUP(P416,'Section B - Private Patients'!T:T,'Section B - Private Patients'!K:K)</f>
        <v>0</v>
      </c>
      <c r="Z416" s="1212" t="str">
        <f t="shared" si="42"/>
        <v>B</v>
      </c>
    </row>
    <row r="417" spans="1:26" x14ac:dyDescent="0.25">
      <c r="A417" s="1429" t="s">
        <v>6180</v>
      </c>
      <c r="B417" s="1280"/>
      <c r="C417" s="1279" t="str">
        <f t="shared" si="39"/>
        <v>B</v>
      </c>
      <c r="D417" s="1279" t="s">
        <v>463</v>
      </c>
      <c r="E417" s="1279" t="s">
        <v>462</v>
      </c>
      <c r="F417" s="1279">
        <v>90005684</v>
      </c>
      <c r="G417" s="1328">
        <f t="shared" si="40"/>
        <v>45474</v>
      </c>
      <c r="H417" s="1328">
        <f t="shared" si="41"/>
        <v>45838</v>
      </c>
      <c r="I417" s="1342" t="s">
        <v>5665</v>
      </c>
      <c r="O417" s="1330">
        <f t="shared" si="38"/>
        <v>1143.8500000000001</v>
      </c>
      <c r="P417" s="1305" t="s">
        <v>4810</v>
      </c>
      <c r="Q417" s="1279" t="str">
        <f>_xlfn.XLOOKUP(P417,unique_list!F:F,unique_list!P:P)</f>
        <v>LINKED-X</v>
      </c>
      <c r="R417" s="1318" t="str">
        <f>_xlfn.XLOOKUP(P417,unique_list!F:F,unique_list!Q:Q)</f>
        <v>A-1.5-008</v>
      </c>
      <c r="W417" s="1364"/>
      <c r="X417" s="1364"/>
      <c r="Y417" s="1272">
        <f>O417-_xlfn.XLOOKUP(P417,'Section B - Private Patients'!T:T,'Section B - Private Patients'!K:K)</f>
        <v>0</v>
      </c>
      <c r="Z417" s="1212" t="str">
        <f t="shared" si="42"/>
        <v>B</v>
      </c>
    </row>
    <row r="418" spans="1:26" x14ac:dyDescent="0.25">
      <c r="A418" s="1429" t="s">
        <v>6180</v>
      </c>
      <c r="B418" s="1280"/>
      <c r="C418" s="1279" t="str">
        <f t="shared" si="39"/>
        <v>B</v>
      </c>
      <c r="D418" s="1279" t="s">
        <v>465</v>
      </c>
      <c r="E418" s="1279" t="s">
        <v>464</v>
      </c>
      <c r="F418" s="1279">
        <v>90007312</v>
      </c>
      <c r="G418" s="1328">
        <f t="shared" si="40"/>
        <v>45474</v>
      </c>
      <c r="H418" s="1328">
        <f t="shared" si="41"/>
        <v>45838</v>
      </c>
      <c r="I418" s="1342" t="s">
        <v>5665</v>
      </c>
      <c r="O418" s="1330">
        <f t="shared" si="38"/>
        <v>4339.55</v>
      </c>
      <c r="P418" s="1305" t="s">
        <v>4811</v>
      </c>
      <c r="Q418" s="1279" t="str">
        <f>_xlfn.XLOOKUP(P418,unique_list!F:F,unique_list!P:P)</f>
        <v>LINKED-X</v>
      </c>
      <c r="R418" s="1318" t="str">
        <f>_xlfn.XLOOKUP(P418,unique_list!F:F,unique_list!Q:Q)</f>
        <v>A-1.5-009</v>
      </c>
      <c r="W418" s="1364"/>
      <c r="X418" s="1364"/>
      <c r="Y418" s="1272">
        <f>O418-_xlfn.XLOOKUP(P418,'Section B - Private Patients'!T:T,'Section B - Private Patients'!K:K)</f>
        <v>0</v>
      </c>
      <c r="Z418" s="1212" t="str">
        <f t="shared" si="42"/>
        <v>B</v>
      </c>
    </row>
    <row r="419" spans="1:26" x14ac:dyDescent="0.25">
      <c r="A419" s="1429" t="s">
        <v>6180</v>
      </c>
      <c r="B419" s="1280"/>
      <c r="C419" s="1279" t="str">
        <f t="shared" si="39"/>
        <v>B</v>
      </c>
      <c r="D419" s="1279" t="s">
        <v>467</v>
      </c>
      <c r="E419" s="1279" t="s">
        <v>466</v>
      </c>
      <c r="F419" s="1279">
        <v>90006444</v>
      </c>
      <c r="G419" s="1328">
        <f t="shared" si="40"/>
        <v>45474</v>
      </c>
      <c r="H419" s="1328">
        <f t="shared" si="41"/>
        <v>45838</v>
      </c>
      <c r="I419" s="1342" t="s">
        <v>5665</v>
      </c>
      <c r="O419" s="1330">
        <f t="shared" si="38"/>
        <v>3985.9</v>
      </c>
      <c r="P419" s="1305" t="s">
        <v>4812</v>
      </c>
      <c r="Q419" s="1279" t="str">
        <f>_xlfn.XLOOKUP(P419,unique_list!F:F,unique_list!P:P)</f>
        <v>LINKED-X</v>
      </c>
      <c r="R419" s="1318" t="str">
        <f>_xlfn.XLOOKUP(P419,unique_list!F:F,unique_list!Q:Q)</f>
        <v>A-1.5-004</v>
      </c>
      <c r="W419" s="1364"/>
      <c r="X419" s="1364"/>
      <c r="Y419" s="1272">
        <f>O419-_xlfn.XLOOKUP(P419,'Section B - Private Patients'!T:T,'Section B - Private Patients'!K:K)</f>
        <v>0</v>
      </c>
      <c r="Z419" s="1212" t="str">
        <f t="shared" si="42"/>
        <v>B</v>
      </c>
    </row>
    <row r="420" spans="1:26" x14ac:dyDescent="0.25">
      <c r="A420" s="1429" t="s">
        <v>6180</v>
      </c>
      <c r="B420" s="1280"/>
      <c r="C420" s="1279" t="str">
        <f t="shared" si="39"/>
        <v>B</v>
      </c>
      <c r="D420" s="1279" t="s">
        <v>469</v>
      </c>
      <c r="E420" s="1279" t="s">
        <v>468</v>
      </c>
      <c r="F420" s="1279">
        <v>90007313</v>
      </c>
      <c r="G420" s="1328">
        <f t="shared" si="40"/>
        <v>45474</v>
      </c>
      <c r="H420" s="1328">
        <f t="shared" si="41"/>
        <v>45838</v>
      </c>
      <c r="I420" s="1342" t="s">
        <v>5665</v>
      </c>
      <c r="O420" s="1330">
        <f t="shared" si="38"/>
        <v>1179.8</v>
      </c>
      <c r="P420" s="1305" t="s">
        <v>4813</v>
      </c>
      <c r="Q420" s="1279" t="str">
        <f>_xlfn.XLOOKUP(P420,unique_list!F:F,unique_list!P:P)</f>
        <v>LINKED-X</v>
      </c>
      <c r="R420" s="1318" t="str">
        <f>_xlfn.XLOOKUP(P420,unique_list!F:F,unique_list!Q:Q)</f>
        <v>A-1.5-011</v>
      </c>
      <c r="W420" s="1364"/>
      <c r="X420" s="1364"/>
      <c r="Y420" s="1272">
        <f>O420-_xlfn.XLOOKUP(P420,'Section B - Private Patients'!T:T,'Section B - Private Patients'!K:K)</f>
        <v>0</v>
      </c>
      <c r="Z420" s="1212" t="str">
        <f t="shared" si="42"/>
        <v>B</v>
      </c>
    </row>
    <row r="421" spans="1:26" x14ac:dyDescent="0.25">
      <c r="A421" s="1429" t="s">
        <v>6180</v>
      </c>
      <c r="B421" s="1280"/>
      <c r="C421" s="1279" t="str">
        <f t="shared" si="39"/>
        <v>B</v>
      </c>
      <c r="D421" s="1279" t="s">
        <v>471</v>
      </c>
      <c r="E421" s="1279" t="s">
        <v>470</v>
      </c>
      <c r="F421" s="1279">
        <v>90006010</v>
      </c>
      <c r="G421" s="1328">
        <f t="shared" si="40"/>
        <v>45474</v>
      </c>
      <c r="H421" s="1328">
        <f t="shared" si="41"/>
        <v>45838</v>
      </c>
      <c r="I421" s="1342" t="s">
        <v>5665</v>
      </c>
      <c r="O421" s="1330">
        <f t="shared" si="38"/>
        <v>1179.8</v>
      </c>
      <c r="P421" s="1305" t="s">
        <v>4814</v>
      </c>
      <c r="Q421" s="1279" t="str">
        <f>_xlfn.XLOOKUP(P421,unique_list!F:F,unique_list!P:P)</f>
        <v>LINKED-X</v>
      </c>
      <c r="R421" s="1318" t="str">
        <f>_xlfn.XLOOKUP(P421,unique_list!F:F,unique_list!Q:Q)</f>
        <v>A-1.5-011</v>
      </c>
      <c r="W421" s="1364"/>
      <c r="X421" s="1364"/>
      <c r="Y421" s="1272">
        <f>O421-_xlfn.XLOOKUP(P421,'Section B - Private Patients'!T:T,'Section B - Private Patients'!K:K)</f>
        <v>0</v>
      </c>
      <c r="Z421" s="1212" t="str">
        <f t="shared" si="42"/>
        <v>B</v>
      </c>
    </row>
    <row r="422" spans="1:26" x14ac:dyDescent="0.25">
      <c r="A422" s="1429" t="s">
        <v>6180</v>
      </c>
      <c r="B422" s="1280"/>
      <c r="C422" s="1279" t="str">
        <f t="shared" si="39"/>
        <v>B</v>
      </c>
      <c r="D422" s="1279" t="s">
        <v>477</v>
      </c>
      <c r="E422" s="1279" t="s">
        <v>476</v>
      </c>
      <c r="F422" s="1279">
        <v>90007314</v>
      </c>
      <c r="G422" s="1328">
        <f t="shared" si="40"/>
        <v>45474</v>
      </c>
      <c r="H422" s="1328">
        <f t="shared" si="41"/>
        <v>45838</v>
      </c>
      <c r="I422" s="1342" t="s">
        <v>5665</v>
      </c>
      <c r="O422" s="1330">
        <f t="shared" si="38"/>
        <v>2133.75</v>
      </c>
      <c r="P422" s="1305" t="s">
        <v>4815</v>
      </c>
      <c r="Q422" s="1279" t="str">
        <f>_xlfn.XLOOKUP(P422,unique_list!F:F,unique_list!P:P)</f>
        <v>LINKED-X</v>
      </c>
      <c r="R422" s="1318" t="str">
        <f>_xlfn.XLOOKUP(P422,unique_list!F:F,unique_list!Q:Q)</f>
        <v>A-1.5-013</v>
      </c>
      <c r="W422" s="1364"/>
      <c r="X422" s="1364"/>
      <c r="Y422" s="1272">
        <f>O422-_xlfn.XLOOKUP(P422,'Section B - Private Patients'!T:T,'Section B - Private Patients'!K:K)</f>
        <v>0</v>
      </c>
      <c r="Z422" s="1212" t="str">
        <f t="shared" si="42"/>
        <v>B</v>
      </c>
    </row>
    <row r="423" spans="1:26" x14ac:dyDescent="0.25">
      <c r="A423" s="1429" t="s">
        <v>6180</v>
      </c>
      <c r="B423" s="1280"/>
      <c r="C423" s="1279" t="str">
        <f t="shared" si="39"/>
        <v>B</v>
      </c>
      <c r="D423" s="1279" t="s">
        <v>479</v>
      </c>
      <c r="E423" s="1279" t="s">
        <v>478</v>
      </c>
      <c r="F423" s="1279">
        <v>90006445</v>
      </c>
      <c r="G423" s="1328">
        <f t="shared" si="40"/>
        <v>45474</v>
      </c>
      <c r="H423" s="1328">
        <f t="shared" si="41"/>
        <v>45838</v>
      </c>
      <c r="I423" s="1342" t="s">
        <v>5665</v>
      </c>
      <c r="O423" s="1330">
        <f t="shared" si="38"/>
        <v>2133.75</v>
      </c>
      <c r="P423" s="1305" t="s">
        <v>4816</v>
      </c>
      <c r="Q423" s="1279" t="str">
        <f>_xlfn.XLOOKUP(P423,unique_list!F:F,unique_list!P:P)</f>
        <v>LINKED-X</v>
      </c>
      <c r="R423" s="1318" t="str">
        <f>_xlfn.XLOOKUP(P423,unique_list!F:F,unique_list!Q:Q)</f>
        <v>A-1.5-013</v>
      </c>
      <c r="W423" s="1364"/>
      <c r="X423" s="1364"/>
      <c r="Y423" s="1272">
        <f>O423-_xlfn.XLOOKUP(P423,'Section B - Private Patients'!T:T,'Section B - Private Patients'!K:K)</f>
        <v>0</v>
      </c>
      <c r="Z423" s="1212" t="str">
        <f t="shared" si="42"/>
        <v>B</v>
      </c>
    </row>
    <row r="424" spans="1:26" x14ac:dyDescent="0.25">
      <c r="A424" s="1429" t="s">
        <v>6180</v>
      </c>
      <c r="B424" s="1280"/>
      <c r="C424" s="1279" t="str">
        <f t="shared" si="39"/>
        <v>B</v>
      </c>
      <c r="D424" s="1279" t="s">
        <v>473</v>
      </c>
      <c r="E424" s="1279" t="s">
        <v>472</v>
      </c>
      <c r="F424" s="1279">
        <v>90007315</v>
      </c>
      <c r="G424" s="1328">
        <f t="shared" si="40"/>
        <v>45474</v>
      </c>
      <c r="H424" s="1328">
        <f t="shared" si="41"/>
        <v>45838</v>
      </c>
      <c r="I424" s="1342" t="s">
        <v>5665</v>
      </c>
      <c r="O424" s="1330">
        <f t="shared" si="38"/>
        <v>4066.55</v>
      </c>
      <c r="P424" s="1305" t="s">
        <v>4817</v>
      </c>
      <c r="Q424" s="1279" t="str">
        <f>_xlfn.XLOOKUP(P424,unique_list!F:F,unique_list!P:P)</f>
        <v>LINKED-X</v>
      </c>
      <c r="R424" s="1318" t="str">
        <f>_xlfn.XLOOKUP(P424,unique_list!F:F,unique_list!Q:Q)</f>
        <v>A-1.5-019</v>
      </c>
      <c r="W424" s="1364"/>
      <c r="X424" s="1364"/>
      <c r="Y424" s="1272">
        <f>O424-_xlfn.XLOOKUP(P424,'Section B - Private Patients'!T:T,'Section B - Private Patients'!K:K)</f>
        <v>0</v>
      </c>
      <c r="Z424" s="1212" t="str">
        <f t="shared" si="42"/>
        <v>B</v>
      </c>
    </row>
    <row r="425" spans="1:26" x14ac:dyDescent="0.25">
      <c r="A425" s="1429" t="s">
        <v>6180</v>
      </c>
      <c r="B425" s="1280"/>
      <c r="C425" s="1279" t="str">
        <f t="shared" si="39"/>
        <v>B</v>
      </c>
      <c r="D425" s="1279" t="s">
        <v>475</v>
      </c>
      <c r="E425" s="1279" t="s">
        <v>474</v>
      </c>
      <c r="F425" s="1279">
        <v>90005793</v>
      </c>
      <c r="G425" s="1328">
        <f t="shared" si="40"/>
        <v>45474</v>
      </c>
      <c r="H425" s="1328">
        <f t="shared" si="41"/>
        <v>45838</v>
      </c>
      <c r="I425" s="1342" t="s">
        <v>5665</v>
      </c>
      <c r="O425" s="1330">
        <f t="shared" si="38"/>
        <v>3879.1000000000004</v>
      </c>
      <c r="P425" s="1305" t="s">
        <v>4818</v>
      </c>
      <c r="Q425" s="1279" t="str">
        <f>_xlfn.XLOOKUP(P425,unique_list!F:F,unique_list!P:P)</f>
        <v>LINKED-X</v>
      </c>
      <c r="R425" s="1318" t="str">
        <f>_xlfn.XLOOKUP(P425,unique_list!F:F,unique_list!Q:Q)</f>
        <v>A-1.5-020</v>
      </c>
      <c r="W425" s="1364"/>
      <c r="X425" s="1364"/>
      <c r="Y425" s="1272">
        <f>O425-_xlfn.XLOOKUP(P425,'Section B - Private Patients'!T:T,'Section B - Private Patients'!K:K)</f>
        <v>0</v>
      </c>
      <c r="Z425" s="1212" t="str">
        <f t="shared" si="42"/>
        <v>B</v>
      </c>
    </row>
    <row r="426" spans="1:26" x14ac:dyDescent="0.25">
      <c r="A426" s="1429" t="s">
        <v>6180</v>
      </c>
      <c r="B426" s="1280"/>
      <c r="C426" s="1279" t="str">
        <f t="shared" si="39"/>
        <v>B</v>
      </c>
      <c r="D426" s="1279" t="s">
        <v>481</v>
      </c>
      <c r="E426" s="1279" t="s">
        <v>480</v>
      </c>
      <c r="F426" s="1279">
        <v>90007316</v>
      </c>
      <c r="G426" s="1328">
        <f t="shared" si="40"/>
        <v>45474</v>
      </c>
      <c r="H426" s="1328">
        <f t="shared" si="41"/>
        <v>45838</v>
      </c>
      <c r="I426" s="1342" t="s">
        <v>5665</v>
      </c>
      <c r="O426" s="1330">
        <f t="shared" si="38"/>
        <v>4066.55</v>
      </c>
      <c r="P426" s="1305" t="s">
        <v>4819</v>
      </c>
      <c r="Q426" s="1279" t="str">
        <f>_xlfn.XLOOKUP(P426,unique_list!F:F,unique_list!P:P)</f>
        <v>LINKED-X</v>
      </c>
      <c r="R426" s="1318" t="str">
        <f>_xlfn.XLOOKUP(P426,unique_list!F:F,unique_list!Q:Q)</f>
        <v>A-1.5-019</v>
      </c>
      <c r="W426" s="1364"/>
      <c r="X426" s="1364"/>
      <c r="Y426" s="1272">
        <f>O426-_xlfn.XLOOKUP(P426,'Section B - Private Patients'!T:T,'Section B - Private Patients'!K:K)</f>
        <v>0</v>
      </c>
      <c r="Z426" s="1212" t="str">
        <f t="shared" si="42"/>
        <v>B</v>
      </c>
    </row>
    <row r="427" spans="1:26" x14ac:dyDescent="0.25">
      <c r="A427" s="1429" t="s">
        <v>6180</v>
      </c>
      <c r="B427" s="1280"/>
      <c r="C427" s="1279" t="str">
        <f t="shared" si="39"/>
        <v>B</v>
      </c>
      <c r="D427" s="1279" t="s">
        <v>483</v>
      </c>
      <c r="E427" s="1279" t="s">
        <v>482</v>
      </c>
      <c r="F427" s="1279">
        <v>90006446</v>
      </c>
      <c r="G427" s="1328">
        <f t="shared" si="40"/>
        <v>45474</v>
      </c>
      <c r="H427" s="1328">
        <f t="shared" si="41"/>
        <v>45838</v>
      </c>
      <c r="I427" s="1342" t="s">
        <v>5665</v>
      </c>
      <c r="O427" s="1330">
        <f t="shared" si="38"/>
        <v>3879.1000000000004</v>
      </c>
      <c r="P427" s="1305" t="s">
        <v>4820</v>
      </c>
      <c r="Q427" s="1279" t="str">
        <f>_xlfn.XLOOKUP(P427,unique_list!F:F,unique_list!P:P)</f>
        <v>LINKED-X</v>
      </c>
      <c r="R427" s="1318" t="str">
        <f>_xlfn.XLOOKUP(P427,unique_list!F:F,unique_list!Q:Q)</f>
        <v>A-1.5-020</v>
      </c>
      <c r="W427" s="1364"/>
      <c r="X427" s="1364"/>
      <c r="Y427" s="1272">
        <f>O427-_xlfn.XLOOKUP(P427,'Section B - Private Patients'!T:T,'Section B - Private Patients'!K:K)</f>
        <v>0</v>
      </c>
      <c r="Z427" s="1212" t="str">
        <f t="shared" si="42"/>
        <v>B</v>
      </c>
    </row>
    <row r="428" spans="1:26" x14ac:dyDescent="0.25">
      <c r="A428" s="1429" t="s">
        <v>6180</v>
      </c>
      <c r="B428" s="1280"/>
      <c r="C428" s="1279" t="str">
        <f t="shared" si="39"/>
        <v>B</v>
      </c>
      <c r="D428" s="1279" t="s">
        <v>485</v>
      </c>
      <c r="E428" s="1279" t="s">
        <v>484</v>
      </c>
      <c r="F428" s="1279">
        <v>90007317</v>
      </c>
      <c r="G428" s="1328">
        <f t="shared" si="40"/>
        <v>45474</v>
      </c>
      <c r="H428" s="1328">
        <f t="shared" si="41"/>
        <v>45838</v>
      </c>
      <c r="I428" s="1342" t="s">
        <v>5665</v>
      </c>
      <c r="O428" s="1330">
        <f t="shared" si="38"/>
        <v>1247.1000000000001</v>
      </c>
      <c r="P428" s="1305" t="s">
        <v>4821</v>
      </c>
      <c r="Q428" s="1279" t="str">
        <f>_xlfn.XLOOKUP(P428,unique_list!F:F,unique_list!P:P)</f>
        <v>LINKED-X</v>
      </c>
      <c r="R428" s="1318" t="str">
        <f>_xlfn.XLOOKUP(P428,unique_list!F:F,unique_list!Q:Q)</f>
        <v>A-1.5-027</v>
      </c>
      <c r="W428" s="1364"/>
      <c r="X428" s="1364"/>
      <c r="Y428" s="1272">
        <f>O428-_xlfn.XLOOKUP(P428,'Section B - Private Patients'!T:T,'Section B - Private Patients'!K:K)</f>
        <v>0</v>
      </c>
      <c r="Z428" s="1212" t="str">
        <f t="shared" si="42"/>
        <v>B</v>
      </c>
    </row>
    <row r="429" spans="1:26" x14ac:dyDescent="0.25">
      <c r="A429" s="1429" t="s">
        <v>6180</v>
      </c>
      <c r="B429" s="1280"/>
      <c r="C429" s="1279" t="str">
        <f t="shared" si="39"/>
        <v>B</v>
      </c>
      <c r="D429" s="1279" t="s">
        <v>487</v>
      </c>
      <c r="E429" s="1279" t="s">
        <v>486</v>
      </c>
      <c r="F429" s="1279">
        <v>90006011</v>
      </c>
      <c r="G429" s="1328">
        <f t="shared" si="40"/>
        <v>45474</v>
      </c>
      <c r="H429" s="1328">
        <f t="shared" si="41"/>
        <v>45838</v>
      </c>
      <c r="I429" s="1342" t="s">
        <v>5665</v>
      </c>
      <c r="O429" s="1330">
        <f t="shared" si="38"/>
        <v>1069.5</v>
      </c>
      <c r="P429" s="1305" t="s">
        <v>4822</v>
      </c>
      <c r="Q429" s="1279" t="str">
        <f>_xlfn.XLOOKUP(P429,unique_list!F:F,unique_list!P:P)</f>
        <v>LINKED-X</v>
      </c>
      <c r="R429" s="1318" t="str">
        <f>_xlfn.XLOOKUP(P429,unique_list!F:F,unique_list!Q:Q)</f>
        <v>A-1.5-028</v>
      </c>
      <c r="W429" s="1364"/>
      <c r="X429" s="1364"/>
      <c r="Y429" s="1272">
        <f>O429-_xlfn.XLOOKUP(P429,'Section B - Private Patients'!T:T,'Section B - Private Patients'!K:K)</f>
        <v>0</v>
      </c>
      <c r="Z429" s="1212" t="str">
        <f t="shared" si="42"/>
        <v>B</v>
      </c>
    </row>
    <row r="430" spans="1:26" x14ac:dyDescent="0.25">
      <c r="A430" s="1429" t="s">
        <v>6180</v>
      </c>
      <c r="B430" s="1280"/>
      <c r="C430" s="1279" t="str">
        <f t="shared" si="39"/>
        <v>B</v>
      </c>
      <c r="D430" s="1279" t="s">
        <v>6002</v>
      </c>
      <c r="E430" s="1279" t="s">
        <v>6039</v>
      </c>
      <c r="F430" s="1279">
        <v>90007318</v>
      </c>
      <c r="G430" s="1328">
        <f t="shared" si="40"/>
        <v>45474</v>
      </c>
      <c r="H430" s="1328">
        <f t="shared" si="41"/>
        <v>45838</v>
      </c>
      <c r="I430" s="1342" t="s">
        <v>5665</v>
      </c>
      <c r="O430" s="1330">
        <f t="shared" si="38"/>
        <v>1147.9000000000001</v>
      </c>
      <c r="P430" s="1305" t="s">
        <v>4823</v>
      </c>
      <c r="Q430" s="1279" t="str">
        <f>_xlfn.XLOOKUP(P430,unique_list!F:F,unique_list!P:P)</f>
        <v>LINKED-X</v>
      </c>
      <c r="R430" s="1318" t="str">
        <f>_xlfn.XLOOKUP(P430,unique_list!F:F,unique_list!Q:Q)</f>
        <v>A-1.5-029</v>
      </c>
      <c r="W430" s="1364"/>
      <c r="X430" s="1364"/>
      <c r="Y430" s="1272">
        <f>O430-_xlfn.XLOOKUP(P430,'Section B - Private Patients'!T:T,'Section B - Private Patients'!K:K)</f>
        <v>0</v>
      </c>
      <c r="Z430" s="1212" t="str">
        <f t="shared" si="42"/>
        <v>B</v>
      </c>
    </row>
    <row r="431" spans="1:26" x14ac:dyDescent="0.25">
      <c r="A431" s="1429" t="s">
        <v>6180</v>
      </c>
      <c r="B431" s="1280"/>
      <c r="C431" s="1279" t="str">
        <f t="shared" si="39"/>
        <v>B</v>
      </c>
      <c r="D431" s="1279" t="s">
        <v>653</v>
      </c>
      <c r="E431" s="1279" t="s">
        <v>6039</v>
      </c>
      <c r="F431" s="1279">
        <v>90006447</v>
      </c>
      <c r="G431" s="1328">
        <f t="shared" si="40"/>
        <v>45474</v>
      </c>
      <c r="H431" s="1328">
        <f t="shared" si="41"/>
        <v>45838</v>
      </c>
      <c r="I431" s="1342" t="s">
        <v>5665</v>
      </c>
      <c r="O431" s="1330">
        <f t="shared" si="38"/>
        <v>2886.8</v>
      </c>
      <c r="P431" s="1305" t="s">
        <v>4824</v>
      </c>
      <c r="Q431" s="1279" t="str">
        <f>_xlfn.XLOOKUP(P431,unique_list!F:F,unique_list!P:P)</f>
        <v>LINKED-X</v>
      </c>
      <c r="R431" s="1318" t="str">
        <f>_xlfn.XLOOKUP(P431,unique_list!F:F,unique_list!Q:Q)</f>
        <v>A-1.5-030</v>
      </c>
      <c r="W431" s="1364"/>
      <c r="X431" s="1364"/>
      <c r="Y431" s="1272">
        <f>O431-_xlfn.XLOOKUP(P431,'Section B - Private Patients'!T:T,'Section B - Private Patients'!K:K)</f>
        <v>0</v>
      </c>
      <c r="Z431" s="1212" t="str">
        <f t="shared" si="42"/>
        <v>B</v>
      </c>
    </row>
    <row r="432" spans="1:26" x14ac:dyDescent="0.25">
      <c r="A432" s="1429" t="s">
        <v>6180</v>
      </c>
      <c r="B432" s="1280"/>
      <c r="C432" s="1279" t="str">
        <f t="shared" si="39"/>
        <v>B</v>
      </c>
      <c r="D432" s="1279" t="s">
        <v>591</v>
      </c>
      <c r="E432" s="1279" t="s">
        <v>590</v>
      </c>
      <c r="F432" s="1279">
        <v>90007327</v>
      </c>
      <c r="G432" s="1328">
        <f t="shared" si="40"/>
        <v>45474</v>
      </c>
      <c r="H432" s="1328">
        <f t="shared" si="41"/>
        <v>45838</v>
      </c>
      <c r="I432" s="1342" t="s">
        <v>5665</v>
      </c>
      <c r="O432" s="1330">
        <f t="shared" si="38"/>
        <v>2510.5500000000002</v>
      </c>
      <c r="P432" s="1305" t="s">
        <v>4842</v>
      </c>
      <c r="Q432" s="1279" t="str">
        <f>_xlfn.XLOOKUP(P432,unique_list!F:F,unique_list!P:P)</f>
        <v>LINKED-X</v>
      </c>
      <c r="R432" s="1318" t="str">
        <f>_xlfn.XLOOKUP(P432,unique_list!F:F,unique_list!Q:Q)</f>
        <v>A-1.5-001</v>
      </c>
      <c r="W432" s="1364"/>
      <c r="X432" s="1364"/>
      <c r="Y432" s="1272">
        <f>O432-_xlfn.XLOOKUP(P432,'Section B - Private Patients'!T:T,'Section B - Private Patients'!K:K)</f>
        <v>0</v>
      </c>
      <c r="Z432" s="1212" t="str">
        <f t="shared" si="42"/>
        <v>B</v>
      </c>
    </row>
    <row r="433" spans="1:26" x14ac:dyDescent="0.25">
      <c r="A433" s="1429" t="s">
        <v>6180</v>
      </c>
      <c r="B433" s="1280"/>
      <c r="C433" s="1279" t="str">
        <f t="shared" si="39"/>
        <v>B</v>
      </c>
      <c r="D433" s="1279" t="s">
        <v>594</v>
      </c>
      <c r="E433" s="1279" t="s">
        <v>593</v>
      </c>
      <c r="F433" s="1279">
        <v>90005685</v>
      </c>
      <c r="G433" s="1328">
        <f t="shared" si="40"/>
        <v>45474</v>
      </c>
      <c r="H433" s="1328">
        <f t="shared" si="41"/>
        <v>45838</v>
      </c>
      <c r="I433" s="1342" t="s">
        <v>5665</v>
      </c>
      <c r="O433" s="1330">
        <f t="shared" si="38"/>
        <v>2121.5500000000002</v>
      </c>
      <c r="P433" s="1305" t="s">
        <v>4843</v>
      </c>
      <c r="Q433" s="1279" t="str">
        <f>_xlfn.XLOOKUP(P433,unique_list!F:F,unique_list!P:P)</f>
        <v>LINKED-X</v>
      </c>
      <c r="R433" s="1318" t="str">
        <f>_xlfn.XLOOKUP(P433,unique_list!F:F,unique_list!Q:Q)</f>
        <v>A-1.5-002</v>
      </c>
      <c r="W433" s="1364"/>
      <c r="X433" s="1364"/>
      <c r="Y433" s="1272">
        <f>O433-_xlfn.XLOOKUP(P433,'Section B - Private Patients'!T:T,'Section B - Private Patients'!K:K)</f>
        <v>0</v>
      </c>
      <c r="Z433" s="1212" t="str">
        <f t="shared" si="42"/>
        <v>B</v>
      </c>
    </row>
    <row r="434" spans="1:26" x14ac:dyDescent="0.25">
      <c r="A434" s="1429" t="s">
        <v>6180</v>
      </c>
      <c r="B434" s="1280"/>
      <c r="C434" s="1279" t="str">
        <f t="shared" si="39"/>
        <v>B</v>
      </c>
      <c r="D434" s="1279" t="s">
        <v>596</v>
      </c>
      <c r="E434" s="1279" t="s">
        <v>595</v>
      </c>
      <c r="F434" s="1279">
        <v>90007328</v>
      </c>
      <c r="G434" s="1328">
        <f t="shared" si="40"/>
        <v>45474</v>
      </c>
      <c r="H434" s="1328">
        <f t="shared" si="41"/>
        <v>45838</v>
      </c>
      <c r="I434" s="1342" t="s">
        <v>5665</v>
      </c>
      <c r="O434" s="1330">
        <f t="shared" si="38"/>
        <v>4339.55</v>
      </c>
      <c r="P434" s="1305" t="s">
        <v>4844</v>
      </c>
      <c r="Q434" s="1279" t="str">
        <f>_xlfn.XLOOKUP(P434,unique_list!F:F,unique_list!P:P)</f>
        <v>LINKED-X</v>
      </c>
      <c r="R434" s="1318" t="str">
        <f>_xlfn.XLOOKUP(P434,unique_list!F:F,unique_list!Q:Q)</f>
        <v>A-1.5-009</v>
      </c>
      <c r="W434" s="1364"/>
      <c r="X434" s="1364"/>
      <c r="Y434" s="1272">
        <f>O434-_xlfn.XLOOKUP(P434,'Section B - Private Patients'!T:T,'Section B - Private Patients'!K:K)</f>
        <v>0</v>
      </c>
      <c r="Z434" s="1212" t="str">
        <f t="shared" si="42"/>
        <v>B</v>
      </c>
    </row>
    <row r="435" spans="1:26" x14ac:dyDescent="0.25">
      <c r="A435" s="1429" t="s">
        <v>6180</v>
      </c>
      <c r="B435" s="1280"/>
      <c r="C435" s="1279" t="str">
        <f t="shared" si="39"/>
        <v>B</v>
      </c>
      <c r="D435" s="1279" t="s">
        <v>598</v>
      </c>
      <c r="E435" s="1279" t="s">
        <v>597</v>
      </c>
      <c r="F435" s="1279">
        <v>90006452</v>
      </c>
      <c r="G435" s="1328">
        <f t="shared" si="40"/>
        <v>45474</v>
      </c>
      <c r="H435" s="1328">
        <f t="shared" si="41"/>
        <v>45838</v>
      </c>
      <c r="I435" s="1342" t="s">
        <v>5665</v>
      </c>
      <c r="O435" s="1330">
        <f t="shared" si="38"/>
        <v>3985.9</v>
      </c>
      <c r="P435" s="1305" t="s">
        <v>4845</v>
      </c>
      <c r="Q435" s="1279" t="str">
        <f>_xlfn.XLOOKUP(P435,unique_list!F:F,unique_list!P:P)</f>
        <v>LINKED-X</v>
      </c>
      <c r="R435" s="1318" t="str">
        <f>_xlfn.XLOOKUP(P435,unique_list!F:F,unique_list!Q:Q)</f>
        <v>A-1.5-004</v>
      </c>
      <c r="W435" s="1364"/>
      <c r="X435" s="1364"/>
      <c r="Y435" s="1272">
        <f>O435-_xlfn.XLOOKUP(P435,'Section B - Private Patients'!T:T,'Section B - Private Patients'!K:K)</f>
        <v>0</v>
      </c>
      <c r="Z435" s="1212" t="str">
        <f t="shared" si="42"/>
        <v>B</v>
      </c>
    </row>
    <row r="436" spans="1:26" x14ac:dyDescent="0.25">
      <c r="A436" s="1429" t="s">
        <v>6180</v>
      </c>
      <c r="B436" s="1280"/>
      <c r="C436" s="1279" t="str">
        <f t="shared" si="39"/>
        <v>B</v>
      </c>
      <c r="D436" s="1279" t="s">
        <v>600</v>
      </c>
      <c r="E436" s="1279" t="s">
        <v>599</v>
      </c>
      <c r="F436" s="1279">
        <v>90007329</v>
      </c>
      <c r="G436" s="1328">
        <f t="shared" si="40"/>
        <v>45474</v>
      </c>
      <c r="H436" s="1328">
        <f t="shared" si="41"/>
        <v>45838</v>
      </c>
      <c r="I436" s="1342" t="s">
        <v>5665</v>
      </c>
      <c r="O436" s="1330">
        <f t="shared" si="38"/>
        <v>1179.8</v>
      </c>
      <c r="P436" s="1305" t="s">
        <v>4846</v>
      </c>
      <c r="Q436" s="1279" t="str">
        <f>_xlfn.XLOOKUP(P436,unique_list!F:F,unique_list!P:P)</f>
        <v>LINKED-X</v>
      </c>
      <c r="R436" s="1318" t="str">
        <f>_xlfn.XLOOKUP(P436,unique_list!F:F,unique_list!Q:Q)</f>
        <v>A-1.5-011</v>
      </c>
      <c r="W436" s="1364"/>
      <c r="X436" s="1364"/>
      <c r="Y436" s="1272">
        <f>O436-_xlfn.XLOOKUP(P436,'Section B - Private Patients'!T:T,'Section B - Private Patients'!K:K)</f>
        <v>0</v>
      </c>
      <c r="Z436" s="1212" t="str">
        <f t="shared" si="42"/>
        <v>B</v>
      </c>
    </row>
    <row r="437" spans="1:26" x14ac:dyDescent="0.25">
      <c r="A437" s="1429" t="s">
        <v>6180</v>
      </c>
      <c r="B437" s="1280"/>
      <c r="C437" s="1279" t="str">
        <f t="shared" si="39"/>
        <v>B</v>
      </c>
      <c r="D437" s="1279" t="s">
        <v>602</v>
      </c>
      <c r="E437" s="1279" t="s">
        <v>601</v>
      </c>
      <c r="F437" s="1279">
        <v>90006014</v>
      </c>
      <c r="G437" s="1328">
        <f t="shared" si="40"/>
        <v>45474</v>
      </c>
      <c r="H437" s="1328">
        <f t="shared" si="41"/>
        <v>45838</v>
      </c>
      <c r="I437" s="1342" t="s">
        <v>5665</v>
      </c>
      <c r="O437" s="1330">
        <f t="shared" si="38"/>
        <v>1179.8</v>
      </c>
      <c r="P437" s="1305" t="s">
        <v>4847</v>
      </c>
      <c r="Q437" s="1279" t="str">
        <f>_xlfn.XLOOKUP(P437,unique_list!F:F,unique_list!P:P)</f>
        <v>LINKED-X</v>
      </c>
      <c r="R437" s="1318" t="str">
        <f>_xlfn.XLOOKUP(P437,unique_list!F:F,unique_list!Q:Q)</f>
        <v>A-1.5-011</v>
      </c>
      <c r="W437" s="1364"/>
      <c r="X437" s="1364"/>
      <c r="Y437" s="1272">
        <f>O437-_xlfn.XLOOKUP(P437,'Section B - Private Patients'!T:T,'Section B - Private Patients'!K:K)</f>
        <v>0</v>
      </c>
      <c r="Z437" s="1212" t="str">
        <f t="shared" si="42"/>
        <v>B</v>
      </c>
    </row>
    <row r="438" spans="1:26" x14ac:dyDescent="0.25">
      <c r="A438" s="1429" t="s">
        <v>6180</v>
      </c>
      <c r="B438" s="1280"/>
      <c r="C438" s="1279" t="str">
        <f t="shared" si="39"/>
        <v>B</v>
      </c>
      <c r="D438" s="1279" t="s">
        <v>604</v>
      </c>
      <c r="E438" s="1279" t="s">
        <v>603</v>
      </c>
      <c r="F438" s="1279">
        <v>90007330</v>
      </c>
      <c r="G438" s="1328">
        <f t="shared" si="40"/>
        <v>45474</v>
      </c>
      <c r="H438" s="1328">
        <f t="shared" si="41"/>
        <v>45838</v>
      </c>
      <c r="I438" s="1342" t="s">
        <v>5665</v>
      </c>
      <c r="O438" s="1330">
        <f t="shared" si="38"/>
        <v>4066.55</v>
      </c>
      <c r="P438" s="1305" t="s">
        <v>4848</v>
      </c>
      <c r="Q438" s="1279" t="str">
        <f>_xlfn.XLOOKUP(P438,unique_list!F:F,unique_list!P:P)</f>
        <v>LINKED-X</v>
      </c>
      <c r="R438" s="1318" t="str">
        <f>_xlfn.XLOOKUP(P438,unique_list!F:F,unique_list!Q:Q)</f>
        <v>A-1.5-019</v>
      </c>
      <c r="W438" s="1364"/>
      <c r="X438" s="1364"/>
      <c r="Y438" s="1272">
        <f>O438-_xlfn.XLOOKUP(P438,'Section B - Private Patients'!T:T,'Section B - Private Patients'!K:K)</f>
        <v>0</v>
      </c>
      <c r="Z438" s="1212" t="str">
        <f t="shared" si="42"/>
        <v>B</v>
      </c>
    </row>
    <row r="439" spans="1:26" x14ac:dyDescent="0.25">
      <c r="A439" s="1429" t="s">
        <v>6180</v>
      </c>
      <c r="B439" s="1280"/>
      <c r="C439" s="1279" t="str">
        <f t="shared" si="39"/>
        <v>B</v>
      </c>
      <c r="D439" s="1279" t="s">
        <v>606</v>
      </c>
      <c r="E439" s="1279" t="s">
        <v>605</v>
      </c>
      <c r="F439" s="1279">
        <v>90006453</v>
      </c>
      <c r="G439" s="1328">
        <f t="shared" si="40"/>
        <v>45474</v>
      </c>
      <c r="H439" s="1328">
        <f t="shared" si="41"/>
        <v>45838</v>
      </c>
      <c r="I439" s="1342" t="s">
        <v>5665</v>
      </c>
      <c r="O439" s="1330">
        <f t="shared" si="38"/>
        <v>3879.1000000000004</v>
      </c>
      <c r="P439" s="1305" t="s">
        <v>4849</v>
      </c>
      <c r="Q439" s="1279" t="str">
        <f>_xlfn.XLOOKUP(P439,unique_list!F:F,unique_list!P:P)</f>
        <v>LINKED-X</v>
      </c>
      <c r="R439" s="1318" t="str">
        <f>_xlfn.XLOOKUP(P439,unique_list!F:F,unique_list!Q:Q)</f>
        <v>A-1.5-020</v>
      </c>
      <c r="W439" s="1364"/>
      <c r="X439" s="1364"/>
      <c r="Y439" s="1272">
        <f>O439-_xlfn.XLOOKUP(P439,'Section B - Private Patients'!T:T,'Section B - Private Patients'!K:K)</f>
        <v>0</v>
      </c>
      <c r="Z439" s="1212" t="str">
        <f t="shared" si="42"/>
        <v>B</v>
      </c>
    </row>
    <row r="440" spans="1:26" x14ac:dyDescent="0.25">
      <c r="A440" s="1429" t="s">
        <v>6180</v>
      </c>
      <c r="B440" s="1280"/>
      <c r="C440" s="1279" t="str">
        <f t="shared" si="39"/>
        <v>B</v>
      </c>
      <c r="D440" s="1279" t="s">
        <v>608</v>
      </c>
      <c r="E440" s="1279" t="s">
        <v>607</v>
      </c>
      <c r="F440" s="1279">
        <v>90007331</v>
      </c>
      <c r="G440" s="1328">
        <f t="shared" si="40"/>
        <v>45474</v>
      </c>
      <c r="H440" s="1328">
        <f t="shared" si="41"/>
        <v>45838</v>
      </c>
      <c r="I440" s="1342" t="s">
        <v>5665</v>
      </c>
      <c r="O440" s="1330">
        <f t="shared" si="38"/>
        <v>4066.55</v>
      </c>
      <c r="P440" s="1305" t="s">
        <v>4850</v>
      </c>
      <c r="Q440" s="1279" t="str">
        <f>_xlfn.XLOOKUP(P440,unique_list!F:F,unique_list!P:P)</f>
        <v>LINKED-X</v>
      </c>
      <c r="R440" s="1318" t="str">
        <f>_xlfn.XLOOKUP(P440,unique_list!F:F,unique_list!Q:Q)</f>
        <v>A-1.5-019</v>
      </c>
      <c r="W440" s="1364"/>
      <c r="X440" s="1364"/>
      <c r="Y440" s="1272">
        <f>O440-_xlfn.XLOOKUP(P440,'Section B - Private Patients'!T:T,'Section B - Private Patients'!K:K)</f>
        <v>0</v>
      </c>
      <c r="Z440" s="1212" t="str">
        <f t="shared" si="42"/>
        <v>B</v>
      </c>
    </row>
    <row r="441" spans="1:26" x14ac:dyDescent="0.25">
      <c r="A441" s="1429" t="s">
        <v>6180</v>
      </c>
      <c r="B441" s="1280"/>
      <c r="C441" s="1279" t="str">
        <f t="shared" si="39"/>
        <v>B</v>
      </c>
      <c r="D441" s="1279" t="s">
        <v>610</v>
      </c>
      <c r="E441" s="1279" t="s">
        <v>609</v>
      </c>
      <c r="F441" s="1279">
        <v>90005795</v>
      </c>
      <c r="G441" s="1328">
        <f t="shared" si="40"/>
        <v>45474</v>
      </c>
      <c r="H441" s="1328">
        <f t="shared" si="41"/>
        <v>45838</v>
      </c>
      <c r="I441" s="1342" t="s">
        <v>5665</v>
      </c>
      <c r="O441" s="1330">
        <f t="shared" si="38"/>
        <v>3879.1000000000004</v>
      </c>
      <c r="P441" s="1305" t="s">
        <v>4851</v>
      </c>
      <c r="Q441" s="1279" t="str">
        <f>_xlfn.XLOOKUP(P441,unique_list!F:F,unique_list!P:P)</f>
        <v>LINKED-X</v>
      </c>
      <c r="R441" s="1318" t="str">
        <f>_xlfn.XLOOKUP(P441,unique_list!F:F,unique_list!Q:Q)</f>
        <v>A-1.5-020</v>
      </c>
      <c r="W441" s="1364"/>
      <c r="X441" s="1364"/>
      <c r="Y441" s="1272">
        <f>O441-_xlfn.XLOOKUP(P441,'Section B - Private Patients'!T:T,'Section B - Private Patients'!K:K)</f>
        <v>0</v>
      </c>
      <c r="Z441" s="1212" t="str">
        <f t="shared" si="42"/>
        <v>B</v>
      </c>
    </row>
    <row r="442" spans="1:26" x14ac:dyDescent="0.25">
      <c r="A442" s="1429" t="s">
        <v>6180</v>
      </c>
      <c r="B442" s="1280"/>
      <c r="C442" s="1279" t="str">
        <f t="shared" si="39"/>
        <v>B</v>
      </c>
      <c r="D442" s="1279" t="s">
        <v>613</v>
      </c>
      <c r="E442" s="1279" t="s">
        <v>612</v>
      </c>
      <c r="F442" s="1279">
        <v>90007332</v>
      </c>
      <c r="G442" s="1328">
        <f t="shared" si="40"/>
        <v>45474</v>
      </c>
      <c r="H442" s="1328">
        <f t="shared" si="41"/>
        <v>45838</v>
      </c>
      <c r="I442" s="1342" t="s">
        <v>5665</v>
      </c>
      <c r="O442" s="1330">
        <f t="shared" si="38"/>
        <v>2510.5500000000002</v>
      </c>
      <c r="P442" s="1305" t="s">
        <v>4853</v>
      </c>
      <c r="Q442" s="1279" t="str">
        <f>_xlfn.XLOOKUP(P442,unique_list!F:F,unique_list!P:P)</f>
        <v>LINKED-X</v>
      </c>
      <c r="R442" s="1318" t="str">
        <f>_xlfn.XLOOKUP(P442,unique_list!F:F,unique_list!Q:Q)</f>
        <v>A-1.5-001</v>
      </c>
      <c r="W442" s="1364"/>
      <c r="X442" s="1364"/>
      <c r="Y442" s="1272">
        <f>O442-_xlfn.XLOOKUP(P442,'Section B - Private Patients'!T:T,'Section B - Private Patients'!K:K)</f>
        <v>0</v>
      </c>
      <c r="Z442" s="1212" t="str">
        <f t="shared" si="42"/>
        <v>B</v>
      </c>
    </row>
    <row r="443" spans="1:26" x14ac:dyDescent="0.25">
      <c r="A443" s="1429" t="s">
        <v>6180</v>
      </c>
      <c r="B443" s="1280"/>
      <c r="C443" s="1279" t="str">
        <f t="shared" si="39"/>
        <v>B</v>
      </c>
      <c r="D443" s="1279" t="s">
        <v>615</v>
      </c>
      <c r="E443" s="1279" t="s">
        <v>614</v>
      </c>
      <c r="F443" s="1279">
        <v>90006454</v>
      </c>
      <c r="G443" s="1328">
        <f t="shared" si="40"/>
        <v>45474</v>
      </c>
      <c r="H443" s="1328">
        <f t="shared" si="41"/>
        <v>45838</v>
      </c>
      <c r="I443" s="1342" t="s">
        <v>5665</v>
      </c>
      <c r="O443" s="1330">
        <f t="shared" si="38"/>
        <v>2121.5500000000002</v>
      </c>
      <c r="P443" s="1305" t="s">
        <v>4854</v>
      </c>
      <c r="Q443" s="1279" t="str">
        <f>_xlfn.XLOOKUP(P443,unique_list!F:F,unique_list!P:P)</f>
        <v>LINKED-X</v>
      </c>
      <c r="R443" s="1318" t="str">
        <f>_xlfn.XLOOKUP(P443,unique_list!F:F,unique_list!Q:Q)</f>
        <v>A-1.5-002</v>
      </c>
      <c r="W443" s="1364"/>
      <c r="X443" s="1364"/>
      <c r="Y443" s="1272">
        <f>O443-_xlfn.XLOOKUP(P443,'Section B - Private Patients'!T:T,'Section B - Private Patients'!K:K)</f>
        <v>0</v>
      </c>
      <c r="Z443" s="1212" t="str">
        <f t="shared" si="42"/>
        <v>B</v>
      </c>
    </row>
    <row r="444" spans="1:26" x14ac:dyDescent="0.25">
      <c r="A444" s="1429" t="s">
        <v>6180</v>
      </c>
      <c r="B444" s="1280"/>
      <c r="C444" s="1279" t="str">
        <f t="shared" si="39"/>
        <v>B</v>
      </c>
      <c r="D444" s="1279" t="s">
        <v>617</v>
      </c>
      <c r="E444" s="1279" t="s">
        <v>616</v>
      </c>
      <c r="F444" s="1279">
        <v>90007333</v>
      </c>
      <c r="G444" s="1328">
        <f t="shared" si="40"/>
        <v>45474</v>
      </c>
      <c r="H444" s="1328">
        <f t="shared" si="41"/>
        <v>45838</v>
      </c>
      <c r="I444" s="1342" t="s">
        <v>5665</v>
      </c>
      <c r="O444" s="1330">
        <f t="shared" si="38"/>
        <v>4339.55</v>
      </c>
      <c r="P444" s="1305" t="s">
        <v>4855</v>
      </c>
      <c r="Q444" s="1279" t="str">
        <f>_xlfn.XLOOKUP(P444,unique_list!F:F,unique_list!P:P)</f>
        <v>LINKED-X</v>
      </c>
      <c r="R444" s="1318" t="str">
        <f>_xlfn.XLOOKUP(P444,unique_list!F:F,unique_list!Q:Q)</f>
        <v>A-1.5-009</v>
      </c>
      <c r="W444" s="1364"/>
      <c r="X444" s="1364"/>
      <c r="Y444" s="1272">
        <f>O444-_xlfn.XLOOKUP(P444,'Section B - Private Patients'!T:T,'Section B - Private Patients'!K:K)</f>
        <v>0</v>
      </c>
      <c r="Z444" s="1212" t="str">
        <f t="shared" si="42"/>
        <v>B</v>
      </c>
    </row>
    <row r="445" spans="1:26" x14ac:dyDescent="0.25">
      <c r="A445" s="1429" t="s">
        <v>6180</v>
      </c>
      <c r="B445" s="1280"/>
      <c r="C445" s="1279" t="str">
        <f t="shared" si="39"/>
        <v>B</v>
      </c>
      <c r="D445" s="1279" t="s">
        <v>619</v>
      </c>
      <c r="E445" s="1279" t="s">
        <v>618</v>
      </c>
      <c r="F445" s="1279">
        <v>90006015</v>
      </c>
      <c r="G445" s="1328">
        <f t="shared" si="40"/>
        <v>45474</v>
      </c>
      <c r="H445" s="1328">
        <f t="shared" si="41"/>
        <v>45838</v>
      </c>
      <c r="I445" s="1342" t="s">
        <v>5665</v>
      </c>
      <c r="O445" s="1330">
        <f t="shared" si="38"/>
        <v>3985.9</v>
      </c>
      <c r="P445" s="1305" t="s">
        <v>4856</v>
      </c>
      <c r="Q445" s="1279" t="str">
        <f>_xlfn.XLOOKUP(P445,unique_list!F:F,unique_list!P:P)</f>
        <v>LINKED-X</v>
      </c>
      <c r="R445" s="1318" t="str">
        <f>_xlfn.XLOOKUP(P445,unique_list!F:F,unique_list!Q:Q)</f>
        <v>A-1.5-004</v>
      </c>
      <c r="W445" s="1364"/>
      <c r="X445" s="1364"/>
      <c r="Y445" s="1272">
        <f>O445-_xlfn.XLOOKUP(P445,'Section B - Private Patients'!T:T,'Section B - Private Patients'!K:K)</f>
        <v>0</v>
      </c>
      <c r="Z445" s="1212" t="str">
        <f t="shared" si="42"/>
        <v>B</v>
      </c>
    </row>
    <row r="446" spans="1:26" x14ac:dyDescent="0.25">
      <c r="A446" s="1429" t="s">
        <v>6180</v>
      </c>
      <c r="B446" s="1280"/>
      <c r="C446" s="1279" t="str">
        <f t="shared" si="39"/>
        <v>B</v>
      </c>
      <c r="D446" s="1279" t="s">
        <v>621</v>
      </c>
      <c r="E446" s="1279" t="s">
        <v>620</v>
      </c>
      <c r="F446" s="1279">
        <v>90007334</v>
      </c>
      <c r="G446" s="1328">
        <f t="shared" si="40"/>
        <v>45474</v>
      </c>
      <c r="H446" s="1328">
        <f t="shared" si="41"/>
        <v>45838</v>
      </c>
      <c r="I446" s="1342" t="s">
        <v>5665</v>
      </c>
      <c r="O446" s="1330">
        <f t="shared" si="38"/>
        <v>1179.8</v>
      </c>
      <c r="P446" s="1305" t="s">
        <v>4857</v>
      </c>
      <c r="Q446" s="1279" t="str">
        <f>_xlfn.XLOOKUP(P446,unique_list!F:F,unique_list!P:P)</f>
        <v>LINKED-X</v>
      </c>
      <c r="R446" s="1318" t="str">
        <f>_xlfn.XLOOKUP(P446,unique_list!F:F,unique_list!Q:Q)</f>
        <v>A-1.5-011</v>
      </c>
      <c r="W446" s="1364"/>
      <c r="X446" s="1364"/>
      <c r="Y446" s="1272">
        <f>O446-_xlfn.XLOOKUP(P446,'Section B - Private Patients'!T:T,'Section B - Private Patients'!K:K)</f>
        <v>0</v>
      </c>
      <c r="Z446" s="1212" t="str">
        <f t="shared" si="42"/>
        <v>B</v>
      </c>
    </row>
    <row r="447" spans="1:26" x14ac:dyDescent="0.25">
      <c r="A447" s="1429" t="s">
        <v>6180</v>
      </c>
      <c r="B447" s="1280"/>
      <c r="C447" s="1279" t="str">
        <f t="shared" si="39"/>
        <v>B</v>
      </c>
      <c r="D447" s="1279" t="s">
        <v>623</v>
      </c>
      <c r="E447" s="1279" t="s">
        <v>622</v>
      </c>
      <c r="F447" s="1279">
        <v>90006455</v>
      </c>
      <c r="G447" s="1328">
        <f t="shared" si="40"/>
        <v>45474</v>
      </c>
      <c r="H447" s="1328">
        <f t="shared" si="41"/>
        <v>45838</v>
      </c>
      <c r="I447" s="1342" t="s">
        <v>5665</v>
      </c>
      <c r="O447" s="1330">
        <f t="shared" si="38"/>
        <v>1179.8</v>
      </c>
      <c r="P447" s="1305" t="s">
        <v>4858</v>
      </c>
      <c r="Q447" s="1279" t="str">
        <f>_xlfn.XLOOKUP(P447,unique_list!F:F,unique_list!P:P)</f>
        <v>LINKED-X</v>
      </c>
      <c r="R447" s="1318" t="str">
        <f>_xlfn.XLOOKUP(P447,unique_list!F:F,unique_list!Q:Q)</f>
        <v>A-1.5-011</v>
      </c>
      <c r="W447" s="1364"/>
      <c r="X447" s="1364"/>
      <c r="Y447" s="1272">
        <f>O447-_xlfn.XLOOKUP(P447,'Section B - Private Patients'!T:T,'Section B - Private Patients'!K:K)</f>
        <v>0</v>
      </c>
      <c r="Z447" s="1212" t="str">
        <f t="shared" si="42"/>
        <v>B</v>
      </c>
    </row>
    <row r="448" spans="1:26" x14ac:dyDescent="0.25">
      <c r="A448" s="1429" t="s">
        <v>6180</v>
      </c>
      <c r="B448" s="1280"/>
      <c r="C448" s="1279" t="str">
        <f t="shared" si="39"/>
        <v>B</v>
      </c>
      <c r="D448" s="1279" t="s">
        <v>625</v>
      </c>
      <c r="E448" s="1279" t="s">
        <v>624</v>
      </c>
      <c r="F448" s="1279">
        <v>90007335</v>
      </c>
      <c r="G448" s="1328">
        <f t="shared" si="40"/>
        <v>45474</v>
      </c>
      <c r="H448" s="1328">
        <f t="shared" si="41"/>
        <v>45838</v>
      </c>
      <c r="I448" s="1342" t="s">
        <v>5665</v>
      </c>
      <c r="O448" s="1330">
        <f t="shared" si="38"/>
        <v>4228.6000000000004</v>
      </c>
      <c r="P448" s="1305" t="s">
        <v>4859</v>
      </c>
      <c r="Q448" s="1279" t="str">
        <f>_xlfn.XLOOKUP(P448,unique_list!F:F,unique_list!P:P)</f>
        <v>LINKED-X</v>
      </c>
      <c r="R448" s="1318" t="str">
        <f>_xlfn.XLOOKUP(P448,unique_list!F:F,unique_list!Q:Q)</f>
        <v>A-1.5-003</v>
      </c>
      <c r="W448" s="1364"/>
      <c r="X448" s="1364"/>
      <c r="Y448" s="1272">
        <f>O448-_xlfn.XLOOKUP(P448,'Section B - Private Patients'!T:T,'Section B - Private Patients'!K:K)</f>
        <v>0</v>
      </c>
      <c r="Z448" s="1212" t="str">
        <f t="shared" si="42"/>
        <v>B</v>
      </c>
    </row>
    <row r="449" spans="1:26" x14ac:dyDescent="0.25">
      <c r="A449" s="1429" t="s">
        <v>6180</v>
      </c>
      <c r="B449" s="1280"/>
      <c r="C449" s="1279" t="str">
        <f t="shared" si="39"/>
        <v>B</v>
      </c>
      <c r="D449" s="1279" t="s">
        <v>627</v>
      </c>
      <c r="E449" s="1279" t="s">
        <v>626</v>
      </c>
      <c r="F449" s="1279">
        <v>90005603</v>
      </c>
      <c r="G449" s="1328">
        <f t="shared" si="40"/>
        <v>45474</v>
      </c>
      <c r="H449" s="1328">
        <f t="shared" si="41"/>
        <v>45838</v>
      </c>
      <c r="I449" s="1342" t="s">
        <v>5665</v>
      </c>
      <c r="O449" s="1330">
        <f t="shared" si="38"/>
        <v>3985.9</v>
      </c>
      <c r="P449" s="1305" t="s">
        <v>4860</v>
      </c>
      <c r="Q449" s="1279" t="str">
        <f>_xlfn.XLOOKUP(P449,unique_list!F:F,unique_list!P:P)</f>
        <v>LINKED-X</v>
      </c>
      <c r="R449" s="1318" t="str">
        <f>_xlfn.XLOOKUP(P449,unique_list!F:F,unique_list!Q:Q)</f>
        <v>A-1.5-004</v>
      </c>
      <c r="W449" s="1364"/>
      <c r="X449" s="1364"/>
      <c r="Y449" s="1272">
        <f>O449-_xlfn.XLOOKUP(P449,'Section B - Private Patients'!T:T,'Section B - Private Patients'!K:K)</f>
        <v>0</v>
      </c>
      <c r="Z449" s="1212" t="str">
        <f t="shared" si="42"/>
        <v>B</v>
      </c>
    </row>
    <row r="450" spans="1:26" x14ac:dyDescent="0.25">
      <c r="A450" s="1429" t="s">
        <v>6180</v>
      </c>
      <c r="B450" s="1280"/>
      <c r="C450" s="1279" t="str">
        <f t="shared" si="39"/>
        <v>B</v>
      </c>
      <c r="D450" s="1279" t="s">
        <v>629</v>
      </c>
      <c r="E450" s="1279" t="s">
        <v>628</v>
      </c>
      <c r="F450" s="1279">
        <v>90007336</v>
      </c>
      <c r="G450" s="1328">
        <f t="shared" si="40"/>
        <v>45474</v>
      </c>
      <c r="H450" s="1328">
        <f t="shared" si="41"/>
        <v>45838</v>
      </c>
      <c r="I450" s="1342" t="s">
        <v>5665</v>
      </c>
      <c r="O450" s="1330">
        <f t="shared" si="38"/>
        <v>6321.1</v>
      </c>
      <c r="P450" s="1305" t="s">
        <v>4861</v>
      </c>
      <c r="Q450" s="1279" t="str">
        <f>_xlfn.XLOOKUP(P450,unique_list!F:F,unique_list!P:P)</f>
        <v>LINKED-X</v>
      </c>
      <c r="R450" s="1318" t="str">
        <f>_xlfn.XLOOKUP(P450,unique_list!F:F,unique_list!Q:Q)</f>
        <v>A-1.5-005</v>
      </c>
      <c r="W450" s="1364"/>
      <c r="X450" s="1364"/>
      <c r="Y450" s="1272">
        <f>O450-_xlfn.XLOOKUP(P450,'Section B - Private Patients'!T:T,'Section B - Private Patients'!K:K)</f>
        <v>0</v>
      </c>
      <c r="Z450" s="1212" t="str">
        <f t="shared" si="42"/>
        <v>B</v>
      </c>
    </row>
    <row r="451" spans="1:26" x14ac:dyDescent="0.25">
      <c r="A451" s="1429" t="s">
        <v>6180</v>
      </c>
      <c r="B451" s="1280"/>
      <c r="C451" s="1279" t="str">
        <f t="shared" si="39"/>
        <v>B</v>
      </c>
      <c r="D451" s="1279" t="s">
        <v>631</v>
      </c>
      <c r="E451" s="1279" t="s">
        <v>630</v>
      </c>
      <c r="F451" s="1279">
        <v>90006456</v>
      </c>
      <c r="G451" s="1328">
        <f t="shared" si="40"/>
        <v>45474</v>
      </c>
      <c r="H451" s="1328">
        <f t="shared" si="41"/>
        <v>45838</v>
      </c>
      <c r="I451" s="1342" t="s">
        <v>5665</v>
      </c>
      <c r="O451" s="1330">
        <f t="shared" si="38"/>
        <v>5885.75</v>
      </c>
      <c r="P451" s="1305" t="s">
        <v>4862</v>
      </c>
      <c r="Q451" s="1279" t="str">
        <f>_xlfn.XLOOKUP(P451,unique_list!F:F,unique_list!P:P)</f>
        <v>LINKED-X</v>
      </c>
      <c r="R451" s="1318" t="str">
        <f>_xlfn.XLOOKUP(P451,unique_list!F:F,unique_list!Q:Q)</f>
        <v>A-1.5-006</v>
      </c>
      <c r="W451" s="1364"/>
      <c r="X451" s="1364"/>
      <c r="Y451" s="1272">
        <f>O451-_xlfn.XLOOKUP(P451,'Section B - Private Patients'!T:T,'Section B - Private Patients'!K:K)</f>
        <v>0</v>
      </c>
      <c r="Z451" s="1212" t="str">
        <f t="shared" si="42"/>
        <v>B</v>
      </c>
    </row>
    <row r="452" spans="1:26" x14ac:dyDescent="0.25">
      <c r="A452" s="1429" t="s">
        <v>6180</v>
      </c>
      <c r="B452" s="1280"/>
      <c r="C452" s="1279" t="str">
        <f t="shared" si="39"/>
        <v>B</v>
      </c>
      <c r="D452" s="1279" t="s">
        <v>633</v>
      </c>
      <c r="E452" s="1279" t="s">
        <v>632</v>
      </c>
      <c r="F452" s="1279">
        <v>90007337</v>
      </c>
      <c r="G452" s="1328">
        <f t="shared" si="40"/>
        <v>45474</v>
      </c>
      <c r="H452" s="1328">
        <f t="shared" si="41"/>
        <v>45838</v>
      </c>
      <c r="I452" s="1342" t="s">
        <v>5665</v>
      </c>
      <c r="O452" s="1330">
        <f t="shared" si="38"/>
        <v>1319.15</v>
      </c>
      <c r="P452" s="1305" t="s">
        <v>4863</v>
      </c>
      <c r="Q452" s="1279" t="str">
        <f>_xlfn.XLOOKUP(P452,unique_list!F:F,unique_list!P:P)</f>
        <v>LINKED-X</v>
      </c>
      <c r="R452" s="1318" t="str">
        <f>_xlfn.XLOOKUP(P452,unique_list!F:F,unique_list!Q:Q)</f>
        <v>A-1.5-007</v>
      </c>
      <c r="W452" s="1364"/>
      <c r="X452" s="1364"/>
      <c r="Y452" s="1272">
        <f>O452-_xlfn.XLOOKUP(P452,'Section B - Private Patients'!T:T,'Section B - Private Patients'!K:K)</f>
        <v>0</v>
      </c>
      <c r="Z452" s="1212" t="str">
        <f t="shared" si="42"/>
        <v>B</v>
      </c>
    </row>
    <row r="453" spans="1:26" x14ac:dyDescent="0.25">
      <c r="A453" s="1429" t="s">
        <v>6180</v>
      </c>
      <c r="B453" s="1280"/>
      <c r="C453" s="1279" t="str">
        <f t="shared" si="39"/>
        <v>B</v>
      </c>
      <c r="D453" s="1279" t="s">
        <v>635</v>
      </c>
      <c r="E453" s="1279" t="s">
        <v>634</v>
      </c>
      <c r="F453" s="1279">
        <v>90006016</v>
      </c>
      <c r="G453" s="1328">
        <f t="shared" si="40"/>
        <v>45474</v>
      </c>
      <c r="H453" s="1328">
        <f t="shared" si="41"/>
        <v>45838</v>
      </c>
      <c r="I453" s="1342" t="s">
        <v>5665</v>
      </c>
      <c r="O453" s="1330">
        <f t="shared" si="38"/>
        <v>1143.8500000000001</v>
      </c>
      <c r="P453" s="1305" t="s">
        <v>4864</v>
      </c>
      <c r="Q453" s="1279" t="str">
        <f>_xlfn.XLOOKUP(P453,unique_list!F:F,unique_list!P:P)</f>
        <v>LINKED-X</v>
      </c>
      <c r="R453" s="1318" t="str">
        <f>_xlfn.XLOOKUP(P453,unique_list!F:F,unique_list!Q:Q)</f>
        <v>A-1.5-008</v>
      </c>
      <c r="W453" s="1364"/>
      <c r="X453" s="1364"/>
      <c r="Y453" s="1272">
        <f>O453-_xlfn.XLOOKUP(P453,'Section B - Private Patients'!T:T,'Section B - Private Patients'!K:K)</f>
        <v>0</v>
      </c>
      <c r="Z453" s="1212" t="str">
        <f t="shared" si="42"/>
        <v>B</v>
      </c>
    </row>
    <row r="454" spans="1:26" x14ac:dyDescent="0.25">
      <c r="A454" s="1429" t="s">
        <v>6180</v>
      </c>
      <c r="B454" s="1280"/>
      <c r="C454" s="1279" t="str">
        <f t="shared" si="39"/>
        <v>B</v>
      </c>
      <c r="D454" s="1279" t="s">
        <v>641</v>
      </c>
      <c r="E454" s="1279" t="s">
        <v>640</v>
      </c>
      <c r="F454" s="1279">
        <v>90007338</v>
      </c>
      <c r="G454" s="1328">
        <f t="shared" si="40"/>
        <v>45474</v>
      </c>
      <c r="H454" s="1328">
        <f t="shared" si="41"/>
        <v>45838</v>
      </c>
      <c r="I454" s="1342" t="s">
        <v>5665</v>
      </c>
      <c r="O454" s="1330">
        <f t="shared" si="38"/>
        <v>2133.75</v>
      </c>
      <c r="P454" s="1305" t="s">
        <v>4865</v>
      </c>
      <c r="Q454" s="1279" t="str">
        <f>_xlfn.XLOOKUP(P454,unique_list!F:F,unique_list!P:P)</f>
        <v>LINKED-X</v>
      </c>
      <c r="R454" s="1318" t="str">
        <f>_xlfn.XLOOKUP(P454,unique_list!F:F,unique_list!Q:Q)</f>
        <v>A-1.5-013</v>
      </c>
      <c r="W454" s="1364"/>
      <c r="X454" s="1364"/>
      <c r="Y454" s="1272">
        <f>O454-_xlfn.XLOOKUP(P454,'Section B - Private Patients'!T:T,'Section B - Private Patients'!K:K)</f>
        <v>0</v>
      </c>
      <c r="Z454" s="1212" t="str">
        <f t="shared" si="42"/>
        <v>B</v>
      </c>
    </row>
    <row r="455" spans="1:26" x14ac:dyDescent="0.25">
      <c r="A455" s="1429" t="s">
        <v>6180</v>
      </c>
      <c r="B455" s="1280"/>
      <c r="C455" s="1279" t="str">
        <f t="shared" si="39"/>
        <v>B</v>
      </c>
      <c r="D455" s="1279" t="s">
        <v>643</v>
      </c>
      <c r="E455" s="1279" t="s">
        <v>642</v>
      </c>
      <c r="F455" s="1279">
        <v>90006457</v>
      </c>
      <c r="G455" s="1328">
        <f t="shared" si="40"/>
        <v>45474</v>
      </c>
      <c r="H455" s="1328">
        <f t="shared" si="41"/>
        <v>45838</v>
      </c>
      <c r="I455" s="1342" t="s">
        <v>5665</v>
      </c>
      <c r="O455" s="1330">
        <f t="shared" si="38"/>
        <v>2133.75</v>
      </c>
      <c r="P455" s="1305" t="s">
        <v>4866</v>
      </c>
      <c r="Q455" s="1279" t="str">
        <f>_xlfn.XLOOKUP(P455,unique_list!F:F,unique_list!P:P)</f>
        <v>LINKED-X</v>
      </c>
      <c r="R455" s="1318" t="str">
        <f>_xlfn.XLOOKUP(P455,unique_list!F:F,unique_list!Q:Q)</f>
        <v>A-1.5-013</v>
      </c>
      <c r="W455" s="1364"/>
      <c r="X455" s="1364"/>
      <c r="Y455" s="1272">
        <f>O455-_xlfn.XLOOKUP(P455,'Section B - Private Patients'!T:T,'Section B - Private Patients'!K:K)</f>
        <v>0</v>
      </c>
      <c r="Z455" s="1212" t="str">
        <f t="shared" si="42"/>
        <v>B</v>
      </c>
    </row>
    <row r="456" spans="1:26" x14ac:dyDescent="0.25">
      <c r="A456" s="1429" t="s">
        <v>6180</v>
      </c>
      <c r="B456" s="1280"/>
      <c r="C456" s="1279" t="str">
        <f t="shared" si="39"/>
        <v>B</v>
      </c>
      <c r="D456" s="1279" t="s">
        <v>637</v>
      </c>
      <c r="E456" s="1279" t="s">
        <v>636</v>
      </c>
      <c r="F456" s="1279">
        <v>90007339</v>
      </c>
      <c r="G456" s="1328">
        <f t="shared" si="40"/>
        <v>45474</v>
      </c>
      <c r="H456" s="1328">
        <f t="shared" si="41"/>
        <v>45838</v>
      </c>
      <c r="I456" s="1342" t="s">
        <v>5665</v>
      </c>
      <c r="O456" s="1330">
        <f t="shared" si="38"/>
        <v>4066.55</v>
      </c>
      <c r="P456" s="1305" t="s">
        <v>4867</v>
      </c>
      <c r="Q456" s="1279" t="str">
        <f>_xlfn.XLOOKUP(P456,unique_list!F:F,unique_list!P:P)</f>
        <v>LINKED-X</v>
      </c>
      <c r="R456" s="1318" t="str">
        <f>_xlfn.XLOOKUP(P456,unique_list!F:F,unique_list!Q:Q)</f>
        <v>A-1.5-019</v>
      </c>
      <c r="W456" s="1364"/>
      <c r="X456" s="1364"/>
      <c r="Y456" s="1272">
        <f>O456-_xlfn.XLOOKUP(P456,'Section B - Private Patients'!T:T,'Section B - Private Patients'!K:K)</f>
        <v>0</v>
      </c>
      <c r="Z456" s="1212" t="str">
        <f t="shared" si="42"/>
        <v>B</v>
      </c>
    </row>
    <row r="457" spans="1:26" x14ac:dyDescent="0.25">
      <c r="A457" s="1429" t="s">
        <v>6180</v>
      </c>
      <c r="B457" s="1280"/>
      <c r="C457" s="1279" t="str">
        <f t="shared" si="39"/>
        <v>B</v>
      </c>
      <c r="D457" s="1279" t="s">
        <v>639</v>
      </c>
      <c r="E457" s="1279" t="s">
        <v>638</v>
      </c>
      <c r="F457" s="1279">
        <v>90005796</v>
      </c>
      <c r="G457" s="1328">
        <f t="shared" si="40"/>
        <v>45474</v>
      </c>
      <c r="H457" s="1328">
        <f t="shared" si="41"/>
        <v>45838</v>
      </c>
      <c r="I457" s="1342" t="s">
        <v>5665</v>
      </c>
      <c r="O457" s="1330">
        <f t="shared" ref="O457:O520" si="43">_xlfn.XLOOKUP(R457,P:P,O:O)</f>
        <v>3879.1000000000004</v>
      </c>
      <c r="P457" s="1305" t="s">
        <v>4868</v>
      </c>
      <c r="Q457" s="1279" t="str">
        <f>_xlfn.XLOOKUP(P457,unique_list!F:F,unique_list!P:P)</f>
        <v>LINKED-X</v>
      </c>
      <c r="R457" s="1318" t="str">
        <f>_xlfn.XLOOKUP(P457,unique_list!F:F,unique_list!Q:Q)</f>
        <v>A-1.5-020</v>
      </c>
      <c r="W457" s="1364"/>
      <c r="X457" s="1364"/>
      <c r="Y457" s="1272">
        <f>O457-_xlfn.XLOOKUP(P457,'Section B - Private Patients'!T:T,'Section B - Private Patients'!K:K)</f>
        <v>0</v>
      </c>
      <c r="Z457" s="1212" t="str">
        <f t="shared" si="42"/>
        <v>B</v>
      </c>
    </row>
    <row r="458" spans="1:26" x14ac:dyDescent="0.25">
      <c r="A458" s="1429" t="s">
        <v>6180</v>
      </c>
      <c r="B458" s="1280"/>
      <c r="C458" s="1279" t="str">
        <f t="shared" ref="C458:C521" si="44">LEFT(P458,1)</f>
        <v>B</v>
      </c>
      <c r="D458" s="1279" t="s">
        <v>645</v>
      </c>
      <c r="E458" s="1279" t="s">
        <v>644</v>
      </c>
      <c r="F458" s="1279">
        <v>90007340</v>
      </c>
      <c r="G458" s="1328">
        <f t="shared" ref="G458:G521" si="45">$H$3</f>
        <v>45474</v>
      </c>
      <c r="H458" s="1328">
        <f t="shared" ref="H458:H521" si="46">$H$4</f>
        <v>45838</v>
      </c>
      <c r="I458" s="1342" t="s">
        <v>5665</v>
      </c>
      <c r="O458" s="1330">
        <f t="shared" si="43"/>
        <v>4066.55</v>
      </c>
      <c r="P458" s="1305" t="s">
        <v>4869</v>
      </c>
      <c r="Q458" s="1279" t="str">
        <f>_xlfn.XLOOKUP(P458,unique_list!F:F,unique_list!P:P)</f>
        <v>LINKED-X</v>
      </c>
      <c r="R458" s="1318" t="str">
        <f>_xlfn.XLOOKUP(P458,unique_list!F:F,unique_list!Q:Q)</f>
        <v>A-1.5-019</v>
      </c>
      <c r="W458" s="1364"/>
      <c r="X458" s="1364"/>
      <c r="Y458" s="1272">
        <f>O458-_xlfn.XLOOKUP(P458,'Section B - Private Patients'!T:T,'Section B - Private Patients'!K:K)</f>
        <v>0</v>
      </c>
      <c r="Z458" s="1212" t="str">
        <f t="shared" si="42"/>
        <v>B</v>
      </c>
    </row>
    <row r="459" spans="1:26" x14ac:dyDescent="0.25">
      <c r="A459" s="1429" t="s">
        <v>6180</v>
      </c>
      <c r="B459" s="1280"/>
      <c r="C459" s="1279" t="str">
        <f t="shared" si="44"/>
        <v>B</v>
      </c>
      <c r="D459" s="1279" t="s">
        <v>647</v>
      </c>
      <c r="E459" s="1279" t="s">
        <v>646</v>
      </c>
      <c r="F459" s="1279">
        <v>90006458</v>
      </c>
      <c r="G459" s="1328">
        <f t="shared" si="45"/>
        <v>45474</v>
      </c>
      <c r="H459" s="1328">
        <f t="shared" si="46"/>
        <v>45838</v>
      </c>
      <c r="I459" s="1342" t="s">
        <v>5665</v>
      </c>
      <c r="O459" s="1330">
        <f t="shared" si="43"/>
        <v>3879.1000000000004</v>
      </c>
      <c r="P459" s="1305" t="s">
        <v>4870</v>
      </c>
      <c r="Q459" s="1279" t="str">
        <f>_xlfn.XLOOKUP(P459,unique_list!F:F,unique_list!P:P)</f>
        <v>LINKED-X</v>
      </c>
      <c r="R459" s="1318" t="str">
        <f>_xlfn.XLOOKUP(P459,unique_list!F:F,unique_list!Q:Q)</f>
        <v>A-1.5-020</v>
      </c>
      <c r="W459" s="1364"/>
      <c r="X459" s="1364"/>
      <c r="Y459" s="1272">
        <f>O459-_xlfn.XLOOKUP(P459,'Section B - Private Patients'!T:T,'Section B - Private Patients'!K:K)</f>
        <v>0</v>
      </c>
      <c r="Z459" s="1212" t="str">
        <f t="shared" si="42"/>
        <v>B</v>
      </c>
    </row>
    <row r="460" spans="1:26" x14ac:dyDescent="0.25">
      <c r="A460" s="1429" t="s">
        <v>6180</v>
      </c>
      <c r="B460" s="1280"/>
      <c r="C460" s="1279" t="str">
        <f t="shared" si="44"/>
        <v>B</v>
      </c>
      <c r="D460" s="1279" t="s">
        <v>649</v>
      </c>
      <c r="E460" s="1279" t="s">
        <v>648</v>
      </c>
      <c r="F460" s="1279">
        <v>90007341</v>
      </c>
      <c r="G460" s="1328">
        <f t="shared" si="45"/>
        <v>45474</v>
      </c>
      <c r="H460" s="1328">
        <f t="shared" si="46"/>
        <v>45838</v>
      </c>
      <c r="I460" s="1342" t="s">
        <v>5665</v>
      </c>
      <c r="O460" s="1330">
        <f t="shared" si="43"/>
        <v>1247.1000000000001</v>
      </c>
      <c r="P460" s="1305" t="s">
        <v>4871</v>
      </c>
      <c r="Q460" s="1279" t="str">
        <f>_xlfn.XLOOKUP(P460,unique_list!F:F,unique_list!P:P)</f>
        <v>LINKED-X</v>
      </c>
      <c r="R460" s="1318" t="str">
        <f>_xlfn.XLOOKUP(P460,unique_list!F:F,unique_list!Q:Q)</f>
        <v>A-1.5-027</v>
      </c>
      <c r="W460" s="1364"/>
      <c r="X460" s="1364"/>
      <c r="Y460" s="1272">
        <f>O460-_xlfn.XLOOKUP(P460,'Section B - Private Patients'!T:T,'Section B - Private Patients'!K:K)</f>
        <v>0</v>
      </c>
      <c r="Z460" s="1212" t="str">
        <f t="shared" si="42"/>
        <v>B</v>
      </c>
    </row>
    <row r="461" spans="1:26" x14ac:dyDescent="0.25">
      <c r="A461" s="1429" t="s">
        <v>6180</v>
      </c>
      <c r="B461" s="1280"/>
      <c r="C461" s="1279" t="str">
        <f t="shared" si="44"/>
        <v>B</v>
      </c>
      <c r="D461" s="1279" t="s">
        <v>651</v>
      </c>
      <c r="E461" s="1279" t="s">
        <v>650</v>
      </c>
      <c r="F461" s="1279">
        <v>90006017</v>
      </c>
      <c r="G461" s="1328">
        <f t="shared" si="45"/>
        <v>45474</v>
      </c>
      <c r="H461" s="1328">
        <f t="shared" si="46"/>
        <v>45838</v>
      </c>
      <c r="I461" s="1342" t="s">
        <v>5665</v>
      </c>
      <c r="O461" s="1330">
        <f t="shared" si="43"/>
        <v>1069.5</v>
      </c>
      <c r="P461" s="1305" t="s">
        <v>4872</v>
      </c>
      <c r="Q461" s="1279" t="str">
        <f>_xlfn.XLOOKUP(P461,unique_list!F:F,unique_list!P:P)</f>
        <v>LINKED-X</v>
      </c>
      <c r="R461" s="1318" t="str">
        <f>_xlfn.XLOOKUP(P461,unique_list!F:F,unique_list!Q:Q)</f>
        <v>A-1.5-028</v>
      </c>
      <c r="W461" s="1364"/>
      <c r="X461" s="1364"/>
      <c r="Y461" s="1272">
        <f>O461-_xlfn.XLOOKUP(P461,'Section B - Private Patients'!T:T,'Section B - Private Patients'!K:K)</f>
        <v>0</v>
      </c>
      <c r="Z461" s="1212" t="str">
        <f t="shared" si="42"/>
        <v>B</v>
      </c>
    </row>
    <row r="462" spans="1:26" x14ac:dyDescent="0.25">
      <c r="A462" s="1429" t="s">
        <v>6180</v>
      </c>
      <c r="B462" s="1280"/>
      <c r="C462" s="1279" t="str">
        <f t="shared" si="44"/>
        <v>B</v>
      </c>
      <c r="D462" s="1279" t="s">
        <v>652</v>
      </c>
      <c r="E462" s="1279" t="s">
        <v>6039</v>
      </c>
      <c r="F462" s="1279">
        <v>90007342</v>
      </c>
      <c r="G462" s="1328">
        <f t="shared" si="45"/>
        <v>45474</v>
      </c>
      <c r="H462" s="1328">
        <f t="shared" si="46"/>
        <v>45838</v>
      </c>
      <c r="I462" s="1342" t="s">
        <v>5665</v>
      </c>
      <c r="O462" s="1330">
        <f t="shared" si="43"/>
        <v>1147.9000000000001</v>
      </c>
      <c r="P462" s="1305" t="s">
        <v>4873</v>
      </c>
      <c r="Q462" s="1279" t="str">
        <f>_xlfn.XLOOKUP(P462,unique_list!F:F,unique_list!P:P)</f>
        <v>LINKED-X</v>
      </c>
      <c r="R462" s="1318" t="str">
        <f>_xlfn.XLOOKUP(P462,unique_list!F:F,unique_list!Q:Q)</f>
        <v>A-1.5-029</v>
      </c>
      <c r="W462" s="1364"/>
      <c r="X462" s="1364"/>
      <c r="Y462" s="1272">
        <f>O462-_xlfn.XLOOKUP(P462,'Section B - Private Patients'!T:T,'Section B - Private Patients'!K:K)</f>
        <v>0</v>
      </c>
      <c r="Z462" s="1212" t="str">
        <f t="shared" si="42"/>
        <v>B</v>
      </c>
    </row>
    <row r="463" spans="1:26" x14ac:dyDescent="0.25">
      <c r="A463" s="1429" t="s">
        <v>6180</v>
      </c>
      <c r="B463" s="1280"/>
      <c r="C463" s="1279" t="str">
        <f t="shared" si="44"/>
        <v>B</v>
      </c>
      <c r="D463" s="1279" t="s">
        <v>653</v>
      </c>
      <c r="E463" s="1279" t="s">
        <v>6039</v>
      </c>
      <c r="F463" s="1279">
        <v>90006459</v>
      </c>
      <c r="G463" s="1328">
        <f t="shared" si="45"/>
        <v>45474</v>
      </c>
      <c r="H463" s="1328">
        <f t="shared" si="46"/>
        <v>45838</v>
      </c>
      <c r="I463" s="1342" t="s">
        <v>5665</v>
      </c>
      <c r="O463" s="1330">
        <f t="shared" si="43"/>
        <v>2886.8</v>
      </c>
      <c r="P463" s="1305" t="s">
        <v>4874</v>
      </c>
      <c r="Q463" s="1279" t="str">
        <f>_xlfn.XLOOKUP(P463,unique_list!F:F,unique_list!P:P)</f>
        <v>LINKED-X</v>
      </c>
      <c r="R463" s="1318" t="str">
        <f>_xlfn.XLOOKUP(P463,unique_list!F:F,unique_list!Q:Q)</f>
        <v>A-1.5-030</v>
      </c>
      <c r="W463" s="1364"/>
      <c r="X463" s="1364"/>
      <c r="Y463" s="1272">
        <f>O463-_xlfn.XLOOKUP(P463,'Section B - Private Patients'!T:T,'Section B - Private Patients'!K:K)</f>
        <v>0</v>
      </c>
      <c r="Z463" s="1212" t="str">
        <f t="shared" si="42"/>
        <v>B</v>
      </c>
    </row>
    <row r="464" spans="1:26" x14ac:dyDescent="0.25">
      <c r="A464" s="1429" t="s">
        <v>6180</v>
      </c>
      <c r="B464" s="1280"/>
      <c r="C464" s="1279" t="str">
        <f t="shared" si="44"/>
        <v>B</v>
      </c>
      <c r="D464" s="1279" t="s">
        <v>708</v>
      </c>
      <c r="E464" s="1279" t="s">
        <v>707</v>
      </c>
      <c r="F464" s="1279">
        <v>90007343</v>
      </c>
      <c r="G464" s="1328">
        <f t="shared" si="45"/>
        <v>45474</v>
      </c>
      <c r="H464" s="1328">
        <f t="shared" si="46"/>
        <v>45838</v>
      </c>
      <c r="I464" s="1342" t="s">
        <v>5665</v>
      </c>
      <c r="O464" s="1330">
        <f t="shared" si="43"/>
        <v>2510.5500000000002</v>
      </c>
      <c r="P464" s="1305" t="s">
        <v>4875</v>
      </c>
      <c r="Q464" s="1279" t="str">
        <f>_xlfn.XLOOKUP(P464,unique_list!F:F,unique_list!P:P)</f>
        <v>LINKED-X</v>
      </c>
      <c r="R464" s="1318" t="str">
        <f>_xlfn.XLOOKUP(P464,unique_list!F:F,unique_list!Q:Q)</f>
        <v>A-1.5-001</v>
      </c>
      <c r="W464" s="1364"/>
      <c r="X464" s="1364"/>
      <c r="Y464" s="1272">
        <f>O464-_xlfn.XLOOKUP(P464,'Section B - Private Patients'!T:T,'Section B - Private Patients'!K:K)</f>
        <v>0</v>
      </c>
      <c r="Z464" s="1212" t="str">
        <f t="shared" si="42"/>
        <v>B</v>
      </c>
    </row>
    <row r="465" spans="1:26" x14ac:dyDescent="0.25">
      <c r="A465" s="1429" t="s">
        <v>6180</v>
      </c>
      <c r="B465" s="1280"/>
      <c r="C465" s="1279" t="str">
        <f t="shared" si="44"/>
        <v>B</v>
      </c>
      <c r="D465" s="1279" t="s">
        <v>710</v>
      </c>
      <c r="E465" s="1279" t="s">
        <v>709</v>
      </c>
      <c r="F465" s="1279">
        <v>90005686</v>
      </c>
      <c r="G465" s="1328">
        <f t="shared" si="45"/>
        <v>45474</v>
      </c>
      <c r="H465" s="1328">
        <f t="shared" si="46"/>
        <v>45838</v>
      </c>
      <c r="I465" s="1342" t="s">
        <v>5665</v>
      </c>
      <c r="O465" s="1330">
        <f t="shared" si="43"/>
        <v>2510.5500000000002</v>
      </c>
      <c r="P465" s="1305" t="s">
        <v>4876</v>
      </c>
      <c r="Q465" s="1279" t="str">
        <f>_xlfn.XLOOKUP(P465,unique_list!F:F,unique_list!P:P)</f>
        <v>LINKED-X</v>
      </c>
      <c r="R465" s="1318" t="str">
        <f>_xlfn.XLOOKUP(P465,unique_list!F:F,unique_list!Q:Q)</f>
        <v>A-1.5-001</v>
      </c>
      <c r="W465" s="1364"/>
      <c r="X465" s="1364"/>
      <c r="Y465" s="1272">
        <f>O465-_xlfn.XLOOKUP(P465,'Section B - Private Patients'!T:T,'Section B - Private Patients'!K:K)</f>
        <v>0</v>
      </c>
      <c r="Z465" s="1212" t="str">
        <f t="shared" si="42"/>
        <v>B</v>
      </c>
    </row>
    <row r="466" spans="1:26" x14ac:dyDescent="0.25">
      <c r="A466" s="1429" t="s">
        <v>6180</v>
      </c>
      <c r="B466" s="1280"/>
      <c r="C466" s="1279" t="str">
        <f t="shared" si="44"/>
        <v>B</v>
      </c>
      <c r="D466" s="1279" t="s">
        <v>712</v>
      </c>
      <c r="E466" s="1279" t="s">
        <v>711</v>
      </c>
      <c r="F466" s="1279">
        <v>90007344</v>
      </c>
      <c r="G466" s="1328">
        <f t="shared" si="45"/>
        <v>45474</v>
      </c>
      <c r="H466" s="1328">
        <f t="shared" si="46"/>
        <v>45838</v>
      </c>
      <c r="I466" s="1342" t="s">
        <v>5665</v>
      </c>
      <c r="O466" s="1330">
        <f t="shared" si="43"/>
        <v>2121.5500000000002</v>
      </c>
      <c r="P466" s="1305" t="s">
        <v>4877</v>
      </c>
      <c r="Q466" s="1279" t="str">
        <f>_xlfn.XLOOKUP(P466,unique_list!F:F,unique_list!P:P)</f>
        <v>LINKED-X</v>
      </c>
      <c r="R466" s="1318" t="str">
        <f>_xlfn.XLOOKUP(P466,unique_list!F:F,unique_list!Q:Q)</f>
        <v>A-1.5-002</v>
      </c>
      <c r="W466" s="1364"/>
      <c r="X466" s="1364"/>
      <c r="Y466" s="1272">
        <f>O466-_xlfn.XLOOKUP(P466,'Section B - Private Patients'!T:T,'Section B - Private Patients'!K:K)</f>
        <v>0</v>
      </c>
      <c r="Z466" s="1212" t="str">
        <f t="shared" si="42"/>
        <v>B</v>
      </c>
    </row>
    <row r="467" spans="1:26" x14ac:dyDescent="0.25">
      <c r="A467" s="1429" t="s">
        <v>6180</v>
      </c>
      <c r="B467" s="1280"/>
      <c r="C467" s="1279" t="str">
        <f t="shared" si="44"/>
        <v>B</v>
      </c>
      <c r="D467" s="1279" t="s">
        <v>714</v>
      </c>
      <c r="E467" s="1279" t="s">
        <v>713</v>
      </c>
      <c r="F467" s="1279">
        <v>90006460</v>
      </c>
      <c r="G467" s="1328">
        <f t="shared" si="45"/>
        <v>45474</v>
      </c>
      <c r="H467" s="1328">
        <f t="shared" si="46"/>
        <v>45838</v>
      </c>
      <c r="I467" s="1342" t="s">
        <v>5665</v>
      </c>
      <c r="O467" s="1330">
        <f t="shared" si="43"/>
        <v>4339.55</v>
      </c>
      <c r="P467" s="1305" t="s">
        <v>4878</v>
      </c>
      <c r="Q467" s="1279" t="str">
        <f>_xlfn.XLOOKUP(P467,unique_list!F:F,unique_list!P:P)</f>
        <v>LINKED-X</v>
      </c>
      <c r="R467" s="1318" t="str">
        <f>_xlfn.XLOOKUP(P467,unique_list!F:F,unique_list!Q:Q)</f>
        <v>A-1.5-009</v>
      </c>
      <c r="W467" s="1364"/>
      <c r="X467" s="1364"/>
      <c r="Y467" s="1272">
        <f>O467-_xlfn.XLOOKUP(P467,'Section B - Private Patients'!T:T,'Section B - Private Patients'!K:K)</f>
        <v>0</v>
      </c>
      <c r="Z467" s="1212" t="str">
        <f t="shared" si="42"/>
        <v>B</v>
      </c>
    </row>
    <row r="468" spans="1:26" x14ac:dyDescent="0.25">
      <c r="A468" s="1429" t="s">
        <v>6180</v>
      </c>
      <c r="B468" s="1280"/>
      <c r="C468" s="1279" t="str">
        <f t="shared" si="44"/>
        <v>B</v>
      </c>
      <c r="D468" s="1279" t="s">
        <v>716</v>
      </c>
      <c r="E468" s="1279" t="s">
        <v>715</v>
      </c>
      <c r="F468" s="1279">
        <v>90007345</v>
      </c>
      <c r="G468" s="1328">
        <f t="shared" si="45"/>
        <v>45474</v>
      </c>
      <c r="H468" s="1328">
        <f t="shared" si="46"/>
        <v>45838</v>
      </c>
      <c r="I468" s="1342" t="s">
        <v>5665</v>
      </c>
      <c r="O468" s="1330">
        <f t="shared" si="43"/>
        <v>3985.9</v>
      </c>
      <c r="P468" s="1305" t="s">
        <v>4879</v>
      </c>
      <c r="Q468" s="1279" t="str">
        <f>_xlfn.XLOOKUP(P468,unique_list!F:F,unique_list!P:P)</f>
        <v>LINKED-X</v>
      </c>
      <c r="R468" s="1318" t="str">
        <f>_xlfn.XLOOKUP(P468,unique_list!F:F,unique_list!Q:Q)</f>
        <v>A-1.5-004</v>
      </c>
      <c r="W468" s="1364"/>
      <c r="X468" s="1364"/>
      <c r="Y468" s="1272">
        <f>O468-_xlfn.XLOOKUP(P468,'Section B - Private Patients'!T:T,'Section B - Private Patients'!K:K)</f>
        <v>0</v>
      </c>
      <c r="Z468" s="1212" t="str">
        <f t="shared" ref="Z468:Z531" si="47">C468</f>
        <v>B</v>
      </c>
    </row>
    <row r="469" spans="1:26" x14ac:dyDescent="0.25">
      <c r="A469" s="1429" t="s">
        <v>6180</v>
      </c>
      <c r="B469" s="1280"/>
      <c r="C469" s="1279" t="str">
        <f t="shared" si="44"/>
        <v>B</v>
      </c>
      <c r="D469" s="1279" t="s">
        <v>718</v>
      </c>
      <c r="E469" s="1279" t="s">
        <v>717</v>
      </c>
      <c r="F469" s="1279">
        <v>90006018</v>
      </c>
      <c r="G469" s="1328">
        <f t="shared" si="45"/>
        <v>45474</v>
      </c>
      <c r="H469" s="1328">
        <f t="shared" si="46"/>
        <v>45838</v>
      </c>
      <c r="I469" s="1342" t="s">
        <v>5665</v>
      </c>
      <c r="O469" s="1330">
        <f t="shared" si="43"/>
        <v>1179.8</v>
      </c>
      <c r="P469" s="1305" t="s">
        <v>4880</v>
      </c>
      <c r="Q469" s="1279" t="str">
        <f>_xlfn.XLOOKUP(P469,unique_list!F:F,unique_list!P:P)</f>
        <v>LINKED-X</v>
      </c>
      <c r="R469" s="1318" t="str">
        <f>_xlfn.XLOOKUP(P469,unique_list!F:F,unique_list!Q:Q)</f>
        <v>A-1.5-011</v>
      </c>
      <c r="W469" s="1364"/>
      <c r="X469" s="1364"/>
      <c r="Y469" s="1272">
        <f>O469-_xlfn.XLOOKUP(P469,'Section B - Private Patients'!T:T,'Section B - Private Patients'!K:K)</f>
        <v>0</v>
      </c>
      <c r="Z469" s="1212" t="str">
        <f t="shared" si="47"/>
        <v>B</v>
      </c>
    </row>
    <row r="470" spans="1:26" x14ac:dyDescent="0.25">
      <c r="A470" s="1429" t="s">
        <v>6180</v>
      </c>
      <c r="B470" s="1280"/>
      <c r="C470" s="1279" t="str">
        <f t="shared" si="44"/>
        <v>B</v>
      </c>
      <c r="D470" s="1279" t="s">
        <v>720</v>
      </c>
      <c r="E470" s="1279" t="s">
        <v>719</v>
      </c>
      <c r="F470" s="1279">
        <v>90007346</v>
      </c>
      <c r="G470" s="1328">
        <f t="shared" si="45"/>
        <v>45474</v>
      </c>
      <c r="H470" s="1328">
        <f t="shared" si="46"/>
        <v>45838</v>
      </c>
      <c r="I470" s="1342" t="s">
        <v>5665</v>
      </c>
      <c r="O470" s="1330">
        <f t="shared" si="43"/>
        <v>1179.8</v>
      </c>
      <c r="P470" s="1305" t="s">
        <v>4881</v>
      </c>
      <c r="Q470" s="1279" t="str">
        <f>_xlfn.XLOOKUP(P470,unique_list!F:F,unique_list!P:P)</f>
        <v>LINKED-X</v>
      </c>
      <c r="R470" s="1318" t="str">
        <f>_xlfn.XLOOKUP(P470,unique_list!F:F,unique_list!Q:Q)</f>
        <v>A-1.5-011</v>
      </c>
      <c r="W470" s="1364"/>
      <c r="X470" s="1364"/>
      <c r="Y470" s="1272">
        <f>O470-_xlfn.XLOOKUP(P470,'Section B - Private Patients'!T:T,'Section B - Private Patients'!K:K)</f>
        <v>0</v>
      </c>
      <c r="Z470" s="1212" t="str">
        <f t="shared" si="47"/>
        <v>B</v>
      </c>
    </row>
    <row r="471" spans="1:26" x14ac:dyDescent="0.25">
      <c r="A471" s="1429" t="s">
        <v>6180</v>
      </c>
      <c r="B471" s="1280"/>
      <c r="C471" s="1279" t="str">
        <f t="shared" si="44"/>
        <v>B</v>
      </c>
      <c r="D471" s="1279" t="s">
        <v>722</v>
      </c>
      <c r="E471" s="1279" t="s">
        <v>721</v>
      </c>
      <c r="F471" s="1279">
        <v>90006461</v>
      </c>
      <c r="G471" s="1328">
        <f t="shared" si="45"/>
        <v>45474</v>
      </c>
      <c r="H471" s="1328">
        <f t="shared" si="46"/>
        <v>45838</v>
      </c>
      <c r="I471" s="1342" t="s">
        <v>5665</v>
      </c>
      <c r="O471" s="1330">
        <f t="shared" si="43"/>
        <v>4066.55</v>
      </c>
      <c r="P471" s="1305" t="s">
        <v>4882</v>
      </c>
      <c r="Q471" s="1279" t="str">
        <f>_xlfn.XLOOKUP(P471,unique_list!F:F,unique_list!P:P)</f>
        <v>LINKED-X</v>
      </c>
      <c r="R471" s="1318" t="str">
        <f>_xlfn.XLOOKUP(P471,unique_list!F:F,unique_list!Q:Q)</f>
        <v>A-1.5-019</v>
      </c>
      <c r="W471" s="1364"/>
      <c r="X471" s="1364"/>
      <c r="Y471" s="1272">
        <f>O471-_xlfn.XLOOKUP(P471,'Section B - Private Patients'!T:T,'Section B - Private Patients'!K:K)</f>
        <v>0</v>
      </c>
      <c r="Z471" s="1212" t="str">
        <f t="shared" si="47"/>
        <v>B</v>
      </c>
    </row>
    <row r="472" spans="1:26" x14ac:dyDescent="0.25">
      <c r="A472" s="1429" t="s">
        <v>6180</v>
      </c>
      <c r="B472" s="1280"/>
      <c r="C472" s="1279" t="str">
        <f t="shared" si="44"/>
        <v>B</v>
      </c>
      <c r="D472" s="1279" t="s">
        <v>724</v>
      </c>
      <c r="E472" s="1279" t="s">
        <v>723</v>
      </c>
      <c r="F472" s="1279">
        <v>90007347</v>
      </c>
      <c r="G472" s="1328">
        <f t="shared" si="45"/>
        <v>45474</v>
      </c>
      <c r="H472" s="1328">
        <f t="shared" si="46"/>
        <v>45838</v>
      </c>
      <c r="I472" s="1342" t="s">
        <v>5665</v>
      </c>
      <c r="O472" s="1330">
        <f t="shared" si="43"/>
        <v>3879.1000000000004</v>
      </c>
      <c r="P472" s="1305" t="s">
        <v>4883</v>
      </c>
      <c r="Q472" s="1279" t="str">
        <f>_xlfn.XLOOKUP(P472,unique_list!F:F,unique_list!P:P)</f>
        <v>LINKED-X</v>
      </c>
      <c r="R472" s="1318" t="str">
        <f>_xlfn.XLOOKUP(P472,unique_list!F:F,unique_list!Q:Q)</f>
        <v>A-1.5-020</v>
      </c>
      <c r="W472" s="1364"/>
      <c r="X472" s="1364"/>
      <c r="Y472" s="1272">
        <f>O472-_xlfn.XLOOKUP(P472,'Section B - Private Patients'!T:T,'Section B - Private Patients'!K:K)</f>
        <v>0</v>
      </c>
      <c r="Z472" s="1212" t="str">
        <f t="shared" si="47"/>
        <v>B</v>
      </c>
    </row>
    <row r="473" spans="1:26" x14ac:dyDescent="0.25">
      <c r="A473" s="1429" t="s">
        <v>6180</v>
      </c>
      <c r="B473" s="1280"/>
      <c r="C473" s="1279" t="str">
        <f t="shared" si="44"/>
        <v>B</v>
      </c>
      <c r="D473" s="1279" t="s">
        <v>726</v>
      </c>
      <c r="E473" s="1279" t="s">
        <v>725</v>
      </c>
      <c r="F473" s="1279">
        <v>90005797</v>
      </c>
      <c r="G473" s="1328">
        <f t="shared" si="45"/>
        <v>45474</v>
      </c>
      <c r="H473" s="1328">
        <f t="shared" si="46"/>
        <v>45838</v>
      </c>
      <c r="I473" s="1342" t="s">
        <v>5665</v>
      </c>
      <c r="O473" s="1330">
        <f t="shared" si="43"/>
        <v>4066.55</v>
      </c>
      <c r="P473" s="1305" t="s">
        <v>4884</v>
      </c>
      <c r="Q473" s="1279" t="str">
        <f>_xlfn.XLOOKUP(P473,unique_list!F:F,unique_list!P:P)</f>
        <v>LINKED-X</v>
      </c>
      <c r="R473" s="1318" t="str">
        <f>_xlfn.XLOOKUP(P473,unique_list!F:F,unique_list!Q:Q)</f>
        <v>A-1.5-019</v>
      </c>
      <c r="W473" s="1364"/>
      <c r="X473" s="1364"/>
      <c r="Y473" s="1272">
        <f>O473-_xlfn.XLOOKUP(P473,'Section B - Private Patients'!T:T,'Section B - Private Patients'!K:K)</f>
        <v>0</v>
      </c>
      <c r="Z473" s="1212" t="str">
        <f t="shared" si="47"/>
        <v>B</v>
      </c>
    </row>
    <row r="474" spans="1:26" x14ac:dyDescent="0.25">
      <c r="A474" s="1429" t="s">
        <v>6180</v>
      </c>
      <c r="B474" s="1280"/>
      <c r="C474" s="1279" t="str">
        <f t="shared" si="44"/>
        <v>B</v>
      </c>
      <c r="D474" s="1279" t="s">
        <v>728</v>
      </c>
      <c r="E474" s="1279" t="s">
        <v>727</v>
      </c>
      <c r="F474" s="1279">
        <v>90007348</v>
      </c>
      <c r="G474" s="1328">
        <f t="shared" si="45"/>
        <v>45474</v>
      </c>
      <c r="H474" s="1328">
        <f t="shared" si="46"/>
        <v>45838</v>
      </c>
      <c r="I474" s="1342" t="s">
        <v>5665</v>
      </c>
      <c r="O474" s="1330">
        <f t="shared" si="43"/>
        <v>3879.1000000000004</v>
      </c>
      <c r="P474" s="1305" t="s">
        <v>4885</v>
      </c>
      <c r="Q474" s="1279" t="str">
        <f>_xlfn.XLOOKUP(P474,unique_list!F:F,unique_list!P:P)</f>
        <v>LINKED-X</v>
      </c>
      <c r="R474" s="1318" t="str">
        <f>_xlfn.XLOOKUP(P474,unique_list!F:F,unique_list!Q:Q)</f>
        <v>A-1.5-020</v>
      </c>
      <c r="W474" s="1364"/>
      <c r="X474" s="1364"/>
      <c r="Y474" s="1272">
        <f>O474-_xlfn.XLOOKUP(P474,'Section B - Private Patients'!T:T,'Section B - Private Patients'!K:K)</f>
        <v>0</v>
      </c>
      <c r="Z474" s="1212" t="str">
        <f t="shared" si="47"/>
        <v>B</v>
      </c>
    </row>
    <row r="475" spans="1:26" x14ac:dyDescent="0.25">
      <c r="A475" s="1429" t="s">
        <v>6180</v>
      </c>
      <c r="B475" s="1280"/>
      <c r="C475" s="1279" t="str">
        <f t="shared" si="44"/>
        <v>B</v>
      </c>
      <c r="D475" s="1279" t="s">
        <v>731</v>
      </c>
      <c r="E475" s="1279" t="s">
        <v>730</v>
      </c>
      <c r="F475" s="1279">
        <v>90006462</v>
      </c>
      <c r="G475" s="1328">
        <f t="shared" si="45"/>
        <v>45474</v>
      </c>
      <c r="H475" s="1328">
        <f t="shared" si="46"/>
        <v>45838</v>
      </c>
      <c r="I475" s="1342" t="s">
        <v>5665</v>
      </c>
      <c r="O475" s="1330">
        <f t="shared" si="43"/>
        <v>2510.5500000000002</v>
      </c>
      <c r="P475" s="1305" t="s">
        <v>4887</v>
      </c>
      <c r="Q475" s="1279" t="str">
        <f>_xlfn.XLOOKUP(P475,unique_list!F:F,unique_list!P:P)</f>
        <v>LINKED-X</v>
      </c>
      <c r="R475" s="1318" t="str">
        <f>_xlfn.XLOOKUP(P475,unique_list!F:F,unique_list!Q:Q)</f>
        <v>A-1.5-001</v>
      </c>
      <c r="W475" s="1364"/>
      <c r="X475" s="1364"/>
      <c r="Y475" s="1272">
        <f>O475-_xlfn.XLOOKUP(P475,'Section B - Private Patients'!T:T,'Section B - Private Patients'!K:K)</f>
        <v>0</v>
      </c>
      <c r="Z475" s="1212" t="str">
        <f t="shared" si="47"/>
        <v>B</v>
      </c>
    </row>
    <row r="476" spans="1:26" x14ac:dyDescent="0.25">
      <c r="A476" s="1429" t="s">
        <v>6180</v>
      </c>
      <c r="B476" s="1280"/>
      <c r="C476" s="1279" t="str">
        <f t="shared" si="44"/>
        <v>B</v>
      </c>
      <c r="D476" s="1279" t="s">
        <v>733</v>
      </c>
      <c r="E476" s="1279" t="s">
        <v>732</v>
      </c>
      <c r="F476" s="1279">
        <v>90007349</v>
      </c>
      <c r="G476" s="1328">
        <f t="shared" si="45"/>
        <v>45474</v>
      </c>
      <c r="H476" s="1328">
        <f t="shared" si="46"/>
        <v>45838</v>
      </c>
      <c r="I476" s="1342" t="s">
        <v>5665</v>
      </c>
      <c r="O476" s="1330">
        <f t="shared" si="43"/>
        <v>2121.5500000000002</v>
      </c>
      <c r="P476" s="1305" t="s">
        <v>4888</v>
      </c>
      <c r="Q476" s="1279" t="str">
        <f>_xlfn.XLOOKUP(P476,unique_list!F:F,unique_list!P:P)</f>
        <v>LINKED-X</v>
      </c>
      <c r="R476" s="1318" t="str">
        <f>_xlfn.XLOOKUP(P476,unique_list!F:F,unique_list!Q:Q)</f>
        <v>A-1.5-002</v>
      </c>
      <c r="W476" s="1364"/>
      <c r="X476" s="1364"/>
      <c r="Y476" s="1272">
        <f>O476-_xlfn.XLOOKUP(P476,'Section B - Private Patients'!T:T,'Section B - Private Patients'!K:K)</f>
        <v>0</v>
      </c>
      <c r="Z476" s="1212" t="str">
        <f t="shared" si="47"/>
        <v>B</v>
      </c>
    </row>
    <row r="477" spans="1:26" x14ac:dyDescent="0.25">
      <c r="A477" s="1429" t="s">
        <v>6180</v>
      </c>
      <c r="B477" s="1280"/>
      <c r="C477" s="1279" t="str">
        <f t="shared" si="44"/>
        <v>B</v>
      </c>
      <c r="D477" s="1279" t="s">
        <v>735</v>
      </c>
      <c r="E477" s="1279" t="s">
        <v>734</v>
      </c>
      <c r="F477" s="1279">
        <v>90006019</v>
      </c>
      <c r="G477" s="1328">
        <f t="shared" si="45"/>
        <v>45474</v>
      </c>
      <c r="H477" s="1328">
        <f t="shared" si="46"/>
        <v>45838</v>
      </c>
      <c r="I477" s="1342" t="s">
        <v>5665</v>
      </c>
      <c r="O477" s="1330">
        <f t="shared" si="43"/>
        <v>4228.6000000000004</v>
      </c>
      <c r="P477" s="1305" t="s">
        <v>4889</v>
      </c>
      <c r="Q477" s="1279" t="str">
        <f>_xlfn.XLOOKUP(P477,unique_list!F:F,unique_list!P:P)</f>
        <v>LINKED-X</v>
      </c>
      <c r="R477" s="1318" t="str">
        <f>_xlfn.XLOOKUP(P477,unique_list!F:F,unique_list!Q:Q)</f>
        <v>A-1.5-003</v>
      </c>
      <c r="W477" s="1364"/>
      <c r="X477" s="1364"/>
      <c r="Y477" s="1272">
        <f>O477-_xlfn.XLOOKUP(P477,'Section B - Private Patients'!T:T,'Section B - Private Patients'!K:K)</f>
        <v>0</v>
      </c>
      <c r="Z477" s="1212" t="str">
        <f t="shared" si="47"/>
        <v>B</v>
      </c>
    </row>
    <row r="478" spans="1:26" x14ac:dyDescent="0.25">
      <c r="A478" s="1429" t="s">
        <v>6180</v>
      </c>
      <c r="B478" s="1280"/>
      <c r="C478" s="1279" t="str">
        <f t="shared" si="44"/>
        <v>B</v>
      </c>
      <c r="D478" s="1279" t="s">
        <v>737</v>
      </c>
      <c r="E478" s="1279" t="s">
        <v>736</v>
      </c>
      <c r="F478" s="1279">
        <v>90007350</v>
      </c>
      <c r="G478" s="1328">
        <f t="shared" si="45"/>
        <v>45474</v>
      </c>
      <c r="H478" s="1328">
        <f t="shared" si="46"/>
        <v>45838</v>
      </c>
      <c r="I478" s="1342" t="s">
        <v>5665</v>
      </c>
      <c r="O478" s="1330">
        <f t="shared" si="43"/>
        <v>3985.9</v>
      </c>
      <c r="P478" s="1305" t="s">
        <v>4890</v>
      </c>
      <c r="Q478" s="1279" t="str">
        <f>_xlfn.XLOOKUP(P478,unique_list!F:F,unique_list!P:P)</f>
        <v>LINKED-X</v>
      </c>
      <c r="R478" s="1318" t="str">
        <f>_xlfn.XLOOKUP(P478,unique_list!F:F,unique_list!Q:Q)</f>
        <v>A-1.5-004</v>
      </c>
      <c r="W478" s="1364"/>
      <c r="X478" s="1364"/>
      <c r="Y478" s="1272">
        <f>O478-_xlfn.XLOOKUP(P478,'Section B - Private Patients'!T:T,'Section B - Private Patients'!K:K)</f>
        <v>0</v>
      </c>
      <c r="Z478" s="1212" t="str">
        <f t="shared" si="47"/>
        <v>B</v>
      </c>
    </row>
    <row r="479" spans="1:26" x14ac:dyDescent="0.25">
      <c r="A479" s="1429" t="s">
        <v>6180</v>
      </c>
      <c r="B479" s="1280"/>
      <c r="C479" s="1279" t="str">
        <f t="shared" si="44"/>
        <v>B</v>
      </c>
      <c r="D479" s="1279" t="s">
        <v>739</v>
      </c>
      <c r="E479" s="1279" t="s">
        <v>738</v>
      </c>
      <c r="F479" s="1279">
        <v>90006463</v>
      </c>
      <c r="G479" s="1328">
        <f t="shared" si="45"/>
        <v>45474</v>
      </c>
      <c r="H479" s="1328">
        <f t="shared" si="46"/>
        <v>45838</v>
      </c>
      <c r="I479" s="1342" t="s">
        <v>5665</v>
      </c>
      <c r="O479" s="1330">
        <f t="shared" si="43"/>
        <v>6321.1</v>
      </c>
      <c r="P479" s="1305" t="s">
        <v>4891</v>
      </c>
      <c r="Q479" s="1279" t="str">
        <f>_xlfn.XLOOKUP(P479,unique_list!F:F,unique_list!P:P)</f>
        <v>LINKED-X</v>
      </c>
      <c r="R479" s="1318" t="str">
        <f>_xlfn.XLOOKUP(P479,unique_list!F:F,unique_list!Q:Q)</f>
        <v>A-1.5-005</v>
      </c>
      <c r="W479" s="1364"/>
      <c r="X479" s="1364"/>
      <c r="Y479" s="1272">
        <f>O479-_xlfn.XLOOKUP(P479,'Section B - Private Patients'!T:T,'Section B - Private Patients'!K:K)</f>
        <v>0</v>
      </c>
      <c r="Z479" s="1212" t="str">
        <f t="shared" si="47"/>
        <v>B</v>
      </c>
    </row>
    <row r="480" spans="1:26" x14ac:dyDescent="0.25">
      <c r="A480" s="1429" t="s">
        <v>6180</v>
      </c>
      <c r="B480" s="1280"/>
      <c r="C480" s="1279" t="str">
        <f t="shared" si="44"/>
        <v>B</v>
      </c>
      <c r="D480" s="1279" t="s">
        <v>741</v>
      </c>
      <c r="E480" s="1279" t="s">
        <v>740</v>
      </c>
      <c r="F480" s="1279">
        <v>90007351</v>
      </c>
      <c r="G480" s="1328">
        <f t="shared" si="45"/>
        <v>45474</v>
      </c>
      <c r="H480" s="1328">
        <f t="shared" si="46"/>
        <v>45838</v>
      </c>
      <c r="I480" s="1342" t="s">
        <v>5665</v>
      </c>
      <c r="O480" s="1330">
        <f t="shared" si="43"/>
        <v>5885.75</v>
      </c>
      <c r="P480" s="1305" t="s">
        <v>4892</v>
      </c>
      <c r="Q480" s="1279" t="str">
        <f>_xlfn.XLOOKUP(P480,unique_list!F:F,unique_list!P:P)</f>
        <v>LINKED-X</v>
      </c>
      <c r="R480" s="1318" t="str">
        <f>_xlfn.XLOOKUP(P480,unique_list!F:F,unique_list!Q:Q)</f>
        <v>A-1.5-006</v>
      </c>
      <c r="W480" s="1364"/>
      <c r="X480" s="1364"/>
      <c r="Y480" s="1272">
        <f>O480-_xlfn.XLOOKUP(P480,'Section B - Private Patients'!T:T,'Section B - Private Patients'!K:K)</f>
        <v>0</v>
      </c>
      <c r="Z480" s="1212" t="str">
        <f t="shared" si="47"/>
        <v>B</v>
      </c>
    </row>
    <row r="481" spans="1:26" x14ac:dyDescent="0.25">
      <c r="A481" s="1429" t="s">
        <v>6180</v>
      </c>
      <c r="B481" s="1280"/>
      <c r="C481" s="1279" t="str">
        <f t="shared" si="44"/>
        <v>B</v>
      </c>
      <c r="D481" s="1279" t="s">
        <v>743</v>
      </c>
      <c r="E481" s="1279" t="s">
        <v>742</v>
      </c>
      <c r="F481" s="1279">
        <v>90005631</v>
      </c>
      <c r="G481" s="1328">
        <f t="shared" si="45"/>
        <v>45474</v>
      </c>
      <c r="H481" s="1328">
        <f t="shared" si="46"/>
        <v>45838</v>
      </c>
      <c r="I481" s="1342" t="s">
        <v>5665</v>
      </c>
      <c r="O481" s="1330">
        <f t="shared" si="43"/>
        <v>1319.15</v>
      </c>
      <c r="P481" s="1305" t="s">
        <v>4893</v>
      </c>
      <c r="Q481" s="1279" t="str">
        <f>_xlfn.XLOOKUP(P481,unique_list!F:F,unique_list!P:P)</f>
        <v>LINKED-X</v>
      </c>
      <c r="R481" s="1318" t="str">
        <f>_xlfn.XLOOKUP(P481,unique_list!F:F,unique_list!Q:Q)</f>
        <v>A-1.5-007</v>
      </c>
      <c r="W481" s="1364"/>
      <c r="X481" s="1364"/>
      <c r="Y481" s="1272">
        <f>O481-_xlfn.XLOOKUP(P481,'Section B - Private Patients'!T:T,'Section B - Private Patients'!K:K)</f>
        <v>0</v>
      </c>
      <c r="Z481" s="1212" t="str">
        <f t="shared" si="47"/>
        <v>B</v>
      </c>
    </row>
    <row r="482" spans="1:26" x14ac:dyDescent="0.25">
      <c r="A482" s="1429" t="s">
        <v>6180</v>
      </c>
      <c r="B482" s="1280"/>
      <c r="C482" s="1279" t="str">
        <f t="shared" si="44"/>
        <v>B</v>
      </c>
      <c r="D482" s="1279" t="s">
        <v>745</v>
      </c>
      <c r="E482" s="1279" t="s">
        <v>744</v>
      </c>
      <c r="F482" s="1279">
        <v>90007352</v>
      </c>
      <c r="G482" s="1328">
        <f t="shared" si="45"/>
        <v>45474</v>
      </c>
      <c r="H482" s="1328">
        <f t="shared" si="46"/>
        <v>45838</v>
      </c>
      <c r="I482" s="1342" t="s">
        <v>5665</v>
      </c>
      <c r="O482" s="1330">
        <f t="shared" si="43"/>
        <v>1143.8500000000001</v>
      </c>
      <c r="P482" s="1305" t="s">
        <v>4894</v>
      </c>
      <c r="Q482" s="1279" t="str">
        <f>_xlfn.XLOOKUP(P482,unique_list!F:F,unique_list!P:P)</f>
        <v>LINKED-X</v>
      </c>
      <c r="R482" s="1318" t="str">
        <f>_xlfn.XLOOKUP(P482,unique_list!F:F,unique_list!Q:Q)</f>
        <v>A-1.5-008</v>
      </c>
      <c r="W482" s="1364"/>
      <c r="X482" s="1364"/>
      <c r="Y482" s="1272">
        <f>O482-_xlfn.XLOOKUP(P482,'Section B - Private Patients'!T:T,'Section B - Private Patients'!K:K)</f>
        <v>0</v>
      </c>
      <c r="Z482" s="1212" t="str">
        <f t="shared" si="47"/>
        <v>B</v>
      </c>
    </row>
    <row r="483" spans="1:26" x14ac:dyDescent="0.25">
      <c r="A483" s="1429" t="s">
        <v>6180</v>
      </c>
      <c r="B483" s="1280"/>
      <c r="C483" s="1279" t="str">
        <f t="shared" si="44"/>
        <v>B</v>
      </c>
      <c r="D483" s="1279" t="s">
        <v>747</v>
      </c>
      <c r="E483" s="1279" t="s">
        <v>746</v>
      </c>
      <c r="F483" s="1279">
        <v>90006464</v>
      </c>
      <c r="G483" s="1328">
        <f t="shared" si="45"/>
        <v>45474</v>
      </c>
      <c r="H483" s="1328">
        <f t="shared" si="46"/>
        <v>45838</v>
      </c>
      <c r="I483" s="1342" t="s">
        <v>5665</v>
      </c>
      <c r="O483" s="1330">
        <f t="shared" si="43"/>
        <v>2510.5500000000002</v>
      </c>
      <c r="P483" s="1305" t="s">
        <v>4895</v>
      </c>
      <c r="Q483" s="1279" t="str">
        <f>_xlfn.XLOOKUP(P483,unique_list!F:F,unique_list!P:P)</f>
        <v>LINKED-X</v>
      </c>
      <c r="R483" s="1318" t="str">
        <f>_xlfn.XLOOKUP(P483,unique_list!F:F,unique_list!Q:Q)</f>
        <v>A-1.5-001</v>
      </c>
      <c r="W483" s="1364"/>
      <c r="X483" s="1364"/>
      <c r="Y483" s="1272">
        <f>O483-_xlfn.XLOOKUP(P483,'Section B - Private Patients'!T:T,'Section B - Private Patients'!K:K)</f>
        <v>0</v>
      </c>
      <c r="Z483" s="1212" t="str">
        <f t="shared" si="47"/>
        <v>B</v>
      </c>
    </row>
    <row r="484" spans="1:26" x14ac:dyDescent="0.25">
      <c r="A484" s="1429" t="s">
        <v>6180</v>
      </c>
      <c r="B484" s="1280"/>
      <c r="C484" s="1279" t="str">
        <f t="shared" si="44"/>
        <v>B</v>
      </c>
      <c r="D484" s="1279" t="s">
        <v>749</v>
      </c>
      <c r="E484" s="1279" t="s">
        <v>748</v>
      </c>
      <c r="F484" s="1279">
        <v>90007353</v>
      </c>
      <c r="G484" s="1328">
        <f t="shared" si="45"/>
        <v>45474</v>
      </c>
      <c r="H484" s="1328">
        <f t="shared" si="46"/>
        <v>45838</v>
      </c>
      <c r="I484" s="1342" t="s">
        <v>5665</v>
      </c>
      <c r="O484" s="1330">
        <f t="shared" si="43"/>
        <v>4339.55</v>
      </c>
      <c r="P484" s="1305" t="s">
        <v>4896</v>
      </c>
      <c r="Q484" s="1279" t="str">
        <f>_xlfn.XLOOKUP(P484,unique_list!F:F,unique_list!P:P)</f>
        <v>LINKED-X</v>
      </c>
      <c r="R484" s="1318" t="str">
        <f>_xlfn.XLOOKUP(P484,unique_list!F:F,unique_list!Q:Q)</f>
        <v>A-1.5-009</v>
      </c>
      <c r="W484" s="1364"/>
      <c r="X484" s="1364"/>
      <c r="Y484" s="1272">
        <f>O484-_xlfn.XLOOKUP(P484,'Section B - Private Patients'!T:T,'Section B - Private Patients'!K:K)</f>
        <v>0</v>
      </c>
      <c r="Z484" s="1212" t="str">
        <f t="shared" si="47"/>
        <v>B</v>
      </c>
    </row>
    <row r="485" spans="1:26" x14ac:dyDescent="0.25">
      <c r="A485" s="1429" t="s">
        <v>6180</v>
      </c>
      <c r="B485" s="1280"/>
      <c r="C485" s="1279" t="str">
        <f t="shared" si="44"/>
        <v>B</v>
      </c>
      <c r="D485" s="1279" t="s">
        <v>751</v>
      </c>
      <c r="E485" s="1279" t="s">
        <v>750</v>
      </c>
      <c r="F485" s="1279">
        <v>90006020</v>
      </c>
      <c r="G485" s="1328">
        <f t="shared" si="45"/>
        <v>45474</v>
      </c>
      <c r="H485" s="1328">
        <f t="shared" si="46"/>
        <v>45838</v>
      </c>
      <c r="I485" s="1342" t="s">
        <v>5665</v>
      </c>
      <c r="O485" s="1330">
        <f t="shared" si="43"/>
        <v>3985.9</v>
      </c>
      <c r="P485" s="1305" t="s">
        <v>4897</v>
      </c>
      <c r="Q485" s="1279" t="str">
        <f>_xlfn.XLOOKUP(P485,unique_list!F:F,unique_list!P:P)</f>
        <v>LINKED-X</v>
      </c>
      <c r="R485" s="1318" t="str">
        <f>_xlfn.XLOOKUP(P485,unique_list!F:F,unique_list!Q:Q)</f>
        <v>A-1.5-004</v>
      </c>
      <c r="W485" s="1364"/>
      <c r="X485" s="1364"/>
      <c r="Y485" s="1272">
        <f>O485-_xlfn.XLOOKUP(P485,'Section B - Private Patients'!T:T,'Section B - Private Patients'!K:K)</f>
        <v>0</v>
      </c>
      <c r="Z485" s="1212" t="str">
        <f t="shared" si="47"/>
        <v>B</v>
      </c>
    </row>
    <row r="486" spans="1:26" x14ac:dyDescent="0.25">
      <c r="A486" s="1429" t="s">
        <v>6180</v>
      </c>
      <c r="B486" s="1280"/>
      <c r="C486" s="1279" t="str">
        <f t="shared" si="44"/>
        <v>B</v>
      </c>
      <c r="D486" s="1279" t="s">
        <v>753</v>
      </c>
      <c r="E486" s="1279" t="s">
        <v>752</v>
      </c>
      <c r="F486" s="1279">
        <v>90007354</v>
      </c>
      <c r="G486" s="1328">
        <f t="shared" si="45"/>
        <v>45474</v>
      </c>
      <c r="H486" s="1328">
        <f t="shared" si="46"/>
        <v>45838</v>
      </c>
      <c r="I486" s="1342" t="s">
        <v>5665</v>
      </c>
      <c r="O486" s="1330">
        <f t="shared" si="43"/>
        <v>1179.8</v>
      </c>
      <c r="P486" s="1305" t="s">
        <v>4898</v>
      </c>
      <c r="Q486" s="1279" t="str">
        <f>_xlfn.XLOOKUP(P486,unique_list!F:F,unique_list!P:P)</f>
        <v>LINKED-X</v>
      </c>
      <c r="R486" s="1318" t="str">
        <f>_xlfn.XLOOKUP(P486,unique_list!F:F,unique_list!Q:Q)</f>
        <v>A-1.5-011</v>
      </c>
      <c r="W486" s="1364"/>
      <c r="X486" s="1364"/>
      <c r="Y486" s="1272">
        <f>O486-_xlfn.XLOOKUP(P486,'Section B - Private Patients'!T:T,'Section B - Private Patients'!K:K)</f>
        <v>0</v>
      </c>
      <c r="Z486" s="1212" t="str">
        <f t="shared" si="47"/>
        <v>B</v>
      </c>
    </row>
    <row r="487" spans="1:26" x14ac:dyDescent="0.25">
      <c r="A487" s="1429" t="s">
        <v>6180</v>
      </c>
      <c r="B487" s="1280"/>
      <c r="C487" s="1279" t="str">
        <f t="shared" si="44"/>
        <v>B</v>
      </c>
      <c r="D487" s="1279" t="s">
        <v>755</v>
      </c>
      <c r="E487" s="1279" t="s">
        <v>754</v>
      </c>
      <c r="F487" s="1279">
        <v>90006465</v>
      </c>
      <c r="G487" s="1328">
        <f t="shared" si="45"/>
        <v>45474</v>
      </c>
      <c r="H487" s="1328">
        <f t="shared" si="46"/>
        <v>45838</v>
      </c>
      <c r="I487" s="1342" t="s">
        <v>5665</v>
      </c>
      <c r="O487" s="1330">
        <f t="shared" si="43"/>
        <v>1179.8</v>
      </c>
      <c r="P487" s="1305" t="s">
        <v>4899</v>
      </c>
      <c r="Q487" s="1279" t="str">
        <f>_xlfn.XLOOKUP(P487,unique_list!F:F,unique_list!P:P)</f>
        <v>LINKED-X</v>
      </c>
      <c r="R487" s="1318" t="str">
        <f>_xlfn.XLOOKUP(P487,unique_list!F:F,unique_list!Q:Q)</f>
        <v>A-1.5-011</v>
      </c>
      <c r="W487" s="1364"/>
      <c r="X487" s="1364"/>
      <c r="Y487" s="1272">
        <f>O487-_xlfn.XLOOKUP(P487,'Section B - Private Patients'!T:T,'Section B - Private Patients'!K:K)</f>
        <v>0</v>
      </c>
      <c r="Z487" s="1212" t="str">
        <f t="shared" si="47"/>
        <v>B</v>
      </c>
    </row>
    <row r="488" spans="1:26" x14ac:dyDescent="0.25">
      <c r="A488" s="1429" t="s">
        <v>6180</v>
      </c>
      <c r="B488" s="1280"/>
      <c r="C488" s="1279" t="str">
        <f t="shared" si="44"/>
        <v>B</v>
      </c>
      <c r="D488" s="1279" t="s">
        <v>761</v>
      </c>
      <c r="E488" s="1279" t="s">
        <v>760</v>
      </c>
      <c r="F488" s="1279">
        <v>90007355</v>
      </c>
      <c r="G488" s="1328">
        <f t="shared" si="45"/>
        <v>45474</v>
      </c>
      <c r="H488" s="1328">
        <f t="shared" si="46"/>
        <v>45838</v>
      </c>
      <c r="I488" s="1342" t="s">
        <v>5665</v>
      </c>
      <c r="O488" s="1330">
        <f t="shared" si="43"/>
        <v>2133.75</v>
      </c>
      <c r="P488" s="1305" t="s">
        <v>4900</v>
      </c>
      <c r="Q488" s="1279" t="str">
        <f>_xlfn.XLOOKUP(P488,unique_list!F:F,unique_list!P:P)</f>
        <v>LINKED-X</v>
      </c>
      <c r="R488" s="1318" t="str">
        <f>_xlfn.XLOOKUP(P488,unique_list!F:F,unique_list!Q:Q)</f>
        <v>A-1.5-013</v>
      </c>
      <c r="W488" s="1364"/>
      <c r="X488" s="1364"/>
      <c r="Y488" s="1272">
        <f>O488-_xlfn.XLOOKUP(P488,'Section B - Private Patients'!T:T,'Section B - Private Patients'!K:K)</f>
        <v>0</v>
      </c>
      <c r="Z488" s="1212" t="str">
        <f t="shared" si="47"/>
        <v>B</v>
      </c>
    </row>
    <row r="489" spans="1:26" x14ac:dyDescent="0.25">
      <c r="A489" s="1429" t="s">
        <v>6180</v>
      </c>
      <c r="B489" s="1280"/>
      <c r="C489" s="1279" t="str">
        <f t="shared" si="44"/>
        <v>B</v>
      </c>
      <c r="D489" s="1279" t="s">
        <v>763</v>
      </c>
      <c r="E489" s="1279" t="s">
        <v>762</v>
      </c>
      <c r="F489" s="1279">
        <v>90005798</v>
      </c>
      <c r="G489" s="1328">
        <f t="shared" si="45"/>
        <v>45474</v>
      </c>
      <c r="H489" s="1328">
        <f t="shared" si="46"/>
        <v>45838</v>
      </c>
      <c r="I489" s="1342" t="s">
        <v>5665</v>
      </c>
      <c r="O489" s="1330">
        <f t="shared" si="43"/>
        <v>2133.75</v>
      </c>
      <c r="P489" s="1305" t="s">
        <v>4901</v>
      </c>
      <c r="Q489" s="1279" t="str">
        <f>_xlfn.XLOOKUP(P489,unique_list!F:F,unique_list!P:P)</f>
        <v>LINKED-X</v>
      </c>
      <c r="R489" s="1318" t="str">
        <f>_xlfn.XLOOKUP(P489,unique_list!F:F,unique_list!Q:Q)</f>
        <v>A-1.5-013</v>
      </c>
      <c r="W489" s="1364"/>
      <c r="X489" s="1364"/>
      <c r="Y489" s="1272">
        <f>O489-_xlfn.XLOOKUP(P489,'Section B - Private Patients'!T:T,'Section B - Private Patients'!K:K)</f>
        <v>0</v>
      </c>
      <c r="Z489" s="1212" t="str">
        <f t="shared" si="47"/>
        <v>B</v>
      </c>
    </row>
    <row r="490" spans="1:26" x14ac:dyDescent="0.25">
      <c r="A490" s="1429" t="s">
        <v>6180</v>
      </c>
      <c r="B490" s="1280"/>
      <c r="C490" s="1279" t="str">
        <f t="shared" si="44"/>
        <v>B</v>
      </c>
      <c r="D490" s="1279" t="s">
        <v>757</v>
      </c>
      <c r="E490" s="1279" t="s">
        <v>756</v>
      </c>
      <c r="F490" s="1279">
        <v>90007356</v>
      </c>
      <c r="G490" s="1328">
        <f t="shared" si="45"/>
        <v>45474</v>
      </c>
      <c r="H490" s="1328">
        <f t="shared" si="46"/>
        <v>45838</v>
      </c>
      <c r="I490" s="1342" t="s">
        <v>5665</v>
      </c>
      <c r="O490" s="1330">
        <f t="shared" si="43"/>
        <v>4066.55</v>
      </c>
      <c r="P490" s="1305" t="s">
        <v>4902</v>
      </c>
      <c r="Q490" s="1279" t="str">
        <f>_xlfn.XLOOKUP(P490,unique_list!F:F,unique_list!P:P)</f>
        <v>LINKED-X</v>
      </c>
      <c r="R490" s="1318" t="str">
        <f>_xlfn.XLOOKUP(P490,unique_list!F:F,unique_list!Q:Q)</f>
        <v>A-1.5-019</v>
      </c>
      <c r="W490" s="1364"/>
      <c r="X490" s="1364"/>
      <c r="Y490" s="1272">
        <f>O490-_xlfn.XLOOKUP(P490,'Section B - Private Patients'!T:T,'Section B - Private Patients'!K:K)</f>
        <v>0</v>
      </c>
      <c r="Z490" s="1212" t="str">
        <f t="shared" si="47"/>
        <v>B</v>
      </c>
    </row>
    <row r="491" spans="1:26" x14ac:dyDescent="0.25">
      <c r="A491" s="1429" t="s">
        <v>6180</v>
      </c>
      <c r="B491" s="1280"/>
      <c r="C491" s="1279" t="str">
        <f t="shared" si="44"/>
        <v>B</v>
      </c>
      <c r="D491" s="1279" t="s">
        <v>759</v>
      </c>
      <c r="E491" s="1279" t="s">
        <v>758</v>
      </c>
      <c r="F491" s="1279">
        <v>90006466</v>
      </c>
      <c r="G491" s="1328">
        <f t="shared" si="45"/>
        <v>45474</v>
      </c>
      <c r="H491" s="1328">
        <f t="shared" si="46"/>
        <v>45838</v>
      </c>
      <c r="I491" s="1342" t="s">
        <v>5665</v>
      </c>
      <c r="O491" s="1330">
        <f t="shared" si="43"/>
        <v>3879.1000000000004</v>
      </c>
      <c r="P491" s="1305" t="s">
        <v>4903</v>
      </c>
      <c r="Q491" s="1279" t="str">
        <f>_xlfn.XLOOKUP(P491,unique_list!F:F,unique_list!P:P)</f>
        <v>LINKED-X</v>
      </c>
      <c r="R491" s="1318" t="str">
        <f>_xlfn.XLOOKUP(P491,unique_list!F:F,unique_list!Q:Q)</f>
        <v>A-1.5-020</v>
      </c>
      <c r="W491" s="1364"/>
      <c r="X491" s="1364"/>
      <c r="Y491" s="1272">
        <f>O491-_xlfn.XLOOKUP(P491,'Section B - Private Patients'!T:T,'Section B - Private Patients'!K:K)</f>
        <v>0</v>
      </c>
      <c r="Z491" s="1212" t="str">
        <f t="shared" si="47"/>
        <v>B</v>
      </c>
    </row>
    <row r="492" spans="1:26" x14ac:dyDescent="0.25">
      <c r="A492" s="1429" t="s">
        <v>6180</v>
      </c>
      <c r="B492" s="1280"/>
      <c r="C492" s="1279" t="str">
        <f t="shared" si="44"/>
        <v>B</v>
      </c>
      <c r="D492" s="1279" t="s">
        <v>765</v>
      </c>
      <c r="E492" s="1279" t="s">
        <v>764</v>
      </c>
      <c r="F492" s="1279">
        <v>90007357</v>
      </c>
      <c r="G492" s="1328">
        <f t="shared" si="45"/>
        <v>45474</v>
      </c>
      <c r="H492" s="1328">
        <f t="shared" si="46"/>
        <v>45838</v>
      </c>
      <c r="I492" s="1342" t="s">
        <v>5665</v>
      </c>
      <c r="O492" s="1330">
        <f t="shared" si="43"/>
        <v>4066.55</v>
      </c>
      <c r="P492" s="1305" t="s">
        <v>4904</v>
      </c>
      <c r="Q492" s="1279" t="str">
        <f>_xlfn.XLOOKUP(P492,unique_list!F:F,unique_list!P:P)</f>
        <v>LINKED-X</v>
      </c>
      <c r="R492" s="1318" t="str">
        <f>_xlfn.XLOOKUP(P492,unique_list!F:F,unique_list!Q:Q)</f>
        <v>A-1.5-019</v>
      </c>
      <c r="W492" s="1364"/>
      <c r="X492" s="1364"/>
      <c r="Y492" s="1272">
        <f>O492-_xlfn.XLOOKUP(P492,'Section B - Private Patients'!T:T,'Section B - Private Patients'!K:K)</f>
        <v>0</v>
      </c>
      <c r="Z492" s="1212" t="str">
        <f t="shared" si="47"/>
        <v>B</v>
      </c>
    </row>
    <row r="493" spans="1:26" x14ac:dyDescent="0.25">
      <c r="A493" s="1429" t="s">
        <v>6180</v>
      </c>
      <c r="B493" s="1280"/>
      <c r="C493" s="1279" t="str">
        <f t="shared" si="44"/>
        <v>B</v>
      </c>
      <c r="D493" s="1279" t="s">
        <v>767</v>
      </c>
      <c r="E493" s="1279" t="s">
        <v>766</v>
      </c>
      <c r="F493" s="1279">
        <v>90006021</v>
      </c>
      <c r="G493" s="1328">
        <f t="shared" si="45"/>
        <v>45474</v>
      </c>
      <c r="H493" s="1328">
        <f t="shared" si="46"/>
        <v>45838</v>
      </c>
      <c r="I493" s="1342" t="s">
        <v>5665</v>
      </c>
      <c r="O493" s="1330">
        <f t="shared" si="43"/>
        <v>3879.1000000000004</v>
      </c>
      <c r="P493" s="1305" t="s">
        <v>4905</v>
      </c>
      <c r="Q493" s="1279" t="str">
        <f>_xlfn.XLOOKUP(P493,unique_list!F:F,unique_list!P:P)</f>
        <v>LINKED-X</v>
      </c>
      <c r="R493" s="1318" t="str">
        <f>_xlfn.XLOOKUP(P493,unique_list!F:F,unique_list!Q:Q)</f>
        <v>A-1.5-020</v>
      </c>
      <c r="W493" s="1364"/>
      <c r="X493" s="1364"/>
      <c r="Y493" s="1272">
        <f>O493-_xlfn.XLOOKUP(P493,'Section B - Private Patients'!T:T,'Section B - Private Patients'!K:K)</f>
        <v>0</v>
      </c>
      <c r="Z493" s="1212" t="str">
        <f t="shared" si="47"/>
        <v>B</v>
      </c>
    </row>
    <row r="494" spans="1:26" x14ac:dyDescent="0.25">
      <c r="A494" s="1429" t="s">
        <v>6180</v>
      </c>
      <c r="B494" s="1280"/>
      <c r="C494" s="1279" t="str">
        <f t="shared" si="44"/>
        <v>B</v>
      </c>
      <c r="D494" s="1279" t="s">
        <v>769</v>
      </c>
      <c r="E494" s="1279" t="s">
        <v>768</v>
      </c>
      <c r="F494" s="1279">
        <v>90007358</v>
      </c>
      <c r="G494" s="1328">
        <f t="shared" si="45"/>
        <v>45474</v>
      </c>
      <c r="H494" s="1328">
        <f t="shared" si="46"/>
        <v>45838</v>
      </c>
      <c r="I494" s="1342" t="s">
        <v>5665</v>
      </c>
      <c r="O494" s="1330">
        <f t="shared" si="43"/>
        <v>1247.1000000000001</v>
      </c>
      <c r="P494" s="1305" t="s">
        <v>4906</v>
      </c>
      <c r="Q494" s="1279" t="str">
        <f>_xlfn.XLOOKUP(P494,unique_list!F:F,unique_list!P:P)</f>
        <v>LINKED-X</v>
      </c>
      <c r="R494" s="1318" t="str">
        <f>_xlfn.XLOOKUP(P494,unique_list!F:F,unique_list!Q:Q)</f>
        <v>A-1.5-027</v>
      </c>
      <c r="W494" s="1364"/>
      <c r="X494" s="1364"/>
      <c r="Y494" s="1272">
        <f>O494-_xlfn.XLOOKUP(P494,'Section B - Private Patients'!T:T,'Section B - Private Patients'!K:K)</f>
        <v>0</v>
      </c>
      <c r="Z494" s="1212" t="str">
        <f t="shared" si="47"/>
        <v>B</v>
      </c>
    </row>
    <row r="495" spans="1:26" x14ac:dyDescent="0.25">
      <c r="A495" s="1429" t="s">
        <v>6180</v>
      </c>
      <c r="B495" s="1280"/>
      <c r="C495" s="1279" t="str">
        <f t="shared" si="44"/>
        <v>B</v>
      </c>
      <c r="D495" s="1279" t="s">
        <v>771</v>
      </c>
      <c r="E495" s="1279" t="s">
        <v>770</v>
      </c>
      <c r="F495" s="1279">
        <v>90006467</v>
      </c>
      <c r="G495" s="1328">
        <f t="shared" si="45"/>
        <v>45474</v>
      </c>
      <c r="H495" s="1328">
        <f t="shared" si="46"/>
        <v>45838</v>
      </c>
      <c r="I495" s="1342" t="s">
        <v>5665</v>
      </c>
      <c r="O495" s="1330">
        <f t="shared" si="43"/>
        <v>1069.5</v>
      </c>
      <c r="P495" s="1305" t="s">
        <v>4907</v>
      </c>
      <c r="Q495" s="1279" t="str">
        <f>_xlfn.XLOOKUP(P495,unique_list!F:F,unique_list!P:P)</f>
        <v>LINKED-X</v>
      </c>
      <c r="R495" s="1318" t="str">
        <f>_xlfn.XLOOKUP(P495,unique_list!F:F,unique_list!Q:Q)</f>
        <v>A-1.5-028</v>
      </c>
      <c r="W495" s="1364"/>
      <c r="X495" s="1364"/>
      <c r="Y495" s="1272">
        <f>O495-_xlfn.XLOOKUP(P495,'Section B - Private Patients'!T:T,'Section B - Private Patients'!K:K)</f>
        <v>0</v>
      </c>
      <c r="Z495" s="1212" t="str">
        <f t="shared" si="47"/>
        <v>B</v>
      </c>
    </row>
    <row r="496" spans="1:26" x14ac:dyDescent="0.25">
      <c r="A496" s="1429" t="s">
        <v>6180</v>
      </c>
      <c r="B496" s="1280"/>
      <c r="C496" s="1279" t="str">
        <f t="shared" si="44"/>
        <v>B</v>
      </c>
      <c r="D496" s="1279" t="s">
        <v>652</v>
      </c>
      <c r="E496" s="1279" t="s">
        <v>6039</v>
      </c>
      <c r="F496" s="1279">
        <v>90007359</v>
      </c>
      <c r="G496" s="1328">
        <f t="shared" si="45"/>
        <v>45474</v>
      </c>
      <c r="H496" s="1328">
        <f t="shared" si="46"/>
        <v>45838</v>
      </c>
      <c r="I496" s="1342" t="s">
        <v>5665</v>
      </c>
      <c r="O496" s="1330">
        <f t="shared" si="43"/>
        <v>1147.9000000000001</v>
      </c>
      <c r="P496" s="1305" t="s">
        <v>4908</v>
      </c>
      <c r="Q496" s="1279" t="str">
        <f>_xlfn.XLOOKUP(P496,unique_list!F:F,unique_list!P:P)</f>
        <v>LINKED-X</v>
      </c>
      <c r="R496" s="1318" t="str">
        <f>_xlfn.XLOOKUP(P496,unique_list!F:F,unique_list!Q:Q)</f>
        <v>A-1.5-029</v>
      </c>
      <c r="W496" s="1364"/>
      <c r="X496" s="1364"/>
      <c r="Y496" s="1272">
        <f>O496-_xlfn.XLOOKUP(P496,'Section B - Private Patients'!T:T,'Section B - Private Patients'!K:K)</f>
        <v>0</v>
      </c>
      <c r="Z496" s="1212" t="str">
        <f t="shared" si="47"/>
        <v>B</v>
      </c>
    </row>
    <row r="497" spans="1:26" x14ac:dyDescent="0.25">
      <c r="A497" s="1429" t="s">
        <v>6180</v>
      </c>
      <c r="B497" s="1280"/>
      <c r="C497" s="1279" t="str">
        <f t="shared" si="44"/>
        <v>B</v>
      </c>
      <c r="D497" s="1279" t="s">
        <v>653</v>
      </c>
      <c r="E497" s="1279" t="s">
        <v>6039</v>
      </c>
      <c r="F497" s="1279">
        <v>90005687</v>
      </c>
      <c r="G497" s="1328">
        <f t="shared" si="45"/>
        <v>45474</v>
      </c>
      <c r="H497" s="1328">
        <f t="shared" si="46"/>
        <v>45838</v>
      </c>
      <c r="I497" s="1342" t="s">
        <v>5665</v>
      </c>
      <c r="O497" s="1330">
        <f t="shared" si="43"/>
        <v>2886.8</v>
      </c>
      <c r="P497" s="1305" t="s">
        <v>4909</v>
      </c>
      <c r="Q497" s="1279" t="str">
        <f>_xlfn.XLOOKUP(P497,unique_list!F:F,unique_list!P:P)</f>
        <v>LINKED-X</v>
      </c>
      <c r="R497" s="1318" t="str">
        <f>_xlfn.XLOOKUP(P497,unique_list!F:F,unique_list!Q:Q)</f>
        <v>A-1.5-030</v>
      </c>
      <c r="W497" s="1364"/>
      <c r="X497" s="1364"/>
      <c r="Y497" s="1272">
        <f>O497-_xlfn.XLOOKUP(P497,'Section B - Private Patients'!T:T,'Section B - Private Patients'!K:K)</f>
        <v>0</v>
      </c>
      <c r="Z497" s="1212" t="str">
        <f t="shared" si="47"/>
        <v>B</v>
      </c>
    </row>
    <row r="498" spans="1:26" x14ac:dyDescent="0.25">
      <c r="A498" s="1429" t="s">
        <v>6180</v>
      </c>
      <c r="B498" s="1280"/>
      <c r="C498" s="1279" t="str">
        <f t="shared" si="44"/>
        <v>B</v>
      </c>
      <c r="D498" s="1279" t="s">
        <v>3027</v>
      </c>
      <c r="E498" s="1279" t="s">
        <v>2721</v>
      </c>
      <c r="F498" s="1279">
        <v>90007360</v>
      </c>
      <c r="G498" s="1328">
        <f t="shared" si="45"/>
        <v>45474</v>
      </c>
      <c r="H498" s="1328">
        <f t="shared" si="46"/>
        <v>45838</v>
      </c>
      <c r="I498" s="1342" t="s">
        <v>5665</v>
      </c>
      <c r="O498" s="1330">
        <f t="shared" si="43"/>
        <v>2510.5500000000002</v>
      </c>
      <c r="P498" s="1305" t="s">
        <v>4910</v>
      </c>
      <c r="Q498" s="1279" t="str">
        <f>_xlfn.XLOOKUP(P498,unique_list!F:F,unique_list!P:P)</f>
        <v>LINKED-X</v>
      </c>
      <c r="R498" s="1318" t="str">
        <f>_xlfn.XLOOKUP(P498,unique_list!F:F,unique_list!Q:Q)</f>
        <v>A-1.5-001</v>
      </c>
      <c r="W498" s="1364"/>
      <c r="X498" s="1364"/>
      <c r="Y498" s="1272">
        <f>O498-_xlfn.XLOOKUP(P498,'Section B - Private Patients'!T:T,'Section B - Private Patients'!K:K)</f>
        <v>0</v>
      </c>
      <c r="Z498" s="1212" t="str">
        <f t="shared" si="47"/>
        <v>B</v>
      </c>
    </row>
    <row r="499" spans="1:26" x14ac:dyDescent="0.25">
      <c r="A499" s="1429" t="s">
        <v>6180</v>
      </c>
      <c r="B499" s="1280"/>
      <c r="C499" s="1279" t="str">
        <f t="shared" si="44"/>
        <v>B</v>
      </c>
      <c r="D499" s="1279" t="s">
        <v>3028</v>
      </c>
      <c r="E499" s="1279" t="s">
        <v>2722</v>
      </c>
      <c r="F499" s="1279">
        <v>90006468</v>
      </c>
      <c r="G499" s="1328">
        <f t="shared" si="45"/>
        <v>45474</v>
      </c>
      <c r="H499" s="1328">
        <f t="shared" si="46"/>
        <v>45838</v>
      </c>
      <c r="I499" s="1342" t="s">
        <v>5665</v>
      </c>
      <c r="O499" s="1330">
        <f t="shared" si="43"/>
        <v>2121.5500000000002</v>
      </c>
      <c r="P499" s="1305" t="s">
        <v>4911</v>
      </c>
      <c r="Q499" s="1279" t="str">
        <f>_xlfn.XLOOKUP(P499,unique_list!F:F,unique_list!P:P)</f>
        <v>LINKED-X</v>
      </c>
      <c r="R499" s="1318" t="str">
        <f>_xlfn.XLOOKUP(P499,unique_list!F:F,unique_list!Q:Q)</f>
        <v>A-1.5-002</v>
      </c>
      <c r="W499" s="1364"/>
      <c r="X499" s="1364"/>
      <c r="Y499" s="1272">
        <f>O499-_xlfn.XLOOKUP(P499,'Section B - Private Patients'!T:T,'Section B - Private Patients'!K:K)</f>
        <v>0</v>
      </c>
      <c r="Z499" s="1212" t="str">
        <f t="shared" si="47"/>
        <v>B</v>
      </c>
    </row>
    <row r="500" spans="1:26" x14ac:dyDescent="0.25">
      <c r="A500" s="1429" t="s">
        <v>6180</v>
      </c>
      <c r="B500" s="1280"/>
      <c r="C500" s="1279" t="str">
        <f t="shared" si="44"/>
        <v>B</v>
      </c>
      <c r="D500" s="1279" t="s">
        <v>3029</v>
      </c>
      <c r="E500" s="1279" t="s">
        <v>2723</v>
      </c>
      <c r="F500" s="1279">
        <v>90007361</v>
      </c>
      <c r="G500" s="1328">
        <f t="shared" si="45"/>
        <v>45474</v>
      </c>
      <c r="H500" s="1328">
        <f t="shared" si="46"/>
        <v>45838</v>
      </c>
      <c r="I500" s="1342" t="s">
        <v>5665</v>
      </c>
      <c r="O500" s="1330">
        <f t="shared" si="43"/>
        <v>4339.55</v>
      </c>
      <c r="P500" s="1305" t="s">
        <v>4912</v>
      </c>
      <c r="Q500" s="1279" t="str">
        <f>_xlfn.XLOOKUP(P500,unique_list!F:F,unique_list!P:P)</f>
        <v>LINKED-X</v>
      </c>
      <c r="R500" s="1318" t="str">
        <f>_xlfn.XLOOKUP(P500,unique_list!F:F,unique_list!Q:Q)</f>
        <v>A-1.5-009</v>
      </c>
      <c r="W500" s="1364"/>
      <c r="X500" s="1364"/>
      <c r="Y500" s="1272">
        <f>O500-_xlfn.XLOOKUP(P500,'Section B - Private Patients'!T:T,'Section B - Private Patients'!K:K)</f>
        <v>0</v>
      </c>
      <c r="Z500" s="1212" t="str">
        <f t="shared" si="47"/>
        <v>B</v>
      </c>
    </row>
    <row r="501" spans="1:26" x14ac:dyDescent="0.25">
      <c r="A501" s="1429" t="s">
        <v>6180</v>
      </c>
      <c r="B501" s="1280"/>
      <c r="C501" s="1279" t="str">
        <f t="shared" si="44"/>
        <v>B</v>
      </c>
      <c r="D501" s="1279" t="s">
        <v>3030</v>
      </c>
      <c r="E501" s="1279" t="s">
        <v>2724</v>
      </c>
      <c r="F501" s="1279">
        <v>90006022</v>
      </c>
      <c r="G501" s="1328">
        <f t="shared" si="45"/>
        <v>45474</v>
      </c>
      <c r="H501" s="1328">
        <f t="shared" si="46"/>
        <v>45838</v>
      </c>
      <c r="I501" s="1342" t="s">
        <v>5665</v>
      </c>
      <c r="O501" s="1330">
        <f t="shared" si="43"/>
        <v>3985.9</v>
      </c>
      <c r="P501" s="1305" t="s">
        <v>4913</v>
      </c>
      <c r="Q501" s="1279" t="str">
        <f>_xlfn.XLOOKUP(P501,unique_list!F:F,unique_list!P:P)</f>
        <v>LINKED-X</v>
      </c>
      <c r="R501" s="1318" t="str">
        <f>_xlfn.XLOOKUP(P501,unique_list!F:F,unique_list!Q:Q)</f>
        <v>A-1.5-004</v>
      </c>
      <c r="W501" s="1364"/>
      <c r="X501" s="1364"/>
      <c r="Y501" s="1272">
        <f>O501-_xlfn.XLOOKUP(P501,'Section B - Private Patients'!T:T,'Section B - Private Patients'!K:K)</f>
        <v>0</v>
      </c>
      <c r="Z501" s="1212" t="str">
        <f t="shared" si="47"/>
        <v>B</v>
      </c>
    </row>
    <row r="502" spans="1:26" x14ac:dyDescent="0.25">
      <c r="A502" s="1429" t="s">
        <v>6180</v>
      </c>
      <c r="B502" s="1280"/>
      <c r="C502" s="1279" t="str">
        <f t="shared" si="44"/>
        <v>B</v>
      </c>
      <c r="D502" s="1279" t="s">
        <v>3031</v>
      </c>
      <c r="E502" s="1279" t="s">
        <v>2725</v>
      </c>
      <c r="F502" s="1279">
        <v>90007362</v>
      </c>
      <c r="G502" s="1328">
        <f t="shared" si="45"/>
        <v>45474</v>
      </c>
      <c r="H502" s="1328">
        <f t="shared" si="46"/>
        <v>45838</v>
      </c>
      <c r="I502" s="1342" t="s">
        <v>5665</v>
      </c>
      <c r="O502" s="1330">
        <f t="shared" si="43"/>
        <v>1179.8</v>
      </c>
      <c r="P502" s="1305" t="s">
        <v>4914</v>
      </c>
      <c r="Q502" s="1279" t="str">
        <f>_xlfn.XLOOKUP(P502,unique_list!F:F,unique_list!P:P)</f>
        <v>LINKED-X</v>
      </c>
      <c r="R502" s="1318" t="str">
        <f>_xlfn.XLOOKUP(P502,unique_list!F:F,unique_list!Q:Q)</f>
        <v>A-1.5-011</v>
      </c>
      <c r="W502" s="1364"/>
      <c r="X502" s="1364"/>
      <c r="Y502" s="1272">
        <f>O502-_xlfn.XLOOKUP(P502,'Section B - Private Patients'!T:T,'Section B - Private Patients'!K:K)</f>
        <v>0</v>
      </c>
      <c r="Z502" s="1212" t="str">
        <f t="shared" si="47"/>
        <v>B</v>
      </c>
    </row>
    <row r="503" spans="1:26" x14ac:dyDescent="0.25">
      <c r="A503" s="1429" t="s">
        <v>6180</v>
      </c>
      <c r="B503" s="1280"/>
      <c r="C503" s="1279" t="str">
        <f t="shared" si="44"/>
        <v>B</v>
      </c>
      <c r="D503" s="1279" t="s">
        <v>3032</v>
      </c>
      <c r="E503" s="1279" t="s">
        <v>2726</v>
      </c>
      <c r="F503" s="1279">
        <v>90006469</v>
      </c>
      <c r="G503" s="1328">
        <f t="shared" si="45"/>
        <v>45474</v>
      </c>
      <c r="H503" s="1328">
        <f t="shared" si="46"/>
        <v>45838</v>
      </c>
      <c r="I503" s="1342" t="s">
        <v>5665</v>
      </c>
      <c r="O503" s="1330">
        <f t="shared" si="43"/>
        <v>1179.8</v>
      </c>
      <c r="P503" s="1305" t="s">
        <v>4915</v>
      </c>
      <c r="Q503" s="1279" t="str">
        <f>_xlfn.XLOOKUP(P503,unique_list!F:F,unique_list!P:P)</f>
        <v>LINKED-X</v>
      </c>
      <c r="R503" s="1318" t="str">
        <f>_xlfn.XLOOKUP(P503,unique_list!F:F,unique_list!Q:Q)</f>
        <v>A-1.5-011</v>
      </c>
      <c r="W503" s="1364"/>
      <c r="X503" s="1364"/>
      <c r="Y503" s="1272">
        <f>O503-_xlfn.XLOOKUP(P503,'Section B - Private Patients'!T:T,'Section B - Private Patients'!K:K)</f>
        <v>0</v>
      </c>
      <c r="Z503" s="1212" t="str">
        <f t="shared" si="47"/>
        <v>B</v>
      </c>
    </row>
    <row r="504" spans="1:26" x14ac:dyDescent="0.25">
      <c r="A504" s="1429" t="s">
        <v>6180</v>
      </c>
      <c r="B504" s="1280"/>
      <c r="C504" s="1279" t="str">
        <f t="shared" si="44"/>
        <v>B</v>
      </c>
      <c r="D504" s="1279" t="s">
        <v>3173</v>
      </c>
      <c r="E504" s="1279" t="s">
        <v>2733</v>
      </c>
      <c r="F504" s="1279">
        <v>90007363</v>
      </c>
      <c r="G504" s="1328">
        <f t="shared" si="45"/>
        <v>45474</v>
      </c>
      <c r="H504" s="1328">
        <f t="shared" si="46"/>
        <v>45838</v>
      </c>
      <c r="I504" s="1342" t="s">
        <v>5665</v>
      </c>
      <c r="O504" s="1330">
        <f t="shared" si="43"/>
        <v>4066.55</v>
      </c>
      <c r="P504" s="1305" t="s">
        <v>4916</v>
      </c>
      <c r="Q504" s="1279" t="str">
        <f>_xlfn.XLOOKUP(P504,unique_list!F:F,unique_list!P:P)</f>
        <v>LINKED-X</v>
      </c>
      <c r="R504" s="1318" t="str">
        <f>_xlfn.XLOOKUP(P504,unique_list!F:F,unique_list!Q:Q)</f>
        <v>A-1.5-019</v>
      </c>
      <c r="W504" s="1364"/>
      <c r="X504" s="1364"/>
      <c r="Y504" s="1272">
        <f>O504-_xlfn.XLOOKUP(P504,'Section B - Private Patients'!T:T,'Section B - Private Patients'!K:K)</f>
        <v>0</v>
      </c>
      <c r="Z504" s="1212" t="str">
        <f t="shared" si="47"/>
        <v>B</v>
      </c>
    </row>
    <row r="505" spans="1:26" x14ac:dyDescent="0.25">
      <c r="A505" s="1429" t="s">
        <v>6180</v>
      </c>
      <c r="B505" s="1280"/>
      <c r="C505" s="1279" t="str">
        <f t="shared" si="44"/>
        <v>B</v>
      </c>
      <c r="D505" s="1279" t="s">
        <v>3175</v>
      </c>
      <c r="E505" s="1279" t="s">
        <v>2735</v>
      </c>
      <c r="F505" s="1279">
        <v>90005799</v>
      </c>
      <c r="G505" s="1328">
        <f t="shared" si="45"/>
        <v>45474</v>
      </c>
      <c r="H505" s="1328">
        <f t="shared" si="46"/>
        <v>45838</v>
      </c>
      <c r="I505" s="1342" t="s">
        <v>5665</v>
      </c>
      <c r="O505" s="1330">
        <f t="shared" si="43"/>
        <v>3879.1000000000004</v>
      </c>
      <c r="P505" s="1305" t="s">
        <v>4917</v>
      </c>
      <c r="Q505" s="1279" t="str">
        <f>_xlfn.XLOOKUP(P505,unique_list!F:F,unique_list!P:P)</f>
        <v>LINKED-X</v>
      </c>
      <c r="R505" s="1318" t="str">
        <f>_xlfn.XLOOKUP(P505,unique_list!F:F,unique_list!Q:Q)</f>
        <v>A-1.5-020</v>
      </c>
      <c r="W505" s="1364"/>
      <c r="X505" s="1364"/>
      <c r="Y505" s="1272">
        <f>O505-_xlfn.XLOOKUP(P505,'Section B - Private Patients'!T:T,'Section B - Private Patients'!K:K)</f>
        <v>0</v>
      </c>
      <c r="Z505" s="1212" t="str">
        <f t="shared" si="47"/>
        <v>B</v>
      </c>
    </row>
    <row r="506" spans="1:26" x14ac:dyDescent="0.25">
      <c r="A506" s="1429" t="s">
        <v>6180</v>
      </c>
      <c r="B506" s="1280"/>
      <c r="C506" s="1279" t="str">
        <f t="shared" si="44"/>
        <v>B</v>
      </c>
      <c r="D506" s="1279" t="s">
        <v>3174</v>
      </c>
      <c r="E506" s="1279" t="s">
        <v>2737</v>
      </c>
      <c r="F506" s="1279">
        <v>90007364</v>
      </c>
      <c r="G506" s="1328">
        <f t="shared" si="45"/>
        <v>45474</v>
      </c>
      <c r="H506" s="1328">
        <f t="shared" si="46"/>
        <v>45838</v>
      </c>
      <c r="I506" s="1342" t="s">
        <v>5665</v>
      </c>
      <c r="O506" s="1330">
        <f t="shared" si="43"/>
        <v>4066.55</v>
      </c>
      <c r="P506" s="1305" t="s">
        <v>4918</v>
      </c>
      <c r="Q506" s="1279" t="str">
        <f>_xlfn.XLOOKUP(P506,unique_list!F:F,unique_list!P:P)</f>
        <v>LINKED-X</v>
      </c>
      <c r="R506" s="1318" t="str">
        <f>_xlfn.XLOOKUP(P506,unique_list!F:F,unique_list!Q:Q)</f>
        <v>A-1.5-019</v>
      </c>
      <c r="W506" s="1364"/>
      <c r="X506" s="1364"/>
      <c r="Y506" s="1272">
        <f>O506-_xlfn.XLOOKUP(P506,'Section B - Private Patients'!T:T,'Section B - Private Patients'!K:K)</f>
        <v>0</v>
      </c>
      <c r="Z506" s="1212" t="str">
        <f t="shared" si="47"/>
        <v>B</v>
      </c>
    </row>
    <row r="507" spans="1:26" x14ac:dyDescent="0.25">
      <c r="A507" s="1429" t="s">
        <v>6180</v>
      </c>
      <c r="B507" s="1280"/>
      <c r="C507" s="1279" t="str">
        <f t="shared" si="44"/>
        <v>B</v>
      </c>
      <c r="D507" s="1279" t="s">
        <v>3176</v>
      </c>
      <c r="E507" s="1279" t="s">
        <v>2739</v>
      </c>
      <c r="F507" s="1279">
        <v>90006470</v>
      </c>
      <c r="G507" s="1328">
        <f t="shared" si="45"/>
        <v>45474</v>
      </c>
      <c r="H507" s="1328">
        <f t="shared" si="46"/>
        <v>45838</v>
      </c>
      <c r="I507" s="1342" t="s">
        <v>5665</v>
      </c>
      <c r="O507" s="1330">
        <f t="shared" si="43"/>
        <v>3879.1000000000004</v>
      </c>
      <c r="P507" s="1305" t="s">
        <v>4919</v>
      </c>
      <c r="Q507" s="1279" t="str">
        <f>_xlfn.XLOOKUP(P507,unique_list!F:F,unique_list!P:P)</f>
        <v>LINKED-X</v>
      </c>
      <c r="R507" s="1318" t="str">
        <f>_xlfn.XLOOKUP(P507,unique_list!F:F,unique_list!Q:Q)</f>
        <v>A-1.5-020</v>
      </c>
      <c r="W507" s="1364"/>
      <c r="X507" s="1364"/>
      <c r="Y507" s="1272">
        <f>O507-_xlfn.XLOOKUP(P507,'Section B - Private Patients'!T:T,'Section B - Private Patients'!K:K)</f>
        <v>0</v>
      </c>
      <c r="Z507" s="1212" t="str">
        <f t="shared" si="47"/>
        <v>B</v>
      </c>
    </row>
    <row r="508" spans="1:26" x14ac:dyDescent="0.25">
      <c r="A508" s="1429" t="s">
        <v>6180</v>
      </c>
      <c r="B508" s="1280"/>
      <c r="C508" s="1279" t="str">
        <f t="shared" si="44"/>
        <v>B</v>
      </c>
      <c r="D508" s="1279" t="s">
        <v>3033</v>
      </c>
      <c r="E508" s="1279" t="s">
        <v>2741</v>
      </c>
      <c r="F508" s="1279">
        <v>90007365</v>
      </c>
      <c r="G508" s="1328">
        <f t="shared" si="45"/>
        <v>45474</v>
      </c>
      <c r="H508" s="1328">
        <f t="shared" si="46"/>
        <v>45838</v>
      </c>
      <c r="I508" s="1342" t="s">
        <v>5665</v>
      </c>
      <c r="O508" s="1330">
        <f t="shared" si="43"/>
        <v>4228.6000000000004</v>
      </c>
      <c r="P508" s="1305" t="s">
        <v>4920</v>
      </c>
      <c r="Q508" s="1279" t="str">
        <f>_xlfn.XLOOKUP(P508,unique_list!F:F,unique_list!P:P)</f>
        <v>LINKED-X</v>
      </c>
      <c r="R508" s="1318" t="str">
        <f>_xlfn.XLOOKUP(P508,unique_list!F:F,unique_list!Q:Q)</f>
        <v>A-1.5-003</v>
      </c>
      <c r="W508" s="1364"/>
      <c r="X508" s="1364"/>
      <c r="Y508" s="1272">
        <f>O508-_xlfn.XLOOKUP(P508,'Section B - Private Patients'!T:T,'Section B - Private Patients'!K:K)</f>
        <v>0</v>
      </c>
      <c r="Z508" s="1212" t="str">
        <f t="shared" si="47"/>
        <v>B</v>
      </c>
    </row>
    <row r="509" spans="1:26" x14ac:dyDescent="0.25">
      <c r="A509" s="1429" t="s">
        <v>6180</v>
      </c>
      <c r="B509" s="1280"/>
      <c r="C509" s="1279" t="str">
        <f t="shared" si="44"/>
        <v>B</v>
      </c>
      <c r="D509" s="1279" t="s">
        <v>3034</v>
      </c>
      <c r="E509" s="1279" t="s">
        <v>2742</v>
      </c>
      <c r="F509" s="1279">
        <v>90006023</v>
      </c>
      <c r="G509" s="1328">
        <f t="shared" si="45"/>
        <v>45474</v>
      </c>
      <c r="H509" s="1328">
        <f t="shared" si="46"/>
        <v>45838</v>
      </c>
      <c r="I509" s="1342" t="s">
        <v>5665</v>
      </c>
      <c r="O509" s="1330">
        <f t="shared" si="43"/>
        <v>3985.9</v>
      </c>
      <c r="P509" s="1305" t="s">
        <v>4921</v>
      </c>
      <c r="Q509" s="1279" t="str">
        <f>_xlfn.XLOOKUP(P509,unique_list!F:F,unique_list!P:P)</f>
        <v>LINKED-X</v>
      </c>
      <c r="R509" s="1318" t="str">
        <f>_xlfn.XLOOKUP(P509,unique_list!F:F,unique_list!Q:Q)</f>
        <v>A-1.5-004</v>
      </c>
      <c r="W509" s="1364"/>
      <c r="X509" s="1364"/>
      <c r="Y509" s="1272">
        <f>O509-_xlfn.XLOOKUP(P509,'Section B - Private Patients'!T:T,'Section B - Private Patients'!K:K)</f>
        <v>0</v>
      </c>
      <c r="Z509" s="1212" t="str">
        <f t="shared" si="47"/>
        <v>B</v>
      </c>
    </row>
    <row r="510" spans="1:26" x14ac:dyDescent="0.25">
      <c r="A510" s="1429" t="s">
        <v>6180</v>
      </c>
      <c r="B510" s="1280"/>
      <c r="C510" s="1279" t="str">
        <f t="shared" si="44"/>
        <v>B</v>
      </c>
      <c r="D510" s="1279" t="s">
        <v>3035</v>
      </c>
      <c r="E510" s="1279" t="s">
        <v>2743</v>
      </c>
      <c r="F510" s="1279">
        <v>90007366</v>
      </c>
      <c r="G510" s="1328">
        <f t="shared" si="45"/>
        <v>45474</v>
      </c>
      <c r="H510" s="1328">
        <f t="shared" si="46"/>
        <v>45838</v>
      </c>
      <c r="I510" s="1342" t="s">
        <v>5665</v>
      </c>
      <c r="O510" s="1330">
        <f t="shared" si="43"/>
        <v>6321.1</v>
      </c>
      <c r="P510" s="1305" t="s">
        <v>4922</v>
      </c>
      <c r="Q510" s="1279" t="str">
        <f>_xlfn.XLOOKUP(P510,unique_list!F:F,unique_list!P:P)</f>
        <v>LINKED-X</v>
      </c>
      <c r="R510" s="1318" t="str">
        <f>_xlfn.XLOOKUP(P510,unique_list!F:F,unique_list!Q:Q)</f>
        <v>A-1.5-005</v>
      </c>
      <c r="W510" s="1364"/>
      <c r="X510" s="1364"/>
      <c r="Y510" s="1272">
        <f>O510-_xlfn.XLOOKUP(P510,'Section B - Private Patients'!T:T,'Section B - Private Patients'!K:K)</f>
        <v>0</v>
      </c>
      <c r="Z510" s="1212" t="str">
        <f t="shared" si="47"/>
        <v>B</v>
      </c>
    </row>
    <row r="511" spans="1:26" x14ac:dyDescent="0.25">
      <c r="A511" s="1429" t="s">
        <v>6180</v>
      </c>
      <c r="B511" s="1280"/>
      <c r="C511" s="1279" t="str">
        <f t="shared" si="44"/>
        <v>B</v>
      </c>
      <c r="D511" s="1279" t="s">
        <v>3036</v>
      </c>
      <c r="E511" s="1279" t="s">
        <v>2744</v>
      </c>
      <c r="F511" s="1279">
        <v>90006471</v>
      </c>
      <c r="G511" s="1328">
        <f t="shared" si="45"/>
        <v>45474</v>
      </c>
      <c r="H511" s="1328">
        <f t="shared" si="46"/>
        <v>45838</v>
      </c>
      <c r="I511" s="1342" t="s">
        <v>5665</v>
      </c>
      <c r="O511" s="1330">
        <f t="shared" si="43"/>
        <v>5885.75</v>
      </c>
      <c r="P511" s="1305" t="s">
        <v>4923</v>
      </c>
      <c r="Q511" s="1279" t="str">
        <f>_xlfn.XLOOKUP(P511,unique_list!F:F,unique_list!P:P)</f>
        <v>LINKED-X</v>
      </c>
      <c r="R511" s="1318" t="str">
        <f>_xlfn.XLOOKUP(P511,unique_list!F:F,unique_list!Q:Q)</f>
        <v>A-1.5-006</v>
      </c>
      <c r="W511" s="1364"/>
      <c r="X511" s="1364"/>
      <c r="Y511" s="1272">
        <f>O511-_xlfn.XLOOKUP(P511,'Section B - Private Patients'!T:T,'Section B - Private Patients'!K:K)</f>
        <v>0</v>
      </c>
      <c r="Z511" s="1212" t="str">
        <f t="shared" si="47"/>
        <v>B</v>
      </c>
    </row>
    <row r="512" spans="1:26" x14ac:dyDescent="0.25">
      <c r="A512" s="1429" t="s">
        <v>6180</v>
      </c>
      <c r="B512" s="1280"/>
      <c r="C512" s="1279" t="str">
        <f t="shared" si="44"/>
        <v>B</v>
      </c>
      <c r="D512" s="1279" t="s">
        <v>3037</v>
      </c>
      <c r="E512" s="1279" t="s">
        <v>3335</v>
      </c>
      <c r="F512" s="1279">
        <v>90007459</v>
      </c>
      <c r="G512" s="1328">
        <f t="shared" si="45"/>
        <v>45474</v>
      </c>
      <c r="H512" s="1328">
        <f t="shared" si="46"/>
        <v>45838</v>
      </c>
      <c r="I512" s="1342" t="s">
        <v>5665</v>
      </c>
      <c r="O512" s="1330">
        <f t="shared" si="43"/>
        <v>1247.1000000000001</v>
      </c>
      <c r="P512" s="1305" t="s">
        <v>4924</v>
      </c>
      <c r="Q512" s="1279" t="str">
        <f>_xlfn.XLOOKUP(P512,unique_list!F:F,unique_list!P:P)</f>
        <v>LINKED-X</v>
      </c>
      <c r="R512" s="1318" t="str">
        <f>_xlfn.XLOOKUP(P512,unique_list!F:F,unique_list!Q:Q)</f>
        <v>A-1.5-027</v>
      </c>
      <c r="W512" s="1364"/>
      <c r="X512" s="1364"/>
      <c r="Y512" s="1272">
        <f>O512-_xlfn.XLOOKUP(P512,'Section B - Private Patients'!T:T,'Section B - Private Patients'!K:K)</f>
        <v>0</v>
      </c>
      <c r="Z512" s="1212" t="str">
        <f t="shared" si="47"/>
        <v>B</v>
      </c>
    </row>
    <row r="513" spans="1:26" x14ac:dyDescent="0.25">
      <c r="A513" s="1429" t="s">
        <v>6180</v>
      </c>
      <c r="B513" s="1280"/>
      <c r="C513" s="1279" t="str">
        <f t="shared" si="44"/>
        <v>B</v>
      </c>
      <c r="D513" s="1279" t="s">
        <v>3038</v>
      </c>
      <c r="E513" s="1279" t="s">
        <v>3336</v>
      </c>
      <c r="F513" s="1279">
        <v>90007732</v>
      </c>
      <c r="G513" s="1328">
        <f t="shared" si="45"/>
        <v>45474</v>
      </c>
      <c r="H513" s="1328">
        <f t="shared" si="46"/>
        <v>45838</v>
      </c>
      <c r="I513" s="1342" t="s">
        <v>5665</v>
      </c>
      <c r="O513" s="1330">
        <f t="shared" si="43"/>
        <v>1069.5</v>
      </c>
      <c r="P513" s="1305" t="s">
        <v>4925</v>
      </c>
      <c r="Q513" s="1279" t="str">
        <f>_xlfn.XLOOKUP(P513,unique_list!F:F,unique_list!P:P)</f>
        <v>LINKED-X</v>
      </c>
      <c r="R513" s="1318" t="str">
        <f>_xlfn.XLOOKUP(P513,unique_list!F:F,unique_list!Q:Q)</f>
        <v>A-1.5-028</v>
      </c>
      <c r="W513" s="1364"/>
      <c r="X513" s="1364"/>
      <c r="Y513" s="1272">
        <f>O513-_xlfn.XLOOKUP(P513,'Section B - Private Patients'!T:T,'Section B - Private Patients'!K:K)</f>
        <v>0</v>
      </c>
      <c r="Z513" s="1212" t="str">
        <f t="shared" si="47"/>
        <v>B</v>
      </c>
    </row>
    <row r="514" spans="1:26" x14ac:dyDescent="0.25">
      <c r="A514" s="1429" t="s">
        <v>6180</v>
      </c>
      <c r="B514" s="1280"/>
      <c r="C514" s="1279" t="str">
        <f t="shared" si="44"/>
        <v>B</v>
      </c>
      <c r="D514" s="1279" t="s">
        <v>3039</v>
      </c>
      <c r="E514" s="1279" t="s">
        <v>2752</v>
      </c>
      <c r="F514" s="1279">
        <v>90007646</v>
      </c>
      <c r="G514" s="1328">
        <f t="shared" si="45"/>
        <v>45474</v>
      </c>
      <c r="H514" s="1328">
        <f t="shared" si="46"/>
        <v>45838</v>
      </c>
      <c r="I514" s="1342" t="s">
        <v>5665</v>
      </c>
      <c r="O514" s="1330">
        <f t="shared" si="43"/>
        <v>1319.15</v>
      </c>
      <c r="P514" s="1305" t="s">
        <v>4926</v>
      </c>
      <c r="Q514" s="1279" t="str">
        <f>_xlfn.XLOOKUP(P514,unique_list!F:F,unique_list!P:P)</f>
        <v>LINKED-X</v>
      </c>
      <c r="R514" s="1318" t="str">
        <f>_xlfn.XLOOKUP(P514,unique_list!F:F,unique_list!Q:Q)</f>
        <v>A-1.5-007</v>
      </c>
      <c r="W514" s="1364"/>
      <c r="X514" s="1364"/>
      <c r="Y514" s="1272">
        <f>O514-_xlfn.XLOOKUP(P514,'Section B - Private Patients'!T:T,'Section B - Private Patients'!K:K)</f>
        <v>0</v>
      </c>
      <c r="Z514" s="1212" t="str">
        <f t="shared" si="47"/>
        <v>B</v>
      </c>
    </row>
    <row r="515" spans="1:26" x14ac:dyDescent="0.25">
      <c r="A515" s="1429" t="s">
        <v>6180</v>
      </c>
      <c r="B515" s="1280"/>
      <c r="C515" s="1279" t="str">
        <f t="shared" si="44"/>
        <v>B</v>
      </c>
      <c r="D515" s="1279" t="s">
        <v>3040</v>
      </c>
      <c r="E515" s="1279" t="s">
        <v>2753</v>
      </c>
      <c r="F515" s="1279">
        <v>90007368</v>
      </c>
      <c r="G515" s="1328">
        <f t="shared" si="45"/>
        <v>45474</v>
      </c>
      <c r="H515" s="1328">
        <f t="shared" si="46"/>
        <v>45838</v>
      </c>
      <c r="I515" s="1342" t="s">
        <v>5665</v>
      </c>
      <c r="O515" s="1330">
        <f t="shared" si="43"/>
        <v>1143.8500000000001</v>
      </c>
      <c r="P515" s="1305" t="s">
        <v>4927</v>
      </c>
      <c r="Q515" s="1279" t="str">
        <f>_xlfn.XLOOKUP(P515,unique_list!F:F,unique_list!P:P)</f>
        <v>LINKED-X</v>
      </c>
      <c r="R515" s="1318" t="str">
        <f>_xlfn.XLOOKUP(P515,unique_list!F:F,unique_list!Q:Q)</f>
        <v>A-1.5-008</v>
      </c>
      <c r="W515" s="1364"/>
      <c r="X515" s="1364"/>
      <c r="Y515" s="1272">
        <f>O515-_xlfn.XLOOKUP(P515,'Section B - Private Patients'!T:T,'Section B - Private Patients'!K:K)</f>
        <v>0</v>
      </c>
      <c r="Z515" s="1212" t="str">
        <f t="shared" si="47"/>
        <v>B</v>
      </c>
    </row>
    <row r="516" spans="1:26" x14ac:dyDescent="0.25">
      <c r="A516" s="1429" t="s">
        <v>6180</v>
      </c>
      <c r="B516" s="1280"/>
      <c r="C516" s="1279" t="str">
        <f t="shared" si="44"/>
        <v>B</v>
      </c>
      <c r="D516" s="1279" t="s">
        <v>3041</v>
      </c>
      <c r="E516" s="1279" t="s">
        <v>2754</v>
      </c>
      <c r="F516" s="1279">
        <v>90006472</v>
      </c>
      <c r="G516" s="1328">
        <f t="shared" si="45"/>
        <v>45474</v>
      </c>
      <c r="H516" s="1328">
        <f t="shared" si="46"/>
        <v>45838</v>
      </c>
      <c r="I516" s="1342" t="s">
        <v>5665</v>
      </c>
      <c r="O516" s="1330">
        <f t="shared" si="43"/>
        <v>2510.5500000000002</v>
      </c>
      <c r="P516" s="1305" t="s">
        <v>4928</v>
      </c>
      <c r="Q516" s="1279" t="str">
        <f>_xlfn.XLOOKUP(P516,unique_list!F:F,unique_list!P:P)</f>
        <v>LINKED-X</v>
      </c>
      <c r="R516" s="1318" t="str">
        <f>_xlfn.XLOOKUP(P516,unique_list!F:F,unique_list!Q:Q)</f>
        <v>A-1.5-001</v>
      </c>
      <c r="W516" s="1364"/>
      <c r="X516" s="1364"/>
      <c r="Y516" s="1272">
        <f>O516-_xlfn.XLOOKUP(P516,'Section B - Private Patients'!T:T,'Section B - Private Patients'!K:K)</f>
        <v>0</v>
      </c>
      <c r="Z516" s="1212" t="str">
        <f t="shared" si="47"/>
        <v>B</v>
      </c>
    </row>
    <row r="517" spans="1:26" x14ac:dyDescent="0.25">
      <c r="A517" s="1429" t="s">
        <v>6180</v>
      </c>
      <c r="B517" s="1280"/>
      <c r="C517" s="1279" t="str">
        <f t="shared" si="44"/>
        <v>B</v>
      </c>
      <c r="D517" s="1279" t="s">
        <v>3043</v>
      </c>
      <c r="E517" s="1279" t="s">
        <v>2755</v>
      </c>
      <c r="F517" s="1279">
        <v>90007369</v>
      </c>
      <c r="G517" s="1328">
        <f t="shared" si="45"/>
        <v>45474</v>
      </c>
      <c r="H517" s="1328">
        <f t="shared" si="46"/>
        <v>45838</v>
      </c>
      <c r="I517" s="1342" t="s">
        <v>5665</v>
      </c>
      <c r="O517" s="1330">
        <f t="shared" si="43"/>
        <v>2121.5500000000002</v>
      </c>
      <c r="P517" s="1305" t="s">
        <v>4929</v>
      </c>
      <c r="Q517" s="1279" t="str">
        <f>_xlfn.XLOOKUP(P517,unique_list!F:F,unique_list!P:P)</f>
        <v>LINKED-X</v>
      </c>
      <c r="R517" s="1318" t="str">
        <f>_xlfn.XLOOKUP(P517,unique_list!F:F,unique_list!Q:Q)</f>
        <v>A-1.5-002</v>
      </c>
      <c r="W517" s="1364"/>
      <c r="X517" s="1364"/>
      <c r="Y517" s="1272">
        <f>O517-_xlfn.XLOOKUP(P517,'Section B - Private Patients'!T:T,'Section B - Private Patients'!K:K)</f>
        <v>0</v>
      </c>
      <c r="Z517" s="1212" t="str">
        <f t="shared" si="47"/>
        <v>B</v>
      </c>
    </row>
    <row r="518" spans="1:26" x14ac:dyDescent="0.25">
      <c r="A518" s="1429" t="s">
        <v>6180</v>
      </c>
      <c r="B518" s="1280"/>
      <c r="C518" s="1279" t="str">
        <f t="shared" si="44"/>
        <v>B</v>
      </c>
      <c r="D518" s="1279" t="s">
        <v>3042</v>
      </c>
      <c r="E518" s="1279" t="s">
        <v>2756</v>
      </c>
      <c r="F518" s="1279">
        <v>90006024</v>
      </c>
      <c r="G518" s="1328">
        <f t="shared" si="45"/>
        <v>45474</v>
      </c>
      <c r="H518" s="1328">
        <f t="shared" si="46"/>
        <v>45838</v>
      </c>
      <c r="I518" s="1342" t="s">
        <v>5665</v>
      </c>
      <c r="O518" s="1330">
        <f t="shared" si="43"/>
        <v>4339.55</v>
      </c>
      <c r="P518" s="1305" t="s">
        <v>4930</v>
      </c>
      <c r="Q518" s="1279" t="str">
        <f>_xlfn.XLOOKUP(P518,unique_list!F:F,unique_list!P:P)</f>
        <v>LINKED-X</v>
      </c>
      <c r="R518" s="1318" t="str">
        <f>_xlfn.XLOOKUP(P518,unique_list!F:F,unique_list!Q:Q)</f>
        <v>A-1.5-009</v>
      </c>
      <c r="W518" s="1364"/>
      <c r="X518" s="1364"/>
      <c r="Y518" s="1272">
        <f>O518-_xlfn.XLOOKUP(P518,'Section B - Private Patients'!T:T,'Section B - Private Patients'!K:K)</f>
        <v>0</v>
      </c>
      <c r="Z518" s="1212" t="str">
        <f t="shared" si="47"/>
        <v>B</v>
      </c>
    </row>
    <row r="519" spans="1:26" x14ac:dyDescent="0.25">
      <c r="A519" s="1429" t="s">
        <v>6180</v>
      </c>
      <c r="B519" s="1280"/>
      <c r="C519" s="1279" t="str">
        <f t="shared" si="44"/>
        <v>B</v>
      </c>
      <c r="D519" s="1279" t="s">
        <v>3044</v>
      </c>
      <c r="E519" s="1279" t="s">
        <v>2763</v>
      </c>
      <c r="F519" s="1279">
        <v>90007370</v>
      </c>
      <c r="G519" s="1328">
        <f t="shared" si="45"/>
        <v>45474</v>
      </c>
      <c r="H519" s="1328">
        <f t="shared" si="46"/>
        <v>45838</v>
      </c>
      <c r="I519" s="1342" t="s">
        <v>5665</v>
      </c>
      <c r="O519" s="1330">
        <f t="shared" si="43"/>
        <v>3985.9</v>
      </c>
      <c r="P519" s="1305" t="s">
        <v>4931</v>
      </c>
      <c r="Q519" s="1279" t="str">
        <f>_xlfn.XLOOKUP(P519,unique_list!F:F,unique_list!P:P)</f>
        <v>LINKED-X</v>
      </c>
      <c r="R519" s="1318" t="str">
        <f>_xlfn.XLOOKUP(P519,unique_list!F:F,unique_list!Q:Q)</f>
        <v>A-1.5-004</v>
      </c>
      <c r="W519" s="1364"/>
      <c r="X519" s="1364"/>
      <c r="Y519" s="1272">
        <f>O519-_xlfn.XLOOKUP(P519,'Section B - Private Patients'!T:T,'Section B - Private Patients'!K:K)</f>
        <v>0</v>
      </c>
      <c r="Z519" s="1212" t="str">
        <f t="shared" si="47"/>
        <v>B</v>
      </c>
    </row>
    <row r="520" spans="1:26" x14ac:dyDescent="0.25">
      <c r="A520" s="1429" t="s">
        <v>6180</v>
      </c>
      <c r="B520" s="1280"/>
      <c r="C520" s="1279" t="str">
        <f t="shared" si="44"/>
        <v>B</v>
      </c>
      <c r="D520" s="1279" t="s">
        <v>3045</v>
      </c>
      <c r="E520" s="1279" t="s">
        <v>2764</v>
      </c>
      <c r="F520" s="1279">
        <v>90006473</v>
      </c>
      <c r="G520" s="1328">
        <f t="shared" si="45"/>
        <v>45474</v>
      </c>
      <c r="H520" s="1328">
        <f t="shared" si="46"/>
        <v>45838</v>
      </c>
      <c r="I520" s="1342" t="s">
        <v>5665</v>
      </c>
      <c r="O520" s="1330">
        <f t="shared" si="43"/>
        <v>1179.8</v>
      </c>
      <c r="P520" s="1305" t="s">
        <v>4932</v>
      </c>
      <c r="Q520" s="1279" t="str">
        <f>_xlfn.XLOOKUP(P520,unique_list!F:F,unique_list!P:P)</f>
        <v>LINKED-X</v>
      </c>
      <c r="R520" s="1318" t="str">
        <f>_xlfn.XLOOKUP(P520,unique_list!F:F,unique_list!Q:Q)</f>
        <v>A-1.5-011</v>
      </c>
      <c r="W520" s="1364"/>
      <c r="X520" s="1364"/>
      <c r="Y520" s="1272">
        <f>O520-_xlfn.XLOOKUP(P520,'Section B - Private Patients'!T:T,'Section B - Private Patients'!K:K)</f>
        <v>0</v>
      </c>
      <c r="Z520" s="1212" t="str">
        <f t="shared" si="47"/>
        <v>B</v>
      </c>
    </row>
    <row r="521" spans="1:26" x14ac:dyDescent="0.25">
      <c r="A521" s="1429" t="s">
        <v>6180</v>
      </c>
      <c r="B521" s="1280"/>
      <c r="C521" s="1279" t="str">
        <f t="shared" si="44"/>
        <v>B</v>
      </c>
      <c r="D521" s="1279" t="s">
        <v>3046</v>
      </c>
      <c r="E521" s="1279" t="s">
        <v>2765</v>
      </c>
      <c r="F521" s="1279">
        <v>90007371</v>
      </c>
      <c r="G521" s="1328">
        <f t="shared" si="45"/>
        <v>45474</v>
      </c>
      <c r="H521" s="1328">
        <f t="shared" si="46"/>
        <v>45838</v>
      </c>
      <c r="I521" s="1342" t="s">
        <v>5665</v>
      </c>
      <c r="O521" s="1330">
        <f t="shared" ref="O521:O584" si="48">_xlfn.XLOOKUP(R521,P:P,O:O)</f>
        <v>1179.8</v>
      </c>
      <c r="P521" s="1305" t="s">
        <v>4933</v>
      </c>
      <c r="Q521" s="1279" t="str">
        <f>_xlfn.XLOOKUP(P521,unique_list!F:F,unique_list!P:P)</f>
        <v>LINKED-X</v>
      </c>
      <c r="R521" s="1318" t="str">
        <f>_xlfn.XLOOKUP(P521,unique_list!F:F,unique_list!Q:Q)</f>
        <v>A-1.5-011</v>
      </c>
      <c r="W521" s="1364"/>
      <c r="X521" s="1364"/>
      <c r="Y521" s="1272">
        <f>O521-_xlfn.XLOOKUP(P521,'Section B - Private Patients'!T:T,'Section B - Private Patients'!K:K)</f>
        <v>0</v>
      </c>
      <c r="Z521" s="1212" t="str">
        <f t="shared" si="47"/>
        <v>B</v>
      </c>
    </row>
    <row r="522" spans="1:26" x14ac:dyDescent="0.25">
      <c r="A522" s="1429" t="s">
        <v>6180</v>
      </c>
      <c r="B522" s="1280"/>
      <c r="C522" s="1279" t="str">
        <f t="shared" ref="C522:C585" si="49">LEFT(P522,1)</f>
        <v>B</v>
      </c>
      <c r="D522" s="1279" t="s">
        <v>3047</v>
      </c>
      <c r="E522" s="1279" t="s">
        <v>2769</v>
      </c>
      <c r="F522" s="1279">
        <v>90005800</v>
      </c>
      <c r="G522" s="1328">
        <f t="shared" ref="G522:G585" si="50">$H$3</f>
        <v>45474</v>
      </c>
      <c r="H522" s="1328">
        <f t="shared" ref="H522:H585" si="51">$H$4</f>
        <v>45838</v>
      </c>
      <c r="I522" s="1342" t="s">
        <v>5665</v>
      </c>
      <c r="O522" s="1330">
        <f t="shared" si="48"/>
        <v>2133.75</v>
      </c>
      <c r="P522" s="1305" t="s">
        <v>4934</v>
      </c>
      <c r="Q522" s="1279" t="str">
        <f>_xlfn.XLOOKUP(P522,unique_list!F:F,unique_list!P:P)</f>
        <v>LINKED-X</v>
      </c>
      <c r="R522" s="1318" t="str">
        <f>_xlfn.XLOOKUP(P522,unique_list!F:F,unique_list!Q:Q)</f>
        <v>A-1.5-013</v>
      </c>
      <c r="W522" s="1364"/>
      <c r="X522" s="1364"/>
      <c r="Y522" s="1272">
        <f>O522-_xlfn.XLOOKUP(P522,'Section B - Private Patients'!T:T,'Section B - Private Patients'!K:K)</f>
        <v>0</v>
      </c>
      <c r="Z522" s="1212" t="str">
        <f t="shared" si="47"/>
        <v>B</v>
      </c>
    </row>
    <row r="523" spans="1:26" x14ac:dyDescent="0.25">
      <c r="A523" s="1429" t="s">
        <v>6180</v>
      </c>
      <c r="B523" s="1280"/>
      <c r="C523" s="1279" t="str">
        <f t="shared" si="49"/>
        <v>B</v>
      </c>
      <c r="D523" s="1279" t="s">
        <v>3048</v>
      </c>
      <c r="E523" s="1279" t="s">
        <v>2770</v>
      </c>
      <c r="F523" s="1279">
        <v>90007372</v>
      </c>
      <c r="G523" s="1328">
        <f t="shared" si="50"/>
        <v>45474</v>
      </c>
      <c r="H523" s="1328">
        <f t="shared" si="51"/>
        <v>45838</v>
      </c>
      <c r="I523" s="1342" t="s">
        <v>5665</v>
      </c>
      <c r="O523" s="1330">
        <f t="shared" si="48"/>
        <v>2133.75</v>
      </c>
      <c r="P523" s="1305" t="s">
        <v>4935</v>
      </c>
      <c r="Q523" s="1279" t="str">
        <f>_xlfn.XLOOKUP(P523,unique_list!F:F,unique_list!P:P)</f>
        <v>LINKED-X</v>
      </c>
      <c r="R523" s="1318" t="str">
        <f>_xlfn.XLOOKUP(P523,unique_list!F:F,unique_list!Q:Q)</f>
        <v>A-1.5-013</v>
      </c>
      <c r="W523" s="1364"/>
      <c r="X523" s="1364"/>
      <c r="Y523" s="1272">
        <f>O523-_xlfn.XLOOKUP(P523,'Section B - Private Patients'!T:T,'Section B - Private Patients'!K:K)</f>
        <v>0</v>
      </c>
      <c r="Z523" s="1212" t="str">
        <f t="shared" si="47"/>
        <v>B</v>
      </c>
    </row>
    <row r="524" spans="1:26" x14ac:dyDescent="0.25">
      <c r="A524" s="1429" t="s">
        <v>6180</v>
      </c>
      <c r="B524" s="1280"/>
      <c r="C524" s="1279" t="str">
        <f t="shared" si="49"/>
        <v>B</v>
      </c>
      <c r="D524" s="1279" t="s">
        <v>3049</v>
      </c>
      <c r="E524" s="1279" t="s">
        <v>2773</v>
      </c>
      <c r="F524" s="1279">
        <v>90006474</v>
      </c>
      <c r="G524" s="1328">
        <f t="shared" si="50"/>
        <v>45474</v>
      </c>
      <c r="H524" s="1328">
        <f t="shared" si="51"/>
        <v>45838</v>
      </c>
      <c r="I524" s="1342" t="s">
        <v>5665</v>
      </c>
      <c r="O524" s="1330">
        <f t="shared" si="48"/>
        <v>4066.55</v>
      </c>
      <c r="P524" s="1305" t="s">
        <v>4936</v>
      </c>
      <c r="Q524" s="1279" t="str">
        <f>_xlfn.XLOOKUP(P524,unique_list!F:F,unique_list!P:P)</f>
        <v>LINKED-X</v>
      </c>
      <c r="R524" s="1318" t="str">
        <f>_xlfn.XLOOKUP(P524,unique_list!F:F,unique_list!Q:Q)</f>
        <v>A-1.5-019</v>
      </c>
      <c r="W524" s="1364"/>
      <c r="X524" s="1364"/>
      <c r="Y524" s="1272">
        <f>O524-_xlfn.XLOOKUP(P524,'Section B - Private Patients'!T:T,'Section B - Private Patients'!K:K)</f>
        <v>0</v>
      </c>
      <c r="Z524" s="1212" t="str">
        <f t="shared" si="47"/>
        <v>B</v>
      </c>
    </row>
    <row r="525" spans="1:26" x14ac:dyDescent="0.25">
      <c r="A525" s="1429" t="s">
        <v>6180</v>
      </c>
      <c r="B525" s="1280"/>
      <c r="C525" s="1279" t="str">
        <f t="shared" si="49"/>
        <v>B</v>
      </c>
      <c r="D525" s="1279" t="s">
        <v>3050</v>
      </c>
      <c r="E525" s="1279" t="s">
        <v>2775</v>
      </c>
      <c r="F525" s="1279">
        <v>90007373</v>
      </c>
      <c r="G525" s="1328">
        <f t="shared" si="50"/>
        <v>45474</v>
      </c>
      <c r="H525" s="1328">
        <f t="shared" si="51"/>
        <v>45838</v>
      </c>
      <c r="I525" s="1342" t="s">
        <v>5665</v>
      </c>
      <c r="O525" s="1330">
        <f t="shared" si="48"/>
        <v>3879.1000000000004</v>
      </c>
      <c r="P525" s="1305" t="s">
        <v>4937</v>
      </c>
      <c r="Q525" s="1279" t="str">
        <f>_xlfn.XLOOKUP(P525,unique_list!F:F,unique_list!P:P)</f>
        <v>LINKED-X</v>
      </c>
      <c r="R525" s="1318" t="str">
        <f>_xlfn.XLOOKUP(P525,unique_list!F:F,unique_list!Q:Q)</f>
        <v>A-1.5-020</v>
      </c>
      <c r="W525" s="1364"/>
      <c r="X525" s="1364"/>
      <c r="Y525" s="1272">
        <f>O525-_xlfn.XLOOKUP(P525,'Section B - Private Patients'!T:T,'Section B - Private Patients'!K:K)</f>
        <v>0</v>
      </c>
      <c r="Z525" s="1212" t="str">
        <f t="shared" si="47"/>
        <v>B</v>
      </c>
    </row>
    <row r="526" spans="1:26" x14ac:dyDescent="0.25">
      <c r="A526" s="1429" t="s">
        <v>6180</v>
      </c>
      <c r="B526" s="1280"/>
      <c r="C526" s="1279" t="str">
        <f t="shared" si="49"/>
        <v>B</v>
      </c>
      <c r="D526" s="1279" t="s">
        <v>3051</v>
      </c>
      <c r="E526" s="1279" t="s">
        <v>2777</v>
      </c>
      <c r="F526" s="1279">
        <v>90006025</v>
      </c>
      <c r="G526" s="1328">
        <f t="shared" si="50"/>
        <v>45474</v>
      </c>
      <c r="H526" s="1328">
        <f t="shared" si="51"/>
        <v>45838</v>
      </c>
      <c r="I526" s="1342" t="s">
        <v>5665</v>
      </c>
      <c r="O526" s="1330">
        <f t="shared" si="48"/>
        <v>4066.55</v>
      </c>
      <c r="P526" s="1305" t="s">
        <v>4938</v>
      </c>
      <c r="Q526" s="1279" t="str">
        <f>_xlfn.XLOOKUP(P526,unique_list!F:F,unique_list!P:P)</f>
        <v>LINKED-X</v>
      </c>
      <c r="R526" s="1318" t="str">
        <f>_xlfn.XLOOKUP(P526,unique_list!F:F,unique_list!Q:Q)</f>
        <v>A-1.5-019</v>
      </c>
      <c r="W526" s="1364"/>
      <c r="X526" s="1364"/>
      <c r="Y526" s="1272">
        <f>O526-_xlfn.XLOOKUP(P526,'Section B - Private Patients'!T:T,'Section B - Private Patients'!K:K)</f>
        <v>0</v>
      </c>
      <c r="Z526" s="1212" t="str">
        <f t="shared" si="47"/>
        <v>B</v>
      </c>
    </row>
    <row r="527" spans="1:26" x14ac:dyDescent="0.25">
      <c r="A527" s="1429" t="s">
        <v>6180</v>
      </c>
      <c r="B527" s="1280"/>
      <c r="C527" s="1279" t="str">
        <f t="shared" si="49"/>
        <v>B</v>
      </c>
      <c r="D527" s="1279" t="s">
        <v>3052</v>
      </c>
      <c r="E527" s="1279" t="s">
        <v>2778</v>
      </c>
      <c r="F527" s="1279">
        <v>90007374</v>
      </c>
      <c r="G527" s="1328">
        <f t="shared" si="50"/>
        <v>45474</v>
      </c>
      <c r="H527" s="1328">
        <f t="shared" si="51"/>
        <v>45838</v>
      </c>
      <c r="I527" s="1342" t="s">
        <v>5665</v>
      </c>
      <c r="O527" s="1330">
        <f t="shared" si="48"/>
        <v>3879.1000000000004</v>
      </c>
      <c r="P527" s="1305" t="s">
        <v>4939</v>
      </c>
      <c r="Q527" s="1279" t="str">
        <f>_xlfn.XLOOKUP(P527,unique_list!F:F,unique_list!P:P)</f>
        <v>LINKED-X</v>
      </c>
      <c r="R527" s="1318" t="str">
        <f>_xlfn.XLOOKUP(P527,unique_list!F:F,unique_list!Q:Q)</f>
        <v>A-1.5-020</v>
      </c>
      <c r="W527" s="1364"/>
      <c r="X527" s="1364"/>
      <c r="Y527" s="1272">
        <f>O527-_xlfn.XLOOKUP(P527,'Section B - Private Patients'!T:T,'Section B - Private Patients'!K:K)</f>
        <v>0</v>
      </c>
      <c r="Z527" s="1212" t="str">
        <f t="shared" si="47"/>
        <v>B</v>
      </c>
    </row>
    <row r="528" spans="1:26" x14ac:dyDescent="0.25">
      <c r="A528" s="1429" t="s">
        <v>6180</v>
      </c>
      <c r="B528" s="1280"/>
      <c r="C528" s="1279" t="str">
        <f t="shared" si="49"/>
        <v>B</v>
      </c>
      <c r="D528" s="1279" t="s">
        <v>3067</v>
      </c>
      <c r="E528" s="1279" t="s">
        <v>2783</v>
      </c>
      <c r="F528" s="1279">
        <v>90006027</v>
      </c>
      <c r="G528" s="1328">
        <f t="shared" si="50"/>
        <v>45474</v>
      </c>
      <c r="H528" s="1328">
        <f t="shared" si="51"/>
        <v>45838</v>
      </c>
      <c r="I528" s="1342" t="s">
        <v>5665</v>
      </c>
      <c r="O528" s="1330">
        <f t="shared" si="48"/>
        <v>2510.5500000000002</v>
      </c>
      <c r="P528" s="1305" t="s">
        <v>4954</v>
      </c>
      <c r="Q528" s="1279" t="str">
        <f>_xlfn.XLOOKUP(P528,unique_list!F:F,unique_list!P:P)</f>
        <v>LINKED-X</v>
      </c>
      <c r="R528" s="1318" t="str">
        <f>_xlfn.XLOOKUP(P528,unique_list!F:F,unique_list!Q:Q)</f>
        <v>A-1.5-001</v>
      </c>
      <c r="W528" s="1364"/>
      <c r="X528" s="1364"/>
      <c r="Y528" s="1272">
        <f>O528-_xlfn.XLOOKUP(P528,'Section B - Private Patients'!T:T,'Section B - Private Patients'!K:K)</f>
        <v>0</v>
      </c>
      <c r="Z528" s="1212" t="str">
        <f t="shared" si="47"/>
        <v>B</v>
      </c>
    </row>
    <row r="529" spans="1:26" x14ac:dyDescent="0.25">
      <c r="A529" s="1429" t="s">
        <v>6180</v>
      </c>
      <c r="B529" s="1280"/>
      <c r="C529" s="1279" t="str">
        <f t="shared" si="49"/>
        <v>B</v>
      </c>
      <c r="D529" s="1279" t="s">
        <v>3068</v>
      </c>
      <c r="E529" s="1279" t="s">
        <v>2784</v>
      </c>
      <c r="F529" s="1279">
        <v>90007382</v>
      </c>
      <c r="G529" s="1328">
        <f t="shared" si="50"/>
        <v>45474</v>
      </c>
      <c r="H529" s="1328">
        <f t="shared" si="51"/>
        <v>45838</v>
      </c>
      <c r="I529" s="1342" t="s">
        <v>5665</v>
      </c>
      <c r="O529" s="1330">
        <f t="shared" si="48"/>
        <v>2121.5500000000002</v>
      </c>
      <c r="P529" s="1305" t="s">
        <v>4955</v>
      </c>
      <c r="Q529" s="1279" t="str">
        <f>_xlfn.XLOOKUP(P529,unique_list!F:F,unique_list!P:P)</f>
        <v>LINKED-X</v>
      </c>
      <c r="R529" s="1318" t="str">
        <f>_xlfn.XLOOKUP(P529,unique_list!F:F,unique_list!Q:Q)</f>
        <v>A-1.5-002</v>
      </c>
      <c r="W529" s="1364"/>
      <c r="X529" s="1364"/>
      <c r="Y529" s="1272">
        <f>O529-_xlfn.XLOOKUP(P529,'Section B - Private Patients'!T:T,'Section B - Private Patients'!K:K)</f>
        <v>0</v>
      </c>
      <c r="Z529" s="1212" t="str">
        <f t="shared" si="47"/>
        <v>B</v>
      </c>
    </row>
    <row r="530" spans="1:26" x14ac:dyDescent="0.25">
      <c r="A530" s="1429" t="s">
        <v>6180</v>
      </c>
      <c r="B530" s="1280"/>
      <c r="C530" s="1279" t="str">
        <f t="shared" si="49"/>
        <v>B</v>
      </c>
      <c r="D530" s="1279" t="s">
        <v>3069</v>
      </c>
      <c r="E530" s="1279" t="s">
        <v>2785</v>
      </c>
      <c r="F530" s="1279">
        <v>90006479</v>
      </c>
      <c r="G530" s="1328">
        <f t="shared" si="50"/>
        <v>45474</v>
      </c>
      <c r="H530" s="1328">
        <f t="shared" si="51"/>
        <v>45838</v>
      </c>
      <c r="I530" s="1342" t="s">
        <v>5665</v>
      </c>
      <c r="O530" s="1330">
        <f t="shared" si="48"/>
        <v>4339.55</v>
      </c>
      <c r="P530" s="1305" t="s">
        <v>4956</v>
      </c>
      <c r="Q530" s="1279" t="str">
        <f>_xlfn.XLOOKUP(P530,unique_list!F:F,unique_list!P:P)</f>
        <v>LINKED-X</v>
      </c>
      <c r="R530" s="1318" t="str">
        <f>_xlfn.XLOOKUP(P530,unique_list!F:F,unique_list!Q:Q)</f>
        <v>A-1.5-009</v>
      </c>
      <c r="W530" s="1364"/>
      <c r="X530" s="1364"/>
      <c r="Y530" s="1272">
        <f>O530-_xlfn.XLOOKUP(P530,'Section B - Private Patients'!T:T,'Section B - Private Patients'!K:K)</f>
        <v>0</v>
      </c>
      <c r="Z530" s="1212" t="str">
        <f t="shared" si="47"/>
        <v>B</v>
      </c>
    </row>
    <row r="531" spans="1:26" x14ac:dyDescent="0.25">
      <c r="A531" s="1429" t="s">
        <v>6180</v>
      </c>
      <c r="B531" s="1280"/>
      <c r="C531" s="1279" t="str">
        <f t="shared" si="49"/>
        <v>B</v>
      </c>
      <c r="D531" s="1279" t="s">
        <v>3070</v>
      </c>
      <c r="E531" s="1279" t="s">
        <v>2786</v>
      </c>
      <c r="F531" s="1279">
        <v>90007383</v>
      </c>
      <c r="G531" s="1328">
        <f t="shared" si="50"/>
        <v>45474</v>
      </c>
      <c r="H531" s="1328">
        <f t="shared" si="51"/>
        <v>45838</v>
      </c>
      <c r="I531" s="1342" t="s">
        <v>5665</v>
      </c>
      <c r="O531" s="1330">
        <f t="shared" si="48"/>
        <v>3985.9</v>
      </c>
      <c r="P531" s="1305" t="s">
        <v>4957</v>
      </c>
      <c r="Q531" s="1279" t="str">
        <f>_xlfn.XLOOKUP(P531,unique_list!F:F,unique_list!P:P)</f>
        <v>LINKED-X</v>
      </c>
      <c r="R531" s="1318" t="str">
        <f>_xlfn.XLOOKUP(P531,unique_list!F:F,unique_list!Q:Q)</f>
        <v>A-1.5-004</v>
      </c>
      <c r="W531" s="1364"/>
      <c r="X531" s="1364"/>
      <c r="Y531" s="1272">
        <f>O531-_xlfn.XLOOKUP(P531,'Section B - Private Patients'!T:T,'Section B - Private Patients'!K:K)</f>
        <v>0</v>
      </c>
      <c r="Z531" s="1212" t="str">
        <f t="shared" si="47"/>
        <v>B</v>
      </c>
    </row>
    <row r="532" spans="1:26" x14ac:dyDescent="0.25">
      <c r="A532" s="1429" t="s">
        <v>6180</v>
      </c>
      <c r="B532" s="1280"/>
      <c r="C532" s="1279" t="str">
        <f t="shared" si="49"/>
        <v>B</v>
      </c>
      <c r="D532" s="1279" t="s">
        <v>3071</v>
      </c>
      <c r="E532" s="1279" t="s">
        <v>2787</v>
      </c>
      <c r="F532" s="1279">
        <v>90005632</v>
      </c>
      <c r="G532" s="1328">
        <f t="shared" si="50"/>
        <v>45474</v>
      </c>
      <c r="H532" s="1328">
        <f t="shared" si="51"/>
        <v>45838</v>
      </c>
      <c r="I532" s="1342" t="s">
        <v>5665</v>
      </c>
      <c r="O532" s="1330">
        <f t="shared" si="48"/>
        <v>1179.8</v>
      </c>
      <c r="P532" s="1305" t="s">
        <v>4958</v>
      </c>
      <c r="Q532" s="1279" t="str">
        <f>_xlfn.XLOOKUP(P532,unique_list!F:F,unique_list!P:P)</f>
        <v>LINKED-X</v>
      </c>
      <c r="R532" s="1318" t="str">
        <f>_xlfn.XLOOKUP(P532,unique_list!F:F,unique_list!Q:Q)</f>
        <v>A-1.5-011</v>
      </c>
      <c r="W532" s="1364"/>
      <c r="X532" s="1364"/>
      <c r="Y532" s="1272">
        <f>O532-_xlfn.XLOOKUP(P532,'Section B - Private Patients'!T:T,'Section B - Private Patients'!K:K)</f>
        <v>0</v>
      </c>
      <c r="Z532" s="1212" t="str">
        <f t="shared" ref="Z532:Z595" si="52">C532</f>
        <v>B</v>
      </c>
    </row>
    <row r="533" spans="1:26" x14ac:dyDescent="0.25">
      <c r="A533" s="1429" t="s">
        <v>6180</v>
      </c>
      <c r="B533" s="1280"/>
      <c r="C533" s="1279" t="str">
        <f t="shared" si="49"/>
        <v>B</v>
      </c>
      <c r="D533" s="1279" t="s">
        <v>3072</v>
      </c>
      <c r="E533" s="1279" t="s">
        <v>2788</v>
      </c>
      <c r="F533" s="1279">
        <v>90007384</v>
      </c>
      <c r="G533" s="1328">
        <f t="shared" si="50"/>
        <v>45474</v>
      </c>
      <c r="H533" s="1328">
        <f t="shared" si="51"/>
        <v>45838</v>
      </c>
      <c r="I533" s="1342" t="s">
        <v>5665</v>
      </c>
      <c r="O533" s="1330">
        <f t="shared" si="48"/>
        <v>1179.8</v>
      </c>
      <c r="P533" s="1305" t="s">
        <v>4959</v>
      </c>
      <c r="Q533" s="1279" t="str">
        <f>_xlfn.XLOOKUP(P533,unique_list!F:F,unique_list!P:P)</f>
        <v>LINKED-X</v>
      </c>
      <c r="R533" s="1318" t="str">
        <f>_xlfn.XLOOKUP(P533,unique_list!F:F,unique_list!Q:Q)</f>
        <v>A-1.5-011</v>
      </c>
      <c r="W533" s="1364"/>
      <c r="X533" s="1364"/>
      <c r="Y533" s="1272">
        <f>O533-_xlfn.XLOOKUP(P533,'Section B - Private Patients'!T:T,'Section B - Private Patients'!K:K)</f>
        <v>0</v>
      </c>
      <c r="Z533" s="1212" t="str">
        <f t="shared" si="52"/>
        <v>B</v>
      </c>
    </row>
    <row r="534" spans="1:26" x14ac:dyDescent="0.25">
      <c r="A534" s="1429" t="s">
        <v>6180</v>
      </c>
      <c r="B534" s="1280"/>
      <c r="C534" s="1279" t="str">
        <f t="shared" si="49"/>
        <v>B</v>
      </c>
      <c r="D534" s="1279" t="s">
        <v>3073</v>
      </c>
      <c r="E534" s="1279" t="s">
        <v>2824</v>
      </c>
      <c r="F534" s="1279">
        <v>90006480</v>
      </c>
      <c r="G534" s="1328">
        <f t="shared" si="50"/>
        <v>45474</v>
      </c>
      <c r="H534" s="1328">
        <f t="shared" si="51"/>
        <v>45838</v>
      </c>
      <c r="I534" s="1342" t="s">
        <v>5665</v>
      </c>
      <c r="O534" s="1330">
        <f t="shared" si="48"/>
        <v>4066.55</v>
      </c>
      <c r="P534" s="1305" t="s">
        <v>4960</v>
      </c>
      <c r="Q534" s="1279" t="str">
        <f>_xlfn.XLOOKUP(P534,unique_list!F:F,unique_list!P:P)</f>
        <v>LINKED-X</v>
      </c>
      <c r="R534" s="1318" t="str">
        <f>_xlfn.XLOOKUP(P534,unique_list!F:F,unique_list!Q:Q)</f>
        <v>A-1.5-019</v>
      </c>
      <c r="W534" s="1364"/>
      <c r="X534" s="1364"/>
      <c r="Y534" s="1272">
        <f>O534-_xlfn.XLOOKUP(P534,'Section B - Private Patients'!T:T,'Section B - Private Patients'!K:K)</f>
        <v>0</v>
      </c>
      <c r="Z534" s="1212" t="str">
        <f t="shared" si="52"/>
        <v>B</v>
      </c>
    </row>
    <row r="535" spans="1:26" x14ac:dyDescent="0.25">
      <c r="A535" s="1429" t="s">
        <v>6180</v>
      </c>
      <c r="B535" s="1280"/>
      <c r="C535" s="1279" t="str">
        <f t="shared" si="49"/>
        <v>B</v>
      </c>
      <c r="D535" s="1279" t="s">
        <v>3074</v>
      </c>
      <c r="E535" s="1279" t="s">
        <v>2825</v>
      </c>
      <c r="F535" s="1279">
        <v>90007385</v>
      </c>
      <c r="G535" s="1328">
        <f t="shared" si="50"/>
        <v>45474</v>
      </c>
      <c r="H535" s="1328">
        <f t="shared" si="51"/>
        <v>45838</v>
      </c>
      <c r="I535" s="1342" t="s">
        <v>5665</v>
      </c>
      <c r="O535" s="1330">
        <f t="shared" si="48"/>
        <v>3879.1000000000004</v>
      </c>
      <c r="P535" s="1305" t="s">
        <v>4961</v>
      </c>
      <c r="Q535" s="1279" t="str">
        <f>_xlfn.XLOOKUP(P535,unique_list!F:F,unique_list!P:P)</f>
        <v>LINKED-X</v>
      </c>
      <c r="R535" s="1318" t="str">
        <f>_xlfn.XLOOKUP(P535,unique_list!F:F,unique_list!Q:Q)</f>
        <v>A-1.5-020</v>
      </c>
      <c r="W535" s="1364"/>
      <c r="X535" s="1364"/>
      <c r="Y535" s="1272">
        <f>O535-_xlfn.XLOOKUP(P535,'Section B - Private Patients'!T:T,'Section B - Private Patients'!K:K)</f>
        <v>0</v>
      </c>
      <c r="Z535" s="1212" t="str">
        <f t="shared" si="52"/>
        <v>B</v>
      </c>
    </row>
    <row r="536" spans="1:26" x14ac:dyDescent="0.25">
      <c r="A536" s="1429" t="s">
        <v>6180</v>
      </c>
      <c r="B536" s="1280"/>
      <c r="C536" s="1279" t="str">
        <f t="shared" si="49"/>
        <v>B</v>
      </c>
      <c r="D536" s="1279" t="s">
        <v>3075</v>
      </c>
      <c r="E536" s="1279" t="s">
        <v>2828</v>
      </c>
      <c r="F536" s="1279">
        <v>90006028</v>
      </c>
      <c r="G536" s="1328">
        <f t="shared" si="50"/>
        <v>45474</v>
      </c>
      <c r="H536" s="1328">
        <f t="shared" si="51"/>
        <v>45838</v>
      </c>
      <c r="I536" s="1342" t="s">
        <v>5665</v>
      </c>
      <c r="O536" s="1330">
        <f t="shared" si="48"/>
        <v>4066.55</v>
      </c>
      <c r="P536" s="1305" t="s">
        <v>4962</v>
      </c>
      <c r="Q536" s="1279" t="str">
        <f>_xlfn.XLOOKUP(P536,unique_list!F:F,unique_list!P:P)</f>
        <v>LINKED-X</v>
      </c>
      <c r="R536" s="1318" t="str">
        <f>_xlfn.XLOOKUP(P536,unique_list!F:F,unique_list!Q:Q)</f>
        <v>A-1.5-019</v>
      </c>
      <c r="W536" s="1364"/>
      <c r="X536" s="1364"/>
      <c r="Y536" s="1272">
        <f>O536-_xlfn.XLOOKUP(P536,'Section B - Private Patients'!T:T,'Section B - Private Patients'!K:K)</f>
        <v>0</v>
      </c>
      <c r="Z536" s="1212" t="str">
        <f t="shared" si="52"/>
        <v>B</v>
      </c>
    </row>
    <row r="537" spans="1:26" x14ac:dyDescent="0.25">
      <c r="A537" s="1429" t="s">
        <v>6180</v>
      </c>
      <c r="B537" s="1280"/>
      <c r="C537" s="1279" t="str">
        <f t="shared" si="49"/>
        <v>B</v>
      </c>
      <c r="D537" s="1279" t="s">
        <v>3076</v>
      </c>
      <c r="E537" s="1279" t="s">
        <v>2830</v>
      </c>
      <c r="F537" s="1279">
        <v>90007386</v>
      </c>
      <c r="G537" s="1328">
        <f t="shared" si="50"/>
        <v>45474</v>
      </c>
      <c r="H537" s="1328">
        <f t="shared" si="51"/>
        <v>45838</v>
      </c>
      <c r="I537" s="1342" t="s">
        <v>5665</v>
      </c>
      <c r="O537" s="1330">
        <f t="shared" si="48"/>
        <v>3879.1000000000004</v>
      </c>
      <c r="P537" s="1305" t="s">
        <v>4963</v>
      </c>
      <c r="Q537" s="1279" t="str">
        <f>_xlfn.XLOOKUP(P537,unique_list!F:F,unique_list!P:P)</f>
        <v>LINKED-X</v>
      </c>
      <c r="R537" s="1318" t="str">
        <f>_xlfn.XLOOKUP(P537,unique_list!F:F,unique_list!Q:Q)</f>
        <v>A-1.5-020</v>
      </c>
      <c r="W537" s="1364"/>
      <c r="X537" s="1364"/>
      <c r="Y537" s="1272">
        <f>O537-_xlfn.XLOOKUP(P537,'Section B - Private Patients'!T:T,'Section B - Private Patients'!K:K)</f>
        <v>0</v>
      </c>
      <c r="Z537" s="1212" t="str">
        <f t="shared" si="52"/>
        <v>B</v>
      </c>
    </row>
    <row r="538" spans="1:26" x14ac:dyDescent="0.25">
      <c r="A538" s="1429" t="s">
        <v>6180</v>
      </c>
      <c r="B538" s="1280"/>
      <c r="C538" s="1279" t="str">
        <f t="shared" si="49"/>
        <v>B</v>
      </c>
      <c r="D538" s="1279" t="s">
        <v>3077</v>
      </c>
      <c r="E538" s="1279" t="s">
        <v>2840</v>
      </c>
      <c r="F538" s="1279">
        <v>90006481</v>
      </c>
      <c r="G538" s="1328">
        <f t="shared" si="50"/>
        <v>45474</v>
      </c>
      <c r="H538" s="1328">
        <f t="shared" si="51"/>
        <v>45838</v>
      </c>
      <c r="I538" s="1342" t="s">
        <v>5665</v>
      </c>
      <c r="O538" s="1330">
        <f t="shared" si="48"/>
        <v>2510.5500000000002</v>
      </c>
      <c r="P538" s="1305" t="s">
        <v>4964</v>
      </c>
      <c r="Q538" s="1279" t="str">
        <f>_xlfn.XLOOKUP(P538,unique_list!F:F,unique_list!P:P)</f>
        <v>LINKED-X</v>
      </c>
      <c r="R538" s="1318" t="str">
        <f>_xlfn.XLOOKUP(P538,unique_list!F:F,unique_list!Q:Q)</f>
        <v>A-1.5-001</v>
      </c>
      <c r="W538" s="1364"/>
      <c r="X538" s="1364"/>
      <c r="Y538" s="1272">
        <f>O538-_xlfn.XLOOKUP(P538,'Section B - Private Patients'!T:T,'Section B - Private Patients'!K:K)</f>
        <v>0</v>
      </c>
      <c r="Z538" s="1212" t="str">
        <f t="shared" si="52"/>
        <v>B</v>
      </c>
    </row>
    <row r="539" spans="1:26" x14ac:dyDescent="0.25">
      <c r="A539" s="1429" t="s">
        <v>6180</v>
      </c>
      <c r="B539" s="1280"/>
      <c r="C539" s="1279" t="str">
        <f t="shared" si="49"/>
        <v>B</v>
      </c>
      <c r="D539" s="1279" t="s">
        <v>3080</v>
      </c>
      <c r="E539" s="1279" t="s">
        <v>2849</v>
      </c>
      <c r="F539" s="1279">
        <v>90007387</v>
      </c>
      <c r="G539" s="1328">
        <f t="shared" si="50"/>
        <v>45474</v>
      </c>
      <c r="H539" s="1328">
        <f t="shared" si="51"/>
        <v>45838</v>
      </c>
      <c r="I539" s="1342" t="s">
        <v>5665</v>
      </c>
      <c r="O539" s="1330">
        <f t="shared" si="48"/>
        <v>2121.5500000000002</v>
      </c>
      <c r="P539" s="1305" t="s">
        <v>4965</v>
      </c>
      <c r="Q539" s="1279" t="str">
        <f>_xlfn.XLOOKUP(P539,unique_list!F:F,unique_list!P:P)</f>
        <v>LINKED-X</v>
      </c>
      <c r="R539" s="1318" t="str">
        <f>_xlfn.XLOOKUP(P539,unique_list!F:F,unique_list!Q:Q)</f>
        <v>A-1.5-002</v>
      </c>
      <c r="W539" s="1364"/>
      <c r="X539" s="1364"/>
      <c r="Y539" s="1272">
        <f>O539-_xlfn.XLOOKUP(P539,'Section B - Private Patients'!T:T,'Section B - Private Patients'!K:K)</f>
        <v>0</v>
      </c>
      <c r="Z539" s="1212" t="str">
        <f t="shared" si="52"/>
        <v>B</v>
      </c>
    </row>
    <row r="540" spans="1:26" x14ac:dyDescent="0.25">
      <c r="A540" s="1429" t="s">
        <v>6180</v>
      </c>
      <c r="B540" s="1280"/>
      <c r="C540" s="1279" t="str">
        <f t="shared" si="49"/>
        <v>B</v>
      </c>
      <c r="D540" s="1279" t="s">
        <v>3083</v>
      </c>
      <c r="E540" s="1279" t="s">
        <v>2841</v>
      </c>
      <c r="F540" s="1279">
        <v>90005802</v>
      </c>
      <c r="G540" s="1328">
        <f t="shared" si="50"/>
        <v>45474</v>
      </c>
      <c r="H540" s="1328">
        <f t="shared" si="51"/>
        <v>45838</v>
      </c>
      <c r="I540" s="1342" t="s">
        <v>5665</v>
      </c>
      <c r="O540" s="1330">
        <f t="shared" si="48"/>
        <v>4228.6000000000004</v>
      </c>
      <c r="P540" s="1305" t="s">
        <v>4966</v>
      </c>
      <c r="Q540" s="1279" t="str">
        <f>_xlfn.XLOOKUP(P540,unique_list!F:F,unique_list!P:P)</f>
        <v>LINKED-X</v>
      </c>
      <c r="R540" s="1318" t="str">
        <f>_xlfn.XLOOKUP(P540,unique_list!F:F,unique_list!Q:Q)</f>
        <v>A-1.5-003</v>
      </c>
      <c r="W540" s="1364"/>
      <c r="X540" s="1364"/>
      <c r="Y540" s="1272">
        <f>O540-_xlfn.XLOOKUP(P540,'Section B - Private Patients'!T:T,'Section B - Private Patients'!K:K)</f>
        <v>0</v>
      </c>
      <c r="Z540" s="1212" t="str">
        <f t="shared" si="52"/>
        <v>B</v>
      </c>
    </row>
    <row r="541" spans="1:26" x14ac:dyDescent="0.25">
      <c r="A541" s="1429" t="s">
        <v>6180</v>
      </c>
      <c r="B541" s="1280"/>
      <c r="C541" s="1279" t="str">
        <f t="shared" si="49"/>
        <v>B</v>
      </c>
      <c r="D541" s="1279" t="s">
        <v>3084</v>
      </c>
      <c r="E541" s="1279" t="s">
        <v>2842</v>
      </c>
      <c r="F541" s="1279">
        <v>90007388</v>
      </c>
      <c r="G541" s="1328">
        <f t="shared" si="50"/>
        <v>45474</v>
      </c>
      <c r="H541" s="1328">
        <f t="shared" si="51"/>
        <v>45838</v>
      </c>
      <c r="I541" s="1342" t="s">
        <v>5665</v>
      </c>
      <c r="O541" s="1330">
        <f t="shared" si="48"/>
        <v>3985.9</v>
      </c>
      <c r="P541" s="1305" t="s">
        <v>4967</v>
      </c>
      <c r="Q541" s="1279" t="str">
        <f>_xlfn.XLOOKUP(P541,unique_list!F:F,unique_list!P:P)</f>
        <v>LINKED-X</v>
      </c>
      <c r="R541" s="1318" t="str">
        <f>_xlfn.XLOOKUP(P541,unique_list!F:F,unique_list!Q:Q)</f>
        <v>A-1.5-004</v>
      </c>
      <c r="W541" s="1364"/>
      <c r="X541" s="1364"/>
      <c r="Y541" s="1272">
        <f>O541-_xlfn.XLOOKUP(P541,'Section B - Private Patients'!T:T,'Section B - Private Patients'!K:K)</f>
        <v>0</v>
      </c>
      <c r="Z541" s="1212" t="str">
        <f t="shared" si="52"/>
        <v>B</v>
      </c>
    </row>
    <row r="542" spans="1:26" x14ac:dyDescent="0.25">
      <c r="A542" s="1429" t="s">
        <v>6180</v>
      </c>
      <c r="B542" s="1280"/>
      <c r="C542" s="1279" t="str">
        <f t="shared" si="49"/>
        <v>B</v>
      </c>
      <c r="D542" s="1279" t="s">
        <v>3078</v>
      </c>
      <c r="E542" s="1279" t="s">
        <v>2843</v>
      </c>
      <c r="F542" s="1279">
        <v>90006482</v>
      </c>
      <c r="G542" s="1328">
        <f t="shared" si="50"/>
        <v>45474</v>
      </c>
      <c r="H542" s="1328">
        <f t="shared" si="51"/>
        <v>45838</v>
      </c>
      <c r="I542" s="1342" t="s">
        <v>5665</v>
      </c>
      <c r="O542" s="1330">
        <f t="shared" si="48"/>
        <v>6321.1</v>
      </c>
      <c r="P542" s="1305" t="s">
        <v>4968</v>
      </c>
      <c r="Q542" s="1279" t="str">
        <f>_xlfn.XLOOKUP(P542,unique_list!F:F,unique_list!P:P)</f>
        <v>LINKED-X</v>
      </c>
      <c r="R542" s="1318" t="str">
        <f>_xlfn.XLOOKUP(P542,unique_list!F:F,unique_list!Q:Q)</f>
        <v>A-1.5-005</v>
      </c>
      <c r="W542" s="1364"/>
      <c r="X542" s="1364"/>
      <c r="Y542" s="1272">
        <f>O542-_xlfn.XLOOKUP(P542,'Section B - Private Patients'!T:T,'Section B - Private Patients'!K:K)</f>
        <v>0</v>
      </c>
      <c r="Z542" s="1212" t="str">
        <f t="shared" si="52"/>
        <v>B</v>
      </c>
    </row>
    <row r="543" spans="1:26" x14ac:dyDescent="0.25">
      <c r="A543" s="1429" t="s">
        <v>6180</v>
      </c>
      <c r="B543" s="1280"/>
      <c r="C543" s="1279" t="str">
        <f t="shared" si="49"/>
        <v>B</v>
      </c>
      <c r="D543" s="1279" t="s">
        <v>3079</v>
      </c>
      <c r="E543" s="1279" t="s">
        <v>2844</v>
      </c>
      <c r="F543" s="1279">
        <v>90007389</v>
      </c>
      <c r="G543" s="1328">
        <f t="shared" si="50"/>
        <v>45474</v>
      </c>
      <c r="H543" s="1328">
        <f t="shared" si="51"/>
        <v>45838</v>
      </c>
      <c r="I543" s="1342" t="s">
        <v>5665</v>
      </c>
      <c r="O543" s="1330">
        <f t="shared" si="48"/>
        <v>5885.75</v>
      </c>
      <c r="P543" s="1305" t="s">
        <v>4969</v>
      </c>
      <c r="Q543" s="1279" t="str">
        <f>_xlfn.XLOOKUP(P543,unique_list!F:F,unique_list!P:P)</f>
        <v>LINKED-X</v>
      </c>
      <c r="R543" s="1318" t="str">
        <f>_xlfn.XLOOKUP(P543,unique_list!F:F,unique_list!Q:Q)</f>
        <v>A-1.5-006</v>
      </c>
      <c r="W543" s="1364"/>
      <c r="X543" s="1364"/>
      <c r="Y543" s="1272">
        <f>O543-_xlfn.XLOOKUP(P543,'Section B - Private Patients'!T:T,'Section B - Private Patients'!K:K)</f>
        <v>0</v>
      </c>
      <c r="Z543" s="1212" t="str">
        <f t="shared" si="52"/>
        <v>B</v>
      </c>
    </row>
    <row r="544" spans="1:26" x14ac:dyDescent="0.25">
      <c r="A544" s="1429" t="s">
        <v>6180</v>
      </c>
      <c r="B544" s="1280"/>
      <c r="C544" s="1279" t="str">
        <f t="shared" si="49"/>
        <v>B</v>
      </c>
      <c r="D544" s="1279" t="s">
        <v>3081</v>
      </c>
      <c r="E544" s="1279" t="s">
        <v>2832</v>
      </c>
      <c r="F544" s="1279">
        <v>90006029</v>
      </c>
      <c r="G544" s="1328">
        <f t="shared" si="50"/>
        <v>45474</v>
      </c>
      <c r="H544" s="1328">
        <f t="shared" si="51"/>
        <v>45838</v>
      </c>
      <c r="I544" s="1342" t="s">
        <v>5665</v>
      </c>
      <c r="O544" s="1330">
        <f t="shared" si="48"/>
        <v>4339.55</v>
      </c>
      <c r="P544" s="1305" t="s">
        <v>4970</v>
      </c>
      <c r="Q544" s="1279" t="str">
        <f>_xlfn.XLOOKUP(P544,unique_list!F:F,unique_list!P:P)</f>
        <v>LINKED-X</v>
      </c>
      <c r="R544" s="1318" t="str">
        <f>_xlfn.XLOOKUP(P544,unique_list!F:F,unique_list!Q:Q)</f>
        <v>A-1.5-009</v>
      </c>
      <c r="W544" s="1364"/>
      <c r="X544" s="1364"/>
      <c r="Y544" s="1272">
        <f>O544-_xlfn.XLOOKUP(P544,'Section B - Private Patients'!T:T,'Section B - Private Patients'!K:K)</f>
        <v>0</v>
      </c>
      <c r="Z544" s="1212" t="str">
        <f t="shared" si="52"/>
        <v>B</v>
      </c>
    </row>
    <row r="545" spans="1:26" x14ac:dyDescent="0.25">
      <c r="A545" s="1429" t="s">
        <v>6180</v>
      </c>
      <c r="B545" s="1280"/>
      <c r="C545" s="1279" t="str">
        <f t="shared" si="49"/>
        <v>B</v>
      </c>
      <c r="D545" s="1279" t="s">
        <v>3082</v>
      </c>
      <c r="E545" s="1279" t="s">
        <v>2833</v>
      </c>
      <c r="F545" s="1279">
        <v>90007390</v>
      </c>
      <c r="G545" s="1328">
        <f t="shared" si="50"/>
        <v>45474</v>
      </c>
      <c r="H545" s="1328">
        <f t="shared" si="51"/>
        <v>45838</v>
      </c>
      <c r="I545" s="1342" t="s">
        <v>5665</v>
      </c>
      <c r="O545" s="1330">
        <f t="shared" si="48"/>
        <v>3985.9</v>
      </c>
      <c r="P545" s="1305" t="s">
        <v>4971</v>
      </c>
      <c r="Q545" s="1279" t="str">
        <f>_xlfn.XLOOKUP(P545,unique_list!F:F,unique_list!P:P)</f>
        <v>LINKED-X</v>
      </c>
      <c r="R545" s="1318" t="str">
        <f>_xlfn.XLOOKUP(P545,unique_list!F:F,unique_list!Q:Q)</f>
        <v>A-1.5-004</v>
      </c>
      <c r="W545" s="1364"/>
      <c r="X545" s="1364"/>
      <c r="Y545" s="1272">
        <f>O545-_xlfn.XLOOKUP(P545,'Section B - Private Patients'!T:T,'Section B - Private Patients'!K:K)</f>
        <v>0</v>
      </c>
      <c r="Z545" s="1212" t="str">
        <f t="shared" si="52"/>
        <v>B</v>
      </c>
    </row>
    <row r="546" spans="1:26" x14ac:dyDescent="0.25">
      <c r="A546" s="1429" t="s">
        <v>6180</v>
      </c>
      <c r="B546" s="1280"/>
      <c r="C546" s="1279" t="str">
        <f t="shared" si="49"/>
        <v>B</v>
      </c>
      <c r="D546" s="1279" t="s">
        <v>3085</v>
      </c>
      <c r="E546" s="1279" t="s">
        <v>2834</v>
      </c>
      <c r="F546" s="1279">
        <v>90006483</v>
      </c>
      <c r="G546" s="1328">
        <f t="shared" si="50"/>
        <v>45474</v>
      </c>
      <c r="H546" s="1328">
        <f t="shared" si="51"/>
        <v>45838</v>
      </c>
      <c r="I546" s="1342" t="s">
        <v>5665</v>
      </c>
      <c r="O546" s="1330">
        <f t="shared" si="48"/>
        <v>1179.8</v>
      </c>
      <c r="P546" s="1305" t="s">
        <v>4972</v>
      </c>
      <c r="Q546" s="1279" t="str">
        <f>_xlfn.XLOOKUP(P546,unique_list!F:F,unique_list!P:P)</f>
        <v>LINKED-X</v>
      </c>
      <c r="R546" s="1318" t="str">
        <f>_xlfn.XLOOKUP(P546,unique_list!F:F,unique_list!Q:Q)</f>
        <v>A-1.5-011</v>
      </c>
      <c r="W546" s="1364"/>
      <c r="X546" s="1364"/>
      <c r="Y546" s="1272">
        <f>O546-_xlfn.XLOOKUP(P546,'Section B - Private Patients'!T:T,'Section B - Private Patients'!K:K)</f>
        <v>0</v>
      </c>
      <c r="Z546" s="1212" t="str">
        <f t="shared" si="52"/>
        <v>B</v>
      </c>
    </row>
    <row r="547" spans="1:26" x14ac:dyDescent="0.25">
      <c r="A547" s="1429" t="s">
        <v>6180</v>
      </c>
      <c r="B547" s="1280"/>
      <c r="C547" s="1279" t="str">
        <f t="shared" si="49"/>
        <v>B</v>
      </c>
      <c r="D547" s="1279" t="s">
        <v>3086</v>
      </c>
      <c r="E547" s="1279" t="s">
        <v>2835</v>
      </c>
      <c r="F547" s="1279">
        <v>90007391</v>
      </c>
      <c r="G547" s="1328">
        <f t="shared" si="50"/>
        <v>45474</v>
      </c>
      <c r="H547" s="1328">
        <f t="shared" si="51"/>
        <v>45838</v>
      </c>
      <c r="I547" s="1342" t="s">
        <v>5665</v>
      </c>
      <c r="O547" s="1330">
        <f t="shared" si="48"/>
        <v>1179.8</v>
      </c>
      <c r="P547" s="1305" t="s">
        <v>4973</v>
      </c>
      <c r="Q547" s="1279" t="str">
        <f>_xlfn.XLOOKUP(P547,unique_list!F:F,unique_list!P:P)</f>
        <v>LINKED-X</v>
      </c>
      <c r="R547" s="1318" t="str">
        <f>_xlfn.XLOOKUP(P547,unique_list!F:F,unique_list!Q:Q)</f>
        <v>A-1.5-011</v>
      </c>
      <c r="W547" s="1364"/>
      <c r="X547" s="1364"/>
      <c r="Y547" s="1272">
        <f>O547-_xlfn.XLOOKUP(P547,'Section B - Private Patients'!T:T,'Section B - Private Patients'!K:K)</f>
        <v>0</v>
      </c>
      <c r="Z547" s="1212" t="str">
        <f t="shared" si="52"/>
        <v>B</v>
      </c>
    </row>
    <row r="548" spans="1:26" x14ac:dyDescent="0.25">
      <c r="A548" s="1429" t="s">
        <v>6180</v>
      </c>
      <c r="B548" s="1280"/>
      <c r="C548" s="1279" t="str">
        <f t="shared" si="49"/>
        <v>B</v>
      </c>
      <c r="D548" s="1279" t="s">
        <v>3087</v>
      </c>
      <c r="E548" s="1279" t="s">
        <v>2850</v>
      </c>
      <c r="F548" s="1279">
        <v>90005689</v>
      </c>
      <c r="G548" s="1328">
        <f t="shared" si="50"/>
        <v>45474</v>
      </c>
      <c r="H548" s="1328">
        <f t="shared" si="51"/>
        <v>45838</v>
      </c>
      <c r="I548" s="1342" t="s">
        <v>5665</v>
      </c>
      <c r="O548" s="1330">
        <f t="shared" si="48"/>
        <v>1319.15</v>
      </c>
      <c r="P548" s="1305" t="s">
        <v>4974</v>
      </c>
      <c r="Q548" s="1279" t="str">
        <f>_xlfn.XLOOKUP(P548,unique_list!F:F,unique_list!P:P)</f>
        <v>LINKED-X</v>
      </c>
      <c r="R548" s="1318" t="str">
        <f>_xlfn.XLOOKUP(P548,unique_list!F:F,unique_list!Q:Q)</f>
        <v>A-1.5-007</v>
      </c>
      <c r="W548" s="1364"/>
      <c r="X548" s="1364"/>
      <c r="Y548" s="1272">
        <f>O548-_xlfn.XLOOKUP(P548,'Section B - Private Patients'!T:T,'Section B - Private Patients'!K:K)</f>
        <v>0</v>
      </c>
      <c r="Z548" s="1212" t="str">
        <f t="shared" si="52"/>
        <v>B</v>
      </c>
    </row>
    <row r="549" spans="1:26" x14ac:dyDescent="0.25">
      <c r="A549" s="1429" t="s">
        <v>6180</v>
      </c>
      <c r="B549" s="1280"/>
      <c r="C549" s="1279" t="str">
        <f t="shared" si="49"/>
        <v>B</v>
      </c>
      <c r="D549" s="1279" t="s">
        <v>3088</v>
      </c>
      <c r="E549" s="1279" t="s">
        <v>2851</v>
      </c>
      <c r="F549" s="1279">
        <v>90007392</v>
      </c>
      <c r="G549" s="1328">
        <f t="shared" si="50"/>
        <v>45474</v>
      </c>
      <c r="H549" s="1328">
        <f t="shared" si="51"/>
        <v>45838</v>
      </c>
      <c r="I549" s="1342" t="s">
        <v>5665</v>
      </c>
      <c r="O549" s="1330">
        <f t="shared" si="48"/>
        <v>1143.8500000000001</v>
      </c>
      <c r="P549" s="1305" t="s">
        <v>4975</v>
      </c>
      <c r="Q549" s="1279" t="str">
        <f>_xlfn.XLOOKUP(P549,unique_list!F:F,unique_list!P:P)</f>
        <v>LINKED-X</v>
      </c>
      <c r="R549" s="1318" t="str">
        <f>_xlfn.XLOOKUP(P549,unique_list!F:F,unique_list!Q:Q)</f>
        <v>A-1.5-008</v>
      </c>
      <c r="W549" s="1364"/>
      <c r="X549" s="1364"/>
      <c r="Y549" s="1272">
        <f>O549-_xlfn.XLOOKUP(P549,'Section B - Private Patients'!T:T,'Section B - Private Patients'!K:K)</f>
        <v>0</v>
      </c>
      <c r="Z549" s="1212" t="str">
        <f t="shared" si="52"/>
        <v>B</v>
      </c>
    </row>
    <row r="550" spans="1:26" x14ac:dyDescent="0.25">
      <c r="A550" s="1429" t="s">
        <v>6180</v>
      </c>
      <c r="B550" s="1280"/>
      <c r="C550" s="1279" t="str">
        <f t="shared" si="49"/>
        <v>B</v>
      </c>
      <c r="D550" s="1279" t="s">
        <v>3089</v>
      </c>
      <c r="E550" s="1279" t="s">
        <v>2854</v>
      </c>
      <c r="F550" s="1279">
        <v>90006484</v>
      </c>
      <c r="G550" s="1328">
        <f t="shared" si="50"/>
        <v>45474</v>
      </c>
      <c r="H550" s="1328">
        <f t="shared" si="51"/>
        <v>45838</v>
      </c>
      <c r="I550" s="1342" t="s">
        <v>5665</v>
      </c>
      <c r="O550" s="1330">
        <f t="shared" si="48"/>
        <v>2133.75</v>
      </c>
      <c r="P550" s="1305" t="s">
        <v>4976</v>
      </c>
      <c r="Q550" s="1279" t="str">
        <f>_xlfn.XLOOKUP(P550,unique_list!F:F,unique_list!P:P)</f>
        <v>LINKED-X</v>
      </c>
      <c r="R550" s="1318" t="str">
        <f>_xlfn.XLOOKUP(P550,unique_list!F:F,unique_list!Q:Q)</f>
        <v>A-1.5-013</v>
      </c>
      <c r="W550" s="1364"/>
      <c r="X550" s="1364"/>
      <c r="Y550" s="1272">
        <f>O550-_xlfn.XLOOKUP(P550,'Section B - Private Patients'!T:T,'Section B - Private Patients'!K:K)</f>
        <v>0</v>
      </c>
      <c r="Z550" s="1212" t="str">
        <f t="shared" si="52"/>
        <v>B</v>
      </c>
    </row>
    <row r="551" spans="1:26" x14ac:dyDescent="0.25">
      <c r="A551" s="1429" t="s">
        <v>6180</v>
      </c>
      <c r="B551" s="1280"/>
      <c r="C551" s="1279" t="str">
        <f t="shared" si="49"/>
        <v>B</v>
      </c>
      <c r="D551" s="1279" t="s">
        <v>3090</v>
      </c>
      <c r="E551" s="1279" t="s">
        <v>2855</v>
      </c>
      <c r="F551" s="1279">
        <v>90007393</v>
      </c>
      <c r="G551" s="1328">
        <f t="shared" si="50"/>
        <v>45474</v>
      </c>
      <c r="H551" s="1328">
        <f t="shared" si="51"/>
        <v>45838</v>
      </c>
      <c r="I551" s="1342" t="s">
        <v>5665</v>
      </c>
      <c r="O551" s="1330">
        <f t="shared" si="48"/>
        <v>2133.75</v>
      </c>
      <c r="P551" s="1305" t="s">
        <v>4977</v>
      </c>
      <c r="Q551" s="1279" t="str">
        <f>_xlfn.XLOOKUP(P551,unique_list!F:F,unique_list!P:P)</f>
        <v>LINKED-X</v>
      </c>
      <c r="R551" s="1318" t="str">
        <f>_xlfn.XLOOKUP(P551,unique_list!F:F,unique_list!Q:Q)</f>
        <v>A-1.5-013</v>
      </c>
      <c r="W551" s="1364"/>
      <c r="X551" s="1364"/>
      <c r="Y551" s="1272">
        <f>O551-_xlfn.XLOOKUP(P551,'Section B - Private Patients'!T:T,'Section B - Private Patients'!K:K)</f>
        <v>0</v>
      </c>
      <c r="Z551" s="1212" t="str">
        <f t="shared" si="52"/>
        <v>B</v>
      </c>
    </row>
    <row r="552" spans="1:26" x14ac:dyDescent="0.25">
      <c r="A552" s="1429" t="s">
        <v>6180</v>
      </c>
      <c r="B552" s="1280"/>
      <c r="C552" s="1279" t="str">
        <f t="shared" si="49"/>
        <v>B</v>
      </c>
      <c r="D552" s="1279" t="s">
        <v>3091</v>
      </c>
      <c r="E552" s="1279" t="s">
        <v>2858</v>
      </c>
      <c r="F552" s="1279">
        <v>90006030</v>
      </c>
      <c r="G552" s="1328">
        <f t="shared" si="50"/>
        <v>45474</v>
      </c>
      <c r="H552" s="1328">
        <f t="shared" si="51"/>
        <v>45838</v>
      </c>
      <c r="I552" s="1342" t="s">
        <v>5665</v>
      </c>
      <c r="O552" s="1330">
        <f t="shared" si="48"/>
        <v>4066.55</v>
      </c>
      <c r="P552" s="1305" t="s">
        <v>4978</v>
      </c>
      <c r="Q552" s="1279" t="str">
        <f>_xlfn.XLOOKUP(P552,unique_list!F:F,unique_list!P:P)</f>
        <v>LINKED-X</v>
      </c>
      <c r="R552" s="1318" t="str">
        <f>_xlfn.XLOOKUP(P552,unique_list!F:F,unique_list!Q:Q)</f>
        <v>A-1.5-019</v>
      </c>
      <c r="W552" s="1364"/>
      <c r="X552" s="1364"/>
      <c r="Y552" s="1272">
        <f>O552-_xlfn.XLOOKUP(P552,'Section B - Private Patients'!T:T,'Section B - Private Patients'!K:K)</f>
        <v>0</v>
      </c>
      <c r="Z552" s="1212" t="str">
        <f t="shared" si="52"/>
        <v>B</v>
      </c>
    </row>
    <row r="553" spans="1:26" x14ac:dyDescent="0.25">
      <c r="A553" s="1429" t="s">
        <v>6180</v>
      </c>
      <c r="B553" s="1280"/>
      <c r="C553" s="1279" t="str">
        <f t="shared" si="49"/>
        <v>B</v>
      </c>
      <c r="D553" s="1279" t="s">
        <v>3092</v>
      </c>
      <c r="E553" s="1279" t="s">
        <v>2860</v>
      </c>
      <c r="F553" s="1279">
        <v>90007394</v>
      </c>
      <c r="G553" s="1328">
        <f t="shared" si="50"/>
        <v>45474</v>
      </c>
      <c r="H553" s="1328">
        <f t="shared" si="51"/>
        <v>45838</v>
      </c>
      <c r="I553" s="1342" t="s">
        <v>5665</v>
      </c>
      <c r="O553" s="1330">
        <f t="shared" si="48"/>
        <v>3879.1000000000004</v>
      </c>
      <c r="P553" s="1305" t="s">
        <v>4979</v>
      </c>
      <c r="Q553" s="1279" t="str">
        <f>_xlfn.XLOOKUP(P553,unique_list!F:F,unique_list!P:P)</f>
        <v>LINKED-X</v>
      </c>
      <c r="R553" s="1318" t="str">
        <f>_xlfn.XLOOKUP(P553,unique_list!F:F,unique_list!Q:Q)</f>
        <v>A-1.5-020</v>
      </c>
      <c r="W553" s="1364"/>
      <c r="X553" s="1364"/>
      <c r="Y553" s="1272">
        <f>O553-_xlfn.XLOOKUP(P553,'Section B - Private Patients'!T:T,'Section B - Private Patients'!K:K)</f>
        <v>0</v>
      </c>
      <c r="Z553" s="1212" t="str">
        <f t="shared" si="52"/>
        <v>B</v>
      </c>
    </row>
    <row r="554" spans="1:26" x14ac:dyDescent="0.25">
      <c r="A554" s="1429" t="s">
        <v>6180</v>
      </c>
      <c r="B554" s="1280"/>
      <c r="C554" s="1279" t="str">
        <f t="shared" si="49"/>
        <v>B</v>
      </c>
      <c r="D554" s="1279" t="s">
        <v>3093</v>
      </c>
      <c r="E554" s="1279" t="s">
        <v>2862</v>
      </c>
      <c r="F554" s="1279">
        <v>90006485</v>
      </c>
      <c r="G554" s="1328">
        <f t="shared" si="50"/>
        <v>45474</v>
      </c>
      <c r="H554" s="1328">
        <f t="shared" si="51"/>
        <v>45838</v>
      </c>
      <c r="I554" s="1342" t="s">
        <v>5665</v>
      </c>
      <c r="O554" s="1330">
        <f t="shared" si="48"/>
        <v>4066.55</v>
      </c>
      <c r="P554" s="1305" t="s">
        <v>4980</v>
      </c>
      <c r="Q554" s="1279" t="str">
        <f>_xlfn.XLOOKUP(P554,unique_list!F:F,unique_list!P:P)</f>
        <v>LINKED-X</v>
      </c>
      <c r="R554" s="1318" t="str">
        <f>_xlfn.XLOOKUP(P554,unique_list!F:F,unique_list!Q:Q)</f>
        <v>A-1.5-019</v>
      </c>
      <c r="W554" s="1364"/>
      <c r="X554" s="1364"/>
      <c r="Y554" s="1272">
        <f>O554-_xlfn.XLOOKUP(P554,'Section B - Private Patients'!T:T,'Section B - Private Patients'!K:K)</f>
        <v>0</v>
      </c>
      <c r="Z554" s="1212" t="str">
        <f t="shared" si="52"/>
        <v>B</v>
      </c>
    </row>
    <row r="555" spans="1:26" x14ac:dyDescent="0.25">
      <c r="A555" s="1429" t="s">
        <v>6180</v>
      </c>
      <c r="B555" s="1280"/>
      <c r="C555" s="1279" t="str">
        <f t="shared" si="49"/>
        <v>B</v>
      </c>
      <c r="D555" s="1279" t="s">
        <v>3094</v>
      </c>
      <c r="E555" s="1279" t="s">
        <v>2864</v>
      </c>
      <c r="F555" s="1279">
        <v>90007395</v>
      </c>
      <c r="G555" s="1328">
        <f t="shared" si="50"/>
        <v>45474</v>
      </c>
      <c r="H555" s="1328">
        <f t="shared" si="51"/>
        <v>45838</v>
      </c>
      <c r="I555" s="1342" t="s">
        <v>5665</v>
      </c>
      <c r="O555" s="1330">
        <f t="shared" si="48"/>
        <v>3879.1000000000004</v>
      </c>
      <c r="P555" s="1305" t="s">
        <v>4981</v>
      </c>
      <c r="Q555" s="1279" t="str">
        <f>_xlfn.XLOOKUP(P555,unique_list!F:F,unique_list!P:P)</f>
        <v>LINKED-X</v>
      </c>
      <c r="R555" s="1318" t="str">
        <f>_xlfn.XLOOKUP(P555,unique_list!F:F,unique_list!Q:Q)</f>
        <v>A-1.5-020</v>
      </c>
      <c r="W555" s="1364"/>
      <c r="X555" s="1364"/>
      <c r="Y555" s="1272">
        <f>O555-_xlfn.XLOOKUP(P555,'Section B - Private Patients'!T:T,'Section B - Private Patients'!K:K)</f>
        <v>0</v>
      </c>
      <c r="Z555" s="1212" t="str">
        <f t="shared" si="52"/>
        <v>B</v>
      </c>
    </row>
    <row r="556" spans="1:26" x14ac:dyDescent="0.25">
      <c r="A556" s="1429" t="s">
        <v>6180</v>
      </c>
      <c r="B556" s="1280"/>
      <c r="C556" s="1279" t="str">
        <f t="shared" si="49"/>
        <v>B</v>
      </c>
      <c r="D556" s="1279" t="s">
        <v>3095</v>
      </c>
      <c r="E556" s="1279" t="s">
        <v>2866</v>
      </c>
      <c r="F556" s="1279">
        <v>90005803</v>
      </c>
      <c r="G556" s="1328">
        <f t="shared" si="50"/>
        <v>45474</v>
      </c>
      <c r="H556" s="1328">
        <f t="shared" si="51"/>
        <v>45838</v>
      </c>
      <c r="I556" s="1342" t="s">
        <v>5665</v>
      </c>
      <c r="O556" s="1330">
        <f t="shared" si="48"/>
        <v>1247.1000000000001</v>
      </c>
      <c r="P556" s="1305" t="s">
        <v>4982</v>
      </c>
      <c r="Q556" s="1279" t="str">
        <f>_xlfn.XLOOKUP(P556,unique_list!F:F,unique_list!P:P)</f>
        <v>LINKED-X</v>
      </c>
      <c r="R556" s="1318" t="str">
        <f>_xlfn.XLOOKUP(P556,unique_list!F:F,unique_list!Q:Q)</f>
        <v>A-1.5-027</v>
      </c>
      <c r="W556" s="1364"/>
      <c r="X556" s="1364"/>
      <c r="Y556" s="1272">
        <f>O556-_xlfn.XLOOKUP(P556,'Section B - Private Patients'!T:T,'Section B - Private Patients'!K:K)</f>
        <v>0</v>
      </c>
      <c r="Z556" s="1212" t="str">
        <f t="shared" si="52"/>
        <v>B</v>
      </c>
    </row>
    <row r="557" spans="1:26" x14ac:dyDescent="0.25">
      <c r="A557" s="1429" t="s">
        <v>6180</v>
      </c>
      <c r="B557" s="1280"/>
      <c r="C557" s="1279" t="str">
        <f t="shared" si="49"/>
        <v>B</v>
      </c>
      <c r="D557" s="1279" t="s">
        <v>3096</v>
      </c>
      <c r="E557" s="1279" t="s">
        <v>2868</v>
      </c>
      <c r="F557" s="1279">
        <v>90007396</v>
      </c>
      <c r="G557" s="1328">
        <f t="shared" si="50"/>
        <v>45474</v>
      </c>
      <c r="H557" s="1328">
        <f t="shared" si="51"/>
        <v>45838</v>
      </c>
      <c r="I557" s="1342" t="s">
        <v>5665</v>
      </c>
      <c r="O557" s="1330">
        <f t="shared" si="48"/>
        <v>1069.5</v>
      </c>
      <c r="P557" s="1305" t="s">
        <v>4983</v>
      </c>
      <c r="Q557" s="1279" t="str">
        <f>_xlfn.XLOOKUP(P557,unique_list!F:F,unique_list!P:P)</f>
        <v>LINKED-X</v>
      </c>
      <c r="R557" s="1318" t="str">
        <f>_xlfn.XLOOKUP(P557,unique_list!F:F,unique_list!Q:Q)</f>
        <v>A-1.5-028</v>
      </c>
      <c r="W557" s="1364"/>
      <c r="X557" s="1364"/>
      <c r="Y557" s="1272">
        <f>O557-_xlfn.XLOOKUP(P557,'Section B - Private Patients'!T:T,'Section B - Private Patients'!K:K)</f>
        <v>0</v>
      </c>
      <c r="Z557" s="1212" t="str">
        <f t="shared" si="52"/>
        <v>B</v>
      </c>
    </row>
    <row r="558" spans="1:26" x14ac:dyDescent="0.25">
      <c r="A558" s="1429" t="s">
        <v>6180</v>
      </c>
      <c r="B558" s="1280"/>
      <c r="C558" s="1279" t="str">
        <f t="shared" si="49"/>
        <v>B</v>
      </c>
      <c r="D558" s="1279" t="s">
        <v>932</v>
      </c>
      <c r="E558" s="1279" t="s">
        <v>931</v>
      </c>
      <c r="F558" s="1279">
        <v>90007578</v>
      </c>
      <c r="G558" s="1328">
        <f t="shared" si="50"/>
        <v>45474</v>
      </c>
      <c r="H558" s="1328">
        <f t="shared" si="51"/>
        <v>45838</v>
      </c>
      <c r="I558" s="1342" t="s">
        <v>5665</v>
      </c>
      <c r="O558" s="1330">
        <f t="shared" si="48"/>
        <v>2510.5500000000002</v>
      </c>
      <c r="P558" s="1305" t="s">
        <v>4994</v>
      </c>
      <c r="Q558" s="1279" t="str">
        <f>_xlfn.XLOOKUP(P558,unique_list!F:F,unique_list!P:P)</f>
        <v>LINKED-X</v>
      </c>
      <c r="R558" s="1318" t="str">
        <f>_xlfn.XLOOKUP(P558,unique_list!F:F,unique_list!Q:Q)</f>
        <v>A-1.5-001</v>
      </c>
      <c r="W558" s="1364"/>
      <c r="X558" s="1364"/>
      <c r="Y558" s="1272">
        <f>O558-_xlfn.XLOOKUP(P558,'Section B - Private Patients'!T:T,'Section B - Private Patients'!K:K)</f>
        <v>0</v>
      </c>
      <c r="Z558" s="1212" t="str">
        <f t="shared" si="52"/>
        <v>B</v>
      </c>
    </row>
    <row r="559" spans="1:26" x14ac:dyDescent="0.25">
      <c r="A559" s="1429" t="s">
        <v>6180</v>
      </c>
      <c r="B559" s="1280"/>
      <c r="C559" s="1279" t="str">
        <f t="shared" si="49"/>
        <v>B</v>
      </c>
      <c r="D559" s="1279" t="s">
        <v>934</v>
      </c>
      <c r="E559" s="1279" t="s">
        <v>933</v>
      </c>
      <c r="F559" s="1279">
        <v>90006577</v>
      </c>
      <c r="G559" s="1328">
        <f t="shared" si="50"/>
        <v>45474</v>
      </c>
      <c r="H559" s="1328">
        <f t="shared" si="51"/>
        <v>45838</v>
      </c>
      <c r="I559" s="1342" t="s">
        <v>5665</v>
      </c>
      <c r="O559" s="1330">
        <f t="shared" si="48"/>
        <v>2121.5500000000002</v>
      </c>
      <c r="P559" s="1305" t="s">
        <v>4995</v>
      </c>
      <c r="Q559" s="1279" t="str">
        <f>_xlfn.XLOOKUP(P559,unique_list!F:F,unique_list!P:P)</f>
        <v>LINKED-X</v>
      </c>
      <c r="R559" s="1318" t="str">
        <f>_xlfn.XLOOKUP(P559,unique_list!F:F,unique_list!Q:Q)</f>
        <v>A-1.5-002</v>
      </c>
      <c r="W559" s="1364"/>
      <c r="X559" s="1364"/>
      <c r="Y559" s="1272">
        <f>O559-_xlfn.XLOOKUP(P559,'Section B - Private Patients'!T:T,'Section B - Private Patients'!K:K)</f>
        <v>0</v>
      </c>
      <c r="Z559" s="1212" t="str">
        <f t="shared" si="52"/>
        <v>B</v>
      </c>
    </row>
    <row r="560" spans="1:26" x14ac:dyDescent="0.25">
      <c r="A560" s="1429" t="s">
        <v>6180</v>
      </c>
      <c r="B560" s="1280"/>
      <c r="C560" s="1279" t="str">
        <f t="shared" si="49"/>
        <v>B</v>
      </c>
      <c r="D560" s="1279" t="s">
        <v>936</v>
      </c>
      <c r="E560" s="1279" t="s">
        <v>935</v>
      </c>
      <c r="F560" s="1279">
        <v>90007579</v>
      </c>
      <c r="G560" s="1328">
        <f t="shared" si="50"/>
        <v>45474</v>
      </c>
      <c r="H560" s="1328">
        <f t="shared" si="51"/>
        <v>45838</v>
      </c>
      <c r="I560" s="1342" t="s">
        <v>5665</v>
      </c>
      <c r="O560" s="1330">
        <f t="shared" si="48"/>
        <v>4339.55</v>
      </c>
      <c r="P560" s="1305" t="s">
        <v>4996</v>
      </c>
      <c r="Q560" s="1279" t="str">
        <f>_xlfn.XLOOKUP(P560,unique_list!F:F,unique_list!P:P)</f>
        <v>LINKED-X</v>
      </c>
      <c r="R560" s="1318" t="str">
        <f>_xlfn.XLOOKUP(P560,unique_list!F:F,unique_list!Q:Q)</f>
        <v>A-1.5-009</v>
      </c>
      <c r="W560" s="1364"/>
      <c r="X560" s="1364"/>
      <c r="Y560" s="1272">
        <f>O560-_xlfn.XLOOKUP(P560,'Section B - Private Patients'!T:T,'Section B - Private Patients'!K:K)</f>
        <v>0</v>
      </c>
      <c r="Z560" s="1212" t="str">
        <f t="shared" si="52"/>
        <v>B</v>
      </c>
    </row>
    <row r="561" spans="1:26" x14ac:dyDescent="0.25">
      <c r="A561" s="1429" t="s">
        <v>6180</v>
      </c>
      <c r="B561" s="1280"/>
      <c r="C561" s="1279" t="str">
        <f t="shared" si="49"/>
        <v>B</v>
      </c>
      <c r="D561" s="1279" t="s">
        <v>938</v>
      </c>
      <c r="E561" s="1279" t="s">
        <v>937</v>
      </c>
      <c r="F561" s="1279">
        <v>90005826</v>
      </c>
      <c r="G561" s="1328">
        <f t="shared" si="50"/>
        <v>45474</v>
      </c>
      <c r="H561" s="1328">
        <f t="shared" si="51"/>
        <v>45838</v>
      </c>
      <c r="I561" s="1342" t="s">
        <v>5665</v>
      </c>
      <c r="O561" s="1330">
        <f t="shared" si="48"/>
        <v>3985.9</v>
      </c>
      <c r="P561" s="1305" t="s">
        <v>4997</v>
      </c>
      <c r="Q561" s="1279" t="str">
        <f>_xlfn.XLOOKUP(P561,unique_list!F:F,unique_list!P:P)</f>
        <v>LINKED-X</v>
      </c>
      <c r="R561" s="1318" t="str">
        <f>_xlfn.XLOOKUP(P561,unique_list!F:F,unique_list!Q:Q)</f>
        <v>A-1.5-004</v>
      </c>
      <c r="W561" s="1364"/>
      <c r="X561" s="1364"/>
      <c r="Y561" s="1272">
        <f>O561-_xlfn.XLOOKUP(P561,'Section B - Private Patients'!T:T,'Section B - Private Patients'!K:K)</f>
        <v>0</v>
      </c>
      <c r="Z561" s="1212" t="str">
        <f t="shared" si="52"/>
        <v>B</v>
      </c>
    </row>
    <row r="562" spans="1:26" x14ac:dyDescent="0.25">
      <c r="A562" s="1429" t="s">
        <v>6180</v>
      </c>
      <c r="B562" s="1280"/>
      <c r="C562" s="1279" t="str">
        <f t="shared" si="49"/>
        <v>B</v>
      </c>
      <c r="D562" s="1279" t="s">
        <v>940</v>
      </c>
      <c r="E562" s="1279" t="s">
        <v>939</v>
      </c>
      <c r="F562" s="1279">
        <v>90007580</v>
      </c>
      <c r="G562" s="1328">
        <f t="shared" si="50"/>
        <v>45474</v>
      </c>
      <c r="H562" s="1328">
        <f t="shared" si="51"/>
        <v>45838</v>
      </c>
      <c r="I562" s="1342" t="s">
        <v>5665</v>
      </c>
      <c r="O562" s="1330">
        <f t="shared" si="48"/>
        <v>1179.8</v>
      </c>
      <c r="P562" s="1305" t="s">
        <v>4998</v>
      </c>
      <c r="Q562" s="1279" t="str">
        <f>_xlfn.XLOOKUP(P562,unique_list!F:F,unique_list!P:P)</f>
        <v>LINKED-X</v>
      </c>
      <c r="R562" s="1318" t="str">
        <f>_xlfn.XLOOKUP(P562,unique_list!F:F,unique_list!Q:Q)</f>
        <v>A-1.5-011</v>
      </c>
      <c r="W562" s="1364"/>
      <c r="X562" s="1364"/>
      <c r="Y562" s="1272">
        <f>O562-_xlfn.XLOOKUP(P562,'Section B - Private Patients'!T:T,'Section B - Private Patients'!K:K)</f>
        <v>0</v>
      </c>
      <c r="Z562" s="1212" t="str">
        <f t="shared" si="52"/>
        <v>B</v>
      </c>
    </row>
    <row r="563" spans="1:26" x14ac:dyDescent="0.25">
      <c r="A563" s="1429" t="s">
        <v>6180</v>
      </c>
      <c r="B563" s="1280"/>
      <c r="C563" s="1279" t="str">
        <f t="shared" si="49"/>
        <v>B</v>
      </c>
      <c r="D563" s="1279" t="s">
        <v>942</v>
      </c>
      <c r="E563" s="1279" t="s">
        <v>941</v>
      </c>
      <c r="F563" s="1279">
        <v>90006578</v>
      </c>
      <c r="G563" s="1328">
        <f t="shared" si="50"/>
        <v>45474</v>
      </c>
      <c r="H563" s="1328">
        <f t="shared" si="51"/>
        <v>45838</v>
      </c>
      <c r="I563" s="1342" t="s">
        <v>5665</v>
      </c>
      <c r="O563" s="1330">
        <f t="shared" si="48"/>
        <v>1179.8</v>
      </c>
      <c r="P563" s="1305" t="s">
        <v>4999</v>
      </c>
      <c r="Q563" s="1279" t="str">
        <f>_xlfn.XLOOKUP(P563,unique_list!F:F,unique_list!P:P)</f>
        <v>LINKED-X</v>
      </c>
      <c r="R563" s="1318" t="str">
        <f>_xlfn.XLOOKUP(P563,unique_list!F:F,unique_list!Q:Q)</f>
        <v>A-1.5-011</v>
      </c>
      <c r="W563" s="1364"/>
      <c r="X563" s="1364"/>
      <c r="Y563" s="1272">
        <f>O563-_xlfn.XLOOKUP(P563,'Section B - Private Patients'!T:T,'Section B - Private Patients'!K:K)</f>
        <v>0</v>
      </c>
      <c r="Z563" s="1212" t="str">
        <f t="shared" si="52"/>
        <v>B</v>
      </c>
    </row>
    <row r="564" spans="1:26" x14ac:dyDescent="0.25">
      <c r="A564" s="1429" t="s">
        <v>6180</v>
      </c>
      <c r="B564" s="1280"/>
      <c r="C564" s="1279" t="str">
        <f t="shared" si="49"/>
        <v>B</v>
      </c>
      <c r="D564" s="1279" t="s">
        <v>944</v>
      </c>
      <c r="E564" s="1279" t="s">
        <v>943</v>
      </c>
      <c r="F564" s="1279">
        <v>90007581</v>
      </c>
      <c r="G564" s="1328">
        <f t="shared" si="50"/>
        <v>45474</v>
      </c>
      <c r="H564" s="1328">
        <f t="shared" si="51"/>
        <v>45838</v>
      </c>
      <c r="I564" s="1342" t="s">
        <v>5665</v>
      </c>
      <c r="O564" s="1330">
        <f t="shared" si="48"/>
        <v>4066.55</v>
      </c>
      <c r="P564" s="1305" t="s">
        <v>5000</v>
      </c>
      <c r="Q564" s="1279" t="str">
        <f>_xlfn.XLOOKUP(P564,unique_list!F:F,unique_list!P:P)</f>
        <v>LINKED-X</v>
      </c>
      <c r="R564" s="1318" t="str">
        <f>_xlfn.XLOOKUP(P564,unique_list!F:F,unique_list!Q:Q)</f>
        <v>A-1.5-019</v>
      </c>
      <c r="W564" s="1364"/>
      <c r="X564" s="1364"/>
      <c r="Y564" s="1272">
        <f>O564-_xlfn.XLOOKUP(P564,'Section B - Private Patients'!T:T,'Section B - Private Patients'!K:K)</f>
        <v>0</v>
      </c>
      <c r="Z564" s="1212" t="str">
        <f t="shared" si="52"/>
        <v>B</v>
      </c>
    </row>
    <row r="565" spans="1:26" x14ac:dyDescent="0.25">
      <c r="A565" s="1429" t="s">
        <v>6180</v>
      </c>
      <c r="B565" s="1280"/>
      <c r="C565" s="1279" t="str">
        <f t="shared" si="49"/>
        <v>B</v>
      </c>
      <c r="D565" s="1279" t="s">
        <v>946</v>
      </c>
      <c r="E565" s="1279" t="s">
        <v>945</v>
      </c>
      <c r="F565" s="1279">
        <v>90006077</v>
      </c>
      <c r="G565" s="1328">
        <f t="shared" si="50"/>
        <v>45474</v>
      </c>
      <c r="H565" s="1328">
        <f t="shared" si="51"/>
        <v>45838</v>
      </c>
      <c r="I565" s="1342" t="s">
        <v>5665</v>
      </c>
      <c r="O565" s="1330">
        <f t="shared" si="48"/>
        <v>3879.1000000000004</v>
      </c>
      <c r="P565" s="1305" t="s">
        <v>5001</v>
      </c>
      <c r="Q565" s="1279" t="str">
        <f>_xlfn.XLOOKUP(P565,unique_list!F:F,unique_list!P:P)</f>
        <v>LINKED-X</v>
      </c>
      <c r="R565" s="1318" t="str">
        <f>_xlfn.XLOOKUP(P565,unique_list!F:F,unique_list!Q:Q)</f>
        <v>A-1.5-020</v>
      </c>
      <c r="W565" s="1364"/>
      <c r="X565" s="1364"/>
      <c r="Y565" s="1272">
        <f>O565-_xlfn.XLOOKUP(P565,'Section B - Private Patients'!T:T,'Section B - Private Patients'!K:K)</f>
        <v>0</v>
      </c>
      <c r="Z565" s="1212" t="str">
        <f t="shared" si="52"/>
        <v>B</v>
      </c>
    </row>
    <row r="566" spans="1:26" x14ac:dyDescent="0.25">
      <c r="A566" s="1429" t="s">
        <v>6180</v>
      </c>
      <c r="B566" s="1280"/>
      <c r="C566" s="1279" t="str">
        <f t="shared" si="49"/>
        <v>B</v>
      </c>
      <c r="D566" s="1279" t="s">
        <v>948</v>
      </c>
      <c r="E566" s="1279" t="s">
        <v>947</v>
      </c>
      <c r="F566" s="1279">
        <v>90007582</v>
      </c>
      <c r="G566" s="1328">
        <f t="shared" si="50"/>
        <v>45474</v>
      </c>
      <c r="H566" s="1328">
        <f t="shared" si="51"/>
        <v>45838</v>
      </c>
      <c r="I566" s="1342" t="s">
        <v>5665</v>
      </c>
      <c r="O566" s="1330">
        <f t="shared" si="48"/>
        <v>4066.55</v>
      </c>
      <c r="P566" s="1305" t="s">
        <v>5002</v>
      </c>
      <c r="Q566" s="1279" t="str">
        <f>_xlfn.XLOOKUP(P566,unique_list!F:F,unique_list!P:P)</f>
        <v>LINKED-X</v>
      </c>
      <c r="R566" s="1318" t="str">
        <f>_xlfn.XLOOKUP(P566,unique_list!F:F,unique_list!Q:Q)</f>
        <v>A-1.5-019</v>
      </c>
      <c r="W566" s="1364"/>
      <c r="X566" s="1364"/>
      <c r="Y566" s="1272">
        <f>O566-_xlfn.XLOOKUP(P566,'Section B - Private Patients'!T:T,'Section B - Private Patients'!K:K)</f>
        <v>0</v>
      </c>
      <c r="Z566" s="1212" t="str">
        <f t="shared" si="52"/>
        <v>B</v>
      </c>
    </row>
    <row r="567" spans="1:26" x14ac:dyDescent="0.25">
      <c r="A567" s="1429" t="s">
        <v>6180</v>
      </c>
      <c r="B567" s="1280"/>
      <c r="C567" s="1279" t="str">
        <f t="shared" si="49"/>
        <v>B</v>
      </c>
      <c r="D567" s="1279" t="s">
        <v>950</v>
      </c>
      <c r="E567" s="1279" t="s">
        <v>949</v>
      </c>
      <c r="F567" s="1279">
        <v>90006579</v>
      </c>
      <c r="G567" s="1328">
        <f t="shared" si="50"/>
        <v>45474</v>
      </c>
      <c r="H567" s="1328">
        <f t="shared" si="51"/>
        <v>45838</v>
      </c>
      <c r="I567" s="1342" t="s">
        <v>5665</v>
      </c>
      <c r="O567" s="1330">
        <f t="shared" si="48"/>
        <v>3879.1000000000004</v>
      </c>
      <c r="P567" s="1305" t="s">
        <v>5003</v>
      </c>
      <c r="Q567" s="1279" t="str">
        <f>_xlfn.XLOOKUP(P567,unique_list!F:F,unique_list!P:P)</f>
        <v>LINKED-X</v>
      </c>
      <c r="R567" s="1318" t="str">
        <f>_xlfn.XLOOKUP(P567,unique_list!F:F,unique_list!Q:Q)</f>
        <v>A-1.5-020</v>
      </c>
      <c r="W567" s="1364"/>
      <c r="X567" s="1364"/>
      <c r="Y567" s="1272">
        <f>O567-_xlfn.XLOOKUP(P567,'Section B - Private Patients'!T:T,'Section B - Private Patients'!K:K)</f>
        <v>0</v>
      </c>
      <c r="Z567" s="1212" t="str">
        <f t="shared" si="52"/>
        <v>B</v>
      </c>
    </row>
    <row r="568" spans="1:26" x14ac:dyDescent="0.25">
      <c r="A568" s="1429" t="s">
        <v>6180</v>
      </c>
      <c r="B568" s="1280"/>
      <c r="C568" s="1279" t="str">
        <f t="shared" si="49"/>
        <v>B</v>
      </c>
      <c r="D568" s="1279" t="s">
        <v>1004</v>
      </c>
      <c r="E568" s="1279" t="s">
        <v>1003</v>
      </c>
      <c r="F568" s="1279">
        <v>90006486</v>
      </c>
      <c r="G568" s="1328">
        <f t="shared" si="50"/>
        <v>45474</v>
      </c>
      <c r="H568" s="1328">
        <f t="shared" si="51"/>
        <v>45838</v>
      </c>
      <c r="I568" s="1342" t="s">
        <v>5665</v>
      </c>
      <c r="O568" s="1330">
        <f t="shared" si="48"/>
        <v>2510.5500000000002</v>
      </c>
      <c r="P568" s="1305" t="s">
        <v>5006</v>
      </c>
      <c r="Q568" s="1279" t="str">
        <f>_xlfn.XLOOKUP(P568,unique_list!F:F,unique_list!P:P)</f>
        <v>LINKED-X</v>
      </c>
      <c r="R568" s="1318" t="str">
        <f>_xlfn.XLOOKUP(P568,unique_list!F:F,unique_list!Q:Q)</f>
        <v>A-1.5-001</v>
      </c>
      <c r="W568" s="1364"/>
      <c r="X568" s="1364"/>
      <c r="Y568" s="1272">
        <f>O568-_xlfn.XLOOKUP(P568,'Section B - Private Patients'!T:T,'Section B - Private Patients'!K:K)</f>
        <v>0</v>
      </c>
      <c r="Z568" s="1212" t="str">
        <f t="shared" si="52"/>
        <v>B</v>
      </c>
    </row>
    <row r="569" spans="1:26" x14ac:dyDescent="0.25">
      <c r="A569" s="1429" t="s">
        <v>6180</v>
      </c>
      <c r="B569" s="1280"/>
      <c r="C569" s="1279" t="str">
        <f t="shared" si="49"/>
        <v>B</v>
      </c>
      <c r="D569" s="1279" t="s">
        <v>1006</v>
      </c>
      <c r="E569" s="1279" t="s">
        <v>1005</v>
      </c>
      <c r="F569" s="1279">
        <v>90007397</v>
      </c>
      <c r="G569" s="1328">
        <f t="shared" si="50"/>
        <v>45474</v>
      </c>
      <c r="H569" s="1328">
        <f t="shared" si="51"/>
        <v>45838</v>
      </c>
      <c r="I569" s="1342" t="s">
        <v>5665</v>
      </c>
      <c r="O569" s="1330">
        <f t="shared" si="48"/>
        <v>2121.5500000000002</v>
      </c>
      <c r="P569" s="1305" t="s">
        <v>5007</v>
      </c>
      <c r="Q569" s="1279" t="str">
        <f>_xlfn.XLOOKUP(P569,unique_list!F:F,unique_list!P:P)</f>
        <v>LINKED-X</v>
      </c>
      <c r="R569" s="1318" t="str">
        <f>_xlfn.XLOOKUP(P569,unique_list!F:F,unique_list!Q:Q)</f>
        <v>A-1.5-002</v>
      </c>
      <c r="W569" s="1364"/>
      <c r="X569" s="1364"/>
      <c r="Y569" s="1272">
        <f>O569-_xlfn.XLOOKUP(P569,'Section B - Private Patients'!T:T,'Section B - Private Patients'!K:K)</f>
        <v>0</v>
      </c>
      <c r="Z569" s="1212" t="str">
        <f t="shared" si="52"/>
        <v>B</v>
      </c>
    </row>
    <row r="570" spans="1:26" x14ac:dyDescent="0.25">
      <c r="A570" s="1429" t="s">
        <v>6180</v>
      </c>
      <c r="B570" s="1280"/>
      <c r="C570" s="1279" t="str">
        <f t="shared" si="49"/>
        <v>B</v>
      </c>
      <c r="D570" s="1279" t="s">
        <v>1008</v>
      </c>
      <c r="E570" s="1279" t="s">
        <v>1007</v>
      </c>
      <c r="F570" s="1279">
        <v>90006031</v>
      </c>
      <c r="G570" s="1328">
        <f t="shared" si="50"/>
        <v>45474</v>
      </c>
      <c r="H570" s="1328">
        <f t="shared" si="51"/>
        <v>45838</v>
      </c>
      <c r="I570" s="1342" t="s">
        <v>5665</v>
      </c>
      <c r="O570" s="1330">
        <f t="shared" si="48"/>
        <v>4339.55</v>
      </c>
      <c r="P570" s="1305" t="s">
        <v>5008</v>
      </c>
      <c r="Q570" s="1279" t="str">
        <f>_xlfn.XLOOKUP(P570,unique_list!F:F,unique_list!P:P)</f>
        <v>LINKED-X</v>
      </c>
      <c r="R570" s="1318" t="str">
        <f>_xlfn.XLOOKUP(P570,unique_list!F:F,unique_list!Q:Q)</f>
        <v>A-1.5-009</v>
      </c>
      <c r="W570" s="1364"/>
      <c r="X570" s="1364"/>
      <c r="Y570" s="1272">
        <f>O570-_xlfn.XLOOKUP(P570,'Section B - Private Patients'!T:T,'Section B - Private Patients'!K:K)</f>
        <v>0</v>
      </c>
      <c r="Z570" s="1212" t="str">
        <f t="shared" si="52"/>
        <v>B</v>
      </c>
    </row>
    <row r="571" spans="1:26" x14ac:dyDescent="0.25">
      <c r="A571" s="1429" t="s">
        <v>6180</v>
      </c>
      <c r="B571" s="1280"/>
      <c r="C571" s="1279" t="str">
        <f t="shared" si="49"/>
        <v>B</v>
      </c>
      <c r="D571" s="1279" t="s">
        <v>1010</v>
      </c>
      <c r="E571" s="1279" t="s">
        <v>1009</v>
      </c>
      <c r="F571" s="1279">
        <v>90007398</v>
      </c>
      <c r="G571" s="1328">
        <f t="shared" si="50"/>
        <v>45474</v>
      </c>
      <c r="H571" s="1328">
        <f t="shared" si="51"/>
        <v>45838</v>
      </c>
      <c r="I571" s="1342" t="s">
        <v>5665</v>
      </c>
      <c r="O571" s="1330">
        <f t="shared" si="48"/>
        <v>3985.9</v>
      </c>
      <c r="P571" s="1305" t="s">
        <v>5009</v>
      </c>
      <c r="Q571" s="1279" t="str">
        <f>_xlfn.XLOOKUP(P571,unique_list!F:F,unique_list!P:P)</f>
        <v>LINKED-X</v>
      </c>
      <c r="R571" s="1318" t="str">
        <f>_xlfn.XLOOKUP(P571,unique_list!F:F,unique_list!Q:Q)</f>
        <v>A-1.5-004</v>
      </c>
      <c r="W571" s="1364"/>
      <c r="X571" s="1364"/>
      <c r="Y571" s="1272">
        <f>O571-_xlfn.XLOOKUP(P571,'Section B - Private Patients'!T:T,'Section B - Private Patients'!K:K)</f>
        <v>0</v>
      </c>
      <c r="Z571" s="1212" t="str">
        <f t="shared" si="52"/>
        <v>B</v>
      </c>
    </row>
    <row r="572" spans="1:26" x14ac:dyDescent="0.25">
      <c r="A572" s="1429" t="s">
        <v>6180</v>
      </c>
      <c r="B572" s="1280"/>
      <c r="C572" s="1279" t="str">
        <f t="shared" si="49"/>
        <v>B</v>
      </c>
      <c r="D572" s="1279" t="s">
        <v>1012</v>
      </c>
      <c r="E572" s="1279" t="s">
        <v>1011</v>
      </c>
      <c r="F572" s="1279">
        <v>90006487</v>
      </c>
      <c r="G572" s="1328">
        <f t="shared" si="50"/>
        <v>45474</v>
      </c>
      <c r="H572" s="1328">
        <f t="shared" si="51"/>
        <v>45838</v>
      </c>
      <c r="I572" s="1342" t="s">
        <v>5665</v>
      </c>
      <c r="O572" s="1330">
        <f t="shared" si="48"/>
        <v>1179.8</v>
      </c>
      <c r="P572" s="1305" t="s">
        <v>5010</v>
      </c>
      <c r="Q572" s="1279" t="str">
        <f>_xlfn.XLOOKUP(P572,unique_list!F:F,unique_list!P:P)</f>
        <v>LINKED-X</v>
      </c>
      <c r="R572" s="1318" t="str">
        <f>_xlfn.XLOOKUP(P572,unique_list!F:F,unique_list!Q:Q)</f>
        <v>A-1.5-011</v>
      </c>
      <c r="W572" s="1364"/>
      <c r="X572" s="1364"/>
      <c r="Y572" s="1272">
        <f>O572-_xlfn.XLOOKUP(P572,'Section B - Private Patients'!T:T,'Section B - Private Patients'!K:K)</f>
        <v>0</v>
      </c>
      <c r="Z572" s="1212" t="str">
        <f t="shared" si="52"/>
        <v>B</v>
      </c>
    </row>
    <row r="573" spans="1:26" x14ac:dyDescent="0.25">
      <c r="A573" s="1429" t="s">
        <v>6180</v>
      </c>
      <c r="B573" s="1280"/>
      <c r="C573" s="1279" t="str">
        <f t="shared" si="49"/>
        <v>B</v>
      </c>
      <c r="D573" s="1279" t="s">
        <v>1014</v>
      </c>
      <c r="E573" s="1279" t="s">
        <v>1013</v>
      </c>
      <c r="F573" s="1279">
        <v>90007399</v>
      </c>
      <c r="G573" s="1328">
        <f t="shared" si="50"/>
        <v>45474</v>
      </c>
      <c r="H573" s="1328">
        <f t="shared" si="51"/>
        <v>45838</v>
      </c>
      <c r="I573" s="1342" t="s">
        <v>5665</v>
      </c>
      <c r="O573" s="1330">
        <f t="shared" si="48"/>
        <v>1179.8</v>
      </c>
      <c r="P573" s="1305" t="s">
        <v>5011</v>
      </c>
      <c r="Q573" s="1279" t="str">
        <f>_xlfn.XLOOKUP(P573,unique_list!F:F,unique_list!P:P)</f>
        <v>LINKED-X</v>
      </c>
      <c r="R573" s="1318" t="str">
        <f>_xlfn.XLOOKUP(P573,unique_list!F:F,unique_list!Q:Q)</f>
        <v>A-1.5-011</v>
      </c>
      <c r="W573" s="1364"/>
      <c r="X573" s="1364"/>
      <c r="Y573" s="1272">
        <f>O573-_xlfn.XLOOKUP(P573,'Section B - Private Patients'!T:T,'Section B - Private Patients'!K:K)</f>
        <v>0</v>
      </c>
      <c r="Z573" s="1212" t="str">
        <f t="shared" si="52"/>
        <v>B</v>
      </c>
    </row>
    <row r="574" spans="1:26" x14ac:dyDescent="0.25">
      <c r="A574" s="1429" t="s">
        <v>6180</v>
      </c>
      <c r="B574" s="1280"/>
      <c r="C574" s="1279" t="str">
        <f t="shared" si="49"/>
        <v>B</v>
      </c>
      <c r="D574" s="1279" t="s">
        <v>1016</v>
      </c>
      <c r="E574" s="1279" t="s">
        <v>1015</v>
      </c>
      <c r="F574" s="1279">
        <v>90005604</v>
      </c>
      <c r="G574" s="1328">
        <f t="shared" si="50"/>
        <v>45474</v>
      </c>
      <c r="H574" s="1328">
        <f t="shared" si="51"/>
        <v>45838</v>
      </c>
      <c r="I574" s="1342" t="s">
        <v>5665</v>
      </c>
      <c r="O574" s="1330">
        <f t="shared" si="48"/>
        <v>4066.55</v>
      </c>
      <c r="P574" s="1305" t="s">
        <v>5012</v>
      </c>
      <c r="Q574" s="1279" t="str">
        <f>_xlfn.XLOOKUP(P574,unique_list!F:F,unique_list!P:P)</f>
        <v>LINKED-X</v>
      </c>
      <c r="R574" s="1318" t="str">
        <f>_xlfn.XLOOKUP(P574,unique_list!F:F,unique_list!Q:Q)</f>
        <v>A-1.5-019</v>
      </c>
      <c r="W574" s="1364"/>
      <c r="X574" s="1364"/>
      <c r="Y574" s="1272">
        <f>O574-_xlfn.XLOOKUP(P574,'Section B - Private Patients'!T:T,'Section B - Private Patients'!K:K)</f>
        <v>0</v>
      </c>
      <c r="Z574" s="1212" t="str">
        <f t="shared" si="52"/>
        <v>B</v>
      </c>
    </row>
    <row r="575" spans="1:26" x14ac:dyDescent="0.25">
      <c r="A575" s="1429" t="s">
        <v>6180</v>
      </c>
      <c r="B575" s="1280"/>
      <c r="C575" s="1279" t="str">
        <f t="shared" si="49"/>
        <v>B</v>
      </c>
      <c r="D575" s="1279" t="s">
        <v>1018</v>
      </c>
      <c r="E575" s="1279" t="s">
        <v>1017</v>
      </c>
      <c r="F575" s="1279">
        <v>90007647</v>
      </c>
      <c r="G575" s="1328">
        <f t="shared" si="50"/>
        <v>45474</v>
      </c>
      <c r="H575" s="1328">
        <f t="shared" si="51"/>
        <v>45838</v>
      </c>
      <c r="I575" s="1342" t="s">
        <v>5665</v>
      </c>
      <c r="O575" s="1330">
        <f t="shared" si="48"/>
        <v>3879.1000000000004</v>
      </c>
      <c r="P575" s="1305" t="s">
        <v>5013</v>
      </c>
      <c r="Q575" s="1279" t="str">
        <f>_xlfn.XLOOKUP(P575,unique_list!F:F,unique_list!P:P)</f>
        <v>LINKED-X</v>
      </c>
      <c r="R575" s="1318" t="str">
        <f>_xlfn.XLOOKUP(P575,unique_list!F:F,unique_list!Q:Q)</f>
        <v>A-1.5-020</v>
      </c>
      <c r="W575" s="1364"/>
      <c r="X575" s="1364"/>
      <c r="Y575" s="1272">
        <f>O575-_xlfn.XLOOKUP(P575,'Section B - Private Patients'!T:T,'Section B - Private Patients'!K:K)</f>
        <v>0</v>
      </c>
      <c r="Z575" s="1212" t="str">
        <f t="shared" si="52"/>
        <v>B</v>
      </c>
    </row>
    <row r="576" spans="1:26" x14ac:dyDescent="0.25">
      <c r="A576" s="1429" t="s">
        <v>6180</v>
      </c>
      <c r="B576" s="1280"/>
      <c r="C576" s="1279" t="str">
        <f t="shared" si="49"/>
        <v>B</v>
      </c>
      <c r="D576" s="1279" t="s">
        <v>1020</v>
      </c>
      <c r="E576" s="1279" t="s">
        <v>1019</v>
      </c>
      <c r="F576" s="1279">
        <v>90007400</v>
      </c>
      <c r="G576" s="1328">
        <f t="shared" si="50"/>
        <v>45474</v>
      </c>
      <c r="H576" s="1328">
        <f t="shared" si="51"/>
        <v>45838</v>
      </c>
      <c r="I576" s="1342" t="s">
        <v>5665</v>
      </c>
      <c r="O576" s="1330">
        <f t="shared" si="48"/>
        <v>4066.55</v>
      </c>
      <c r="P576" s="1305" t="s">
        <v>5014</v>
      </c>
      <c r="Q576" s="1279" t="str">
        <f>_xlfn.XLOOKUP(P576,unique_list!F:F,unique_list!P:P)</f>
        <v>LINKED-X</v>
      </c>
      <c r="R576" s="1318" t="str">
        <f>_xlfn.XLOOKUP(P576,unique_list!F:F,unique_list!Q:Q)</f>
        <v>A-1.5-019</v>
      </c>
      <c r="W576" s="1364"/>
      <c r="X576" s="1364"/>
      <c r="Y576" s="1272">
        <f>O576-_xlfn.XLOOKUP(P576,'Section B - Private Patients'!T:T,'Section B - Private Patients'!K:K)</f>
        <v>0</v>
      </c>
      <c r="Z576" s="1212" t="str">
        <f t="shared" si="52"/>
        <v>B</v>
      </c>
    </row>
    <row r="577" spans="1:26" x14ac:dyDescent="0.25">
      <c r="A577" s="1429" t="s">
        <v>6180</v>
      </c>
      <c r="B577" s="1280"/>
      <c r="C577" s="1279" t="str">
        <f t="shared" si="49"/>
        <v>B</v>
      </c>
      <c r="D577" s="1279" t="s">
        <v>1022</v>
      </c>
      <c r="E577" s="1279" t="s">
        <v>1021</v>
      </c>
      <c r="F577" s="1279">
        <v>90006488</v>
      </c>
      <c r="G577" s="1328">
        <f t="shared" si="50"/>
        <v>45474</v>
      </c>
      <c r="H577" s="1328">
        <f t="shared" si="51"/>
        <v>45838</v>
      </c>
      <c r="I577" s="1342" t="s">
        <v>5665</v>
      </c>
      <c r="O577" s="1330">
        <f t="shared" si="48"/>
        <v>3879.1000000000004</v>
      </c>
      <c r="P577" s="1305" t="s">
        <v>5015</v>
      </c>
      <c r="Q577" s="1279" t="str">
        <f>_xlfn.XLOOKUP(P577,unique_list!F:F,unique_list!P:P)</f>
        <v>LINKED-X</v>
      </c>
      <c r="R577" s="1318" t="str">
        <f>_xlfn.XLOOKUP(P577,unique_list!F:F,unique_list!Q:Q)</f>
        <v>A-1.5-020</v>
      </c>
      <c r="W577" s="1364"/>
      <c r="X577" s="1364"/>
      <c r="Y577" s="1272">
        <f>O577-_xlfn.XLOOKUP(P577,'Section B - Private Patients'!T:T,'Section B - Private Patients'!K:K)</f>
        <v>0</v>
      </c>
      <c r="Z577" s="1212" t="str">
        <f t="shared" si="52"/>
        <v>B</v>
      </c>
    </row>
    <row r="578" spans="1:26" x14ac:dyDescent="0.25">
      <c r="A578" s="1429" t="s">
        <v>6180</v>
      </c>
      <c r="B578" s="1280"/>
      <c r="C578" s="1279" t="str">
        <f t="shared" si="49"/>
        <v>B</v>
      </c>
      <c r="D578" s="1279" t="s">
        <v>1064</v>
      </c>
      <c r="E578" s="1279" t="s">
        <v>1063</v>
      </c>
      <c r="F578" s="1279">
        <v>90007401</v>
      </c>
      <c r="G578" s="1328">
        <f t="shared" si="50"/>
        <v>45474</v>
      </c>
      <c r="H578" s="1328">
        <f t="shared" si="51"/>
        <v>45838</v>
      </c>
      <c r="I578" s="1342" t="s">
        <v>5665</v>
      </c>
      <c r="O578" s="1330">
        <f t="shared" si="48"/>
        <v>2510.5500000000002</v>
      </c>
      <c r="P578" s="1305" t="s">
        <v>5016</v>
      </c>
      <c r="Q578" s="1279" t="str">
        <f>_xlfn.XLOOKUP(P578,unique_list!F:F,unique_list!P:P)</f>
        <v>LINKED-X</v>
      </c>
      <c r="R578" s="1318" t="str">
        <f>_xlfn.XLOOKUP(P578,unique_list!F:F,unique_list!Q:Q)</f>
        <v>A-1.5-001</v>
      </c>
      <c r="W578" s="1364"/>
      <c r="X578" s="1364"/>
      <c r="Y578" s="1272">
        <f>O578-_xlfn.XLOOKUP(P578,'Section B - Private Patients'!T:T,'Section B - Private Patients'!K:K)</f>
        <v>0</v>
      </c>
      <c r="Z578" s="1212" t="str">
        <f t="shared" si="52"/>
        <v>B</v>
      </c>
    </row>
    <row r="579" spans="1:26" x14ac:dyDescent="0.25">
      <c r="A579" s="1429" t="s">
        <v>6180</v>
      </c>
      <c r="B579" s="1280"/>
      <c r="C579" s="1279" t="str">
        <f t="shared" si="49"/>
        <v>B</v>
      </c>
      <c r="D579" s="1279" t="s">
        <v>1066</v>
      </c>
      <c r="E579" s="1279" t="s">
        <v>1065</v>
      </c>
      <c r="F579" s="1279">
        <v>90006032</v>
      </c>
      <c r="G579" s="1328">
        <f t="shared" si="50"/>
        <v>45474</v>
      </c>
      <c r="H579" s="1328">
        <f t="shared" si="51"/>
        <v>45838</v>
      </c>
      <c r="I579" s="1342" t="s">
        <v>5665</v>
      </c>
      <c r="O579" s="1330">
        <f t="shared" si="48"/>
        <v>2121.5500000000002</v>
      </c>
      <c r="P579" s="1305" t="s">
        <v>5017</v>
      </c>
      <c r="Q579" s="1279" t="str">
        <f>_xlfn.XLOOKUP(P579,unique_list!F:F,unique_list!P:P)</f>
        <v>LINKED-X</v>
      </c>
      <c r="R579" s="1318" t="str">
        <f>_xlfn.XLOOKUP(P579,unique_list!F:F,unique_list!Q:Q)</f>
        <v>A-1.5-002</v>
      </c>
      <c r="W579" s="1364"/>
      <c r="X579" s="1364"/>
      <c r="Y579" s="1272">
        <f>O579-_xlfn.XLOOKUP(P579,'Section B - Private Patients'!T:T,'Section B - Private Patients'!K:K)</f>
        <v>0</v>
      </c>
      <c r="Z579" s="1212" t="str">
        <f t="shared" si="52"/>
        <v>B</v>
      </c>
    </row>
    <row r="580" spans="1:26" x14ac:dyDescent="0.25">
      <c r="A580" s="1429" t="s">
        <v>6180</v>
      </c>
      <c r="B580" s="1280"/>
      <c r="C580" s="1279" t="str">
        <f t="shared" si="49"/>
        <v>B</v>
      </c>
      <c r="D580" s="1279" t="s">
        <v>1068</v>
      </c>
      <c r="E580" s="1279" t="s">
        <v>1067</v>
      </c>
      <c r="F580" s="1279">
        <v>90007402</v>
      </c>
      <c r="G580" s="1328">
        <f t="shared" si="50"/>
        <v>45474</v>
      </c>
      <c r="H580" s="1328">
        <f t="shared" si="51"/>
        <v>45838</v>
      </c>
      <c r="I580" s="1342" t="s">
        <v>5665</v>
      </c>
      <c r="O580" s="1330">
        <f t="shared" si="48"/>
        <v>2510.5500000000002</v>
      </c>
      <c r="P580" s="1305" t="s">
        <v>5018</v>
      </c>
      <c r="Q580" s="1279" t="str">
        <f>_xlfn.XLOOKUP(P580,unique_list!F:F,unique_list!P:P)</f>
        <v>LINKED-X</v>
      </c>
      <c r="R580" s="1318" t="str">
        <f>_xlfn.XLOOKUP(P580,unique_list!F:F,unique_list!Q:Q)</f>
        <v>A-1.5-001</v>
      </c>
      <c r="W580" s="1364"/>
      <c r="X580" s="1364"/>
      <c r="Y580" s="1272">
        <f>O580-_xlfn.XLOOKUP(P580,'Section B - Private Patients'!T:T,'Section B - Private Patients'!K:K)</f>
        <v>0</v>
      </c>
      <c r="Z580" s="1212" t="str">
        <f t="shared" si="52"/>
        <v>B</v>
      </c>
    </row>
    <row r="581" spans="1:26" x14ac:dyDescent="0.25">
      <c r="A581" s="1429" t="s">
        <v>6180</v>
      </c>
      <c r="B581" s="1280"/>
      <c r="C581" s="1279" t="str">
        <f t="shared" si="49"/>
        <v>B</v>
      </c>
      <c r="D581" s="1279" t="s">
        <v>1070</v>
      </c>
      <c r="E581" s="1279" t="s">
        <v>1069</v>
      </c>
      <c r="F581" s="1279">
        <v>90006489</v>
      </c>
      <c r="G581" s="1328">
        <f t="shared" si="50"/>
        <v>45474</v>
      </c>
      <c r="H581" s="1328">
        <f t="shared" si="51"/>
        <v>45838</v>
      </c>
      <c r="I581" s="1342" t="s">
        <v>5665</v>
      </c>
      <c r="O581" s="1330">
        <f t="shared" si="48"/>
        <v>4339.55</v>
      </c>
      <c r="P581" s="1305" t="s">
        <v>5019</v>
      </c>
      <c r="Q581" s="1279" t="str">
        <f>_xlfn.XLOOKUP(P581,unique_list!F:F,unique_list!P:P)</f>
        <v>LINKED-X</v>
      </c>
      <c r="R581" s="1318" t="str">
        <f>_xlfn.XLOOKUP(P581,unique_list!F:F,unique_list!Q:Q)</f>
        <v>A-1.5-009</v>
      </c>
      <c r="W581" s="1364"/>
      <c r="X581" s="1364"/>
      <c r="Y581" s="1272">
        <f>O581-_xlfn.XLOOKUP(P581,'Section B - Private Patients'!T:T,'Section B - Private Patients'!K:K)</f>
        <v>0</v>
      </c>
      <c r="Z581" s="1212" t="str">
        <f t="shared" si="52"/>
        <v>B</v>
      </c>
    </row>
    <row r="582" spans="1:26" x14ac:dyDescent="0.25">
      <c r="A582" s="1429" t="s">
        <v>6180</v>
      </c>
      <c r="B582" s="1280"/>
      <c r="C582" s="1279" t="str">
        <f t="shared" si="49"/>
        <v>B</v>
      </c>
      <c r="D582" s="1279" t="s">
        <v>1072</v>
      </c>
      <c r="E582" s="1279" t="s">
        <v>1071</v>
      </c>
      <c r="F582" s="1279">
        <v>90007403</v>
      </c>
      <c r="G582" s="1328">
        <f t="shared" si="50"/>
        <v>45474</v>
      </c>
      <c r="H582" s="1328">
        <f t="shared" si="51"/>
        <v>45838</v>
      </c>
      <c r="I582" s="1342" t="s">
        <v>5665</v>
      </c>
      <c r="O582" s="1330">
        <f t="shared" si="48"/>
        <v>3985.9</v>
      </c>
      <c r="P582" s="1305" t="s">
        <v>5020</v>
      </c>
      <c r="Q582" s="1279" t="str">
        <f>_xlfn.XLOOKUP(P582,unique_list!F:F,unique_list!P:P)</f>
        <v>LINKED-X</v>
      </c>
      <c r="R582" s="1318" t="str">
        <f>_xlfn.XLOOKUP(P582,unique_list!F:F,unique_list!Q:Q)</f>
        <v>A-1.5-004</v>
      </c>
      <c r="W582" s="1364"/>
      <c r="X582" s="1364"/>
      <c r="Y582" s="1272">
        <f>O582-_xlfn.XLOOKUP(P582,'Section B - Private Patients'!T:T,'Section B - Private Patients'!K:K)</f>
        <v>0</v>
      </c>
      <c r="Z582" s="1212" t="str">
        <f t="shared" si="52"/>
        <v>B</v>
      </c>
    </row>
    <row r="583" spans="1:26" x14ac:dyDescent="0.25">
      <c r="A583" s="1429" t="s">
        <v>6180</v>
      </c>
      <c r="B583" s="1280"/>
      <c r="C583" s="1279" t="str">
        <f t="shared" si="49"/>
        <v>B</v>
      </c>
      <c r="D583" s="1279" t="s">
        <v>1074</v>
      </c>
      <c r="E583" s="1279" t="s">
        <v>1073</v>
      </c>
      <c r="F583" s="1279">
        <v>90005804</v>
      </c>
      <c r="G583" s="1328">
        <f t="shared" si="50"/>
        <v>45474</v>
      </c>
      <c r="H583" s="1328">
        <f t="shared" si="51"/>
        <v>45838</v>
      </c>
      <c r="I583" s="1342" t="s">
        <v>5665</v>
      </c>
      <c r="O583" s="1330">
        <f t="shared" si="48"/>
        <v>1179.8</v>
      </c>
      <c r="P583" s="1305" t="s">
        <v>5021</v>
      </c>
      <c r="Q583" s="1279" t="str">
        <f>_xlfn.XLOOKUP(P583,unique_list!F:F,unique_list!P:P)</f>
        <v>LINKED-X</v>
      </c>
      <c r="R583" s="1318" t="str">
        <f>_xlfn.XLOOKUP(P583,unique_list!F:F,unique_list!Q:Q)</f>
        <v>A-1.5-011</v>
      </c>
      <c r="W583" s="1364"/>
      <c r="X583" s="1364"/>
      <c r="Y583" s="1272">
        <f>O583-_xlfn.XLOOKUP(P583,'Section B - Private Patients'!T:T,'Section B - Private Patients'!K:K)</f>
        <v>0</v>
      </c>
      <c r="Z583" s="1212" t="str">
        <f t="shared" si="52"/>
        <v>B</v>
      </c>
    </row>
    <row r="584" spans="1:26" x14ac:dyDescent="0.25">
      <c r="A584" s="1429" t="s">
        <v>6180</v>
      </c>
      <c r="B584" s="1280"/>
      <c r="C584" s="1279" t="str">
        <f t="shared" si="49"/>
        <v>B</v>
      </c>
      <c r="D584" s="1279" t="s">
        <v>1076</v>
      </c>
      <c r="E584" s="1279" t="s">
        <v>1075</v>
      </c>
      <c r="F584" s="1279">
        <v>90007404</v>
      </c>
      <c r="G584" s="1328">
        <f t="shared" si="50"/>
        <v>45474</v>
      </c>
      <c r="H584" s="1328">
        <f t="shared" si="51"/>
        <v>45838</v>
      </c>
      <c r="I584" s="1342" t="s">
        <v>5665</v>
      </c>
      <c r="O584" s="1330">
        <f t="shared" si="48"/>
        <v>1179.8</v>
      </c>
      <c r="P584" s="1305" t="s">
        <v>5022</v>
      </c>
      <c r="Q584" s="1279" t="str">
        <f>_xlfn.XLOOKUP(P584,unique_list!F:F,unique_list!P:P)</f>
        <v>LINKED-X</v>
      </c>
      <c r="R584" s="1318" t="str">
        <f>_xlfn.XLOOKUP(P584,unique_list!F:F,unique_list!Q:Q)</f>
        <v>A-1.5-011</v>
      </c>
      <c r="W584" s="1364"/>
      <c r="X584" s="1364"/>
      <c r="Y584" s="1272">
        <f>O584-_xlfn.XLOOKUP(P584,'Section B - Private Patients'!T:T,'Section B - Private Patients'!K:K)</f>
        <v>0</v>
      </c>
      <c r="Z584" s="1212" t="str">
        <f t="shared" si="52"/>
        <v>B</v>
      </c>
    </row>
    <row r="585" spans="1:26" x14ac:dyDescent="0.25">
      <c r="A585" s="1429" t="s">
        <v>6180</v>
      </c>
      <c r="B585" s="1280"/>
      <c r="C585" s="1279" t="str">
        <f t="shared" si="49"/>
        <v>B</v>
      </c>
      <c r="D585" s="1279" t="s">
        <v>1078</v>
      </c>
      <c r="E585" s="1279" t="s">
        <v>1077</v>
      </c>
      <c r="F585" s="1279">
        <v>90006490</v>
      </c>
      <c r="G585" s="1328">
        <f t="shared" si="50"/>
        <v>45474</v>
      </c>
      <c r="H585" s="1328">
        <f t="shared" si="51"/>
        <v>45838</v>
      </c>
      <c r="I585" s="1342" t="s">
        <v>5665</v>
      </c>
      <c r="O585" s="1330">
        <f t="shared" ref="O585:O648" si="53">_xlfn.XLOOKUP(R585,P:P,O:O)</f>
        <v>4066.55</v>
      </c>
      <c r="P585" s="1305" t="s">
        <v>5023</v>
      </c>
      <c r="Q585" s="1279" t="str">
        <f>_xlfn.XLOOKUP(P585,unique_list!F:F,unique_list!P:P)</f>
        <v>LINKED-X</v>
      </c>
      <c r="R585" s="1318" t="str">
        <f>_xlfn.XLOOKUP(P585,unique_list!F:F,unique_list!Q:Q)</f>
        <v>A-1.5-019</v>
      </c>
      <c r="W585" s="1364"/>
      <c r="X585" s="1364"/>
      <c r="Y585" s="1272">
        <f>O585-_xlfn.XLOOKUP(P585,'Section B - Private Patients'!T:T,'Section B - Private Patients'!K:K)</f>
        <v>0</v>
      </c>
      <c r="Z585" s="1212" t="str">
        <f t="shared" si="52"/>
        <v>B</v>
      </c>
    </row>
    <row r="586" spans="1:26" x14ac:dyDescent="0.25">
      <c r="A586" s="1429" t="s">
        <v>6180</v>
      </c>
      <c r="B586" s="1280"/>
      <c r="C586" s="1279" t="str">
        <f t="shared" ref="C586:C649" si="54">LEFT(P586,1)</f>
        <v>B</v>
      </c>
      <c r="D586" s="1279" t="s">
        <v>1080</v>
      </c>
      <c r="E586" s="1279" t="s">
        <v>1079</v>
      </c>
      <c r="F586" s="1279">
        <v>90007405</v>
      </c>
      <c r="G586" s="1328">
        <f t="shared" ref="G586:G649" si="55">$H$3</f>
        <v>45474</v>
      </c>
      <c r="H586" s="1328">
        <f t="shared" ref="H586:H649" si="56">$H$4</f>
        <v>45838</v>
      </c>
      <c r="I586" s="1342" t="s">
        <v>5665</v>
      </c>
      <c r="O586" s="1330">
        <f t="shared" si="53"/>
        <v>3879.1000000000004</v>
      </c>
      <c r="P586" s="1305" t="s">
        <v>5024</v>
      </c>
      <c r="Q586" s="1279" t="str">
        <f>_xlfn.XLOOKUP(P586,unique_list!F:F,unique_list!P:P)</f>
        <v>LINKED-X</v>
      </c>
      <c r="R586" s="1318" t="str">
        <f>_xlfn.XLOOKUP(P586,unique_list!F:F,unique_list!Q:Q)</f>
        <v>A-1.5-020</v>
      </c>
      <c r="W586" s="1364"/>
      <c r="X586" s="1364"/>
      <c r="Y586" s="1272">
        <f>O586-_xlfn.XLOOKUP(P586,'Section B - Private Patients'!T:T,'Section B - Private Patients'!K:K)</f>
        <v>0</v>
      </c>
      <c r="Z586" s="1212" t="str">
        <f t="shared" si="52"/>
        <v>B</v>
      </c>
    </row>
    <row r="587" spans="1:26" x14ac:dyDescent="0.25">
      <c r="A587" s="1429" t="s">
        <v>6180</v>
      </c>
      <c r="B587" s="1280"/>
      <c r="C587" s="1279" t="str">
        <f t="shared" si="54"/>
        <v>B</v>
      </c>
      <c r="D587" s="1279" t="s">
        <v>1082</v>
      </c>
      <c r="E587" s="1279" t="s">
        <v>1081</v>
      </c>
      <c r="F587" s="1279">
        <v>90006033</v>
      </c>
      <c r="G587" s="1328">
        <f t="shared" si="55"/>
        <v>45474</v>
      </c>
      <c r="H587" s="1328">
        <f t="shared" si="56"/>
        <v>45838</v>
      </c>
      <c r="I587" s="1342" t="s">
        <v>5665</v>
      </c>
      <c r="O587" s="1330">
        <f t="shared" si="53"/>
        <v>4066.55</v>
      </c>
      <c r="P587" s="1305" t="s">
        <v>5025</v>
      </c>
      <c r="Q587" s="1279" t="str">
        <f>_xlfn.XLOOKUP(P587,unique_list!F:F,unique_list!P:P)</f>
        <v>LINKED-X</v>
      </c>
      <c r="R587" s="1318" t="str">
        <f>_xlfn.XLOOKUP(P587,unique_list!F:F,unique_list!Q:Q)</f>
        <v>A-1.5-019</v>
      </c>
      <c r="W587" s="1364"/>
      <c r="X587" s="1364"/>
      <c r="Y587" s="1272">
        <f>O587-_xlfn.XLOOKUP(P587,'Section B - Private Patients'!T:T,'Section B - Private Patients'!K:K)</f>
        <v>0</v>
      </c>
      <c r="Z587" s="1212" t="str">
        <f t="shared" si="52"/>
        <v>B</v>
      </c>
    </row>
    <row r="588" spans="1:26" x14ac:dyDescent="0.25">
      <c r="A588" s="1429" t="s">
        <v>6180</v>
      </c>
      <c r="B588" s="1280"/>
      <c r="C588" s="1279" t="str">
        <f t="shared" si="54"/>
        <v>B</v>
      </c>
      <c r="D588" s="1279" t="s">
        <v>1084</v>
      </c>
      <c r="E588" s="1279" t="s">
        <v>1083</v>
      </c>
      <c r="F588" s="1279">
        <v>90007406</v>
      </c>
      <c r="G588" s="1328">
        <f t="shared" si="55"/>
        <v>45474</v>
      </c>
      <c r="H588" s="1328">
        <f t="shared" si="56"/>
        <v>45838</v>
      </c>
      <c r="I588" s="1342" t="s">
        <v>5665</v>
      </c>
      <c r="O588" s="1330">
        <f t="shared" si="53"/>
        <v>3879.1000000000004</v>
      </c>
      <c r="P588" s="1305" t="s">
        <v>5026</v>
      </c>
      <c r="Q588" s="1279" t="str">
        <f>_xlfn.XLOOKUP(P588,unique_list!F:F,unique_list!P:P)</f>
        <v>LINKED-X</v>
      </c>
      <c r="R588" s="1318" t="str">
        <f>_xlfn.XLOOKUP(P588,unique_list!F:F,unique_list!Q:Q)</f>
        <v>A-1.5-020</v>
      </c>
      <c r="W588" s="1364"/>
      <c r="X588" s="1364"/>
      <c r="Y588" s="1272">
        <f>O588-_xlfn.XLOOKUP(P588,'Section B - Private Patients'!T:T,'Section B - Private Patients'!K:K)</f>
        <v>0</v>
      </c>
      <c r="Z588" s="1212" t="str">
        <f t="shared" si="52"/>
        <v>B</v>
      </c>
    </row>
    <row r="589" spans="1:26" x14ac:dyDescent="0.25">
      <c r="A589" s="1429" t="s">
        <v>6180</v>
      </c>
      <c r="B589" s="1280"/>
      <c r="C589" s="1279" t="str">
        <f t="shared" si="54"/>
        <v>B</v>
      </c>
      <c r="D589" s="1279" t="s">
        <v>1156</v>
      </c>
      <c r="E589" s="1279" t="s">
        <v>1155</v>
      </c>
      <c r="F589" s="1279">
        <v>90007408</v>
      </c>
      <c r="G589" s="1328">
        <f t="shared" si="55"/>
        <v>45474</v>
      </c>
      <c r="H589" s="1328">
        <f t="shared" si="56"/>
        <v>45838</v>
      </c>
      <c r="I589" s="1342" t="s">
        <v>5665</v>
      </c>
      <c r="O589" s="1330">
        <f t="shared" si="53"/>
        <v>2510.5500000000002</v>
      </c>
      <c r="P589" s="1305" t="s">
        <v>5030</v>
      </c>
      <c r="Q589" s="1279" t="str">
        <f>_xlfn.XLOOKUP(P589,unique_list!F:F,unique_list!P:P)</f>
        <v>LINKED-X</v>
      </c>
      <c r="R589" s="1318" t="str">
        <f>_xlfn.XLOOKUP(P589,unique_list!F:F,unique_list!Q:Q)</f>
        <v>A-1.5-001</v>
      </c>
      <c r="W589" s="1364"/>
      <c r="X589" s="1364"/>
      <c r="Y589" s="1272">
        <f>O589-_xlfn.XLOOKUP(P589,'Section B - Private Patients'!T:T,'Section B - Private Patients'!K:K)</f>
        <v>0</v>
      </c>
      <c r="Z589" s="1212" t="str">
        <f t="shared" si="52"/>
        <v>B</v>
      </c>
    </row>
    <row r="590" spans="1:26" x14ac:dyDescent="0.25">
      <c r="A590" s="1429" t="s">
        <v>6180</v>
      </c>
      <c r="B590" s="1280"/>
      <c r="C590" s="1279" t="str">
        <f t="shared" si="54"/>
        <v>B</v>
      </c>
      <c r="D590" s="1279" t="s">
        <v>1158</v>
      </c>
      <c r="E590" s="1279" t="s">
        <v>1157</v>
      </c>
      <c r="F590" s="1279">
        <v>90006492</v>
      </c>
      <c r="G590" s="1328">
        <f t="shared" si="55"/>
        <v>45474</v>
      </c>
      <c r="H590" s="1328">
        <f t="shared" si="56"/>
        <v>45838</v>
      </c>
      <c r="I590" s="1342" t="s">
        <v>5665</v>
      </c>
      <c r="O590" s="1330">
        <f t="shared" si="53"/>
        <v>2121.5500000000002</v>
      </c>
      <c r="P590" s="1305" t="s">
        <v>5031</v>
      </c>
      <c r="Q590" s="1279" t="str">
        <f>_xlfn.XLOOKUP(P590,unique_list!F:F,unique_list!P:P)</f>
        <v>LINKED-X</v>
      </c>
      <c r="R590" s="1318" t="str">
        <f>_xlfn.XLOOKUP(P590,unique_list!F:F,unique_list!Q:Q)</f>
        <v>A-1.5-002</v>
      </c>
      <c r="W590" s="1364"/>
      <c r="X590" s="1364"/>
      <c r="Y590" s="1272">
        <f>O590-_xlfn.XLOOKUP(P590,'Section B - Private Patients'!T:T,'Section B - Private Patients'!K:K)</f>
        <v>0</v>
      </c>
      <c r="Z590" s="1212" t="str">
        <f t="shared" si="52"/>
        <v>B</v>
      </c>
    </row>
    <row r="591" spans="1:26" x14ac:dyDescent="0.25">
      <c r="A591" s="1429" t="s">
        <v>6180</v>
      </c>
      <c r="B591" s="1280"/>
      <c r="C591" s="1279" t="str">
        <f t="shared" si="54"/>
        <v>B</v>
      </c>
      <c r="D591" s="1279" t="s">
        <v>1160</v>
      </c>
      <c r="E591" s="1279" t="s">
        <v>1159</v>
      </c>
      <c r="F591" s="1279">
        <v>90007409</v>
      </c>
      <c r="G591" s="1328">
        <f t="shared" si="55"/>
        <v>45474</v>
      </c>
      <c r="H591" s="1328">
        <f t="shared" si="56"/>
        <v>45838</v>
      </c>
      <c r="I591" s="1342" t="s">
        <v>5665</v>
      </c>
      <c r="O591" s="1330">
        <f t="shared" si="53"/>
        <v>4339.55</v>
      </c>
      <c r="P591" s="1305" t="s">
        <v>5032</v>
      </c>
      <c r="Q591" s="1279" t="str">
        <f>_xlfn.XLOOKUP(P591,unique_list!F:F,unique_list!P:P)</f>
        <v>LINKED-X</v>
      </c>
      <c r="R591" s="1318" t="str">
        <f>_xlfn.XLOOKUP(P591,unique_list!F:F,unique_list!Q:Q)</f>
        <v>A-1.5-009</v>
      </c>
      <c r="W591" s="1364"/>
      <c r="X591" s="1364"/>
      <c r="Y591" s="1272">
        <f>O591-_xlfn.XLOOKUP(P591,'Section B - Private Patients'!T:T,'Section B - Private Patients'!K:K)</f>
        <v>0</v>
      </c>
      <c r="Z591" s="1212" t="str">
        <f t="shared" si="52"/>
        <v>B</v>
      </c>
    </row>
    <row r="592" spans="1:26" x14ac:dyDescent="0.25">
      <c r="A592" s="1429" t="s">
        <v>6180</v>
      </c>
      <c r="B592" s="1280"/>
      <c r="C592" s="1279" t="str">
        <f t="shared" si="54"/>
        <v>B</v>
      </c>
      <c r="D592" s="1279" t="s">
        <v>1162</v>
      </c>
      <c r="E592" s="1279" t="s">
        <v>1161</v>
      </c>
      <c r="F592" s="1279">
        <v>90006034</v>
      </c>
      <c r="G592" s="1328">
        <f t="shared" si="55"/>
        <v>45474</v>
      </c>
      <c r="H592" s="1328">
        <f t="shared" si="56"/>
        <v>45838</v>
      </c>
      <c r="I592" s="1342" t="s">
        <v>5665</v>
      </c>
      <c r="O592" s="1330">
        <f t="shared" si="53"/>
        <v>3985.9</v>
      </c>
      <c r="P592" s="1305" t="s">
        <v>5033</v>
      </c>
      <c r="Q592" s="1279" t="str">
        <f>_xlfn.XLOOKUP(P592,unique_list!F:F,unique_list!P:P)</f>
        <v>LINKED-X</v>
      </c>
      <c r="R592" s="1318" t="str">
        <f>_xlfn.XLOOKUP(P592,unique_list!F:F,unique_list!Q:Q)</f>
        <v>A-1.5-004</v>
      </c>
      <c r="W592" s="1364"/>
      <c r="X592" s="1364"/>
      <c r="Y592" s="1272">
        <f>O592-_xlfn.XLOOKUP(P592,'Section B - Private Patients'!T:T,'Section B - Private Patients'!K:K)</f>
        <v>0</v>
      </c>
      <c r="Z592" s="1212" t="str">
        <f t="shared" si="52"/>
        <v>B</v>
      </c>
    </row>
    <row r="593" spans="1:26" x14ac:dyDescent="0.25">
      <c r="A593" s="1429" t="s">
        <v>6180</v>
      </c>
      <c r="B593" s="1280"/>
      <c r="C593" s="1279" t="str">
        <f t="shared" si="54"/>
        <v>B</v>
      </c>
      <c r="D593" s="1279" t="s">
        <v>1164</v>
      </c>
      <c r="E593" s="1279" t="s">
        <v>1163</v>
      </c>
      <c r="F593" s="1279">
        <v>90007410</v>
      </c>
      <c r="G593" s="1328">
        <f t="shared" si="55"/>
        <v>45474</v>
      </c>
      <c r="H593" s="1328">
        <f t="shared" si="56"/>
        <v>45838</v>
      </c>
      <c r="I593" s="1342" t="s">
        <v>5665</v>
      </c>
      <c r="O593" s="1330">
        <f t="shared" si="53"/>
        <v>1179.8</v>
      </c>
      <c r="P593" s="1305" t="s">
        <v>5034</v>
      </c>
      <c r="Q593" s="1279" t="str">
        <f>_xlfn.XLOOKUP(P593,unique_list!F:F,unique_list!P:P)</f>
        <v>LINKED-X</v>
      </c>
      <c r="R593" s="1318" t="str">
        <f>_xlfn.XLOOKUP(P593,unique_list!F:F,unique_list!Q:Q)</f>
        <v>A-1.5-011</v>
      </c>
      <c r="W593" s="1364"/>
      <c r="X593" s="1364"/>
      <c r="Y593" s="1272">
        <f>O593-_xlfn.XLOOKUP(P593,'Section B - Private Patients'!T:T,'Section B - Private Patients'!K:K)</f>
        <v>0</v>
      </c>
      <c r="Z593" s="1212" t="str">
        <f t="shared" si="52"/>
        <v>B</v>
      </c>
    </row>
    <row r="594" spans="1:26" x14ac:dyDescent="0.25">
      <c r="A594" s="1429" t="s">
        <v>6180</v>
      </c>
      <c r="B594" s="1280"/>
      <c r="C594" s="1279" t="str">
        <f t="shared" si="54"/>
        <v>B</v>
      </c>
      <c r="D594" s="1279" t="s">
        <v>1166</v>
      </c>
      <c r="E594" s="1279" t="s">
        <v>1165</v>
      </c>
      <c r="F594" s="1279">
        <v>90006493</v>
      </c>
      <c r="G594" s="1328">
        <f t="shared" si="55"/>
        <v>45474</v>
      </c>
      <c r="H594" s="1328">
        <f t="shared" si="56"/>
        <v>45838</v>
      </c>
      <c r="I594" s="1342" t="s">
        <v>5665</v>
      </c>
      <c r="O594" s="1330">
        <f t="shared" si="53"/>
        <v>1179.8</v>
      </c>
      <c r="P594" s="1305" t="s">
        <v>5035</v>
      </c>
      <c r="Q594" s="1279" t="str">
        <f>_xlfn.XLOOKUP(P594,unique_list!F:F,unique_list!P:P)</f>
        <v>LINKED-X</v>
      </c>
      <c r="R594" s="1318" t="str">
        <f>_xlfn.XLOOKUP(P594,unique_list!F:F,unique_list!Q:Q)</f>
        <v>A-1.5-011</v>
      </c>
      <c r="W594" s="1364"/>
      <c r="X594" s="1364"/>
      <c r="Y594" s="1272">
        <f>O594-_xlfn.XLOOKUP(P594,'Section B - Private Patients'!T:T,'Section B - Private Patients'!K:K)</f>
        <v>0</v>
      </c>
      <c r="Z594" s="1212" t="str">
        <f t="shared" si="52"/>
        <v>B</v>
      </c>
    </row>
    <row r="595" spans="1:26" x14ac:dyDescent="0.25">
      <c r="A595" s="1429" t="s">
        <v>6180</v>
      </c>
      <c r="B595" s="1280"/>
      <c r="C595" s="1279" t="str">
        <f t="shared" si="54"/>
        <v>B</v>
      </c>
      <c r="D595" s="1279" t="s">
        <v>1168</v>
      </c>
      <c r="E595" s="1279" t="s">
        <v>1167</v>
      </c>
      <c r="F595" s="1279">
        <v>90007411</v>
      </c>
      <c r="G595" s="1328">
        <f t="shared" si="55"/>
        <v>45474</v>
      </c>
      <c r="H595" s="1328">
        <f t="shared" si="56"/>
        <v>45838</v>
      </c>
      <c r="I595" s="1342" t="s">
        <v>5665</v>
      </c>
      <c r="O595" s="1330">
        <f t="shared" si="53"/>
        <v>4066.55</v>
      </c>
      <c r="P595" s="1305" t="s">
        <v>5036</v>
      </c>
      <c r="Q595" s="1279" t="str">
        <f>_xlfn.XLOOKUP(P595,unique_list!F:F,unique_list!P:P)</f>
        <v>LINKED-X</v>
      </c>
      <c r="R595" s="1318" t="str">
        <f>_xlfn.XLOOKUP(P595,unique_list!F:F,unique_list!Q:Q)</f>
        <v>A-1.5-019</v>
      </c>
      <c r="W595" s="1364"/>
      <c r="X595" s="1364"/>
      <c r="Y595" s="1272">
        <f>O595-_xlfn.XLOOKUP(P595,'Section B - Private Patients'!T:T,'Section B - Private Patients'!K:K)</f>
        <v>0</v>
      </c>
      <c r="Z595" s="1212" t="str">
        <f t="shared" si="52"/>
        <v>B</v>
      </c>
    </row>
    <row r="596" spans="1:26" x14ac:dyDescent="0.25">
      <c r="A596" s="1429" t="s">
        <v>6180</v>
      </c>
      <c r="B596" s="1280"/>
      <c r="C596" s="1279" t="str">
        <f t="shared" si="54"/>
        <v>B</v>
      </c>
      <c r="D596" s="1279" t="s">
        <v>1170</v>
      </c>
      <c r="E596" s="1279" t="s">
        <v>1169</v>
      </c>
      <c r="F596" s="1279">
        <v>90005805</v>
      </c>
      <c r="G596" s="1328">
        <f t="shared" si="55"/>
        <v>45474</v>
      </c>
      <c r="H596" s="1328">
        <f t="shared" si="56"/>
        <v>45838</v>
      </c>
      <c r="I596" s="1342" t="s">
        <v>5665</v>
      </c>
      <c r="O596" s="1330">
        <f t="shared" si="53"/>
        <v>4066.55</v>
      </c>
      <c r="P596" s="1305" t="s">
        <v>5037</v>
      </c>
      <c r="Q596" s="1279" t="str">
        <f>_xlfn.XLOOKUP(P596,unique_list!F:F,unique_list!P:P)</f>
        <v>LINKED-X</v>
      </c>
      <c r="R596" s="1318" t="str">
        <f>_xlfn.XLOOKUP(P596,unique_list!F:F,unique_list!Q:Q)</f>
        <v>A-1.5-019</v>
      </c>
      <c r="W596" s="1364"/>
      <c r="X596" s="1364"/>
      <c r="Y596" s="1272">
        <f>O596-_xlfn.XLOOKUP(P596,'Section B - Private Patients'!T:T,'Section B - Private Patients'!K:K)</f>
        <v>0</v>
      </c>
      <c r="Z596" s="1212" t="str">
        <f t="shared" ref="Z596:Z659" si="57">C596</f>
        <v>B</v>
      </c>
    </row>
    <row r="597" spans="1:26" x14ac:dyDescent="0.25">
      <c r="A597" s="1429" t="s">
        <v>6180</v>
      </c>
      <c r="B597" s="1280"/>
      <c r="C597" s="1279" t="str">
        <f t="shared" si="54"/>
        <v>B</v>
      </c>
      <c r="D597" s="1279" t="s">
        <v>1172</v>
      </c>
      <c r="E597" s="1279" t="s">
        <v>1171</v>
      </c>
      <c r="F597" s="1279">
        <v>90007412</v>
      </c>
      <c r="G597" s="1328">
        <f t="shared" si="55"/>
        <v>45474</v>
      </c>
      <c r="H597" s="1328">
        <f t="shared" si="56"/>
        <v>45838</v>
      </c>
      <c r="I597" s="1342" t="s">
        <v>5665</v>
      </c>
      <c r="O597" s="1330">
        <f t="shared" si="53"/>
        <v>3879.1000000000004</v>
      </c>
      <c r="P597" s="1305" t="s">
        <v>5038</v>
      </c>
      <c r="Q597" s="1279" t="str">
        <f>_xlfn.XLOOKUP(P597,unique_list!F:F,unique_list!P:P)</f>
        <v>LINKED-X</v>
      </c>
      <c r="R597" s="1318" t="str">
        <f>_xlfn.XLOOKUP(P597,unique_list!F:F,unique_list!Q:Q)</f>
        <v>A-1.5-020</v>
      </c>
      <c r="W597" s="1364"/>
      <c r="X597" s="1364"/>
      <c r="Y597" s="1272">
        <f>O597-_xlfn.XLOOKUP(P597,'Section B - Private Patients'!T:T,'Section B - Private Patients'!K:K)</f>
        <v>0</v>
      </c>
      <c r="Z597" s="1212" t="str">
        <f t="shared" si="57"/>
        <v>B</v>
      </c>
    </row>
    <row r="598" spans="1:26" x14ac:dyDescent="0.25">
      <c r="A598" s="1429" t="s">
        <v>6180</v>
      </c>
      <c r="B598" s="1280"/>
      <c r="C598" s="1279" t="str">
        <f t="shared" si="54"/>
        <v>B</v>
      </c>
      <c r="D598" s="1279" t="s">
        <v>3097</v>
      </c>
      <c r="E598" s="1279" t="s">
        <v>2871</v>
      </c>
      <c r="F598" s="1279">
        <v>90006494</v>
      </c>
      <c r="G598" s="1328">
        <f t="shared" si="55"/>
        <v>45474</v>
      </c>
      <c r="H598" s="1328">
        <f t="shared" si="56"/>
        <v>45838</v>
      </c>
      <c r="I598" s="1342" t="s">
        <v>5665</v>
      </c>
      <c r="O598" s="1330">
        <f t="shared" si="53"/>
        <v>2510.5500000000002</v>
      </c>
      <c r="P598" s="1305" t="s">
        <v>5039</v>
      </c>
      <c r="Q598" s="1279" t="str">
        <f>_xlfn.XLOOKUP(P598,unique_list!F:F,unique_list!P:P)</f>
        <v>LINKED-X</v>
      </c>
      <c r="R598" s="1318" t="str">
        <f>_xlfn.XLOOKUP(P598,unique_list!F:F,unique_list!Q:Q)</f>
        <v>A-1.5-001</v>
      </c>
      <c r="W598" s="1364"/>
      <c r="X598" s="1364"/>
      <c r="Y598" s="1272">
        <f>O598-_xlfn.XLOOKUP(P598,'Section B - Private Patients'!T:T,'Section B - Private Patients'!K:K)</f>
        <v>0</v>
      </c>
      <c r="Z598" s="1212" t="str">
        <f t="shared" si="57"/>
        <v>B</v>
      </c>
    </row>
    <row r="599" spans="1:26" x14ac:dyDescent="0.25">
      <c r="A599" s="1429" t="s">
        <v>6180</v>
      </c>
      <c r="B599" s="1280"/>
      <c r="C599" s="1279" t="str">
        <f t="shared" si="54"/>
        <v>B</v>
      </c>
      <c r="D599" s="1279" t="s">
        <v>3098</v>
      </c>
      <c r="E599" s="1279" t="s">
        <v>2872</v>
      </c>
      <c r="F599" s="1279">
        <v>90007413</v>
      </c>
      <c r="G599" s="1328">
        <f t="shared" si="55"/>
        <v>45474</v>
      </c>
      <c r="H599" s="1328">
        <f t="shared" si="56"/>
        <v>45838</v>
      </c>
      <c r="I599" s="1342" t="s">
        <v>5665</v>
      </c>
      <c r="O599" s="1330">
        <f t="shared" si="53"/>
        <v>2121.5500000000002</v>
      </c>
      <c r="P599" s="1305" t="s">
        <v>5040</v>
      </c>
      <c r="Q599" s="1279" t="str">
        <f>_xlfn.XLOOKUP(P599,unique_list!F:F,unique_list!P:P)</f>
        <v>LINKED-X</v>
      </c>
      <c r="R599" s="1318" t="str">
        <f>_xlfn.XLOOKUP(P599,unique_list!F:F,unique_list!Q:Q)</f>
        <v>A-1.5-002</v>
      </c>
      <c r="W599" s="1364"/>
      <c r="X599" s="1364"/>
      <c r="Y599" s="1272">
        <f>O599-_xlfn.XLOOKUP(P599,'Section B - Private Patients'!T:T,'Section B - Private Patients'!K:K)</f>
        <v>0</v>
      </c>
      <c r="Z599" s="1212" t="str">
        <f t="shared" si="57"/>
        <v>B</v>
      </c>
    </row>
    <row r="600" spans="1:26" x14ac:dyDescent="0.25">
      <c r="A600" s="1429" t="s">
        <v>6180</v>
      </c>
      <c r="B600" s="1280"/>
      <c r="C600" s="1279" t="str">
        <f t="shared" si="54"/>
        <v>B</v>
      </c>
      <c r="D600" s="1279" t="s">
        <v>3099</v>
      </c>
      <c r="E600" s="1279" t="s">
        <v>2873</v>
      </c>
      <c r="F600" s="1279">
        <v>90006035</v>
      </c>
      <c r="G600" s="1328">
        <f t="shared" si="55"/>
        <v>45474</v>
      </c>
      <c r="H600" s="1328">
        <f t="shared" si="56"/>
        <v>45838</v>
      </c>
      <c r="I600" s="1342" t="s">
        <v>5665</v>
      </c>
      <c r="O600" s="1330">
        <f t="shared" si="53"/>
        <v>4339.55</v>
      </c>
      <c r="P600" s="1305" t="s">
        <v>5041</v>
      </c>
      <c r="Q600" s="1279" t="str">
        <f>_xlfn.XLOOKUP(P600,unique_list!F:F,unique_list!P:P)</f>
        <v>LINKED-X</v>
      </c>
      <c r="R600" s="1318" t="str">
        <f>_xlfn.XLOOKUP(P600,unique_list!F:F,unique_list!Q:Q)</f>
        <v>A-1.5-009</v>
      </c>
      <c r="W600" s="1364"/>
      <c r="X600" s="1364"/>
      <c r="Y600" s="1272">
        <f>O600-_xlfn.XLOOKUP(P600,'Section B - Private Patients'!T:T,'Section B - Private Patients'!K:K)</f>
        <v>0</v>
      </c>
      <c r="Z600" s="1212" t="str">
        <f t="shared" si="57"/>
        <v>B</v>
      </c>
    </row>
    <row r="601" spans="1:26" x14ac:dyDescent="0.25">
      <c r="A601" s="1429" t="s">
        <v>6180</v>
      </c>
      <c r="B601" s="1280"/>
      <c r="C601" s="1279" t="str">
        <f t="shared" si="54"/>
        <v>B</v>
      </c>
      <c r="D601" s="1279" t="s">
        <v>3100</v>
      </c>
      <c r="E601" s="1279" t="s">
        <v>2874</v>
      </c>
      <c r="F601" s="1279">
        <v>90007414</v>
      </c>
      <c r="G601" s="1328">
        <f t="shared" si="55"/>
        <v>45474</v>
      </c>
      <c r="H601" s="1328">
        <f t="shared" si="56"/>
        <v>45838</v>
      </c>
      <c r="I601" s="1342" t="s">
        <v>5665</v>
      </c>
      <c r="O601" s="1330">
        <f t="shared" si="53"/>
        <v>3985.9</v>
      </c>
      <c r="P601" s="1305" t="s">
        <v>5042</v>
      </c>
      <c r="Q601" s="1279" t="str">
        <f>_xlfn.XLOOKUP(P601,unique_list!F:F,unique_list!P:P)</f>
        <v>LINKED-X</v>
      </c>
      <c r="R601" s="1318" t="str">
        <f>_xlfn.XLOOKUP(P601,unique_list!F:F,unique_list!Q:Q)</f>
        <v>A-1.5-004</v>
      </c>
      <c r="W601" s="1364"/>
      <c r="X601" s="1364"/>
      <c r="Y601" s="1272">
        <f>O601-_xlfn.XLOOKUP(P601,'Section B - Private Patients'!T:T,'Section B - Private Patients'!K:K)</f>
        <v>0</v>
      </c>
      <c r="Z601" s="1212" t="str">
        <f t="shared" si="57"/>
        <v>B</v>
      </c>
    </row>
    <row r="602" spans="1:26" x14ac:dyDescent="0.25">
      <c r="A602" s="1429" t="s">
        <v>6180</v>
      </c>
      <c r="B602" s="1280"/>
      <c r="C602" s="1279" t="str">
        <f t="shared" si="54"/>
        <v>B</v>
      </c>
      <c r="D602" s="1279" t="s">
        <v>3101</v>
      </c>
      <c r="E602" s="1279" t="s">
        <v>2875</v>
      </c>
      <c r="F602" s="1279">
        <v>90006495</v>
      </c>
      <c r="G602" s="1328">
        <f t="shared" si="55"/>
        <v>45474</v>
      </c>
      <c r="H602" s="1328">
        <f t="shared" si="56"/>
        <v>45838</v>
      </c>
      <c r="I602" s="1342" t="s">
        <v>5665</v>
      </c>
      <c r="O602" s="1330">
        <f t="shared" si="53"/>
        <v>1179.8</v>
      </c>
      <c r="P602" s="1305" t="s">
        <v>5043</v>
      </c>
      <c r="Q602" s="1279" t="str">
        <f>_xlfn.XLOOKUP(P602,unique_list!F:F,unique_list!P:P)</f>
        <v>LINKED-X</v>
      </c>
      <c r="R602" s="1318" t="str">
        <f>_xlfn.XLOOKUP(P602,unique_list!F:F,unique_list!Q:Q)</f>
        <v>A-1.5-011</v>
      </c>
      <c r="W602" s="1364"/>
      <c r="X602" s="1364"/>
      <c r="Y602" s="1272">
        <f>O602-_xlfn.XLOOKUP(P602,'Section B - Private Patients'!T:T,'Section B - Private Patients'!K:K)</f>
        <v>0</v>
      </c>
      <c r="Z602" s="1212" t="str">
        <f t="shared" si="57"/>
        <v>B</v>
      </c>
    </row>
    <row r="603" spans="1:26" x14ac:dyDescent="0.25">
      <c r="A603" s="1429" t="s">
        <v>6180</v>
      </c>
      <c r="B603" s="1280"/>
      <c r="C603" s="1279" t="str">
        <f t="shared" si="54"/>
        <v>B</v>
      </c>
      <c r="D603" s="1279" t="s">
        <v>3102</v>
      </c>
      <c r="E603" s="1279" t="s">
        <v>2876</v>
      </c>
      <c r="F603" s="1279">
        <v>90007415</v>
      </c>
      <c r="G603" s="1328">
        <f t="shared" si="55"/>
        <v>45474</v>
      </c>
      <c r="H603" s="1328">
        <f t="shared" si="56"/>
        <v>45838</v>
      </c>
      <c r="I603" s="1342" t="s">
        <v>5665</v>
      </c>
      <c r="O603" s="1330">
        <f t="shared" si="53"/>
        <v>1179.8</v>
      </c>
      <c r="P603" s="1305" t="s">
        <v>5044</v>
      </c>
      <c r="Q603" s="1279" t="str">
        <f>_xlfn.XLOOKUP(P603,unique_list!F:F,unique_list!P:P)</f>
        <v>LINKED-X</v>
      </c>
      <c r="R603" s="1318" t="str">
        <f>_xlfn.XLOOKUP(P603,unique_list!F:F,unique_list!Q:Q)</f>
        <v>A-1.5-011</v>
      </c>
      <c r="W603" s="1364"/>
      <c r="X603" s="1364"/>
      <c r="Y603" s="1272">
        <f>O603-_xlfn.XLOOKUP(P603,'Section B - Private Patients'!T:T,'Section B - Private Patients'!K:K)</f>
        <v>0</v>
      </c>
      <c r="Z603" s="1212" t="str">
        <f t="shared" si="57"/>
        <v>B</v>
      </c>
    </row>
    <row r="604" spans="1:26" x14ac:dyDescent="0.25">
      <c r="A604" s="1429" t="s">
        <v>6180</v>
      </c>
      <c r="B604" s="1280"/>
      <c r="C604" s="1279" t="str">
        <f t="shared" si="54"/>
        <v>B</v>
      </c>
      <c r="D604" s="1279" t="s">
        <v>3103</v>
      </c>
      <c r="E604" s="1279" t="s">
        <v>2883</v>
      </c>
      <c r="F604" s="1279">
        <v>90005633</v>
      </c>
      <c r="G604" s="1328">
        <f t="shared" si="55"/>
        <v>45474</v>
      </c>
      <c r="H604" s="1328">
        <f t="shared" si="56"/>
        <v>45838</v>
      </c>
      <c r="I604" s="1342" t="s">
        <v>5665</v>
      </c>
      <c r="O604" s="1330">
        <f t="shared" si="53"/>
        <v>4066.55</v>
      </c>
      <c r="P604" s="1305" t="s">
        <v>5045</v>
      </c>
      <c r="Q604" s="1279" t="str">
        <f>_xlfn.XLOOKUP(P604,unique_list!F:F,unique_list!P:P)</f>
        <v>LINKED-X</v>
      </c>
      <c r="R604" s="1318" t="str">
        <f>_xlfn.XLOOKUP(P604,unique_list!F:F,unique_list!Q:Q)</f>
        <v>A-1.5-019</v>
      </c>
      <c r="W604" s="1364"/>
      <c r="X604" s="1364"/>
      <c r="Y604" s="1272">
        <f>O604-_xlfn.XLOOKUP(P604,'Section B - Private Patients'!T:T,'Section B - Private Patients'!K:K)</f>
        <v>0</v>
      </c>
      <c r="Z604" s="1212" t="str">
        <f t="shared" si="57"/>
        <v>B</v>
      </c>
    </row>
    <row r="605" spans="1:26" x14ac:dyDescent="0.25">
      <c r="A605" s="1429" t="s">
        <v>6180</v>
      </c>
      <c r="B605" s="1280"/>
      <c r="C605" s="1279" t="str">
        <f t="shared" si="54"/>
        <v>B</v>
      </c>
      <c r="D605" s="1279" t="s">
        <v>3104</v>
      </c>
      <c r="E605" s="1279" t="s">
        <v>2885</v>
      </c>
      <c r="F605" s="1279">
        <v>90007416</v>
      </c>
      <c r="G605" s="1328">
        <f t="shared" si="55"/>
        <v>45474</v>
      </c>
      <c r="H605" s="1328">
        <f t="shared" si="56"/>
        <v>45838</v>
      </c>
      <c r="I605" s="1342" t="s">
        <v>5665</v>
      </c>
      <c r="O605" s="1330">
        <f t="shared" si="53"/>
        <v>3879.1000000000004</v>
      </c>
      <c r="P605" s="1305" t="s">
        <v>5046</v>
      </c>
      <c r="Q605" s="1279" t="str">
        <f>_xlfn.XLOOKUP(P605,unique_list!F:F,unique_list!P:P)</f>
        <v>LINKED-X</v>
      </c>
      <c r="R605" s="1318" t="str">
        <f>_xlfn.XLOOKUP(P605,unique_list!F:F,unique_list!Q:Q)</f>
        <v>A-1.5-020</v>
      </c>
      <c r="W605" s="1364"/>
      <c r="X605" s="1364"/>
      <c r="Y605" s="1272">
        <f>O605-_xlfn.XLOOKUP(P605,'Section B - Private Patients'!T:T,'Section B - Private Patients'!K:K)</f>
        <v>0</v>
      </c>
      <c r="Z605" s="1212" t="str">
        <f t="shared" si="57"/>
        <v>B</v>
      </c>
    </row>
    <row r="606" spans="1:26" x14ac:dyDescent="0.25">
      <c r="A606" s="1429" t="s">
        <v>6180</v>
      </c>
      <c r="B606" s="1280"/>
      <c r="C606" s="1279" t="str">
        <f t="shared" si="54"/>
        <v>B</v>
      </c>
      <c r="D606" s="1279" t="s">
        <v>3105</v>
      </c>
      <c r="E606" s="1279" t="s">
        <v>2887</v>
      </c>
      <c r="F606" s="1279">
        <v>90006496</v>
      </c>
      <c r="G606" s="1328">
        <f t="shared" si="55"/>
        <v>45474</v>
      </c>
      <c r="H606" s="1328">
        <f t="shared" si="56"/>
        <v>45838</v>
      </c>
      <c r="I606" s="1342" t="s">
        <v>5665</v>
      </c>
      <c r="O606" s="1330">
        <f t="shared" si="53"/>
        <v>4066.55</v>
      </c>
      <c r="P606" s="1305" t="s">
        <v>5047</v>
      </c>
      <c r="Q606" s="1279" t="str">
        <f>_xlfn.XLOOKUP(P606,unique_list!F:F,unique_list!P:P)</f>
        <v>LINKED-X</v>
      </c>
      <c r="R606" s="1318" t="str">
        <f>_xlfn.XLOOKUP(P606,unique_list!F:F,unique_list!Q:Q)</f>
        <v>A-1.5-019</v>
      </c>
      <c r="W606" s="1364"/>
      <c r="X606" s="1364"/>
      <c r="Y606" s="1272">
        <f>O606-_xlfn.XLOOKUP(P606,'Section B - Private Patients'!T:T,'Section B - Private Patients'!K:K)</f>
        <v>0</v>
      </c>
      <c r="Z606" s="1212" t="str">
        <f t="shared" si="57"/>
        <v>B</v>
      </c>
    </row>
    <row r="607" spans="1:26" x14ac:dyDescent="0.25">
      <c r="A607" s="1429" t="s">
        <v>6180</v>
      </c>
      <c r="B607" s="1280"/>
      <c r="C607" s="1279" t="str">
        <f t="shared" si="54"/>
        <v>B</v>
      </c>
      <c r="D607" s="1279" t="s">
        <v>3106</v>
      </c>
      <c r="E607" s="1279" t="s">
        <v>2889</v>
      </c>
      <c r="F607" s="1279">
        <v>90007417</v>
      </c>
      <c r="G607" s="1328">
        <f t="shared" si="55"/>
        <v>45474</v>
      </c>
      <c r="H607" s="1328">
        <f t="shared" si="56"/>
        <v>45838</v>
      </c>
      <c r="I607" s="1342" t="s">
        <v>5665</v>
      </c>
      <c r="O607" s="1330">
        <f t="shared" si="53"/>
        <v>3879.1000000000004</v>
      </c>
      <c r="P607" s="1305" t="s">
        <v>5048</v>
      </c>
      <c r="Q607" s="1279" t="str">
        <f>_xlfn.XLOOKUP(P607,unique_list!F:F,unique_list!P:P)</f>
        <v>LINKED-X</v>
      </c>
      <c r="R607" s="1318" t="str">
        <f>_xlfn.XLOOKUP(P607,unique_list!F:F,unique_list!Q:Q)</f>
        <v>A-1.5-020</v>
      </c>
      <c r="W607" s="1364"/>
      <c r="X607" s="1364"/>
      <c r="Y607" s="1272">
        <f>O607-_xlfn.XLOOKUP(P607,'Section B - Private Patients'!T:T,'Section B - Private Patients'!K:K)</f>
        <v>0</v>
      </c>
      <c r="Z607" s="1212" t="str">
        <f t="shared" si="57"/>
        <v>B</v>
      </c>
    </row>
    <row r="608" spans="1:26" x14ac:dyDescent="0.25">
      <c r="A608" s="1429" t="s">
        <v>6180</v>
      </c>
      <c r="B608" s="1280"/>
      <c r="C608" s="1279" t="str">
        <f t="shared" si="54"/>
        <v>B</v>
      </c>
      <c r="D608" s="1279" t="s">
        <v>3109</v>
      </c>
      <c r="E608" s="1279" t="s">
        <v>2910</v>
      </c>
      <c r="F608" s="1279">
        <v>90007419</v>
      </c>
      <c r="G608" s="1328">
        <f t="shared" si="55"/>
        <v>45474</v>
      </c>
      <c r="H608" s="1328">
        <f t="shared" si="56"/>
        <v>45838</v>
      </c>
      <c r="I608" s="1342" t="s">
        <v>5665</v>
      </c>
      <c r="O608" s="1330">
        <f t="shared" si="53"/>
        <v>2510.5500000000002</v>
      </c>
      <c r="P608" s="1305" t="s">
        <v>5052</v>
      </c>
      <c r="Q608" s="1279" t="str">
        <f>_xlfn.XLOOKUP(P608,unique_list!F:F,unique_list!P:P)</f>
        <v>LINKED-X</v>
      </c>
      <c r="R608" s="1318" t="str">
        <f>_xlfn.XLOOKUP(P608,unique_list!F:F,unique_list!Q:Q)</f>
        <v>A-1.5-001</v>
      </c>
      <c r="W608" s="1364"/>
      <c r="X608" s="1364"/>
      <c r="Y608" s="1272">
        <f>O608-_xlfn.XLOOKUP(P608,'Section B - Private Patients'!T:T,'Section B - Private Patients'!K:K)</f>
        <v>0</v>
      </c>
      <c r="Z608" s="1212" t="str">
        <f t="shared" si="57"/>
        <v>B</v>
      </c>
    </row>
    <row r="609" spans="1:26" x14ac:dyDescent="0.25">
      <c r="A609" s="1429" t="s">
        <v>6180</v>
      </c>
      <c r="B609" s="1280"/>
      <c r="C609" s="1279" t="str">
        <f t="shared" si="54"/>
        <v>B</v>
      </c>
      <c r="D609" s="1279" t="s">
        <v>3110</v>
      </c>
      <c r="E609" s="1279" t="s">
        <v>2912</v>
      </c>
      <c r="F609" s="1279">
        <v>90005806</v>
      </c>
      <c r="G609" s="1328">
        <f t="shared" si="55"/>
        <v>45474</v>
      </c>
      <c r="H609" s="1328">
        <f t="shared" si="56"/>
        <v>45838</v>
      </c>
      <c r="I609" s="1342" t="s">
        <v>5665</v>
      </c>
      <c r="O609" s="1330">
        <f t="shared" si="53"/>
        <v>2121.5500000000002</v>
      </c>
      <c r="P609" s="1305" t="s">
        <v>5053</v>
      </c>
      <c r="Q609" s="1279" t="str">
        <f>_xlfn.XLOOKUP(P609,unique_list!F:F,unique_list!P:P)</f>
        <v>LINKED-X</v>
      </c>
      <c r="R609" s="1318" t="str">
        <f>_xlfn.XLOOKUP(P609,unique_list!F:F,unique_list!Q:Q)</f>
        <v>A-1.5-002</v>
      </c>
      <c r="W609" s="1364"/>
      <c r="X609" s="1364"/>
      <c r="Y609" s="1272">
        <f>O609-_xlfn.XLOOKUP(P609,'Section B - Private Patients'!T:T,'Section B - Private Patients'!K:K)</f>
        <v>0</v>
      </c>
      <c r="Z609" s="1212" t="str">
        <f t="shared" si="57"/>
        <v>B</v>
      </c>
    </row>
    <row r="610" spans="1:26" x14ac:dyDescent="0.25">
      <c r="A610" s="1429" t="s">
        <v>6180</v>
      </c>
      <c r="B610" s="1280"/>
      <c r="C610" s="1279" t="str">
        <f t="shared" si="54"/>
        <v>B</v>
      </c>
      <c r="D610" s="1279" t="s">
        <v>3112</v>
      </c>
      <c r="E610" s="1279" t="s">
        <v>2914</v>
      </c>
      <c r="F610" s="1279">
        <v>90007420</v>
      </c>
      <c r="G610" s="1328">
        <f t="shared" si="55"/>
        <v>45474</v>
      </c>
      <c r="H610" s="1328">
        <f t="shared" si="56"/>
        <v>45838</v>
      </c>
      <c r="I610" s="1342" t="s">
        <v>5665</v>
      </c>
      <c r="O610" s="1330">
        <f t="shared" si="53"/>
        <v>4339.55</v>
      </c>
      <c r="P610" s="1305" t="s">
        <v>5054</v>
      </c>
      <c r="Q610" s="1279" t="str">
        <f>_xlfn.XLOOKUP(P610,unique_list!F:F,unique_list!P:P)</f>
        <v>LINKED-X</v>
      </c>
      <c r="R610" s="1318" t="str">
        <f>_xlfn.XLOOKUP(P610,unique_list!F:F,unique_list!Q:Q)</f>
        <v>A-1.5-009</v>
      </c>
      <c r="W610" s="1364"/>
      <c r="X610" s="1364"/>
      <c r="Y610" s="1272">
        <f>O610-_xlfn.XLOOKUP(P610,'Section B - Private Patients'!T:T,'Section B - Private Patients'!K:K)</f>
        <v>0</v>
      </c>
      <c r="Z610" s="1212" t="str">
        <f t="shared" si="57"/>
        <v>B</v>
      </c>
    </row>
    <row r="611" spans="1:26" x14ac:dyDescent="0.25">
      <c r="A611" s="1429" t="s">
        <v>6180</v>
      </c>
      <c r="B611" s="1280"/>
      <c r="C611" s="1279" t="str">
        <f t="shared" si="54"/>
        <v>B</v>
      </c>
      <c r="D611" s="1279" t="s">
        <v>3113</v>
      </c>
      <c r="E611" s="1279" t="s">
        <v>2916</v>
      </c>
      <c r="F611" s="1279">
        <v>90006498</v>
      </c>
      <c r="G611" s="1328">
        <f t="shared" si="55"/>
        <v>45474</v>
      </c>
      <c r="H611" s="1328">
        <f t="shared" si="56"/>
        <v>45838</v>
      </c>
      <c r="I611" s="1342" t="s">
        <v>5665</v>
      </c>
      <c r="O611" s="1330">
        <f t="shared" si="53"/>
        <v>3985.9</v>
      </c>
      <c r="P611" s="1305" t="s">
        <v>5055</v>
      </c>
      <c r="Q611" s="1279" t="str">
        <f>_xlfn.XLOOKUP(P611,unique_list!F:F,unique_list!P:P)</f>
        <v>LINKED-X</v>
      </c>
      <c r="R611" s="1318" t="str">
        <f>_xlfn.XLOOKUP(P611,unique_list!F:F,unique_list!Q:Q)</f>
        <v>A-1.5-004</v>
      </c>
      <c r="W611" s="1364"/>
      <c r="X611" s="1364"/>
      <c r="Y611" s="1272">
        <f>O611-_xlfn.XLOOKUP(P611,'Section B - Private Patients'!T:T,'Section B - Private Patients'!K:K)</f>
        <v>0</v>
      </c>
      <c r="Z611" s="1212" t="str">
        <f t="shared" si="57"/>
        <v>B</v>
      </c>
    </row>
    <row r="612" spans="1:26" x14ac:dyDescent="0.25">
      <c r="A612" s="1429" t="s">
        <v>6180</v>
      </c>
      <c r="B612" s="1280"/>
      <c r="C612" s="1279" t="str">
        <f t="shared" si="54"/>
        <v>B</v>
      </c>
      <c r="D612" s="1279" t="s">
        <v>3114</v>
      </c>
      <c r="E612" s="1279" t="s">
        <v>2893</v>
      </c>
      <c r="F612" s="1279">
        <v>90007421</v>
      </c>
      <c r="G612" s="1328">
        <f t="shared" si="55"/>
        <v>45474</v>
      </c>
      <c r="H612" s="1328">
        <f t="shared" si="56"/>
        <v>45838</v>
      </c>
      <c r="I612" s="1342" t="s">
        <v>5665</v>
      </c>
      <c r="O612" s="1330">
        <f t="shared" si="53"/>
        <v>1179.8</v>
      </c>
      <c r="P612" s="1305" t="s">
        <v>5056</v>
      </c>
      <c r="Q612" s="1279" t="str">
        <f>_xlfn.XLOOKUP(P612,unique_list!F:F,unique_list!P:P)</f>
        <v>LINKED-X</v>
      </c>
      <c r="R612" s="1318" t="str">
        <f>_xlfn.XLOOKUP(P612,unique_list!F:F,unique_list!Q:Q)</f>
        <v>A-1.5-011</v>
      </c>
      <c r="W612" s="1364"/>
      <c r="X612" s="1364"/>
      <c r="Y612" s="1272">
        <f>O612-_xlfn.XLOOKUP(P612,'Section B - Private Patients'!T:T,'Section B - Private Patients'!K:K)</f>
        <v>0</v>
      </c>
      <c r="Z612" s="1212" t="str">
        <f t="shared" si="57"/>
        <v>B</v>
      </c>
    </row>
    <row r="613" spans="1:26" x14ac:dyDescent="0.25">
      <c r="A613" s="1429" t="s">
        <v>6180</v>
      </c>
      <c r="B613" s="1280"/>
      <c r="C613" s="1279" t="str">
        <f t="shared" si="54"/>
        <v>B</v>
      </c>
      <c r="D613" s="1279" t="s">
        <v>3115</v>
      </c>
      <c r="E613" s="1279" t="s">
        <v>2895</v>
      </c>
      <c r="F613" s="1279">
        <v>90006037</v>
      </c>
      <c r="G613" s="1328">
        <f t="shared" si="55"/>
        <v>45474</v>
      </c>
      <c r="H613" s="1328">
        <f t="shared" si="56"/>
        <v>45838</v>
      </c>
      <c r="I613" s="1342" t="s">
        <v>5665</v>
      </c>
      <c r="O613" s="1330">
        <f t="shared" si="53"/>
        <v>1179.8</v>
      </c>
      <c r="P613" s="1305" t="s">
        <v>5057</v>
      </c>
      <c r="Q613" s="1279" t="str">
        <f>_xlfn.XLOOKUP(P613,unique_list!F:F,unique_list!P:P)</f>
        <v>LINKED-X</v>
      </c>
      <c r="R613" s="1318" t="str">
        <f>_xlfn.XLOOKUP(P613,unique_list!F:F,unique_list!Q:Q)</f>
        <v>A-1.5-011</v>
      </c>
      <c r="W613" s="1364"/>
      <c r="X613" s="1364"/>
      <c r="Y613" s="1272">
        <f>O613-_xlfn.XLOOKUP(P613,'Section B - Private Patients'!T:T,'Section B - Private Patients'!K:K)</f>
        <v>0</v>
      </c>
      <c r="Z613" s="1212" t="str">
        <f t="shared" si="57"/>
        <v>B</v>
      </c>
    </row>
    <row r="614" spans="1:26" x14ac:dyDescent="0.25">
      <c r="A614" s="1429" t="s">
        <v>6180</v>
      </c>
      <c r="B614" s="1280"/>
      <c r="C614" s="1279" t="str">
        <f t="shared" si="54"/>
        <v>B</v>
      </c>
      <c r="D614" s="1279" t="s">
        <v>3116</v>
      </c>
      <c r="E614" s="1279" t="s">
        <v>2898</v>
      </c>
      <c r="F614" s="1279">
        <v>90007422</v>
      </c>
      <c r="G614" s="1328">
        <f t="shared" si="55"/>
        <v>45474</v>
      </c>
      <c r="H614" s="1328">
        <f t="shared" si="56"/>
        <v>45838</v>
      </c>
      <c r="I614" s="1342" t="s">
        <v>5665</v>
      </c>
      <c r="O614" s="1330">
        <f t="shared" si="53"/>
        <v>4066.55</v>
      </c>
      <c r="P614" s="1305" t="s">
        <v>5058</v>
      </c>
      <c r="Q614" s="1279" t="str">
        <f>_xlfn.XLOOKUP(P614,unique_list!F:F,unique_list!P:P)</f>
        <v>LINKED-X</v>
      </c>
      <c r="R614" s="1318" t="str">
        <f>_xlfn.XLOOKUP(P614,unique_list!F:F,unique_list!Q:Q)</f>
        <v>A-1.5-019</v>
      </c>
      <c r="W614" s="1364"/>
      <c r="X614" s="1364"/>
      <c r="Y614" s="1272">
        <f>O614-_xlfn.XLOOKUP(P614,'Section B - Private Patients'!T:T,'Section B - Private Patients'!K:K)</f>
        <v>0</v>
      </c>
      <c r="Z614" s="1212" t="str">
        <f t="shared" si="57"/>
        <v>B</v>
      </c>
    </row>
    <row r="615" spans="1:26" x14ac:dyDescent="0.25">
      <c r="A615" s="1429" t="s">
        <v>6180</v>
      </c>
      <c r="B615" s="1280"/>
      <c r="C615" s="1279" t="str">
        <f t="shared" si="54"/>
        <v>B</v>
      </c>
      <c r="D615" s="1279" t="s">
        <v>3117</v>
      </c>
      <c r="E615" s="1279" t="s">
        <v>2900</v>
      </c>
      <c r="F615" s="1279">
        <v>90006499</v>
      </c>
      <c r="G615" s="1328">
        <f t="shared" si="55"/>
        <v>45474</v>
      </c>
      <c r="H615" s="1328">
        <f t="shared" si="56"/>
        <v>45838</v>
      </c>
      <c r="I615" s="1342" t="s">
        <v>5665</v>
      </c>
      <c r="O615" s="1330">
        <f t="shared" si="53"/>
        <v>4066.55</v>
      </c>
      <c r="P615" s="1305" t="s">
        <v>5059</v>
      </c>
      <c r="Q615" s="1279" t="str">
        <f>_xlfn.XLOOKUP(P615,unique_list!F:F,unique_list!P:P)</f>
        <v>LINKED-X</v>
      </c>
      <c r="R615" s="1318" t="str">
        <f>_xlfn.XLOOKUP(P615,unique_list!F:F,unique_list!Q:Q)</f>
        <v>A-1.5-019</v>
      </c>
      <c r="W615" s="1364"/>
      <c r="X615" s="1364"/>
      <c r="Y615" s="1272">
        <f>O615-_xlfn.XLOOKUP(P615,'Section B - Private Patients'!T:T,'Section B - Private Patients'!K:K)</f>
        <v>0</v>
      </c>
      <c r="Z615" s="1212" t="str">
        <f t="shared" si="57"/>
        <v>B</v>
      </c>
    </row>
    <row r="616" spans="1:26" x14ac:dyDescent="0.25">
      <c r="A616" s="1429" t="s">
        <v>6180</v>
      </c>
      <c r="B616" s="1280"/>
      <c r="C616" s="1279" t="str">
        <f t="shared" si="54"/>
        <v>B</v>
      </c>
      <c r="D616" s="1279" t="s">
        <v>3118</v>
      </c>
      <c r="E616" s="1279" t="s">
        <v>2902</v>
      </c>
      <c r="F616" s="1279">
        <v>90007423</v>
      </c>
      <c r="G616" s="1328">
        <f t="shared" si="55"/>
        <v>45474</v>
      </c>
      <c r="H616" s="1328">
        <f t="shared" si="56"/>
        <v>45838</v>
      </c>
      <c r="I616" s="1342" t="s">
        <v>5665</v>
      </c>
      <c r="O616" s="1330">
        <f t="shared" si="53"/>
        <v>3879.1000000000004</v>
      </c>
      <c r="P616" s="1305" t="s">
        <v>5060</v>
      </c>
      <c r="Q616" s="1279" t="str">
        <f>_xlfn.XLOOKUP(P616,unique_list!F:F,unique_list!P:P)</f>
        <v>LINKED-X</v>
      </c>
      <c r="R616" s="1318" t="str">
        <f>_xlfn.XLOOKUP(P616,unique_list!F:F,unique_list!Q:Q)</f>
        <v>A-1.5-020</v>
      </c>
      <c r="W616" s="1364"/>
      <c r="X616" s="1364"/>
      <c r="Y616" s="1272">
        <f>O616-_xlfn.XLOOKUP(P616,'Section B - Private Patients'!T:T,'Section B - Private Patients'!K:K)</f>
        <v>0</v>
      </c>
      <c r="Z616" s="1212" t="str">
        <f t="shared" si="57"/>
        <v>B</v>
      </c>
    </row>
    <row r="617" spans="1:26" x14ac:dyDescent="0.25">
      <c r="A617" s="1429" t="s">
        <v>6180</v>
      </c>
      <c r="B617" s="1280"/>
      <c r="C617" s="1279" t="str">
        <f t="shared" si="54"/>
        <v>B</v>
      </c>
      <c r="D617" s="1279" t="s">
        <v>956</v>
      </c>
      <c r="E617" s="1279" t="s">
        <v>955</v>
      </c>
      <c r="F617" s="1279">
        <v>90007602</v>
      </c>
      <c r="G617" s="1328">
        <f t="shared" si="55"/>
        <v>45474</v>
      </c>
      <c r="H617" s="1328">
        <f t="shared" si="56"/>
        <v>45838</v>
      </c>
      <c r="I617" s="1342" t="s">
        <v>5665</v>
      </c>
      <c r="O617" s="1330">
        <f t="shared" si="53"/>
        <v>2510.5500000000002</v>
      </c>
      <c r="P617" s="1305" t="s">
        <v>5092</v>
      </c>
      <c r="Q617" s="1279" t="str">
        <f>_xlfn.XLOOKUP(P617,unique_list!F:F,unique_list!P:P)</f>
        <v>LINKED-X</v>
      </c>
      <c r="R617" s="1318" t="str">
        <f>_xlfn.XLOOKUP(P617,unique_list!F:F,unique_list!Q:Q)</f>
        <v>A-1.5-001</v>
      </c>
      <c r="W617" s="1364"/>
      <c r="X617" s="1364"/>
      <c r="Y617" s="1272">
        <f>O617-_xlfn.XLOOKUP(P617,'Section B - Private Patients'!T:T,'Section B - Private Patients'!K:K)</f>
        <v>0</v>
      </c>
      <c r="Z617" s="1212" t="str">
        <f t="shared" si="57"/>
        <v>B</v>
      </c>
    </row>
    <row r="618" spans="1:26" x14ac:dyDescent="0.25">
      <c r="A618" s="1429" t="s">
        <v>6180</v>
      </c>
      <c r="B618" s="1280"/>
      <c r="C618" s="1279" t="str">
        <f t="shared" si="54"/>
        <v>B</v>
      </c>
      <c r="D618" s="1279" t="s">
        <v>958</v>
      </c>
      <c r="E618" s="1279" t="s">
        <v>957</v>
      </c>
      <c r="F618" s="1279">
        <v>90006589</v>
      </c>
      <c r="G618" s="1328">
        <f t="shared" si="55"/>
        <v>45474</v>
      </c>
      <c r="H618" s="1328">
        <f t="shared" si="56"/>
        <v>45838</v>
      </c>
      <c r="I618" s="1342" t="s">
        <v>5665</v>
      </c>
      <c r="O618" s="1330">
        <f t="shared" si="53"/>
        <v>2121.5500000000002</v>
      </c>
      <c r="P618" s="1305" t="s">
        <v>5093</v>
      </c>
      <c r="Q618" s="1279" t="str">
        <f>_xlfn.XLOOKUP(P618,unique_list!F:F,unique_list!P:P)</f>
        <v>LINKED-X</v>
      </c>
      <c r="R618" s="1318" t="str">
        <f>_xlfn.XLOOKUP(P618,unique_list!F:F,unique_list!Q:Q)</f>
        <v>A-1.5-002</v>
      </c>
      <c r="W618" s="1364"/>
      <c r="X618" s="1364"/>
      <c r="Y618" s="1272">
        <f>O618-_xlfn.XLOOKUP(P618,'Section B - Private Patients'!T:T,'Section B - Private Patients'!K:K)</f>
        <v>0</v>
      </c>
      <c r="Z618" s="1212" t="str">
        <f t="shared" si="57"/>
        <v>B</v>
      </c>
    </row>
    <row r="619" spans="1:26" x14ac:dyDescent="0.25">
      <c r="A619" s="1429" t="s">
        <v>6180</v>
      </c>
      <c r="B619" s="1280"/>
      <c r="C619" s="1279" t="str">
        <f t="shared" si="54"/>
        <v>B</v>
      </c>
      <c r="D619" s="1279" t="s">
        <v>964</v>
      </c>
      <c r="E619" s="1279" t="s">
        <v>963</v>
      </c>
      <c r="F619" s="1279">
        <v>90007603</v>
      </c>
      <c r="G619" s="1328">
        <f t="shared" si="55"/>
        <v>45474</v>
      </c>
      <c r="H619" s="1328">
        <f t="shared" si="56"/>
        <v>45838</v>
      </c>
      <c r="I619" s="1342" t="s">
        <v>5665</v>
      </c>
      <c r="O619" s="1330">
        <f t="shared" si="53"/>
        <v>4339.55</v>
      </c>
      <c r="P619" s="1305" t="s">
        <v>5094</v>
      </c>
      <c r="Q619" s="1279" t="str">
        <f>_xlfn.XLOOKUP(P619,unique_list!F:F,unique_list!P:P)</f>
        <v>LINKED-X</v>
      </c>
      <c r="R619" s="1318" t="str">
        <f>_xlfn.XLOOKUP(P619,unique_list!F:F,unique_list!Q:Q)</f>
        <v>A-1.5-009</v>
      </c>
      <c r="W619" s="1364"/>
      <c r="X619" s="1364"/>
      <c r="Y619" s="1272">
        <f>O619-_xlfn.XLOOKUP(P619,'Section B - Private Patients'!T:T,'Section B - Private Patients'!K:K)</f>
        <v>0</v>
      </c>
      <c r="Z619" s="1212" t="str">
        <f t="shared" si="57"/>
        <v>B</v>
      </c>
    </row>
    <row r="620" spans="1:26" x14ac:dyDescent="0.25">
      <c r="A620" s="1429" t="s">
        <v>6180</v>
      </c>
      <c r="B620" s="1280"/>
      <c r="C620" s="1279" t="str">
        <f t="shared" si="54"/>
        <v>B</v>
      </c>
      <c r="D620" s="1279" t="s">
        <v>966</v>
      </c>
      <c r="E620" s="1279" t="s">
        <v>965</v>
      </c>
      <c r="F620" s="1279">
        <v>90005829</v>
      </c>
      <c r="G620" s="1328">
        <f t="shared" si="55"/>
        <v>45474</v>
      </c>
      <c r="H620" s="1328">
        <f t="shared" si="56"/>
        <v>45838</v>
      </c>
      <c r="I620" s="1342" t="s">
        <v>5665</v>
      </c>
      <c r="O620" s="1330">
        <f t="shared" si="53"/>
        <v>3985.9</v>
      </c>
      <c r="P620" s="1305" t="s">
        <v>5095</v>
      </c>
      <c r="Q620" s="1279" t="str">
        <f>_xlfn.XLOOKUP(P620,unique_list!F:F,unique_list!P:P)</f>
        <v>LINKED-X</v>
      </c>
      <c r="R620" s="1318" t="str">
        <f>_xlfn.XLOOKUP(P620,unique_list!F:F,unique_list!Q:Q)</f>
        <v>A-1.5-004</v>
      </c>
      <c r="W620" s="1364"/>
      <c r="X620" s="1364"/>
      <c r="Y620" s="1272">
        <f>O620-_xlfn.XLOOKUP(P620,'Section B - Private Patients'!T:T,'Section B - Private Patients'!K:K)</f>
        <v>0</v>
      </c>
      <c r="Z620" s="1212" t="str">
        <f t="shared" si="57"/>
        <v>B</v>
      </c>
    </row>
    <row r="621" spans="1:26" x14ac:dyDescent="0.25">
      <c r="A621" s="1429" t="s">
        <v>6180</v>
      </c>
      <c r="B621" s="1280"/>
      <c r="C621" s="1279" t="str">
        <f t="shared" si="54"/>
        <v>B</v>
      </c>
      <c r="D621" s="1279" t="s">
        <v>968</v>
      </c>
      <c r="E621" s="1279" t="s">
        <v>967</v>
      </c>
      <c r="F621" s="1279">
        <v>90007604</v>
      </c>
      <c r="G621" s="1328">
        <f t="shared" si="55"/>
        <v>45474</v>
      </c>
      <c r="H621" s="1328">
        <f t="shared" si="56"/>
        <v>45838</v>
      </c>
      <c r="I621" s="1342" t="s">
        <v>5665</v>
      </c>
      <c r="O621" s="1330">
        <f t="shared" si="53"/>
        <v>4228.6000000000004</v>
      </c>
      <c r="P621" s="1305" t="s">
        <v>5096</v>
      </c>
      <c r="Q621" s="1279" t="str">
        <f>_xlfn.XLOOKUP(P621,unique_list!F:F,unique_list!P:P)</f>
        <v>LINKED-X</v>
      </c>
      <c r="R621" s="1318" t="str">
        <f>_xlfn.XLOOKUP(P621,unique_list!F:F,unique_list!Q:Q)</f>
        <v>A-1.5-003</v>
      </c>
      <c r="W621" s="1364"/>
      <c r="X621" s="1364"/>
      <c r="Y621" s="1272">
        <f>O621-_xlfn.XLOOKUP(P621,'Section B - Private Patients'!T:T,'Section B - Private Patients'!K:K)</f>
        <v>0</v>
      </c>
      <c r="Z621" s="1212" t="str">
        <f t="shared" si="57"/>
        <v>B</v>
      </c>
    </row>
    <row r="622" spans="1:26" x14ac:dyDescent="0.25">
      <c r="A622" s="1429" t="s">
        <v>6180</v>
      </c>
      <c r="B622" s="1280"/>
      <c r="C622" s="1279" t="str">
        <f t="shared" si="54"/>
        <v>B</v>
      </c>
      <c r="D622" s="1279" t="s">
        <v>970</v>
      </c>
      <c r="E622" s="1279" t="s">
        <v>969</v>
      </c>
      <c r="F622" s="1279">
        <v>90006590</v>
      </c>
      <c r="G622" s="1328">
        <f t="shared" si="55"/>
        <v>45474</v>
      </c>
      <c r="H622" s="1328">
        <f t="shared" si="56"/>
        <v>45838</v>
      </c>
      <c r="I622" s="1342" t="s">
        <v>5665</v>
      </c>
      <c r="O622" s="1330">
        <f t="shared" si="53"/>
        <v>3985.9</v>
      </c>
      <c r="P622" s="1305" t="s">
        <v>5097</v>
      </c>
      <c r="Q622" s="1279" t="str">
        <f>_xlfn.XLOOKUP(P622,unique_list!F:F,unique_list!P:P)</f>
        <v>LINKED-X</v>
      </c>
      <c r="R622" s="1318" t="str">
        <f>_xlfn.XLOOKUP(P622,unique_list!F:F,unique_list!Q:Q)</f>
        <v>A-1.5-004</v>
      </c>
      <c r="W622" s="1364"/>
      <c r="X622" s="1364"/>
      <c r="Y622" s="1272">
        <f>O622-_xlfn.XLOOKUP(P622,'Section B - Private Patients'!T:T,'Section B - Private Patients'!K:K)</f>
        <v>0</v>
      </c>
      <c r="Z622" s="1212" t="str">
        <f t="shared" si="57"/>
        <v>B</v>
      </c>
    </row>
    <row r="623" spans="1:26" x14ac:dyDescent="0.25">
      <c r="A623" s="1429" t="s">
        <v>6180</v>
      </c>
      <c r="B623" s="1280"/>
      <c r="C623" s="1279" t="str">
        <f t="shared" si="54"/>
        <v>B</v>
      </c>
      <c r="D623" s="1279" t="s">
        <v>972</v>
      </c>
      <c r="E623" s="1279" t="s">
        <v>971</v>
      </c>
      <c r="F623" s="1279">
        <v>90007605</v>
      </c>
      <c r="G623" s="1328">
        <f t="shared" si="55"/>
        <v>45474</v>
      </c>
      <c r="H623" s="1328">
        <f t="shared" si="56"/>
        <v>45838</v>
      </c>
      <c r="I623" s="1342" t="s">
        <v>5665</v>
      </c>
      <c r="O623" s="1330">
        <f t="shared" si="53"/>
        <v>2133.75</v>
      </c>
      <c r="P623" s="1305" t="s">
        <v>5098</v>
      </c>
      <c r="Q623" s="1279" t="str">
        <f>_xlfn.XLOOKUP(P623,unique_list!F:F,unique_list!P:P)</f>
        <v>LINKED-X</v>
      </c>
      <c r="R623" s="1318" t="str">
        <f>_xlfn.XLOOKUP(P623,unique_list!F:F,unique_list!Q:Q)</f>
        <v>A-1.5-013</v>
      </c>
      <c r="W623" s="1364"/>
      <c r="X623" s="1364"/>
      <c r="Y623" s="1272">
        <f>O623-_xlfn.XLOOKUP(P623,'Section B - Private Patients'!T:T,'Section B - Private Patients'!K:K)</f>
        <v>0</v>
      </c>
      <c r="Z623" s="1212" t="str">
        <f t="shared" si="57"/>
        <v>B</v>
      </c>
    </row>
    <row r="624" spans="1:26" x14ac:dyDescent="0.25">
      <c r="A624" s="1429" t="s">
        <v>6180</v>
      </c>
      <c r="B624" s="1280"/>
      <c r="C624" s="1279" t="str">
        <f t="shared" si="54"/>
        <v>B</v>
      </c>
      <c r="D624" s="1279" t="s">
        <v>974</v>
      </c>
      <c r="E624" s="1279" t="s">
        <v>973</v>
      </c>
      <c r="F624" s="1279">
        <v>90006083</v>
      </c>
      <c r="G624" s="1328">
        <f t="shared" si="55"/>
        <v>45474</v>
      </c>
      <c r="H624" s="1328">
        <f t="shared" si="56"/>
        <v>45838</v>
      </c>
      <c r="I624" s="1342" t="s">
        <v>5665</v>
      </c>
      <c r="O624" s="1330">
        <f t="shared" si="53"/>
        <v>2133.75</v>
      </c>
      <c r="P624" s="1305" t="s">
        <v>5099</v>
      </c>
      <c r="Q624" s="1279" t="str">
        <f>_xlfn.XLOOKUP(P624,unique_list!F:F,unique_list!P:P)</f>
        <v>LINKED-X</v>
      </c>
      <c r="R624" s="1318" t="str">
        <f>_xlfn.XLOOKUP(P624,unique_list!F:F,unique_list!Q:Q)</f>
        <v>A-1.5-013</v>
      </c>
      <c r="W624" s="1364"/>
      <c r="X624" s="1364"/>
      <c r="Y624" s="1272">
        <f>O624-_xlfn.XLOOKUP(P624,'Section B - Private Patients'!T:T,'Section B - Private Patients'!K:K)</f>
        <v>0</v>
      </c>
      <c r="Z624" s="1212" t="str">
        <f t="shared" si="57"/>
        <v>B</v>
      </c>
    </row>
    <row r="625" spans="1:26" x14ac:dyDescent="0.25">
      <c r="A625" s="1429" t="s">
        <v>6180</v>
      </c>
      <c r="B625" s="1280"/>
      <c r="C625" s="1279" t="str">
        <f t="shared" si="54"/>
        <v>B</v>
      </c>
      <c r="D625" s="1279" t="s">
        <v>976</v>
      </c>
      <c r="E625" s="1279" t="s">
        <v>975</v>
      </c>
      <c r="F625" s="1279">
        <v>90007606</v>
      </c>
      <c r="G625" s="1328">
        <f t="shared" si="55"/>
        <v>45474</v>
      </c>
      <c r="H625" s="1328">
        <f t="shared" si="56"/>
        <v>45838</v>
      </c>
      <c r="I625" s="1342" t="s">
        <v>5665</v>
      </c>
      <c r="O625" s="1330">
        <f t="shared" si="53"/>
        <v>6321.1</v>
      </c>
      <c r="P625" s="1305" t="s">
        <v>5100</v>
      </c>
      <c r="Q625" s="1279" t="str">
        <f>_xlfn.XLOOKUP(P625,unique_list!F:F,unique_list!P:P)</f>
        <v>LINKED-X</v>
      </c>
      <c r="R625" s="1318" t="str">
        <f>_xlfn.XLOOKUP(P625,unique_list!F:F,unique_list!Q:Q)</f>
        <v>A-1.5-005</v>
      </c>
      <c r="W625" s="1364"/>
      <c r="X625" s="1364"/>
      <c r="Y625" s="1272">
        <f>O625-_xlfn.XLOOKUP(P625,'Section B - Private Patients'!T:T,'Section B - Private Patients'!K:K)</f>
        <v>0</v>
      </c>
      <c r="Z625" s="1212" t="str">
        <f t="shared" si="57"/>
        <v>B</v>
      </c>
    </row>
    <row r="626" spans="1:26" x14ac:dyDescent="0.25">
      <c r="A626" s="1429" t="s">
        <v>6180</v>
      </c>
      <c r="B626" s="1280"/>
      <c r="C626" s="1279" t="str">
        <f t="shared" si="54"/>
        <v>B</v>
      </c>
      <c r="D626" s="1279" t="s">
        <v>978</v>
      </c>
      <c r="E626" s="1279" t="s">
        <v>977</v>
      </c>
      <c r="F626" s="1279">
        <v>90006591</v>
      </c>
      <c r="G626" s="1328">
        <f t="shared" si="55"/>
        <v>45474</v>
      </c>
      <c r="H626" s="1328">
        <f t="shared" si="56"/>
        <v>45838</v>
      </c>
      <c r="I626" s="1342" t="s">
        <v>5665</v>
      </c>
      <c r="O626" s="1330">
        <f t="shared" si="53"/>
        <v>5885.75</v>
      </c>
      <c r="P626" s="1305" t="s">
        <v>5101</v>
      </c>
      <c r="Q626" s="1279" t="str">
        <f>_xlfn.XLOOKUP(P626,unique_list!F:F,unique_list!P:P)</f>
        <v>LINKED-X</v>
      </c>
      <c r="R626" s="1318" t="str">
        <f>_xlfn.XLOOKUP(P626,unique_list!F:F,unique_list!Q:Q)</f>
        <v>A-1.5-006</v>
      </c>
      <c r="W626" s="1364"/>
      <c r="X626" s="1364"/>
      <c r="Y626" s="1272">
        <f>O626-_xlfn.XLOOKUP(P626,'Section B - Private Patients'!T:T,'Section B - Private Patients'!K:K)</f>
        <v>0</v>
      </c>
      <c r="Z626" s="1212" t="str">
        <f t="shared" si="57"/>
        <v>B</v>
      </c>
    </row>
    <row r="627" spans="1:26" x14ac:dyDescent="0.25">
      <c r="A627" s="1429" t="s">
        <v>6180</v>
      </c>
      <c r="B627" s="1280"/>
      <c r="C627" s="1279" t="str">
        <f t="shared" si="54"/>
        <v>B</v>
      </c>
      <c r="D627" s="1279" t="s">
        <v>980</v>
      </c>
      <c r="E627" s="1279" t="s">
        <v>979</v>
      </c>
      <c r="F627" s="1279">
        <v>90007607</v>
      </c>
      <c r="G627" s="1328">
        <f t="shared" si="55"/>
        <v>45474</v>
      </c>
      <c r="H627" s="1328">
        <f t="shared" si="56"/>
        <v>45838</v>
      </c>
      <c r="I627" s="1342" t="s">
        <v>5665</v>
      </c>
      <c r="O627" s="1330">
        <f t="shared" si="53"/>
        <v>1179.8</v>
      </c>
      <c r="P627" s="1305" t="s">
        <v>5102</v>
      </c>
      <c r="Q627" s="1279" t="str">
        <f>_xlfn.XLOOKUP(P627,unique_list!F:F,unique_list!P:P)</f>
        <v>LINKED-X</v>
      </c>
      <c r="R627" s="1318" t="str">
        <f>_xlfn.XLOOKUP(P627,unique_list!F:F,unique_list!Q:Q)</f>
        <v>A-1.5-011</v>
      </c>
      <c r="W627" s="1364"/>
      <c r="X627" s="1364"/>
      <c r="Y627" s="1272">
        <f>O627-_xlfn.XLOOKUP(P627,'Section B - Private Patients'!T:T,'Section B - Private Patients'!K:K)</f>
        <v>0</v>
      </c>
      <c r="Z627" s="1212" t="str">
        <f t="shared" si="57"/>
        <v>B</v>
      </c>
    </row>
    <row r="628" spans="1:26" x14ac:dyDescent="0.25">
      <c r="A628" s="1429" t="s">
        <v>6180</v>
      </c>
      <c r="B628" s="1280"/>
      <c r="C628" s="1279" t="str">
        <f t="shared" si="54"/>
        <v>B</v>
      </c>
      <c r="D628" s="1279" t="s">
        <v>982</v>
      </c>
      <c r="E628" s="1279" t="s">
        <v>981</v>
      </c>
      <c r="F628" s="1279">
        <v>90005639</v>
      </c>
      <c r="G628" s="1328">
        <f t="shared" si="55"/>
        <v>45474</v>
      </c>
      <c r="H628" s="1328">
        <f t="shared" si="56"/>
        <v>45838</v>
      </c>
      <c r="I628" s="1342" t="s">
        <v>5665</v>
      </c>
      <c r="O628" s="1330">
        <f t="shared" si="53"/>
        <v>1179.8</v>
      </c>
      <c r="P628" s="1305" t="s">
        <v>5103</v>
      </c>
      <c r="Q628" s="1279" t="str">
        <f>_xlfn.XLOOKUP(P628,unique_list!F:F,unique_list!P:P)</f>
        <v>LINKED-X</v>
      </c>
      <c r="R628" s="1318" t="str">
        <f>_xlfn.XLOOKUP(P628,unique_list!F:F,unique_list!Q:Q)</f>
        <v>A-1.5-011</v>
      </c>
      <c r="W628" s="1364"/>
      <c r="X628" s="1364"/>
      <c r="Y628" s="1272">
        <f>O628-_xlfn.XLOOKUP(P628,'Section B - Private Patients'!T:T,'Section B - Private Patients'!K:K)</f>
        <v>0</v>
      </c>
      <c r="Z628" s="1212" t="str">
        <f t="shared" si="57"/>
        <v>B</v>
      </c>
    </row>
    <row r="629" spans="1:26" x14ac:dyDescent="0.25">
      <c r="A629" s="1429" t="s">
        <v>6180</v>
      </c>
      <c r="B629" s="1280"/>
      <c r="C629" s="1279" t="str">
        <f t="shared" si="54"/>
        <v>B</v>
      </c>
      <c r="D629" s="1279" t="s">
        <v>984</v>
      </c>
      <c r="E629" s="1279" t="s">
        <v>983</v>
      </c>
      <c r="F629" s="1279">
        <v>90007608</v>
      </c>
      <c r="G629" s="1328">
        <f t="shared" si="55"/>
        <v>45474</v>
      </c>
      <c r="H629" s="1328">
        <f t="shared" si="56"/>
        <v>45838</v>
      </c>
      <c r="I629" s="1342" t="s">
        <v>5665</v>
      </c>
      <c r="O629" s="1330">
        <f t="shared" si="53"/>
        <v>1319.15</v>
      </c>
      <c r="P629" s="1305" t="s">
        <v>5104</v>
      </c>
      <c r="Q629" s="1279" t="str">
        <f>_xlfn.XLOOKUP(P629,unique_list!F:F,unique_list!P:P)</f>
        <v>LINKED-X</v>
      </c>
      <c r="R629" s="1318" t="str">
        <f>_xlfn.XLOOKUP(P629,unique_list!F:F,unique_list!Q:Q)</f>
        <v>A-1.5-007</v>
      </c>
      <c r="W629" s="1364"/>
      <c r="X629" s="1364"/>
      <c r="Y629" s="1272">
        <f>O629-_xlfn.XLOOKUP(P629,'Section B - Private Patients'!T:T,'Section B - Private Patients'!K:K)</f>
        <v>0</v>
      </c>
      <c r="Z629" s="1212" t="str">
        <f t="shared" si="57"/>
        <v>B</v>
      </c>
    </row>
    <row r="630" spans="1:26" x14ac:dyDescent="0.25">
      <c r="A630" s="1429" t="s">
        <v>6180</v>
      </c>
      <c r="B630" s="1280"/>
      <c r="C630" s="1279" t="str">
        <f t="shared" si="54"/>
        <v>B</v>
      </c>
      <c r="D630" s="1279" t="s">
        <v>986</v>
      </c>
      <c r="E630" s="1279" t="s">
        <v>985</v>
      </c>
      <c r="F630" s="1279">
        <v>90006592</v>
      </c>
      <c r="G630" s="1328">
        <f t="shared" si="55"/>
        <v>45474</v>
      </c>
      <c r="H630" s="1328">
        <f t="shared" si="56"/>
        <v>45838</v>
      </c>
      <c r="I630" s="1342" t="s">
        <v>5665</v>
      </c>
      <c r="O630" s="1330">
        <f t="shared" si="53"/>
        <v>1143.8500000000001</v>
      </c>
      <c r="P630" s="1305" t="s">
        <v>5105</v>
      </c>
      <c r="Q630" s="1279" t="str">
        <f>_xlfn.XLOOKUP(P630,unique_list!F:F,unique_list!P:P)</f>
        <v>LINKED-X</v>
      </c>
      <c r="R630" s="1318" t="str">
        <f>_xlfn.XLOOKUP(P630,unique_list!F:F,unique_list!Q:Q)</f>
        <v>A-1.5-008</v>
      </c>
      <c r="W630" s="1364"/>
      <c r="X630" s="1364"/>
      <c r="Y630" s="1272">
        <f>O630-_xlfn.XLOOKUP(P630,'Section B - Private Patients'!T:T,'Section B - Private Patients'!K:K)</f>
        <v>0</v>
      </c>
      <c r="Z630" s="1212" t="str">
        <f t="shared" si="57"/>
        <v>B</v>
      </c>
    </row>
    <row r="631" spans="1:26" x14ac:dyDescent="0.25">
      <c r="A631" s="1429" t="s">
        <v>6180</v>
      </c>
      <c r="B631" s="1280"/>
      <c r="C631" s="1279" t="str">
        <f t="shared" si="54"/>
        <v>B</v>
      </c>
      <c r="D631" s="1279" t="s">
        <v>988</v>
      </c>
      <c r="E631" s="1279" t="s">
        <v>987</v>
      </c>
      <c r="F631" s="1279">
        <v>90007609</v>
      </c>
      <c r="G631" s="1328">
        <f t="shared" si="55"/>
        <v>45474</v>
      </c>
      <c r="H631" s="1328">
        <f t="shared" si="56"/>
        <v>45838</v>
      </c>
      <c r="I631" s="1342" t="s">
        <v>5665</v>
      </c>
      <c r="O631" s="1330">
        <f t="shared" si="53"/>
        <v>4066.55</v>
      </c>
      <c r="P631" s="1305" t="s">
        <v>5106</v>
      </c>
      <c r="Q631" s="1279" t="str">
        <f>_xlfn.XLOOKUP(P631,unique_list!F:F,unique_list!P:P)</f>
        <v>LINKED-X</v>
      </c>
      <c r="R631" s="1318" t="str">
        <f>_xlfn.XLOOKUP(P631,unique_list!F:F,unique_list!Q:Q)</f>
        <v>A-1.5-019</v>
      </c>
      <c r="W631" s="1364"/>
      <c r="X631" s="1364"/>
      <c r="Y631" s="1272">
        <f>O631-_xlfn.XLOOKUP(P631,'Section B - Private Patients'!T:T,'Section B - Private Patients'!K:K)</f>
        <v>0</v>
      </c>
      <c r="Z631" s="1212" t="str">
        <f t="shared" si="57"/>
        <v>B</v>
      </c>
    </row>
    <row r="632" spans="1:26" x14ac:dyDescent="0.25">
      <c r="A632" s="1429" t="s">
        <v>6180</v>
      </c>
      <c r="B632" s="1280"/>
      <c r="C632" s="1279" t="str">
        <f t="shared" si="54"/>
        <v>B</v>
      </c>
      <c r="D632" s="1279" t="s">
        <v>990</v>
      </c>
      <c r="E632" s="1279" t="s">
        <v>989</v>
      </c>
      <c r="F632" s="1279">
        <v>90006084</v>
      </c>
      <c r="G632" s="1328">
        <f t="shared" si="55"/>
        <v>45474</v>
      </c>
      <c r="H632" s="1328">
        <f t="shared" si="56"/>
        <v>45838</v>
      </c>
      <c r="I632" s="1342" t="s">
        <v>5665</v>
      </c>
      <c r="O632" s="1330">
        <f t="shared" si="53"/>
        <v>3879.1000000000004</v>
      </c>
      <c r="P632" s="1305" t="s">
        <v>5107</v>
      </c>
      <c r="Q632" s="1279" t="str">
        <f>_xlfn.XLOOKUP(P632,unique_list!F:F,unique_list!P:P)</f>
        <v>LINKED-X</v>
      </c>
      <c r="R632" s="1318" t="str">
        <f>_xlfn.XLOOKUP(P632,unique_list!F:F,unique_list!Q:Q)</f>
        <v>A-1.5-020</v>
      </c>
      <c r="W632" s="1364"/>
      <c r="X632" s="1364"/>
      <c r="Y632" s="1272">
        <f>O632-_xlfn.XLOOKUP(P632,'Section B - Private Patients'!T:T,'Section B - Private Patients'!K:K)</f>
        <v>0</v>
      </c>
      <c r="Z632" s="1212" t="str">
        <f t="shared" si="57"/>
        <v>B</v>
      </c>
    </row>
    <row r="633" spans="1:26" x14ac:dyDescent="0.25">
      <c r="A633" s="1429" t="s">
        <v>6180</v>
      </c>
      <c r="B633" s="1280"/>
      <c r="C633" s="1279" t="str">
        <f t="shared" si="54"/>
        <v>B</v>
      </c>
      <c r="D633" s="1279" t="s">
        <v>992</v>
      </c>
      <c r="E633" s="1279" t="s">
        <v>991</v>
      </c>
      <c r="F633" s="1279">
        <v>90007610</v>
      </c>
      <c r="G633" s="1328">
        <f t="shared" si="55"/>
        <v>45474</v>
      </c>
      <c r="H633" s="1328">
        <f t="shared" si="56"/>
        <v>45838</v>
      </c>
      <c r="I633" s="1342" t="s">
        <v>5665</v>
      </c>
      <c r="O633" s="1330">
        <f t="shared" si="53"/>
        <v>4066.55</v>
      </c>
      <c r="P633" s="1305" t="s">
        <v>5108</v>
      </c>
      <c r="Q633" s="1279" t="str">
        <f>_xlfn.XLOOKUP(P633,unique_list!F:F,unique_list!P:P)</f>
        <v>LINKED-X</v>
      </c>
      <c r="R633" s="1318" t="str">
        <f>_xlfn.XLOOKUP(P633,unique_list!F:F,unique_list!Q:Q)</f>
        <v>A-1.5-019</v>
      </c>
      <c r="W633" s="1364"/>
      <c r="X633" s="1364"/>
      <c r="Y633" s="1272">
        <f>O633-_xlfn.XLOOKUP(P633,'Section B - Private Patients'!T:T,'Section B - Private Patients'!K:K)</f>
        <v>0</v>
      </c>
      <c r="Z633" s="1212" t="str">
        <f t="shared" si="57"/>
        <v>B</v>
      </c>
    </row>
    <row r="634" spans="1:26" x14ac:dyDescent="0.25">
      <c r="A634" s="1429" t="s">
        <v>6180</v>
      </c>
      <c r="B634" s="1280"/>
      <c r="C634" s="1279" t="str">
        <f t="shared" si="54"/>
        <v>B</v>
      </c>
      <c r="D634" s="1279" t="s">
        <v>994</v>
      </c>
      <c r="E634" s="1279" t="s">
        <v>993</v>
      </c>
      <c r="F634" s="1279">
        <v>90006593</v>
      </c>
      <c r="G634" s="1328">
        <f t="shared" si="55"/>
        <v>45474</v>
      </c>
      <c r="H634" s="1328">
        <f t="shared" si="56"/>
        <v>45838</v>
      </c>
      <c r="I634" s="1342" t="s">
        <v>5665</v>
      </c>
      <c r="O634" s="1330">
        <f t="shared" si="53"/>
        <v>3879.1000000000004</v>
      </c>
      <c r="P634" s="1305" t="s">
        <v>5109</v>
      </c>
      <c r="Q634" s="1279" t="str">
        <f>_xlfn.XLOOKUP(P634,unique_list!F:F,unique_list!P:P)</f>
        <v>LINKED-X</v>
      </c>
      <c r="R634" s="1318" t="str">
        <f>_xlfn.XLOOKUP(P634,unique_list!F:F,unique_list!Q:Q)</f>
        <v>A-1.5-020</v>
      </c>
      <c r="W634" s="1364"/>
      <c r="X634" s="1364"/>
      <c r="Y634" s="1272">
        <f>O634-_xlfn.XLOOKUP(P634,'Section B - Private Patients'!T:T,'Section B - Private Patients'!K:K)</f>
        <v>0</v>
      </c>
      <c r="Z634" s="1212" t="str">
        <f t="shared" si="57"/>
        <v>B</v>
      </c>
    </row>
    <row r="635" spans="1:26" x14ac:dyDescent="0.25">
      <c r="A635" s="1429" t="s">
        <v>6180</v>
      </c>
      <c r="B635" s="1280"/>
      <c r="C635" s="1279" t="str">
        <f t="shared" si="54"/>
        <v>B</v>
      </c>
      <c r="D635" s="1279" t="s">
        <v>996</v>
      </c>
      <c r="E635" s="1279" t="s">
        <v>995</v>
      </c>
      <c r="F635" s="1279">
        <v>90007611</v>
      </c>
      <c r="G635" s="1328">
        <f t="shared" si="55"/>
        <v>45474</v>
      </c>
      <c r="H635" s="1328">
        <f t="shared" si="56"/>
        <v>45838</v>
      </c>
      <c r="I635" s="1342" t="s">
        <v>5665</v>
      </c>
      <c r="O635" s="1330">
        <f t="shared" si="53"/>
        <v>2510.5500000000002</v>
      </c>
      <c r="P635" s="1305" t="s">
        <v>5110</v>
      </c>
      <c r="Q635" s="1279" t="str">
        <f>_xlfn.XLOOKUP(P635,unique_list!F:F,unique_list!P:P)</f>
        <v>LINKED-X</v>
      </c>
      <c r="R635" s="1318" t="str">
        <f>_xlfn.XLOOKUP(P635,unique_list!F:F,unique_list!Q:Q)</f>
        <v>A-1.5-001</v>
      </c>
      <c r="W635" s="1364"/>
      <c r="X635" s="1364"/>
      <c r="Y635" s="1272">
        <f>O635-_xlfn.XLOOKUP(P635,'Section B - Private Patients'!T:T,'Section B - Private Patients'!K:K)</f>
        <v>0</v>
      </c>
      <c r="Z635" s="1212" t="str">
        <f t="shared" si="57"/>
        <v>B</v>
      </c>
    </row>
    <row r="636" spans="1:26" x14ac:dyDescent="0.25">
      <c r="A636" s="1429" t="s">
        <v>6180</v>
      </c>
      <c r="B636" s="1280"/>
      <c r="C636" s="1279" t="str">
        <f t="shared" si="54"/>
        <v>B</v>
      </c>
      <c r="D636" s="1279" t="s">
        <v>998</v>
      </c>
      <c r="E636" s="1279" t="s">
        <v>997</v>
      </c>
      <c r="F636" s="1279">
        <v>90005830</v>
      </c>
      <c r="G636" s="1328">
        <f t="shared" si="55"/>
        <v>45474</v>
      </c>
      <c r="H636" s="1328">
        <f t="shared" si="56"/>
        <v>45838</v>
      </c>
      <c r="I636" s="1342" t="s">
        <v>5665</v>
      </c>
      <c r="O636" s="1330">
        <f t="shared" si="53"/>
        <v>2121.5500000000002</v>
      </c>
      <c r="P636" s="1305" t="s">
        <v>5111</v>
      </c>
      <c r="Q636" s="1279" t="str">
        <f>_xlfn.XLOOKUP(P636,unique_list!F:F,unique_list!P:P)</f>
        <v>LINKED-X</v>
      </c>
      <c r="R636" s="1318" t="str">
        <f>_xlfn.XLOOKUP(P636,unique_list!F:F,unique_list!Q:Q)</f>
        <v>A-1.5-002</v>
      </c>
      <c r="W636" s="1364"/>
      <c r="X636" s="1364"/>
      <c r="Y636" s="1272">
        <f>O636-_xlfn.XLOOKUP(P636,'Section B - Private Patients'!T:T,'Section B - Private Patients'!K:K)</f>
        <v>0</v>
      </c>
      <c r="Z636" s="1212" t="str">
        <f t="shared" si="57"/>
        <v>B</v>
      </c>
    </row>
    <row r="637" spans="1:26" x14ac:dyDescent="0.25">
      <c r="A637" s="1429" t="s">
        <v>6180</v>
      </c>
      <c r="B637" s="1280"/>
      <c r="C637" s="1279" t="str">
        <f t="shared" si="54"/>
        <v>B</v>
      </c>
      <c r="D637" s="1279" t="s">
        <v>960</v>
      </c>
      <c r="E637" s="1279" t="s">
        <v>959</v>
      </c>
      <c r="F637" s="1279">
        <v>90007612</v>
      </c>
      <c r="G637" s="1328">
        <f t="shared" si="55"/>
        <v>45474</v>
      </c>
      <c r="H637" s="1328">
        <f t="shared" si="56"/>
        <v>45838</v>
      </c>
      <c r="I637" s="1342" t="s">
        <v>5665</v>
      </c>
      <c r="O637" s="1330">
        <f t="shared" si="53"/>
        <v>1247.1000000000001</v>
      </c>
      <c r="P637" s="1305" t="s">
        <v>5114</v>
      </c>
      <c r="Q637" s="1279" t="str">
        <f>_xlfn.XLOOKUP(P637,unique_list!F:F,unique_list!P:P)</f>
        <v>LINKED-X</v>
      </c>
      <c r="R637" s="1318" t="str">
        <f>_xlfn.XLOOKUP(P637,unique_list!F:F,unique_list!Q:Q)</f>
        <v>A-1.5-027</v>
      </c>
      <c r="W637" s="1364"/>
      <c r="X637" s="1364"/>
      <c r="Y637" s="1272">
        <f>O637-_xlfn.XLOOKUP(P637,'Section B - Private Patients'!T:T,'Section B - Private Patients'!K:K)</f>
        <v>0</v>
      </c>
      <c r="Z637" s="1212" t="str">
        <f t="shared" si="57"/>
        <v>B</v>
      </c>
    </row>
    <row r="638" spans="1:26" x14ac:dyDescent="0.25">
      <c r="A638" s="1429" t="s">
        <v>6180</v>
      </c>
      <c r="B638" s="1280"/>
      <c r="C638" s="1279" t="str">
        <f t="shared" si="54"/>
        <v>B</v>
      </c>
      <c r="D638" s="1279" t="s">
        <v>962</v>
      </c>
      <c r="E638" s="1279" t="s">
        <v>961</v>
      </c>
      <c r="F638" s="1279">
        <v>90006594</v>
      </c>
      <c r="G638" s="1328">
        <f t="shared" si="55"/>
        <v>45474</v>
      </c>
      <c r="H638" s="1328">
        <f t="shared" si="56"/>
        <v>45838</v>
      </c>
      <c r="I638" s="1342" t="s">
        <v>5665</v>
      </c>
      <c r="O638" s="1330">
        <f t="shared" si="53"/>
        <v>1069.5</v>
      </c>
      <c r="P638" s="1305" t="s">
        <v>5115</v>
      </c>
      <c r="Q638" s="1279" t="str">
        <f>_xlfn.XLOOKUP(P638,unique_list!F:F,unique_list!P:P)</f>
        <v>LINKED-X</v>
      </c>
      <c r="R638" s="1318" t="str">
        <f>_xlfn.XLOOKUP(P638,unique_list!F:F,unique_list!Q:Q)</f>
        <v>A-1.5-028</v>
      </c>
      <c r="W638" s="1364"/>
      <c r="X638" s="1364"/>
      <c r="Y638" s="1272">
        <f>O638-_xlfn.XLOOKUP(P638,'Section B - Private Patients'!T:T,'Section B - Private Patients'!K:K)</f>
        <v>0</v>
      </c>
      <c r="Z638" s="1212" t="str">
        <f t="shared" si="57"/>
        <v>B</v>
      </c>
    </row>
    <row r="639" spans="1:26" x14ac:dyDescent="0.25">
      <c r="A639" s="1429" t="s">
        <v>6180</v>
      </c>
      <c r="B639" s="1280"/>
      <c r="C639" s="1279" t="str">
        <f t="shared" si="54"/>
        <v>B</v>
      </c>
      <c r="D639" s="1279" t="s">
        <v>1024</v>
      </c>
      <c r="E639" s="1279" t="s">
        <v>1023</v>
      </c>
      <c r="F639" s="1279">
        <v>90005691</v>
      </c>
      <c r="G639" s="1328">
        <f t="shared" si="55"/>
        <v>45474</v>
      </c>
      <c r="H639" s="1328">
        <f t="shared" si="56"/>
        <v>45838</v>
      </c>
      <c r="I639" s="1342" t="s">
        <v>5665</v>
      </c>
      <c r="O639" s="1330">
        <f t="shared" si="53"/>
        <v>2510.5500000000002</v>
      </c>
      <c r="P639" s="1305" t="s">
        <v>5116</v>
      </c>
      <c r="Q639" s="1279" t="str">
        <f>_xlfn.XLOOKUP(P639,unique_list!F:F,unique_list!P:P)</f>
        <v>LINKED-X</v>
      </c>
      <c r="R639" s="1318" t="str">
        <f>_xlfn.XLOOKUP(P639,unique_list!F:F,unique_list!Q:Q)</f>
        <v>A-1.5-001</v>
      </c>
      <c r="W639" s="1364"/>
      <c r="X639" s="1364"/>
      <c r="Y639" s="1272">
        <f>O639-_xlfn.XLOOKUP(P639,'Section B - Private Patients'!T:T,'Section B - Private Patients'!K:K)</f>
        <v>0</v>
      </c>
      <c r="Z639" s="1212" t="str">
        <f t="shared" si="57"/>
        <v>B</v>
      </c>
    </row>
    <row r="640" spans="1:26" x14ac:dyDescent="0.25">
      <c r="A640" s="1429" t="s">
        <v>6180</v>
      </c>
      <c r="B640" s="1280"/>
      <c r="C640" s="1279" t="str">
        <f t="shared" si="54"/>
        <v>B</v>
      </c>
      <c r="D640" s="1279" t="s">
        <v>1026</v>
      </c>
      <c r="E640" s="1279" t="s">
        <v>1025</v>
      </c>
      <c r="F640" s="1279">
        <v>90007424</v>
      </c>
      <c r="G640" s="1328">
        <f t="shared" si="55"/>
        <v>45474</v>
      </c>
      <c r="H640" s="1328">
        <f t="shared" si="56"/>
        <v>45838</v>
      </c>
      <c r="I640" s="1342" t="s">
        <v>5665</v>
      </c>
      <c r="O640" s="1330">
        <f t="shared" si="53"/>
        <v>2121.5500000000002</v>
      </c>
      <c r="P640" s="1305" t="s">
        <v>5117</v>
      </c>
      <c r="Q640" s="1279" t="str">
        <f>_xlfn.XLOOKUP(P640,unique_list!F:F,unique_list!P:P)</f>
        <v>LINKED-X</v>
      </c>
      <c r="R640" s="1318" t="str">
        <f>_xlfn.XLOOKUP(P640,unique_list!F:F,unique_list!Q:Q)</f>
        <v>A-1.5-002</v>
      </c>
      <c r="W640" s="1364"/>
      <c r="X640" s="1364"/>
      <c r="Y640" s="1272">
        <f>O640-_xlfn.XLOOKUP(P640,'Section B - Private Patients'!T:T,'Section B - Private Patients'!K:K)</f>
        <v>0</v>
      </c>
      <c r="Z640" s="1212" t="str">
        <f t="shared" si="57"/>
        <v>B</v>
      </c>
    </row>
    <row r="641" spans="1:26" x14ac:dyDescent="0.25">
      <c r="A641" s="1429" t="s">
        <v>6180</v>
      </c>
      <c r="B641" s="1280"/>
      <c r="C641" s="1279" t="str">
        <f t="shared" si="54"/>
        <v>B</v>
      </c>
      <c r="D641" s="1279" t="s">
        <v>1028</v>
      </c>
      <c r="E641" s="1279" t="s">
        <v>1027</v>
      </c>
      <c r="F641" s="1279">
        <v>90006500</v>
      </c>
      <c r="G641" s="1328">
        <f t="shared" si="55"/>
        <v>45474</v>
      </c>
      <c r="H641" s="1328">
        <f t="shared" si="56"/>
        <v>45838</v>
      </c>
      <c r="I641" s="1342" t="s">
        <v>5665</v>
      </c>
      <c r="O641" s="1330">
        <f t="shared" si="53"/>
        <v>1247.1000000000001</v>
      </c>
      <c r="P641" s="1305" t="s">
        <v>5118</v>
      </c>
      <c r="Q641" s="1279" t="str">
        <f>_xlfn.XLOOKUP(P641,unique_list!F:F,unique_list!P:P)</f>
        <v>LINKED-X</v>
      </c>
      <c r="R641" s="1318" t="str">
        <f>_xlfn.XLOOKUP(P641,unique_list!F:F,unique_list!Q:Q)</f>
        <v>A-1.5-027</v>
      </c>
      <c r="W641" s="1364"/>
      <c r="X641" s="1364"/>
      <c r="Y641" s="1272">
        <f>O641-_xlfn.XLOOKUP(P641,'Section B - Private Patients'!T:T,'Section B - Private Patients'!K:K)</f>
        <v>0</v>
      </c>
      <c r="Z641" s="1212" t="str">
        <f t="shared" si="57"/>
        <v>B</v>
      </c>
    </row>
    <row r="642" spans="1:26" x14ac:dyDescent="0.25">
      <c r="A642" s="1429" t="s">
        <v>6180</v>
      </c>
      <c r="B642" s="1280"/>
      <c r="C642" s="1279" t="str">
        <f t="shared" si="54"/>
        <v>B</v>
      </c>
      <c r="D642" s="1279" t="s">
        <v>1030</v>
      </c>
      <c r="E642" s="1279" t="s">
        <v>1029</v>
      </c>
      <c r="F642" s="1279">
        <v>90007425</v>
      </c>
      <c r="G642" s="1328">
        <f t="shared" si="55"/>
        <v>45474</v>
      </c>
      <c r="H642" s="1328">
        <f t="shared" si="56"/>
        <v>45838</v>
      </c>
      <c r="I642" s="1342" t="s">
        <v>5665</v>
      </c>
      <c r="O642" s="1330">
        <f t="shared" si="53"/>
        <v>1069.5</v>
      </c>
      <c r="P642" s="1305" t="s">
        <v>5119</v>
      </c>
      <c r="Q642" s="1279" t="str">
        <f>_xlfn.XLOOKUP(P642,unique_list!F:F,unique_list!P:P)</f>
        <v>LINKED-X</v>
      </c>
      <c r="R642" s="1318" t="str">
        <f>_xlfn.XLOOKUP(P642,unique_list!F:F,unique_list!Q:Q)</f>
        <v>A-1.5-028</v>
      </c>
      <c r="W642" s="1364"/>
      <c r="X642" s="1364"/>
      <c r="Y642" s="1272">
        <f>O642-_xlfn.XLOOKUP(P642,'Section B - Private Patients'!T:T,'Section B - Private Patients'!K:K)</f>
        <v>0</v>
      </c>
      <c r="Z642" s="1212" t="str">
        <f t="shared" si="57"/>
        <v>B</v>
      </c>
    </row>
    <row r="643" spans="1:26" x14ac:dyDescent="0.25">
      <c r="A643" s="1429" t="s">
        <v>6180</v>
      </c>
      <c r="B643" s="1280"/>
      <c r="C643" s="1279" t="str">
        <f t="shared" si="54"/>
        <v>B</v>
      </c>
      <c r="D643" s="1279" t="s">
        <v>1032</v>
      </c>
      <c r="E643" s="1279" t="s">
        <v>1031</v>
      </c>
      <c r="F643" s="1279">
        <v>90006038</v>
      </c>
      <c r="G643" s="1328">
        <f t="shared" si="55"/>
        <v>45474</v>
      </c>
      <c r="H643" s="1328">
        <f t="shared" si="56"/>
        <v>45838</v>
      </c>
      <c r="I643" s="1342" t="s">
        <v>5665</v>
      </c>
      <c r="O643" s="1330">
        <f t="shared" si="53"/>
        <v>4339.55</v>
      </c>
      <c r="P643" s="1305" t="s">
        <v>5120</v>
      </c>
      <c r="Q643" s="1279" t="str">
        <f>_xlfn.XLOOKUP(P643,unique_list!F:F,unique_list!P:P)</f>
        <v>LINKED-X</v>
      </c>
      <c r="R643" s="1318" t="str">
        <f>_xlfn.XLOOKUP(P643,unique_list!F:F,unique_list!Q:Q)</f>
        <v>A-1.5-009</v>
      </c>
      <c r="W643" s="1364"/>
      <c r="X643" s="1364"/>
      <c r="Y643" s="1272">
        <f>O643-_xlfn.XLOOKUP(P643,'Section B - Private Patients'!T:T,'Section B - Private Patients'!K:K)</f>
        <v>0</v>
      </c>
      <c r="Z643" s="1212" t="str">
        <f t="shared" si="57"/>
        <v>B</v>
      </c>
    </row>
    <row r="644" spans="1:26" x14ac:dyDescent="0.25">
      <c r="A644" s="1429" t="s">
        <v>6180</v>
      </c>
      <c r="B644" s="1280"/>
      <c r="C644" s="1279" t="str">
        <f t="shared" si="54"/>
        <v>B</v>
      </c>
      <c r="D644" s="1279" t="s">
        <v>1034</v>
      </c>
      <c r="E644" s="1279" t="s">
        <v>1033</v>
      </c>
      <c r="F644" s="1279">
        <v>90007426</v>
      </c>
      <c r="G644" s="1328">
        <f t="shared" si="55"/>
        <v>45474</v>
      </c>
      <c r="H644" s="1328">
        <f t="shared" si="56"/>
        <v>45838</v>
      </c>
      <c r="I644" s="1342" t="s">
        <v>5665</v>
      </c>
      <c r="O644" s="1330">
        <f t="shared" si="53"/>
        <v>3985.9</v>
      </c>
      <c r="P644" s="1305" t="s">
        <v>5121</v>
      </c>
      <c r="Q644" s="1279" t="str">
        <f>_xlfn.XLOOKUP(P644,unique_list!F:F,unique_list!P:P)</f>
        <v>LINKED-X</v>
      </c>
      <c r="R644" s="1318" t="str">
        <f>_xlfn.XLOOKUP(P644,unique_list!F:F,unique_list!Q:Q)</f>
        <v>A-1.5-004</v>
      </c>
      <c r="W644" s="1364"/>
      <c r="X644" s="1364"/>
      <c r="Y644" s="1272">
        <f>O644-_xlfn.XLOOKUP(P644,'Section B - Private Patients'!T:T,'Section B - Private Patients'!K:K)</f>
        <v>0</v>
      </c>
      <c r="Z644" s="1212" t="str">
        <f t="shared" si="57"/>
        <v>B</v>
      </c>
    </row>
    <row r="645" spans="1:26" x14ac:dyDescent="0.25">
      <c r="A645" s="1429" t="s">
        <v>6180</v>
      </c>
      <c r="B645" s="1280"/>
      <c r="C645" s="1279" t="str">
        <f t="shared" si="54"/>
        <v>B</v>
      </c>
      <c r="D645" s="1279" t="s">
        <v>1036</v>
      </c>
      <c r="E645" s="1279" t="s">
        <v>1035</v>
      </c>
      <c r="F645" s="1279">
        <v>90006501</v>
      </c>
      <c r="G645" s="1328">
        <f t="shared" si="55"/>
        <v>45474</v>
      </c>
      <c r="H645" s="1328">
        <f t="shared" si="56"/>
        <v>45838</v>
      </c>
      <c r="I645" s="1342" t="s">
        <v>5665</v>
      </c>
      <c r="O645" s="1330">
        <f t="shared" si="53"/>
        <v>4228.6000000000004</v>
      </c>
      <c r="P645" s="1305" t="s">
        <v>5122</v>
      </c>
      <c r="Q645" s="1279" t="str">
        <f>_xlfn.XLOOKUP(P645,unique_list!F:F,unique_list!P:P)</f>
        <v>LINKED-X</v>
      </c>
      <c r="R645" s="1318" t="str">
        <f>_xlfn.XLOOKUP(P645,unique_list!F:F,unique_list!Q:Q)</f>
        <v>A-1.5-003</v>
      </c>
      <c r="W645" s="1364"/>
      <c r="X645" s="1364"/>
      <c r="Y645" s="1272">
        <f>O645-_xlfn.XLOOKUP(P645,'Section B - Private Patients'!T:T,'Section B - Private Patients'!K:K)</f>
        <v>0</v>
      </c>
      <c r="Z645" s="1212" t="str">
        <f t="shared" si="57"/>
        <v>B</v>
      </c>
    </row>
    <row r="646" spans="1:26" x14ac:dyDescent="0.25">
      <c r="A646" s="1429" t="s">
        <v>6180</v>
      </c>
      <c r="B646" s="1280"/>
      <c r="C646" s="1279" t="str">
        <f t="shared" si="54"/>
        <v>B</v>
      </c>
      <c r="D646" s="1279" t="s">
        <v>1038</v>
      </c>
      <c r="E646" s="1279" t="s">
        <v>1037</v>
      </c>
      <c r="F646" s="1279">
        <v>90007427</v>
      </c>
      <c r="G646" s="1328">
        <f t="shared" si="55"/>
        <v>45474</v>
      </c>
      <c r="H646" s="1328">
        <f t="shared" si="56"/>
        <v>45838</v>
      </c>
      <c r="I646" s="1342" t="s">
        <v>5665</v>
      </c>
      <c r="O646" s="1330">
        <f t="shared" si="53"/>
        <v>3985.9</v>
      </c>
      <c r="P646" s="1305" t="s">
        <v>5123</v>
      </c>
      <c r="Q646" s="1279" t="str">
        <f>_xlfn.XLOOKUP(P646,unique_list!F:F,unique_list!P:P)</f>
        <v>LINKED-X</v>
      </c>
      <c r="R646" s="1318" t="str">
        <f>_xlfn.XLOOKUP(P646,unique_list!F:F,unique_list!Q:Q)</f>
        <v>A-1.5-004</v>
      </c>
      <c r="W646" s="1364"/>
      <c r="X646" s="1364"/>
      <c r="Y646" s="1272">
        <f>O646-_xlfn.XLOOKUP(P646,'Section B - Private Patients'!T:T,'Section B - Private Patients'!K:K)</f>
        <v>0</v>
      </c>
      <c r="Z646" s="1212" t="str">
        <f t="shared" si="57"/>
        <v>B</v>
      </c>
    </row>
    <row r="647" spans="1:26" x14ac:dyDescent="0.25">
      <c r="A647" s="1429" t="s">
        <v>6180</v>
      </c>
      <c r="B647" s="1280"/>
      <c r="C647" s="1279" t="str">
        <f t="shared" si="54"/>
        <v>B</v>
      </c>
      <c r="D647" s="1279" t="s">
        <v>1040</v>
      </c>
      <c r="E647" s="1279" t="s">
        <v>1039</v>
      </c>
      <c r="F647" s="1279">
        <v>90005807</v>
      </c>
      <c r="G647" s="1328">
        <f t="shared" si="55"/>
        <v>45474</v>
      </c>
      <c r="H647" s="1328">
        <f t="shared" si="56"/>
        <v>45838</v>
      </c>
      <c r="I647" s="1342" t="s">
        <v>5665</v>
      </c>
      <c r="O647" s="1330">
        <f t="shared" si="53"/>
        <v>2133.75</v>
      </c>
      <c r="P647" s="1305" t="s">
        <v>5124</v>
      </c>
      <c r="Q647" s="1279" t="str">
        <f>_xlfn.XLOOKUP(P647,unique_list!F:F,unique_list!P:P)</f>
        <v>LINKED-X</v>
      </c>
      <c r="R647" s="1318" t="str">
        <f>_xlfn.XLOOKUP(P647,unique_list!F:F,unique_list!Q:Q)</f>
        <v>A-1.5-013</v>
      </c>
      <c r="W647" s="1364"/>
      <c r="X647" s="1364"/>
      <c r="Y647" s="1272">
        <f>O647-_xlfn.XLOOKUP(P647,'Section B - Private Patients'!T:T,'Section B - Private Patients'!K:K)</f>
        <v>0</v>
      </c>
      <c r="Z647" s="1212" t="str">
        <f t="shared" si="57"/>
        <v>B</v>
      </c>
    </row>
    <row r="648" spans="1:26" x14ac:dyDescent="0.25">
      <c r="A648" s="1429" t="s">
        <v>6180</v>
      </c>
      <c r="B648" s="1280"/>
      <c r="C648" s="1279" t="str">
        <f t="shared" si="54"/>
        <v>B</v>
      </c>
      <c r="D648" s="1279" t="s">
        <v>1042</v>
      </c>
      <c r="E648" s="1279" t="s">
        <v>1041</v>
      </c>
      <c r="F648" s="1279">
        <v>90007428</v>
      </c>
      <c r="G648" s="1328">
        <f t="shared" si="55"/>
        <v>45474</v>
      </c>
      <c r="H648" s="1328">
        <f t="shared" si="56"/>
        <v>45838</v>
      </c>
      <c r="I648" s="1342" t="s">
        <v>5665</v>
      </c>
      <c r="O648" s="1330">
        <f t="shared" si="53"/>
        <v>2133.75</v>
      </c>
      <c r="P648" s="1305" t="s">
        <v>5125</v>
      </c>
      <c r="Q648" s="1279" t="str">
        <f>_xlfn.XLOOKUP(P648,unique_list!F:F,unique_list!P:P)</f>
        <v>LINKED-X</v>
      </c>
      <c r="R648" s="1318" t="str">
        <f>_xlfn.XLOOKUP(P648,unique_list!F:F,unique_list!Q:Q)</f>
        <v>A-1.5-013</v>
      </c>
      <c r="W648" s="1364"/>
      <c r="X648" s="1364"/>
      <c r="Y648" s="1272">
        <f>O648-_xlfn.XLOOKUP(P648,'Section B - Private Patients'!T:T,'Section B - Private Patients'!K:K)</f>
        <v>0</v>
      </c>
      <c r="Z648" s="1212" t="str">
        <f t="shared" si="57"/>
        <v>B</v>
      </c>
    </row>
    <row r="649" spans="1:26" x14ac:dyDescent="0.25">
      <c r="A649" s="1429" t="s">
        <v>6180</v>
      </c>
      <c r="B649" s="1280"/>
      <c r="C649" s="1279" t="str">
        <f t="shared" si="54"/>
        <v>B</v>
      </c>
      <c r="D649" s="1279" t="s">
        <v>1044</v>
      </c>
      <c r="E649" s="1279" t="s">
        <v>1043</v>
      </c>
      <c r="F649" s="1279">
        <v>90006502</v>
      </c>
      <c r="G649" s="1328">
        <f t="shared" si="55"/>
        <v>45474</v>
      </c>
      <c r="H649" s="1328">
        <f t="shared" si="56"/>
        <v>45838</v>
      </c>
      <c r="I649" s="1342" t="s">
        <v>5665</v>
      </c>
      <c r="O649" s="1330">
        <f t="shared" ref="O649:O712" si="58">_xlfn.XLOOKUP(R649,P:P,O:O)</f>
        <v>6321.1</v>
      </c>
      <c r="P649" s="1305" t="s">
        <v>5126</v>
      </c>
      <c r="Q649" s="1279" t="str">
        <f>_xlfn.XLOOKUP(P649,unique_list!F:F,unique_list!P:P)</f>
        <v>LINKED-X</v>
      </c>
      <c r="R649" s="1318" t="str">
        <f>_xlfn.XLOOKUP(P649,unique_list!F:F,unique_list!Q:Q)</f>
        <v>A-1.5-005</v>
      </c>
      <c r="W649" s="1364"/>
      <c r="X649" s="1364"/>
      <c r="Y649" s="1272">
        <f>O649-_xlfn.XLOOKUP(P649,'Section B - Private Patients'!T:T,'Section B - Private Patients'!K:K)</f>
        <v>0</v>
      </c>
      <c r="Z649" s="1212" t="str">
        <f t="shared" si="57"/>
        <v>B</v>
      </c>
    </row>
    <row r="650" spans="1:26" x14ac:dyDescent="0.25">
      <c r="A650" s="1429" t="s">
        <v>6180</v>
      </c>
      <c r="B650" s="1280"/>
      <c r="C650" s="1279" t="str">
        <f t="shared" ref="C650:C713" si="59">LEFT(P650,1)</f>
        <v>B</v>
      </c>
      <c r="D650" s="1279" t="s">
        <v>1046</v>
      </c>
      <c r="E650" s="1279" t="s">
        <v>1045</v>
      </c>
      <c r="F650" s="1279">
        <v>90007429</v>
      </c>
      <c r="G650" s="1328">
        <f t="shared" ref="G650:G713" si="60">$H$3</f>
        <v>45474</v>
      </c>
      <c r="H650" s="1328">
        <f t="shared" ref="H650:H713" si="61">$H$4</f>
        <v>45838</v>
      </c>
      <c r="I650" s="1342" t="s">
        <v>5665</v>
      </c>
      <c r="O650" s="1330">
        <f t="shared" si="58"/>
        <v>5885.75</v>
      </c>
      <c r="P650" s="1305" t="s">
        <v>5127</v>
      </c>
      <c r="Q650" s="1279" t="str">
        <f>_xlfn.XLOOKUP(P650,unique_list!F:F,unique_list!P:P)</f>
        <v>LINKED-X</v>
      </c>
      <c r="R650" s="1318" t="str">
        <f>_xlfn.XLOOKUP(P650,unique_list!F:F,unique_list!Q:Q)</f>
        <v>A-1.5-006</v>
      </c>
      <c r="W650" s="1364"/>
      <c r="X650" s="1364"/>
      <c r="Y650" s="1272">
        <f>O650-_xlfn.XLOOKUP(P650,'Section B - Private Patients'!T:T,'Section B - Private Patients'!K:K)</f>
        <v>0</v>
      </c>
      <c r="Z650" s="1212" t="str">
        <f t="shared" si="57"/>
        <v>B</v>
      </c>
    </row>
    <row r="651" spans="1:26" x14ac:dyDescent="0.25">
      <c r="A651" s="1429" t="s">
        <v>6180</v>
      </c>
      <c r="B651" s="1280"/>
      <c r="C651" s="1279" t="str">
        <f t="shared" si="59"/>
        <v>B</v>
      </c>
      <c r="D651" s="1279" t="s">
        <v>1048</v>
      </c>
      <c r="E651" s="1279" t="s">
        <v>1047</v>
      </c>
      <c r="F651" s="1279">
        <v>90006039</v>
      </c>
      <c r="G651" s="1328">
        <f t="shared" si="60"/>
        <v>45474</v>
      </c>
      <c r="H651" s="1328">
        <f t="shared" si="61"/>
        <v>45838</v>
      </c>
      <c r="I651" s="1342" t="s">
        <v>5665</v>
      </c>
      <c r="O651" s="1330">
        <f t="shared" si="58"/>
        <v>1179.8</v>
      </c>
      <c r="P651" s="1305" t="s">
        <v>5128</v>
      </c>
      <c r="Q651" s="1279" t="str">
        <f>_xlfn.XLOOKUP(P651,unique_list!F:F,unique_list!P:P)</f>
        <v>LINKED-X</v>
      </c>
      <c r="R651" s="1318" t="str">
        <f>_xlfn.XLOOKUP(P651,unique_list!F:F,unique_list!Q:Q)</f>
        <v>A-1.5-011</v>
      </c>
      <c r="W651" s="1364"/>
      <c r="X651" s="1364"/>
      <c r="Y651" s="1272">
        <f>O651-_xlfn.XLOOKUP(P651,'Section B - Private Patients'!T:T,'Section B - Private Patients'!K:K)</f>
        <v>0</v>
      </c>
      <c r="Z651" s="1212" t="str">
        <f t="shared" si="57"/>
        <v>B</v>
      </c>
    </row>
    <row r="652" spans="1:26" x14ac:dyDescent="0.25">
      <c r="A652" s="1429" t="s">
        <v>6180</v>
      </c>
      <c r="B652" s="1280"/>
      <c r="C652" s="1279" t="str">
        <f t="shared" si="59"/>
        <v>B</v>
      </c>
      <c r="D652" s="1279" t="s">
        <v>1050</v>
      </c>
      <c r="E652" s="1279" t="s">
        <v>1049</v>
      </c>
      <c r="F652" s="1279">
        <v>90007430</v>
      </c>
      <c r="G652" s="1328">
        <f t="shared" si="60"/>
        <v>45474</v>
      </c>
      <c r="H652" s="1328">
        <f t="shared" si="61"/>
        <v>45838</v>
      </c>
      <c r="I652" s="1342" t="s">
        <v>5665</v>
      </c>
      <c r="O652" s="1330">
        <f t="shared" si="58"/>
        <v>1179.8</v>
      </c>
      <c r="P652" s="1305" t="s">
        <v>5129</v>
      </c>
      <c r="Q652" s="1279" t="str">
        <f>_xlfn.XLOOKUP(P652,unique_list!F:F,unique_list!P:P)</f>
        <v>LINKED-X</v>
      </c>
      <c r="R652" s="1318" t="str">
        <f>_xlfn.XLOOKUP(P652,unique_list!F:F,unique_list!Q:Q)</f>
        <v>A-1.5-011</v>
      </c>
      <c r="W652" s="1364"/>
      <c r="X652" s="1364"/>
      <c r="Y652" s="1272">
        <f>O652-_xlfn.XLOOKUP(P652,'Section B - Private Patients'!T:T,'Section B - Private Patients'!K:K)</f>
        <v>0</v>
      </c>
      <c r="Z652" s="1212" t="str">
        <f t="shared" si="57"/>
        <v>B</v>
      </c>
    </row>
    <row r="653" spans="1:26" x14ac:dyDescent="0.25">
      <c r="A653" s="1429" t="s">
        <v>6180</v>
      </c>
      <c r="B653" s="1280"/>
      <c r="C653" s="1279" t="str">
        <f t="shared" si="59"/>
        <v>B</v>
      </c>
      <c r="D653" s="1279" t="s">
        <v>1052</v>
      </c>
      <c r="E653" s="1279" t="s">
        <v>1051</v>
      </c>
      <c r="F653" s="1279">
        <v>90006503</v>
      </c>
      <c r="G653" s="1328">
        <f t="shared" si="60"/>
        <v>45474</v>
      </c>
      <c r="H653" s="1328">
        <f t="shared" si="61"/>
        <v>45838</v>
      </c>
      <c r="I653" s="1342" t="s">
        <v>5665</v>
      </c>
      <c r="O653" s="1330">
        <f t="shared" si="58"/>
        <v>1319.15</v>
      </c>
      <c r="P653" s="1305" t="s">
        <v>5130</v>
      </c>
      <c r="Q653" s="1279" t="str">
        <f>_xlfn.XLOOKUP(P653,unique_list!F:F,unique_list!P:P)</f>
        <v>LINKED-X</v>
      </c>
      <c r="R653" s="1318" t="str">
        <f>_xlfn.XLOOKUP(P653,unique_list!F:F,unique_list!Q:Q)</f>
        <v>A-1.5-007</v>
      </c>
      <c r="W653" s="1364"/>
      <c r="X653" s="1364"/>
      <c r="Y653" s="1272">
        <f>O653-_xlfn.XLOOKUP(P653,'Section B - Private Patients'!T:T,'Section B - Private Patients'!K:K)</f>
        <v>0</v>
      </c>
      <c r="Z653" s="1212" t="str">
        <f t="shared" si="57"/>
        <v>B</v>
      </c>
    </row>
    <row r="654" spans="1:26" x14ac:dyDescent="0.25">
      <c r="A654" s="1429" t="s">
        <v>6180</v>
      </c>
      <c r="B654" s="1280"/>
      <c r="C654" s="1279" t="str">
        <f t="shared" si="59"/>
        <v>B</v>
      </c>
      <c r="D654" s="1279" t="s">
        <v>1054</v>
      </c>
      <c r="E654" s="1279" t="s">
        <v>1053</v>
      </c>
      <c r="F654" s="1279">
        <v>90007431</v>
      </c>
      <c r="G654" s="1328">
        <f t="shared" si="60"/>
        <v>45474</v>
      </c>
      <c r="H654" s="1328">
        <f t="shared" si="61"/>
        <v>45838</v>
      </c>
      <c r="I654" s="1342" t="s">
        <v>5665</v>
      </c>
      <c r="O654" s="1330">
        <f t="shared" si="58"/>
        <v>1143.8500000000001</v>
      </c>
      <c r="P654" s="1305" t="s">
        <v>5131</v>
      </c>
      <c r="Q654" s="1279" t="str">
        <f>_xlfn.XLOOKUP(P654,unique_list!F:F,unique_list!P:P)</f>
        <v>LINKED-X</v>
      </c>
      <c r="R654" s="1318" t="str">
        <f>_xlfn.XLOOKUP(P654,unique_list!F:F,unique_list!Q:Q)</f>
        <v>A-1.5-008</v>
      </c>
      <c r="W654" s="1364"/>
      <c r="X654" s="1364"/>
      <c r="Y654" s="1272">
        <f>O654-_xlfn.XLOOKUP(P654,'Section B - Private Patients'!T:T,'Section B - Private Patients'!K:K)</f>
        <v>0</v>
      </c>
      <c r="Z654" s="1212" t="str">
        <f t="shared" si="57"/>
        <v>B</v>
      </c>
    </row>
    <row r="655" spans="1:26" x14ac:dyDescent="0.25">
      <c r="A655" s="1429" t="s">
        <v>6180</v>
      </c>
      <c r="B655" s="1280"/>
      <c r="C655" s="1279" t="str">
        <f t="shared" si="59"/>
        <v>B</v>
      </c>
      <c r="D655" s="1279" t="s">
        <v>1056</v>
      </c>
      <c r="E655" s="1279" t="s">
        <v>1055</v>
      </c>
      <c r="F655" s="1279">
        <v>90005590</v>
      </c>
      <c r="G655" s="1328">
        <f t="shared" si="60"/>
        <v>45474</v>
      </c>
      <c r="H655" s="1328">
        <f t="shared" si="61"/>
        <v>45838</v>
      </c>
      <c r="I655" s="1342" t="s">
        <v>5665</v>
      </c>
      <c r="O655" s="1330">
        <f t="shared" si="58"/>
        <v>4066.55</v>
      </c>
      <c r="P655" s="1305" t="s">
        <v>5132</v>
      </c>
      <c r="Q655" s="1279" t="str">
        <f>_xlfn.XLOOKUP(P655,unique_list!F:F,unique_list!P:P)</f>
        <v>LINKED-X</v>
      </c>
      <c r="R655" s="1318" t="str">
        <f>_xlfn.XLOOKUP(P655,unique_list!F:F,unique_list!Q:Q)</f>
        <v>A-1.5-019</v>
      </c>
      <c r="W655" s="1364"/>
      <c r="X655" s="1364"/>
      <c r="Y655" s="1272">
        <f>O655-_xlfn.XLOOKUP(P655,'Section B - Private Patients'!T:T,'Section B - Private Patients'!K:K)</f>
        <v>0</v>
      </c>
      <c r="Z655" s="1212" t="str">
        <f t="shared" si="57"/>
        <v>B</v>
      </c>
    </row>
    <row r="656" spans="1:26" x14ac:dyDescent="0.25">
      <c r="A656" s="1429" t="s">
        <v>6180</v>
      </c>
      <c r="B656" s="1280"/>
      <c r="C656" s="1279" t="str">
        <f t="shared" si="59"/>
        <v>B</v>
      </c>
      <c r="D656" s="1279" t="s">
        <v>1058</v>
      </c>
      <c r="E656" s="1279" t="s">
        <v>1057</v>
      </c>
      <c r="F656" s="1279">
        <v>90007648</v>
      </c>
      <c r="G656" s="1328">
        <f t="shared" si="60"/>
        <v>45474</v>
      </c>
      <c r="H656" s="1328">
        <f t="shared" si="61"/>
        <v>45838</v>
      </c>
      <c r="I656" s="1342" t="s">
        <v>5665</v>
      </c>
      <c r="O656" s="1330">
        <f t="shared" si="58"/>
        <v>3879.1000000000004</v>
      </c>
      <c r="P656" s="1305" t="s">
        <v>5133</v>
      </c>
      <c r="Q656" s="1279" t="str">
        <f>_xlfn.XLOOKUP(P656,unique_list!F:F,unique_list!P:P)</f>
        <v>LINKED-X</v>
      </c>
      <c r="R656" s="1318" t="str">
        <f>_xlfn.XLOOKUP(P656,unique_list!F:F,unique_list!Q:Q)</f>
        <v>A-1.5-020</v>
      </c>
      <c r="W656" s="1364"/>
      <c r="X656" s="1364"/>
      <c r="Y656" s="1272">
        <f>O656-_xlfn.XLOOKUP(P656,'Section B - Private Patients'!T:T,'Section B - Private Patients'!K:K)</f>
        <v>0</v>
      </c>
      <c r="Z656" s="1212" t="str">
        <f t="shared" si="57"/>
        <v>B</v>
      </c>
    </row>
    <row r="657" spans="1:26" x14ac:dyDescent="0.25">
      <c r="A657" s="1429" t="s">
        <v>6180</v>
      </c>
      <c r="B657" s="1280"/>
      <c r="C657" s="1279" t="str">
        <f t="shared" si="59"/>
        <v>B</v>
      </c>
      <c r="D657" s="1279" t="s">
        <v>1060</v>
      </c>
      <c r="E657" s="1279" t="s">
        <v>1059</v>
      </c>
      <c r="F657" s="1279">
        <v>90007432</v>
      </c>
      <c r="G657" s="1328">
        <f t="shared" si="60"/>
        <v>45474</v>
      </c>
      <c r="H657" s="1328">
        <f t="shared" si="61"/>
        <v>45838</v>
      </c>
      <c r="I657" s="1342" t="s">
        <v>5665</v>
      </c>
      <c r="O657" s="1330">
        <f t="shared" si="58"/>
        <v>4066.55</v>
      </c>
      <c r="P657" s="1305" t="s">
        <v>5134</v>
      </c>
      <c r="Q657" s="1279" t="str">
        <f>_xlfn.XLOOKUP(P657,unique_list!F:F,unique_list!P:P)</f>
        <v>LINKED-X</v>
      </c>
      <c r="R657" s="1318" t="str">
        <f>_xlfn.XLOOKUP(P657,unique_list!F:F,unique_list!Q:Q)</f>
        <v>A-1.5-019</v>
      </c>
      <c r="W657" s="1364"/>
      <c r="X657" s="1364"/>
      <c r="Y657" s="1272">
        <f>O657-_xlfn.XLOOKUP(P657,'Section B - Private Patients'!T:T,'Section B - Private Patients'!K:K)</f>
        <v>0</v>
      </c>
      <c r="Z657" s="1212" t="str">
        <f t="shared" si="57"/>
        <v>B</v>
      </c>
    </row>
    <row r="658" spans="1:26" x14ac:dyDescent="0.25">
      <c r="A658" s="1429" t="s">
        <v>6180</v>
      </c>
      <c r="B658" s="1280"/>
      <c r="C658" s="1279" t="str">
        <f t="shared" si="59"/>
        <v>B</v>
      </c>
      <c r="D658" s="1279" t="s">
        <v>1062</v>
      </c>
      <c r="E658" s="1279" t="s">
        <v>1061</v>
      </c>
      <c r="F658" s="1279">
        <v>90006504</v>
      </c>
      <c r="G658" s="1328">
        <f t="shared" si="60"/>
        <v>45474</v>
      </c>
      <c r="H658" s="1328">
        <f t="shared" si="61"/>
        <v>45838</v>
      </c>
      <c r="I658" s="1342" t="s">
        <v>5665</v>
      </c>
      <c r="O658" s="1330">
        <f t="shared" si="58"/>
        <v>3879.1000000000004</v>
      </c>
      <c r="P658" s="1305" t="s">
        <v>5135</v>
      </c>
      <c r="Q658" s="1279" t="str">
        <f>_xlfn.XLOOKUP(P658,unique_list!F:F,unique_list!P:P)</f>
        <v>LINKED-X</v>
      </c>
      <c r="R658" s="1318" t="str">
        <f>_xlfn.XLOOKUP(P658,unique_list!F:F,unique_list!Q:Q)</f>
        <v>A-1.5-020</v>
      </c>
      <c r="W658" s="1364"/>
      <c r="X658" s="1364"/>
      <c r="Y658" s="1272">
        <f>O658-_xlfn.XLOOKUP(P658,'Section B - Private Patients'!T:T,'Section B - Private Patients'!K:K)</f>
        <v>0</v>
      </c>
      <c r="Z658" s="1212" t="str">
        <f t="shared" si="57"/>
        <v>B</v>
      </c>
    </row>
    <row r="659" spans="1:26" x14ac:dyDescent="0.25">
      <c r="A659" s="1429" t="s">
        <v>6180</v>
      </c>
      <c r="B659" s="1280"/>
      <c r="C659" s="1279" t="str">
        <f t="shared" si="59"/>
        <v>B</v>
      </c>
      <c r="D659" s="1279" t="s">
        <v>1086</v>
      </c>
      <c r="E659" s="1279" t="s">
        <v>1085</v>
      </c>
      <c r="F659" s="1279">
        <v>90007433</v>
      </c>
      <c r="G659" s="1328">
        <f t="shared" si="60"/>
        <v>45474</v>
      </c>
      <c r="H659" s="1328">
        <f t="shared" si="61"/>
        <v>45838</v>
      </c>
      <c r="I659" s="1342" t="s">
        <v>5665</v>
      </c>
      <c r="O659" s="1330">
        <f t="shared" si="58"/>
        <v>2510.5500000000002</v>
      </c>
      <c r="P659" s="1305" t="s">
        <v>5136</v>
      </c>
      <c r="Q659" s="1279" t="str">
        <f>_xlfn.XLOOKUP(P659,unique_list!F:F,unique_list!P:P)</f>
        <v>LINKED-X</v>
      </c>
      <c r="R659" s="1318" t="str">
        <f>_xlfn.XLOOKUP(P659,unique_list!F:F,unique_list!Q:Q)</f>
        <v>A-1.5-001</v>
      </c>
      <c r="W659" s="1364"/>
      <c r="X659" s="1364"/>
      <c r="Y659" s="1272">
        <f>O659-_xlfn.XLOOKUP(P659,'Section B - Private Patients'!T:T,'Section B - Private Patients'!K:K)</f>
        <v>0</v>
      </c>
      <c r="Z659" s="1212" t="str">
        <f t="shared" si="57"/>
        <v>B</v>
      </c>
    </row>
    <row r="660" spans="1:26" x14ac:dyDescent="0.25">
      <c r="A660" s="1429" t="s">
        <v>6180</v>
      </c>
      <c r="B660" s="1280"/>
      <c r="C660" s="1279" t="str">
        <f t="shared" si="59"/>
        <v>B</v>
      </c>
      <c r="D660" s="1279" t="s">
        <v>1088</v>
      </c>
      <c r="E660" s="1279" t="s">
        <v>1087</v>
      </c>
      <c r="F660" s="1279">
        <v>90006040</v>
      </c>
      <c r="G660" s="1328">
        <f t="shared" si="60"/>
        <v>45474</v>
      </c>
      <c r="H660" s="1328">
        <f t="shared" si="61"/>
        <v>45838</v>
      </c>
      <c r="I660" s="1342" t="s">
        <v>5665</v>
      </c>
      <c r="O660" s="1330">
        <f t="shared" si="58"/>
        <v>2121.5500000000002</v>
      </c>
      <c r="P660" s="1305" t="s">
        <v>5137</v>
      </c>
      <c r="Q660" s="1279" t="str">
        <f>_xlfn.XLOOKUP(P660,unique_list!F:F,unique_list!P:P)</f>
        <v>LINKED-X</v>
      </c>
      <c r="R660" s="1318" t="str">
        <f>_xlfn.XLOOKUP(P660,unique_list!F:F,unique_list!Q:Q)</f>
        <v>A-1.5-002</v>
      </c>
      <c r="W660" s="1364"/>
      <c r="X660" s="1364"/>
      <c r="Y660" s="1272">
        <f>O660-_xlfn.XLOOKUP(P660,'Section B - Private Patients'!T:T,'Section B - Private Patients'!K:K)</f>
        <v>0</v>
      </c>
      <c r="Z660" s="1212" t="str">
        <f t="shared" ref="Z660:Z723" si="62">C660</f>
        <v>B</v>
      </c>
    </row>
    <row r="661" spans="1:26" x14ac:dyDescent="0.25">
      <c r="A661" s="1429" t="s">
        <v>6180</v>
      </c>
      <c r="B661" s="1280"/>
      <c r="C661" s="1279" t="str">
        <f t="shared" si="59"/>
        <v>B</v>
      </c>
      <c r="D661" s="1279" t="s">
        <v>1090</v>
      </c>
      <c r="E661" s="1279" t="s">
        <v>1089</v>
      </c>
      <c r="F661" s="1279">
        <v>90007434</v>
      </c>
      <c r="G661" s="1328">
        <f t="shared" si="60"/>
        <v>45474</v>
      </c>
      <c r="H661" s="1328">
        <f t="shared" si="61"/>
        <v>45838</v>
      </c>
      <c r="I661" s="1342" t="s">
        <v>5665</v>
      </c>
      <c r="O661" s="1330">
        <f t="shared" si="58"/>
        <v>2510.5500000000002</v>
      </c>
      <c r="P661" s="1305" t="s">
        <v>5138</v>
      </c>
      <c r="Q661" s="1279" t="str">
        <f>_xlfn.XLOOKUP(P661,unique_list!F:F,unique_list!P:P)</f>
        <v>LINKED-X</v>
      </c>
      <c r="R661" s="1318" t="str">
        <f>_xlfn.XLOOKUP(P661,unique_list!F:F,unique_list!Q:Q)</f>
        <v>A-1.5-001</v>
      </c>
      <c r="W661" s="1364"/>
      <c r="X661" s="1364"/>
      <c r="Y661" s="1272">
        <f>O661-_xlfn.XLOOKUP(P661,'Section B - Private Patients'!T:T,'Section B - Private Patients'!K:K)</f>
        <v>0</v>
      </c>
      <c r="Z661" s="1212" t="str">
        <f t="shared" si="62"/>
        <v>B</v>
      </c>
    </row>
    <row r="662" spans="1:26" x14ac:dyDescent="0.25">
      <c r="A662" s="1429" t="s">
        <v>6180</v>
      </c>
      <c r="B662" s="1280"/>
      <c r="C662" s="1279" t="str">
        <f t="shared" si="59"/>
        <v>B</v>
      </c>
      <c r="D662" s="1279" t="s">
        <v>1092</v>
      </c>
      <c r="E662" s="1279" t="s">
        <v>1091</v>
      </c>
      <c r="F662" s="1279">
        <v>90006505</v>
      </c>
      <c r="G662" s="1328">
        <f t="shared" si="60"/>
        <v>45474</v>
      </c>
      <c r="H662" s="1328">
        <f t="shared" si="61"/>
        <v>45838</v>
      </c>
      <c r="I662" s="1342" t="s">
        <v>5665</v>
      </c>
      <c r="O662" s="1330">
        <f t="shared" si="58"/>
        <v>1247.1000000000001</v>
      </c>
      <c r="P662" s="1305" t="s">
        <v>5139</v>
      </c>
      <c r="Q662" s="1279" t="str">
        <f>_xlfn.XLOOKUP(P662,unique_list!F:F,unique_list!P:P)</f>
        <v>LINKED-X</v>
      </c>
      <c r="R662" s="1318" t="str">
        <f>_xlfn.XLOOKUP(P662,unique_list!F:F,unique_list!Q:Q)</f>
        <v>A-1.5-027</v>
      </c>
      <c r="W662" s="1364"/>
      <c r="X662" s="1364"/>
      <c r="Y662" s="1272">
        <f>O662-_xlfn.XLOOKUP(P662,'Section B - Private Patients'!T:T,'Section B - Private Patients'!K:K)</f>
        <v>0</v>
      </c>
      <c r="Z662" s="1212" t="str">
        <f t="shared" si="62"/>
        <v>B</v>
      </c>
    </row>
    <row r="663" spans="1:26" x14ac:dyDescent="0.25">
      <c r="A663" s="1429" t="s">
        <v>6180</v>
      </c>
      <c r="B663" s="1280"/>
      <c r="C663" s="1279" t="str">
        <f t="shared" si="59"/>
        <v>B</v>
      </c>
      <c r="D663" s="1279" t="s">
        <v>1094</v>
      </c>
      <c r="E663" s="1279" t="s">
        <v>1093</v>
      </c>
      <c r="F663" s="1279">
        <v>90007435</v>
      </c>
      <c r="G663" s="1328">
        <f t="shared" si="60"/>
        <v>45474</v>
      </c>
      <c r="H663" s="1328">
        <f t="shared" si="61"/>
        <v>45838</v>
      </c>
      <c r="I663" s="1342" t="s">
        <v>5665</v>
      </c>
      <c r="O663" s="1330">
        <f t="shared" si="58"/>
        <v>1069.5</v>
      </c>
      <c r="P663" s="1305" t="s">
        <v>5140</v>
      </c>
      <c r="Q663" s="1279" t="str">
        <f>_xlfn.XLOOKUP(P663,unique_list!F:F,unique_list!P:P)</f>
        <v>LINKED-X</v>
      </c>
      <c r="R663" s="1318" t="str">
        <f>_xlfn.XLOOKUP(P663,unique_list!F:F,unique_list!Q:Q)</f>
        <v>A-1.5-028</v>
      </c>
      <c r="W663" s="1364"/>
      <c r="X663" s="1364"/>
      <c r="Y663" s="1272">
        <f>O663-_xlfn.XLOOKUP(P663,'Section B - Private Patients'!T:T,'Section B - Private Patients'!K:K)</f>
        <v>0</v>
      </c>
      <c r="Z663" s="1212" t="str">
        <f t="shared" si="62"/>
        <v>B</v>
      </c>
    </row>
    <row r="664" spans="1:26" x14ac:dyDescent="0.25">
      <c r="A664" s="1429" t="s">
        <v>6180</v>
      </c>
      <c r="B664" s="1280"/>
      <c r="C664" s="1279" t="str">
        <f t="shared" si="59"/>
        <v>B</v>
      </c>
      <c r="D664" s="1279" t="s">
        <v>1096</v>
      </c>
      <c r="E664" s="1279" t="s">
        <v>1095</v>
      </c>
      <c r="F664" s="1279">
        <v>90005808</v>
      </c>
      <c r="G664" s="1328">
        <f t="shared" si="60"/>
        <v>45474</v>
      </c>
      <c r="H664" s="1328">
        <f t="shared" si="61"/>
        <v>45838</v>
      </c>
      <c r="I664" s="1342" t="s">
        <v>5665</v>
      </c>
      <c r="O664" s="1330">
        <f t="shared" si="58"/>
        <v>4339.55</v>
      </c>
      <c r="P664" s="1305" t="s">
        <v>5141</v>
      </c>
      <c r="Q664" s="1279" t="str">
        <f>_xlfn.XLOOKUP(P664,unique_list!F:F,unique_list!P:P)</f>
        <v>LINKED-X</v>
      </c>
      <c r="R664" s="1318" t="str">
        <f>_xlfn.XLOOKUP(P664,unique_list!F:F,unique_list!Q:Q)</f>
        <v>A-1.5-009</v>
      </c>
      <c r="W664" s="1364"/>
      <c r="X664" s="1364"/>
      <c r="Y664" s="1272">
        <f>O664-_xlfn.XLOOKUP(P664,'Section B - Private Patients'!T:T,'Section B - Private Patients'!K:K)</f>
        <v>0</v>
      </c>
      <c r="Z664" s="1212" t="str">
        <f t="shared" si="62"/>
        <v>B</v>
      </c>
    </row>
    <row r="665" spans="1:26" x14ac:dyDescent="0.25">
      <c r="A665" s="1429" t="s">
        <v>6180</v>
      </c>
      <c r="B665" s="1280"/>
      <c r="C665" s="1279" t="str">
        <f t="shared" si="59"/>
        <v>B</v>
      </c>
      <c r="D665" s="1279" t="s">
        <v>1098</v>
      </c>
      <c r="E665" s="1279" t="s">
        <v>1097</v>
      </c>
      <c r="F665" s="1279">
        <v>90007436</v>
      </c>
      <c r="G665" s="1328">
        <f t="shared" si="60"/>
        <v>45474</v>
      </c>
      <c r="H665" s="1328">
        <f t="shared" si="61"/>
        <v>45838</v>
      </c>
      <c r="I665" s="1342" t="s">
        <v>5665</v>
      </c>
      <c r="O665" s="1330">
        <f t="shared" si="58"/>
        <v>3985.9</v>
      </c>
      <c r="P665" s="1305" t="s">
        <v>5142</v>
      </c>
      <c r="Q665" s="1279" t="str">
        <f>_xlfn.XLOOKUP(P665,unique_list!F:F,unique_list!P:P)</f>
        <v>LINKED-X</v>
      </c>
      <c r="R665" s="1318" t="str">
        <f>_xlfn.XLOOKUP(P665,unique_list!F:F,unique_list!Q:Q)</f>
        <v>A-1.5-004</v>
      </c>
      <c r="W665" s="1364"/>
      <c r="X665" s="1364"/>
      <c r="Y665" s="1272">
        <f>O665-_xlfn.XLOOKUP(P665,'Section B - Private Patients'!T:T,'Section B - Private Patients'!K:K)</f>
        <v>0</v>
      </c>
      <c r="Z665" s="1212" t="str">
        <f t="shared" si="62"/>
        <v>B</v>
      </c>
    </row>
    <row r="666" spans="1:26" x14ac:dyDescent="0.25">
      <c r="A666" s="1429" t="s">
        <v>6180</v>
      </c>
      <c r="B666" s="1280"/>
      <c r="C666" s="1279" t="str">
        <f t="shared" si="59"/>
        <v>B</v>
      </c>
      <c r="D666" s="1279" t="s">
        <v>1100</v>
      </c>
      <c r="E666" s="1279" t="s">
        <v>1099</v>
      </c>
      <c r="F666" s="1279">
        <v>90006506</v>
      </c>
      <c r="G666" s="1328">
        <f t="shared" si="60"/>
        <v>45474</v>
      </c>
      <c r="H666" s="1328">
        <f t="shared" si="61"/>
        <v>45838</v>
      </c>
      <c r="I666" s="1342" t="s">
        <v>5665</v>
      </c>
      <c r="O666" s="1330">
        <f t="shared" si="58"/>
        <v>4228.6000000000004</v>
      </c>
      <c r="P666" s="1305" t="s">
        <v>5143</v>
      </c>
      <c r="Q666" s="1279" t="str">
        <f>_xlfn.XLOOKUP(P666,unique_list!F:F,unique_list!P:P)</f>
        <v>LINKED-X</v>
      </c>
      <c r="R666" s="1318" t="str">
        <f>_xlfn.XLOOKUP(P666,unique_list!F:F,unique_list!Q:Q)</f>
        <v>A-1.5-003</v>
      </c>
      <c r="W666" s="1364"/>
      <c r="X666" s="1364"/>
      <c r="Y666" s="1272">
        <f>O666-_xlfn.XLOOKUP(P666,'Section B - Private Patients'!T:T,'Section B - Private Patients'!K:K)</f>
        <v>0</v>
      </c>
      <c r="Z666" s="1212" t="str">
        <f t="shared" si="62"/>
        <v>B</v>
      </c>
    </row>
    <row r="667" spans="1:26" x14ac:dyDescent="0.25">
      <c r="A667" s="1429" t="s">
        <v>6180</v>
      </c>
      <c r="B667" s="1280"/>
      <c r="C667" s="1279" t="str">
        <f t="shared" si="59"/>
        <v>B</v>
      </c>
      <c r="D667" s="1279" t="s">
        <v>1102</v>
      </c>
      <c r="E667" s="1279" t="s">
        <v>1101</v>
      </c>
      <c r="F667" s="1279">
        <v>90007437</v>
      </c>
      <c r="G667" s="1328">
        <f t="shared" si="60"/>
        <v>45474</v>
      </c>
      <c r="H667" s="1328">
        <f t="shared" si="61"/>
        <v>45838</v>
      </c>
      <c r="I667" s="1342" t="s">
        <v>5665</v>
      </c>
      <c r="O667" s="1330">
        <f t="shared" si="58"/>
        <v>3985.9</v>
      </c>
      <c r="P667" s="1305" t="s">
        <v>5144</v>
      </c>
      <c r="Q667" s="1279" t="str">
        <f>_xlfn.XLOOKUP(P667,unique_list!F:F,unique_list!P:P)</f>
        <v>LINKED-X</v>
      </c>
      <c r="R667" s="1318" t="str">
        <f>_xlfn.XLOOKUP(P667,unique_list!F:F,unique_list!Q:Q)</f>
        <v>A-1.5-004</v>
      </c>
      <c r="W667" s="1364"/>
      <c r="X667" s="1364"/>
      <c r="Y667" s="1272">
        <f>O667-_xlfn.XLOOKUP(P667,'Section B - Private Patients'!T:T,'Section B - Private Patients'!K:K)</f>
        <v>0</v>
      </c>
      <c r="Z667" s="1212" t="str">
        <f t="shared" si="62"/>
        <v>B</v>
      </c>
    </row>
    <row r="668" spans="1:26" x14ac:dyDescent="0.25">
      <c r="A668" s="1429" t="s">
        <v>6180</v>
      </c>
      <c r="B668" s="1280"/>
      <c r="C668" s="1279" t="str">
        <f t="shared" si="59"/>
        <v>B</v>
      </c>
      <c r="D668" s="1279" t="s">
        <v>1104</v>
      </c>
      <c r="E668" s="1279" t="s">
        <v>1103</v>
      </c>
      <c r="F668" s="1279">
        <v>90006041</v>
      </c>
      <c r="G668" s="1328">
        <f t="shared" si="60"/>
        <v>45474</v>
      </c>
      <c r="H668" s="1328">
        <f t="shared" si="61"/>
        <v>45838</v>
      </c>
      <c r="I668" s="1342" t="s">
        <v>5665</v>
      </c>
      <c r="O668" s="1330">
        <f t="shared" si="58"/>
        <v>2133.75</v>
      </c>
      <c r="P668" s="1305" t="s">
        <v>5145</v>
      </c>
      <c r="Q668" s="1279" t="str">
        <f>_xlfn.XLOOKUP(P668,unique_list!F:F,unique_list!P:P)</f>
        <v>LINKED-X</v>
      </c>
      <c r="R668" s="1318" t="str">
        <f>_xlfn.XLOOKUP(P668,unique_list!F:F,unique_list!Q:Q)</f>
        <v>A-1.5-013</v>
      </c>
      <c r="W668" s="1364"/>
      <c r="X668" s="1364"/>
      <c r="Y668" s="1272">
        <f>O668-_xlfn.XLOOKUP(P668,'Section B - Private Patients'!T:T,'Section B - Private Patients'!K:K)</f>
        <v>0</v>
      </c>
      <c r="Z668" s="1212" t="str">
        <f t="shared" si="62"/>
        <v>B</v>
      </c>
    </row>
    <row r="669" spans="1:26" x14ac:dyDescent="0.25">
      <c r="A669" s="1429" t="s">
        <v>6180</v>
      </c>
      <c r="B669" s="1280"/>
      <c r="C669" s="1279" t="str">
        <f t="shared" si="59"/>
        <v>B</v>
      </c>
      <c r="D669" s="1279" t="s">
        <v>1106</v>
      </c>
      <c r="E669" s="1279" t="s">
        <v>1105</v>
      </c>
      <c r="F669" s="1279">
        <v>90007438</v>
      </c>
      <c r="G669" s="1328">
        <f t="shared" si="60"/>
        <v>45474</v>
      </c>
      <c r="H669" s="1328">
        <f t="shared" si="61"/>
        <v>45838</v>
      </c>
      <c r="I669" s="1342" t="s">
        <v>5665</v>
      </c>
      <c r="O669" s="1330">
        <f t="shared" si="58"/>
        <v>2133.75</v>
      </c>
      <c r="P669" s="1305" t="s">
        <v>5146</v>
      </c>
      <c r="Q669" s="1279" t="str">
        <f>_xlfn.XLOOKUP(P669,unique_list!F:F,unique_list!P:P)</f>
        <v>LINKED-X</v>
      </c>
      <c r="R669" s="1318" t="str">
        <f>_xlfn.XLOOKUP(P669,unique_list!F:F,unique_list!Q:Q)</f>
        <v>A-1.5-013</v>
      </c>
      <c r="W669" s="1364"/>
      <c r="X669" s="1364"/>
      <c r="Y669" s="1272">
        <f>O669-_xlfn.XLOOKUP(P669,'Section B - Private Patients'!T:T,'Section B - Private Patients'!K:K)</f>
        <v>0</v>
      </c>
      <c r="Z669" s="1212" t="str">
        <f t="shared" si="62"/>
        <v>B</v>
      </c>
    </row>
    <row r="670" spans="1:26" x14ac:dyDescent="0.25">
      <c r="A670" s="1429" t="s">
        <v>6180</v>
      </c>
      <c r="B670" s="1280"/>
      <c r="C670" s="1279" t="str">
        <f t="shared" si="59"/>
        <v>B</v>
      </c>
      <c r="D670" s="1279" t="s">
        <v>1108</v>
      </c>
      <c r="E670" s="1279" t="s">
        <v>1107</v>
      </c>
      <c r="F670" s="1279">
        <v>90006507</v>
      </c>
      <c r="G670" s="1328">
        <f t="shared" si="60"/>
        <v>45474</v>
      </c>
      <c r="H670" s="1328">
        <f t="shared" si="61"/>
        <v>45838</v>
      </c>
      <c r="I670" s="1342" t="s">
        <v>5665</v>
      </c>
      <c r="O670" s="1330">
        <f t="shared" si="58"/>
        <v>6321.1</v>
      </c>
      <c r="P670" s="1305" t="s">
        <v>5147</v>
      </c>
      <c r="Q670" s="1279" t="str">
        <f>_xlfn.XLOOKUP(P670,unique_list!F:F,unique_list!P:P)</f>
        <v>LINKED-X</v>
      </c>
      <c r="R670" s="1318" t="str">
        <f>_xlfn.XLOOKUP(P670,unique_list!F:F,unique_list!Q:Q)</f>
        <v>A-1.5-005</v>
      </c>
      <c r="W670" s="1364"/>
      <c r="X670" s="1364"/>
      <c r="Y670" s="1272">
        <f>O670-_xlfn.XLOOKUP(P670,'Section B - Private Patients'!T:T,'Section B - Private Patients'!K:K)</f>
        <v>0</v>
      </c>
      <c r="Z670" s="1212" t="str">
        <f t="shared" si="62"/>
        <v>B</v>
      </c>
    </row>
    <row r="671" spans="1:26" x14ac:dyDescent="0.25">
      <c r="A671" s="1429" t="s">
        <v>6180</v>
      </c>
      <c r="B671" s="1280"/>
      <c r="C671" s="1279" t="str">
        <f t="shared" si="59"/>
        <v>B</v>
      </c>
      <c r="D671" s="1279" t="s">
        <v>1110</v>
      </c>
      <c r="E671" s="1279" t="s">
        <v>1109</v>
      </c>
      <c r="F671" s="1279">
        <v>90007439</v>
      </c>
      <c r="G671" s="1328">
        <f t="shared" si="60"/>
        <v>45474</v>
      </c>
      <c r="H671" s="1328">
        <f t="shared" si="61"/>
        <v>45838</v>
      </c>
      <c r="I671" s="1342" t="s">
        <v>5665</v>
      </c>
      <c r="O671" s="1330">
        <f t="shared" si="58"/>
        <v>5885.75</v>
      </c>
      <c r="P671" s="1305" t="s">
        <v>5148</v>
      </c>
      <c r="Q671" s="1279" t="str">
        <f>_xlfn.XLOOKUP(P671,unique_list!F:F,unique_list!P:P)</f>
        <v>LINKED-X</v>
      </c>
      <c r="R671" s="1318" t="str">
        <f>_xlfn.XLOOKUP(P671,unique_list!F:F,unique_list!Q:Q)</f>
        <v>A-1.5-006</v>
      </c>
      <c r="W671" s="1364"/>
      <c r="X671" s="1364"/>
      <c r="Y671" s="1272">
        <f>O671-_xlfn.XLOOKUP(P671,'Section B - Private Patients'!T:T,'Section B - Private Patients'!K:K)</f>
        <v>0</v>
      </c>
      <c r="Z671" s="1212" t="str">
        <f t="shared" si="62"/>
        <v>B</v>
      </c>
    </row>
    <row r="672" spans="1:26" x14ac:dyDescent="0.25">
      <c r="A672" s="1429" t="s">
        <v>6180</v>
      </c>
      <c r="B672" s="1280"/>
      <c r="C672" s="1279" t="str">
        <f t="shared" si="59"/>
        <v>B</v>
      </c>
      <c r="D672" s="1279" t="s">
        <v>1112</v>
      </c>
      <c r="E672" s="1279" t="s">
        <v>1111</v>
      </c>
      <c r="F672" s="1279">
        <v>90005692</v>
      </c>
      <c r="G672" s="1328">
        <f t="shared" si="60"/>
        <v>45474</v>
      </c>
      <c r="H672" s="1328">
        <f t="shared" si="61"/>
        <v>45838</v>
      </c>
      <c r="I672" s="1342" t="s">
        <v>5665</v>
      </c>
      <c r="O672" s="1330">
        <f t="shared" si="58"/>
        <v>1179.8</v>
      </c>
      <c r="P672" s="1305" t="s">
        <v>5149</v>
      </c>
      <c r="Q672" s="1279" t="str">
        <f>_xlfn.XLOOKUP(P672,unique_list!F:F,unique_list!P:P)</f>
        <v>LINKED-X</v>
      </c>
      <c r="R672" s="1318" t="str">
        <f>_xlfn.XLOOKUP(P672,unique_list!F:F,unique_list!Q:Q)</f>
        <v>A-1.5-011</v>
      </c>
      <c r="W672" s="1364"/>
      <c r="X672" s="1364"/>
      <c r="Y672" s="1272">
        <f>O672-_xlfn.XLOOKUP(P672,'Section B - Private Patients'!T:T,'Section B - Private Patients'!K:K)</f>
        <v>0</v>
      </c>
      <c r="Z672" s="1212" t="str">
        <f t="shared" si="62"/>
        <v>B</v>
      </c>
    </row>
    <row r="673" spans="1:26" x14ac:dyDescent="0.25">
      <c r="A673" s="1429" t="s">
        <v>6180</v>
      </c>
      <c r="B673" s="1280"/>
      <c r="C673" s="1279" t="str">
        <f t="shared" si="59"/>
        <v>B</v>
      </c>
      <c r="D673" s="1279" t="s">
        <v>1114</v>
      </c>
      <c r="E673" s="1279" t="s">
        <v>1113</v>
      </c>
      <c r="F673" s="1279">
        <v>90007440</v>
      </c>
      <c r="G673" s="1328">
        <f t="shared" si="60"/>
        <v>45474</v>
      </c>
      <c r="H673" s="1328">
        <f t="shared" si="61"/>
        <v>45838</v>
      </c>
      <c r="I673" s="1342" t="s">
        <v>5665</v>
      </c>
      <c r="O673" s="1330">
        <f t="shared" si="58"/>
        <v>1179.8</v>
      </c>
      <c r="P673" s="1305" t="s">
        <v>5150</v>
      </c>
      <c r="Q673" s="1279" t="str">
        <f>_xlfn.XLOOKUP(P673,unique_list!F:F,unique_list!P:P)</f>
        <v>LINKED-X</v>
      </c>
      <c r="R673" s="1318" t="str">
        <f>_xlfn.XLOOKUP(P673,unique_list!F:F,unique_list!Q:Q)</f>
        <v>A-1.5-011</v>
      </c>
      <c r="W673" s="1364"/>
      <c r="X673" s="1364"/>
      <c r="Y673" s="1272">
        <f>O673-_xlfn.XLOOKUP(P673,'Section B - Private Patients'!T:T,'Section B - Private Patients'!K:K)</f>
        <v>0</v>
      </c>
      <c r="Z673" s="1212" t="str">
        <f t="shared" si="62"/>
        <v>B</v>
      </c>
    </row>
    <row r="674" spans="1:26" x14ac:dyDescent="0.25">
      <c r="A674" s="1429" t="s">
        <v>6180</v>
      </c>
      <c r="B674" s="1280"/>
      <c r="C674" s="1279" t="str">
        <f t="shared" si="59"/>
        <v>B</v>
      </c>
      <c r="D674" s="1279" t="s">
        <v>1116</v>
      </c>
      <c r="E674" s="1279" t="s">
        <v>1115</v>
      </c>
      <c r="F674" s="1279">
        <v>90006508</v>
      </c>
      <c r="G674" s="1328">
        <f t="shared" si="60"/>
        <v>45474</v>
      </c>
      <c r="H674" s="1328">
        <f t="shared" si="61"/>
        <v>45838</v>
      </c>
      <c r="I674" s="1342" t="s">
        <v>5665</v>
      </c>
      <c r="O674" s="1330">
        <f t="shared" si="58"/>
        <v>1319.15</v>
      </c>
      <c r="P674" s="1305" t="s">
        <v>5151</v>
      </c>
      <c r="Q674" s="1279" t="str">
        <f>_xlfn.XLOOKUP(P674,unique_list!F:F,unique_list!P:P)</f>
        <v>LINKED-X</v>
      </c>
      <c r="R674" s="1318" t="str">
        <f>_xlfn.XLOOKUP(P674,unique_list!F:F,unique_list!Q:Q)</f>
        <v>A-1.5-007</v>
      </c>
      <c r="W674" s="1364"/>
      <c r="X674" s="1364"/>
      <c r="Y674" s="1272">
        <f>O674-_xlfn.XLOOKUP(P674,'Section B - Private Patients'!T:T,'Section B - Private Patients'!K:K)</f>
        <v>0</v>
      </c>
      <c r="Z674" s="1212" t="str">
        <f t="shared" si="62"/>
        <v>B</v>
      </c>
    </row>
    <row r="675" spans="1:26" x14ac:dyDescent="0.25">
      <c r="A675" s="1429" t="s">
        <v>6180</v>
      </c>
      <c r="B675" s="1280"/>
      <c r="C675" s="1279" t="str">
        <f t="shared" si="59"/>
        <v>B</v>
      </c>
      <c r="D675" s="1279" t="s">
        <v>1118</v>
      </c>
      <c r="E675" s="1279" t="s">
        <v>1117</v>
      </c>
      <c r="F675" s="1279">
        <v>90007441</v>
      </c>
      <c r="G675" s="1328">
        <f t="shared" si="60"/>
        <v>45474</v>
      </c>
      <c r="H675" s="1328">
        <f t="shared" si="61"/>
        <v>45838</v>
      </c>
      <c r="I675" s="1342" t="s">
        <v>5665</v>
      </c>
      <c r="O675" s="1330">
        <f t="shared" si="58"/>
        <v>1143.8500000000001</v>
      </c>
      <c r="P675" s="1305" t="s">
        <v>5152</v>
      </c>
      <c r="Q675" s="1279" t="str">
        <f>_xlfn.XLOOKUP(P675,unique_list!F:F,unique_list!P:P)</f>
        <v>LINKED-X</v>
      </c>
      <c r="R675" s="1318" t="str">
        <f>_xlfn.XLOOKUP(P675,unique_list!F:F,unique_list!Q:Q)</f>
        <v>A-1.5-008</v>
      </c>
      <c r="W675" s="1364"/>
      <c r="X675" s="1364"/>
      <c r="Y675" s="1272">
        <f>O675-_xlfn.XLOOKUP(P675,'Section B - Private Patients'!T:T,'Section B - Private Patients'!K:K)</f>
        <v>0</v>
      </c>
      <c r="Z675" s="1212" t="str">
        <f t="shared" si="62"/>
        <v>B</v>
      </c>
    </row>
    <row r="676" spans="1:26" x14ac:dyDescent="0.25">
      <c r="A676" s="1429" t="s">
        <v>6180</v>
      </c>
      <c r="B676" s="1280"/>
      <c r="C676" s="1279" t="str">
        <f t="shared" si="59"/>
        <v>B</v>
      </c>
      <c r="D676" s="1279" t="s">
        <v>1120</v>
      </c>
      <c r="E676" s="1279" t="s">
        <v>1119</v>
      </c>
      <c r="F676" s="1279">
        <v>90006042</v>
      </c>
      <c r="G676" s="1328">
        <f t="shared" si="60"/>
        <v>45474</v>
      </c>
      <c r="H676" s="1328">
        <f t="shared" si="61"/>
        <v>45838</v>
      </c>
      <c r="I676" s="1342" t="s">
        <v>5665</v>
      </c>
      <c r="O676" s="1330">
        <f t="shared" si="58"/>
        <v>4066.55</v>
      </c>
      <c r="P676" s="1305" t="s">
        <v>5153</v>
      </c>
      <c r="Q676" s="1279" t="str">
        <f>_xlfn.XLOOKUP(P676,unique_list!F:F,unique_list!P:P)</f>
        <v>LINKED-X</v>
      </c>
      <c r="R676" s="1318" t="str">
        <f>_xlfn.XLOOKUP(P676,unique_list!F:F,unique_list!Q:Q)</f>
        <v>A-1.5-019</v>
      </c>
      <c r="W676" s="1364"/>
      <c r="X676" s="1364"/>
      <c r="Y676" s="1272">
        <f>O676-_xlfn.XLOOKUP(P676,'Section B - Private Patients'!T:T,'Section B - Private Patients'!K:K)</f>
        <v>0</v>
      </c>
      <c r="Z676" s="1212" t="str">
        <f t="shared" si="62"/>
        <v>B</v>
      </c>
    </row>
    <row r="677" spans="1:26" x14ac:dyDescent="0.25">
      <c r="A677" s="1429" t="s">
        <v>6180</v>
      </c>
      <c r="B677" s="1280"/>
      <c r="C677" s="1279" t="str">
        <f t="shared" si="59"/>
        <v>B</v>
      </c>
      <c r="D677" s="1279" t="s">
        <v>1122</v>
      </c>
      <c r="E677" s="1279" t="s">
        <v>1121</v>
      </c>
      <c r="F677" s="1279">
        <v>90007442</v>
      </c>
      <c r="G677" s="1328">
        <f t="shared" si="60"/>
        <v>45474</v>
      </c>
      <c r="H677" s="1328">
        <f t="shared" si="61"/>
        <v>45838</v>
      </c>
      <c r="I677" s="1342" t="s">
        <v>5665</v>
      </c>
      <c r="O677" s="1330">
        <f t="shared" si="58"/>
        <v>3879.1000000000004</v>
      </c>
      <c r="P677" s="1305" t="s">
        <v>5154</v>
      </c>
      <c r="Q677" s="1279" t="str">
        <f>_xlfn.XLOOKUP(P677,unique_list!F:F,unique_list!P:P)</f>
        <v>LINKED-X</v>
      </c>
      <c r="R677" s="1318" t="str">
        <f>_xlfn.XLOOKUP(P677,unique_list!F:F,unique_list!Q:Q)</f>
        <v>A-1.5-020</v>
      </c>
      <c r="W677" s="1364"/>
      <c r="X677" s="1364"/>
      <c r="Y677" s="1272">
        <f>O677-_xlfn.XLOOKUP(P677,'Section B - Private Patients'!T:T,'Section B - Private Patients'!K:K)</f>
        <v>0</v>
      </c>
      <c r="Z677" s="1212" t="str">
        <f t="shared" si="62"/>
        <v>B</v>
      </c>
    </row>
    <row r="678" spans="1:26" x14ac:dyDescent="0.25">
      <c r="A678" s="1429" t="s">
        <v>6180</v>
      </c>
      <c r="B678" s="1280"/>
      <c r="C678" s="1279" t="str">
        <f t="shared" si="59"/>
        <v>B</v>
      </c>
      <c r="D678" s="1279" t="s">
        <v>1124</v>
      </c>
      <c r="E678" s="1279" t="s">
        <v>1123</v>
      </c>
      <c r="F678" s="1279">
        <v>90006509</v>
      </c>
      <c r="G678" s="1328">
        <f t="shared" si="60"/>
        <v>45474</v>
      </c>
      <c r="H678" s="1328">
        <f t="shared" si="61"/>
        <v>45838</v>
      </c>
      <c r="I678" s="1342" t="s">
        <v>5665</v>
      </c>
      <c r="O678" s="1330">
        <f t="shared" si="58"/>
        <v>4066.55</v>
      </c>
      <c r="P678" s="1305" t="s">
        <v>5155</v>
      </c>
      <c r="Q678" s="1279" t="str">
        <f>_xlfn.XLOOKUP(P678,unique_list!F:F,unique_list!P:P)</f>
        <v>LINKED-X</v>
      </c>
      <c r="R678" s="1318" t="str">
        <f>_xlfn.XLOOKUP(P678,unique_list!F:F,unique_list!Q:Q)</f>
        <v>A-1.5-019</v>
      </c>
      <c r="W678" s="1364"/>
      <c r="X678" s="1364"/>
      <c r="Y678" s="1272">
        <f>O678-_xlfn.XLOOKUP(P678,'Section B - Private Patients'!T:T,'Section B - Private Patients'!K:K)</f>
        <v>0</v>
      </c>
      <c r="Z678" s="1212" t="str">
        <f t="shared" si="62"/>
        <v>B</v>
      </c>
    </row>
    <row r="679" spans="1:26" x14ac:dyDescent="0.25">
      <c r="A679" s="1429" t="s">
        <v>6180</v>
      </c>
      <c r="B679" s="1280"/>
      <c r="C679" s="1279" t="str">
        <f t="shared" si="59"/>
        <v>B</v>
      </c>
      <c r="D679" s="1279" t="s">
        <v>1126</v>
      </c>
      <c r="E679" s="1279" t="s">
        <v>1125</v>
      </c>
      <c r="F679" s="1279">
        <v>90007443</v>
      </c>
      <c r="G679" s="1328">
        <f t="shared" si="60"/>
        <v>45474</v>
      </c>
      <c r="H679" s="1328">
        <f t="shared" si="61"/>
        <v>45838</v>
      </c>
      <c r="I679" s="1342" t="s">
        <v>5665</v>
      </c>
      <c r="O679" s="1330">
        <f t="shared" si="58"/>
        <v>3879.1000000000004</v>
      </c>
      <c r="P679" s="1305" t="s">
        <v>5156</v>
      </c>
      <c r="Q679" s="1279" t="str">
        <f>_xlfn.XLOOKUP(P679,unique_list!F:F,unique_list!P:P)</f>
        <v>LINKED-X</v>
      </c>
      <c r="R679" s="1318" t="str">
        <f>_xlfn.XLOOKUP(P679,unique_list!F:F,unique_list!Q:Q)</f>
        <v>A-1.5-020</v>
      </c>
      <c r="W679" s="1364"/>
      <c r="X679" s="1364"/>
      <c r="Y679" s="1272">
        <f>O679-_xlfn.XLOOKUP(P679,'Section B - Private Patients'!T:T,'Section B - Private Patients'!K:K)</f>
        <v>0</v>
      </c>
      <c r="Z679" s="1212" t="str">
        <f t="shared" si="62"/>
        <v>B</v>
      </c>
    </row>
    <row r="680" spans="1:26" x14ac:dyDescent="0.25">
      <c r="A680" s="1429" t="s">
        <v>6180</v>
      </c>
      <c r="B680" s="1280"/>
      <c r="C680" s="1279" t="str">
        <f t="shared" si="59"/>
        <v>B</v>
      </c>
      <c r="D680" s="1279" t="s">
        <v>1174</v>
      </c>
      <c r="E680" s="1279" t="s">
        <v>1173</v>
      </c>
      <c r="F680" s="1279">
        <v>90007449</v>
      </c>
      <c r="G680" s="1328">
        <f t="shared" si="60"/>
        <v>45474</v>
      </c>
      <c r="H680" s="1328">
        <f t="shared" si="61"/>
        <v>45838</v>
      </c>
      <c r="I680" s="1342" t="s">
        <v>5665</v>
      </c>
      <c r="O680" s="1330">
        <f t="shared" si="58"/>
        <v>2510.5500000000002</v>
      </c>
      <c r="P680" s="1305" t="s">
        <v>5168</v>
      </c>
      <c r="Q680" s="1279" t="str">
        <f>_xlfn.XLOOKUP(P680,unique_list!F:F,unique_list!P:P)</f>
        <v>LINKED-X</v>
      </c>
      <c r="R680" s="1318" t="str">
        <f>_xlfn.XLOOKUP(P680,unique_list!F:F,unique_list!Q:Q)</f>
        <v>A-1.5-001</v>
      </c>
      <c r="W680" s="1364"/>
      <c r="X680" s="1364"/>
      <c r="Y680" s="1272">
        <f>O680-_xlfn.XLOOKUP(P680,'Section B - Private Patients'!T:T,'Section B - Private Patients'!K:K)</f>
        <v>0</v>
      </c>
      <c r="Z680" s="1212" t="str">
        <f t="shared" si="62"/>
        <v>B</v>
      </c>
    </row>
    <row r="681" spans="1:26" x14ac:dyDescent="0.25">
      <c r="A681" s="1429" t="s">
        <v>6180</v>
      </c>
      <c r="B681" s="1280"/>
      <c r="C681" s="1279" t="str">
        <f t="shared" si="59"/>
        <v>B</v>
      </c>
      <c r="D681" s="1279" t="s">
        <v>1176</v>
      </c>
      <c r="E681" s="1279" t="s">
        <v>1175</v>
      </c>
      <c r="F681" s="1279">
        <v>90006044</v>
      </c>
      <c r="G681" s="1328">
        <f t="shared" si="60"/>
        <v>45474</v>
      </c>
      <c r="H681" s="1328">
        <f t="shared" si="61"/>
        <v>45838</v>
      </c>
      <c r="I681" s="1342" t="s">
        <v>5665</v>
      </c>
      <c r="O681" s="1330">
        <f t="shared" si="58"/>
        <v>2121.5500000000002</v>
      </c>
      <c r="P681" s="1305" t="s">
        <v>5169</v>
      </c>
      <c r="Q681" s="1279" t="str">
        <f>_xlfn.XLOOKUP(P681,unique_list!F:F,unique_list!P:P)</f>
        <v>LINKED-X</v>
      </c>
      <c r="R681" s="1318" t="str">
        <f>_xlfn.XLOOKUP(P681,unique_list!F:F,unique_list!Q:Q)</f>
        <v>A-1.5-002</v>
      </c>
      <c r="W681" s="1364"/>
      <c r="X681" s="1364"/>
      <c r="Y681" s="1272">
        <f>O681-_xlfn.XLOOKUP(P681,'Section B - Private Patients'!T:T,'Section B - Private Patients'!K:K)</f>
        <v>0</v>
      </c>
      <c r="Z681" s="1212" t="str">
        <f t="shared" si="62"/>
        <v>B</v>
      </c>
    </row>
    <row r="682" spans="1:26" x14ac:dyDescent="0.25">
      <c r="A682" s="1429" t="s">
        <v>6180</v>
      </c>
      <c r="B682" s="1280"/>
      <c r="C682" s="1279" t="str">
        <f t="shared" si="59"/>
        <v>B</v>
      </c>
      <c r="D682" s="1279" t="s">
        <v>1178</v>
      </c>
      <c r="E682" s="1279" t="s">
        <v>1177</v>
      </c>
      <c r="F682" s="1279">
        <v>90007450</v>
      </c>
      <c r="G682" s="1328">
        <f t="shared" si="60"/>
        <v>45474</v>
      </c>
      <c r="H682" s="1328">
        <f t="shared" si="61"/>
        <v>45838</v>
      </c>
      <c r="I682" s="1342" t="s">
        <v>5665</v>
      </c>
      <c r="O682" s="1330">
        <f t="shared" si="58"/>
        <v>1247.1000000000001</v>
      </c>
      <c r="P682" s="1305" t="s">
        <v>5170</v>
      </c>
      <c r="Q682" s="1279" t="str">
        <f>_xlfn.XLOOKUP(P682,unique_list!F:F,unique_list!P:P)</f>
        <v>LINKED-X</v>
      </c>
      <c r="R682" s="1318" t="str">
        <f>_xlfn.XLOOKUP(P682,unique_list!F:F,unique_list!Q:Q)</f>
        <v>A-1.5-027</v>
      </c>
      <c r="W682" s="1364"/>
      <c r="X682" s="1364"/>
      <c r="Y682" s="1272">
        <f>O682-_xlfn.XLOOKUP(P682,'Section B - Private Patients'!T:T,'Section B - Private Patients'!K:K)</f>
        <v>0</v>
      </c>
      <c r="Z682" s="1212" t="str">
        <f t="shared" si="62"/>
        <v>B</v>
      </c>
    </row>
    <row r="683" spans="1:26" x14ac:dyDescent="0.25">
      <c r="A683" s="1429" t="s">
        <v>6180</v>
      </c>
      <c r="B683" s="1280"/>
      <c r="C683" s="1279" t="str">
        <f t="shared" si="59"/>
        <v>B</v>
      </c>
      <c r="D683" s="1279" t="s">
        <v>1180</v>
      </c>
      <c r="E683" s="1279" t="s">
        <v>1179</v>
      </c>
      <c r="F683" s="1279">
        <v>90006513</v>
      </c>
      <c r="G683" s="1328">
        <f t="shared" si="60"/>
        <v>45474</v>
      </c>
      <c r="H683" s="1328">
        <f t="shared" si="61"/>
        <v>45838</v>
      </c>
      <c r="I683" s="1342" t="s">
        <v>5665</v>
      </c>
      <c r="O683" s="1330">
        <f t="shared" si="58"/>
        <v>1069.5</v>
      </c>
      <c r="P683" s="1305" t="s">
        <v>5171</v>
      </c>
      <c r="Q683" s="1279" t="str">
        <f>_xlfn.XLOOKUP(P683,unique_list!F:F,unique_list!P:P)</f>
        <v>LINKED-X</v>
      </c>
      <c r="R683" s="1318" t="str">
        <f>_xlfn.XLOOKUP(P683,unique_list!F:F,unique_list!Q:Q)</f>
        <v>A-1.5-028</v>
      </c>
      <c r="W683" s="1364"/>
      <c r="X683" s="1364"/>
      <c r="Y683" s="1272">
        <f>O683-_xlfn.XLOOKUP(P683,'Section B - Private Patients'!T:T,'Section B - Private Patients'!K:K)</f>
        <v>0</v>
      </c>
      <c r="Z683" s="1212" t="str">
        <f t="shared" si="62"/>
        <v>B</v>
      </c>
    </row>
    <row r="684" spans="1:26" x14ac:dyDescent="0.25">
      <c r="A684" s="1429" t="s">
        <v>6180</v>
      </c>
      <c r="B684" s="1280"/>
      <c r="C684" s="1279" t="str">
        <f t="shared" si="59"/>
        <v>B</v>
      </c>
      <c r="D684" s="1279" t="s">
        <v>1182</v>
      </c>
      <c r="E684" s="1279" t="s">
        <v>1181</v>
      </c>
      <c r="F684" s="1279">
        <v>90007451</v>
      </c>
      <c r="G684" s="1328">
        <f t="shared" si="60"/>
        <v>45474</v>
      </c>
      <c r="H684" s="1328">
        <f t="shared" si="61"/>
        <v>45838</v>
      </c>
      <c r="I684" s="1342" t="s">
        <v>5665</v>
      </c>
      <c r="O684" s="1330">
        <f t="shared" si="58"/>
        <v>4339.55</v>
      </c>
      <c r="P684" s="1305" t="s">
        <v>5172</v>
      </c>
      <c r="Q684" s="1279" t="str">
        <f>_xlfn.XLOOKUP(P684,unique_list!F:F,unique_list!P:P)</f>
        <v>LINKED-X</v>
      </c>
      <c r="R684" s="1318" t="str">
        <f>_xlfn.XLOOKUP(P684,unique_list!F:F,unique_list!Q:Q)</f>
        <v>A-1.5-009</v>
      </c>
      <c r="W684" s="1364"/>
      <c r="X684" s="1364"/>
      <c r="Y684" s="1272">
        <f>O684-_xlfn.XLOOKUP(P684,'Section B - Private Patients'!T:T,'Section B - Private Patients'!K:K)</f>
        <v>0</v>
      </c>
      <c r="Z684" s="1212" t="str">
        <f t="shared" si="62"/>
        <v>B</v>
      </c>
    </row>
    <row r="685" spans="1:26" x14ac:dyDescent="0.25">
      <c r="A685" s="1429" t="s">
        <v>6180</v>
      </c>
      <c r="B685" s="1280"/>
      <c r="C685" s="1279" t="str">
        <f t="shared" si="59"/>
        <v>B</v>
      </c>
      <c r="D685" s="1279" t="s">
        <v>1184</v>
      </c>
      <c r="E685" s="1279" t="s">
        <v>1183</v>
      </c>
      <c r="F685" s="1279">
        <v>90005810</v>
      </c>
      <c r="G685" s="1328">
        <f t="shared" si="60"/>
        <v>45474</v>
      </c>
      <c r="H685" s="1328">
        <f t="shared" si="61"/>
        <v>45838</v>
      </c>
      <c r="I685" s="1342" t="s">
        <v>5665</v>
      </c>
      <c r="O685" s="1330">
        <f t="shared" si="58"/>
        <v>3985.9</v>
      </c>
      <c r="P685" s="1305" t="s">
        <v>5173</v>
      </c>
      <c r="Q685" s="1279" t="str">
        <f>_xlfn.XLOOKUP(P685,unique_list!F:F,unique_list!P:P)</f>
        <v>LINKED-X</v>
      </c>
      <c r="R685" s="1318" t="str">
        <f>_xlfn.XLOOKUP(P685,unique_list!F:F,unique_list!Q:Q)</f>
        <v>A-1.5-004</v>
      </c>
      <c r="W685" s="1364"/>
      <c r="X685" s="1364"/>
      <c r="Y685" s="1272">
        <f>O685-_xlfn.XLOOKUP(P685,'Section B - Private Patients'!T:T,'Section B - Private Patients'!K:K)</f>
        <v>0</v>
      </c>
      <c r="Z685" s="1212" t="str">
        <f t="shared" si="62"/>
        <v>B</v>
      </c>
    </row>
    <row r="686" spans="1:26" x14ac:dyDescent="0.25">
      <c r="A686" s="1429" t="s">
        <v>6180</v>
      </c>
      <c r="B686" s="1280"/>
      <c r="C686" s="1279" t="str">
        <f t="shared" si="59"/>
        <v>B</v>
      </c>
      <c r="D686" s="1279" t="s">
        <v>1186</v>
      </c>
      <c r="E686" s="1279" t="s">
        <v>1185</v>
      </c>
      <c r="F686" s="1279">
        <v>90007452</v>
      </c>
      <c r="G686" s="1328">
        <f t="shared" si="60"/>
        <v>45474</v>
      </c>
      <c r="H686" s="1328">
        <f t="shared" si="61"/>
        <v>45838</v>
      </c>
      <c r="I686" s="1342" t="s">
        <v>5665</v>
      </c>
      <c r="O686" s="1330">
        <f t="shared" si="58"/>
        <v>4228.6000000000004</v>
      </c>
      <c r="P686" s="1305" t="s">
        <v>5174</v>
      </c>
      <c r="Q686" s="1279" t="str">
        <f>_xlfn.XLOOKUP(P686,unique_list!F:F,unique_list!P:P)</f>
        <v>LINKED-X</v>
      </c>
      <c r="R686" s="1318" t="str">
        <f>_xlfn.XLOOKUP(P686,unique_list!F:F,unique_list!Q:Q)</f>
        <v>A-1.5-003</v>
      </c>
      <c r="W686" s="1364"/>
      <c r="X686" s="1364"/>
      <c r="Y686" s="1272">
        <f>O686-_xlfn.XLOOKUP(P686,'Section B - Private Patients'!T:T,'Section B - Private Patients'!K:K)</f>
        <v>0</v>
      </c>
      <c r="Z686" s="1212" t="str">
        <f t="shared" si="62"/>
        <v>B</v>
      </c>
    </row>
    <row r="687" spans="1:26" x14ac:dyDescent="0.25">
      <c r="A687" s="1429" t="s">
        <v>6180</v>
      </c>
      <c r="B687" s="1280"/>
      <c r="C687" s="1279" t="str">
        <f t="shared" si="59"/>
        <v>B</v>
      </c>
      <c r="D687" s="1279" t="s">
        <v>1188</v>
      </c>
      <c r="E687" s="1279" t="s">
        <v>1187</v>
      </c>
      <c r="F687" s="1279">
        <v>90006514</v>
      </c>
      <c r="G687" s="1328">
        <f t="shared" si="60"/>
        <v>45474</v>
      </c>
      <c r="H687" s="1328">
        <f t="shared" si="61"/>
        <v>45838</v>
      </c>
      <c r="I687" s="1342" t="s">
        <v>5665</v>
      </c>
      <c r="O687" s="1330">
        <f t="shared" si="58"/>
        <v>3985.9</v>
      </c>
      <c r="P687" s="1305" t="s">
        <v>5175</v>
      </c>
      <c r="Q687" s="1279" t="str">
        <f>_xlfn.XLOOKUP(P687,unique_list!F:F,unique_list!P:P)</f>
        <v>LINKED-X</v>
      </c>
      <c r="R687" s="1318" t="str">
        <f>_xlfn.XLOOKUP(P687,unique_list!F:F,unique_list!Q:Q)</f>
        <v>A-1.5-004</v>
      </c>
      <c r="W687" s="1364"/>
      <c r="X687" s="1364"/>
      <c r="Y687" s="1272">
        <f>O687-_xlfn.XLOOKUP(P687,'Section B - Private Patients'!T:T,'Section B - Private Patients'!K:K)</f>
        <v>0</v>
      </c>
      <c r="Z687" s="1212" t="str">
        <f t="shared" si="62"/>
        <v>B</v>
      </c>
    </row>
    <row r="688" spans="1:26" x14ac:dyDescent="0.25">
      <c r="A688" s="1429" t="s">
        <v>6180</v>
      </c>
      <c r="B688" s="1280"/>
      <c r="C688" s="1279" t="str">
        <f t="shared" si="59"/>
        <v>B</v>
      </c>
      <c r="D688" s="1279" t="s">
        <v>1190</v>
      </c>
      <c r="E688" s="1279" t="s">
        <v>1189</v>
      </c>
      <c r="F688" s="1279">
        <v>90007453</v>
      </c>
      <c r="G688" s="1328">
        <f t="shared" si="60"/>
        <v>45474</v>
      </c>
      <c r="H688" s="1328">
        <f t="shared" si="61"/>
        <v>45838</v>
      </c>
      <c r="I688" s="1342" t="s">
        <v>5665</v>
      </c>
      <c r="O688" s="1330">
        <f t="shared" si="58"/>
        <v>2133.75</v>
      </c>
      <c r="P688" s="1305" t="s">
        <v>5176</v>
      </c>
      <c r="Q688" s="1279" t="str">
        <f>_xlfn.XLOOKUP(P688,unique_list!F:F,unique_list!P:P)</f>
        <v>LINKED-X</v>
      </c>
      <c r="R688" s="1318" t="str">
        <f>_xlfn.XLOOKUP(P688,unique_list!F:F,unique_list!Q:Q)</f>
        <v>A-1.5-013</v>
      </c>
      <c r="W688" s="1364"/>
      <c r="X688" s="1364"/>
      <c r="Y688" s="1272">
        <f>O688-_xlfn.XLOOKUP(P688,'Section B - Private Patients'!T:T,'Section B - Private Patients'!K:K)</f>
        <v>0</v>
      </c>
      <c r="Z688" s="1212" t="str">
        <f t="shared" si="62"/>
        <v>B</v>
      </c>
    </row>
    <row r="689" spans="1:26" x14ac:dyDescent="0.25">
      <c r="A689" s="1429" t="s">
        <v>6180</v>
      </c>
      <c r="B689" s="1280"/>
      <c r="C689" s="1279" t="str">
        <f t="shared" si="59"/>
        <v>B</v>
      </c>
      <c r="D689" s="1279" t="s">
        <v>1192</v>
      </c>
      <c r="E689" s="1279" t="s">
        <v>1191</v>
      </c>
      <c r="F689" s="1279">
        <v>90006045</v>
      </c>
      <c r="G689" s="1328">
        <f t="shared" si="60"/>
        <v>45474</v>
      </c>
      <c r="H689" s="1328">
        <f t="shared" si="61"/>
        <v>45838</v>
      </c>
      <c r="I689" s="1342" t="s">
        <v>5665</v>
      </c>
      <c r="O689" s="1330">
        <f t="shared" si="58"/>
        <v>2133.75</v>
      </c>
      <c r="P689" s="1305" t="s">
        <v>5177</v>
      </c>
      <c r="Q689" s="1279" t="str">
        <f>_xlfn.XLOOKUP(P689,unique_list!F:F,unique_list!P:P)</f>
        <v>LINKED-X</v>
      </c>
      <c r="R689" s="1318" t="str">
        <f>_xlfn.XLOOKUP(P689,unique_list!F:F,unique_list!Q:Q)</f>
        <v>A-1.5-013</v>
      </c>
      <c r="W689" s="1364"/>
      <c r="X689" s="1364"/>
      <c r="Y689" s="1272">
        <f>O689-_xlfn.XLOOKUP(P689,'Section B - Private Patients'!T:T,'Section B - Private Patients'!K:K)</f>
        <v>0</v>
      </c>
      <c r="Z689" s="1212" t="str">
        <f t="shared" si="62"/>
        <v>B</v>
      </c>
    </row>
    <row r="690" spans="1:26" x14ac:dyDescent="0.25">
      <c r="A690" s="1429" t="s">
        <v>6180</v>
      </c>
      <c r="B690" s="1280"/>
      <c r="C690" s="1279" t="str">
        <f t="shared" si="59"/>
        <v>B</v>
      </c>
      <c r="D690" s="1279" t="s">
        <v>1194</v>
      </c>
      <c r="E690" s="1279" t="s">
        <v>1193</v>
      </c>
      <c r="F690" s="1279">
        <v>90007454</v>
      </c>
      <c r="G690" s="1328">
        <f t="shared" si="60"/>
        <v>45474</v>
      </c>
      <c r="H690" s="1328">
        <f t="shared" si="61"/>
        <v>45838</v>
      </c>
      <c r="I690" s="1342" t="s">
        <v>5665</v>
      </c>
      <c r="O690" s="1330">
        <f t="shared" si="58"/>
        <v>6321.1</v>
      </c>
      <c r="P690" s="1305" t="s">
        <v>5178</v>
      </c>
      <c r="Q690" s="1279" t="str">
        <f>_xlfn.XLOOKUP(P690,unique_list!F:F,unique_list!P:P)</f>
        <v>LINKED-X</v>
      </c>
      <c r="R690" s="1318" t="str">
        <f>_xlfn.XLOOKUP(P690,unique_list!F:F,unique_list!Q:Q)</f>
        <v>A-1.5-005</v>
      </c>
      <c r="W690" s="1364"/>
      <c r="X690" s="1364"/>
      <c r="Y690" s="1272">
        <f>O690-_xlfn.XLOOKUP(P690,'Section B - Private Patients'!T:T,'Section B - Private Patients'!K:K)</f>
        <v>0</v>
      </c>
      <c r="Z690" s="1212" t="str">
        <f t="shared" si="62"/>
        <v>B</v>
      </c>
    </row>
    <row r="691" spans="1:26" x14ac:dyDescent="0.25">
      <c r="A691" s="1429" t="s">
        <v>6180</v>
      </c>
      <c r="B691" s="1280"/>
      <c r="C691" s="1279" t="str">
        <f t="shared" si="59"/>
        <v>B</v>
      </c>
      <c r="D691" s="1279" t="s">
        <v>1196</v>
      </c>
      <c r="E691" s="1279" t="s">
        <v>1195</v>
      </c>
      <c r="F691" s="1279">
        <v>90006515</v>
      </c>
      <c r="G691" s="1328">
        <f t="shared" si="60"/>
        <v>45474</v>
      </c>
      <c r="H691" s="1328">
        <f t="shared" si="61"/>
        <v>45838</v>
      </c>
      <c r="I691" s="1342" t="s">
        <v>5665</v>
      </c>
      <c r="O691" s="1330">
        <f t="shared" si="58"/>
        <v>5885.75</v>
      </c>
      <c r="P691" s="1305" t="s">
        <v>5179</v>
      </c>
      <c r="Q691" s="1279" t="str">
        <f>_xlfn.XLOOKUP(P691,unique_list!F:F,unique_list!P:P)</f>
        <v>LINKED-X</v>
      </c>
      <c r="R691" s="1318" t="str">
        <f>_xlfn.XLOOKUP(P691,unique_list!F:F,unique_list!Q:Q)</f>
        <v>A-1.5-006</v>
      </c>
      <c r="W691" s="1364"/>
      <c r="X691" s="1364"/>
      <c r="Y691" s="1272">
        <f>O691-_xlfn.XLOOKUP(P691,'Section B - Private Patients'!T:T,'Section B - Private Patients'!K:K)</f>
        <v>0</v>
      </c>
      <c r="Z691" s="1212" t="str">
        <f t="shared" si="62"/>
        <v>B</v>
      </c>
    </row>
    <row r="692" spans="1:26" x14ac:dyDescent="0.25">
      <c r="A692" s="1429" t="s">
        <v>6180</v>
      </c>
      <c r="B692" s="1280"/>
      <c r="C692" s="1279" t="str">
        <f t="shared" si="59"/>
        <v>B</v>
      </c>
      <c r="D692" s="1279" t="s">
        <v>1198</v>
      </c>
      <c r="E692" s="1279" t="s">
        <v>1197</v>
      </c>
      <c r="F692" s="1279">
        <v>90007455</v>
      </c>
      <c r="G692" s="1328">
        <f t="shared" si="60"/>
        <v>45474</v>
      </c>
      <c r="H692" s="1328">
        <f t="shared" si="61"/>
        <v>45838</v>
      </c>
      <c r="I692" s="1342" t="s">
        <v>5665</v>
      </c>
      <c r="O692" s="1330">
        <f t="shared" si="58"/>
        <v>1179.8</v>
      </c>
      <c r="P692" s="1305" t="s">
        <v>5180</v>
      </c>
      <c r="Q692" s="1279" t="str">
        <f>_xlfn.XLOOKUP(P692,unique_list!F:F,unique_list!P:P)</f>
        <v>LINKED-X</v>
      </c>
      <c r="R692" s="1318" t="str">
        <f>_xlfn.XLOOKUP(P692,unique_list!F:F,unique_list!Q:Q)</f>
        <v>A-1.5-011</v>
      </c>
      <c r="W692" s="1364"/>
      <c r="X692" s="1364"/>
      <c r="Y692" s="1272">
        <f>O692-_xlfn.XLOOKUP(P692,'Section B - Private Patients'!T:T,'Section B - Private Patients'!K:K)</f>
        <v>0</v>
      </c>
      <c r="Z692" s="1212" t="str">
        <f t="shared" si="62"/>
        <v>B</v>
      </c>
    </row>
    <row r="693" spans="1:26" x14ac:dyDescent="0.25">
      <c r="A693" s="1429" t="s">
        <v>6180</v>
      </c>
      <c r="B693" s="1280"/>
      <c r="C693" s="1279" t="str">
        <f t="shared" si="59"/>
        <v>B</v>
      </c>
      <c r="D693" s="1279" t="s">
        <v>1200</v>
      </c>
      <c r="E693" s="1279" t="s">
        <v>1199</v>
      </c>
      <c r="F693" s="1279">
        <v>90005693</v>
      </c>
      <c r="G693" s="1328">
        <f t="shared" si="60"/>
        <v>45474</v>
      </c>
      <c r="H693" s="1328">
        <f t="shared" si="61"/>
        <v>45838</v>
      </c>
      <c r="I693" s="1342" t="s">
        <v>5665</v>
      </c>
      <c r="O693" s="1330">
        <f t="shared" si="58"/>
        <v>1179.8</v>
      </c>
      <c r="P693" s="1305" t="s">
        <v>5181</v>
      </c>
      <c r="Q693" s="1279" t="str">
        <f>_xlfn.XLOOKUP(P693,unique_list!F:F,unique_list!P:P)</f>
        <v>LINKED-X</v>
      </c>
      <c r="R693" s="1318" t="str">
        <f>_xlfn.XLOOKUP(P693,unique_list!F:F,unique_list!Q:Q)</f>
        <v>A-1.5-011</v>
      </c>
      <c r="W693" s="1364"/>
      <c r="X693" s="1364"/>
      <c r="Y693" s="1272">
        <f>O693-_xlfn.XLOOKUP(P693,'Section B - Private Patients'!T:T,'Section B - Private Patients'!K:K)</f>
        <v>0</v>
      </c>
      <c r="Z693" s="1212" t="str">
        <f t="shared" si="62"/>
        <v>B</v>
      </c>
    </row>
    <row r="694" spans="1:26" x14ac:dyDescent="0.25">
      <c r="A694" s="1429" t="s">
        <v>6180</v>
      </c>
      <c r="B694" s="1280"/>
      <c r="C694" s="1279" t="str">
        <f t="shared" si="59"/>
        <v>B</v>
      </c>
      <c r="D694" s="1279" t="s">
        <v>1202</v>
      </c>
      <c r="E694" s="1279" t="s">
        <v>1201</v>
      </c>
      <c r="F694" s="1279">
        <v>90007456</v>
      </c>
      <c r="G694" s="1328">
        <f t="shared" si="60"/>
        <v>45474</v>
      </c>
      <c r="H694" s="1328">
        <f t="shared" si="61"/>
        <v>45838</v>
      </c>
      <c r="I694" s="1342" t="s">
        <v>5665</v>
      </c>
      <c r="O694" s="1330">
        <f t="shared" si="58"/>
        <v>1319.15</v>
      </c>
      <c r="P694" s="1305" t="s">
        <v>5182</v>
      </c>
      <c r="Q694" s="1279" t="str">
        <f>_xlfn.XLOOKUP(P694,unique_list!F:F,unique_list!P:P)</f>
        <v>LINKED-X</v>
      </c>
      <c r="R694" s="1318" t="str">
        <f>_xlfn.XLOOKUP(P694,unique_list!F:F,unique_list!Q:Q)</f>
        <v>A-1.5-007</v>
      </c>
      <c r="W694" s="1364"/>
      <c r="X694" s="1364"/>
      <c r="Y694" s="1272">
        <f>O694-_xlfn.XLOOKUP(P694,'Section B - Private Patients'!T:T,'Section B - Private Patients'!K:K)</f>
        <v>0</v>
      </c>
      <c r="Z694" s="1212" t="str">
        <f t="shared" si="62"/>
        <v>B</v>
      </c>
    </row>
    <row r="695" spans="1:26" x14ac:dyDescent="0.25">
      <c r="A695" s="1429" t="s">
        <v>6180</v>
      </c>
      <c r="B695" s="1280"/>
      <c r="C695" s="1279" t="str">
        <f t="shared" si="59"/>
        <v>B</v>
      </c>
      <c r="D695" s="1279" t="s">
        <v>1204</v>
      </c>
      <c r="E695" s="1279" t="s">
        <v>1203</v>
      </c>
      <c r="F695" s="1279">
        <v>90006516</v>
      </c>
      <c r="G695" s="1328">
        <f t="shared" si="60"/>
        <v>45474</v>
      </c>
      <c r="H695" s="1328">
        <f t="shared" si="61"/>
        <v>45838</v>
      </c>
      <c r="I695" s="1342" t="s">
        <v>5665</v>
      </c>
      <c r="O695" s="1330">
        <f t="shared" si="58"/>
        <v>1143.8500000000001</v>
      </c>
      <c r="P695" s="1305" t="s">
        <v>5183</v>
      </c>
      <c r="Q695" s="1279" t="str">
        <f>_xlfn.XLOOKUP(P695,unique_list!F:F,unique_list!P:P)</f>
        <v>LINKED-X</v>
      </c>
      <c r="R695" s="1318" t="str">
        <f>_xlfn.XLOOKUP(P695,unique_list!F:F,unique_list!Q:Q)</f>
        <v>A-1.5-008</v>
      </c>
      <c r="W695" s="1364"/>
      <c r="X695" s="1364"/>
      <c r="Y695" s="1272">
        <f>O695-_xlfn.XLOOKUP(P695,'Section B - Private Patients'!T:T,'Section B - Private Patients'!K:K)</f>
        <v>0</v>
      </c>
      <c r="Z695" s="1212" t="str">
        <f t="shared" si="62"/>
        <v>B</v>
      </c>
    </row>
    <row r="696" spans="1:26" x14ac:dyDescent="0.25">
      <c r="A696" s="1429" t="s">
        <v>6180</v>
      </c>
      <c r="B696" s="1280"/>
      <c r="C696" s="1279" t="str">
        <f t="shared" si="59"/>
        <v>B</v>
      </c>
      <c r="D696" s="1279" t="s">
        <v>1206</v>
      </c>
      <c r="E696" s="1279" t="s">
        <v>1205</v>
      </c>
      <c r="F696" s="1279">
        <v>90007457</v>
      </c>
      <c r="G696" s="1328">
        <f t="shared" si="60"/>
        <v>45474</v>
      </c>
      <c r="H696" s="1328">
        <f t="shared" si="61"/>
        <v>45838</v>
      </c>
      <c r="I696" s="1342" t="s">
        <v>5665</v>
      </c>
      <c r="O696" s="1330">
        <f t="shared" si="58"/>
        <v>4066.55</v>
      </c>
      <c r="P696" s="1305" t="s">
        <v>5184</v>
      </c>
      <c r="Q696" s="1279" t="str">
        <f>_xlfn.XLOOKUP(P696,unique_list!F:F,unique_list!P:P)</f>
        <v>LINKED-X</v>
      </c>
      <c r="R696" s="1318" t="str">
        <f>_xlfn.XLOOKUP(P696,unique_list!F:F,unique_list!Q:Q)</f>
        <v>A-1.5-019</v>
      </c>
      <c r="W696" s="1364"/>
      <c r="X696" s="1364"/>
      <c r="Y696" s="1272">
        <f>O696-_xlfn.XLOOKUP(P696,'Section B - Private Patients'!T:T,'Section B - Private Patients'!K:K)</f>
        <v>0</v>
      </c>
      <c r="Z696" s="1212" t="str">
        <f t="shared" si="62"/>
        <v>B</v>
      </c>
    </row>
    <row r="697" spans="1:26" x14ac:dyDescent="0.25">
      <c r="A697" s="1429" t="s">
        <v>6180</v>
      </c>
      <c r="B697" s="1280"/>
      <c r="C697" s="1279" t="str">
        <f t="shared" si="59"/>
        <v>B</v>
      </c>
      <c r="D697" s="1279" t="s">
        <v>1208</v>
      </c>
      <c r="E697" s="1279" t="s">
        <v>1207</v>
      </c>
      <c r="F697" s="1279">
        <v>90006046</v>
      </c>
      <c r="G697" s="1328">
        <f t="shared" si="60"/>
        <v>45474</v>
      </c>
      <c r="H697" s="1328">
        <f t="shared" si="61"/>
        <v>45838</v>
      </c>
      <c r="I697" s="1342" t="s">
        <v>5665</v>
      </c>
      <c r="O697" s="1330">
        <f t="shared" si="58"/>
        <v>3879.1000000000004</v>
      </c>
      <c r="P697" s="1305" t="s">
        <v>5185</v>
      </c>
      <c r="Q697" s="1279" t="str">
        <f>_xlfn.XLOOKUP(P697,unique_list!F:F,unique_list!P:P)</f>
        <v>LINKED-X</v>
      </c>
      <c r="R697" s="1318" t="str">
        <f>_xlfn.XLOOKUP(P697,unique_list!F:F,unique_list!Q:Q)</f>
        <v>A-1.5-020</v>
      </c>
      <c r="W697" s="1364"/>
      <c r="X697" s="1364"/>
      <c r="Y697" s="1272">
        <f>O697-_xlfn.XLOOKUP(P697,'Section B - Private Patients'!T:T,'Section B - Private Patients'!K:K)</f>
        <v>0</v>
      </c>
      <c r="Z697" s="1212" t="str">
        <f t="shared" si="62"/>
        <v>B</v>
      </c>
    </row>
    <row r="698" spans="1:26" x14ac:dyDescent="0.25">
      <c r="A698" s="1429" t="s">
        <v>6180</v>
      </c>
      <c r="B698" s="1280"/>
      <c r="C698" s="1279" t="str">
        <f t="shared" si="59"/>
        <v>B</v>
      </c>
      <c r="D698" s="1279" t="s">
        <v>1210</v>
      </c>
      <c r="E698" s="1279" t="s">
        <v>1209</v>
      </c>
      <c r="F698" s="1279">
        <v>90007458</v>
      </c>
      <c r="G698" s="1328">
        <f t="shared" si="60"/>
        <v>45474</v>
      </c>
      <c r="H698" s="1328">
        <f t="shared" si="61"/>
        <v>45838</v>
      </c>
      <c r="I698" s="1342" t="s">
        <v>5665</v>
      </c>
      <c r="O698" s="1330">
        <f t="shared" si="58"/>
        <v>4066.55</v>
      </c>
      <c r="P698" s="1305" t="s">
        <v>5186</v>
      </c>
      <c r="Q698" s="1279" t="str">
        <f>_xlfn.XLOOKUP(P698,unique_list!F:F,unique_list!P:P)</f>
        <v>LINKED-X</v>
      </c>
      <c r="R698" s="1318" t="str">
        <f>_xlfn.XLOOKUP(P698,unique_list!F:F,unique_list!Q:Q)</f>
        <v>A-1.5-019</v>
      </c>
      <c r="W698" s="1364"/>
      <c r="X698" s="1364"/>
      <c r="Y698" s="1272">
        <f>O698-_xlfn.XLOOKUP(P698,'Section B - Private Patients'!T:T,'Section B - Private Patients'!K:K)</f>
        <v>0</v>
      </c>
      <c r="Z698" s="1212" t="str">
        <f t="shared" si="62"/>
        <v>B</v>
      </c>
    </row>
    <row r="699" spans="1:26" x14ac:dyDescent="0.25">
      <c r="A699" s="1429" t="s">
        <v>6180</v>
      </c>
      <c r="B699" s="1280"/>
      <c r="C699" s="1279" t="str">
        <f t="shared" si="59"/>
        <v>B</v>
      </c>
      <c r="D699" s="1279" t="s">
        <v>1212</v>
      </c>
      <c r="E699" s="1279" t="s">
        <v>1211</v>
      </c>
      <c r="F699" s="1279">
        <v>90006517</v>
      </c>
      <c r="G699" s="1328">
        <f t="shared" si="60"/>
        <v>45474</v>
      </c>
      <c r="H699" s="1328">
        <f t="shared" si="61"/>
        <v>45838</v>
      </c>
      <c r="I699" s="1342" t="s">
        <v>5665</v>
      </c>
      <c r="O699" s="1330">
        <f t="shared" si="58"/>
        <v>3879.1000000000004</v>
      </c>
      <c r="P699" s="1305" t="s">
        <v>5187</v>
      </c>
      <c r="Q699" s="1279" t="str">
        <f>_xlfn.XLOOKUP(P699,unique_list!F:F,unique_list!P:P)</f>
        <v>LINKED-X</v>
      </c>
      <c r="R699" s="1318" t="str">
        <f>_xlfn.XLOOKUP(P699,unique_list!F:F,unique_list!Q:Q)</f>
        <v>A-1.5-020</v>
      </c>
      <c r="W699" s="1364"/>
      <c r="X699" s="1364"/>
      <c r="Y699" s="1272">
        <f>O699-_xlfn.XLOOKUP(P699,'Section B - Private Patients'!T:T,'Section B - Private Patients'!K:K)</f>
        <v>0</v>
      </c>
      <c r="Z699" s="1212" t="str">
        <f t="shared" si="62"/>
        <v>B</v>
      </c>
    </row>
    <row r="700" spans="1:26" x14ac:dyDescent="0.25">
      <c r="A700" s="1429" t="s">
        <v>6180</v>
      </c>
      <c r="B700" s="1280"/>
      <c r="C700" s="1279" t="str">
        <f t="shared" si="59"/>
        <v>B</v>
      </c>
      <c r="D700" s="1279" t="s">
        <v>3119</v>
      </c>
      <c r="E700" s="1279" t="s">
        <v>2745</v>
      </c>
      <c r="F700" s="1279">
        <v>90007367</v>
      </c>
      <c r="G700" s="1328">
        <f t="shared" si="60"/>
        <v>45474</v>
      </c>
      <c r="H700" s="1328">
        <f t="shared" si="61"/>
        <v>45838</v>
      </c>
      <c r="I700" s="1342" t="s">
        <v>5665</v>
      </c>
      <c r="O700" s="1330">
        <f t="shared" si="58"/>
        <v>2510.5500000000002</v>
      </c>
      <c r="P700" s="1305" t="s">
        <v>5188</v>
      </c>
      <c r="Q700" s="1279" t="str">
        <f>_xlfn.XLOOKUP(P700,unique_list!F:F,unique_list!P:P)</f>
        <v>LINKED-X</v>
      </c>
      <c r="R700" s="1318" t="str">
        <f>_xlfn.XLOOKUP(P700,unique_list!F:F,unique_list!Q:Q)</f>
        <v>A-1.5-001</v>
      </c>
      <c r="W700" s="1364"/>
      <c r="X700" s="1364"/>
      <c r="Y700" s="1272">
        <f>O700-_xlfn.XLOOKUP(P700,'Section B - Private Patients'!T:T,'Section B - Private Patients'!K:K)</f>
        <v>0</v>
      </c>
      <c r="Z700" s="1212" t="str">
        <f t="shared" si="62"/>
        <v>B</v>
      </c>
    </row>
    <row r="701" spans="1:26" x14ac:dyDescent="0.25">
      <c r="A701" s="1429" t="s">
        <v>6180</v>
      </c>
      <c r="B701" s="1280"/>
      <c r="C701" s="1279" t="str">
        <f t="shared" si="59"/>
        <v>B</v>
      </c>
      <c r="D701" s="1279" t="s">
        <v>3120</v>
      </c>
      <c r="E701" s="1279" t="s">
        <v>2751</v>
      </c>
      <c r="F701" s="1279">
        <v>90005579</v>
      </c>
      <c r="G701" s="1328">
        <f t="shared" si="60"/>
        <v>45474</v>
      </c>
      <c r="H701" s="1328">
        <f t="shared" si="61"/>
        <v>45838</v>
      </c>
      <c r="I701" s="1342" t="s">
        <v>5665</v>
      </c>
      <c r="O701" s="1330">
        <f t="shared" si="58"/>
        <v>2121.5500000000002</v>
      </c>
      <c r="P701" s="1305" t="s">
        <v>5189</v>
      </c>
      <c r="Q701" s="1279" t="str">
        <f>_xlfn.XLOOKUP(P701,unique_list!F:F,unique_list!P:P)</f>
        <v>LINKED-X</v>
      </c>
      <c r="R701" s="1318" t="str">
        <f>_xlfn.XLOOKUP(P701,unique_list!F:F,unique_list!Q:Q)</f>
        <v>A-1.5-002</v>
      </c>
      <c r="W701" s="1364"/>
      <c r="X701" s="1364"/>
      <c r="Y701" s="1272">
        <f>O701-_xlfn.XLOOKUP(P701,'Section B - Private Patients'!T:T,'Section B - Private Patients'!K:K)</f>
        <v>0</v>
      </c>
      <c r="Z701" s="1212" t="str">
        <f t="shared" si="62"/>
        <v>B</v>
      </c>
    </row>
    <row r="702" spans="1:26" x14ac:dyDescent="0.25">
      <c r="A702" s="1429" t="s">
        <v>6180</v>
      </c>
      <c r="B702" s="1280"/>
      <c r="C702" s="1279" t="str">
        <f t="shared" si="59"/>
        <v>B</v>
      </c>
      <c r="D702" s="1279" t="s">
        <v>3123</v>
      </c>
      <c r="E702" s="1279" t="s">
        <v>2920</v>
      </c>
      <c r="F702" s="1279">
        <v>90007460</v>
      </c>
      <c r="G702" s="1328">
        <f t="shared" si="60"/>
        <v>45474</v>
      </c>
      <c r="H702" s="1328">
        <f t="shared" si="61"/>
        <v>45838</v>
      </c>
      <c r="I702" s="1342" t="s">
        <v>5665</v>
      </c>
      <c r="O702" s="1330">
        <f t="shared" si="58"/>
        <v>1247.1000000000001</v>
      </c>
      <c r="P702" s="1305" t="s">
        <v>5190</v>
      </c>
      <c r="Q702" s="1279" t="str">
        <f>_xlfn.XLOOKUP(P702,unique_list!F:F,unique_list!P:P)</f>
        <v>LINKED-X</v>
      </c>
      <c r="R702" s="1318" t="str">
        <f>_xlfn.XLOOKUP(P702,unique_list!F:F,unique_list!Q:Q)</f>
        <v>A-1.5-027</v>
      </c>
      <c r="W702" s="1364"/>
      <c r="X702" s="1364"/>
      <c r="Y702" s="1272">
        <f>O702-_xlfn.XLOOKUP(P702,'Section B - Private Patients'!T:T,'Section B - Private Patients'!K:K)</f>
        <v>0</v>
      </c>
      <c r="Z702" s="1212" t="str">
        <f t="shared" si="62"/>
        <v>B</v>
      </c>
    </row>
    <row r="703" spans="1:26" x14ac:dyDescent="0.25">
      <c r="A703" s="1429" t="s">
        <v>6180</v>
      </c>
      <c r="B703" s="1280"/>
      <c r="C703" s="1279" t="str">
        <f t="shared" si="59"/>
        <v>B</v>
      </c>
      <c r="D703" s="1279" t="s">
        <v>3124</v>
      </c>
      <c r="E703" s="1279" t="s">
        <v>2922</v>
      </c>
      <c r="F703" s="1279">
        <v>90006518</v>
      </c>
      <c r="G703" s="1328">
        <f t="shared" si="60"/>
        <v>45474</v>
      </c>
      <c r="H703" s="1328">
        <f t="shared" si="61"/>
        <v>45838</v>
      </c>
      <c r="I703" s="1342" t="s">
        <v>5665</v>
      </c>
      <c r="O703" s="1330">
        <f t="shared" si="58"/>
        <v>1069.5</v>
      </c>
      <c r="P703" s="1305" t="s">
        <v>5191</v>
      </c>
      <c r="Q703" s="1279" t="str">
        <f>_xlfn.XLOOKUP(P703,unique_list!F:F,unique_list!P:P)</f>
        <v>LINKED-X</v>
      </c>
      <c r="R703" s="1318" t="str">
        <f>_xlfn.XLOOKUP(P703,unique_list!F:F,unique_list!Q:Q)</f>
        <v>A-1.5-028</v>
      </c>
      <c r="W703" s="1364"/>
      <c r="X703" s="1364"/>
      <c r="Y703" s="1272">
        <f>O703-_xlfn.XLOOKUP(P703,'Section B - Private Patients'!T:T,'Section B - Private Patients'!K:K)</f>
        <v>0</v>
      </c>
      <c r="Z703" s="1212" t="str">
        <f t="shared" si="62"/>
        <v>B</v>
      </c>
    </row>
    <row r="704" spans="1:26" x14ac:dyDescent="0.25">
      <c r="A704" s="1429" t="s">
        <v>6180</v>
      </c>
      <c r="B704" s="1280"/>
      <c r="C704" s="1279" t="str">
        <f t="shared" si="59"/>
        <v>B</v>
      </c>
      <c r="D704" s="1279" t="s">
        <v>3125</v>
      </c>
      <c r="E704" s="1279" t="s">
        <v>2924</v>
      </c>
      <c r="F704" s="1279">
        <v>90007461</v>
      </c>
      <c r="G704" s="1328">
        <f t="shared" si="60"/>
        <v>45474</v>
      </c>
      <c r="H704" s="1328">
        <f t="shared" si="61"/>
        <v>45838</v>
      </c>
      <c r="I704" s="1342" t="s">
        <v>5665</v>
      </c>
      <c r="O704" s="1330">
        <f t="shared" si="58"/>
        <v>4339.55</v>
      </c>
      <c r="P704" s="1305" t="s">
        <v>5192</v>
      </c>
      <c r="Q704" s="1279" t="str">
        <f>_xlfn.XLOOKUP(P704,unique_list!F:F,unique_list!P:P)</f>
        <v>LINKED-X</v>
      </c>
      <c r="R704" s="1318" t="str">
        <f>_xlfn.XLOOKUP(P704,unique_list!F:F,unique_list!Q:Q)</f>
        <v>A-1.5-009</v>
      </c>
      <c r="W704" s="1364"/>
      <c r="X704" s="1364"/>
      <c r="Y704" s="1272">
        <f>O704-_xlfn.XLOOKUP(P704,'Section B - Private Patients'!T:T,'Section B - Private Patients'!K:K)</f>
        <v>0</v>
      </c>
      <c r="Z704" s="1212" t="str">
        <f t="shared" si="62"/>
        <v>B</v>
      </c>
    </row>
    <row r="705" spans="1:26" x14ac:dyDescent="0.25">
      <c r="A705" s="1429" t="s">
        <v>6180</v>
      </c>
      <c r="B705" s="1280"/>
      <c r="C705" s="1279" t="str">
        <f t="shared" si="59"/>
        <v>B</v>
      </c>
      <c r="D705" s="1279" t="s">
        <v>3126</v>
      </c>
      <c r="E705" s="1279" t="s">
        <v>2926</v>
      </c>
      <c r="F705" s="1279">
        <v>90006047</v>
      </c>
      <c r="G705" s="1328">
        <f t="shared" si="60"/>
        <v>45474</v>
      </c>
      <c r="H705" s="1328">
        <f t="shared" si="61"/>
        <v>45838</v>
      </c>
      <c r="I705" s="1342" t="s">
        <v>5665</v>
      </c>
      <c r="O705" s="1330">
        <f t="shared" si="58"/>
        <v>3985.9</v>
      </c>
      <c r="P705" s="1305" t="s">
        <v>5193</v>
      </c>
      <c r="Q705" s="1279" t="str">
        <f>_xlfn.XLOOKUP(P705,unique_list!F:F,unique_list!P:P)</f>
        <v>LINKED-X</v>
      </c>
      <c r="R705" s="1318" t="str">
        <f>_xlfn.XLOOKUP(P705,unique_list!F:F,unique_list!Q:Q)</f>
        <v>A-1.5-004</v>
      </c>
      <c r="W705" s="1364"/>
      <c r="X705" s="1364"/>
      <c r="Y705" s="1272">
        <f>O705-_xlfn.XLOOKUP(P705,'Section B - Private Patients'!T:T,'Section B - Private Patients'!K:K)</f>
        <v>0</v>
      </c>
      <c r="Z705" s="1212" t="str">
        <f t="shared" si="62"/>
        <v>B</v>
      </c>
    </row>
    <row r="706" spans="1:26" x14ac:dyDescent="0.25">
      <c r="A706" s="1429" t="s">
        <v>6180</v>
      </c>
      <c r="B706" s="1280"/>
      <c r="C706" s="1279" t="str">
        <f t="shared" si="59"/>
        <v>B</v>
      </c>
      <c r="D706" s="1279" t="s">
        <v>3127</v>
      </c>
      <c r="E706" s="1279" t="s">
        <v>2928</v>
      </c>
      <c r="F706" s="1279">
        <v>90007462</v>
      </c>
      <c r="G706" s="1328">
        <f t="shared" si="60"/>
        <v>45474</v>
      </c>
      <c r="H706" s="1328">
        <f t="shared" si="61"/>
        <v>45838</v>
      </c>
      <c r="I706" s="1342" t="s">
        <v>5665</v>
      </c>
      <c r="O706" s="1330">
        <f t="shared" si="58"/>
        <v>4228.6000000000004</v>
      </c>
      <c r="P706" s="1305" t="s">
        <v>5194</v>
      </c>
      <c r="Q706" s="1279" t="str">
        <f>_xlfn.XLOOKUP(P706,unique_list!F:F,unique_list!P:P)</f>
        <v>LINKED-X</v>
      </c>
      <c r="R706" s="1318" t="str">
        <f>_xlfn.XLOOKUP(P706,unique_list!F:F,unique_list!Q:Q)</f>
        <v>A-1.5-003</v>
      </c>
      <c r="W706" s="1364"/>
      <c r="X706" s="1364"/>
      <c r="Y706" s="1272">
        <f>O706-_xlfn.XLOOKUP(P706,'Section B - Private Patients'!T:T,'Section B - Private Patients'!K:K)</f>
        <v>0</v>
      </c>
      <c r="Z706" s="1212" t="str">
        <f t="shared" si="62"/>
        <v>B</v>
      </c>
    </row>
    <row r="707" spans="1:26" x14ac:dyDescent="0.25">
      <c r="A707" s="1429" t="s">
        <v>6180</v>
      </c>
      <c r="B707" s="1280"/>
      <c r="C707" s="1279" t="str">
        <f t="shared" si="59"/>
        <v>B</v>
      </c>
      <c r="D707" s="1279" t="s">
        <v>3128</v>
      </c>
      <c r="E707" s="1279" t="s">
        <v>2930</v>
      </c>
      <c r="F707" s="1279">
        <v>90006519</v>
      </c>
      <c r="G707" s="1328">
        <f t="shared" si="60"/>
        <v>45474</v>
      </c>
      <c r="H707" s="1328">
        <f t="shared" si="61"/>
        <v>45838</v>
      </c>
      <c r="I707" s="1342" t="s">
        <v>5665</v>
      </c>
      <c r="O707" s="1330">
        <f t="shared" si="58"/>
        <v>3985.9</v>
      </c>
      <c r="P707" s="1305" t="s">
        <v>5195</v>
      </c>
      <c r="Q707" s="1279" t="str">
        <f>_xlfn.XLOOKUP(P707,unique_list!F:F,unique_list!P:P)</f>
        <v>LINKED-X</v>
      </c>
      <c r="R707" s="1318" t="str">
        <f>_xlfn.XLOOKUP(P707,unique_list!F:F,unique_list!Q:Q)</f>
        <v>A-1.5-004</v>
      </c>
      <c r="W707" s="1364"/>
      <c r="X707" s="1364"/>
      <c r="Y707" s="1272">
        <f>O707-_xlfn.XLOOKUP(P707,'Section B - Private Patients'!T:T,'Section B - Private Patients'!K:K)</f>
        <v>0</v>
      </c>
      <c r="Z707" s="1212" t="str">
        <f t="shared" si="62"/>
        <v>B</v>
      </c>
    </row>
    <row r="708" spans="1:26" x14ac:dyDescent="0.25">
      <c r="A708" s="1429" t="s">
        <v>6180</v>
      </c>
      <c r="B708" s="1280"/>
      <c r="C708" s="1279" t="str">
        <f t="shared" si="59"/>
        <v>B</v>
      </c>
      <c r="D708" s="1279" t="s">
        <v>3129</v>
      </c>
      <c r="E708" s="1279" t="s">
        <v>2932</v>
      </c>
      <c r="F708" s="1279">
        <v>90007463</v>
      </c>
      <c r="G708" s="1328">
        <f t="shared" si="60"/>
        <v>45474</v>
      </c>
      <c r="H708" s="1328">
        <f t="shared" si="61"/>
        <v>45838</v>
      </c>
      <c r="I708" s="1342" t="s">
        <v>5665</v>
      </c>
      <c r="O708" s="1330">
        <f t="shared" si="58"/>
        <v>2133.75</v>
      </c>
      <c r="P708" s="1305" t="s">
        <v>5196</v>
      </c>
      <c r="Q708" s="1279" t="str">
        <f>_xlfn.XLOOKUP(P708,unique_list!F:F,unique_list!P:P)</f>
        <v>LINKED-X</v>
      </c>
      <c r="R708" s="1318" t="str">
        <f>_xlfn.XLOOKUP(P708,unique_list!F:F,unique_list!Q:Q)</f>
        <v>A-1.5-013</v>
      </c>
      <c r="W708" s="1364"/>
      <c r="X708" s="1364"/>
      <c r="Y708" s="1272">
        <f>O708-_xlfn.XLOOKUP(P708,'Section B - Private Patients'!T:T,'Section B - Private Patients'!K:K)</f>
        <v>0</v>
      </c>
      <c r="Z708" s="1212" t="str">
        <f t="shared" si="62"/>
        <v>B</v>
      </c>
    </row>
    <row r="709" spans="1:26" x14ac:dyDescent="0.25">
      <c r="A709" s="1429" t="s">
        <v>6180</v>
      </c>
      <c r="B709" s="1280"/>
      <c r="C709" s="1279" t="str">
        <f t="shared" si="59"/>
        <v>B</v>
      </c>
      <c r="D709" s="1279" t="s">
        <v>3130</v>
      </c>
      <c r="E709" s="1279" t="s">
        <v>2934</v>
      </c>
      <c r="F709" s="1279">
        <v>90005605</v>
      </c>
      <c r="G709" s="1328">
        <f t="shared" si="60"/>
        <v>45474</v>
      </c>
      <c r="H709" s="1328">
        <f t="shared" si="61"/>
        <v>45838</v>
      </c>
      <c r="I709" s="1342" t="s">
        <v>5665</v>
      </c>
      <c r="O709" s="1330">
        <f t="shared" si="58"/>
        <v>2133.75</v>
      </c>
      <c r="P709" s="1305" t="s">
        <v>5197</v>
      </c>
      <c r="Q709" s="1279" t="str">
        <f>_xlfn.XLOOKUP(P709,unique_list!F:F,unique_list!P:P)</f>
        <v>LINKED-X</v>
      </c>
      <c r="R709" s="1318" t="str">
        <f>_xlfn.XLOOKUP(P709,unique_list!F:F,unique_list!Q:Q)</f>
        <v>A-1.5-013</v>
      </c>
      <c r="W709" s="1364"/>
      <c r="X709" s="1364"/>
      <c r="Y709" s="1272">
        <f>O709-_xlfn.XLOOKUP(P709,'Section B - Private Patients'!T:T,'Section B - Private Patients'!K:K)</f>
        <v>0</v>
      </c>
      <c r="Z709" s="1212" t="str">
        <f t="shared" si="62"/>
        <v>B</v>
      </c>
    </row>
    <row r="710" spans="1:26" x14ac:dyDescent="0.25">
      <c r="A710" s="1429" t="s">
        <v>6180</v>
      </c>
      <c r="B710" s="1280"/>
      <c r="C710" s="1279" t="str">
        <f t="shared" si="59"/>
        <v>B</v>
      </c>
      <c r="D710" s="1279" t="s">
        <v>3121</v>
      </c>
      <c r="E710" s="1279" t="s">
        <v>2936</v>
      </c>
      <c r="F710" s="1279">
        <v>90007649</v>
      </c>
      <c r="G710" s="1328">
        <f t="shared" si="60"/>
        <v>45474</v>
      </c>
      <c r="H710" s="1328">
        <f t="shared" si="61"/>
        <v>45838</v>
      </c>
      <c r="I710" s="1342" t="s">
        <v>5665</v>
      </c>
      <c r="O710" s="1330">
        <f t="shared" si="58"/>
        <v>6321.1</v>
      </c>
      <c r="P710" s="1305" t="s">
        <v>5198</v>
      </c>
      <c r="Q710" s="1279" t="str">
        <f>_xlfn.XLOOKUP(P710,unique_list!F:F,unique_list!P:P)</f>
        <v>LINKED-X</v>
      </c>
      <c r="R710" s="1318" t="str">
        <f>_xlfn.XLOOKUP(P710,unique_list!F:F,unique_list!Q:Q)</f>
        <v>A-1.5-005</v>
      </c>
      <c r="W710" s="1364"/>
      <c r="X710" s="1364"/>
      <c r="Y710" s="1272">
        <f>O710-_xlfn.XLOOKUP(P710,'Section B - Private Patients'!T:T,'Section B - Private Patients'!K:K)</f>
        <v>0</v>
      </c>
      <c r="Z710" s="1212" t="str">
        <f t="shared" si="62"/>
        <v>B</v>
      </c>
    </row>
    <row r="711" spans="1:26" x14ac:dyDescent="0.25">
      <c r="A711" s="1429" t="s">
        <v>6180</v>
      </c>
      <c r="B711" s="1280"/>
      <c r="C711" s="1279" t="str">
        <f t="shared" si="59"/>
        <v>B</v>
      </c>
      <c r="D711" s="1279" t="s">
        <v>3122</v>
      </c>
      <c r="E711" s="1279" t="s">
        <v>2938</v>
      </c>
      <c r="F711" s="1279">
        <v>90007464</v>
      </c>
      <c r="G711" s="1328">
        <f t="shared" si="60"/>
        <v>45474</v>
      </c>
      <c r="H711" s="1328">
        <f t="shared" si="61"/>
        <v>45838</v>
      </c>
      <c r="I711" s="1342" t="s">
        <v>5665</v>
      </c>
      <c r="O711" s="1330">
        <f t="shared" si="58"/>
        <v>5885.75</v>
      </c>
      <c r="P711" s="1305" t="s">
        <v>5199</v>
      </c>
      <c r="Q711" s="1279" t="str">
        <f>_xlfn.XLOOKUP(P711,unique_list!F:F,unique_list!P:P)</f>
        <v>LINKED-X</v>
      </c>
      <c r="R711" s="1318" t="str">
        <f>_xlfn.XLOOKUP(P711,unique_list!F:F,unique_list!Q:Q)</f>
        <v>A-1.5-006</v>
      </c>
      <c r="W711" s="1364"/>
      <c r="X711" s="1364"/>
      <c r="Y711" s="1272">
        <f>O711-_xlfn.XLOOKUP(P711,'Section B - Private Patients'!T:T,'Section B - Private Patients'!K:K)</f>
        <v>0</v>
      </c>
      <c r="Z711" s="1212" t="str">
        <f t="shared" si="62"/>
        <v>B</v>
      </c>
    </row>
    <row r="712" spans="1:26" x14ac:dyDescent="0.25">
      <c r="A712" s="1429" t="s">
        <v>6180</v>
      </c>
      <c r="B712" s="1280"/>
      <c r="C712" s="1279" t="str">
        <f t="shared" si="59"/>
        <v>B</v>
      </c>
      <c r="D712" s="1279" t="s">
        <v>3131</v>
      </c>
      <c r="E712" s="1279" t="s">
        <v>2940</v>
      </c>
      <c r="F712" s="1279">
        <v>90006520</v>
      </c>
      <c r="G712" s="1328">
        <f t="shared" si="60"/>
        <v>45474</v>
      </c>
      <c r="H712" s="1328">
        <f t="shared" si="61"/>
        <v>45838</v>
      </c>
      <c r="I712" s="1342" t="s">
        <v>5665</v>
      </c>
      <c r="O712" s="1330">
        <f t="shared" si="58"/>
        <v>1179.8</v>
      </c>
      <c r="P712" s="1305" t="s">
        <v>5200</v>
      </c>
      <c r="Q712" s="1279" t="str">
        <f>_xlfn.XLOOKUP(P712,unique_list!F:F,unique_list!P:P)</f>
        <v>LINKED-X</v>
      </c>
      <c r="R712" s="1318" t="str">
        <f>_xlfn.XLOOKUP(P712,unique_list!F:F,unique_list!Q:Q)</f>
        <v>A-1.5-011</v>
      </c>
      <c r="W712" s="1364"/>
      <c r="X712" s="1364"/>
      <c r="Y712" s="1272">
        <f>O712-_xlfn.XLOOKUP(P712,'Section B - Private Patients'!T:T,'Section B - Private Patients'!K:K)</f>
        <v>0</v>
      </c>
      <c r="Z712" s="1212" t="str">
        <f t="shared" si="62"/>
        <v>B</v>
      </c>
    </row>
    <row r="713" spans="1:26" x14ac:dyDescent="0.25">
      <c r="A713" s="1429" t="s">
        <v>6180</v>
      </c>
      <c r="B713" s="1280"/>
      <c r="C713" s="1279" t="str">
        <f t="shared" si="59"/>
        <v>B</v>
      </c>
      <c r="D713" s="1279" t="s">
        <v>3132</v>
      </c>
      <c r="E713" s="1279" t="s">
        <v>2942</v>
      </c>
      <c r="F713" s="1279">
        <v>90007465</v>
      </c>
      <c r="G713" s="1328">
        <f t="shared" si="60"/>
        <v>45474</v>
      </c>
      <c r="H713" s="1328">
        <f t="shared" si="61"/>
        <v>45838</v>
      </c>
      <c r="I713" s="1342" t="s">
        <v>5665</v>
      </c>
      <c r="O713" s="1330">
        <f t="shared" ref="O713:O745" si="63">_xlfn.XLOOKUP(R713,P:P,O:O)</f>
        <v>1179.8</v>
      </c>
      <c r="P713" s="1305" t="s">
        <v>5201</v>
      </c>
      <c r="Q713" s="1279" t="str">
        <f>_xlfn.XLOOKUP(P713,unique_list!F:F,unique_list!P:P)</f>
        <v>LINKED-X</v>
      </c>
      <c r="R713" s="1318" t="str">
        <f>_xlfn.XLOOKUP(P713,unique_list!F:F,unique_list!Q:Q)</f>
        <v>A-1.5-011</v>
      </c>
      <c r="W713" s="1364"/>
      <c r="X713" s="1364"/>
      <c r="Y713" s="1272">
        <f>O713-_xlfn.XLOOKUP(P713,'Section B - Private Patients'!T:T,'Section B - Private Patients'!K:K)</f>
        <v>0</v>
      </c>
      <c r="Z713" s="1212" t="str">
        <f t="shared" si="62"/>
        <v>B</v>
      </c>
    </row>
    <row r="714" spans="1:26" x14ac:dyDescent="0.25">
      <c r="A714" s="1429" t="s">
        <v>6180</v>
      </c>
      <c r="B714" s="1280"/>
      <c r="C714" s="1279" t="str">
        <f t="shared" ref="C714:C745" si="64">LEFT(P714,1)</f>
        <v>B</v>
      </c>
      <c r="D714" s="1279" t="s">
        <v>3133</v>
      </c>
      <c r="E714" s="1279" t="s">
        <v>2944</v>
      </c>
      <c r="F714" s="1279">
        <v>90006048</v>
      </c>
      <c r="G714" s="1328">
        <f t="shared" ref="G714:G745" si="65">$H$3</f>
        <v>45474</v>
      </c>
      <c r="H714" s="1328">
        <f t="shared" ref="H714:H745" si="66">$H$4</f>
        <v>45838</v>
      </c>
      <c r="I714" s="1342" t="s">
        <v>5665</v>
      </c>
      <c r="O714" s="1330">
        <f t="shared" si="63"/>
        <v>1319.15</v>
      </c>
      <c r="P714" s="1305" t="s">
        <v>5202</v>
      </c>
      <c r="Q714" s="1279" t="str">
        <f>_xlfn.XLOOKUP(P714,unique_list!F:F,unique_list!P:P)</f>
        <v>LINKED-X</v>
      </c>
      <c r="R714" s="1318" t="str">
        <f>_xlfn.XLOOKUP(P714,unique_list!F:F,unique_list!Q:Q)</f>
        <v>A-1.5-007</v>
      </c>
      <c r="W714" s="1364"/>
      <c r="X714" s="1364"/>
      <c r="Y714" s="1272">
        <f>O714-_xlfn.XLOOKUP(P714,'Section B - Private Patients'!T:T,'Section B - Private Patients'!K:K)</f>
        <v>0</v>
      </c>
      <c r="Z714" s="1212" t="str">
        <f t="shared" si="62"/>
        <v>B</v>
      </c>
    </row>
    <row r="715" spans="1:26" x14ac:dyDescent="0.25">
      <c r="A715" s="1429" t="s">
        <v>6180</v>
      </c>
      <c r="B715" s="1280"/>
      <c r="C715" s="1279" t="str">
        <f t="shared" si="64"/>
        <v>B</v>
      </c>
      <c r="D715" s="1279" t="s">
        <v>3134</v>
      </c>
      <c r="E715" s="1279" t="s">
        <v>2946</v>
      </c>
      <c r="F715" s="1279">
        <v>90007466</v>
      </c>
      <c r="G715" s="1328">
        <f t="shared" si="65"/>
        <v>45474</v>
      </c>
      <c r="H715" s="1328">
        <f t="shared" si="66"/>
        <v>45838</v>
      </c>
      <c r="I715" s="1342" t="s">
        <v>5665</v>
      </c>
      <c r="O715" s="1330">
        <f t="shared" si="63"/>
        <v>1143.8500000000001</v>
      </c>
      <c r="P715" s="1305" t="s">
        <v>5203</v>
      </c>
      <c r="Q715" s="1279" t="str">
        <f>_xlfn.XLOOKUP(P715,unique_list!F:F,unique_list!P:P)</f>
        <v>LINKED-X</v>
      </c>
      <c r="R715" s="1318" t="str">
        <f>_xlfn.XLOOKUP(P715,unique_list!F:F,unique_list!Q:Q)</f>
        <v>A-1.5-008</v>
      </c>
      <c r="W715" s="1364"/>
      <c r="X715" s="1364"/>
      <c r="Y715" s="1272">
        <f>O715-_xlfn.XLOOKUP(P715,'Section B - Private Patients'!T:T,'Section B - Private Patients'!K:K)</f>
        <v>0</v>
      </c>
      <c r="Z715" s="1212" t="str">
        <f t="shared" si="62"/>
        <v>B</v>
      </c>
    </row>
    <row r="716" spans="1:26" x14ac:dyDescent="0.25">
      <c r="A716" s="1429" t="s">
        <v>6180</v>
      </c>
      <c r="B716" s="1280"/>
      <c r="C716" s="1279" t="str">
        <f t="shared" si="64"/>
        <v>B</v>
      </c>
      <c r="D716" s="1279" t="s">
        <v>3135</v>
      </c>
      <c r="E716" s="1279" t="s">
        <v>2948</v>
      </c>
      <c r="F716" s="1279">
        <v>90006521</v>
      </c>
      <c r="G716" s="1328">
        <f t="shared" si="65"/>
        <v>45474</v>
      </c>
      <c r="H716" s="1328">
        <f t="shared" si="66"/>
        <v>45838</v>
      </c>
      <c r="I716" s="1342" t="s">
        <v>5665</v>
      </c>
      <c r="O716" s="1330">
        <f t="shared" si="63"/>
        <v>4066.55</v>
      </c>
      <c r="P716" s="1305" t="s">
        <v>5204</v>
      </c>
      <c r="Q716" s="1279" t="str">
        <f>_xlfn.XLOOKUP(P716,unique_list!F:F,unique_list!P:P)</f>
        <v>LINKED-X</v>
      </c>
      <c r="R716" s="1318" t="str">
        <f>_xlfn.XLOOKUP(P716,unique_list!F:F,unique_list!Q:Q)</f>
        <v>A-1.5-019</v>
      </c>
      <c r="W716" s="1364"/>
      <c r="X716" s="1364"/>
      <c r="Y716" s="1272">
        <f>O716-_xlfn.XLOOKUP(P716,'Section B - Private Patients'!T:T,'Section B - Private Patients'!K:K)</f>
        <v>0</v>
      </c>
      <c r="Z716" s="1212" t="str">
        <f t="shared" si="62"/>
        <v>B</v>
      </c>
    </row>
    <row r="717" spans="1:26" x14ac:dyDescent="0.25">
      <c r="A717" s="1429" t="s">
        <v>6180</v>
      </c>
      <c r="B717" s="1280"/>
      <c r="C717" s="1279" t="str">
        <f t="shared" si="64"/>
        <v>B</v>
      </c>
      <c r="D717" s="1279" t="s">
        <v>3136</v>
      </c>
      <c r="E717" s="1279" t="s">
        <v>2950</v>
      </c>
      <c r="F717" s="1279">
        <v>90007467</v>
      </c>
      <c r="G717" s="1328">
        <f t="shared" si="65"/>
        <v>45474</v>
      </c>
      <c r="H717" s="1328">
        <f t="shared" si="66"/>
        <v>45838</v>
      </c>
      <c r="I717" s="1342" t="s">
        <v>5665</v>
      </c>
      <c r="O717" s="1330">
        <f t="shared" si="63"/>
        <v>3879.1000000000004</v>
      </c>
      <c r="P717" s="1305" t="s">
        <v>5205</v>
      </c>
      <c r="Q717" s="1279" t="str">
        <f>_xlfn.XLOOKUP(P717,unique_list!F:F,unique_list!P:P)</f>
        <v>LINKED-X</v>
      </c>
      <c r="R717" s="1318" t="str">
        <f>_xlfn.XLOOKUP(P717,unique_list!F:F,unique_list!Q:Q)</f>
        <v>A-1.5-020</v>
      </c>
      <c r="W717" s="1364"/>
      <c r="X717" s="1364"/>
      <c r="Y717" s="1272">
        <f>O717-_xlfn.XLOOKUP(P717,'Section B - Private Patients'!T:T,'Section B - Private Patients'!K:K)</f>
        <v>0</v>
      </c>
      <c r="Z717" s="1212" t="str">
        <f t="shared" si="62"/>
        <v>B</v>
      </c>
    </row>
    <row r="718" spans="1:26" x14ac:dyDescent="0.25">
      <c r="A718" s="1429" t="s">
        <v>6180</v>
      </c>
      <c r="B718" s="1280"/>
      <c r="C718" s="1279" t="str">
        <f t="shared" si="64"/>
        <v>B</v>
      </c>
      <c r="D718" s="1279" t="s">
        <v>3137</v>
      </c>
      <c r="E718" s="1279" t="s">
        <v>2952</v>
      </c>
      <c r="F718" s="1279">
        <v>90005812</v>
      </c>
      <c r="G718" s="1328">
        <f t="shared" si="65"/>
        <v>45474</v>
      </c>
      <c r="H718" s="1328">
        <f t="shared" si="66"/>
        <v>45838</v>
      </c>
      <c r="I718" s="1342" t="s">
        <v>5665</v>
      </c>
      <c r="O718" s="1330">
        <f t="shared" si="63"/>
        <v>4066.55</v>
      </c>
      <c r="P718" s="1305" t="s">
        <v>5206</v>
      </c>
      <c r="Q718" s="1279" t="str">
        <f>_xlfn.XLOOKUP(P718,unique_list!F:F,unique_list!P:P)</f>
        <v>LINKED-X</v>
      </c>
      <c r="R718" s="1318" t="str">
        <f>_xlfn.XLOOKUP(P718,unique_list!F:F,unique_list!Q:Q)</f>
        <v>A-1.5-019</v>
      </c>
      <c r="W718" s="1364"/>
      <c r="X718" s="1364"/>
      <c r="Y718" s="1272">
        <f>O718-_xlfn.XLOOKUP(P718,'Section B - Private Patients'!T:T,'Section B - Private Patients'!K:K)</f>
        <v>0</v>
      </c>
      <c r="Z718" s="1212" t="str">
        <f t="shared" si="62"/>
        <v>B</v>
      </c>
    </row>
    <row r="719" spans="1:26" x14ac:dyDescent="0.25">
      <c r="A719" s="1429" t="s">
        <v>6180</v>
      </c>
      <c r="B719" s="1280"/>
      <c r="C719" s="1279" t="str">
        <f t="shared" si="64"/>
        <v>B</v>
      </c>
      <c r="D719" s="1279" t="s">
        <v>3138</v>
      </c>
      <c r="E719" s="1279" t="s">
        <v>2954</v>
      </c>
      <c r="F719" s="1279">
        <v>90007468</v>
      </c>
      <c r="G719" s="1328">
        <f t="shared" si="65"/>
        <v>45474</v>
      </c>
      <c r="H719" s="1328">
        <f t="shared" si="66"/>
        <v>45838</v>
      </c>
      <c r="I719" s="1342" t="s">
        <v>5665</v>
      </c>
      <c r="O719" s="1330">
        <f t="shared" si="63"/>
        <v>3879.1000000000004</v>
      </c>
      <c r="P719" s="1305" t="s">
        <v>5207</v>
      </c>
      <c r="Q719" s="1279" t="str">
        <f>_xlfn.XLOOKUP(P719,unique_list!F:F,unique_list!P:P)</f>
        <v>LINKED-X</v>
      </c>
      <c r="R719" s="1318" t="str">
        <f>_xlfn.XLOOKUP(P719,unique_list!F:F,unique_list!Q:Q)</f>
        <v>A-1.5-020</v>
      </c>
      <c r="W719" s="1364"/>
      <c r="X719" s="1364"/>
      <c r="Y719" s="1272">
        <f>O719-_xlfn.XLOOKUP(P719,'Section B - Private Patients'!T:T,'Section B - Private Patients'!K:K)</f>
        <v>0</v>
      </c>
      <c r="Z719" s="1212" t="str">
        <f t="shared" si="62"/>
        <v>B</v>
      </c>
    </row>
    <row r="720" spans="1:26" x14ac:dyDescent="0.25">
      <c r="A720" s="1429" t="s">
        <v>6180</v>
      </c>
      <c r="B720" s="1280"/>
      <c r="C720" s="1279" t="str">
        <f t="shared" si="64"/>
        <v>B</v>
      </c>
      <c r="D720" s="1279" t="s">
        <v>3145</v>
      </c>
      <c r="E720" s="1279" t="s">
        <v>2977</v>
      </c>
      <c r="F720" s="1279">
        <v>90007474</v>
      </c>
      <c r="G720" s="1328">
        <f t="shared" si="65"/>
        <v>45474</v>
      </c>
      <c r="H720" s="1328">
        <f t="shared" si="66"/>
        <v>45838</v>
      </c>
      <c r="I720" s="1342" t="s">
        <v>5665</v>
      </c>
      <c r="O720" s="1330">
        <f t="shared" si="63"/>
        <v>2510.5500000000002</v>
      </c>
      <c r="P720" s="1305" t="s">
        <v>5219</v>
      </c>
      <c r="Q720" s="1279" t="str">
        <f>_xlfn.XLOOKUP(P720,unique_list!F:F,unique_list!P:P)</f>
        <v>LINKED-X</v>
      </c>
      <c r="R720" s="1318" t="str">
        <f>_xlfn.XLOOKUP(P720,unique_list!F:F,unique_list!Q:Q)</f>
        <v>A-1.5-001</v>
      </c>
      <c r="W720" s="1364"/>
      <c r="X720" s="1364"/>
      <c r="Y720" s="1272">
        <f>O720-_xlfn.XLOOKUP(P720,'Section B - Private Patients'!T:T,'Section B - Private Patients'!K:K)</f>
        <v>0</v>
      </c>
      <c r="Z720" s="1212" t="str">
        <f t="shared" si="62"/>
        <v>B</v>
      </c>
    </row>
    <row r="721" spans="1:26" x14ac:dyDescent="0.25">
      <c r="A721" s="1429" t="s">
        <v>6180</v>
      </c>
      <c r="B721" s="1280"/>
      <c r="C721" s="1279" t="str">
        <f t="shared" si="64"/>
        <v>B</v>
      </c>
      <c r="D721" s="1279" t="s">
        <v>3146</v>
      </c>
      <c r="E721" s="1279" t="s">
        <v>2978</v>
      </c>
      <c r="F721" s="1279">
        <v>90006525</v>
      </c>
      <c r="G721" s="1328">
        <f t="shared" si="65"/>
        <v>45474</v>
      </c>
      <c r="H721" s="1328">
        <f t="shared" si="66"/>
        <v>45838</v>
      </c>
      <c r="I721" s="1342" t="s">
        <v>5665</v>
      </c>
      <c r="O721" s="1330">
        <f t="shared" si="63"/>
        <v>2121.5500000000002</v>
      </c>
      <c r="P721" s="1305" t="s">
        <v>5220</v>
      </c>
      <c r="Q721" s="1279" t="str">
        <f>_xlfn.XLOOKUP(P721,unique_list!F:F,unique_list!P:P)</f>
        <v>LINKED-X</v>
      </c>
      <c r="R721" s="1318" t="str">
        <f>_xlfn.XLOOKUP(P721,unique_list!F:F,unique_list!Q:Q)</f>
        <v>A-1.5-002</v>
      </c>
      <c r="W721" s="1364"/>
      <c r="X721" s="1364"/>
      <c r="Y721" s="1272">
        <f>O721-_xlfn.XLOOKUP(P721,'Section B - Private Patients'!T:T,'Section B - Private Patients'!K:K)</f>
        <v>0</v>
      </c>
      <c r="Z721" s="1212" t="str">
        <f t="shared" si="62"/>
        <v>B</v>
      </c>
    </row>
    <row r="722" spans="1:26" x14ac:dyDescent="0.25">
      <c r="A722" s="1429" t="s">
        <v>6180</v>
      </c>
      <c r="B722" s="1280"/>
      <c r="C722" s="1279" t="str">
        <f t="shared" si="64"/>
        <v>B</v>
      </c>
      <c r="D722" s="1279" t="s">
        <v>3154</v>
      </c>
      <c r="E722" s="1279" t="s">
        <v>2979</v>
      </c>
      <c r="F722" s="1279">
        <v>90007475</v>
      </c>
      <c r="G722" s="1328">
        <f t="shared" si="65"/>
        <v>45474</v>
      </c>
      <c r="H722" s="1328">
        <f t="shared" si="66"/>
        <v>45838</v>
      </c>
      <c r="I722" s="1342" t="s">
        <v>5665</v>
      </c>
      <c r="O722" s="1330">
        <f t="shared" si="63"/>
        <v>1247.1000000000001</v>
      </c>
      <c r="P722" s="1305" t="s">
        <v>5221</v>
      </c>
      <c r="Q722" s="1279" t="str">
        <f>_xlfn.XLOOKUP(P722,unique_list!F:F,unique_list!P:P)</f>
        <v>LINKED-X</v>
      </c>
      <c r="R722" s="1318" t="str">
        <f>_xlfn.XLOOKUP(P722,unique_list!F:F,unique_list!Q:Q)</f>
        <v>A-1.5-027</v>
      </c>
      <c r="W722" s="1364"/>
      <c r="X722" s="1364"/>
      <c r="Y722" s="1272">
        <f>O722-_xlfn.XLOOKUP(P722,'Section B - Private Patients'!T:T,'Section B - Private Patients'!K:K)</f>
        <v>0</v>
      </c>
      <c r="Z722" s="1212" t="str">
        <f t="shared" si="62"/>
        <v>B</v>
      </c>
    </row>
    <row r="723" spans="1:26" x14ac:dyDescent="0.25">
      <c r="A723" s="1429" t="s">
        <v>6180</v>
      </c>
      <c r="B723" s="1280"/>
      <c r="C723" s="1279" t="str">
        <f t="shared" si="64"/>
        <v>B</v>
      </c>
      <c r="D723" s="1279" t="s">
        <v>3155</v>
      </c>
      <c r="E723" s="1279" t="s">
        <v>2980</v>
      </c>
      <c r="F723" s="1279">
        <v>90005813</v>
      </c>
      <c r="G723" s="1328">
        <f t="shared" si="65"/>
        <v>45474</v>
      </c>
      <c r="H723" s="1328">
        <f t="shared" si="66"/>
        <v>45838</v>
      </c>
      <c r="I723" s="1342" t="s">
        <v>5665</v>
      </c>
      <c r="O723" s="1330">
        <f t="shared" si="63"/>
        <v>1069.5</v>
      </c>
      <c r="P723" s="1305" t="s">
        <v>5222</v>
      </c>
      <c r="Q723" s="1279" t="str">
        <f>_xlfn.XLOOKUP(P723,unique_list!F:F,unique_list!P:P)</f>
        <v>LINKED-X</v>
      </c>
      <c r="R723" s="1318" t="str">
        <f>_xlfn.XLOOKUP(P723,unique_list!F:F,unique_list!Q:Q)</f>
        <v>A-1.5-028</v>
      </c>
      <c r="W723" s="1364"/>
      <c r="X723" s="1364"/>
      <c r="Y723" s="1272">
        <f>O723-_xlfn.XLOOKUP(P723,'Section B - Private Patients'!T:T,'Section B - Private Patients'!K:K)</f>
        <v>0</v>
      </c>
      <c r="Z723" s="1212" t="str">
        <f t="shared" si="62"/>
        <v>B</v>
      </c>
    </row>
    <row r="724" spans="1:26" x14ac:dyDescent="0.25">
      <c r="A724" s="1429" t="s">
        <v>6180</v>
      </c>
      <c r="B724" s="1280"/>
      <c r="C724" s="1279" t="str">
        <f t="shared" si="64"/>
        <v>B</v>
      </c>
      <c r="D724" s="1279" t="s">
        <v>3156</v>
      </c>
      <c r="E724" s="1279" t="s">
        <v>2981</v>
      </c>
      <c r="F724" s="1279">
        <v>90007476</v>
      </c>
      <c r="G724" s="1328">
        <f t="shared" si="65"/>
        <v>45474</v>
      </c>
      <c r="H724" s="1328">
        <f t="shared" si="66"/>
        <v>45838</v>
      </c>
      <c r="I724" s="1342" t="s">
        <v>5665</v>
      </c>
      <c r="O724" s="1330">
        <f t="shared" si="63"/>
        <v>4339.55</v>
      </c>
      <c r="P724" s="1305" t="s">
        <v>5223</v>
      </c>
      <c r="Q724" s="1279" t="str">
        <f>_xlfn.XLOOKUP(P724,unique_list!F:F,unique_list!P:P)</f>
        <v>LINKED-X</v>
      </c>
      <c r="R724" s="1318" t="str">
        <f>_xlfn.XLOOKUP(P724,unique_list!F:F,unique_list!Q:Q)</f>
        <v>A-1.5-009</v>
      </c>
      <c r="W724" s="1364"/>
      <c r="X724" s="1364"/>
      <c r="Y724" s="1272">
        <f>O724-_xlfn.XLOOKUP(P724,'Section B - Private Patients'!T:T,'Section B - Private Patients'!K:K)</f>
        <v>0</v>
      </c>
      <c r="Z724" s="1212" t="str">
        <f t="shared" ref="Z724:Z744" si="67">C724</f>
        <v>B</v>
      </c>
    </row>
    <row r="725" spans="1:26" x14ac:dyDescent="0.25">
      <c r="A725" s="1429" t="s">
        <v>6180</v>
      </c>
      <c r="B725" s="1280"/>
      <c r="C725" s="1279" t="str">
        <f t="shared" si="64"/>
        <v>B</v>
      </c>
      <c r="D725" s="1279" t="s">
        <v>3157</v>
      </c>
      <c r="E725" s="1279" t="s">
        <v>2982</v>
      </c>
      <c r="F725" s="1279">
        <v>90006526</v>
      </c>
      <c r="G725" s="1328">
        <f t="shared" si="65"/>
        <v>45474</v>
      </c>
      <c r="H725" s="1328">
        <f t="shared" si="66"/>
        <v>45838</v>
      </c>
      <c r="I725" s="1342" t="s">
        <v>5665</v>
      </c>
      <c r="O725" s="1330">
        <f t="shared" si="63"/>
        <v>3985.9</v>
      </c>
      <c r="P725" s="1305" t="s">
        <v>5224</v>
      </c>
      <c r="Q725" s="1279" t="str">
        <f>_xlfn.XLOOKUP(P725,unique_list!F:F,unique_list!P:P)</f>
        <v>LINKED-X</v>
      </c>
      <c r="R725" s="1318" t="str">
        <f>_xlfn.XLOOKUP(P725,unique_list!F:F,unique_list!Q:Q)</f>
        <v>A-1.5-004</v>
      </c>
      <c r="W725" s="1364"/>
      <c r="X725" s="1364"/>
      <c r="Y725" s="1272">
        <f>O725-_xlfn.XLOOKUP(P725,'Section B - Private Patients'!T:T,'Section B - Private Patients'!K:K)</f>
        <v>0</v>
      </c>
      <c r="Z725" s="1212" t="str">
        <f t="shared" si="67"/>
        <v>B</v>
      </c>
    </row>
    <row r="726" spans="1:26" x14ac:dyDescent="0.25">
      <c r="A726" s="1429" t="s">
        <v>6180</v>
      </c>
      <c r="B726" s="1280"/>
      <c r="C726" s="1279" t="str">
        <f t="shared" si="64"/>
        <v>B</v>
      </c>
      <c r="D726" s="1279" t="s">
        <v>3158</v>
      </c>
      <c r="E726" s="1279" t="s">
        <v>2983</v>
      </c>
      <c r="F726" s="1279">
        <v>90007477</v>
      </c>
      <c r="G726" s="1328">
        <f t="shared" si="65"/>
        <v>45474</v>
      </c>
      <c r="H726" s="1328">
        <f t="shared" si="66"/>
        <v>45838</v>
      </c>
      <c r="I726" s="1342" t="s">
        <v>5665</v>
      </c>
      <c r="O726" s="1330">
        <f t="shared" si="63"/>
        <v>4228.6000000000004</v>
      </c>
      <c r="P726" s="1305" t="s">
        <v>5225</v>
      </c>
      <c r="Q726" s="1279" t="str">
        <f>_xlfn.XLOOKUP(P726,unique_list!F:F,unique_list!P:P)</f>
        <v>LINKED-X</v>
      </c>
      <c r="R726" s="1318" t="str">
        <f>_xlfn.XLOOKUP(P726,unique_list!F:F,unique_list!Q:Q)</f>
        <v>A-1.5-003</v>
      </c>
      <c r="W726" s="1364"/>
      <c r="X726" s="1364"/>
      <c r="Y726" s="1272">
        <f>O726-_xlfn.XLOOKUP(P726,'Section B - Private Patients'!T:T,'Section B - Private Patients'!K:K)</f>
        <v>0</v>
      </c>
      <c r="Z726" s="1212" t="str">
        <f t="shared" si="67"/>
        <v>B</v>
      </c>
    </row>
    <row r="727" spans="1:26" x14ac:dyDescent="0.25">
      <c r="A727" s="1429" t="s">
        <v>6180</v>
      </c>
      <c r="B727" s="1280"/>
      <c r="C727" s="1279" t="str">
        <f t="shared" si="64"/>
        <v>B</v>
      </c>
      <c r="D727" s="1279" t="s">
        <v>3159</v>
      </c>
      <c r="E727" s="1279" t="s">
        <v>2984</v>
      </c>
      <c r="F727" s="1279">
        <v>90006051</v>
      </c>
      <c r="G727" s="1328">
        <f t="shared" si="65"/>
        <v>45474</v>
      </c>
      <c r="H727" s="1328">
        <f t="shared" si="66"/>
        <v>45838</v>
      </c>
      <c r="I727" s="1342" t="s">
        <v>5665</v>
      </c>
      <c r="O727" s="1330">
        <f t="shared" si="63"/>
        <v>3985.9</v>
      </c>
      <c r="P727" s="1305" t="s">
        <v>5226</v>
      </c>
      <c r="Q727" s="1279" t="str">
        <f>_xlfn.XLOOKUP(P727,unique_list!F:F,unique_list!P:P)</f>
        <v>LINKED-X</v>
      </c>
      <c r="R727" s="1318" t="str">
        <f>_xlfn.XLOOKUP(P727,unique_list!F:F,unique_list!Q:Q)</f>
        <v>A-1.5-004</v>
      </c>
      <c r="W727" s="1364"/>
      <c r="X727" s="1364"/>
      <c r="Y727" s="1272">
        <f>O727-_xlfn.XLOOKUP(P727,'Section B - Private Patients'!T:T,'Section B - Private Patients'!K:K)</f>
        <v>0</v>
      </c>
      <c r="Z727" s="1212" t="str">
        <f t="shared" si="67"/>
        <v>B</v>
      </c>
    </row>
    <row r="728" spans="1:26" x14ac:dyDescent="0.25">
      <c r="A728" s="1429" t="s">
        <v>6180</v>
      </c>
      <c r="B728" s="1280"/>
      <c r="C728" s="1279" t="str">
        <f t="shared" si="64"/>
        <v>B</v>
      </c>
      <c r="D728" s="1279" t="s">
        <v>3160</v>
      </c>
      <c r="E728" s="1279" t="s">
        <v>2985</v>
      </c>
      <c r="F728" s="1279">
        <v>90007478</v>
      </c>
      <c r="G728" s="1328">
        <f t="shared" si="65"/>
        <v>45474</v>
      </c>
      <c r="H728" s="1328">
        <f t="shared" si="66"/>
        <v>45838</v>
      </c>
      <c r="I728" s="1342" t="s">
        <v>5665</v>
      </c>
      <c r="O728" s="1330">
        <f t="shared" si="63"/>
        <v>2133.75</v>
      </c>
      <c r="P728" s="1305" t="s">
        <v>5227</v>
      </c>
      <c r="Q728" s="1279" t="str">
        <f>_xlfn.XLOOKUP(P728,unique_list!F:F,unique_list!P:P)</f>
        <v>LINKED-X</v>
      </c>
      <c r="R728" s="1318" t="str">
        <f>_xlfn.XLOOKUP(P728,unique_list!F:F,unique_list!Q:Q)</f>
        <v>A-1.5-013</v>
      </c>
      <c r="W728" s="1364"/>
      <c r="X728" s="1364"/>
      <c r="Y728" s="1272">
        <f>O728-_xlfn.XLOOKUP(P728,'Section B - Private Patients'!T:T,'Section B - Private Patients'!K:K)</f>
        <v>0</v>
      </c>
      <c r="Z728" s="1212" t="str">
        <f t="shared" si="67"/>
        <v>B</v>
      </c>
    </row>
    <row r="729" spans="1:26" x14ac:dyDescent="0.25">
      <c r="A729" s="1429" t="s">
        <v>6180</v>
      </c>
      <c r="B729" s="1280"/>
      <c r="C729" s="1279" t="str">
        <f t="shared" si="64"/>
        <v>B</v>
      </c>
      <c r="D729" s="1279" t="s">
        <v>3161</v>
      </c>
      <c r="E729" s="1279" t="s">
        <v>2986</v>
      </c>
      <c r="F729" s="1279">
        <v>90006527</v>
      </c>
      <c r="G729" s="1328">
        <f t="shared" si="65"/>
        <v>45474</v>
      </c>
      <c r="H729" s="1328">
        <f t="shared" si="66"/>
        <v>45838</v>
      </c>
      <c r="I729" s="1342" t="s">
        <v>5665</v>
      </c>
      <c r="O729" s="1330">
        <f t="shared" si="63"/>
        <v>2133.75</v>
      </c>
      <c r="P729" s="1305" t="s">
        <v>5228</v>
      </c>
      <c r="Q729" s="1279" t="str">
        <f>_xlfn.XLOOKUP(P729,unique_list!F:F,unique_list!P:P)</f>
        <v>LINKED-X</v>
      </c>
      <c r="R729" s="1318" t="str">
        <f>_xlfn.XLOOKUP(P729,unique_list!F:F,unique_list!Q:Q)</f>
        <v>A-1.5-013</v>
      </c>
      <c r="W729" s="1364"/>
      <c r="X729" s="1364"/>
      <c r="Y729" s="1272">
        <f>O729-_xlfn.XLOOKUP(P729,'Section B - Private Patients'!T:T,'Section B - Private Patients'!K:K)</f>
        <v>0</v>
      </c>
      <c r="Z729" s="1212" t="str">
        <f t="shared" si="67"/>
        <v>B</v>
      </c>
    </row>
    <row r="730" spans="1:26" x14ac:dyDescent="0.25">
      <c r="A730" s="1429" t="s">
        <v>6180</v>
      </c>
      <c r="B730" s="1280"/>
      <c r="C730" s="1279" t="str">
        <f t="shared" si="64"/>
        <v>B</v>
      </c>
      <c r="D730" s="1279" t="s">
        <v>3147</v>
      </c>
      <c r="E730" s="1279" t="s">
        <v>2987</v>
      </c>
      <c r="F730" s="1279">
        <v>90007479</v>
      </c>
      <c r="G730" s="1328">
        <f t="shared" si="65"/>
        <v>45474</v>
      </c>
      <c r="H730" s="1328">
        <f t="shared" si="66"/>
        <v>45838</v>
      </c>
      <c r="I730" s="1342" t="s">
        <v>5665</v>
      </c>
      <c r="O730" s="1330">
        <f t="shared" si="63"/>
        <v>6321.1</v>
      </c>
      <c r="P730" s="1305" t="s">
        <v>5229</v>
      </c>
      <c r="Q730" s="1279" t="str">
        <f>_xlfn.XLOOKUP(P730,unique_list!F:F,unique_list!P:P)</f>
        <v>LINKED-X</v>
      </c>
      <c r="R730" s="1318" t="str">
        <f>_xlfn.XLOOKUP(P730,unique_list!F:F,unique_list!Q:Q)</f>
        <v>A-1.5-005</v>
      </c>
      <c r="W730" s="1364"/>
      <c r="X730" s="1364"/>
      <c r="Y730" s="1272">
        <f>O730-_xlfn.XLOOKUP(P730,'Section B - Private Patients'!T:T,'Section B - Private Patients'!K:K)</f>
        <v>0</v>
      </c>
      <c r="Z730" s="1212" t="str">
        <f t="shared" si="67"/>
        <v>B</v>
      </c>
    </row>
    <row r="731" spans="1:26" x14ac:dyDescent="0.25">
      <c r="A731" s="1429" t="s">
        <v>6180</v>
      </c>
      <c r="B731" s="1280"/>
      <c r="C731" s="1279" t="str">
        <f t="shared" si="64"/>
        <v>B</v>
      </c>
      <c r="D731" s="1279" t="s">
        <v>3148</v>
      </c>
      <c r="E731" s="1279" t="s">
        <v>2999</v>
      </c>
      <c r="F731" s="1279">
        <v>90005635</v>
      </c>
      <c r="G731" s="1328">
        <f t="shared" si="65"/>
        <v>45474</v>
      </c>
      <c r="H731" s="1328">
        <f t="shared" si="66"/>
        <v>45838</v>
      </c>
      <c r="I731" s="1342" t="s">
        <v>5665</v>
      </c>
      <c r="O731" s="1330">
        <f t="shared" si="63"/>
        <v>5885.75</v>
      </c>
      <c r="P731" s="1305" t="s">
        <v>5230</v>
      </c>
      <c r="Q731" s="1279" t="str">
        <f>_xlfn.XLOOKUP(P731,unique_list!F:F,unique_list!P:P)</f>
        <v>LINKED-X</v>
      </c>
      <c r="R731" s="1318" t="str">
        <f>_xlfn.XLOOKUP(P731,unique_list!F:F,unique_list!Q:Q)</f>
        <v>A-1.5-006</v>
      </c>
      <c r="W731" s="1364"/>
      <c r="X731" s="1364"/>
      <c r="Y731" s="1272">
        <f>O731-_xlfn.XLOOKUP(P731,'Section B - Private Patients'!T:T,'Section B - Private Patients'!K:K)</f>
        <v>0</v>
      </c>
      <c r="Z731" s="1212" t="str">
        <f t="shared" si="67"/>
        <v>B</v>
      </c>
    </row>
    <row r="732" spans="1:26" x14ac:dyDescent="0.25">
      <c r="A732" s="1429" t="s">
        <v>6180</v>
      </c>
      <c r="B732" s="1280"/>
      <c r="C732" s="1279" t="str">
        <f t="shared" si="64"/>
        <v>B</v>
      </c>
      <c r="D732" s="1279" t="s">
        <v>3162</v>
      </c>
      <c r="E732" s="1279" t="s">
        <v>3001</v>
      </c>
      <c r="F732" s="1279">
        <v>90007480</v>
      </c>
      <c r="G732" s="1328">
        <f t="shared" si="65"/>
        <v>45474</v>
      </c>
      <c r="H732" s="1328">
        <f t="shared" si="66"/>
        <v>45838</v>
      </c>
      <c r="I732" s="1342" t="s">
        <v>5665</v>
      </c>
      <c r="O732" s="1330">
        <f t="shared" si="63"/>
        <v>1179.8</v>
      </c>
      <c r="P732" s="1305" t="s">
        <v>5231</v>
      </c>
      <c r="Q732" s="1279" t="str">
        <f>_xlfn.XLOOKUP(P732,unique_list!F:F,unique_list!P:P)</f>
        <v>LINKED-X</v>
      </c>
      <c r="R732" s="1318" t="str">
        <f>_xlfn.XLOOKUP(P732,unique_list!F:F,unique_list!Q:Q)</f>
        <v>A-1.5-011</v>
      </c>
      <c r="W732" s="1364"/>
      <c r="X732" s="1364"/>
      <c r="Y732" s="1272">
        <f>O732-_xlfn.XLOOKUP(P732,'Section B - Private Patients'!T:T,'Section B - Private Patients'!K:K)</f>
        <v>0</v>
      </c>
      <c r="Z732" s="1212" t="str">
        <f t="shared" si="67"/>
        <v>B</v>
      </c>
    </row>
    <row r="733" spans="1:26" x14ac:dyDescent="0.25">
      <c r="A733" s="1429" t="s">
        <v>6180</v>
      </c>
      <c r="B733" s="1280"/>
      <c r="C733" s="1279" t="str">
        <f t="shared" si="64"/>
        <v>B</v>
      </c>
      <c r="D733" s="1279" t="s">
        <v>3163</v>
      </c>
      <c r="E733" s="1279" t="s">
        <v>3003</v>
      </c>
      <c r="F733" s="1279">
        <v>90006528</v>
      </c>
      <c r="G733" s="1328">
        <f t="shared" si="65"/>
        <v>45474</v>
      </c>
      <c r="H733" s="1328">
        <f t="shared" si="66"/>
        <v>45838</v>
      </c>
      <c r="I733" s="1342" t="s">
        <v>5665</v>
      </c>
      <c r="O733" s="1330">
        <f t="shared" si="63"/>
        <v>1179.8</v>
      </c>
      <c r="P733" s="1305" t="s">
        <v>5232</v>
      </c>
      <c r="Q733" s="1279" t="str">
        <f>_xlfn.XLOOKUP(P733,unique_list!F:F,unique_list!P:P)</f>
        <v>LINKED-X</v>
      </c>
      <c r="R733" s="1318" t="str">
        <f>_xlfn.XLOOKUP(P733,unique_list!F:F,unique_list!Q:Q)</f>
        <v>A-1.5-011</v>
      </c>
      <c r="W733" s="1364"/>
      <c r="X733" s="1364"/>
      <c r="Y733" s="1272">
        <f>O733-_xlfn.XLOOKUP(P733,'Section B - Private Patients'!T:T,'Section B - Private Patients'!K:K)</f>
        <v>0</v>
      </c>
      <c r="Z733" s="1212" t="str">
        <f t="shared" si="67"/>
        <v>B</v>
      </c>
    </row>
    <row r="734" spans="1:26" x14ac:dyDescent="0.25">
      <c r="A734" s="1429" t="s">
        <v>6180</v>
      </c>
      <c r="B734" s="1280"/>
      <c r="C734" s="1279" t="str">
        <f t="shared" si="64"/>
        <v>B</v>
      </c>
      <c r="D734" s="1279" t="s">
        <v>3164</v>
      </c>
      <c r="E734" s="1279" t="s">
        <v>3005</v>
      </c>
      <c r="F734" s="1279">
        <v>90007481</v>
      </c>
      <c r="G734" s="1328">
        <f t="shared" si="65"/>
        <v>45474</v>
      </c>
      <c r="H734" s="1328">
        <f t="shared" si="66"/>
        <v>45838</v>
      </c>
      <c r="I734" s="1342" t="s">
        <v>5665</v>
      </c>
      <c r="O734" s="1330">
        <f t="shared" si="63"/>
        <v>1319.15</v>
      </c>
      <c r="P734" s="1305" t="s">
        <v>5233</v>
      </c>
      <c r="Q734" s="1279" t="str">
        <f>_xlfn.XLOOKUP(P734,unique_list!F:F,unique_list!P:P)</f>
        <v>LINKED-X</v>
      </c>
      <c r="R734" s="1318" t="str">
        <f>_xlfn.XLOOKUP(P734,unique_list!F:F,unique_list!Q:Q)</f>
        <v>A-1.5-007</v>
      </c>
      <c r="W734" s="1364"/>
      <c r="X734" s="1364"/>
      <c r="Y734" s="1272">
        <f>O734-_xlfn.XLOOKUP(P734,'Section B - Private Patients'!T:T,'Section B - Private Patients'!K:K)</f>
        <v>0</v>
      </c>
      <c r="Z734" s="1212" t="str">
        <f t="shared" si="67"/>
        <v>B</v>
      </c>
    </row>
    <row r="735" spans="1:26" x14ac:dyDescent="0.25">
      <c r="A735" s="1429" t="s">
        <v>6180</v>
      </c>
      <c r="B735" s="1280"/>
      <c r="C735" s="1279" t="str">
        <f t="shared" si="64"/>
        <v>B</v>
      </c>
      <c r="D735" s="1279" t="s">
        <v>3165</v>
      </c>
      <c r="E735" s="1279" t="s">
        <v>3007</v>
      </c>
      <c r="F735" s="1279">
        <v>90006052</v>
      </c>
      <c r="G735" s="1328">
        <f t="shared" si="65"/>
        <v>45474</v>
      </c>
      <c r="H735" s="1328">
        <f t="shared" si="66"/>
        <v>45838</v>
      </c>
      <c r="I735" s="1342" t="s">
        <v>5665</v>
      </c>
      <c r="O735" s="1330">
        <f t="shared" si="63"/>
        <v>1143.8500000000001</v>
      </c>
      <c r="P735" s="1305" t="s">
        <v>5234</v>
      </c>
      <c r="Q735" s="1279" t="str">
        <f>_xlfn.XLOOKUP(P735,unique_list!F:F,unique_list!P:P)</f>
        <v>LINKED-X</v>
      </c>
      <c r="R735" s="1318" t="str">
        <f>_xlfn.XLOOKUP(P735,unique_list!F:F,unique_list!Q:Q)</f>
        <v>A-1.5-008</v>
      </c>
      <c r="W735" s="1364"/>
      <c r="X735" s="1364"/>
      <c r="Y735" s="1272">
        <f>O735-_xlfn.XLOOKUP(P735,'Section B - Private Patients'!T:T,'Section B - Private Patients'!K:K)</f>
        <v>0</v>
      </c>
      <c r="Z735" s="1212" t="str">
        <f t="shared" si="67"/>
        <v>B</v>
      </c>
    </row>
    <row r="736" spans="1:26" x14ac:dyDescent="0.25">
      <c r="A736" s="1429" t="s">
        <v>6180</v>
      </c>
      <c r="B736" s="1280"/>
      <c r="C736" s="1279" t="str">
        <f t="shared" si="64"/>
        <v>B</v>
      </c>
      <c r="D736" s="1279" t="s">
        <v>3166</v>
      </c>
      <c r="E736" s="1279" t="s">
        <v>3009</v>
      </c>
      <c r="F736" s="1279">
        <v>90007482</v>
      </c>
      <c r="G736" s="1328">
        <f t="shared" si="65"/>
        <v>45474</v>
      </c>
      <c r="H736" s="1328">
        <f t="shared" si="66"/>
        <v>45838</v>
      </c>
      <c r="I736" s="1342" t="s">
        <v>5665</v>
      </c>
      <c r="O736" s="1330">
        <f t="shared" si="63"/>
        <v>4066.55</v>
      </c>
      <c r="P736" s="1305" t="s">
        <v>5235</v>
      </c>
      <c r="Q736" s="1279" t="str">
        <f>_xlfn.XLOOKUP(P736,unique_list!F:F,unique_list!P:P)</f>
        <v>LINKED-X</v>
      </c>
      <c r="R736" s="1318" t="str">
        <f>_xlfn.XLOOKUP(P736,unique_list!F:F,unique_list!Q:Q)</f>
        <v>A-1.5-019</v>
      </c>
      <c r="W736" s="1364"/>
      <c r="X736" s="1364"/>
      <c r="Y736" s="1272">
        <f>O736-_xlfn.XLOOKUP(P736,'Section B - Private Patients'!T:T,'Section B - Private Patients'!K:K)</f>
        <v>0</v>
      </c>
      <c r="Z736" s="1212" t="str">
        <f t="shared" si="67"/>
        <v>B</v>
      </c>
    </row>
    <row r="737" spans="1:26" x14ac:dyDescent="0.25">
      <c r="A737" s="1429" t="s">
        <v>6180</v>
      </c>
      <c r="B737" s="1280"/>
      <c r="C737" s="1279" t="str">
        <f t="shared" si="64"/>
        <v>B</v>
      </c>
      <c r="D737" s="1279" t="s">
        <v>3167</v>
      </c>
      <c r="E737" s="1279" t="s">
        <v>3011</v>
      </c>
      <c r="F737" s="1279">
        <v>90006529</v>
      </c>
      <c r="G737" s="1328">
        <f t="shared" si="65"/>
        <v>45474</v>
      </c>
      <c r="H737" s="1328">
        <f t="shared" si="66"/>
        <v>45838</v>
      </c>
      <c r="I737" s="1342" t="s">
        <v>5665</v>
      </c>
      <c r="O737" s="1330">
        <f t="shared" si="63"/>
        <v>3879.1000000000004</v>
      </c>
      <c r="P737" s="1305" t="s">
        <v>5236</v>
      </c>
      <c r="Q737" s="1279" t="str">
        <f>_xlfn.XLOOKUP(P737,unique_list!F:F,unique_list!P:P)</f>
        <v>LINKED-X</v>
      </c>
      <c r="R737" s="1318" t="str">
        <f>_xlfn.XLOOKUP(P737,unique_list!F:F,unique_list!Q:Q)</f>
        <v>A-1.5-020</v>
      </c>
      <c r="W737" s="1364"/>
      <c r="X737" s="1364"/>
      <c r="Y737" s="1272">
        <f>O737-_xlfn.XLOOKUP(P737,'Section B - Private Patients'!T:T,'Section B - Private Patients'!K:K)</f>
        <v>0</v>
      </c>
      <c r="Z737" s="1212" t="str">
        <f t="shared" si="67"/>
        <v>B</v>
      </c>
    </row>
    <row r="738" spans="1:26" x14ac:dyDescent="0.25">
      <c r="A738" s="1429" t="s">
        <v>6180</v>
      </c>
      <c r="B738" s="1280"/>
      <c r="C738" s="1279" t="str">
        <f t="shared" si="64"/>
        <v>B</v>
      </c>
      <c r="D738" s="1279" t="s">
        <v>3169</v>
      </c>
      <c r="E738" s="1279" t="s">
        <v>3013</v>
      </c>
      <c r="F738" s="1279">
        <v>90007483</v>
      </c>
      <c r="G738" s="1328">
        <f t="shared" si="65"/>
        <v>45474</v>
      </c>
      <c r="H738" s="1328">
        <f t="shared" si="66"/>
        <v>45838</v>
      </c>
      <c r="I738" s="1342" t="s">
        <v>5665</v>
      </c>
      <c r="O738" s="1330">
        <f t="shared" si="63"/>
        <v>4066.55</v>
      </c>
      <c r="P738" s="1305" t="s">
        <v>5237</v>
      </c>
      <c r="Q738" s="1279" t="str">
        <f>_xlfn.XLOOKUP(P738,unique_list!F:F,unique_list!P:P)</f>
        <v>LINKED-X</v>
      </c>
      <c r="R738" s="1318" t="str">
        <f>_xlfn.XLOOKUP(P738,unique_list!F:F,unique_list!Q:Q)</f>
        <v>A-1.5-019</v>
      </c>
      <c r="W738" s="1364"/>
      <c r="X738" s="1364"/>
      <c r="Y738" s="1272">
        <f>O738-_xlfn.XLOOKUP(P738,'Section B - Private Patients'!T:T,'Section B - Private Patients'!K:K)</f>
        <v>0</v>
      </c>
      <c r="Z738" s="1212" t="str">
        <f t="shared" si="67"/>
        <v>B</v>
      </c>
    </row>
    <row r="739" spans="1:26" x14ac:dyDescent="0.25">
      <c r="A739" s="1429" t="s">
        <v>6180</v>
      </c>
      <c r="B739" s="1280"/>
      <c r="C739" s="1279" t="str">
        <f t="shared" si="64"/>
        <v>B</v>
      </c>
      <c r="D739" s="1279" t="s">
        <v>3168</v>
      </c>
      <c r="E739" s="1279" t="s">
        <v>3015</v>
      </c>
      <c r="F739" s="1279">
        <v>90005814</v>
      </c>
      <c r="G739" s="1328">
        <f t="shared" si="65"/>
        <v>45474</v>
      </c>
      <c r="H739" s="1328">
        <f t="shared" si="66"/>
        <v>45838</v>
      </c>
      <c r="I739" s="1342" t="s">
        <v>5665</v>
      </c>
      <c r="O739" s="1330">
        <f t="shared" si="63"/>
        <v>3879.1000000000004</v>
      </c>
      <c r="P739" s="1305" t="s">
        <v>5238</v>
      </c>
      <c r="Q739" s="1279" t="str">
        <f>_xlfn.XLOOKUP(P739,unique_list!F:F,unique_list!P:P)</f>
        <v>LINKED-X</v>
      </c>
      <c r="R739" s="1318" t="str">
        <f>_xlfn.XLOOKUP(P739,unique_list!F:F,unique_list!Q:Q)</f>
        <v>A-1.5-020</v>
      </c>
      <c r="W739" s="1364"/>
      <c r="X739" s="1364"/>
      <c r="Y739" s="1272">
        <f>O739-_xlfn.XLOOKUP(P739,'Section B - Private Patients'!T:T,'Section B - Private Patients'!K:K)</f>
        <v>0</v>
      </c>
      <c r="Z739" s="1212" t="str">
        <f t="shared" si="67"/>
        <v>B</v>
      </c>
    </row>
    <row r="740" spans="1:26" x14ac:dyDescent="0.25">
      <c r="A740" s="1429" t="s">
        <v>6180</v>
      </c>
      <c r="B740" s="1280"/>
      <c r="C740" s="1279" t="str">
        <f t="shared" si="64"/>
        <v>E</v>
      </c>
      <c r="D740" s="1279" t="s">
        <v>1601</v>
      </c>
      <c r="E740" s="1279" t="s">
        <v>6039</v>
      </c>
      <c r="F740" s="1279">
        <v>90007615</v>
      </c>
      <c r="G740" s="1328">
        <f t="shared" si="65"/>
        <v>45474</v>
      </c>
      <c r="H740" s="1328">
        <f t="shared" si="66"/>
        <v>45838</v>
      </c>
      <c r="I740" s="1342" t="s">
        <v>5665</v>
      </c>
      <c r="O740" s="1330">
        <f t="shared" si="63"/>
        <v>141.65</v>
      </c>
      <c r="P740" s="1305" t="s">
        <v>5426</v>
      </c>
      <c r="Q740" s="1279" t="str">
        <f>_xlfn.XLOOKUP(P740,unique_list!F:F,unique_list!P:P)</f>
        <v>LINKED</v>
      </c>
      <c r="R740" s="1318" t="str">
        <f>_xlfn.XLOOKUP(P740,unique_list!F:F,unique_list!Q:Q)</f>
        <v>E-4.1-001</v>
      </c>
      <c r="W740" s="1364"/>
      <c r="X740" s="1364"/>
      <c r="Y740" s="1272">
        <f>O740-_xlfn.XLOOKUP(P740,'Section E - Miscellaneous '!T:T,'Section E - Miscellaneous '!K:K)</f>
        <v>0</v>
      </c>
      <c r="Z740" s="1212" t="str">
        <f t="shared" si="67"/>
        <v>E</v>
      </c>
    </row>
    <row r="741" spans="1:26" x14ac:dyDescent="0.25">
      <c r="A741" s="1429" t="s">
        <v>6180</v>
      </c>
      <c r="B741" s="1280"/>
      <c r="C741" s="1279" t="str">
        <f t="shared" si="64"/>
        <v>E</v>
      </c>
      <c r="D741" s="1279" t="s">
        <v>1602</v>
      </c>
      <c r="E741" s="1279" t="s">
        <v>6039</v>
      </c>
      <c r="F741" s="1279">
        <v>90005703</v>
      </c>
      <c r="G741" s="1328">
        <f t="shared" si="65"/>
        <v>45474</v>
      </c>
      <c r="H741" s="1328">
        <f t="shared" si="66"/>
        <v>45838</v>
      </c>
      <c r="I741" s="1342" t="s">
        <v>5665</v>
      </c>
      <c r="O741" s="1330">
        <f t="shared" si="63"/>
        <v>502.85</v>
      </c>
      <c r="P741" s="1305" t="s">
        <v>5427</v>
      </c>
      <c r="Q741" s="1279" t="str">
        <f>_xlfn.XLOOKUP(P741,unique_list!F:F,unique_list!P:P)</f>
        <v>LINKED</v>
      </c>
      <c r="R741" s="1318" t="str">
        <f>_xlfn.XLOOKUP(P741,unique_list!F:F,unique_list!Q:Q)</f>
        <v>E-4.1-002</v>
      </c>
      <c r="W741" s="1364"/>
      <c r="X741" s="1364"/>
      <c r="Y741" s="1272">
        <f>O741-_xlfn.XLOOKUP(P741,'Section E - Miscellaneous '!T:T,'Section E - Miscellaneous '!K:K)</f>
        <v>0</v>
      </c>
      <c r="Z741" s="1212" t="str">
        <f t="shared" si="67"/>
        <v>E</v>
      </c>
    </row>
    <row r="742" spans="1:26" x14ac:dyDescent="0.25">
      <c r="A742" s="1429" t="s">
        <v>6180</v>
      </c>
      <c r="B742" s="1280"/>
      <c r="C742" s="1279" t="str">
        <f t="shared" si="64"/>
        <v>E</v>
      </c>
      <c r="D742" s="1279" t="s">
        <v>1603</v>
      </c>
      <c r="E742" s="1279" t="s">
        <v>6039</v>
      </c>
      <c r="F742" s="1279">
        <v>90007616</v>
      </c>
      <c r="G742" s="1328">
        <f t="shared" si="65"/>
        <v>45474</v>
      </c>
      <c r="H742" s="1328">
        <f t="shared" si="66"/>
        <v>45838</v>
      </c>
      <c r="I742" s="1342" t="s">
        <v>5665</v>
      </c>
      <c r="O742" s="1330">
        <f t="shared" si="63"/>
        <v>502.85</v>
      </c>
      <c r="P742" s="1305" t="s">
        <v>5428</v>
      </c>
      <c r="Q742" s="1279" t="str">
        <f>_xlfn.XLOOKUP(P742,unique_list!F:F,unique_list!P:P)</f>
        <v>LINKED</v>
      </c>
      <c r="R742" s="1318" t="str">
        <f>_xlfn.XLOOKUP(P742,unique_list!F:F,unique_list!Q:Q)</f>
        <v>E-4.1-002</v>
      </c>
      <c r="W742" s="1364"/>
      <c r="X742" s="1364"/>
      <c r="Y742" s="1272">
        <f>O742-_xlfn.XLOOKUP(P742,'Section E - Miscellaneous '!T:T,'Section E - Miscellaneous '!K:K)</f>
        <v>0</v>
      </c>
      <c r="Z742" s="1212" t="str">
        <f t="shared" si="67"/>
        <v>E</v>
      </c>
    </row>
    <row r="743" spans="1:26" x14ac:dyDescent="0.25">
      <c r="A743" s="1429" t="s">
        <v>6180</v>
      </c>
      <c r="B743" s="1280"/>
      <c r="C743" s="1279" t="str">
        <f t="shared" si="64"/>
        <v>E</v>
      </c>
      <c r="D743" s="1279" t="s">
        <v>1609</v>
      </c>
      <c r="E743" s="1279" t="s">
        <v>6039</v>
      </c>
      <c r="F743" s="1279">
        <v>90006597</v>
      </c>
      <c r="G743" s="1328">
        <f t="shared" si="65"/>
        <v>45474</v>
      </c>
      <c r="H743" s="1328">
        <f t="shared" si="66"/>
        <v>45838</v>
      </c>
      <c r="I743" s="1342" t="s">
        <v>5665</v>
      </c>
      <c r="O743" s="1330">
        <f t="shared" si="63"/>
        <v>13.3</v>
      </c>
      <c r="P743" s="1305" t="s">
        <v>5434</v>
      </c>
      <c r="Q743" s="1279" t="str">
        <f>_xlfn.XLOOKUP(P743,unique_list!F:F,unique_list!P:P)</f>
        <v>LINKED</v>
      </c>
      <c r="R743" s="1318" t="str">
        <f>_xlfn.XLOOKUP(P743,unique_list!F:F,unique_list!Q:Q)</f>
        <v>E-4.2-002</v>
      </c>
      <c r="W743" s="1364"/>
      <c r="X743" s="1364"/>
      <c r="Y743" s="1272">
        <f>O743-_xlfn.XLOOKUP(P743,'Section E - Miscellaneous '!T:T,'Section E - Miscellaneous '!K:K)</f>
        <v>0</v>
      </c>
      <c r="Z743" s="1212" t="str">
        <f t="shared" si="67"/>
        <v>E</v>
      </c>
    </row>
    <row r="744" spans="1:26" x14ac:dyDescent="0.25">
      <c r="A744" s="1429" t="s">
        <v>6180</v>
      </c>
      <c r="B744" s="1280"/>
      <c r="C744" s="1279" t="str">
        <f t="shared" si="64"/>
        <v>E</v>
      </c>
      <c r="D744" s="1279" t="s">
        <v>1610</v>
      </c>
      <c r="E744" s="1279" t="s">
        <v>6039</v>
      </c>
      <c r="F744" s="1279">
        <v>90007619</v>
      </c>
      <c r="G744" s="1328">
        <f t="shared" si="65"/>
        <v>45474</v>
      </c>
      <c r="H744" s="1328">
        <f t="shared" si="66"/>
        <v>45838</v>
      </c>
      <c r="I744" s="1342" t="s">
        <v>5665</v>
      </c>
      <c r="O744" s="1330">
        <f t="shared" si="63"/>
        <v>33.1</v>
      </c>
      <c r="P744" s="1305" t="s">
        <v>5435</v>
      </c>
      <c r="Q744" s="1279" t="str">
        <f>_xlfn.XLOOKUP(P744,unique_list!F:F,unique_list!P:P)</f>
        <v>LINKED</v>
      </c>
      <c r="R744" s="1318" t="str">
        <f>_xlfn.XLOOKUP(P744,unique_list!F:F,unique_list!Q:Q)</f>
        <v>E-4.2-003</v>
      </c>
      <c r="W744" s="1364"/>
      <c r="X744" s="1364"/>
      <c r="Y744" s="1272">
        <f>O744-_xlfn.XLOOKUP(P744,'Section E - Miscellaneous '!T:T,'Section E - Miscellaneous '!K:K)</f>
        <v>0</v>
      </c>
      <c r="Z744" s="1212" t="str">
        <f t="shared" si="67"/>
        <v>E</v>
      </c>
    </row>
    <row r="745" spans="1:26" x14ac:dyDescent="0.25">
      <c r="A745" s="1429" t="s">
        <v>6180</v>
      </c>
      <c r="B745" s="1280"/>
      <c r="C745" s="1279" t="str">
        <f t="shared" si="64"/>
        <v>E</v>
      </c>
      <c r="D745" s="1279" t="s">
        <v>3218</v>
      </c>
      <c r="E745" s="1279" t="s">
        <v>6039</v>
      </c>
      <c r="F745" s="1279">
        <v>90007620</v>
      </c>
      <c r="G745" s="1328">
        <f t="shared" si="65"/>
        <v>45474</v>
      </c>
      <c r="H745" s="1328">
        <f t="shared" si="66"/>
        <v>45838</v>
      </c>
      <c r="I745" s="1342" t="s">
        <v>5665</v>
      </c>
      <c r="O745" s="1330">
        <f t="shared" si="63"/>
        <v>13.3</v>
      </c>
      <c r="P745" s="1305" t="s">
        <v>5437</v>
      </c>
      <c r="Q745" s="1279" t="str">
        <f>_xlfn.XLOOKUP(P745,unique_list!F:F,unique_list!P:P)</f>
        <v>LINKED</v>
      </c>
      <c r="R745" s="1318" t="str">
        <f>_xlfn.XLOOKUP(P745,unique_list!F:F,unique_list!Q:Q)</f>
        <v>E-4.2-002</v>
      </c>
      <c r="W745" s="1364"/>
      <c r="X745" s="1364"/>
    </row>
  </sheetData>
  <autoFilter ref="B19:Z745" xr:uid="{EF8B116E-5798-4551-8BF3-D67E215B4909}"/>
  <conditionalFormatting sqref="Y20:Y42 Y44:Y57">
    <cfRule type="cellIs" dxfId="32" priority="30" operator="lessThan">
      <formula>0</formula>
    </cfRule>
    <cfRule type="cellIs" dxfId="31" priority="31" operator="greaterThan">
      <formula>0</formula>
    </cfRule>
    <cfRule type="cellIs" dxfId="30" priority="32" operator="equal">
      <formula>0</formula>
    </cfRule>
  </conditionalFormatting>
  <conditionalFormatting sqref="Y59:Y83">
    <cfRule type="cellIs" dxfId="29" priority="24" operator="lessThan">
      <formula>0</formula>
    </cfRule>
    <cfRule type="cellIs" dxfId="28" priority="25" operator="greaterThan">
      <formula>0</formula>
    </cfRule>
    <cfRule type="cellIs" dxfId="27" priority="26" operator="equal">
      <formula>0</formula>
    </cfRule>
  </conditionalFormatting>
  <conditionalFormatting sqref="Y84:Y93">
    <cfRule type="cellIs" dxfId="26" priority="21" operator="lessThan">
      <formula>0</formula>
    </cfRule>
    <cfRule type="cellIs" dxfId="25" priority="22" operator="greaterThan">
      <formula>0</formula>
    </cfRule>
    <cfRule type="cellIs" dxfId="24" priority="23" operator="equal">
      <formula>0</formula>
    </cfRule>
  </conditionalFormatting>
  <conditionalFormatting sqref="Y94:Y106">
    <cfRule type="cellIs" dxfId="23" priority="18" operator="lessThan">
      <formula>0</formula>
    </cfRule>
    <cfRule type="cellIs" dxfId="22" priority="19" operator="greaterThan">
      <formula>0</formula>
    </cfRule>
    <cfRule type="cellIs" dxfId="21" priority="20" operator="equal">
      <formula>0</formula>
    </cfRule>
  </conditionalFormatting>
  <conditionalFormatting sqref="Y109:Y194">
    <cfRule type="cellIs" dxfId="20" priority="15" operator="lessThan">
      <formula>0</formula>
    </cfRule>
    <cfRule type="cellIs" dxfId="19" priority="16" operator="greaterThan">
      <formula>0</formula>
    </cfRule>
    <cfRule type="cellIs" dxfId="18" priority="17" operator="equal">
      <formula>0</formula>
    </cfRule>
  </conditionalFormatting>
  <conditionalFormatting sqref="Y196:Y199">
    <cfRule type="cellIs" dxfId="17" priority="12" operator="lessThan">
      <formula>0</formula>
    </cfRule>
    <cfRule type="cellIs" dxfId="16" priority="13" operator="greaterThan">
      <formula>0</formula>
    </cfRule>
    <cfRule type="cellIs" dxfId="15" priority="14" operator="equal">
      <formula>0</formula>
    </cfRule>
  </conditionalFormatting>
  <conditionalFormatting sqref="Y201:Y365">
    <cfRule type="cellIs" dxfId="14" priority="9" operator="lessThan">
      <formula>0</formula>
    </cfRule>
    <cfRule type="cellIs" dxfId="13" priority="10" operator="greaterThan">
      <formula>0</formula>
    </cfRule>
    <cfRule type="cellIs" dxfId="12" priority="11" operator="equal">
      <formula>0</formula>
    </cfRule>
  </conditionalFormatting>
  <conditionalFormatting sqref="Y366:Y739">
    <cfRule type="cellIs" dxfId="11" priority="6" operator="lessThan">
      <formula>0</formula>
    </cfRule>
    <cfRule type="cellIs" dxfId="10" priority="7" operator="greaterThan">
      <formula>0</formula>
    </cfRule>
    <cfRule type="cellIs" dxfId="9" priority="8" operator="equal">
      <formula>0</formula>
    </cfRule>
  </conditionalFormatting>
  <conditionalFormatting sqref="Y740:Y744">
    <cfRule type="cellIs" dxfId="8" priority="3" operator="lessThan">
      <formula>0</formula>
    </cfRule>
    <cfRule type="cellIs" dxfId="7" priority="4" operator="greaterThan">
      <formula>0</formula>
    </cfRule>
    <cfRule type="cellIs" dxfId="6" priority="5" operator="equal">
      <formula>0</formula>
    </cfRule>
  </conditionalFormatting>
  <conditionalFormatting sqref="P20:P745">
    <cfRule type="duplicateValues" dxfId="5" priority="156"/>
  </conditionalFormatting>
  <conditionalFormatting sqref="Q18">
    <cfRule type="containsText" dxfId="4" priority="1" operator="containsText" text="err">
      <formula>NOT(ISERROR(SEARCH("err",Q18)))</formula>
    </cfRule>
  </conditionalFormatting>
  <hyperlinks>
    <hyperlink ref="F14" r:id="rId1" xr:uid="{1A120A25-8A47-4018-9C23-384F15484152}"/>
    <hyperlink ref="F16" r:id="rId2" xr:uid="{7FBB358C-0A50-4794-969D-E9A395D11065}"/>
    <hyperlink ref="F15" r:id="rId3" xr:uid="{D78D403E-EB45-4BF6-B6A1-8BB0A2EC2F53}"/>
    <hyperlink ref="F6" r:id="rId4" xr:uid="{446154F6-016F-4B83-8B8C-4EA855818BD0}"/>
    <hyperlink ref="F7:F10" r:id="rId5" display="PDF advice" xr:uid="{AB7FAD29-6466-43BD-9A64-4536C9B13B4F}"/>
    <hyperlink ref="F12" r:id="rId6" xr:uid="{5B55BF6D-0EE7-418B-9395-542BA058E325}"/>
  </hyperlinks>
  <pageMargins left="0.7" right="0.7" top="0.75" bottom="0.75" header="0.3" footer="0.3"/>
  <legacyDrawing r:id="rId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FA39-BC28-46BA-B9A2-00E5ABE7FDCC}">
  <sheetPr codeName="Sheet26"/>
  <dimension ref="A1:U589"/>
  <sheetViews>
    <sheetView zoomScale="90" zoomScaleNormal="90" workbookViewId="0">
      <pane ySplit="7" topLeftCell="A8" activePane="bottomLeft" state="frozen"/>
      <selection activeCell="B3" sqref="B3:B4"/>
      <selection pane="bottomLeft" activeCell="N4" sqref="N4"/>
    </sheetView>
  </sheetViews>
  <sheetFormatPr defaultColWidth="9.140625" defaultRowHeight="15" x14ac:dyDescent="0.25"/>
  <cols>
    <col min="1" max="1" width="9.140625" style="1279"/>
    <col min="2" max="2" width="12.5703125" style="1279" customWidth="1"/>
    <col min="3" max="3" width="11" style="1279" bestFit="1" customWidth="1"/>
    <col min="4" max="4" width="9.140625" style="1279"/>
    <col min="5" max="5" width="9.85546875" style="1279" bestFit="1" customWidth="1"/>
    <col min="6" max="6" width="23.140625" style="1279" bestFit="1" customWidth="1"/>
    <col min="7" max="20" width="11.42578125" style="1279" customWidth="1"/>
    <col min="21" max="16384" width="9.140625" style="1279"/>
  </cols>
  <sheetData>
    <row r="1" spans="2:21" x14ac:dyDescent="0.25">
      <c r="F1" s="1279" t="s">
        <v>6009</v>
      </c>
      <c r="G1" s="1343"/>
      <c r="H1" s="1344" t="s">
        <v>6010</v>
      </c>
      <c r="I1" s="1344" t="s">
        <v>6010</v>
      </c>
      <c r="J1" s="1344" t="s">
        <v>6010</v>
      </c>
      <c r="K1" s="1344" t="s">
        <v>6010</v>
      </c>
      <c r="L1" s="1344" t="s">
        <v>6010</v>
      </c>
      <c r="M1" s="1344" t="s">
        <v>6010</v>
      </c>
      <c r="N1" s="1345" t="s">
        <v>6011</v>
      </c>
    </row>
    <row r="3" spans="2:21" x14ac:dyDescent="0.25">
      <c r="F3" s="1279" t="s">
        <v>6012</v>
      </c>
      <c r="G3" s="1343"/>
      <c r="H3" s="1305">
        <v>2018</v>
      </c>
      <c r="I3" s="1305">
        <v>2019</v>
      </c>
      <c r="J3" s="1305">
        <v>2020</v>
      </c>
      <c r="K3" s="1305">
        <v>2021</v>
      </c>
      <c r="L3" s="1305">
        <v>2022</v>
      </c>
      <c r="M3" s="1305">
        <v>2023</v>
      </c>
      <c r="N3" s="1305">
        <v>2024</v>
      </c>
      <c r="O3" s="1305">
        <v>2025</v>
      </c>
      <c r="P3" s="1305">
        <v>2026</v>
      </c>
      <c r="Q3" s="1305">
        <v>2027</v>
      </c>
      <c r="R3" s="1305">
        <v>2028</v>
      </c>
      <c r="S3" s="1305">
        <v>2029</v>
      </c>
      <c r="T3" s="1305">
        <v>2030</v>
      </c>
    </row>
    <row r="4" spans="2:21" x14ac:dyDescent="0.25">
      <c r="F4" s="1279" t="s">
        <v>6013</v>
      </c>
      <c r="G4" s="1343"/>
      <c r="H4" s="1316">
        <v>3.5000000000000003E-2</v>
      </c>
      <c r="I4" s="1316">
        <v>2.2499999999999999E-2</v>
      </c>
      <c r="J4" s="1316">
        <v>1.7999999999999999E-2</v>
      </c>
      <c r="K4" s="1316">
        <v>1.7000000000000001E-2</v>
      </c>
      <c r="L4" s="1316">
        <v>2.5000000000000001E-2</v>
      </c>
      <c r="M4" s="1316">
        <v>3.4000000000000002E-2</v>
      </c>
      <c r="N4" s="1316">
        <v>0</v>
      </c>
      <c r="O4" s="1316"/>
      <c r="P4" s="1316"/>
      <c r="Q4" s="1316"/>
      <c r="R4" s="1316"/>
      <c r="S4" s="1316"/>
      <c r="T4" s="1316"/>
    </row>
    <row r="5" spans="2:21" x14ac:dyDescent="0.25">
      <c r="F5" s="1320" t="s">
        <v>5655</v>
      </c>
      <c r="H5" s="1305" t="str">
        <f>IF(H1="Latest",H4=Jul_Inputs_Calc!$H$14,"-")</f>
        <v>-</v>
      </c>
      <c r="I5" s="1305" t="str">
        <f>IF(I1="Latest",I4=Jul_Inputs_Calc!$H$14,"-")</f>
        <v>-</v>
      </c>
      <c r="J5" s="1305" t="str">
        <f>IF(J1="Latest",J4=Jul_Inputs_Calc!$H$14,"-")</f>
        <v>-</v>
      </c>
      <c r="K5" s="1305" t="str">
        <f>IF(K1="Latest",K4=Jul_Inputs_Calc!$H$14,"-")</f>
        <v>-</v>
      </c>
      <c r="L5" s="1305" t="str">
        <f>IF(L1="Latest",L4=Jul_Inputs_Calc!$H$14,"-")</f>
        <v>-</v>
      </c>
      <c r="M5" s="1305" t="str">
        <f>IF(M1="Latest",M4=Jul_Inputs_Calc!$H$14,"-")</f>
        <v>-</v>
      </c>
      <c r="N5" s="1305" t="b">
        <f>IF(N1="Latest",N4=Jul_Inputs_Calc!$H$14,"-")</f>
        <v>1</v>
      </c>
      <c r="O5" s="1305" t="str">
        <f>IF(O1="Latest",O4=Jul_Inputs_Calc!$H$14,"-")</f>
        <v>-</v>
      </c>
      <c r="P5" s="1305" t="str">
        <f>IF(P1="Latest",P4=Jul_Inputs_Calc!$H$14,"-")</f>
        <v>-</v>
      </c>
      <c r="Q5" s="1305" t="str">
        <f>IF(Q1="Latest",Q4=Jul_Inputs_Calc!$H$14,"-")</f>
        <v>-</v>
      </c>
      <c r="R5" s="1305" t="str">
        <f>IF(R1="Latest",R4=Jul_Inputs_Calc!$H$14,"-")</f>
        <v>-</v>
      </c>
      <c r="S5" s="1305" t="str">
        <f>IF(S1="Latest",S4=Jul_Inputs_Calc!$H$14,"-")</f>
        <v>-</v>
      </c>
      <c r="T5" s="1305" t="str">
        <f>IF(T1="Latest",T4=Jul_Inputs_Calc!$H$14,"-")</f>
        <v>-</v>
      </c>
    </row>
    <row r="6" spans="2:21" x14ac:dyDescent="0.25">
      <c r="F6" s="1279" t="s">
        <v>6014</v>
      </c>
    </row>
    <row r="7" spans="2:21" ht="30" x14ac:dyDescent="0.25">
      <c r="B7" s="1346" t="s">
        <v>5647</v>
      </c>
      <c r="C7" s="1347" t="s">
        <v>5648</v>
      </c>
      <c r="D7" s="1348" t="s">
        <v>5658</v>
      </c>
      <c r="E7" s="1347" t="s">
        <v>5622</v>
      </c>
      <c r="F7" s="1347" t="s">
        <v>5656</v>
      </c>
      <c r="G7" s="1349">
        <v>42917</v>
      </c>
      <c r="H7" s="1349">
        <v>43282</v>
      </c>
      <c r="I7" s="1349">
        <v>43647</v>
      </c>
      <c r="J7" s="1349">
        <v>44013</v>
      </c>
      <c r="K7" s="1349">
        <v>44378</v>
      </c>
      <c r="L7" s="1349">
        <v>44743</v>
      </c>
      <c r="M7" s="1349">
        <v>45108</v>
      </c>
      <c r="N7" s="1349">
        <v>45474</v>
      </c>
      <c r="O7" s="1349">
        <v>45839</v>
      </c>
      <c r="P7" s="1349">
        <v>46204</v>
      </c>
      <c r="Q7" s="1349">
        <v>46569</v>
      </c>
      <c r="R7" s="1349">
        <v>46935</v>
      </c>
      <c r="S7" s="1349">
        <v>47300</v>
      </c>
      <c r="T7" s="1350">
        <v>47665</v>
      </c>
    </row>
    <row r="8" spans="2:21" x14ac:dyDescent="0.25">
      <c r="B8" s="1351" t="str">
        <f>_xlfn.XLOOKUP(D8,unique_list!F:F,unique_list!C:C)</f>
        <v>GPI</v>
      </c>
      <c r="C8" s="1279">
        <f>_xlfn.XLOOKUP(D8,unique_list!F:F,unique_list!E:E)</f>
        <v>90005962</v>
      </c>
      <c r="D8" s="1279" t="s">
        <v>4404</v>
      </c>
      <c r="E8" s="1279" t="str">
        <f>_xlfn.XLOOKUP(D8,unique_list!F:F,unique_list!P:P)</f>
        <v>INPUT</v>
      </c>
      <c r="F8" s="1279">
        <v>0.05</v>
      </c>
      <c r="G8" s="1352">
        <v>2162</v>
      </c>
      <c r="H8" s="1353">
        <f>IF(H$1&lt;&gt;"",MROUND(G8*(1+H$4),$F8),"-")</f>
        <v>2237.65</v>
      </c>
      <c r="I8" s="1353">
        <f t="shared" ref="I8:T8" si="0">IF(I$1&lt;&gt;"",MROUND(H8*(1+I$4),$F8),"-")</f>
        <v>2288</v>
      </c>
      <c r="J8" s="1353">
        <f t="shared" si="0"/>
        <v>2329.2000000000003</v>
      </c>
      <c r="K8" s="1353">
        <f t="shared" si="0"/>
        <v>2368.8000000000002</v>
      </c>
      <c r="L8" s="1353">
        <f t="shared" si="0"/>
        <v>2428</v>
      </c>
      <c r="M8" s="1353">
        <f t="shared" si="0"/>
        <v>2510.5500000000002</v>
      </c>
      <c r="N8" s="1353">
        <f t="shared" si="0"/>
        <v>2510.5500000000002</v>
      </c>
      <c r="O8" s="1353" t="str">
        <f t="shared" si="0"/>
        <v>-</v>
      </c>
      <c r="P8" s="1353" t="str">
        <f t="shared" si="0"/>
        <v>-</v>
      </c>
      <c r="Q8" s="1353" t="str">
        <f t="shared" si="0"/>
        <v>-</v>
      </c>
      <c r="R8" s="1353" t="str">
        <f t="shared" si="0"/>
        <v>-</v>
      </c>
      <c r="S8" s="1353" t="str">
        <f t="shared" si="0"/>
        <v>-</v>
      </c>
      <c r="T8" s="1354" t="str">
        <f t="shared" si="0"/>
        <v>-</v>
      </c>
    </row>
    <row r="9" spans="2:21" x14ac:dyDescent="0.25">
      <c r="B9" s="1351" t="str">
        <f>_xlfn.XLOOKUP(D9,unique_list!F:F,unique_list!C:C)</f>
        <v>GPISD</v>
      </c>
      <c r="C9" s="1279">
        <f>_xlfn.XLOOKUP(D9,unique_list!F:F,unique_list!E:E)</f>
        <v>90007122</v>
      </c>
      <c r="D9" s="1279" t="s">
        <v>4405</v>
      </c>
      <c r="E9" s="1279" t="str">
        <f>_xlfn.XLOOKUP(D9,unique_list!F:F,unique_list!P:P)</f>
        <v>INPUT</v>
      </c>
      <c r="F9" s="1279">
        <v>0.05</v>
      </c>
      <c r="G9" s="1352">
        <v>1827</v>
      </c>
      <c r="H9" s="1353">
        <f t="shared" ref="H9:T24" si="1">IF(H$1&lt;&gt;"",MROUND(G9*(1+H$4),$F9),"-")</f>
        <v>1890.95</v>
      </c>
      <c r="I9" s="1353">
        <f t="shared" si="1"/>
        <v>1933.5</v>
      </c>
      <c r="J9" s="1353">
        <f t="shared" si="1"/>
        <v>1968.3000000000002</v>
      </c>
      <c r="K9" s="1353">
        <f t="shared" si="1"/>
        <v>2001.75</v>
      </c>
      <c r="L9" s="1353">
        <f t="shared" si="1"/>
        <v>2051.8000000000002</v>
      </c>
      <c r="M9" s="1353">
        <f t="shared" si="1"/>
        <v>2121.5500000000002</v>
      </c>
      <c r="N9" s="1353">
        <f t="shared" si="1"/>
        <v>2121.5500000000002</v>
      </c>
      <c r="O9" s="1353" t="str">
        <f t="shared" si="1"/>
        <v>-</v>
      </c>
      <c r="P9" s="1353" t="str">
        <f t="shared" si="1"/>
        <v>-</v>
      </c>
      <c r="Q9" s="1353" t="str">
        <f t="shared" si="1"/>
        <v>-</v>
      </c>
      <c r="R9" s="1353" t="str">
        <f t="shared" si="1"/>
        <v>-</v>
      </c>
      <c r="S9" s="1353" t="str">
        <f t="shared" si="1"/>
        <v>-</v>
      </c>
      <c r="T9" s="1354" t="str">
        <f t="shared" si="1"/>
        <v>-</v>
      </c>
    </row>
    <row r="10" spans="2:21" x14ac:dyDescent="0.25">
      <c r="B10" s="1351" t="str">
        <f>_xlfn.XLOOKUP(D10,unique_list!F:F,unique_list!C:C)</f>
        <v>GPICCU</v>
      </c>
      <c r="C10" s="1279">
        <f>_xlfn.XLOOKUP(D10,unique_list!F:F,unique_list!E:E)</f>
        <v>90006349</v>
      </c>
      <c r="D10" s="1279" t="s">
        <v>4406</v>
      </c>
      <c r="E10" s="1279" t="str">
        <f>_xlfn.XLOOKUP(D10,unique_list!F:F,unique_list!P:P)</f>
        <v>INPUT</v>
      </c>
      <c r="F10" s="1279">
        <v>0.05</v>
      </c>
      <c r="G10" s="1352">
        <v>3641.5</v>
      </c>
      <c r="H10" s="1353">
        <f t="shared" si="1"/>
        <v>3768.9500000000003</v>
      </c>
      <c r="I10" s="1353">
        <f t="shared" si="1"/>
        <v>3853.75</v>
      </c>
      <c r="J10" s="1353">
        <f t="shared" si="1"/>
        <v>3923.1000000000004</v>
      </c>
      <c r="K10" s="1353">
        <f t="shared" si="1"/>
        <v>3989.8</v>
      </c>
      <c r="L10" s="1353">
        <f t="shared" si="1"/>
        <v>4089.55</v>
      </c>
      <c r="M10" s="1353">
        <f t="shared" si="1"/>
        <v>4228.6000000000004</v>
      </c>
      <c r="N10" s="1353">
        <f t="shared" si="1"/>
        <v>4228.6000000000004</v>
      </c>
      <c r="O10" s="1353" t="str">
        <f t="shared" si="1"/>
        <v>-</v>
      </c>
      <c r="P10" s="1353" t="str">
        <f t="shared" si="1"/>
        <v>-</v>
      </c>
      <c r="Q10" s="1353" t="str">
        <f t="shared" si="1"/>
        <v>-</v>
      </c>
      <c r="R10" s="1353" t="str">
        <f t="shared" si="1"/>
        <v>-</v>
      </c>
      <c r="S10" s="1353" t="str">
        <f t="shared" si="1"/>
        <v>-</v>
      </c>
      <c r="T10" s="1354" t="str">
        <f t="shared" si="1"/>
        <v>-</v>
      </c>
    </row>
    <row r="11" spans="2:21" x14ac:dyDescent="0.25">
      <c r="B11" s="1351" t="str">
        <f>_xlfn.XLOOKUP(D11,unique_list!F:F,unique_list!C:C)</f>
        <v>GPICCUSD</v>
      </c>
      <c r="C11" s="1279">
        <f>_xlfn.XLOOKUP(D11,unique_list!F:F,unique_list!E:E)</f>
        <v>90007123</v>
      </c>
      <c r="D11" s="1279" t="s">
        <v>4407</v>
      </c>
      <c r="E11" s="1279" t="str">
        <f>_xlfn.XLOOKUP(D11,unique_list!F:F,unique_list!P:P)</f>
        <v>INPUT</v>
      </c>
      <c r="F11" s="1279">
        <v>0.05</v>
      </c>
      <c r="G11" s="1352">
        <v>3432.5</v>
      </c>
      <c r="H11" s="1353">
        <f t="shared" si="1"/>
        <v>3552.65</v>
      </c>
      <c r="I11" s="1353">
        <f t="shared" si="1"/>
        <v>3632.6000000000004</v>
      </c>
      <c r="J11" s="1353">
        <f t="shared" si="1"/>
        <v>3698</v>
      </c>
      <c r="K11" s="1353">
        <f t="shared" si="1"/>
        <v>3760.8500000000004</v>
      </c>
      <c r="L11" s="1353">
        <f t="shared" si="1"/>
        <v>3854.8500000000004</v>
      </c>
      <c r="M11" s="1353">
        <f t="shared" si="1"/>
        <v>3985.9</v>
      </c>
      <c r="N11" s="1353">
        <f t="shared" si="1"/>
        <v>3985.9</v>
      </c>
      <c r="O11" s="1353" t="str">
        <f t="shared" si="1"/>
        <v>-</v>
      </c>
      <c r="P11" s="1353" t="str">
        <f t="shared" si="1"/>
        <v>-</v>
      </c>
      <c r="Q11" s="1353" t="str">
        <f t="shared" si="1"/>
        <v>-</v>
      </c>
      <c r="R11" s="1353" t="str">
        <f t="shared" si="1"/>
        <v>-</v>
      </c>
      <c r="S11" s="1353" t="str">
        <f t="shared" si="1"/>
        <v>-</v>
      </c>
      <c r="T11" s="1354" t="str">
        <f t="shared" si="1"/>
        <v>-</v>
      </c>
    </row>
    <row r="12" spans="2:21" x14ac:dyDescent="0.25">
      <c r="B12" s="1351" t="str">
        <f>_xlfn.XLOOKUP(D12,unique_list!F:F,unique_list!C:C)</f>
        <v>GPIICU</v>
      </c>
      <c r="C12" s="1279">
        <f>_xlfn.XLOOKUP(D12,unique_list!F:F,unique_list!E:E)</f>
        <v>90005769</v>
      </c>
      <c r="D12" s="1279" t="s">
        <v>4408</v>
      </c>
      <c r="E12" s="1279" t="str">
        <f>_xlfn.XLOOKUP(D12,unique_list!F:F,unique_list!P:P)</f>
        <v>INPUT</v>
      </c>
      <c r="F12" s="1279">
        <v>0.05</v>
      </c>
      <c r="G12" s="1352">
        <v>5443.5</v>
      </c>
      <c r="H12" s="1353">
        <f t="shared" si="1"/>
        <v>5634</v>
      </c>
      <c r="I12" s="1353">
        <f t="shared" si="1"/>
        <v>5760.75</v>
      </c>
      <c r="J12" s="1353">
        <f t="shared" si="1"/>
        <v>5864.4500000000007</v>
      </c>
      <c r="K12" s="1353">
        <f t="shared" si="1"/>
        <v>5964.1500000000005</v>
      </c>
      <c r="L12" s="1353">
        <f t="shared" si="1"/>
        <v>6113.25</v>
      </c>
      <c r="M12" s="1353">
        <f t="shared" si="1"/>
        <v>6321.1</v>
      </c>
      <c r="N12" s="1353">
        <f t="shared" si="1"/>
        <v>6321.1</v>
      </c>
      <c r="O12" s="1353" t="str">
        <f t="shared" si="1"/>
        <v>-</v>
      </c>
      <c r="P12" s="1353" t="str">
        <f t="shared" si="1"/>
        <v>-</v>
      </c>
      <c r="Q12" s="1353" t="str">
        <f t="shared" si="1"/>
        <v>-</v>
      </c>
      <c r="R12" s="1353" t="str">
        <f t="shared" si="1"/>
        <v>-</v>
      </c>
      <c r="S12" s="1353" t="str">
        <f t="shared" si="1"/>
        <v>-</v>
      </c>
      <c r="T12" s="1354" t="str">
        <f t="shared" si="1"/>
        <v>-</v>
      </c>
    </row>
    <row r="13" spans="2:21" x14ac:dyDescent="0.25">
      <c r="B13" s="1351" t="str">
        <f>_xlfn.XLOOKUP(D13,unique_list!F:F,unique_list!C:C)</f>
        <v>GPIICUSD</v>
      </c>
      <c r="C13" s="1279">
        <f>_xlfn.XLOOKUP(D13,unique_list!F:F,unique_list!E:E)</f>
        <v>90007124</v>
      </c>
      <c r="D13" s="1279" t="s">
        <v>4409</v>
      </c>
      <c r="E13" s="1279" t="str">
        <f>_xlfn.XLOOKUP(D13,unique_list!F:F,unique_list!P:P)</f>
        <v>INPUT</v>
      </c>
      <c r="F13" s="1279">
        <v>0.05</v>
      </c>
      <c r="G13" s="1352">
        <v>5068.5</v>
      </c>
      <c r="H13" s="1353">
        <f t="shared" si="1"/>
        <v>5245.9000000000005</v>
      </c>
      <c r="I13" s="1353">
        <f t="shared" si="1"/>
        <v>5363.9500000000007</v>
      </c>
      <c r="J13" s="1353">
        <f t="shared" si="1"/>
        <v>5460.5</v>
      </c>
      <c r="K13" s="1353">
        <f t="shared" si="1"/>
        <v>5553.35</v>
      </c>
      <c r="L13" s="1353">
        <f t="shared" si="1"/>
        <v>5692.2000000000007</v>
      </c>
      <c r="M13" s="1353">
        <f t="shared" si="1"/>
        <v>5885.75</v>
      </c>
      <c r="N13" s="1353">
        <f t="shared" si="1"/>
        <v>5885.75</v>
      </c>
      <c r="O13" s="1353" t="str">
        <f t="shared" si="1"/>
        <v>-</v>
      </c>
      <c r="P13" s="1353" t="str">
        <f t="shared" si="1"/>
        <v>-</v>
      </c>
      <c r="Q13" s="1353" t="str">
        <f t="shared" si="1"/>
        <v>-</v>
      </c>
      <c r="R13" s="1353" t="str">
        <f t="shared" si="1"/>
        <v>-</v>
      </c>
      <c r="S13" s="1353" t="str">
        <f t="shared" si="1"/>
        <v>-</v>
      </c>
      <c r="T13" s="1354" t="str">
        <f t="shared" si="1"/>
        <v>-</v>
      </c>
    </row>
    <row r="14" spans="2:21" x14ac:dyDescent="0.25">
      <c r="B14" s="1351" t="str">
        <f>_xlfn.XLOOKUP(D14,unique_list!F:F,unique_list!C:C)</f>
        <v>GPIR</v>
      </c>
      <c r="C14" s="1279">
        <f>_xlfn.XLOOKUP(D14,unique_list!F:F,unique_list!E:E)</f>
        <v>90006350</v>
      </c>
      <c r="D14" s="1279" t="s">
        <v>4410</v>
      </c>
      <c r="E14" s="1279" t="str">
        <f>_xlfn.XLOOKUP(D14,unique_list!F:F,unique_list!P:P)</f>
        <v>INPUT</v>
      </c>
      <c r="F14" s="1279">
        <v>0.05</v>
      </c>
      <c r="G14" s="1352">
        <v>1136</v>
      </c>
      <c r="H14" s="1353">
        <f t="shared" si="1"/>
        <v>1175.75</v>
      </c>
      <c r="I14" s="1353">
        <f t="shared" si="1"/>
        <v>1202.2</v>
      </c>
      <c r="J14" s="1353">
        <f t="shared" si="1"/>
        <v>1223.8500000000001</v>
      </c>
      <c r="K14" s="1353">
        <f t="shared" si="1"/>
        <v>1244.6500000000001</v>
      </c>
      <c r="L14" s="1353">
        <f t="shared" si="1"/>
        <v>1275.75</v>
      </c>
      <c r="M14" s="1353">
        <f t="shared" si="1"/>
        <v>1319.15</v>
      </c>
      <c r="N14" s="1353">
        <f t="shared" si="1"/>
        <v>1319.15</v>
      </c>
      <c r="O14" s="1353" t="str">
        <f t="shared" si="1"/>
        <v>-</v>
      </c>
      <c r="P14" s="1353" t="str">
        <f t="shared" si="1"/>
        <v>-</v>
      </c>
      <c r="Q14" s="1353" t="str">
        <f t="shared" si="1"/>
        <v>-</v>
      </c>
      <c r="R14" s="1353" t="str">
        <f t="shared" si="1"/>
        <v>-</v>
      </c>
      <c r="S14" s="1353" t="str">
        <f t="shared" si="1"/>
        <v>-</v>
      </c>
      <c r="T14" s="1354" t="str">
        <f t="shared" si="1"/>
        <v>-</v>
      </c>
    </row>
    <row r="15" spans="2:21" x14ac:dyDescent="0.25">
      <c r="B15" s="1351" t="str">
        <f>_xlfn.XLOOKUP(D15,unique_list!F:F,unique_list!C:C)</f>
        <v>GPIRSD</v>
      </c>
      <c r="C15" s="1279">
        <f>_xlfn.XLOOKUP(D15,unique_list!F:F,unique_list!E:E)</f>
        <v>90007125</v>
      </c>
      <c r="D15" s="1279" t="s">
        <v>4411</v>
      </c>
      <c r="E15" s="1279" t="str">
        <f>_xlfn.XLOOKUP(D15,unique_list!F:F,unique_list!P:P)</f>
        <v>INPUT</v>
      </c>
      <c r="F15" s="1279">
        <v>0.05</v>
      </c>
      <c r="G15" s="1352">
        <v>985</v>
      </c>
      <c r="H15" s="1352">
        <v>1019.5</v>
      </c>
      <c r="I15" s="1352">
        <v>1042.45</v>
      </c>
      <c r="J15" s="1352">
        <v>1061.2</v>
      </c>
      <c r="K15" s="1352">
        <v>1079.25</v>
      </c>
      <c r="L15" s="1352">
        <v>1106.25</v>
      </c>
      <c r="M15" s="1353">
        <f t="shared" si="1"/>
        <v>1143.8500000000001</v>
      </c>
      <c r="N15" s="1353">
        <f t="shared" si="1"/>
        <v>1143.8500000000001</v>
      </c>
      <c r="O15" s="1353" t="str">
        <f t="shared" si="1"/>
        <v>-</v>
      </c>
      <c r="P15" s="1353" t="str">
        <f t="shared" si="1"/>
        <v>-</v>
      </c>
      <c r="Q15" s="1353" t="str">
        <f t="shared" si="1"/>
        <v>-</v>
      </c>
      <c r="R15" s="1353" t="str">
        <f t="shared" si="1"/>
        <v>-</v>
      </c>
      <c r="S15" s="1353" t="str">
        <f t="shared" si="1"/>
        <v>-</v>
      </c>
      <c r="T15" s="1354" t="str">
        <f t="shared" si="1"/>
        <v>-</v>
      </c>
      <c r="U15" s="1409" t="s">
        <v>6090</v>
      </c>
    </row>
    <row r="16" spans="2:21" x14ac:dyDescent="0.25">
      <c r="B16" s="1351" t="str">
        <f>_xlfn.XLOOKUP(D16,unique_list!F:F,unique_list!C:C)</f>
        <v>GPIB</v>
      </c>
      <c r="C16" s="1279">
        <f>_xlfn.XLOOKUP(D16,unique_list!F:F,unique_list!E:E)</f>
        <v>90005963</v>
      </c>
      <c r="D16" s="1279" t="s">
        <v>4412</v>
      </c>
      <c r="E16" s="1279" t="str">
        <f>_xlfn.XLOOKUP(D16,unique_list!F:F,unique_list!P:P)</f>
        <v>INPUT</v>
      </c>
      <c r="F16" s="1279">
        <v>0.05</v>
      </c>
      <c r="G16" s="1352">
        <v>3737</v>
      </c>
      <c r="H16" s="1353">
        <f t="shared" si="1"/>
        <v>3867.8</v>
      </c>
      <c r="I16" s="1353">
        <f t="shared" si="1"/>
        <v>3954.8500000000004</v>
      </c>
      <c r="J16" s="1353">
        <f t="shared" si="1"/>
        <v>4026.05</v>
      </c>
      <c r="K16" s="1353">
        <f t="shared" si="1"/>
        <v>4094.5</v>
      </c>
      <c r="L16" s="1353">
        <f t="shared" si="1"/>
        <v>4196.8500000000004</v>
      </c>
      <c r="M16" s="1353">
        <f t="shared" si="1"/>
        <v>4339.55</v>
      </c>
      <c r="N16" s="1353">
        <f t="shared" si="1"/>
        <v>4339.55</v>
      </c>
      <c r="O16" s="1353" t="str">
        <f t="shared" si="1"/>
        <v>-</v>
      </c>
      <c r="P16" s="1353" t="str">
        <f t="shared" si="1"/>
        <v>-</v>
      </c>
      <c r="Q16" s="1353" t="str">
        <f t="shared" si="1"/>
        <v>-</v>
      </c>
      <c r="R16" s="1353" t="str">
        <f t="shared" si="1"/>
        <v>-</v>
      </c>
      <c r="S16" s="1353" t="str">
        <f t="shared" si="1"/>
        <v>-</v>
      </c>
      <c r="T16" s="1354" t="str">
        <f t="shared" si="1"/>
        <v>-</v>
      </c>
    </row>
    <row r="17" spans="1:20" x14ac:dyDescent="0.25">
      <c r="B17" s="1351" t="str">
        <f>_xlfn.XLOOKUP(D17,unique_list!F:F,unique_list!C:C)</f>
        <v>GPIRD</v>
      </c>
      <c r="C17" s="1279">
        <f>_xlfn.XLOOKUP(D17,unique_list!F:F,unique_list!E:E)</f>
        <v>90006351</v>
      </c>
      <c r="D17" s="1279" t="s">
        <v>4414</v>
      </c>
      <c r="E17" s="1279" t="str">
        <f>_xlfn.XLOOKUP(D17,unique_list!F:F,unique_list!P:P)</f>
        <v>INPUT</v>
      </c>
      <c r="F17" s="1279">
        <v>0.05</v>
      </c>
      <c r="G17" s="1352">
        <v>1016</v>
      </c>
      <c r="H17" s="1353">
        <f t="shared" si="1"/>
        <v>1051.55</v>
      </c>
      <c r="I17" s="1353">
        <f t="shared" si="1"/>
        <v>1075.2</v>
      </c>
      <c r="J17" s="1353">
        <f t="shared" si="1"/>
        <v>1094.55</v>
      </c>
      <c r="K17" s="1353">
        <f t="shared" si="1"/>
        <v>1113.1500000000001</v>
      </c>
      <c r="L17" s="1353">
        <f t="shared" si="1"/>
        <v>1141</v>
      </c>
      <c r="M17" s="1353">
        <f t="shared" si="1"/>
        <v>1179.8</v>
      </c>
      <c r="N17" s="1353">
        <f t="shared" si="1"/>
        <v>1179.8</v>
      </c>
      <c r="O17" s="1353" t="str">
        <f t="shared" si="1"/>
        <v>-</v>
      </c>
      <c r="P17" s="1353" t="str">
        <f t="shared" si="1"/>
        <v>-</v>
      </c>
      <c r="Q17" s="1353" t="str">
        <f t="shared" si="1"/>
        <v>-</v>
      </c>
      <c r="R17" s="1353" t="str">
        <f t="shared" si="1"/>
        <v>-</v>
      </c>
      <c r="S17" s="1353" t="str">
        <f t="shared" si="1"/>
        <v>-</v>
      </c>
      <c r="T17" s="1354" t="str">
        <f t="shared" si="1"/>
        <v>-</v>
      </c>
    </row>
    <row r="18" spans="1:20" x14ac:dyDescent="0.25">
      <c r="B18" s="1351" t="str">
        <f>_xlfn.XLOOKUP(D18,unique_list!F:F,unique_list!C:C)</f>
        <v>GPIHH</v>
      </c>
      <c r="C18" s="1279">
        <f>_xlfn.XLOOKUP(D18,unique_list!F:F,unique_list!E:E)</f>
        <v>90005624</v>
      </c>
      <c r="D18" s="1279" t="s">
        <v>4416</v>
      </c>
      <c r="E18" s="1279" t="str">
        <f>_xlfn.XLOOKUP(D18,unique_list!F:F,unique_list!P:P)</f>
        <v>INPUT</v>
      </c>
      <c r="F18" s="1279">
        <v>0.05</v>
      </c>
      <c r="G18" s="1352">
        <v>1837.5</v>
      </c>
      <c r="H18" s="1353">
        <f t="shared" si="1"/>
        <v>1901.8000000000002</v>
      </c>
      <c r="I18" s="1353">
        <f t="shared" si="1"/>
        <v>1944.6000000000001</v>
      </c>
      <c r="J18" s="1353">
        <f t="shared" si="1"/>
        <v>1979.6000000000001</v>
      </c>
      <c r="K18" s="1353">
        <f t="shared" si="1"/>
        <v>2013.25</v>
      </c>
      <c r="L18" s="1353">
        <f t="shared" si="1"/>
        <v>2063.6</v>
      </c>
      <c r="M18" s="1353">
        <f t="shared" si="1"/>
        <v>2133.75</v>
      </c>
      <c r="N18" s="1353">
        <f t="shared" si="1"/>
        <v>2133.75</v>
      </c>
      <c r="O18" s="1353" t="str">
        <f t="shared" si="1"/>
        <v>-</v>
      </c>
      <c r="P18" s="1353" t="str">
        <f t="shared" si="1"/>
        <v>-</v>
      </c>
      <c r="Q18" s="1353" t="str">
        <f t="shared" si="1"/>
        <v>-</v>
      </c>
      <c r="R18" s="1353" t="str">
        <f t="shared" si="1"/>
        <v>-</v>
      </c>
      <c r="S18" s="1353" t="str">
        <f t="shared" si="1"/>
        <v>-</v>
      </c>
      <c r="T18" s="1354" t="str">
        <f t="shared" si="1"/>
        <v>-</v>
      </c>
    </row>
    <row r="19" spans="1:20" x14ac:dyDescent="0.25">
      <c r="B19" s="1351" t="str">
        <f>_xlfn.XLOOKUP(D19,unique_list!F:F,unique_list!C:C)</f>
        <v>GPIN</v>
      </c>
      <c r="C19" s="1279">
        <f>_xlfn.XLOOKUP(D19,unique_list!F:F,unique_list!E:E)</f>
        <v>90006352</v>
      </c>
      <c r="D19" s="1279" t="s">
        <v>4422</v>
      </c>
      <c r="E19" s="1279" t="str">
        <f>_xlfn.XLOOKUP(D19,unique_list!F:F,unique_list!P:P)</f>
        <v>INPUT</v>
      </c>
      <c r="F19" s="1279">
        <v>0.05</v>
      </c>
      <c r="G19" s="1352">
        <v>3502</v>
      </c>
      <c r="H19" s="1353">
        <f t="shared" si="1"/>
        <v>3624.55</v>
      </c>
      <c r="I19" s="1353">
        <f t="shared" si="1"/>
        <v>3706.1000000000004</v>
      </c>
      <c r="J19" s="1353">
        <f t="shared" si="1"/>
        <v>3772.8</v>
      </c>
      <c r="K19" s="1353">
        <f t="shared" si="1"/>
        <v>3836.9500000000003</v>
      </c>
      <c r="L19" s="1353">
        <f t="shared" si="1"/>
        <v>3932.8500000000004</v>
      </c>
      <c r="M19" s="1353">
        <f t="shared" si="1"/>
        <v>4066.55</v>
      </c>
      <c r="N19" s="1353">
        <f t="shared" si="1"/>
        <v>4066.55</v>
      </c>
      <c r="O19" s="1353" t="str">
        <f t="shared" si="1"/>
        <v>-</v>
      </c>
      <c r="P19" s="1353" t="str">
        <f t="shared" si="1"/>
        <v>-</v>
      </c>
      <c r="Q19" s="1353" t="str">
        <f t="shared" si="1"/>
        <v>-</v>
      </c>
      <c r="R19" s="1353" t="str">
        <f t="shared" si="1"/>
        <v>-</v>
      </c>
      <c r="S19" s="1353" t="str">
        <f t="shared" si="1"/>
        <v>-</v>
      </c>
      <c r="T19" s="1354" t="str">
        <f t="shared" si="1"/>
        <v>-</v>
      </c>
    </row>
    <row r="20" spans="1:20" x14ac:dyDescent="0.25">
      <c r="A20" s="1280"/>
      <c r="B20" s="1351" t="str">
        <f>_xlfn.XLOOKUP(D20,unique_list!F:F,unique_list!C:C)</f>
        <v>GPINSD</v>
      </c>
      <c r="C20" s="1279">
        <f>_xlfn.XLOOKUP(D20,unique_list!F:F,unique_list!E:E)</f>
        <v>90007129</v>
      </c>
      <c r="D20" s="1279" t="s">
        <v>4423</v>
      </c>
      <c r="E20" s="1279" t="str">
        <f>_xlfn.XLOOKUP(D20,unique_list!F:F,unique_list!P:P)</f>
        <v>INPUT</v>
      </c>
      <c r="F20" s="1279">
        <v>0.05</v>
      </c>
      <c r="G20" s="1352">
        <v>3340.5</v>
      </c>
      <c r="H20" s="1353">
        <f t="shared" si="1"/>
        <v>3457.4</v>
      </c>
      <c r="I20" s="1353">
        <f t="shared" si="1"/>
        <v>3535.2000000000003</v>
      </c>
      <c r="J20" s="1353">
        <f t="shared" si="1"/>
        <v>3598.8500000000004</v>
      </c>
      <c r="K20" s="1353">
        <f t="shared" si="1"/>
        <v>3660.05</v>
      </c>
      <c r="L20" s="1353">
        <f t="shared" si="1"/>
        <v>3751.55</v>
      </c>
      <c r="M20" s="1353">
        <f t="shared" si="1"/>
        <v>3879.1000000000004</v>
      </c>
      <c r="N20" s="1353">
        <f t="shared" si="1"/>
        <v>3879.1000000000004</v>
      </c>
      <c r="O20" s="1353" t="str">
        <f t="shared" si="1"/>
        <v>-</v>
      </c>
      <c r="P20" s="1353" t="str">
        <f t="shared" si="1"/>
        <v>-</v>
      </c>
      <c r="Q20" s="1353" t="str">
        <f t="shared" si="1"/>
        <v>-</v>
      </c>
      <c r="R20" s="1353" t="str">
        <f t="shared" si="1"/>
        <v>-</v>
      </c>
      <c r="S20" s="1353" t="str">
        <f t="shared" si="1"/>
        <v>-</v>
      </c>
      <c r="T20" s="1354" t="str">
        <f t="shared" si="1"/>
        <v>-</v>
      </c>
    </row>
    <row r="21" spans="1:20" x14ac:dyDescent="0.25">
      <c r="B21" s="1351" t="str">
        <f>_xlfn.XLOOKUP(D21,unique_list!F:F,unique_list!C:C)</f>
        <v>GPIQSD</v>
      </c>
      <c r="C21" s="1279">
        <f>_xlfn.XLOOKUP(D21,unique_list!F:F,unique_list!E:E)</f>
        <v>90007130</v>
      </c>
      <c r="D21" s="1279" t="s">
        <v>4425</v>
      </c>
      <c r="E21" s="1279" t="str">
        <f>_xlfn.XLOOKUP(D21,unique_list!F:F,unique_list!P:P)</f>
        <v>INPUT-ND</v>
      </c>
      <c r="F21" s="1279">
        <v>0.05</v>
      </c>
      <c r="G21" s="1352">
        <v>1816</v>
      </c>
      <c r="H21" s="1353">
        <f t="shared" si="1"/>
        <v>1879.5500000000002</v>
      </c>
      <c r="I21" s="1353">
        <f t="shared" si="1"/>
        <v>1921.8500000000001</v>
      </c>
      <c r="J21" s="1353">
        <f t="shared" si="1"/>
        <v>1956.45</v>
      </c>
      <c r="K21" s="1353">
        <f t="shared" si="1"/>
        <v>1989.7</v>
      </c>
      <c r="L21" s="1353">
        <f t="shared" si="1"/>
        <v>2039.45</v>
      </c>
      <c r="M21" s="1353">
        <f t="shared" si="1"/>
        <v>2108.8000000000002</v>
      </c>
      <c r="N21" s="1353">
        <f t="shared" si="1"/>
        <v>2108.8000000000002</v>
      </c>
      <c r="O21" s="1353" t="str">
        <f t="shared" si="1"/>
        <v>-</v>
      </c>
      <c r="P21" s="1353" t="str">
        <f t="shared" si="1"/>
        <v>-</v>
      </c>
      <c r="Q21" s="1353" t="str">
        <f t="shared" si="1"/>
        <v>-</v>
      </c>
      <c r="R21" s="1353" t="str">
        <f t="shared" si="1"/>
        <v>-</v>
      </c>
      <c r="S21" s="1353" t="str">
        <f t="shared" si="1"/>
        <v>-</v>
      </c>
      <c r="T21" s="1354" t="str">
        <f t="shared" si="1"/>
        <v>-</v>
      </c>
    </row>
    <row r="22" spans="1:20" x14ac:dyDescent="0.25">
      <c r="B22" s="1351" t="str">
        <f>_xlfn.XLOOKUP(D22,unique_list!F:F,unique_list!C:C)</f>
        <v>GPILS</v>
      </c>
      <c r="C22" s="1279">
        <f>_xlfn.XLOOKUP(D22,unique_list!F:F,unique_list!E:E)</f>
        <v>90005770</v>
      </c>
      <c r="D22" s="1279" t="s">
        <v>4430</v>
      </c>
      <c r="E22" s="1279" t="str">
        <f>_xlfn.XLOOKUP(D22,unique_list!F:F,unique_list!P:P)</f>
        <v>INPUT</v>
      </c>
      <c r="F22" s="1279">
        <v>0.05</v>
      </c>
      <c r="G22" s="1352">
        <v>1074</v>
      </c>
      <c r="H22" s="1353">
        <f t="shared" si="1"/>
        <v>1111.6000000000001</v>
      </c>
      <c r="I22" s="1353">
        <f t="shared" si="1"/>
        <v>1136.6000000000001</v>
      </c>
      <c r="J22" s="1353">
        <f t="shared" si="1"/>
        <v>1157.05</v>
      </c>
      <c r="K22" s="1353">
        <f t="shared" si="1"/>
        <v>1176.7</v>
      </c>
      <c r="L22" s="1353">
        <f t="shared" si="1"/>
        <v>1206.1000000000001</v>
      </c>
      <c r="M22" s="1353">
        <f t="shared" si="1"/>
        <v>1247.1000000000001</v>
      </c>
      <c r="N22" s="1353">
        <f t="shared" si="1"/>
        <v>1247.1000000000001</v>
      </c>
      <c r="O22" s="1353" t="str">
        <f t="shared" si="1"/>
        <v>-</v>
      </c>
      <c r="P22" s="1353" t="str">
        <f t="shared" si="1"/>
        <v>-</v>
      </c>
      <c r="Q22" s="1353" t="str">
        <f t="shared" si="1"/>
        <v>-</v>
      </c>
      <c r="R22" s="1353" t="str">
        <f t="shared" si="1"/>
        <v>-</v>
      </c>
      <c r="S22" s="1353" t="str">
        <f t="shared" si="1"/>
        <v>-</v>
      </c>
      <c r="T22" s="1354" t="str">
        <f t="shared" si="1"/>
        <v>-</v>
      </c>
    </row>
    <row r="23" spans="1:20" x14ac:dyDescent="0.25">
      <c r="B23" s="1351" t="str">
        <f>_xlfn.XLOOKUP(D23,unique_list!F:F,unique_list!C:C)</f>
        <v>GPILSSD</v>
      </c>
      <c r="C23" s="1279">
        <f>_xlfn.XLOOKUP(D23,unique_list!F:F,unique_list!E:E)</f>
        <v>90007132</v>
      </c>
      <c r="D23" s="1279" t="s">
        <v>4431</v>
      </c>
      <c r="E23" s="1279" t="str">
        <f>_xlfn.XLOOKUP(D23,unique_list!F:F,unique_list!P:P)</f>
        <v>INPUT</v>
      </c>
      <c r="F23" s="1279">
        <v>0.05</v>
      </c>
      <c r="G23" s="1352">
        <v>921</v>
      </c>
      <c r="H23" s="1353">
        <f t="shared" si="1"/>
        <v>953.25</v>
      </c>
      <c r="I23" s="1353">
        <f t="shared" si="1"/>
        <v>974.7</v>
      </c>
      <c r="J23" s="1353">
        <f t="shared" si="1"/>
        <v>992.25</v>
      </c>
      <c r="K23" s="1353">
        <f t="shared" si="1"/>
        <v>1009.1</v>
      </c>
      <c r="L23" s="1353">
        <f t="shared" si="1"/>
        <v>1034.3500000000001</v>
      </c>
      <c r="M23" s="1353">
        <f t="shared" si="1"/>
        <v>1069.5</v>
      </c>
      <c r="N23" s="1353">
        <f t="shared" si="1"/>
        <v>1069.5</v>
      </c>
      <c r="O23" s="1353" t="str">
        <f t="shared" si="1"/>
        <v>-</v>
      </c>
      <c r="P23" s="1353" t="str">
        <f t="shared" si="1"/>
        <v>-</v>
      </c>
      <c r="Q23" s="1353" t="str">
        <f t="shared" si="1"/>
        <v>-</v>
      </c>
      <c r="R23" s="1353" t="str">
        <f t="shared" si="1"/>
        <v>-</v>
      </c>
      <c r="S23" s="1353" t="str">
        <f t="shared" si="1"/>
        <v>-</v>
      </c>
      <c r="T23" s="1354" t="str">
        <f t="shared" si="1"/>
        <v>-</v>
      </c>
    </row>
    <row r="24" spans="1:20" x14ac:dyDescent="0.25">
      <c r="B24" s="1351" t="str">
        <f>_xlfn.XLOOKUP(D24,unique_list!F:F,unique_list!C:C)</f>
        <v>Nil</v>
      </c>
      <c r="C24" s="1279">
        <f>_xlfn.XLOOKUP(D24,unique_list!F:F,unique_list!E:E)</f>
        <v>90006354</v>
      </c>
      <c r="D24" s="1279" t="s">
        <v>4432</v>
      </c>
      <c r="E24" s="1279" t="str">
        <f>_xlfn.XLOOKUP(D24,unique_list!F:F,unique_list!P:P)</f>
        <v>INPUT</v>
      </c>
      <c r="F24" s="1279">
        <v>0.05</v>
      </c>
      <c r="G24" s="1352">
        <v>988.5</v>
      </c>
      <c r="H24" s="1353">
        <f t="shared" si="1"/>
        <v>1023.1</v>
      </c>
      <c r="I24" s="1353">
        <f t="shared" si="1"/>
        <v>1046.1000000000001</v>
      </c>
      <c r="J24" s="1353">
        <f t="shared" si="1"/>
        <v>1064.95</v>
      </c>
      <c r="K24" s="1353">
        <f t="shared" si="1"/>
        <v>1083.05</v>
      </c>
      <c r="L24" s="1353">
        <f t="shared" si="1"/>
        <v>1110.1500000000001</v>
      </c>
      <c r="M24" s="1353">
        <f t="shared" si="1"/>
        <v>1147.9000000000001</v>
      </c>
      <c r="N24" s="1353">
        <f t="shared" si="1"/>
        <v>1147.9000000000001</v>
      </c>
      <c r="O24" s="1353" t="str">
        <f t="shared" si="1"/>
        <v>-</v>
      </c>
      <c r="P24" s="1353" t="str">
        <f t="shared" si="1"/>
        <v>-</v>
      </c>
      <c r="Q24" s="1353" t="str">
        <f t="shared" si="1"/>
        <v>-</v>
      </c>
      <c r="R24" s="1353" t="str">
        <f t="shared" si="1"/>
        <v>-</v>
      </c>
      <c r="S24" s="1353" t="str">
        <f t="shared" si="1"/>
        <v>-</v>
      </c>
      <c r="T24" s="1354" t="str">
        <f t="shared" si="1"/>
        <v>-</v>
      </c>
    </row>
    <row r="25" spans="1:20" x14ac:dyDescent="0.25">
      <c r="B25" s="1351" t="str">
        <f>_xlfn.XLOOKUP(D25,unique_list!F:F,unique_list!C:C)</f>
        <v>Nil</v>
      </c>
      <c r="C25" s="1279">
        <f>_xlfn.XLOOKUP(D25,unique_list!F:F,unique_list!E:E)</f>
        <v>90007133</v>
      </c>
      <c r="D25" s="1279" t="s">
        <v>4433</v>
      </c>
      <c r="E25" s="1279" t="str">
        <f>_xlfn.XLOOKUP(D25,unique_list!F:F,unique_list!P:P)</f>
        <v>INPUT</v>
      </c>
      <c r="F25" s="1279">
        <v>0.05</v>
      </c>
      <c r="G25" s="1352">
        <v>2486</v>
      </c>
      <c r="H25" s="1353">
        <f t="shared" ref="H25:T39" si="2">IF(H$1&lt;&gt;"",MROUND(G25*(1+H$4),$F25),"-")</f>
        <v>2573</v>
      </c>
      <c r="I25" s="1353">
        <f t="shared" si="2"/>
        <v>2630.9</v>
      </c>
      <c r="J25" s="1353">
        <f t="shared" si="2"/>
        <v>2678.25</v>
      </c>
      <c r="K25" s="1353">
        <f t="shared" si="2"/>
        <v>2723.8</v>
      </c>
      <c r="L25" s="1353">
        <f t="shared" si="2"/>
        <v>2791.9</v>
      </c>
      <c r="M25" s="1353">
        <f t="shared" si="2"/>
        <v>2886.8</v>
      </c>
      <c r="N25" s="1353">
        <f t="shared" si="2"/>
        <v>2886.8</v>
      </c>
      <c r="O25" s="1353" t="str">
        <f t="shared" si="2"/>
        <v>-</v>
      </c>
      <c r="P25" s="1353" t="str">
        <f t="shared" si="2"/>
        <v>-</v>
      </c>
      <c r="Q25" s="1353" t="str">
        <f t="shared" si="2"/>
        <v>-</v>
      </c>
      <c r="R25" s="1353" t="str">
        <f t="shared" si="2"/>
        <v>-</v>
      </c>
      <c r="S25" s="1353" t="str">
        <f t="shared" si="2"/>
        <v>-</v>
      </c>
      <c r="T25" s="1354" t="str">
        <f t="shared" si="2"/>
        <v>-</v>
      </c>
    </row>
    <row r="26" spans="1:20" x14ac:dyDescent="0.25">
      <c r="B26" s="1351" t="str">
        <f>_xlfn.XLOOKUP(D26,unique_list!F:F,unique_list!C:C)</f>
        <v>Nil</v>
      </c>
      <c r="C26" s="1279">
        <f>_xlfn.XLOOKUP(D26,unique_list!F:F,unique_list!E:E)</f>
        <v>90007729</v>
      </c>
      <c r="D26" s="1279" t="s">
        <v>4609</v>
      </c>
      <c r="E26" s="1279" t="str">
        <f>_xlfn.XLOOKUP(D26,unique_list!F:F,unique_list!P:P)</f>
        <v>INPUT</v>
      </c>
      <c r="F26" s="1279">
        <v>0.05</v>
      </c>
      <c r="G26" s="1352">
        <v>1279.5</v>
      </c>
      <c r="H26" s="1353">
        <f t="shared" si="2"/>
        <v>1324.3000000000002</v>
      </c>
      <c r="I26" s="1353">
        <f t="shared" si="2"/>
        <v>1354.1000000000001</v>
      </c>
      <c r="J26" s="1353">
        <f t="shared" si="2"/>
        <v>1378.45</v>
      </c>
      <c r="K26" s="1353">
        <f t="shared" si="2"/>
        <v>1401.9</v>
      </c>
      <c r="L26" s="1353">
        <f t="shared" si="2"/>
        <v>1436.95</v>
      </c>
      <c r="M26" s="1353">
        <f t="shared" si="2"/>
        <v>1485.8000000000002</v>
      </c>
      <c r="N26" s="1353">
        <f t="shared" si="2"/>
        <v>1485.8000000000002</v>
      </c>
      <c r="O26" s="1353" t="str">
        <f t="shared" si="2"/>
        <v>-</v>
      </c>
      <c r="P26" s="1353" t="str">
        <f t="shared" si="2"/>
        <v>-</v>
      </c>
      <c r="Q26" s="1353" t="str">
        <f t="shared" si="2"/>
        <v>-</v>
      </c>
      <c r="R26" s="1353" t="str">
        <f t="shared" si="2"/>
        <v>-</v>
      </c>
      <c r="S26" s="1353" t="str">
        <f t="shared" si="2"/>
        <v>-</v>
      </c>
      <c r="T26" s="1354" t="str">
        <f t="shared" si="2"/>
        <v>-</v>
      </c>
    </row>
    <row r="27" spans="1:20" x14ac:dyDescent="0.25">
      <c r="B27" s="1351" t="str">
        <f>_xlfn.XLOOKUP(D27,unique_list!F:F,unique_list!C:C)</f>
        <v>Nil</v>
      </c>
      <c r="C27" s="1279">
        <f>_xlfn.XLOOKUP(D27,unique_list!F:F,unique_list!E:E)</f>
        <v>90007727</v>
      </c>
      <c r="D27" s="1279" t="s">
        <v>4610</v>
      </c>
      <c r="E27" s="1279" t="str">
        <f>_xlfn.XLOOKUP(D27,unique_list!F:F,unique_list!P:P)</f>
        <v>INPUT</v>
      </c>
      <c r="F27" s="1279">
        <v>0.05</v>
      </c>
      <c r="G27" s="1352">
        <v>1078</v>
      </c>
      <c r="H27" s="1353">
        <f t="shared" si="2"/>
        <v>1115.75</v>
      </c>
      <c r="I27" s="1353">
        <f t="shared" si="2"/>
        <v>1140.8500000000001</v>
      </c>
      <c r="J27" s="1353">
        <f t="shared" si="2"/>
        <v>1161.4000000000001</v>
      </c>
      <c r="K27" s="1353">
        <f t="shared" si="2"/>
        <v>1181.1500000000001</v>
      </c>
      <c r="L27" s="1353">
        <f t="shared" si="2"/>
        <v>1210.7</v>
      </c>
      <c r="M27" s="1353">
        <f t="shared" si="2"/>
        <v>1251.8500000000001</v>
      </c>
      <c r="N27" s="1353">
        <f t="shared" si="2"/>
        <v>1251.8500000000001</v>
      </c>
      <c r="O27" s="1353" t="str">
        <f t="shared" si="2"/>
        <v>-</v>
      </c>
      <c r="P27" s="1353" t="str">
        <f t="shared" si="2"/>
        <v>-</v>
      </c>
      <c r="Q27" s="1353" t="str">
        <f t="shared" si="2"/>
        <v>-</v>
      </c>
      <c r="R27" s="1353" t="str">
        <f t="shared" si="2"/>
        <v>-</v>
      </c>
      <c r="S27" s="1353" t="str">
        <f t="shared" si="2"/>
        <v>-</v>
      </c>
      <c r="T27" s="1354" t="str">
        <f t="shared" si="2"/>
        <v>-</v>
      </c>
    </row>
    <row r="28" spans="1:20" x14ac:dyDescent="0.25">
      <c r="B28" s="1351" t="str">
        <f>_xlfn.XLOOKUP(D28,unique_list!F:F,unique_list!C:C)</f>
        <v>Nil</v>
      </c>
      <c r="C28" s="1279">
        <f>_xlfn.XLOOKUP(D28,unique_list!F:F,unique_list!E:E)</f>
        <v>90007733</v>
      </c>
      <c r="D28" s="1279" t="s">
        <v>4611</v>
      </c>
      <c r="E28" s="1279" t="str">
        <f>_xlfn.XLOOKUP(D28,unique_list!F:F,unique_list!P:P)</f>
        <v>INPUT</v>
      </c>
      <c r="F28" s="1279">
        <v>0.05</v>
      </c>
      <c r="G28" s="1352">
        <v>810</v>
      </c>
      <c r="H28" s="1353">
        <f t="shared" si="2"/>
        <v>838.35</v>
      </c>
      <c r="I28" s="1353">
        <f t="shared" si="2"/>
        <v>857.2</v>
      </c>
      <c r="J28" s="1353">
        <f t="shared" si="2"/>
        <v>872.65000000000009</v>
      </c>
      <c r="K28" s="1353">
        <f t="shared" si="2"/>
        <v>887.5</v>
      </c>
      <c r="L28" s="1353">
        <f t="shared" si="2"/>
        <v>909.7</v>
      </c>
      <c r="M28" s="1353">
        <f t="shared" si="2"/>
        <v>940.65000000000009</v>
      </c>
      <c r="N28" s="1353">
        <f t="shared" si="2"/>
        <v>940.65000000000009</v>
      </c>
      <c r="O28" s="1353" t="str">
        <f t="shared" si="2"/>
        <v>-</v>
      </c>
      <c r="P28" s="1353" t="str">
        <f t="shared" si="2"/>
        <v>-</v>
      </c>
      <c r="Q28" s="1353" t="str">
        <f t="shared" si="2"/>
        <v>-</v>
      </c>
      <c r="R28" s="1353" t="str">
        <f t="shared" si="2"/>
        <v>-</v>
      </c>
      <c r="S28" s="1353" t="str">
        <f t="shared" si="2"/>
        <v>-</v>
      </c>
      <c r="T28" s="1354" t="str">
        <f t="shared" si="2"/>
        <v>-</v>
      </c>
    </row>
    <row r="29" spans="1:20" x14ac:dyDescent="0.25">
      <c r="B29" s="1351" t="str">
        <f>_xlfn.XLOOKUP(D29,unique_list!F:F,unique_list!C:C)</f>
        <v>Nil</v>
      </c>
      <c r="C29" s="1279">
        <f>_xlfn.XLOOKUP(D29,unique_list!F:F,unique_list!E:E)</f>
        <v>90007730</v>
      </c>
      <c r="D29" s="1279" t="s">
        <v>4612</v>
      </c>
      <c r="E29" s="1279" t="str">
        <f>_xlfn.XLOOKUP(D29,unique_list!F:F,unique_list!P:P)</f>
        <v>INPUT</v>
      </c>
      <c r="F29" s="1279">
        <v>0.05</v>
      </c>
      <c r="G29" s="1352">
        <v>519.5</v>
      </c>
      <c r="H29" s="1353">
        <f t="shared" si="2"/>
        <v>537.70000000000005</v>
      </c>
      <c r="I29" s="1353">
        <f t="shared" si="2"/>
        <v>549.80000000000007</v>
      </c>
      <c r="J29" s="1353">
        <f t="shared" si="2"/>
        <v>559.70000000000005</v>
      </c>
      <c r="K29" s="1353">
        <f t="shared" si="2"/>
        <v>569.20000000000005</v>
      </c>
      <c r="L29" s="1353">
        <f t="shared" si="2"/>
        <v>583.45000000000005</v>
      </c>
      <c r="M29" s="1353">
        <f t="shared" si="2"/>
        <v>603.30000000000007</v>
      </c>
      <c r="N29" s="1353">
        <f t="shared" si="2"/>
        <v>603.30000000000007</v>
      </c>
      <c r="O29" s="1353" t="str">
        <f t="shared" si="2"/>
        <v>-</v>
      </c>
      <c r="P29" s="1353" t="str">
        <f t="shared" si="2"/>
        <v>-</v>
      </c>
      <c r="Q29" s="1353" t="str">
        <f t="shared" si="2"/>
        <v>-</v>
      </c>
      <c r="R29" s="1353" t="str">
        <f t="shared" si="2"/>
        <v>-</v>
      </c>
      <c r="S29" s="1353" t="str">
        <f t="shared" si="2"/>
        <v>-</v>
      </c>
      <c r="T29" s="1354" t="str">
        <f t="shared" si="2"/>
        <v>-</v>
      </c>
    </row>
    <row r="30" spans="1:20" x14ac:dyDescent="0.25">
      <c r="B30" s="1351" t="str">
        <f>_xlfn.XLOOKUP(D30,unique_list!F:F,unique_list!C:C)</f>
        <v>Nil</v>
      </c>
      <c r="C30" s="1279">
        <f>_xlfn.XLOOKUP(D30,unique_list!F:F,unique_list!E:E)</f>
        <v>90007726</v>
      </c>
      <c r="D30" s="1279" t="s">
        <v>4613</v>
      </c>
      <c r="E30" s="1279" t="str">
        <f>_xlfn.XLOOKUP(D30,unique_list!F:F,unique_list!P:P)</f>
        <v>INPUT</v>
      </c>
      <c r="F30" s="1279">
        <v>0.05</v>
      </c>
      <c r="G30" s="1352">
        <v>330.5</v>
      </c>
      <c r="H30" s="1353">
        <f t="shared" si="2"/>
        <v>342.05</v>
      </c>
      <c r="I30" s="1353">
        <f t="shared" si="2"/>
        <v>349.75</v>
      </c>
      <c r="J30" s="1353">
        <f t="shared" si="2"/>
        <v>356.05</v>
      </c>
      <c r="K30" s="1353">
        <f t="shared" si="2"/>
        <v>362.1</v>
      </c>
      <c r="L30" s="1353">
        <f t="shared" si="2"/>
        <v>371.15000000000003</v>
      </c>
      <c r="M30" s="1353">
        <f t="shared" si="2"/>
        <v>383.75</v>
      </c>
      <c r="N30" s="1353">
        <f t="shared" si="2"/>
        <v>383.75</v>
      </c>
      <c r="O30" s="1353" t="str">
        <f t="shared" si="2"/>
        <v>-</v>
      </c>
      <c r="P30" s="1353" t="str">
        <f t="shared" si="2"/>
        <v>-</v>
      </c>
      <c r="Q30" s="1353" t="str">
        <f t="shared" si="2"/>
        <v>-</v>
      </c>
      <c r="R30" s="1353" t="str">
        <f t="shared" si="2"/>
        <v>-</v>
      </c>
      <c r="S30" s="1353" t="str">
        <f t="shared" si="2"/>
        <v>-</v>
      </c>
      <c r="T30" s="1354" t="str">
        <f t="shared" si="2"/>
        <v>-</v>
      </c>
    </row>
    <row r="31" spans="1:20" x14ac:dyDescent="0.25">
      <c r="B31" s="1351" t="str">
        <f>_xlfn.XLOOKUP(D31,unique_list!F:F,unique_list!C:C)</f>
        <v>Nil</v>
      </c>
      <c r="C31" s="1279">
        <f>_xlfn.XLOOKUP(D31,unique_list!F:F,unique_list!E:E)</f>
        <v>90007136</v>
      </c>
      <c r="D31" s="1280" t="s">
        <v>4625</v>
      </c>
      <c r="E31" s="1279" t="str">
        <f>_xlfn.XLOOKUP(D31,unique_list!F:F,unique_list!P:P)</f>
        <v>INPUT</v>
      </c>
      <c r="F31" s="1279">
        <v>0.05</v>
      </c>
      <c r="G31" s="1352">
        <v>103.5</v>
      </c>
      <c r="H31" s="1353">
        <f t="shared" si="2"/>
        <v>107.10000000000001</v>
      </c>
      <c r="I31" s="1353">
        <f t="shared" si="2"/>
        <v>109.5</v>
      </c>
      <c r="J31" s="1353">
        <f t="shared" si="2"/>
        <v>111.45</v>
      </c>
      <c r="K31" s="1353">
        <f t="shared" si="2"/>
        <v>113.35000000000001</v>
      </c>
      <c r="L31" s="1353">
        <f t="shared" si="2"/>
        <v>116.2</v>
      </c>
      <c r="M31" s="1353">
        <f t="shared" si="2"/>
        <v>120.15</v>
      </c>
      <c r="N31" s="1353">
        <f t="shared" si="2"/>
        <v>120.15</v>
      </c>
      <c r="O31" s="1353" t="str">
        <f t="shared" si="2"/>
        <v>-</v>
      </c>
      <c r="P31" s="1353" t="str">
        <f t="shared" si="2"/>
        <v>-</v>
      </c>
      <c r="Q31" s="1353" t="str">
        <f t="shared" si="2"/>
        <v>-</v>
      </c>
      <c r="R31" s="1353" t="str">
        <f t="shared" si="2"/>
        <v>-</v>
      </c>
      <c r="S31" s="1353" t="str">
        <f t="shared" si="2"/>
        <v>-</v>
      </c>
      <c r="T31" s="1354" t="str">
        <f t="shared" si="2"/>
        <v>-</v>
      </c>
    </row>
    <row r="32" spans="1:20" x14ac:dyDescent="0.25">
      <c r="B32" s="1351" t="str">
        <f>_xlfn.XLOOKUP(D32,unique_list!F:F,unique_list!C:C)</f>
        <v>Nil</v>
      </c>
      <c r="C32" s="1279">
        <f>_xlfn.XLOOKUP(D32,unique_list!F:F,unique_list!E:E)</f>
        <v>90006356</v>
      </c>
      <c r="D32" s="1279" t="s">
        <v>4627</v>
      </c>
      <c r="E32" s="1279" t="str">
        <f>_xlfn.XLOOKUP(D32,unique_list!F:F,unique_list!P:P)</f>
        <v>INPUT</v>
      </c>
      <c r="F32" s="1279">
        <v>0.05</v>
      </c>
      <c r="G32" s="1352">
        <v>358.5</v>
      </c>
      <c r="H32" s="1353">
        <f t="shared" si="2"/>
        <v>371.05</v>
      </c>
      <c r="I32" s="1353">
        <f t="shared" si="2"/>
        <v>379.40000000000003</v>
      </c>
      <c r="J32" s="1353">
        <f t="shared" si="2"/>
        <v>386.25</v>
      </c>
      <c r="K32" s="1353">
        <f t="shared" si="2"/>
        <v>392.8</v>
      </c>
      <c r="L32" s="1353">
        <f t="shared" si="2"/>
        <v>402.6</v>
      </c>
      <c r="M32" s="1353">
        <f t="shared" si="2"/>
        <v>416.3</v>
      </c>
      <c r="N32" s="1353">
        <f t="shared" si="2"/>
        <v>416.3</v>
      </c>
      <c r="O32" s="1353" t="str">
        <f t="shared" si="2"/>
        <v>-</v>
      </c>
      <c r="P32" s="1353" t="str">
        <f t="shared" si="2"/>
        <v>-</v>
      </c>
      <c r="Q32" s="1353" t="str">
        <f t="shared" si="2"/>
        <v>-</v>
      </c>
      <c r="R32" s="1353" t="str">
        <f t="shared" si="2"/>
        <v>-</v>
      </c>
      <c r="S32" s="1353" t="str">
        <f t="shared" si="2"/>
        <v>-</v>
      </c>
      <c r="T32" s="1354" t="str">
        <f t="shared" si="2"/>
        <v>-</v>
      </c>
    </row>
    <row r="33" spans="2:21" x14ac:dyDescent="0.25">
      <c r="B33" s="1351" t="str">
        <f>_xlfn.XLOOKUP(D33,unique_list!F:F,unique_list!C:C)</f>
        <v>Nil</v>
      </c>
      <c r="C33" s="1279">
        <f>_xlfn.XLOOKUP(D33,unique_list!F:F,unique_list!E:E)</f>
        <v>90007614</v>
      </c>
      <c r="D33" s="1279" t="s">
        <v>5424</v>
      </c>
      <c r="E33" s="1279" t="str">
        <f>_xlfn.XLOOKUP(D33,unique_list!F:F,unique_list!P:P)</f>
        <v>INPUT</v>
      </c>
      <c r="F33" s="1279">
        <v>0.05</v>
      </c>
      <c r="G33" s="1352">
        <v>122</v>
      </c>
      <c r="H33" s="1353">
        <f t="shared" si="2"/>
        <v>126.25</v>
      </c>
      <c r="I33" s="1353">
        <f t="shared" si="2"/>
        <v>129.1</v>
      </c>
      <c r="J33" s="1353">
        <f t="shared" si="2"/>
        <v>131.4</v>
      </c>
      <c r="K33" s="1353">
        <f t="shared" si="2"/>
        <v>133.65</v>
      </c>
      <c r="L33" s="1353">
        <f t="shared" si="2"/>
        <v>137</v>
      </c>
      <c r="M33" s="1353">
        <f t="shared" si="2"/>
        <v>141.65</v>
      </c>
      <c r="N33" s="1353">
        <f t="shared" si="2"/>
        <v>141.65</v>
      </c>
      <c r="O33" s="1353" t="str">
        <f t="shared" si="2"/>
        <v>-</v>
      </c>
      <c r="P33" s="1353" t="str">
        <f t="shared" si="2"/>
        <v>-</v>
      </c>
      <c r="Q33" s="1353" t="str">
        <f t="shared" si="2"/>
        <v>-</v>
      </c>
      <c r="R33" s="1353" t="str">
        <f t="shared" si="2"/>
        <v>-</v>
      </c>
      <c r="S33" s="1353" t="str">
        <f t="shared" si="2"/>
        <v>-</v>
      </c>
      <c r="T33" s="1354" t="str">
        <f t="shared" si="2"/>
        <v>-</v>
      </c>
    </row>
    <row r="34" spans="2:21" x14ac:dyDescent="0.25">
      <c r="B34" s="1351" t="str">
        <f>_xlfn.XLOOKUP(D34,unique_list!F:F,unique_list!C:C)</f>
        <v>Nil</v>
      </c>
      <c r="C34" s="1279">
        <f>_xlfn.XLOOKUP(D34,unique_list!F:F,unique_list!E:E)</f>
        <v>90006595</v>
      </c>
      <c r="D34" s="1279" t="s">
        <v>5425</v>
      </c>
      <c r="E34" s="1279" t="str">
        <f>_xlfn.XLOOKUP(D34,unique_list!F:F,unique_list!P:P)</f>
        <v>INPUT</v>
      </c>
      <c r="F34" s="1279">
        <v>0.05</v>
      </c>
      <c r="G34" s="1352">
        <v>433</v>
      </c>
      <c r="H34" s="1353">
        <f t="shared" si="2"/>
        <v>448.15000000000003</v>
      </c>
      <c r="I34" s="1353">
        <f t="shared" si="2"/>
        <v>458.25</v>
      </c>
      <c r="J34" s="1353">
        <f t="shared" si="2"/>
        <v>466.5</v>
      </c>
      <c r="K34" s="1353">
        <f t="shared" si="2"/>
        <v>474.45000000000005</v>
      </c>
      <c r="L34" s="1353">
        <f t="shared" si="2"/>
        <v>486.3</v>
      </c>
      <c r="M34" s="1353">
        <f t="shared" si="2"/>
        <v>502.85</v>
      </c>
      <c r="N34" s="1353">
        <f t="shared" si="2"/>
        <v>502.85</v>
      </c>
      <c r="O34" s="1353" t="str">
        <f t="shared" si="2"/>
        <v>-</v>
      </c>
      <c r="P34" s="1353" t="str">
        <f t="shared" si="2"/>
        <v>-</v>
      </c>
      <c r="Q34" s="1353" t="str">
        <f t="shared" si="2"/>
        <v>-</v>
      </c>
      <c r="R34" s="1353" t="str">
        <f t="shared" si="2"/>
        <v>-</v>
      </c>
      <c r="S34" s="1353" t="str">
        <f t="shared" si="2"/>
        <v>-</v>
      </c>
      <c r="T34" s="1354" t="str">
        <f t="shared" si="2"/>
        <v>-</v>
      </c>
    </row>
    <row r="35" spans="2:21" x14ac:dyDescent="0.25">
      <c r="B35" s="1351" t="str">
        <f>_xlfn.XLOOKUP(D35,unique_list!F:F,unique_list!C:C)</f>
        <v>Nil</v>
      </c>
      <c r="C35" s="1279">
        <f>_xlfn.XLOOKUP(D35,unique_list!F:F,unique_list!E:E)</f>
        <v>90006596</v>
      </c>
      <c r="D35" s="1279" t="s">
        <v>5429</v>
      </c>
      <c r="E35" s="1279" t="str">
        <f>_xlfn.XLOOKUP(D35,unique_list!F:F,unique_list!P:P)</f>
        <v>INPUT-ND</v>
      </c>
      <c r="F35" s="1279">
        <v>0.05</v>
      </c>
      <c r="G35" s="1352">
        <v>0.2</v>
      </c>
      <c r="H35" s="1353">
        <f t="shared" si="2"/>
        <v>0.2</v>
      </c>
      <c r="I35" s="1353">
        <f t="shared" si="2"/>
        <v>0.2</v>
      </c>
      <c r="J35" s="1353">
        <f t="shared" si="2"/>
        <v>0.2</v>
      </c>
      <c r="K35" s="1353">
        <f t="shared" si="2"/>
        <v>0.2</v>
      </c>
      <c r="L35" s="1353">
        <f t="shared" si="2"/>
        <v>0.2</v>
      </c>
      <c r="M35" s="1353">
        <f t="shared" si="2"/>
        <v>0.2</v>
      </c>
      <c r="N35" s="1353">
        <f t="shared" si="2"/>
        <v>0.2</v>
      </c>
      <c r="O35" s="1353" t="str">
        <f t="shared" si="2"/>
        <v>-</v>
      </c>
      <c r="P35" s="1353" t="str">
        <f t="shared" si="2"/>
        <v>-</v>
      </c>
      <c r="Q35" s="1353" t="str">
        <f t="shared" si="2"/>
        <v>-</v>
      </c>
      <c r="R35" s="1353" t="str">
        <f t="shared" si="2"/>
        <v>-</v>
      </c>
      <c r="S35" s="1353" t="str">
        <f t="shared" si="2"/>
        <v>-</v>
      </c>
      <c r="T35" s="1354" t="str">
        <f t="shared" si="2"/>
        <v>-</v>
      </c>
    </row>
    <row r="36" spans="2:21" x14ac:dyDescent="0.25">
      <c r="B36" s="1351" t="str">
        <f>_xlfn.XLOOKUP(D36,unique_list!F:F,unique_list!C:C)</f>
        <v>Nil</v>
      </c>
      <c r="C36" s="1279">
        <f>_xlfn.XLOOKUP(D36,unique_list!F:F,unique_list!E:E)</f>
        <v>90007617</v>
      </c>
      <c r="D36" s="1279" t="s">
        <v>5431</v>
      </c>
      <c r="E36" s="1279" t="str">
        <f>_xlfn.XLOOKUP(D36,unique_list!F:F,unique_list!P:P)</f>
        <v>INPUT-ND</v>
      </c>
      <c r="F36" s="1279">
        <v>0.05</v>
      </c>
      <c r="G36" s="1352">
        <v>24</v>
      </c>
      <c r="H36" s="1353">
        <f t="shared" si="2"/>
        <v>24.85</v>
      </c>
      <c r="I36" s="1353">
        <f t="shared" si="2"/>
        <v>25.400000000000002</v>
      </c>
      <c r="J36" s="1353">
        <f t="shared" si="2"/>
        <v>25.85</v>
      </c>
      <c r="K36" s="1353">
        <f t="shared" si="2"/>
        <v>26.3</v>
      </c>
      <c r="L36" s="1353">
        <f t="shared" si="2"/>
        <v>26.950000000000003</v>
      </c>
      <c r="M36" s="1353">
        <f t="shared" si="2"/>
        <v>27.85</v>
      </c>
      <c r="N36" s="1353">
        <f t="shared" si="2"/>
        <v>27.85</v>
      </c>
      <c r="O36" s="1353" t="str">
        <f t="shared" si="2"/>
        <v>-</v>
      </c>
      <c r="P36" s="1353" t="str">
        <f t="shared" si="2"/>
        <v>-</v>
      </c>
      <c r="Q36" s="1353" t="str">
        <f t="shared" si="2"/>
        <v>-</v>
      </c>
      <c r="R36" s="1353" t="str">
        <f t="shared" si="2"/>
        <v>-</v>
      </c>
      <c r="S36" s="1353" t="str">
        <f t="shared" si="2"/>
        <v>-</v>
      </c>
      <c r="T36" s="1354" t="str">
        <f t="shared" si="2"/>
        <v>-</v>
      </c>
    </row>
    <row r="37" spans="2:21" x14ac:dyDescent="0.25">
      <c r="B37" s="1351" t="str">
        <f>_xlfn.XLOOKUP(D37,unique_list!F:F,unique_list!C:C)</f>
        <v>Nil</v>
      </c>
      <c r="C37" s="1279">
        <f>_xlfn.XLOOKUP(D37,unique_list!F:F,unique_list!E:E)</f>
        <v>90006086</v>
      </c>
      <c r="D37" s="1279" t="s">
        <v>5432</v>
      </c>
      <c r="E37" s="1279" t="str">
        <f>_xlfn.XLOOKUP(D37,unique_list!F:F,unique_list!P:P)</f>
        <v>INPUT</v>
      </c>
      <c r="F37" s="1279">
        <v>0.05</v>
      </c>
      <c r="G37" s="1352">
        <v>11.5</v>
      </c>
      <c r="H37" s="1353">
        <f t="shared" si="2"/>
        <v>11.9</v>
      </c>
      <c r="I37" s="1353">
        <f t="shared" si="2"/>
        <v>12.15</v>
      </c>
      <c r="J37" s="1353">
        <f t="shared" si="2"/>
        <v>12.350000000000001</v>
      </c>
      <c r="K37" s="1353">
        <f t="shared" si="2"/>
        <v>12.55</v>
      </c>
      <c r="L37" s="1353">
        <f t="shared" si="2"/>
        <v>12.850000000000001</v>
      </c>
      <c r="M37" s="1353">
        <f t="shared" si="2"/>
        <v>13.3</v>
      </c>
      <c r="N37" s="1353">
        <f t="shared" si="2"/>
        <v>13.3</v>
      </c>
      <c r="O37" s="1353" t="str">
        <f t="shared" si="2"/>
        <v>-</v>
      </c>
      <c r="P37" s="1353" t="str">
        <f t="shared" si="2"/>
        <v>-</v>
      </c>
      <c r="Q37" s="1353" t="str">
        <f t="shared" si="2"/>
        <v>-</v>
      </c>
      <c r="R37" s="1353" t="str">
        <f t="shared" si="2"/>
        <v>-</v>
      </c>
      <c r="S37" s="1353" t="str">
        <f t="shared" si="2"/>
        <v>-</v>
      </c>
      <c r="T37" s="1354" t="str">
        <f t="shared" si="2"/>
        <v>-</v>
      </c>
    </row>
    <row r="38" spans="2:21" x14ac:dyDescent="0.25">
      <c r="B38" s="1351" t="str">
        <f>_xlfn.XLOOKUP(D38,unique_list!F:F,unique_list!C:C)</f>
        <v>Nil</v>
      </c>
      <c r="C38" s="1279">
        <f>_xlfn.XLOOKUP(D38,unique_list!F:F,unique_list!E:E)</f>
        <v>90007618</v>
      </c>
      <c r="D38" s="1279" t="s">
        <v>5433</v>
      </c>
      <c r="E38" s="1279" t="str">
        <f>_xlfn.XLOOKUP(D38,unique_list!F:F,unique_list!P:P)</f>
        <v>INPUT</v>
      </c>
      <c r="F38" s="1279">
        <v>0.05</v>
      </c>
      <c r="G38" s="1352">
        <v>28.5</v>
      </c>
      <c r="H38" s="1353">
        <f t="shared" si="2"/>
        <v>29.5</v>
      </c>
      <c r="I38" s="1353">
        <f t="shared" si="2"/>
        <v>30.150000000000002</v>
      </c>
      <c r="J38" s="1353">
        <f t="shared" si="2"/>
        <v>30.700000000000003</v>
      </c>
      <c r="K38" s="1353">
        <f t="shared" si="2"/>
        <v>31.200000000000003</v>
      </c>
      <c r="L38" s="1353">
        <f t="shared" si="2"/>
        <v>32</v>
      </c>
      <c r="M38" s="1353">
        <f t="shared" si="2"/>
        <v>33.1</v>
      </c>
      <c r="N38" s="1353">
        <f t="shared" si="2"/>
        <v>33.1</v>
      </c>
      <c r="O38" s="1353" t="str">
        <f t="shared" si="2"/>
        <v>-</v>
      </c>
      <c r="P38" s="1353" t="str">
        <f t="shared" si="2"/>
        <v>-</v>
      </c>
      <c r="Q38" s="1353" t="str">
        <f t="shared" si="2"/>
        <v>-</v>
      </c>
      <c r="R38" s="1353" t="str">
        <f t="shared" si="2"/>
        <v>-</v>
      </c>
      <c r="S38" s="1353" t="str">
        <f t="shared" si="2"/>
        <v>-</v>
      </c>
      <c r="T38" s="1354" t="str">
        <f t="shared" si="2"/>
        <v>-</v>
      </c>
    </row>
    <row r="39" spans="2:21" x14ac:dyDescent="0.25">
      <c r="B39" s="1351" t="str">
        <f>_xlfn.XLOOKUP(D39,unique_list!F:F,unique_list!C:C)</f>
        <v>Nil</v>
      </c>
      <c r="C39" s="1279">
        <f>_xlfn.XLOOKUP(D39,unique_list!F:F,unique_list!E:E)</f>
        <v>90005831</v>
      </c>
      <c r="D39" s="1279" t="s">
        <v>5436</v>
      </c>
      <c r="E39" s="1279" t="str">
        <f>_xlfn.XLOOKUP(D39,unique_list!F:F,unique_list!P:P)</f>
        <v>INPUT-ND</v>
      </c>
      <c r="F39" s="1279">
        <v>0.05</v>
      </c>
      <c r="G39" s="1352">
        <v>114</v>
      </c>
      <c r="H39" s="1353">
        <f t="shared" si="2"/>
        <v>118</v>
      </c>
      <c r="I39" s="1353">
        <f t="shared" si="2"/>
        <v>120.65</v>
      </c>
      <c r="J39" s="1353">
        <f t="shared" si="2"/>
        <v>122.80000000000001</v>
      </c>
      <c r="K39" s="1353">
        <f t="shared" si="2"/>
        <v>124.9</v>
      </c>
      <c r="L39" s="1353">
        <f t="shared" si="2"/>
        <v>128</v>
      </c>
      <c r="M39" s="1353">
        <f t="shared" si="2"/>
        <v>132.35</v>
      </c>
      <c r="N39" s="1353">
        <f t="shared" si="2"/>
        <v>132.35</v>
      </c>
      <c r="O39" s="1353" t="str">
        <f t="shared" si="2"/>
        <v>-</v>
      </c>
      <c r="P39" s="1353" t="str">
        <f t="shared" si="2"/>
        <v>-</v>
      </c>
      <c r="Q39" s="1353" t="str">
        <f t="shared" si="2"/>
        <v>-</v>
      </c>
      <c r="R39" s="1353" t="str">
        <f t="shared" si="2"/>
        <v>-</v>
      </c>
      <c r="S39" s="1353" t="str">
        <f t="shared" si="2"/>
        <v>-</v>
      </c>
      <c r="T39" s="1354" t="str">
        <f t="shared" si="2"/>
        <v>-</v>
      </c>
    </row>
    <row r="40" spans="2:21" x14ac:dyDescent="0.25">
      <c r="B40" s="1351" t="str">
        <f>_xlfn.XLOOKUP(D40,unique_list!F:F,unique_list!C:C)</f>
        <v>Nil</v>
      </c>
      <c r="C40" s="1279">
        <f>_xlfn.XLOOKUP(D40,unique_list!F:F,unique_list!E:E)</f>
        <v>90007484</v>
      </c>
      <c r="D40" s="1279" t="s">
        <v>5438</v>
      </c>
      <c r="E40" s="1279" t="str">
        <f>_xlfn.XLOOKUP(D40,unique_list!F:F,unique_list!P:P)</f>
        <v>INPUT-ND</v>
      </c>
      <c r="F40" s="1279">
        <v>0.05</v>
      </c>
      <c r="G40" s="1352">
        <v>67.5</v>
      </c>
      <c r="H40" s="1353">
        <f t="shared" ref="H40:T55" si="3">IF(H$1&lt;&gt;"",MROUND(G40*(1+H$4),$F40),"-")</f>
        <v>69.850000000000009</v>
      </c>
      <c r="I40" s="1353">
        <f t="shared" si="3"/>
        <v>71.400000000000006</v>
      </c>
      <c r="J40" s="1353">
        <f t="shared" si="3"/>
        <v>72.7</v>
      </c>
      <c r="K40" s="1353">
        <f t="shared" si="3"/>
        <v>73.95</v>
      </c>
      <c r="L40" s="1353">
        <f t="shared" si="3"/>
        <v>75.8</v>
      </c>
      <c r="M40" s="1353">
        <f t="shared" si="3"/>
        <v>78.400000000000006</v>
      </c>
      <c r="N40" s="1353">
        <f t="shared" si="3"/>
        <v>78.400000000000006</v>
      </c>
      <c r="O40" s="1353" t="str">
        <f t="shared" si="3"/>
        <v>-</v>
      </c>
      <c r="P40" s="1353" t="str">
        <f t="shared" si="3"/>
        <v>-</v>
      </c>
      <c r="Q40" s="1353" t="str">
        <f t="shared" si="3"/>
        <v>-</v>
      </c>
      <c r="R40" s="1353" t="str">
        <f t="shared" si="3"/>
        <v>-</v>
      </c>
      <c r="S40" s="1353" t="str">
        <f t="shared" si="3"/>
        <v>-</v>
      </c>
      <c r="T40" s="1354" t="str">
        <f t="shared" si="3"/>
        <v>-</v>
      </c>
    </row>
    <row r="41" spans="2:21" x14ac:dyDescent="0.25">
      <c r="B41" s="1351" t="str">
        <f>_xlfn.XLOOKUP(D41,unique_list!F:F,unique_list!C:C)</f>
        <v>Nil</v>
      </c>
      <c r="C41" s="1279">
        <f>_xlfn.XLOOKUP(D41,unique_list!F:F,unique_list!E:E)</f>
        <v>90006530</v>
      </c>
      <c r="D41" s="1279" t="s">
        <v>5439</v>
      </c>
      <c r="E41" s="1279" t="str">
        <f>_xlfn.XLOOKUP(D41,unique_list!F:F,unique_list!P:P)</f>
        <v>INPUT-ND</v>
      </c>
      <c r="F41" s="1279">
        <v>0.05</v>
      </c>
      <c r="G41" s="1352">
        <v>0.5</v>
      </c>
      <c r="H41" s="1353">
        <f t="shared" si="3"/>
        <v>0.5</v>
      </c>
      <c r="I41" s="1353">
        <f t="shared" si="3"/>
        <v>0.5</v>
      </c>
      <c r="J41" s="1353">
        <f t="shared" si="3"/>
        <v>0.5</v>
      </c>
      <c r="K41" s="1353">
        <f t="shared" si="3"/>
        <v>0.5</v>
      </c>
      <c r="L41" s="1353">
        <f t="shared" si="3"/>
        <v>0.5</v>
      </c>
      <c r="M41" s="1353">
        <f t="shared" si="3"/>
        <v>0.5</v>
      </c>
      <c r="N41" s="1353">
        <f t="shared" si="3"/>
        <v>0.5</v>
      </c>
      <c r="O41" s="1353" t="str">
        <f t="shared" si="3"/>
        <v>-</v>
      </c>
      <c r="P41" s="1353" t="str">
        <f t="shared" si="3"/>
        <v>-</v>
      </c>
      <c r="Q41" s="1353" t="str">
        <f t="shared" si="3"/>
        <v>-</v>
      </c>
      <c r="R41" s="1353" t="str">
        <f t="shared" si="3"/>
        <v>-</v>
      </c>
      <c r="S41" s="1353" t="str">
        <f t="shared" si="3"/>
        <v>-</v>
      </c>
      <c r="T41" s="1354" t="str">
        <f t="shared" si="3"/>
        <v>-</v>
      </c>
    </row>
    <row r="42" spans="2:21" x14ac:dyDescent="0.25">
      <c r="B42" s="1351" t="str">
        <f>_xlfn.XLOOKUP(D42,unique_list!F:F,unique_list!C:C)</f>
        <v>Nil</v>
      </c>
      <c r="C42" s="1279" t="str">
        <f>_xlfn.XLOOKUP(D42,unique_list!F:F,unique_list!E:E)</f>
        <v>Nil</v>
      </c>
      <c r="D42" s="1279" t="s">
        <v>5567</v>
      </c>
      <c r="E42" s="1279" t="str">
        <f>_xlfn.XLOOKUP(D42,unique_list!F:F,unique_list!P:P)</f>
        <v>INPUT-ND</v>
      </c>
      <c r="F42" s="1279">
        <v>0.05</v>
      </c>
      <c r="G42" s="1352">
        <v>45.5</v>
      </c>
      <c r="H42" s="1353">
        <f t="shared" si="3"/>
        <v>47.1</v>
      </c>
      <c r="I42" s="1353">
        <f t="shared" si="3"/>
        <v>48.150000000000006</v>
      </c>
      <c r="J42" s="1353">
        <f t="shared" si="3"/>
        <v>49</v>
      </c>
      <c r="K42" s="1353">
        <f t="shared" si="3"/>
        <v>49.85</v>
      </c>
      <c r="L42" s="1353">
        <f t="shared" si="3"/>
        <v>51.1</v>
      </c>
      <c r="M42" s="1353">
        <f t="shared" si="3"/>
        <v>52.85</v>
      </c>
      <c r="N42" s="1353">
        <f t="shared" si="3"/>
        <v>52.85</v>
      </c>
      <c r="O42" s="1353" t="str">
        <f t="shared" si="3"/>
        <v>-</v>
      </c>
      <c r="P42" s="1353" t="str">
        <f t="shared" si="3"/>
        <v>-</v>
      </c>
      <c r="Q42" s="1353" t="str">
        <f t="shared" si="3"/>
        <v>-</v>
      </c>
      <c r="R42" s="1353" t="str">
        <f t="shared" si="3"/>
        <v>-</v>
      </c>
      <c r="S42" s="1353" t="str">
        <f t="shared" si="3"/>
        <v>-</v>
      </c>
      <c r="T42" s="1354" t="str">
        <f t="shared" si="3"/>
        <v>-</v>
      </c>
    </row>
    <row r="43" spans="2:21" x14ac:dyDescent="0.25">
      <c r="B43" s="1351" t="str">
        <f>_xlfn.XLOOKUP(D43,unique_list!F:F,unique_list!C:C)</f>
        <v>GPEDDG</v>
      </c>
      <c r="C43" s="1279">
        <f>_xlfn.XLOOKUP(D43,unique_list!F:F,unique_list!E:E)</f>
        <v>90008196</v>
      </c>
      <c r="D43" s="1279" t="s">
        <v>4385</v>
      </c>
      <c r="E43" s="1279" t="str">
        <f>_xlfn.XLOOKUP(D43,unique_list!F:F,unique_list!P:P)</f>
        <v>INPUT-ND</v>
      </c>
      <c r="F43" s="1279">
        <v>0.05</v>
      </c>
      <c r="H43" s="1353"/>
      <c r="I43" s="1353"/>
      <c r="J43" s="1353"/>
      <c r="K43" s="1353"/>
      <c r="L43" s="1352">
        <f>_xlfn.XLOOKUP(D43,'[4]Section A - Public Patients'!$T:$T,'[4]Section A - Public Patients'!$K:$K)</f>
        <v>2428</v>
      </c>
      <c r="M43" s="1353">
        <f t="shared" si="3"/>
        <v>2510.5500000000002</v>
      </c>
      <c r="N43" s="1353">
        <f t="shared" ref="N43:N55" si="4">IF(N$1&lt;&gt;"",MROUND(M43*(1+N$4),$F43),"-")</f>
        <v>2510.5500000000002</v>
      </c>
      <c r="O43" s="1353" t="str">
        <f t="shared" ref="O43:O55" si="5">IF(O$1&lt;&gt;"",MROUND(N43*(1+O$4),$F43),"-")</f>
        <v>-</v>
      </c>
      <c r="P43" s="1353" t="str">
        <f t="shared" ref="P43:P55" si="6">IF(P$1&lt;&gt;"",MROUND(O43*(1+P$4),$F43),"-")</f>
        <v>-</v>
      </c>
      <c r="Q43" s="1353" t="str">
        <f t="shared" ref="Q43:Q55" si="7">IF(Q$1&lt;&gt;"",MROUND(P43*(1+Q$4),$F43),"-")</f>
        <v>-</v>
      </c>
      <c r="R43" s="1353" t="str">
        <f t="shared" ref="R43:R55" si="8">IF(R$1&lt;&gt;"",MROUND(Q43*(1+R$4),$F43),"-")</f>
        <v>-</v>
      </c>
      <c r="S43" s="1353" t="str">
        <f t="shared" ref="S43:S55" si="9">IF(S$1&lt;&gt;"",MROUND(R43*(1+S$4),$F43),"-")</f>
        <v>-</v>
      </c>
      <c r="T43" s="1354" t="str">
        <f t="shared" ref="T43:T55" si="10">IF(T$1&lt;&gt;"",MROUND(S43*(1+T$4),$F43),"-")</f>
        <v>-</v>
      </c>
      <c r="U43" s="1288" t="s">
        <v>6089</v>
      </c>
    </row>
    <row r="44" spans="2:21" x14ac:dyDescent="0.25">
      <c r="B44" s="1351" t="str">
        <f>_xlfn.XLOOKUP(D44,unique_list!F:F,unique_list!C:C)</f>
        <v>GPEDDGSD</v>
      </c>
      <c r="C44" s="1279">
        <f>_xlfn.XLOOKUP(D44,unique_list!F:F,unique_list!E:E)</f>
        <v>90008308</v>
      </c>
      <c r="D44" s="1279" t="s">
        <v>4386</v>
      </c>
      <c r="E44" s="1279" t="str">
        <f>_xlfn.XLOOKUP(D44,unique_list!F:F,unique_list!P:P)</f>
        <v>INPUT-ND</v>
      </c>
      <c r="F44" s="1279">
        <v>0.05</v>
      </c>
      <c r="H44" s="1353"/>
      <c r="I44" s="1353"/>
      <c r="J44" s="1353"/>
      <c r="K44" s="1353"/>
      <c r="L44" s="1352">
        <f>_xlfn.XLOOKUP(D44,'[4]Section A - Public Patients'!$T:$T,'[4]Section A - Public Patients'!$K:$K)</f>
        <v>2051.8000000000002</v>
      </c>
      <c r="M44" s="1353">
        <f t="shared" si="3"/>
        <v>2121.5500000000002</v>
      </c>
      <c r="N44" s="1353">
        <f t="shared" si="4"/>
        <v>2121.5500000000002</v>
      </c>
      <c r="O44" s="1353" t="str">
        <f t="shared" si="5"/>
        <v>-</v>
      </c>
      <c r="P44" s="1353" t="str">
        <f t="shared" si="6"/>
        <v>-</v>
      </c>
      <c r="Q44" s="1353" t="str">
        <f t="shared" si="7"/>
        <v>-</v>
      </c>
      <c r="R44" s="1353" t="str">
        <f t="shared" si="8"/>
        <v>-</v>
      </c>
      <c r="S44" s="1353" t="str">
        <f t="shared" si="9"/>
        <v>-</v>
      </c>
      <c r="T44" s="1354" t="str">
        <f t="shared" si="10"/>
        <v>-</v>
      </c>
      <c r="U44" s="1288" t="s">
        <v>6089</v>
      </c>
    </row>
    <row r="45" spans="2:21" x14ac:dyDescent="0.25">
      <c r="B45" s="1351" t="str">
        <f>_xlfn.XLOOKUP(D45,unique_list!F:F,unique_list!C:C)</f>
        <v>GPEDDCC</v>
      </c>
      <c r="C45" s="1279">
        <f>_xlfn.XLOOKUP(D45,unique_list!F:F,unique_list!E:E)</f>
        <v>90008409</v>
      </c>
      <c r="D45" s="1279" t="s">
        <v>4387</v>
      </c>
      <c r="E45" s="1279" t="str">
        <f>_xlfn.XLOOKUP(D45,unique_list!F:F,unique_list!P:P)</f>
        <v>INPUT-ND</v>
      </c>
      <c r="F45" s="1279">
        <v>0.05</v>
      </c>
      <c r="H45" s="1353"/>
      <c r="I45" s="1353"/>
      <c r="J45" s="1353"/>
      <c r="K45" s="1353"/>
      <c r="L45" s="1352">
        <f>_xlfn.XLOOKUP(D45,'[4]Section A - Public Patients'!$T:$T,'[4]Section A - Public Patients'!$K:$K)</f>
        <v>4089.55</v>
      </c>
      <c r="M45" s="1353">
        <f t="shared" si="3"/>
        <v>4228.6000000000004</v>
      </c>
      <c r="N45" s="1353">
        <f t="shared" si="4"/>
        <v>4228.6000000000004</v>
      </c>
      <c r="O45" s="1353" t="str">
        <f t="shared" si="5"/>
        <v>-</v>
      </c>
      <c r="P45" s="1353" t="str">
        <f t="shared" si="6"/>
        <v>-</v>
      </c>
      <c r="Q45" s="1353" t="str">
        <f t="shared" si="7"/>
        <v>-</v>
      </c>
      <c r="R45" s="1353" t="str">
        <f t="shared" si="8"/>
        <v>-</v>
      </c>
      <c r="S45" s="1353" t="str">
        <f t="shared" si="9"/>
        <v>-</v>
      </c>
      <c r="T45" s="1354" t="str">
        <f t="shared" si="10"/>
        <v>-</v>
      </c>
      <c r="U45" s="1288" t="s">
        <v>6089</v>
      </c>
    </row>
    <row r="46" spans="2:21" x14ac:dyDescent="0.25">
      <c r="B46" s="1351" t="str">
        <f>_xlfn.XLOOKUP(D46,unique_list!F:F,unique_list!C:C)</f>
        <v>GPEDDCCSD</v>
      </c>
      <c r="C46" s="1279">
        <f>_xlfn.XLOOKUP(D46,unique_list!F:F,unique_list!E:E)</f>
        <v>90008421</v>
      </c>
      <c r="D46" s="1279" t="s">
        <v>4388</v>
      </c>
      <c r="E46" s="1279" t="str">
        <f>_xlfn.XLOOKUP(D46,unique_list!F:F,unique_list!P:P)</f>
        <v>INPUT-ND</v>
      </c>
      <c r="F46" s="1279">
        <v>0.05</v>
      </c>
      <c r="H46" s="1353"/>
      <c r="I46" s="1353"/>
      <c r="J46" s="1353"/>
      <c r="K46" s="1353"/>
      <c r="L46" s="1352">
        <f>_xlfn.XLOOKUP(D46,'[4]Section A - Public Patients'!$T:$T,'[4]Section A - Public Patients'!$K:$K)</f>
        <v>3854.85</v>
      </c>
      <c r="M46" s="1353">
        <f t="shared" si="3"/>
        <v>3985.9</v>
      </c>
      <c r="N46" s="1353">
        <f t="shared" si="4"/>
        <v>3985.9</v>
      </c>
      <c r="O46" s="1353" t="str">
        <f t="shared" si="5"/>
        <v>-</v>
      </c>
      <c r="P46" s="1353" t="str">
        <f t="shared" si="6"/>
        <v>-</v>
      </c>
      <c r="Q46" s="1353" t="str">
        <f t="shared" si="7"/>
        <v>-</v>
      </c>
      <c r="R46" s="1353" t="str">
        <f t="shared" si="8"/>
        <v>-</v>
      </c>
      <c r="S46" s="1353" t="str">
        <f t="shared" si="9"/>
        <v>-</v>
      </c>
      <c r="T46" s="1354" t="str">
        <f t="shared" si="10"/>
        <v>-</v>
      </c>
      <c r="U46" s="1288" t="s">
        <v>6089</v>
      </c>
    </row>
    <row r="47" spans="2:21" x14ac:dyDescent="0.25">
      <c r="B47" s="1351" t="str">
        <f>_xlfn.XLOOKUP(D47,unique_list!F:F,unique_list!C:C)</f>
        <v>GPEDDICU</v>
      </c>
      <c r="C47" s="1279">
        <f>_xlfn.XLOOKUP(D47,unique_list!F:F,unique_list!E:E)</f>
        <v>90008433</v>
      </c>
      <c r="D47" s="1279" t="s">
        <v>4389</v>
      </c>
      <c r="E47" s="1279" t="str">
        <f>_xlfn.XLOOKUP(D47,unique_list!F:F,unique_list!P:P)</f>
        <v>INPUT-ND</v>
      </c>
      <c r="F47" s="1279">
        <v>0.05</v>
      </c>
      <c r="H47" s="1353"/>
      <c r="I47" s="1353"/>
      <c r="J47" s="1353"/>
      <c r="K47" s="1353"/>
      <c r="L47" s="1352">
        <f>_xlfn.XLOOKUP(D47,'[4]Section A - Public Patients'!$T:$T,'[4]Section A - Public Patients'!$K:$K)</f>
        <v>6113.25</v>
      </c>
      <c r="M47" s="1353">
        <f t="shared" si="3"/>
        <v>6321.1</v>
      </c>
      <c r="N47" s="1353">
        <f t="shared" si="4"/>
        <v>6321.1</v>
      </c>
      <c r="O47" s="1353" t="str">
        <f t="shared" si="5"/>
        <v>-</v>
      </c>
      <c r="P47" s="1353" t="str">
        <f t="shared" si="6"/>
        <v>-</v>
      </c>
      <c r="Q47" s="1353" t="str">
        <f t="shared" si="7"/>
        <v>-</v>
      </c>
      <c r="R47" s="1353" t="str">
        <f t="shared" si="8"/>
        <v>-</v>
      </c>
      <c r="S47" s="1353" t="str">
        <f t="shared" si="9"/>
        <v>-</v>
      </c>
      <c r="T47" s="1354" t="str">
        <f t="shared" si="10"/>
        <v>-</v>
      </c>
      <c r="U47" s="1288" t="s">
        <v>6089</v>
      </c>
    </row>
    <row r="48" spans="2:21" x14ac:dyDescent="0.25">
      <c r="B48" s="1351" t="str">
        <f>_xlfn.XLOOKUP(D48,unique_list!F:F,unique_list!C:C)</f>
        <v>GPEDDICSD</v>
      </c>
      <c r="C48" s="1279">
        <f>_xlfn.XLOOKUP(D48,unique_list!F:F,unique_list!E:E)</f>
        <v>90008445</v>
      </c>
      <c r="D48" s="1279" t="s">
        <v>4390</v>
      </c>
      <c r="E48" s="1279" t="str">
        <f>_xlfn.XLOOKUP(D48,unique_list!F:F,unique_list!P:P)</f>
        <v>INPUT-ND</v>
      </c>
      <c r="F48" s="1279">
        <v>0.05</v>
      </c>
      <c r="H48" s="1353"/>
      <c r="I48" s="1353"/>
      <c r="J48" s="1353"/>
      <c r="K48" s="1353"/>
      <c r="L48" s="1352">
        <f>_xlfn.XLOOKUP(D48,'[4]Section A - Public Patients'!$T:$T,'[4]Section A - Public Patients'!$K:$K)</f>
        <v>5692.2</v>
      </c>
      <c r="M48" s="1353">
        <f t="shared" si="3"/>
        <v>5885.75</v>
      </c>
      <c r="N48" s="1353">
        <f t="shared" si="4"/>
        <v>5885.75</v>
      </c>
      <c r="O48" s="1353" t="str">
        <f t="shared" si="5"/>
        <v>-</v>
      </c>
      <c r="P48" s="1353" t="str">
        <f t="shared" si="6"/>
        <v>-</v>
      </c>
      <c r="Q48" s="1353" t="str">
        <f t="shared" si="7"/>
        <v>-</v>
      </c>
      <c r="R48" s="1353" t="str">
        <f t="shared" si="8"/>
        <v>-</v>
      </c>
      <c r="S48" s="1353" t="str">
        <f t="shared" si="9"/>
        <v>-</v>
      </c>
      <c r="T48" s="1354" t="str">
        <f t="shared" si="10"/>
        <v>-</v>
      </c>
      <c r="U48" s="1288" t="s">
        <v>6089</v>
      </c>
    </row>
    <row r="49" spans="1:21" x14ac:dyDescent="0.25">
      <c r="B49" s="1351" t="str">
        <f>_xlfn.XLOOKUP(D49,unique_list!F:F,unique_list!C:C)</f>
        <v>GPEDDR</v>
      </c>
      <c r="C49" s="1279">
        <f>_xlfn.XLOOKUP(D49,unique_list!F:F,unique_list!E:E)</f>
        <v>90008457</v>
      </c>
      <c r="D49" s="1279" t="s">
        <v>4391</v>
      </c>
      <c r="E49" s="1279" t="str">
        <f>_xlfn.XLOOKUP(D49,unique_list!F:F,unique_list!P:P)</f>
        <v>INPUT-ND</v>
      </c>
      <c r="F49" s="1279">
        <v>0.05</v>
      </c>
      <c r="H49" s="1353"/>
      <c r="I49" s="1353"/>
      <c r="J49" s="1353"/>
      <c r="K49" s="1353"/>
      <c r="L49" s="1352">
        <f>_xlfn.XLOOKUP(D49,'[4]Section A - Public Patients'!$T:$T,'[4]Section A - Public Patients'!$K:$K)</f>
        <v>1275.75</v>
      </c>
      <c r="M49" s="1353">
        <f t="shared" si="3"/>
        <v>1319.15</v>
      </c>
      <c r="N49" s="1353">
        <f t="shared" si="4"/>
        <v>1319.15</v>
      </c>
      <c r="O49" s="1353" t="str">
        <f t="shared" si="5"/>
        <v>-</v>
      </c>
      <c r="P49" s="1353" t="str">
        <f t="shared" si="6"/>
        <v>-</v>
      </c>
      <c r="Q49" s="1353" t="str">
        <f t="shared" si="7"/>
        <v>-</v>
      </c>
      <c r="R49" s="1353" t="str">
        <f t="shared" si="8"/>
        <v>-</v>
      </c>
      <c r="S49" s="1353" t="str">
        <f t="shared" si="9"/>
        <v>-</v>
      </c>
      <c r="T49" s="1354" t="str">
        <f t="shared" si="10"/>
        <v>-</v>
      </c>
      <c r="U49" s="1288" t="s">
        <v>6089</v>
      </c>
    </row>
    <row r="50" spans="1:21" x14ac:dyDescent="0.25">
      <c r="B50" s="1351" t="str">
        <f>_xlfn.XLOOKUP(D50,unique_list!F:F,unique_list!C:C)</f>
        <v>GPEDDRSD</v>
      </c>
      <c r="C50" s="1279">
        <f>_xlfn.XLOOKUP(D50,unique_list!F:F,unique_list!E:E)</f>
        <v>90008104</v>
      </c>
      <c r="D50" s="1279" t="s">
        <v>4392</v>
      </c>
      <c r="E50" s="1279" t="str">
        <f>_xlfn.XLOOKUP(D50,unique_list!F:F,unique_list!P:P)</f>
        <v>INPUT-ND</v>
      </c>
      <c r="F50" s="1279">
        <v>0.05</v>
      </c>
      <c r="H50" s="1353"/>
      <c r="I50" s="1353"/>
      <c r="J50" s="1353"/>
      <c r="K50" s="1353"/>
      <c r="L50" s="1352">
        <f>_xlfn.XLOOKUP(D50,'[4]Section A - Public Patients'!$T:$T,'[4]Section A - Public Patients'!$K:$K)</f>
        <v>1106.25</v>
      </c>
      <c r="M50" s="1353">
        <f t="shared" si="3"/>
        <v>1143.8500000000001</v>
      </c>
      <c r="N50" s="1353">
        <f t="shared" si="4"/>
        <v>1143.8500000000001</v>
      </c>
      <c r="O50" s="1353" t="str">
        <f t="shared" si="5"/>
        <v>-</v>
      </c>
      <c r="P50" s="1353" t="str">
        <f t="shared" si="6"/>
        <v>-</v>
      </c>
      <c r="Q50" s="1353" t="str">
        <f t="shared" si="7"/>
        <v>-</v>
      </c>
      <c r="R50" s="1353" t="str">
        <f t="shared" si="8"/>
        <v>-</v>
      </c>
      <c r="S50" s="1353" t="str">
        <f t="shared" si="9"/>
        <v>-</v>
      </c>
      <c r="T50" s="1354" t="str">
        <f t="shared" si="10"/>
        <v>-</v>
      </c>
      <c r="U50" s="1288" t="s">
        <v>6089</v>
      </c>
    </row>
    <row r="51" spans="1:21" x14ac:dyDescent="0.25">
      <c r="B51" s="1351" t="str">
        <f>_xlfn.XLOOKUP(D51,unique_list!F:F,unique_list!C:C)</f>
        <v>GPEDDB</v>
      </c>
      <c r="C51" s="1279">
        <f>_xlfn.XLOOKUP(D51,unique_list!F:F,unique_list!E:E)</f>
        <v>90008097</v>
      </c>
      <c r="D51" s="1279" t="s">
        <v>4393</v>
      </c>
      <c r="E51" s="1279" t="str">
        <f>_xlfn.XLOOKUP(D51,unique_list!F:F,unique_list!P:P)</f>
        <v>INPUT-ND</v>
      </c>
      <c r="F51" s="1279">
        <v>0.05</v>
      </c>
      <c r="H51" s="1353"/>
      <c r="I51" s="1353"/>
      <c r="J51" s="1353"/>
      <c r="K51" s="1353"/>
      <c r="L51" s="1352">
        <f>_xlfn.XLOOKUP(D51,'[4]Section A - Public Patients'!$T:$T,'[4]Section A - Public Patients'!$K:$K)</f>
        <v>4196.8500000000004</v>
      </c>
      <c r="M51" s="1353">
        <f t="shared" si="3"/>
        <v>4339.55</v>
      </c>
      <c r="N51" s="1353">
        <f t="shared" si="4"/>
        <v>4339.55</v>
      </c>
      <c r="O51" s="1353" t="str">
        <f t="shared" si="5"/>
        <v>-</v>
      </c>
      <c r="P51" s="1353" t="str">
        <f t="shared" si="6"/>
        <v>-</v>
      </c>
      <c r="Q51" s="1353" t="str">
        <f t="shared" si="7"/>
        <v>-</v>
      </c>
      <c r="R51" s="1353" t="str">
        <f t="shared" si="8"/>
        <v>-</v>
      </c>
      <c r="S51" s="1353" t="str">
        <f t="shared" si="9"/>
        <v>-</v>
      </c>
      <c r="T51" s="1354" t="str">
        <f t="shared" si="10"/>
        <v>-</v>
      </c>
      <c r="U51" s="1288" t="s">
        <v>6089</v>
      </c>
    </row>
    <row r="52" spans="1:21" x14ac:dyDescent="0.25">
      <c r="B52" s="1351" t="str">
        <f>_xlfn.XLOOKUP(D52,unique_list!F:F,unique_list!C:C)</f>
        <v>GPEDDBSD</v>
      </c>
      <c r="C52" s="1279">
        <f>_xlfn.XLOOKUP(D52,unique_list!F:F,unique_list!E:E)</f>
        <v>90008109</v>
      </c>
      <c r="D52" s="1279" t="s">
        <v>4394</v>
      </c>
      <c r="E52" s="1279" t="str">
        <f>_xlfn.XLOOKUP(D52,unique_list!F:F,unique_list!P:P)</f>
        <v>INPUT-ND</v>
      </c>
      <c r="F52" s="1279">
        <v>0.05</v>
      </c>
      <c r="H52" s="1353"/>
      <c r="I52" s="1353"/>
      <c r="J52" s="1353"/>
      <c r="K52" s="1353"/>
      <c r="L52" s="1352">
        <f>_xlfn.XLOOKUP(D52,'[4]Section A - Public Patients'!$T:$T,'[4]Section A - Public Patients'!$K:$K)</f>
        <v>3854.85</v>
      </c>
      <c r="M52" s="1353">
        <f t="shared" si="3"/>
        <v>3985.9</v>
      </c>
      <c r="N52" s="1353">
        <f t="shared" si="4"/>
        <v>3985.9</v>
      </c>
      <c r="O52" s="1353" t="str">
        <f t="shared" si="5"/>
        <v>-</v>
      </c>
      <c r="P52" s="1353" t="str">
        <f t="shared" si="6"/>
        <v>-</v>
      </c>
      <c r="Q52" s="1353" t="str">
        <f t="shared" si="7"/>
        <v>-</v>
      </c>
      <c r="R52" s="1353" t="str">
        <f t="shared" si="8"/>
        <v>-</v>
      </c>
      <c r="S52" s="1353" t="str">
        <f t="shared" si="9"/>
        <v>-</v>
      </c>
      <c r="T52" s="1354" t="str">
        <f t="shared" si="10"/>
        <v>-</v>
      </c>
      <c r="U52" s="1288" t="s">
        <v>6089</v>
      </c>
    </row>
    <row r="53" spans="1:21" x14ac:dyDescent="0.25">
      <c r="B53" s="1351" t="str">
        <f>_xlfn.XLOOKUP(D53,unique_list!F:F,unique_list!C:C)</f>
        <v>GPEDDHH</v>
      </c>
      <c r="C53" s="1279">
        <f>_xlfn.XLOOKUP(D53,unique_list!F:F,unique_list!E:E)</f>
        <v>90008121</v>
      </c>
      <c r="D53" s="1279" t="s">
        <v>4395</v>
      </c>
      <c r="E53" s="1279" t="str">
        <f>_xlfn.XLOOKUP(D53,unique_list!F:F,unique_list!P:P)</f>
        <v>INPUT-ND</v>
      </c>
      <c r="F53" s="1279">
        <v>0.05</v>
      </c>
      <c r="H53" s="1353"/>
      <c r="I53" s="1353"/>
      <c r="J53" s="1353"/>
      <c r="K53" s="1353"/>
      <c r="L53" s="1352">
        <f>_xlfn.XLOOKUP(D53,'[4]Section A - Public Patients'!$T:$T,'[4]Section A - Public Patients'!$K:$K)</f>
        <v>2063.6</v>
      </c>
      <c r="M53" s="1353">
        <f t="shared" si="3"/>
        <v>2133.75</v>
      </c>
      <c r="N53" s="1353">
        <f t="shared" si="4"/>
        <v>2133.75</v>
      </c>
      <c r="O53" s="1353" t="str">
        <f t="shared" si="5"/>
        <v>-</v>
      </c>
      <c r="P53" s="1353" t="str">
        <f t="shared" si="6"/>
        <v>-</v>
      </c>
      <c r="Q53" s="1353" t="str">
        <f t="shared" si="7"/>
        <v>-</v>
      </c>
      <c r="R53" s="1353" t="str">
        <f t="shared" si="8"/>
        <v>-</v>
      </c>
      <c r="S53" s="1353" t="str">
        <f t="shared" si="9"/>
        <v>-</v>
      </c>
      <c r="T53" s="1354" t="str">
        <f t="shared" si="10"/>
        <v>-</v>
      </c>
      <c r="U53" s="1288" t="s">
        <v>6089</v>
      </c>
    </row>
    <row r="54" spans="1:21" x14ac:dyDescent="0.25">
      <c r="B54" s="1351" t="str">
        <f>_xlfn.XLOOKUP(D54,unique_list!F:F,unique_list!C:C)</f>
        <v>GPEDDHHSD</v>
      </c>
      <c r="C54" s="1279">
        <f>_xlfn.XLOOKUP(D54,unique_list!F:F,unique_list!E:E)</f>
        <v>90008475</v>
      </c>
      <c r="D54" s="1279" t="s">
        <v>4396</v>
      </c>
      <c r="E54" s="1279" t="str">
        <f>_xlfn.XLOOKUP(D54,unique_list!F:F,unique_list!P:P)</f>
        <v>INPUT-ND</v>
      </c>
      <c r="F54" s="1279">
        <v>0.05</v>
      </c>
      <c r="H54" s="1353"/>
      <c r="I54" s="1353"/>
      <c r="J54" s="1353"/>
      <c r="K54" s="1353"/>
      <c r="L54" s="1352">
        <f>_xlfn.XLOOKUP(D54,'[4]Section A - Public Patients'!$T:$T,'[4]Section A - Public Patients'!$K:$K)</f>
        <v>2063.6</v>
      </c>
      <c r="M54" s="1353">
        <f t="shared" si="3"/>
        <v>2133.75</v>
      </c>
      <c r="N54" s="1353">
        <f t="shared" si="4"/>
        <v>2133.75</v>
      </c>
      <c r="O54" s="1353" t="str">
        <f t="shared" si="5"/>
        <v>-</v>
      </c>
      <c r="P54" s="1353" t="str">
        <f t="shared" si="6"/>
        <v>-</v>
      </c>
      <c r="Q54" s="1353" t="str">
        <f t="shared" si="7"/>
        <v>-</v>
      </c>
      <c r="R54" s="1353" t="str">
        <f t="shared" si="8"/>
        <v>-</v>
      </c>
      <c r="S54" s="1353" t="str">
        <f t="shared" si="9"/>
        <v>-</v>
      </c>
      <c r="T54" s="1354" t="str">
        <f t="shared" si="10"/>
        <v>-</v>
      </c>
      <c r="U54" s="1288" t="s">
        <v>6089</v>
      </c>
    </row>
    <row r="55" spans="1:21" x14ac:dyDescent="0.25">
      <c r="B55" s="1351" t="str">
        <f>_xlfn.XLOOKUP(D55,unique_list!F:F,unique_list!C:C)</f>
        <v>GPEDDLS</v>
      </c>
      <c r="C55" s="1279">
        <f>_xlfn.XLOOKUP(D55,unique_list!F:F,unique_list!E:E)</f>
        <v>90008397</v>
      </c>
      <c r="D55" s="1279" t="s">
        <v>4397</v>
      </c>
      <c r="E55" s="1279" t="str">
        <f>_xlfn.XLOOKUP(D55,unique_list!F:F,unique_list!P:P)</f>
        <v>INPUT-ND</v>
      </c>
      <c r="F55" s="1279">
        <v>0.05</v>
      </c>
      <c r="H55" s="1353"/>
      <c r="I55" s="1353"/>
      <c r="J55" s="1353"/>
      <c r="K55" s="1353"/>
      <c r="L55" s="1352">
        <f>_xlfn.XLOOKUP(D55,'[4]Section A - Public Patients'!$T:$T,'[4]Section A - Public Patients'!$K:$K)</f>
        <v>1206.0999999999999</v>
      </c>
      <c r="M55" s="1353">
        <f t="shared" si="3"/>
        <v>1247.1000000000001</v>
      </c>
      <c r="N55" s="1353">
        <f t="shared" si="4"/>
        <v>1247.1000000000001</v>
      </c>
      <c r="O55" s="1353" t="str">
        <f t="shared" si="5"/>
        <v>-</v>
      </c>
      <c r="P55" s="1353" t="str">
        <f t="shared" si="6"/>
        <v>-</v>
      </c>
      <c r="Q55" s="1353" t="str">
        <f t="shared" si="7"/>
        <v>-</v>
      </c>
      <c r="R55" s="1353" t="str">
        <f t="shared" si="8"/>
        <v>-</v>
      </c>
      <c r="S55" s="1353" t="str">
        <f t="shared" si="9"/>
        <v>-</v>
      </c>
      <c r="T55" s="1354" t="str">
        <f t="shared" si="10"/>
        <v>-</v>
      </c>
      <c r="U55" s="1288" t="s">
        <v>6089</v>
      </c>
    </row>
    <row r="56" spans="1:21" x14ac:dyDescent="0.25">
      <c r="B56" s="1351"/>
      <c r="H56" s="1353"/>
      <c r="I56" s="1353"/>
      <c r="J56" s="1353"/>
      <c r="K56" s="1353"/>
      <c r="L56" s="1353"/>
      <c r="M56" s="1353"/>
      <c r="N56" s="1353"/>
      <c r="O56" s="1353"/>
      <c r="P56" s="1353"/>
      <c r="Q56" s="1353"/>
      <c r="R56" s="1353"/>
      <c r="S56" s="1353"/>
      <c r="T56" s="1354"/>
    </row>
    <row r="57" spans="1:21" x14ac:dyDescent="0.25">
      <c r="B57" s="1351"/>
      <c r="H57" s="1353"/>
      <c r="I57" s="1353"/>
      <c r="J57" s="1353"/>
      <c r="K57" s="1353"/>
      <c r="L57" s="1353"/>
      <c r="M57" s="1353"/>
      <c r="N57" s="1353"/>
      <c r="O57" s="1353"/>
      <c r="P57" s="1353"/>
      <c r="Q57" s="1353"/>
      <c r="R57" s="1353"/>
      <c r="S57" s="1353"/>
      <c r="T57" s="1354"/>
    </row>
    <row r="58" spans="1:21" x14ac:dyDescent="0.25">
      <c r="B58" s="1351"/>
      <c r="H58" s="1353"/>
      <c r="I58" s="1353"/>
      <c r="J58" s="1353"/>
      <c r="K58" s="1353"/>
      <c r="L58" s="1353"/>
      <c r="M58" s="1353"/>
      <c r="N58" s="1353"/>
      <c r="O58" s="1353"/>
      <c r="P58" s="1353"/>
      <c r="Q58" s="1353"/>
      <c r="R58" s="1353"/>
      <c r="S58" s="1353"/>
      <c r="T58" s="1354"/>
    </row>
    <row r="59" spans="1:21" x14ac:dyDescent="0.25">
      <c r="B59" s="1351"/>
      <c r="H59" s="1353"/>
      <c r="I59" s="1353"/>
      <c r="J59" s="1353"/>
      <c r="K59" s="1353"/>
      <c r="L59" s="1353"/>
      <c r="M59" s="1353"/>
      <c r="N59" s="1353"/>
      <c r="O59" s="1353"/>
      <c r="P59" s="1353"/>
      <c r="Q59" s="1353"/>
      <c r="R59" s="1353"/>
      <c r="S59" s="1353"/>
      <c r="T59" s="1354"/>
    </row>
    <row r="60" spans="1:21" x14ac:dyDescent="0.25">
      <c r="B60" s="1351"/>
      <c r="H60" s="1353"/>
      <c r="I60" s="1353"/>
      <c r="J60" s="1353"/>
      <c r="K60" s="1353"/>
      <c r="L60" s="1353"/>
      <c r="M60" s="1353"/>
      <c r="N60" s="1353"/>
      <c r="O60" s="1353"/>
      <c r="P60" s="1353"/>
      <c r="Q60" s="1353"/>
      <c r="R60" s="1353"/>
      <c r="S60" s="1353"/>
      <c r="T60" s="1354"/>
    </row>
    <row r="61" spans="1:21" x14ac:dyDescent="0.25">
      <c r="A61" s="1288" t="s">
        <v>6038</v>
      </c>
      <c r="B61" s="1355"/>
      <c r="C61" s="1356"/>
      <c r="D61" s="1356"/>
      <c r="E61" s="1356"/>
      <c r="F61" s="1356"/>
      <c r="G61" s="1356"/>
      <c r="H61" s="1357"/>
      <c r="I61" s="1357"/>
      <c r="J61" s="1357"/>
      <c r="K61" s="1357"/>
      <c r="L61" s="1357"/>
      <c r="M61" s="1357"/>
      <c r="N61" s="1357"/>
      <c r="O61" s="1357"/>
      <c r="P61" s="1357"/>
      <c r="Q61" s="1357"/>
      <c r="R61" s="1357"/>
      <c r="S61" s="1357"/>
      <c r="T61" s="1358"/>
    </row>
    <row r="62" spans="1:21" x14ac:dyDescent="0.25">
      <c r="H62" s="1405"/>
      <c r="I62" s="1359"/>
      <c r="J62" s="1359"/>
      <c r="K62" s="1359"/>
      <c r="L62" s="1359"/>
      <c r="M62" s="1359"/>
      <c r="N62" s="1359"/>
      <c r="O62" s="1359"/>
      <c r="P62" s="1359"/>
      <c r="Q62" s="1359"/>
      <c r="R62" s="1359"/>
      <c r="S62" s="1359"/>
      <c r="T62" s="1359"/>
    </row>
    <row r="63" spans="1:21" x14ac:dyDescent="0.25">
      <c r="H63" s="1411">
        <f>G15*(1+H$4)</f>
        <v>1019.4749999999999</v>
      </c>
      <c r="I63" s="1406" t="s">
        <v>6087</v>
      </c>
      <c r="J63" s="1406"/>
      <c r="K63" s="1406"/>
      <c r="L63" s="1406"/>
      <c r="M63" s="1406"/>
      <c r="N63" s="1359"/>
      <c r="O63" s="1359"/>
      <c r="P63" s="1359"/>
      <c r="Q63" s="1359"/>
      <c r="R63" s="1359"/>
      <c r="S63" s="1359"/>
      <c r="T63" s="1359"/>
    </row>
    <row r="64" spans="1:21" x14ac:dyDescent="0.25">
      <c r="H64" s="1412">
        <f>MROUND(H63,0.05)</f>
        <v>1019.45</v>
      </c>
      <c r="I64" s="1359"/>
      <c r="J64" s="1359"/>
      <c r="K64" s="1359"/>
      <c r="L64" s="1359"/>
      <c r="M64" s="1359"/>
      <c r="N64" s="1359"/>
      <c r="O64" s="1359"/>
      <c r="P64" s="1359"/>
      <c r="Q64" s="1359"/>
      <c r="R64" s="1359"/>
      <c r="S64" s="1359"/>
      <c r="T64" s="1359"/>
    </row>
    <row r="65" spans="8:20" x14ac:dyDescent="0.25">
      <c r="H65" s="1359"/>
      <c r="I65" s="1359"/>
      <c r="J65" s="1359"/>
      <c r="K65" s="1359"/>
      <c r="L65" s="1359"/>
      <c r="M65" s="1359"/>
      <c r="N65" s="1359"/>
      <c r="O65" s="1359"/>
      <c r="P65" s="1359"/>
      <c r="Q65" s="1359"/>
      <c r="R65" s="1359"/>
      <c r="S65" s="1359"/>
      <c r="T65" s="1359"/>
    </row>
    <row r="66" spans="8:20" x14ac:dyDescent="0.25">
      <c r="H66" s="1359"/>
      <c r="I66" s="1359"/>
      <c r="J66" s="1359"/>
      <c r="K66" s="1359"/>
      <c r="L66" s="1359"/>
      <c r="M66" s="1359"/>
      <c r="N66" s="1359"/>
      <c r="O66" s="1359"/>
      <c r="P66" s="1359"/>
      <c r="Q66" s="1359"/>
      <c r="R66" s="1359"/>
      <c r="S66" s="1359"/>
      <c r="T66" s="1359"/>
    </row>
    <row r="67" spans="8:20" x14ac:dyDescent="0.25">
      <c r="H67" s="1359"/>
      <c r="I67" s="1359"/>
      <c r="J67" s="1359"/>
      <c r="K67" s="1359"/>
      <c r="L67" s="1359"/>
      <c r="M67" s="1359"/>
      <c r="N67" s="1359"/>
      <c r="O67" s="1359"/>
      <c r="P67" s="1359"/>
      <c r="Q67" s="1359"/>
      <c r="R67" s="1359"/>
      <c r="S67" s="1359"/>
      <c r="T67" s="1359"/>
    </row>
    <row r="68" spans="8:20" x14ac:dyDescent="0.25">
      <c r="H68" s="1359"/>
      <c r="I68" s="1359"/>
      <c r="J68" s="1359"/>
      <c r="K68" s="1359"/>
      <c r="L68" s="1359"/>
      <c r="M68" s="1359"/>
      <c r="N68" s="1359"/>
      <c r="O68" s="1359"/>
      <c r="P68" s="1359"/>
      <c r="Q68" s="1359"/>
      <c r="R68" s="1359"/>
      <c r="S68" s="1359"/>
      <c r="T68" s="1359"/>
    </row>
    <row r="69" spans="8:20" x14ac:dyDescent="0.25">
      <c r="H69" s="1359"/>
      <c r="I69" s="1359"/>
      <c r="J69" s="1359"/>
      <c r="K69" s="1359"/>
      <c r="L69" s="1359"/>
      <c r="M69" s="1359"/>
      <c r="N69" s="1359"/>
      <c r="O69" s="1359"/>
      <c r="P69" s="1359"/>
      <c r="Q69" s="1359"/>
      <c r="R69" s="1359"/>
      <c r="S69" s="1359"/>
      <c r="T69" s="1359"/>
    </row>
    <row r="70" spans="8:20" x14ac:dyDescent="0.25">
      <c r="H70" s="1359"/>
      <c r="I70" s="1359"/>
      <c r="J70" s="1359"/>
      <c r="K70" s="1359"/>
      <c r="L70" s="1359"/>
      <c r="M70" s="1359"/>
      <c r="N70" s="1359"/>
      <c r="O70" s="1359"/>
      <c r="P70" s="1359"/>
      <c r="Q70" s="1359"/>
      <c r="R70" s="1359"/>
      <c r="S70" s="1359"/>
      <c r="T70" s="1359"/>
    </row>
    <row r="71" spans="8:20" x14ac:dyDescent="0.25">
      <c r="H71" s="1359"/>
      <c r="I71" s="1359"/>
      <c r="J71" s="1359"/>
      <c r="K71" s="1359"/>
      <c r="L71" s="1359"/>
      <c r="M71" s="1359"/>
      <c r="N71" s="1359"/>
      <c r="O71" s="1359"/>
      <c r="P71" s="1359"/>
      <c r="Q71" s="1359"/>
      <c r="R71" s="1359"/>
      <c r="S71" s="1359"/>
      <c r="T71" s="1359"/>
    </row>
    <row r="72" spans="8:20" x14ac:dyDescent="0.25">
      <c r="H72" s="1359"/>
      <c r="I72" s="1359"/>
      <c r="J72" s="1359"/>
      <c r="K72" s="1359"/>
      <c r="L72" s="1359"/>
      <c r="M72" s="1359"/>
      <c r="N72" s="1359"/>
      <c r="O72" s="1359"/>
      <c r="P72" s="1359"/>
      <c r="Q72" s="1359"/>
      <c r="R72" s="1359"/>
      <c r="S72" s="1359"/>
      <c r="T72" s="1359"/>
    </row>
    <row r="73" spans="8:20" x14ac:dyDescent="0.25">
      <c r="H73" s="1359"/>
      <c r="I73" s="1359"/>
      <c r="J73" s="1359"/>
      <c r="K73" s="1359"/>
      <c r="L73" s="1359"/>
      <c r="M73" s="1359"/>
      <c r="N73" s="1359"/>
      <c r="O73" s="1359"/>
      <c r="P73" s="1359"/>
      <c r="Q73" s="1359"/>
      <c r="R73" s="1359"/>
      <c r="S73" s="1359"/>
      <c r="T73" s="1359"/>
    </row>
    <row r="74" spans="8:20" x14ac:dyDescent="0.25">
      <c r="H74" s="1359"/>
      <c r="I74" s="1359"/>
      <c r="J74" s="1359"/>
      <c r="K74" s="1359"/>
      <c r="L74" s="1359"/>
      <c r="M74" s="1359"/>
      <c r="N74" s="1359"/>
      <c r="O74" s="1359"/>
      <c r="P74" s="1359"/>
      <c r="Q74" s="1359"/>
      <c r="R74" s="1359"/>
      <c r="S74" s="1359"/>
      <c r="T74" s="1359"/>
    </row>
    <row r="75" spans="8:20" x14ac:dyDescent="0.25">
      <c r="H75" s="1359"/>
      <c r="I75" s="1359"/>
      <c r="J75" s="1359"/>
      <c r="K75" s="1359"/>
      <c r="L75" s="1359"/>
      <c r="M75" s="1359"/>
      <c r="N75" s="1359"/>
      <c r="O75" s="1359"/>
      <c r="P75" s="1359"/>
      <c r="Q75" s="1359"/>
      <c r="R75" s="1359"/>
      <c r="S75" s="1359"/>
      <c r="T75" s="1359"/>
    </row>
    <row r="76" spans="8:20" x14ac:dyDescent="0.25">
      <c r="H76" s="1359"/>
      <c r="I76" s="1359"/>
      <c r="J76" s="1359"/>
      <c r="K76" s="1359"/>
      <c r="L76" s="1359"/>
      <c r="M76" s="1359"/>
      <c r="N76" s="1359"/>
      <c r="O76" s="1359"/>
      <c r="P76" s="1359"/>
      <c r="Q76" s="1359"/>
      <c r="R76" s="1359"/>
      <c r="S76" s="1359"/>
      <c r="T76" s="1359"/>
    </row>
    <row r="77" spans="8:20" x14ac:dyDescent="0.25">
      <c r="H77" s="1359"/>
      <c r="I77" s="1359"/>
      <c r="J77" s="1359"/>
      <c r="K77" s="1359"/>
      <c r="L77" s="1359"/>
      <c r="M77" s="1359"/>
      <c r="N77" s="1359"/>
      <c r="O77" s="1359"/>
      <c r="P77" s="1359"/>
      <c r="Q77" s="1359"/>
      <c r="R77" s="1359"/>
      <c r="S77" s="1359"/>
      <c r="T77" s="1359"/>
    </row>
    <row r="78" spans="8:20" x14ac:dyDescent="0.25">
      <c r="H78" s="1359"/>
      <c r="I78" s="1359"/>
      <c r="J78" s="1359"/>
      <c r="K78" s="1359"/>
      <c r="L78" s="1359"/>
      <c r="M78" s="1359"/>
      <c r="N78" s="1359"/>
      <c r="O78" s="1359"/>
      <c r="P78" s="1359"/>
      <c r="Q78" s="1359"/>
      <c r="R78" s="1359"/>
      <c r="S78" s="1359"/>
      <c r="T78" s="1359"/>
    </row>
    <row r="79" spans="8:20" x14ac:dyDescent="0.25">
      <c r="H79" s="1359"/>
      <c r="I79" s="1359"/>
      <c r="J79" s="1359"/>
      <c r="K79" s="1359"/>
      <c r="L79" s="1359"/>
      <c r="M79" s="1359"/>
      <c r="N79" s="1359"/>
      <c r="O79" s="1359"/>
      <c r="P79" s="1359"/>
      <c r="Q79" s="1359"/>
      <c r="R79" s="1359"/>
      <c r="S79" s="1359"/>
      <c r="T79" s="1359"/>
    </row>
    <row r="80" spans="8:20" x14ac:dyDescent="0.25">
      <c r="H80" s="1359"/>
      <c r="I80" s="1359"/>
      <c r="J80" s="1359"/>
      <c r="K80" s="1359"/>
      <c r="L80" s="1359"/>
      <c r="M80" s="1359"/>
      <c r="N80" s="1359"/>
      <c r="O80" s="1359"/>
      <c r="P80" s="1359"/>
      <c r="Q80" s="1359"/>
      <c r="R80" s="1359"/>
      <c r="S80" s="1359"/>
      <c r="T80" s="1359"/>
    </row>
    <row r="81" spans="8:20" x14ac:dyDescent="0.25">
      <c r="H81" s="1359"/>
      <c r="I81" s="1359"/>
      <c r="J81" s="1359"/>
      <c r="K81" s="1359"/>
      <c r="L81" s="1359"/>
      <c r="M81" s="1359"/>
      <c r="N81" s="1359"/>
      <c r="O81" s="1359"/>
      <c r="P81" s="1359"/>
      <c r="Q81" s="1359"/>
      <c r="R81" s="1359"/>
      <c r="S81" s="1359"/>
      <c r="T81" s="1359"/>
    </row>
    <row r="82" spans="8:20" x14ac:dyDescent="0.25">
      <c r="H82" s="1359"/>
      <c r="I82" s="1359"/>
      <c r="J82" s="1359"/>
      <c r="K82" s="1359"/>
      <c r="L82" s="1359"/>
      <c r="M82" s="1359"/>
      <c r="N82" s="1359"/>
      <c r="O82" s="1359"/>
      <c r="P82" s="1359"/>
      <c r="Q82" s="1359"/>
      <c r="R82" s="1359"/>
      <c r="S82" s="1359"/>
      <c r="T82" s="1359"/>
    </row>
    <row r="83" spans="8:20" x14ac:dyDescent="0.25">
      <c r="H83" s="1359"/>
      <c r="I83" s="1359"/>
      <c r="J83" s="1359"/>
      <c r="K83" s="1359"/>
      <c r="L83" s="1359"/>
      <c r="M83" s="1359"/>
      <c r="N83" s="1359"/>
      <c r="O83" s="1359"/>
      <c r="P83" s="1359"/>
      <c r="Q83" s="1359"/>
      <c r="R83" s="1359"/>
      <c r="S83" s="1359"/>
      <c r="T83" s="1359"/>
    </row>
    <row r="84" spans="8:20" x14ac:dyDescent="0.25">
      <c r="H84" s="1359"/>
      <c r="I84" s="1359"/>
      <c r="J84" s="1359"/>
      <c r="K84" s="1359"/>
      <c r="L84" s="1359"/>
      <c r="M84" s="1359"/>
      <c r="N84" s="1359"/>
      <c r="O84" s="1359"/>
      <c r="P84" s="1359"/>
      <c r="Q84" s="1359"/>
      <c r="R84" s="1359"/>
      <c r="S84" s="1359"/>
      <c r="T84" s="1359"/>
    </row>
    <row r="85" spans="8:20" x14ac:dyDescent="0.25">
      <c r="H85" s="1359"/>
      <c r="I85" s="1359"/>
      <c r="J85" s="1359"/>
      <c r="K85" s="1359"/>
      <c r="L85" s="1359"/>
      <c r="M85" s="1359"/>
      <c r="N85" s="1359"/>
      <c r="O85" s="1359"/>
      <c r="P85" s="1359"/>
      <c r="Q85" s="1359"/>
      <c r="R85" s="1359"/>
      <c r="S85" s="1359"/>
      <c r="T85" s="1359"/>
    </row>
    <row r="86" spans="8:20" x14ac:dyDescent="0.25">
      <c r="H86" s="1359"/>
      <c r="I86" s="1359"/>
      <c r="J86" s="1359"/>
      <c r="K86" s="1359"/>
      <c r="L86" s="1359"/>
      <c r="M86" s="1359"/>
      <c r="N86" s="1359"/>
      <c r="O86" s="1359"/>
      <c r="P86" s="1359"/>
      <c r="Q86" s="1359"/>
      <c r="R86" s="1359"/>
      <c r="S86" s="1359"/>
      <c r="T86" s="1359"/>
    </row>
    <row r="87" spans="8:20" x14ac:dyDescent="0.25">
      <c r="H87" s="1359"/>
      <c r="I87" s="1359"/>
      <c r="J87" s="1359"/>
      <c r="K87" s="1359"/>
      <c r="L87" s="1359"/>
      <c r="M87" s="1359"/>
      <c r="N87" s="1359"/>
      <c r="O87" s="1359"/>
      <c r="P87" s="1359"/>
      <c r="Q87" s="1359"/>
      <c r="R87" s="1359"/>
      <c r="S87" s="1359"/>
      <c r="T87" s="1359"/>
    </row>
    <row r="88" spans="8:20" x14ac:dyDescent="0.25">
      <c r="H88" s="1359"/>
      <c r="I88" s="1359"/>
      <c r="J88" s="1359"/>
      <c r="K88" s="1359"/>
      <c r="L88" s="1359"/>
      <c r="M88" s="1359"/>
      <c r="N88" s="1359"/>
      <c r="O88" s="1359"/>
      <c r="P88" s="1359"/>
      <c r="Q88" s="1359"/>
      <c r="R88" s="1359"/>
      <c r="S88" s="1359"/>
      <c r="T88" s="1359"/>
    </row>
    <row r="89" spans="8:20" x14ac:dyDescent="0.25">
      <c r="H89" s="1359"/>
      <c r="I89" s="1359"/>
      <c r="J89" s="1359"/>
      <c r="K89" s="1359"/>
      <c r="L89" s="1359"/>
      <c r="M89" s="1359"/>
      <c r="N89" s="1359"/>
      <c r="O89" s="1359"/>
      <c r="P89" s="1359"/>
      <c r="Q89" s="1359"/>
      <c r="R89" s="1359"/>
      <c r="S89" s="1359"/>
      <c r="T89" s="1359"/>
    </row>
    <row r="90" spans="8:20" x14ac:dyDescent="0.25">
      <c r="H90" s="1359"/>
      <c r="I90" s="1359"/>
      <c r="J90" s="1359"/>
      <c r="K90" s="1359"/>
      <c r="L90" s="1359"/>
      <c r="M90" s="1359"/>
      <c r="N90" s="1359"/>
      <c r="O90" s="1359"/>
      <c r="P90" s="1359"/>
      <c r="Q90" s="1359"/>
      <c r="R90" s="1359"/>
      <c r="S90" s="1359"/>
      <c r="T90" s="1359"/>
    </row>
    <row r="91" spans="8:20" x14ac:dyDescent="0.25">
      <c r="H91" s="1359"/>
      <c r="I91" s="1359"/>
      <c r="J91" s="1359"/>
      <c r="K91" s="1359"/>
      <c r="L91" s="1359"/>
      <c r="M91" s="1359"/>
      <c r="N91" s="1359"/>
      <c r="O91" s="1359"/>
      <c r="P91" s="1359"/>
      <c r="Q91" s="1359"/>
      <c r="R91" s="1359"/>
      <c r="S91" s="1359"/>
      <c r="T91" s="1359"/>
    </row>
    <row r="92" spans="8:20" x14ac:dyDescent="0.25">
      <c r="H92" s="1359"/>
      <c r="I92" s="1359"/>
      <c r="J92" s="1359"/>
      <c r="K92" s="1359"/>
      <c r="L92" s="1359"/>
      <c r="M92" s="1359"/>
      <c r="N92" s="1359"/>
      <c r="O92" s="1359"/>
      <c r="P92" s="1359"/>
      <c r="Q92" s="1359"/>
      <c r="R92" s="1359"/>
      <c r="S92" s="1359"/>
      <c r="T92" s="1359"/>
    </row>
    <row r="93" spans="8:20" x14ac:dyDescent="0.25">
      <c r="H93" s="1359"/>
      <c r="I93" s="1359"/>
      <c r="J93" s="1359"/>
      <c r="K93" s="1359"/>
      <c r="L93" s="1359"/>
      <c r="M93" s="1359"/>
      <c r="N93" s="1359"/>
      <c r="O93" s="1359"/>
      <c r="P93" s="1359"/>
      <c r="Q93" s="1359"/>
      <c r="R93" s="1359"/>
      <c r="S93" s="1359"/>
      <c r="T93" s="1359"/>
    </row>
    <row r="94" spans="8:20" x14ac:dyDescent="0.25">
      <c r="H94" s="1359"/>
      <c r="I94" s="1359"/>
      <c r="J94" s="1359"/>
      <c r="K94" s="1359"/>
      <c r="L94" s="1359"/>
      <c r="M94" s="1359"/>
      <c r="N94" s="1359"/>
      <c r="O94" s="1359"/>
      <c r="P94" s="1359"/>
      <c r="Q94" s="1359"/>
      <c r="R94" s="1359"/>
      <c r="S94" s="1359"/>
      <c r="T94" s="1359"/>
    </row>
    <row r="95" spans="8:20" x14ac:dyDescent="0.25">
      <c r="H95" s="1359"/>
      <c r="I95" s="1359"/>
      <c r="J95" s="1359"/>
      <c r="K95" s="1359"/>
      <c r="L95" s="1359"/>
      <c r="M95" s="1359"/>
      <c r="N95" s="1359"/>
      <c r="O95" s="1359"/>
      <c r="P95" s="1359"/>
      <c r="Q95" s="1359"/>
      <c r="R95" s="1359"/>
      <c r="S95" s="1359"/>
      <c r="T95" s="1359"/>
    </row>
    <row r="96" spans="8:20" x14ac:dyDescent="0.25">
      <c r="H96" s="1359"/>
      <c r="I96" s="1359"/>
      <c r="J96" s="1359"/>
      <c r="K96" s="1359"/>
      <c r="L96" s="1359"/>
      <c r="M96" s="1359"/>
      <c r="N96" s="1359"/>
      <c r="O96" s="1359"/>
      <c r="P96" s="1359"/>
      <c r="Q96" s="1359"/>
      <c r="R96" s="1359"/>
      <c r="S96" s="1359"/>
      <c r="T96" s="1359"/>
    </row>
    <row r="97" spans="8:20" x14ac:dyDescent="0.25">
      <c r="H97" s="1359"/>
      <c r="I97" s="1359"/>
      <c r="J97" s="1359"/>
      <c r="K97" s="1359"/>
      <c r="L97" s="1359"/>
      <c r="M97" s="1359"/>
      <c r="N97" s="1359"/>
      <c r="O97" s="1359"/>
      <c r="P97" s="1359"/>
      <c r="Q97" s="1359"/>
      <c r="R97" s="1359"/>
      <c r="S97" s="1359"/>
      <c r="T97" s="1359"/>
    </row>
    <row r="98" spans="8:20" x14ac:dyDescent="0.25">
      <c r="H98" s="1359"/>
      <c r="I98" s="1359"/>
      <c r="J98" s="1359"/>
      <c r="K98" s="1359"/>
      <c r="L98" s="1359"/>
      <c r="M98" s="1359"/>
      <c r="N98" s="1359"/>
      <c r="O98" s="1359"/>
      <c r="P98" s="1359"/>
      <c r="Q98" s="1359"/>
      <c r="R98" s="1359"/>
      <c r="S98" s="1359"/>
      <c r="T98" s="1359"/>
    </row>
    <row r="99" spans="8:20" x14ac:dyDescent="0.25">
      <c r="H99" s="1359"/>
      <c r="I99" s="1359"/>
      <c r="J99" s="1359"/>
      <c r="K99" s="1359"/>
      <c r="L99" s="1359"/>
      <c r="M99" s="1359"/>
      <c r="N99" s="1359"/>
      <c r="O99" s="1359"/>
      <c r="P99" s="1359"/>
      <c r="Q99" s="1359"/>
      <c r="R99" s="1359"/>
      <c r="S99" s="1359"/>
      <c r="T99" s="1359"/>
    </row>
    <row r="100" spans="8:20" x14ac:dyDescent="0.25">
      <c r="H100" s="1359"/>
      <c r="I100" s="1359"/>
      <c r="J100" s="1359"/>
      <c r="K100" s="1359"/>
      <c r="L100" s="1359"/>
      <c r="M100" s="1359"/>
      <c r="N100" s="1359"/>
      <c r="O100" s="1359"/>
      <c r="P100" s="1359"/>
      <c r="Q100" s="1359"/>
      <c r="R100" s="1359"/>
      <c r="S100" s="1359"/>
      <c r="T100" s="1359"/>
    </row>
    <row r="101" spans="8:20" x14ac:dyDescent="0.25">
      <c r="H101" s="1359"/>
      <c r="I101" s="1359"/>
      <c r="J101" s="1359"/>
      <c r="K101" s="1359"/>
      <c r="L101" s="1359"/>
      <c r="M101" s="1359"/>
      <c r="N101" s="1359"/>
      <c r="O101" s="1359"/>
      <c r="P101" s="1359"/>
      <c r="Q101" s="1359"/>
      <c r="R101" s="1359"/>
      <c r="S101" s="1359"/>
      <c r="T101" s="1359"/>
    </row>
    <row r="102" spans="8:20" x14ac:dyDescent="0.25">
      <c r="H102" s="1359"/>
      <c r="I102" s="1359"/>
      <c r="J102" s="1359"/>
      <c r="K102" s="1359"/>
      <c r="L102" s="1359"/>
      <c r="M102" s="1359"/>
      <c r="N102" s="1359"/>
      <c r="O102" s="1359"/>
      <c r="P102" s="1359"/>
      <c r="Q102" s="1359"/>
      <c r="R102" s="1359"/>
      <c r="S102" s="1359"/>
      <c r="T102" s="1359"/>
    </row>
    <row r="103" spans="8:20" x14ac:dyDescent="0.25">
      <c r="H103" s="1359"/>
      <c r="I103" s="1359"/>
      <c r="J103" s="1359"/>
      <c r="K103" s="1359"/>
      <c r="L103" s="1359"/>
      <c r="M103" s="1359"/>
      <c r="N103" s="1359"/>
      <c r="O103" s="1359"/>
      <c r="P103" s="1359"/>
      <c r="Q103" s="1359"/>
      <c r="R103" s="1359"/>
      <c r="S103" s="1359"/>
      <c r="T103" s="1359"/>
    </row>
    <row r="104" spans="8:20" x14ac:dyDescent="0.25">
      <c r="H104" s="1359"/>
      <c r="I104" s="1359"/>
      <c r="J104" s="1359"/>
      <c r="K104" s="1359"/>
      <c r="L104" s="1359"/>
      <c r="M104" s="1359"/>
      <c r="N104" s="1359"/>
      <c r="O104" s="1359"/>
      <c r="P104" s="1359"/>
      <c r="Q104" s="1359"/>
      <c r="R104" s="1359"/>
      <c r="S104" s="1359"/>
      <c r="T104" s="1359"/>
    </row>
    <row r="105" spans="8:20" x14ac:dyDescent="0.25">
      <c r="H105" s="1359"/>
      <c r="I105" s="1359"/>
      <c r="J105" s="1359"/>
      <c r="K105" s="1359"/>
      <c r="L105" s="1359"/>
      <c r="M105" s="1359"/>
      <c r="N105" s="1359"/>
      <c r="O105" s="1359"/>
      <c r="P105" s="1359"/>
      <c r="Q105" s="1359"/>
      <c r="R105" s="1359"/>
      <c r="S105" s="1359"/>
      <c r="T105" s="1359"/>
    </row>
    <row r="106" spans="8:20" x14ac:dyDescent="0.25">
      <c r="H106" s="1359"/>
      <c r="I106" s="1359"/>
      <c r="J106" s="1359"/>
      <c r="K106" s="1359"/>
      <c r="L106" s="1359"/>
      <c r="M106" s="1359"/>
      <c r="N106" s="1359"/>
      <c r="O106" s="1359"/>
      <c r="P106" s="1359"/>
      <c r="Q106" s="1359"/>
      <c r="R106" s="1359"/>
      <c r="S106" s="1359"/>
      <c r="T106" s="1359"/>
    </row>
    <row r="107" spans="8:20" x14ac:dyDescent="0.25">
      <c r="H107" s="1359"/>
      <c r="I107" s="1359"/>
      <c r="J107" s="1359"/>
      <c r="K107" s="1359"/>
      <c r="L107" s="1359"/>
      <c r="M107" s="1359"/>
      <c r="N107" s="1359"/>
      <c r="O107" s="1359"/>
      <c r="P107" s="1359"/>
      <c r="Q107" s="1359"/>
      <c r="R107" s="1359"/>
      <c r="S107" s="1359"/>
      <c r="T107" s="1359"/>
    </row>
    <row r="108" spans="8:20" x14ac:dyDescent="0.25">
      <c r="H108" s="1359"/>
      <c r="I108" s="1359"/>
      <c r="J108" s="1359"/>
      <c r="K108" s="1359"/>
      <c r="L108" s="1359"/>
      <c r="M108" s="1359"/>
      <c r="N108" s="1359"/>
      <c r="O108" s="1359"/>
      <c r="P108" s="1359"/>
      <c r="Q108" s="1359"/>
      <c r="R108" s="1359"/>
      <c r="S108" s="1359"/>
      <c r="T108" s="1359"/>
    </row>
    <row r="109" spans="8:20" x14ac:dyDescent="0.25">
      <c r="H109" s="1359"/>
      <c r="I109" s="1359"/>
      <c r="J109" s="1359"/>
      <c r="K109" s="1359"/>
      <c r="L109" s="1359"/>
      <c r="M109" s="1359"/>
      <c r="N109" s="1359"/>
      <c r="O109" s="1359"/>
      <c r="P109" s="1359"/>
      <c r="Q109" s="1359"/>
      <c r="R109" s="1359"/>
      <c r="S109" s="1359"/>
      <c r="T109" s="1359"/>
    </row>
    <row r="110" spans="8:20" x14ac:dyDescent="0.25">
      <c r="H110" s="1359"/>
      <c r="I110" s="1359"/>
      <c r="J110" s="1359"/>
      <c r="K110" s="1359"/>
      <c r="L110" s="1359"/>
      <c r="M110" s="1359"/>
      <c r="N110" s="1359"/>
      <c r="O110" s="1359"/>
      <c r="P110" s="1359"/>
      <c r="Q110" s="1359"/>
      <c r="R110" s="1359"/>
      <c r="S110" s="1359"/>
      <c r="T110" s="1359"/>
    </row>
    <row r="111" spans="8:20" x14ac:dyDescent="0.25">
      <c r="H111" s="1359"/>
      <c r="I111" s="1359"/>
      <c r="J111" s="1359"/>
      <c r="K111" s="1359"/>
      <c r="L111" s="1359"/>
      <c r="M111" s="1359"/>
      <c r="N111" s="1359"/>
      <c r="O111" s="1359"/>
      <c r="P111" s="1359"/>
      <c r="Q111" s="1359"/>
      <c r="R111" s="1359"/>
      <c r="S111" s="1359"/>
      <c r="T111" s="1359"/>
    </row>
    <row r="112" spans="8:20" x14ac:dyDescent="0.25">
      <c r="H112" s="1359"/>
      <c r="I112" s="1359"/>
      <c r="J112" s="1359"/>
      <c r="K112" s="1359"/>
      <c r="L112" s="1359"/>
      <c r="M112" s="1359"/>
      <c r="N112" s="1359"/>
      <c r="O112" s="1359"/>
      <c r="P112" s="1359"/>
      <c r="Q112" s="1359"/>
      <c r="R112" s="1359"/>
      <c r="S112" s="1359"/>
      <c r="T112" s="1359"/>
    </row>
    <row r="113" spans="8:20" x14ac:dyDescent="0.25">
      <c r="H113" s="1359"/>
      <c r="I113" s="1359"/>
      <c r="J113" s="1359"/>
      <c r="K113" s="1359"/>
      <c r="L113" s="1359"/>
      <c r="M113" s="1359"/>
      <c r="N113" s="1359"/>
      <c r="O113" s="1359"/>
      <c r="P113" s="1359"/>
      <c r="Q113" s="1359"/>
      <c r="R113" s="1359"/>
      <c r="S113" s="1359"/>
      <c r="T113" s="1359"/>
    </row>
    <row r="114" spans="8:20" x14ac:dyDescent="0.25">
      <c r="H114" s="1359"/>
      <c r="I114" s="1359"/>
      <c r="J114" s="1359"/>
      <c r="K114" s="1359"/>
      <c r="L114" s="1359"/>
      <c r="M114" s="1359"/>
      <c r="N114" s="1359"/>
      <c r="O114" s="1359"/>
      <c r="P114" s="1359"/>
      <c r="Q114" s="1359"/>
      <c r="R114" s="1359"/>
      <c r="S114" s="1359"/>
      <c r="T114" s="1359"/>
    </row>
    <row r="115" spans="8:20" x14ac:dyDescent="0.25">
      <c r="H115" s="1359"/>
      <c r="I115" s="1359"/>
      <c r="J115" s="1359"/>
      <c r="K115" s="1359"/>
      <c r="L115" s="1359"/>
      <c r="M115" s="1359"/>
      <c r="N115" s="1359"/>
      <c r="O115" s="1359"/>
      <c r="P115" s="1359"/>
      <c r="Q115" s="1359"/>
      <c r="R115" s="1359"/>
      <c r="S115" s="1359"/>
      <c r="T115" s="1359"/>
    </row>
    <row r="116" spans="8:20" x14ac:dyDescent="0.25">
      <c r="H116" s="1359"/>
      <c r="I116" s="1359"/>
      <c r="J116" s="1359"/>
      <c r="K116" s="1359"/>
      <c r="L116" s="1359"/>
      <c r="M116" s="1359"/>
      <c r="N116" s="1359"/>
      <c r="O116" s="1359"/>
      <c r="P116" s="1359"/>
      <c r="Q116" s="1359"/>
      <c r="R116" s="1359"/>
      <c r="S116" s="1359"/>
      <c r="T116" s="1359"/>
    </row>
    <row r="117" spans="8:20" x14ac:dyDescent="0.25">
      <c r="H117" s="1359"/>
      <c r="I117" s="1359"/>
      <c r="J117" s="1359"/>
      <c r="K117" s="1359"/>
      <c r="L117" s="1359"/>
      <c r="M117" s="1359"/>
      <c r="N117" s="1359"/>
      <c r="O117" s="1359"/>
      <c r="P117" s="1359"/>
      <c r="Q117" s="1359"/>
      <c r="R117" s="1359"/>
      <c r="S117" s="1359"/>
      <c r="T117" s="1359"/>
    </row>
    <row r="118" spans="8:20" x14ac:dyDescent="0.25">
      <c r="H118" s="1359"/>
      <c r="I118" s="1359"/>
      <c r="J118" s="1359"/>
      <c r="K118" s="1359"/>
      <c r="L118" s="1359"/>
      <c r="M118" s="1359"/>
      <c r="N118" s="1359"/>
      <c r="O118" s="1359"/>
      <c r="P118" s="1359"/>
      <c r="Q118" s="1359"/>
      <c r="R118" s="1359"/>
      <c r="S118" s="1359"/>
      <c r="T118" s="1359"/>
    </row>
    <row r="119" spans="8:20" x14ac:dyDescent="0.25">
      <c r="H119" s="1359"/>
      <c r="I119" s="1359"/>
      <c r="J119" s="1359"/>
      <c r="K119" s="1359"/>
      <c r="L119" s="1359"/>
      <c r="M119" s="1359"/>
      <c r="N119" s="1359"/>
      <c r="O119" s="1359"/>
      <c r="P119" s="1359"/>
      <c r="Q119" s="1359"/>
      <c r="R119" s="1359"/>
      <c r="S119" s="1359"/>
      <c r="T119" s="1359"/>
    </row>
    <row r="120" spans="8:20" x14ac:dyDescent="0.25">
      <c r="H120" s="1359"/>
      <c r="I120" s="1359"/>
      <c r="J120" s="1359"/>
      <c r="K120" s="1359"/>
      <c r="L120" s="1359"/>
      <c r="M120" s="1359"/>
      <c r="N120" s="1359"/>
      <c r="O120" s="1359"/>
      <c r="P120" s="1359"/>
      <c r="Q120" s="1359"/>
      <c r="R120" s="1359"/>
      <c r="S120" s="1359"/>
      <c r="T120" s="1359"/>
    </row>
    <row r="121" spans="8:20" x14ac:dyDescent="0.25">
      <c r="H121" s="1359"/>
      <c r="I121" s="1359"/>
      <c r="J121" s="1359"/>
      <c r="K121" s="1359"/>
      <c r="L121" s="1359"/>
      <c r="M121" s="1359"/>
      <c r="N121" s="1359"/>
      <c r="O121" s="1359"/>
      <c r="P121" s="1359"/>
      <c r="Q121" s="1359"/>
      <c r="R121" s="1359"/>
      <c r="S121" s="1359"/>
      <c r="T121" s="1359"/>
    </row>
    <row r="122" spans="8:20" x14ac:dyDescent="0.25">
      <c r="H122" s="1359"/>
      <c r="I122" s="1359"/>
      <c r="J122" s="1359"/>
      <c r="K122" s="1359"/>
      <c r="L122" s="1359"/>
      <c r="M122" s="1359"/>
      <c r="N122" s="1359"/>
      <c r="O122" s="1359"/>
      <c r="P122" s="1359"/>
      <c r="Q122" s="1359"/>
      <c r="R122" s="1359"/>
      <c r="S122" s="1359"/>
      <c r="T122" s="1359"/>
    </row>
    <row r="123" spans="8:20" x14ac:dyDescent="0.25">
      <c r="H123" s="1359"/>
      <c r="I123" s="1359"/>
      <c r="J123" s="1359"/>
      <c r="K123" s="1359"/>
      <c r="L123" s="1359"/>
      <c r="M123" s="1359"/>
      <c r="N123" s="1359"/>
      <c r="O123" s="1359"/>
      <c r="P123" s="1359"/>
      <c r="Q123" s="1359"/>
      <c r="R123" s="1359"/>
      <c r="S123" s="1359"/>
      <c r="T123" s="1359"/>
    </row>
    <row r="124" spans="8:20" x14ac:dyDescent="0.25">
      <c r="H124" s="1359"/>
      <c r="I124" s="1359"/>
      <c r="J124" s="1359"/>
      <c r="K124" s="1359"/>
      <c r="L124" s="1359"/>
      <c r="M124" s="1359"/>
      <c r="N124" s="1359"/>
      <c r="O124" s="1359"/>
      <c r="P124" s="1359"/>
      <c r="Q124" s="1359"/>
      <c r="R124" s="1359"/>
      <c r="S124" s="1359"/>
      <c r="T124" s="1359"/>
    </row>
    <row r="125" spans="8:20" x14ac:dyDescent="0.25">
      <c r="H125" s="1359"/>
      <c r="I125" s="1359"/>
      <c r="J125" s="1359"/>
      <c r="K125" s="1359"/>
      <c r="L125" s="1359"/>
      <c r="M125" s="1359"/>
      <c r="N125" s="1359"/>
      <c r="O125" s="1359"/>
      <c r="P125" s="1359"/>
      <c r="Q125" s="1359"/>
      <c r="R125" s="1359"/>
      <c r="S125" s="1359"/>
      <c r="T125" s="1359"/>
    </row>
    <row r="126" spans="8:20" x14ac:dyDescent="0.25">
      <c r="H126" s="1359"/>
      <c r="I126" s="1359"/>
      <c r="J126" s="1359"/>
      <c r="K126" s="1359"/>
      <c r="L126" s="1359"/>
      <c r="M126" s="1359"/>
      <c r="N126" s="1359"/>
      <c r="O126" s="1359"/>
      <c r="P126" s="1359"/>
      <c r="Q126" s="1359"/>
      <c r="R126" s="1359"/>
      <c r="S126" s="1359"/>
      <c r="T126" s="1359"/>
    </row>
    <row r="127" spans="8:20" x14ac:dyDescent="0.25">
      <c r="H127" s="1359"/>
      <c r="I127" s="1359"/>
      <c r="J127" s="1359"/>
      <c r="K127" s="1359"/>
      <c r="L127" s="1359"/>
      <c r="M127" s="1359"/>
      <c r="N127" s="1359"/>
      <c r="O127" s="1359"/>
      <c r="P127" s="1359"/>
      <c r="Q127" s="1359"/>
      <c r="R127" s="1359"/>
      <c r="S127" s="1359"/>
      <c r="T127" s="1359"/>
    </row>
    <row r="128" spans="8:20" x14ac:dyDescent="0.25">
      <c r="H128" s="1359"/>
      <c r="I128" s="1359"/>
      <c r="J128" s="1359"/>
      <c r="K128" s="1359"/>
      <c r="L128" s="1359"/>
      <c r="M128" s="1359"/>
      <c r="N128" s="1359"/>
      <c r="O128" s="1359"/>
      <c r="P128" s="1359"/>
      <c r="Q128" s="1359"/>
      <c r="R128" s="1359"/>
      <c r="S128" s="1359"/>
      <c r="T128" s="1359"/>
    </row>
    <row r="129" spans="8:20" x14ac:dyDescent="0.25">
      <c r="H129" s="1359"/>
      <c r="I129" s="1359"/>
      <c r="J129" s="1359"/>
      <c r="K129" s="1359"/>
      <c r="L129" s="1359"/>
      <c r="M129" s="1359"/>
      <c r="N129" s="1359"/>
      <c r="O129" s="1359"/>
      <c r="P129" s="1359"/>
      <c r="Q129" s="1359"/>
      <c r="R129" s="1359"/>
      <c r="S129" s="1359"/>
      <c r="T129" s="1359"/>
    </row>
    <row r="130" spans="8:20" x14ac:dyDescent="0.25">
      <c r="H130" s="1359"/>
      <c r="I130" s="1359"/>
      <c r="J130" s="1359"/>
      <c r="K130" s="1359"/>
      <c r="L130" s="1359"/>
      <c r="M130" s="1359"/>
      <c r="N130" s="1359"/>
      <c r="O130" s="1359"/>
      <c r="P130" s="1359"/>
      <c r="Q130" s="1359"/>
      <c r="R130" s="1359"/>
      <c r="S130" s="1359"/>
      <c r="T130" s="1359"/>
    </row>
    <row r="131" spans="8:20" x14ac:dyDescent="0.25">
      <c r="H131" s="1359"/>
      <c r="I131" s="1359"/>
      <c r="J131" s="1359"/>
      <c r="K131" s="1359"/>
      <c r="L131" s="1359"/>
      <c r="M131" s="1359"/>
      <c r="N131" s="1359"/>
      <c r="O131" s="1359"/>
      <c r="P131" s="1359"/>
      <c r="Q131" s="1359"/>
      <c r="R131" s="1359"/>
      <c r="S131" s="1359"/>
      <c r="T131" s="1359"/>
    </row>
    <row r="132" spans="8:20" x14ac:dyDescent="0.25">
      <c r="H132" s="1359"/>
      <c r="I132" s="1359"/>
      <c r="J132" s="1359"/>
      <c r="K132" s="1359"/>
      <c r="L132" s="1359"/>
      <c r="M132" s="1359"/>
      <c r="N132" s="1359"/>
      <c r="O132" s="1359"/>
      <c r="P132" s="1359"/>
      <c r="Q132" s="1359"/>
      <c r="R132" s="1359"/>
      <c r="S132" s="1359"/>
      <c r="T132" s="1359"/>
    </row>
    <row r="133" spans="8:20" x14ac:dyDescent="0.25">
      <c r="H133" s="1359"/>
      <c r="I133" s="1359"/>
      <c r="J133" s="1359"/>
      <c r="K133" s="1359"/>
      <c r="L133" s="1359"/>
      <c r="M133" s="1359"/>
      <c r="N133" s="1359"/>
      <c r="O133" s="1359"/>
      <c r="P133" s="1359"/>
      <c r="Q133" s="1359"/>
      <c r="R133" s="1359"/>
      <c r="S133" s="1359"/>
      <c r="T133" s="1359"/>
    </row>
    <row r="134" spans="8:20" x14ac:dyDescent="0.25">
      <c r="H134" s="1359"/>
      <c r="I134" s="1359"/>
      <c r="J134" s="1359"/>
      <c r="K134" s="1359"/>
      <c r="L134" s="1359"/>
      <c r="M134" s="1359"/>
      <c r="N134" s="1359"/>
      <c r="O134" s="1359"/>
      <c r="P134" s="1359"/>
      <c r="Q134" s="1359"/>
      <c r="R134" s="1359"/>
      <c r="S134" s="1359"/>
      <c r="T134" s="1359"/>
    </row>
    <row r="135" spans="8:20" x14ac:dyDescent="0.25">
      <c r="H135" s="1359"/>
      <c r="I135" s="1359"/>
      <c r="J135" s="1359"/>
      <c r="K135" s="1359"/>
      <c r="L135" s="1359"/>
      <c r="M135" s="1359"/>
      <c r="N135" s="1359"/>
      <c r="O135" s="1359"/>
      <c r="P135" s="1359"/>
      <c r="Q135" s="1359"/>
      <c r="R135" s="1359"/>
      <c r="S135" s="1359"/>
      <c r="T135" s="1359"/>
    </row>
    <row r="136" spans="8:20" x14ac:dyDescent="0.25">
      <c r="H136" s="1359"/>
      <c r="I136" s="1359"/>
      <c r="J136" s="1359"/>
      <c r="K136" s="1359"/>
      <c r="L136" s="1359"/>
      <c r="M136" s="1359"/>
      <c r="N136" s="1359"/>
      <c r="O136" s="1359"/>
      <c r="P136" s="1359"/>
      <c r="Q136" s="1359"/>
      <c r="R136" s="1359"/>
      <c r="S136" s="1359"/>
      <c r="T136" s="1359"/>
    </row>
    <row r="137" spans="8:20" x14ac:dyDescent="0.25">
      <c r="H137" s="1359"/>
      <c r="I137" s="1359"/>
      <c r="J137" s="1359"/>
      <c r="K137" s="1359"/>
      <c r="L137" s="1359"/>
      <c r="M137" s="1359"/>
      <c r="N137" s="1359"/>
      <c r="O137" s="1359"/>
      <c r="P137" s="1359"/>
      <c r="Q137" s="1359"/>
      <c r="R137" s="1359"/>
      <c r="S137" s="1359"/>
      <c r="T137" s="1359"/>
    </row>
    <row r="138" spans="8:20" x14ac:dyDescent="0.25">
      <c r="H138" s="1359"/>
      <c r="I138" s="1359"/>
      <c r="J138" s="1359"/>
      <c r="K138" s="1359"/>
      <c r="L138" s="1359"/>
      <c r="M138" s="1359"/>
      <c r="N138" s="1359"/>
      <c r="O138" s="1359"/>
      <c r="P138" s="1359"/>
      <c r="Q138" s="1359"/>
      <c r="R138" s="1359"/>
      <c r="S138" s="1359"/>
      <c r="T138" s="1359"/>
    </row>
    <row r="139" spans="8:20" x14ac:dyDescent="0.25">
      <c r="H139" s="1359"/>
      <c r="I139" s="1359"/>
      <c r="J139" s="1359"/>
      <c r="K139" s="1359"/>
      <c r="L139" s="1359"/>
      <c r="M139" s="1359"/>
      <c r="N139" s="1359"/>
      <c r="O139" s="1359"/>
      <c r="P139" s="1359"/>
      <c r="Q139" s="1359"/>
      <c r="R139" s="1359"/>
      <c r="S139" s="1359"/>
      <c r="T139" s="1359"/>
    </row>
    <row r="140" spans="8:20" x14ac:dyDescent="0.25">
      <c r="H140" s="1359"/>
      <c r="I140" s="1359"/>
      <c r="J140" s="1359"/>
      <c r="K140" s="1359"/>
      <c r="L140" s="1359"/>
      <c r="M140" s="1359"/>
      <c r="N140" s="1359"/>
      <c r="O140" s="1359"/>
      <c r="P140" s="1359"/>
      <c r="Q140" s="1359"/>
      <c r="R140" s="1359"/>
      <c r="S140" s="1359"/>
      <c r="T140" s="1359"/>
    </row>
    <row r="141" spans="8:20" x14ac:dyDescent="0.25">
      <c r="H141" s="1359"/>
      <c r="I141" s="1359"/>
      <c r="J141" s="1359"/>
      <c r="K141" s="1359"/>
      <c r="L141" s="1359"/>
      <c r="M141" s="1359"/>
      <c r="N141" s="1359"/>
      <c r="O141" s="1359"/>
      <c r="P141" s="1359"/>
      <c r="Q141" s="1359"/>
      <c r="R141" s="1359"/>
      <c r="S141" s="1359"/>
      <c r="T141" s="1359"/>
    </row>
    <row r="142" spans="8:20" x14ac:dyDescent="0.25">
      <c r="H142" s="1359"/>
      <c r="I142" s="1359"/>
      <c r="J142" s="1359"/>
      <c r="K142" s="1359"/>
      <c r="L142" s="1359"/>
      <c r="M142" s="1359"/>
      <c r="N142" s="1359"/>
      <c r="O142" s="1359"/>
      <c r="P142" s="1359"/>
      <c r="Q142" s="1359"/>
      <c r="R142" s="1359"/>
      <c r="S142" s="1359"/>
      <c r="T142" s="1359"/>
    </row>
    <row r="143" spans="8:20" x14ac:dyDescent="0.25">
      <c r="H143" s="1359"/>
      <c r="I143" s="1359"/>
      <c r="J143" s="1359"/>
      <c r="K143" s="1359"/>
      <c r="L143" s="1359"/>
      <c r="M143" s="1359"/>
      <c r="N143" s="1359"/>
      <c r="O143" s="1359"/>
      <c r="P143" s="1359"/>
      <c r="Q143" s="1359"/>
      <c r="R143" s="1359"/>
      <c r="S143" s="1359"/>
      <c r="T143" s="1359"/>
    </row>
    <row r="144" spans="8:20" x14ac:dyDescent="0.25">
      <c r="H144" s="1359"/>
      <c r="I144" s="1359"/>
      <c r="J144" s="1359"/>
      <c r="K144" s="1359"/>
      <c r="L144" s="1359"/>
      <c r="M144" s="1359"/>
      <c r="N144" s="1359"/>
      <c r="O144" s="1359"/>
      <c r="P144" s="1359"/>
      <c r="Q144" s="1359"/>
      <c r="R144" s="1359"/>
      <c r="S144" s="1359"/>
      <c r="T144" s="1359"/>
    </row>
    <row r="145" spans="8:20" x14ac:dyDescent="0.25">
      <c r="H145" s="1359"/>
      <c r="I145" s="1359"/>
      <c r="J145" s="1359"/>
      <c r="K145" s="1359"/>
      <c r="L145" s="1359"/>
      <c r="M145" s="1359"/>
      <c r="N145" s="1359"/>
      <c r="O145" s="1359"/>
      <c r="P145" s="1359"/>
      <c r="Q145" s="1359"/>
      <c r="R145" s="1359"/>
      <c r="S145" s="1359"/>
      <c r="T145" s="1359"/>
    </row>
    <row r="146" spans="8:20" x14ac:dyDescent="0.25">
      <c r="H146" s="1359"/>
      <c r="I146" s="1359"/>
      <c r="J146" s="1359"/>
      <c r="K146" s="1359"/>
      <c r="L146" s="1359"/>
      <c r="M146" s="1359"/>
      <c r="N146" s="1359"/>
      <c r="O146" s="1359"/>
      <c r="P146" s="1359"/>
      <c r="Q146" s="1359"/>
      <c r="R146" s="1359"/>
      <c r="S146" s="1359"/>
      <c r="T146" s="1359"/>
    </row>
    <row r="147" spans="8:20" x14ac:dyDescent="0.25">
      <c r="H147" s="1359"/>
      <c r="I147" s="1359"/>
      <c r="J147" s="1359"/>
      <c r="K147" s="1359"/>
      <c r="L147" s="1359"/>
      <c r="M147" s="1359"/>
      <c r="N147" s="1359"/>
      <c r="O147" s="1359"/>
      <c r="P147" s="1359"/>
      <c r="Q147" s="1359"/>
      <c r="R147" s="1359"/>
      <c r="S147" s="1359"/>
      <c r="T147" s="1359"/>
    </row>
    <row r="148" spans="8:20" x14ac:dyDescent="0.25">
      <c r="H148" s="1359"/>
      <c r="I148" s="1359"/>
      <c r="J148" s="1359"/>
      <c r="K148" s="1359"/>
      <c r="L148" s="1359"/>
      <c r="M148" s="1359"/>
      <c r="N148" s="1359"/>
      <c r="O148" s="1359"/>
      <c r="P148" s="1359"/>
      <c r="Q148" s="1359"/>
      <c r="R148" s="1359"/>
      <c r="S148" s="1359"/>
      <c r="T148" s="1359"/>
    </row>
    <row r="149" spans="8:20" x14ac:dyDescent="0.25">
      <c r="H149" s="1359"/>
      <c r="I149" s="1359"/>
      <c r="J149" s="1359"/>
      <c r="K149" s="1359"/>
      <c r="L149" s="1359"/>
      <c r="M149" s="1359"/>
      <c r="N149" s="1359"/>
      <c r="O149" s="1359"/>
      <c r="P149" s="1359"/>
      <c r="Q149" s="1359"/>
      <c r="R149" s="1359"/>
      <c r="S149" s="1359"/>
      <c r="T149" s="1359"/>
    </row>
    <row r="150" spans="8:20" x14ac:dyDescent="0.25">
      <c r="H150" s="1359"/>
      <c r="I150" s="1359"/>
      <c r="J150" s="1359"/>
      <c r="K150" s="1359"/>
      <c r="L150" s="1359"/>
      <c r="M150" s="1359"/>
      <c r="N150" s="1359"/>
      <c r="O150" s="1359"/>
      <c r="P150" s="1359"/>
      <c r="Q150" s="1359"/>
      <c r="R150" s="1359"/>
      <c r="S150" s="1359"/>
      <c r="T150" s="1359"/>
    </row>
    <row r="151" spans="8:20" x14ac:dyDescent="0.25">
      <c r="H151" s="1359"/>
      <c r="I151" s="1359"/>
      <c r="J151" s="1359"/>
      <c r="K151" s="1359"/>
      <c r="L151" s="1359"/>
      <c r="M151" s="1359"/>
      <c r="N151" s="1359"/>
      <c r="O151" s="1359"/>
      <c r="P151" s="1359"/>
      <c r="Q151" s="1359"/>
      <c r="R151" s="1359"/>
      <c r="S151" s="1359"/>
      <c r="T151" s="1359"/>
    </row>
    <row r="152" spans="8:20" x14ac:dyDescent="0.25">
      <c r="H152" s="1359"/>
      <c r="I152" s="1359"/>
      <c r="J152" s="1359"/>
      <c r="K152" s="1359"/>
      <c r="L152" s="1359"/>
      <c r="M152" s="1359"/>
      <c r="N152" s="1359"/>
      <c r="O152" s="1359"/>
      <c r="P152" s="1359"/>
      <c r="Q152" s="1359"/>
      <c r="R152" s="1359"/>
      <c r="S152" s="1359"/>
      <c r="T152" s="1359"/>
    </row>
    <row r="153" spans="8:20" x14ac:dyDescent="0.25">
      <c r="H153" s="1359"/>
      <c r="I153" s="1359"/>
      <c r="J153" s="1359"/>
      <c r="K153" s="1359"/>
      <c r="L153" s="1359"/>
      <c r="M153" s="1359"/>
      <c r="N153" s="1359"/>
      <c r="O153" s="1359"/>
      <c r="P153" s="1359"/>
      <c r="Q153" s="1359"/>
      <c r="R153" s="1359"/>
      <c r="S153" s="1359"/>
      <c r="T153" s="1359"/>
    </row>
    <row r="154" spans="8:20" x14ac:dyDescent="0.25">
      <c r="H154" s="1359"/>
      <c r="I154" s="1359"/>
      <c r="J154" s="1359"/>
      <c r="K154" s="1359"/>
      <c r="L154" s="1359"/>
      <c r="M154" s="1359"/>
      <c r="N154" s="1359"/>
      <c r="O154" s="1359"/>
      <c r="P154" s="1359"/>
      <c r="Q154" s="1359"/>
      <c r="R154" s="1359"/>
      <c r="S154" s="1359"/>
      <c r="T154" s="1359"/>
    </row>
    <row r="155" spans="8:20" x14ac:dyDescent="0.25">
      <c r="H155" s="1359"/>
      <c r="I155" s="1359"/>
      <c r="J155" s="1359"/>
      <c r="K155" s="1359"/>
      <c r="L155" s="1359"/>
      <c r="M155" s="1359"/>
      <c r="N155" s="1359"/>
      <c r="O155" s="1359"/>
      <c r="P155" s="1359"/>
      <c r="Q155" s="1359"/>
      <c r="R155" s="1359"/>
      <c r="S155" s="1359"/>
      <c r="T155" s="1359"/>
    </row>
    <row r="156" spans="8:20" x14ac:dyDescent="0.25">
      <c r="H156" s="1359"/>
      <c r="I156" s="1359"/>
      <c r="J156" s="1359"/>
      <c r="K156" s="1359"/>
      <c r="L156" s="1359"/>
      <c r="M156" s="1359"/>
      <c r="N156" s="1359"/>
      <c r="O156" s="1359"/>
      <c r="P156" s="1359"/>
      <c r="Q156" s="1359"/>
      <c r="R156" s="1359"/>
      <c r="S156" s="1359"/>
      <c r="T156" s="1359"/>
    </row>
    <row r="157" spans="8:20" x14ac:dyDescent="0.25">
      <c r="H157" s="1359"/>
      <c r="I157" s="1359"/>
      <c r="J157" s="1359"/>
      <c r="K157" s="1359"/>
      <c r="L157" s="1359"/>
      <c r="M157" s="1359"/>
      <c r="N157" s="1359"/>
      <c r="O157" s="1359"/>
      <c r="P157" s="1359"/>
      <c r="Q157" s="1359"/>
      <c r="R157" s="1359"/>
      <c r="S157" s="1359"/>
      <c r="T157" s="1359"/>
    </row>
    <row r="158" spans="8:20" x14ac:dyDescent="0.25">
      <c r="H158" s="1359"/>
      <c r="I158" s="1359"/>
      <c r="J158" s="1359"/>
      <c r="K158" s="1359"/>
      <c r="L158" s="1359"/>
      <c r="M158" s="1359"/>
      <c r="N158" s="1359"/>
      <c r="O158" s="1359"/>
      <c r="P158" s="1359"/>
      <c r="Q158" s="1359"/>
      <c r="R158" s="1359"/>
      <c r="S158" s="1359"/>
      <c r="T158" s="1359"/>
    </row>
    <row r="159" spans="8:20" x14ac:dyDescent="0.25">
      <c r="H159" s="1359"/>
      <c r="I159" s="1359"/>
      <c r="J159" s="1359"/>
      <c r="K159" s="1359"/>
      <c r="L159" s="1359"/>
      <c r="M159" s="1359"/>
      <c r="N159" s="1359"/>
      <c r="O159" s="1359"/>
      <c r="P159" s="1359"/>
      <c r="Q159" s="1359"/>
      <c r="R159" s="1359"/>
      <c r="S159" s="1359"/>
      <c r="T159" s="1359"/>
    </row>
    <row r="160" spans="8:20" x14ac:dyDescent="0.25">
      <c r="H160" s="1359"/>
      <c r="I160" s="1359"/>
      <c r="J160" s="1359"/>
      <c r="K160" s="1359"/>
      <c r="L160" s="1359"/>
      <c r="M160" s="1359"/>
      <c r="N160" s="1359"/>
      <c r="O160" s="1359"/>
      <c r="P160" s="1359"/>
      <c r="Q160" s="1359"/>
      <c r="R160" s="1359"/>
      <c r="S160" s="1359"/>
      <c r="T160" s="1359"/>
    </row>
    <row r="161" spans="8:20" x14ac:dyDescent="0.25">
      <c r="H161" s="1359"/>
      <c r="I161" s="1359"/>
      <c r="J161" s="1359"/>
      <c r="K161" s="1359"/>
      <c r="L161" s="1359"/>
      <c r="M161" s="1359"/>
      <c r="N161" s="1359"/>
      <c r="O161" s="1359"/>
      <c r="P161" s="1359"/>
      <c r="Q161" s="1359"/>
      <c r="R161" s="1359"/>
      <c r="S161" s="1359"/>
      <c r="T161" s="1359"/>
    </row>
    <row r="162" spans="8:20" x14ac:dyDescent="0.25">
      <c r="H162" s="1359"/>
      <c r="I162" s="1359"/>
      <c r="J162" s="1359"/>
      <c r="K162" s="1359"/>
      <c r="L162" s="1359"/>
      <c r="M162" s="1359"/>
      <c r="N162" s="1359"/>
      <c r="O162" s="1359"/>
      <c r="P162" s="1359"/>
      <c r="Q162" s="1359"/>
      <c r="R162" s="1359"/>
      <c r="S162" s="1359"/>
      <c r="T162" s="1359"/>
    </row>
    <row r="163" spans="8:20" x14ac:dyDescent="0.25">
      <c r="H163" s="1359"/>
      <c r="I163" s="1359"/>
      <c r="J163" s="1359"/>
      <c r="K163" s="1359"/>
      <c r="L163" s="1359"/>
      <c r="M163" s="1359"/>
      <c r="N163" s="1359"/>
      <c r="O163" s="1359"/>
      <c r="P163" s="1359"/>
      <c r="Q163" s="1359"/>
      <c r="R163" s="1359"/>
      <c r="S163" s="1359"/>
      <c r="T163" s="1359"/>
    </row>
    <row r="164" spans="8:20" x14ac:dyDescent="0.25">
      <c r="H164" s="1360"/>
      <c r="I164" s="1360"/>
      <c r="J164" s="1360"/>
      <c r="K164" s="1360"/>
      <c r="L164" s="1361"/>
      <c r="M164" s="1359"/>
      <c r="N164" s="1359"/>
      <c r="O164" s="1359"/>
      <c r="P164" s="1359"/>
      <c r="Q164" s="1359"/>
      <c r="R164" s="1359"/>
      <c r="S164" s="1359"/>
      <c r="T164" s="1359"/>
    </row>
    <row r="165" spans="8:20" x14ac:dyDescent="0.25">
      <c r="H165" s="1360"/>
      <c r="I165" s="1360"/>
      <c r="J165" s="1360"/>
      <c r="K165" s="1360"/>
      <c r="L165" s="1361"/>
      <c r="M165" s="1359"/>
      <c r="N165" s="1359"/>
      <c r="O165" s="1359"/>
      <c r="P165" s="1359"/>
      <c r="Q165" s="1359"/>
      <c r="R165" s="1359"/>
      <c r="S165" s="1359"/>
      <c r="T165" s="1359"/>
    </row>
    <row r="166" spans="8:20" x14ac:dyDescent="0.25">
      <c r="H166" s="1360"/>
      <c r="I166" s="1360"/>
      <c r="J166" s="1360"/>
      <c r="K166" s="1360"/>
      <c r="L166" s="1361"/>
      <c r="M166" s="1359"/>
      <c r="N166" s="1359"/>
      <c r="O166" s="1359"/>
      <c r="P166" s="1359"/>
      <c r="Q166" s="1359"/>
      <c r="R166" s="1359"/>
      <c r="S166" s="1359"/>
      <c r="T166" s="1359"/>
    </row>
    <row r="167" spans="8:20" x14ac:dyDescent="0.25">
      <c r="H167" s="1360"/>
      <c r="I167" s="1360"/>
      <c r="J167" s="1360"/>
      <c r="K167" s="1360"/>
      <c r="L167" s="1361"/>
      <c r="M167" s="1359"/>
      <c r="N167" s="1359"/>
      <c r="O167" s="1359"/>
      <c r="P167" s="1359"/>
      <c r="Q167" s="1359"/>
      <c r="R167" s="1359"/>
      <c r="S167" s="1359"/>
      <c r="T167" s="1359"/>
    </row>
    <row r="168" spans="8:20" x14ac:dyDescent="0.25">
      <c r="H168" s="1360"/>
      <c r="I168" s="1360"/>
      <c r="J168" s="1360"/>
      <c r="K168" s="1360"/>
      <c r="L168" s="1361"/>
      <c r="M168" s="1359"/>
      <c r="N168" s="1359"/>
      <c r="O168" s="1359"/>
      <c r="P168" s="1359"/>
      <c r="Q168" s="1359"/>
      <c r="R168" s="1359"/>
      <c r="S168" s="1359"/>
      <c r="T168" s="1359"/>
    </row>
    <row r="169" spans="8:20" x14ac:dyDescent="0.25">
      <c r="H169" s="1359"/>
      <c r="I169" s="1359"/>
      <c r="J169" s="1359"/>
      <c r="K169" s="1359"/>
      <c r="L169" s="1359"/>
      <c r="M169" s="1359"/>
      <c r="N169" s="1359"/>
      <c r="O169" s="1359"/>
      <c r="P169" s="1359"/>
      <c r="Q169" s="1359"/>
      <c r="R169" s="1359"/>
      <c r="S169" s="1359"/>
      <c r="T169" s="1359"/>
    </row>
    <row r="170" spans="8:20" x14ac:dyDescent="0.25">
      <c r="H170" s="1359"/>
      <c r="I170" s="1359"/>
      <c r="J170" s="1359"/>
      <c r="K170" s="1359"/>
      <c r="L170" s="1359"/>
      <c r="M170" s="1359"/>
      <c r="N170" s="1359"/>
      <c r="O170" s="1359"/>
      <c r="P170" s="1359"/>
      <c r="Q170" s="1359"/>
      <c r="R170" s="1359"/>
      <c r="S170" s="1359"/>
      <c r="T170" s="1359"/>
    </row>
    <row r="171" spans="8:20" x14ac:dyDescent="0.25">
      <c r="H171" s="1359"/>
      <c r="I171" s="1359"/>
      <c r="J171" s="1359"/>
      <c r="K171" s="1359"/>
      <c r="L171" s="1359"/>
      <c r="M171" s="1359"/>
      <c r="N171" s="1359"/>
      <c r="O171" s="1359"/>
      <c r="P171" s="1359"/>
      <c r="Q171" s="1359"/>
      <c r="R171" s="1359"/>
      <c r="S171" s="1359"/>
      <c r="T171" s="1359"/>
    </row>
    <row r="172" spans="8:20" x14ac:dyDescent="0.25">
      <c r="H172" s="1359"/>
      <c r="I172" s="1359"/>
      <c r="J172" s="1359"/>
      <c r="K172" s="1359"/>
      <c r="L172" s="1359"/>
      <c r="M172" s="1359"/>
      <c r="N172" s="1359"/>
      <c r="O172" s="1359"/>
      <c r="P172" s="1359"/>
      <c r="Q172" s="1359"/>
      <c r="R172" s="1359"/>
      <c r="S172" s="1359"/>
      <c r="T172" s="1359"/>
    </row>
    <row r="173" spans="8:20" x14ac:dyDescent="0.25">
      <c r="H173" s="1359"/>
      <c r="I173" s="1359"/>
      <c r="J173" s="1359"/>
      <c r="K173" s="1359"/>
      <c r="L173" s="1359"/>
      <c r="M173" s="1359"/>
      <c r="N173" s="1359"/>
      <c r="O173" s="1359"/>
      <c r="P173" s="1359"/>
      <c r="Q173" s="1359"/>
      <c r="R173" s="1359"/>
      <c r="S173" s="1359"/>
      <c r="T173" s="1359"/>
    </row>
    <row r="174" spans="8:20" x14ac:dyDescent="0.25">
      <c r="H174" s="1359"/>
      <c r="I174" s="1359"/>
      <c r="J174" s="1359"/>
      <c r="K174" s="1359"/>
      <c r="L174" s="1359"/>
      <c r="M174" s="1359"/>
      <c r="N174" s="1359"/>
      <c r="O174" s="1359"/>
      <c r="P174" s="1359"/>
      <c r="Q174" s="1359"/>
      <c r="R174" s="1359"/>
      <c r="S174" s="1359"/>
      <c r="T174" s="1359"/>
    </row>
    <row r="175" spans="8:20" x14ac:dyDescent="0.25">
      <c r="H175" s="1359"/>
      <c r="I175" s="1359"/>
      <c r="J175" s="1359"/>
      <c r="K175" s="1359"/>
      <c r="L175" s="1359"/>
      <c r="M175" s="1359"/>
      <c r="N175" s="1359"/>
      <c r="O175" s="1359"/>
      <c r="P175" s="1359"/>
      <c r="Q175" s="1359"/>
      <c r="R175" s="1359"/>
      <c r="S175" s="1359"/>
      <c r="T175" s="1359"/>
    </row>
    <row r="176" spans="8:20" x14ac:dyDescent="0.25">
      <c r="H176" s="1359"/>
      <c r="I176" s="1359"/>
      <c r="J176" s="1359"/>
      <c r="K176" s="1359"/>
      <c r="L176" s="1359"/>
      <c r="M176" s="1359"/>
      <c r="N176" s="1359"/>
      <c r="O176" s="1359"/>
      <c r="P176" s="1359"/>
      <c r="Q176" s="1359"/>
      <c r="R176" s="1359"/>
      <c r="S176" s="1359"/>
      <c r="T176" s="1359"/>
    </row>
    <row r="177" spans="8:20" x14ac:dyDescent="0.25">
      <c r="H177" s="1359"/>
      <c r="I177" s="1359"/>
      <c r="J177" s="1359"/>
      <c r="K177" s="1359"/>
      <c r="L177" s="1359"/>
      <c r="M177" s="1359"/>
      <c r="N177" s="1359"/>
      <c r="O177" s="1359"/>
      <c r="P177" s="1359"/>
      <c r="Q177" s="1359"/>
      <c r="R177" s="1359"/>
      <c r="S177" s="1359"/>
      <c r="T177" s="1359"/>
    </row>
    <row r="178" spans="8:20" x14ac:dyDescent="0.25">
      <c r="H178" s="1359"/>
      <c r="I178" s="1359"/>
      <c r="J178" s="1359"/>
      <c r="K178" s="1359"/>
      <c r="L178" s="1359"/>
      <c r="M178" s="1359"/>
      <c r="N178" s="1359"/>
      <c r="O178" s="1359"/>
      <c r="P178" s="1359"/>
      <c r="Q178" s="1359"/>
      <c r="R178" s="1359"/>
      <c r="S178" s="1359"/>
      <c r="T178" s="1359"/>
    </row>
    <row r="179" spans="8:20" x14ac:dyDescent="0.25">
      <c r="H179" s="1359"/>
      <c r="I179" s="1359"/>
      <c r="J179" s="1359"/>
      <c r="K179" s="1359"/>
      <c r="L179" s="1359"/>
      <c r="M179" s="1359"/>
      <c r="N179" s="1359"/>
      <c r="O179" s="1359"/>
      <c r="P179" s="1359"/>
      <c r="Q179" s="1359"/>
      <c r="R179" s="1359"/>
      <c r="S179" s="1359"/>
      <c r="T179" s="1359"/>
    </row>
    <row r="180" spans="8:20" x14ac:dyDescent="0.25">
      <c r="H180" s="1359"/>
      <c r="I180" s="1359"/>
      <c r="J180" s="1359"/>
      <c r="K180" s="1359"/>
      <c r="L180" s="1359"/>
      <c r="M180" s="1359"/>
      <c r="N180" s="1359"/>
      <c r="O180" s="1359"/>
      <c r="P180" s="1359"/>
      <c r="Q180" s="1359"/>
      <c r="R180" s="1359"/>
      <c r="S180" s="1359"/>
      <c r="T180" s="1359"/>
    </row>
    <row r="181" spans="8:20" x14ac:dyDescent="0.25">
      <c r="H181" s="1359"/>
      <c r="I181" s="1359"/>
      <c r="J181" s="1359"/>
      <c r="K181" s="1359"/>
      <c r="L181" s="1359"/>
      <c r="M181" s="1359"/>
      <c r="N181" s="1359"/>
      <c r="O181" s="1359"/>
      <c r="P181" s="1359"/>
      <c r="Q181" s="1359"/>
      <c r="R181" s="1359"/>
      <c r="S181" s="1359"/>
      <c r="T181" s="1359"/>
    </row>
    <row r="182" spans="8:20" x14ac:dyDescent="0.25">
      <c r="H182" s="1359"/>
      <c r="I182" s="1359"/>
      <c r="J182" s="1359"/>
      <c r="K182" s="1359"/>
      <c r="L182" s="1359"/>
      <c r="M182" s="1359"/>
      <c r="N182" s="1359"/>
      <c r="O182" s="1359"/>
      <c r="P182" s="1359"/>
      <c r="Q182" s="1359"/>
      <c r="R182" s="1359"/>
      <c r="S182" s="1359"/>
      <c r="T182" s="1359"/>
    </row>
    <row r="183" spans="8:20" x14ac:dyDescent="0.25">
      <c r="H183" s="1359"/>
      <c r="I183" s="1359"/>
      <c r="J183" s="1359"/>
      <c r="K183" s="1359"/>
      <c r="L183" s="1359"/>
      <c r="M183" s="1359"/>
      <c r="N183" s="1359"/>
      <c r="O183" s="1359"/>
      <c r="P183" s="1359"/>
      <c r="Q183" s="1359"/>
      <c r="R183" s="1359"/>
      <c r="S183" s="1359"/>
      <c r="T183" s="1359"/>
    </row>
    <row r="184" spans="8:20" x14ac:dyDescent="0.25">
      <c r="H184" s="1359"/>
      <c r="I184" s="1359"/>
      <c r="J184" s="1359"/>
      <c r="K184" s="1359"/>
      <c r="L184" s="1359"/>
      <c r="M184" s="1359"/>
      <c r="N184" s="1359"/>
      <c r="O184" s="1359"/>
      <c r="P184" s="1359"/>
      <c r="Q184" s="1359"/>
      <c r="R184" s="1359"/>
      <c r="S184" s="1359"/>
      <c r="T184" s="1359"/>
    </row>
    <row r="185" spans="8:20" x14ac:dyDescent="0.25">
      <c r="H185" s="1359"/>
      <c r="I185" s="1359"/>
      <c r="J185" s="1359"/>
      <c r="K185" s="1359"/>
      <c r="L185" s="1359"/>
      <c r="M185" s="1359"/>
      <c r="N185" s="1359"/>
      <c r="O185" s="1359"/>
      <c r="P185" s="1359"/>
      <c r="Q185" s="1359"/>
      <c r="R185" s="1359"/>
      <c r="S185" s="1359"/>
      <c r="T185" s="1359"/>
    </row>
    <row r="186" spans="8:20" x14ac:dyDescent="0.25">
      <c r="H186" s="1359"/>
      <c r="I186" s="1359"/>
      <c r="J186" s="1359"/>
      <c r="K186" s="1359"/>
      <c r="L186" s="1359"/>
      <c r="M186" s="1359"/>
      <c r="N186" s="1359"/>
      <c r="O186" s="1359"/>
      <c r="P186" s="1359"/>
      <c r="Q186" s="1359"/>
      <c r="R186" s="1359"/>
      <c r="S186" s="1359"/>
      <c r="T186" s="1359"/>
    </row>
    <row r="187" spans="8:20" x14ac:dyDescent="0.25">
      <c r="H187" s="1359"/>
      <c r="I187" s="1359"/>
      <c r="J187" s="1359"/>
      <c r="K187" s="1359"/>
      <c r="L187" s="1359"/>
      <c r="M187" s="1359"/>
      <c r="N187" s="1359"/>
      <c r="O187" s="1359"/>
      <c r="P187" s="1359"/>
      <c r="Q187" s="1359"/>
      <c r="R187" s="1359"/>
      <c r="S187" s="1359"/>
      <c r="T187" s="1359"/>
    </row>
    <row r="188" spans="8:20" x14ac:dyDescent="0.25">
      <c r="H188" s="1359"/>
      <c r="I188" s="1359"/>
      <c r="J188" s="1359"/>
      <c r="K188" s="1359"/>
      <c r="L188" s="1359"/>
      <c r="M188" s="1359"/>
      <c r="N188" s="1359"/>
      <c r="O188" s="1359"/>
      <c r="P188" s="1359"/>
      <c r="Q188" s="1359"/>
      <c r="R188" s="1359"/>
      <c r="S188" s="1359"/>
      <c r="T188" s="1359"/>
    </row>
    <row r="189" spans="8:20" x14ac:dyDescent="0.25">
      <c r="H189" s="1359"/>
      <c r="I189" s="1359"/>
      <c r="J189" s="1359"/>
      <c r="K189" s="1359"/>
      <c r="L189" s="1359"/>
      <c r="M189" s="1359"/>
      <c r="N189" s="1359"/>
      <c r="O189" s="1359"/>
      <c r="P189" s="1359"/>
      <c r="Q189" s="1359"/>
      <c r="R189" s="1359"/>
      <c r="S189" s="1359"/>
      <c r="T189" s="1359"/>
    </row>
    <row r="190" spans="8:20" x14ac:dyDescent="0.25">
      <c r="H190" s="1359"/>
      <c r="I190" s="1359"/>
      <c r="J190" s="1359"/>
      <c r="K190" s="1359"/>
      <c r="L190" s="1359"/>
      <c r="M190" s="1359"/>
      <c r="N190" s="1359"/>
      <c r="O190" s="1359"/>
      <c r="P190" s="1359"/>
      <c r="Q190" s="1359"/>
      <c r="R190" s="1359"/>
      <c r="S190" s="1359"/>
      <c r="T190" s="1359"/>
    </row>
    <row r="191" spans="8:20" x14ac:dyDescent="0.25">
      <c r="H191" s="1359"/>
      <c r="I191" s="1359"/>
      <c r="J191" s="1359"/>
      <c r="K191" s="1359"/>
      <c r="L191" s="1359"/>
      <c r="M191" s="1359"/>
      <c r="N191" s="1359"/>
      <c r="O191" s="1359"/>
      <c r="P191" s="1359"/>
      <c r="Q191" s="1359"/>
      <c r="R191" s="1359"/>
      <c r="S191" s="1359"/>
      <c r="T191" s="1359"/>
    </row>
    <row r="192" spans="8:20" x14ac:dyDescent="0.25">
      <c r="H192" s="1359"/>
      <c r="I192" s="1359"/>
      <c r="J192" s="1359"/>
      <c r="K192" s="1359"/>
      <c r="L192" s="1359"/>
      <c r="M192" s="1359"/>
      <c r="N192" s="1359"/>
      <c r="O192" s="1359"/>
      <c r="P192" s="1359"/>
      <c r="Q192" s="1359"/>
      <c r="R192" s="1359"/>
      <c r="S192" s="1359"/>
      <c r="T192" s="1359"/>
    </row>
    <row r="193" spans="8:20" x14ac:dyDescent="0.25">
      <c r="H193" s="1359"/>
      <c r="I193" s="1359"/>
      <c r="J193" s="1359"/>
      <c r="K193" s="1359"/>
      <c r="L193" s="1359"/>
      <c r="M193" s="1359"/>
      <c r="N193" s="1359"/>
      <c r="O193" s="1359"/>
      <c r="P193" s="1359"/>
      <c r="Q193" s="1359"/>
      <c r="R193" s="1359"/>
      <c r="S193" s="1359"/>
      <c r="T193" s="1359"/>
    </row>
    <row r="194" spans="8:20" x14ac:dyDescent="0.25">
      <c r="H194" s="1359"/>
      <c r="I194" s="1359"/>
      <c r="J194" s="1359"/>
      <c r="K194" s="1359"/>
      <c r="L194" s="1359"/>
      <c r="M194" s="1359"/>
      <c r="N194" s="1359"/>
      <c r="O194" s="1359"/>
      <c r="P194" s="1359"/>
      <c r="Q194" s="1359"/>
      <c r="R194" s="1359"/>
      <c r="S194" s="1359"/>
      <c r="T194" s="1359"/>
    </row>
    <row r="195" spans="8:20" x14ac:dyDescent="0.25">
      <c r="H195" s="1359"/>
      <c r="I195" s="1359"/>
      <c r="J195" s="1359"/>
      <c r="K195" s="1359"/>
      <c r="L195" s="1359"/>
      <c r="M195" s="1359"/>
      <c r="N195" s="1359"/>
      <c r="O195" s="1359"/>
      <c r="P195" s="1359"/>
      <c r="Q195" s="1359"/>
      <c r="R195" s="1359"/>
      <c r="S195" s="1359"/>
      <c r="T195" s="1359"/>
    </row>
    <row r="196" spans="8:20" x14ac:dyDescent="0.25">
      <c r="H196" s="1359"/>
      <c r="I196" s="1359"/>
      <c r="J196" s="1359"/>
      <c r="K196" s="1359"/>
      <c r="L196" s="1359"/>
      <c r="M196" s="1359"/>
      <c r="N196" s="1359"/>
      <c r="O196" s="1359"/>
      <c r="P196" s="1359"/>
      <c r="Q196" s="1359"/>
      <c r="R196" s="1359"/>
      <c r="S196" s="1359"/>
      <c r="T196" s="1359"/>
    </row>
    <row r="197" spans="8:20" x14ac:dyDescent="0.25">
      <c r="H197" s="1359"/>
      <c r="I197" s="1359"/>
      <c r="J197" s="1359"/>
      <c r="K197" s="1359"/>
      <c r="L197" s="1359"/>
      <c r="M197" s="1359"/>
      <c r="N197" s="1359"/>
      <c r="O197" s="1359"/>
      <c r="P197" s="1359"/>
      <c r="Q197" s="1359"/>
      <c r="R197" s="1359"/>
      <c r="S197" s="1359"/>
      <c r="T197" s="1359"/>
    </row>
    <row r="198" spans="8:20" x14ac:dyDescent="0.25">
      <c r="H198" s="1359"/>
      <c r="I198" s="1359"/>
      <c r="J198" s="1359"/>
      <c r="K198" s="1359"/>
      <c r="L198" s="1359"/>
      <c r="M198" s="1359"/>
      <c r="N198" s="1359"/>
      <c r="O198" s="1359"/>
      <c r="P198" s="1359"/>
      <c r="Q198" s="1359"/>
      <c r="R198" s="1359"/>
      <c r="S198" s="1359"/>
      <c r="T198" s="1359"/>
    </row>
    <row r="199" spans="8:20" x14ac:dyDescent="0.25">
      <c r="H199" s="1359"/>
      <c r="I199" s="1359"/>
      <c r="J199" s="1359"/>
      <c r="K199" s="1359"/>
      <c r="L199" s="1359"/>
      <c r="M199" s="1359"/>
      <c r="N199" s="1359"/>
      <c r="O199" s="1359"/>
      <c r="P199" s="1359"/>
      <c r="Q199" s="1359"/>
      <c r="R199" s="1359"/>
      <c r="S199" s="1359"/>
      <c r="T199" s="1359"/>
    </row>
    <row r="200" spans="8:20" x14ac:dyDescent="0.25">
      <c r="H200" s="1359"/>
      <c r="I200" s="1359"/>
      <c r="J200" s="1359"/>
      <c r="K200" s="1359"/>
      <c r="L200" s="1359"/>
      <c r="M200" s="1359"/>
      <c r="N200" s="1359"/>
      <c r="O200" s="1359"/>
      <c r="P200" s="1359"/>
      <c r="Q200" s="1359"/>
      <c r="R200" s="1359"/>
      <c r="S200" s="1359"/>
      <c r="T200" s="1359"/>
    </row>
    <row r="201" spans="8:20" x14ac:dyDescent="0.25">
      <c r="H201" s="1359"/>
      <c r="I201" s="1359"/>
      <c r="J201" s="1359"/>
      <c r="K201" s="1359"/>
      <c r="L201" s="1359"/>
      <c r="M201" s="1359"/>
      <c r="N201" s="1359"/>
      <c r="O201" s="1359"/>
      <c r="P201" s="1359"/>
      <c r="Q201" s="1359"/>
      <c r="R201" s="1359"/>
      <c r="S201" s="1359"/>
      <c r="T201" s="1359"/>
    </row>
    <row r="202" spans="8:20" x14ac:dyDescent="0.25">
      <c r="H202" s="1359"/>
      <c r="I202" s="1359"/>
      <c r="J202" s="1359"/>
      <c r="K202" s="1359"/>
      <c r="L202" s="1359"/>
      <c r="M202" s="1359"/>
      <c r="N202" s="1359"/>
      <c r="O202" s="1359"/>
      <c r="P202" s="1359"/>
      <c r="Q202" s="1359"/>
      <c r="R202" s="1359"/>
      <c r="S202" s="1359"/>
      <c r="T202" s="1359"/>
    </row>
    <row r="203" spans="8:20" x14ac:dyDescent="0.25">
      <c r="H203" s="1359"/>
      <c r="I203" s="1359"/>
      <c r="J203" s="1359"/>
      <c r="K203" s="1359"/>
      <c r="L203" s="1359"/>
      <c r="M203" s="1359"/>
      <c r="N203" s="1359"/>
      <c r="O203" s="1359"/>
      <c r="P203" s="1359"/>
      <c r="Q203" s="1359"/>
      <c r="R203" s="1359"/>
      <c r="S203" s="1359"/>
      <c r="T203" s="1359"/>
    </row>
    <row r="204" spans="8:20" x14ac:dyDescent="0.25">
      <c r="H204" s="1359"/>
      <c r="I204" s="1359"/>
      <c r="J204" s="1359"/>
      <c r="K204" s="1359"/>
      <c r="L204" s="1359"/>
      <c r="M204" s="1359"/>
      <c r="N204" s="1359"/>
      <c r="O204" s="1359"/>
      <c r="P204" s="1359"/>
      <c r="Q204" s="1359"/>
      <c r="R204" s="1359"/>
      <c r="S204" s="1359"/>
      <c r="T204" s="1359"/>
    </row>
    <row r="205" spans="8:20" x14ac:dyDescent="0.25">
      <c r="H205" s="1359"/>
      <c r="I205" s="1359"/>
      <c r="J205" s="1359"/>
      <c r="K205" s="1359"/>
      <c r="L205" s="1359"/>
      <c r="M205" s="1359"/>
      <c r="N205" s="1359"/>
      <c r="O205" s="1359"/>
      <c r="P205" s="1359"/>
      <c r="Q205" s="1359"/>
      <c r="R205" s="1359"/>
      <c r="S205" s="1359"/>
      <c r="T205" s="1359"/>
    </row>
    <row r="206" spans="8:20" x14ac:dyDescent="0.25">
      <c r="H206" s="1359"/>
      <c r="I206" s="1359"/>
      <c r="J206" s="1359"/>
      <c r="K206" s="1359"/>
      <c r="L206" s="1359"/>
      <c r="M206" s="1359"/>
      <c r="N206" s="1359"/>
      <c r="O206" s="1359"/>
      <c r="P206" s="1359"/>
      <c r="Q206" s="1359"/>
      <c r="R206" s="1359"/>
      <c r="S206" s="1359"/>
      <c r="T206" s="1359"/>
    </row>
    <row r="207" spans="8:20" x14ac:dyDescent="0.25">
      <c r="H207" s="1359"/>
      <c r="I207" s="1359"/>
      <c r="J207" s="1359"/>
      <c r="K207" s="1359"/>
      <c r="L207" s="1359"/>
      <c r="M207" s="1359"/>
      <c r="N207" s="1359"/>
      <c r="O207" s="1359"/>
      <c r="P207" s="1359"/>
      <c r="Q207" s="1359"/>
      <c r="R207" s="1359"/>
      <c r="S207" s="1359"/>
      <c r="T207" s="1359"/>
    </row>
    <row r="208" spans="8:20" x14ac:dyDescent="0.25">
      <c r="H208" s="1359"/>
      <c r="I208" s="1359"/>
      <c r="J208" s="1359"/>
      <c r="K208" s="1359"/>
      <c r="L208" s="1359"/>
      <c r="M208" s="1359"/>
      <c r="N208" s="1359"/>
      <c r="O208" s="1359"/>
      <c r="P208" s="1359"/>
      <c r="Q208" s="1359"/>
      <c r="R208" s="1359"/>
      <c r="S208" s="1359"/>
      <c r="T208" s="1359"/>
    </row>
    <row r="209" spans="8:20" x14ac:dyDescent="0.25">
      <c r="H209" s="1359"/>
      <c r="I209" s="1359"/>
      <c r="J209" s="1359"/>
      <c r="K209" s="1359"/>
      <c r="L209" s="1359"/>
      <c r="M209" s="1359"/>
      <c r="N209" s="1359"/>
      <c r="O209" s="1359"/>
      <c r="P209" s="1359"/>
      <c r="Q209" s="1359"/>
      <c r="R209" s="1359"/>
      <c r="S209" s="1359"/>
      <c r="T209" s="1359"/>
    </row>
    <row r="210" spans="8:20" x14ac:dyDescent="0.25">
      <c r="H210" s="1359"/>
      <c r="I210" s="1359"/>
      <c r="J210" s="1359"/>
      <c r="K210" s="1359"/>
      <c r="L210" s="1359"/>
      <c r="M210" s="1359"/>
      <c r="N210" s="1359"/>
      <c r="O210" s="1359"/>
      <c r="P210" s="1359"/>
      <c r="Q210" s="1359"/>
      <c r="R210" s="1359"/>
      <c r="S210" s="1359"/>
      <c r="T210" s="1359"/>
    </row>
    <row r="211" spans="8:20" x14ac:dyDescent="0.25">
      <c r="H211" s="1359"/>
      <c r="I211" s="1359"/>
      <c r="J211" s="1359"/>
      <c r="K211" s="1359"/>
      <c r="L211" s="1359"/>
      <c r="M211" s="1359"/>
      <c r="N211" s="1359"/>
      <c r="O211" s="1359"/>
      <c r="P211" s="1359"/>
      <c r="Q211" s="1359"/>
      <c r="R211" s="1359"/>
      <c r="S211" s="1359"/>
      <c r="T211" s="1359"/>
    </row>
    <row r="212" spans="8:20" x14ac:dyDescent="0.25">
      <c r="H212" s="1359"/>
      <c r="I212" s="1359"/>
      <c r="J212" s="1359"/>
      <c r="K212" s="1359"/>
      <c r="L212" s="1359"/>
      <c r="M212" s="1359"/>
      <c r="N212" s="1359"/>
      <c r="O212" s="1359"/>
      <c r="P212" s="1359"/>
      <c r="Q212" s="1359"/>
      <c r="R212" s="1359"/>
      <c r="S212" s="1359"/>
      <c r="T212" s="1359"/>
    </row>
    <row r="213" spans="8:20" x14ac:dyDescent="0.25">
      <c r="H213" s="1359"/>
      <c r="I213" s="1359"/>
      <c r="J213" s="1359"/>
      <c r="K213" s="1359"/>
      <c r="L213" s="1359"/>
      <c r="M213" s="1359"/>
      <c r="N213" s="1359"/>
      <c r="O213" s="1359"/>
      <c r="P213" s="1359"/>
      <c r="Q213" s="1359"/>
      <c r="R213" s="1359"/>
      <c r="S213" s="1359"/>
      <c r="T213" s="1359"/>
    </row>
    <row r="214" spans="8:20" x14ac:dyDescent="0.25">
      <c r="H214" s="1359"/>
      <c r="I214" s="1359"/>
      <c r="J214" s="1359"/>
      <c r="K214" s="1359"/>
      <c r="L214" s="1359"/>
      <c r="M214" s="1359"/>
      <c r="N214" s="1359"/>
      <c r="O214" s="1359"/>
      <c r="P214" s="1359"/>
      <c r="Q214" s="1359"/>
      <c r="R214" s="1359"/>
      <c r="S214" s="1359"/>
      <c r="T214" s="1359"/>
    </row>
    <row r="215" spans="8:20" x14ac:dyDescent="0.25">
      <c r="H215" s="1359"/>
      <c r="I215" s="1359"/>
      <c r="J215" s="1359"/>
      <c r="K215" s="1359"/>
      <c r="L215" s="1359"/>
      <c r="M215" s="1359"/>
      <c r="N215" s="1359"/>
      <c r="O215" s="1359"/>
      <c r="P215" s="1359"/>
      <c r="Q215" s="1359"/>
      <c r="R215" s="1359"/>
      <c r="S215" s="1359"/>
      <c r="T215" s="1359"/>
    </row>
    <row r="216" spans="8:20" x14ac:dyDescent="0.25">
      <c r="H216" s="1359"/>
      <c r="I216" s="1359"/>
      <c r="J216" s="1359"/>
      <c r="K216" s="1359"/>
      <c r="L216" s="1359"/>
      <c r="M216" s="1359"/>
      <c r="N216" s="1359"/>
      <c r="O216" s="1359"/>
      <c r="P216" s="1359"/>
      <c r="Q216" s="1359"/>
      <c r="R216" s="1359"/>
      <c r="S216" s="1359"/>
      <c r="T216" s="1359"/>
    </row>
    <row r="217" spans="8:20" x14ac:dyDescent="0.25">
      <c r="H217" s="1359"/>
      <c r="I217" s="1359"/>
      <c r="J217" s="1359"/>
      <c r="K217" s="1359"/>
      <c r="L217" s="1359"/>
      <c r="M217" s="1359"/>
      <c r="N217" s="1359"/>
      <c r="O217" s="1359"/>
      <c r="P217" s="1359"/>
      <c r="Q217" s="1359"/>
      <c r="R217" s="1359"/>
      <c r="S217" s="1359"/>
      <c r="T217" s="1359"/>
    </row>
    <row r="218" spans="8:20" x14ac:dyDescent="0.25">
      <c r="H218" s="1359"/>
      <c r="I218" s="1359"/>
      <c r="J218" s="1359"/>
      <c r="K218" s="1359"/>
      <c r="L218" s="1359"/>
      <c r="M218" s="1359"/>
      <c r="N218" s="1359"/>
      <c r="O218" s="1359"/>
      <c r="P218" s="1359"/>
      <c r="Q218" s="1359"/>
      <c r="R218" s="1359"/>
      <c r="S218" s="1359"/>
      <c r="T218" s="1359"/>
    </row>
    <row r="219" spans="8:20" x14ac:dyDescent="0.25">
      <c r="H219" s="1359"/>
      <c r="I219" s="1359"/>
      <c r="J219" s="1359"/>
      <c r="K219" s="1359"/>
      <c r="L219" s="1359"/>
      <c r="M219" s="1359"/>
      <c r="N219" s="1359"/>
      <c r="O219" s="1359"/>
      <c r="P219" s="1359"/>
      <c r="Q219" s="1359"/>
      <c r="R219" s="1359"/>
      <c r="S219" s="1359"/>
      <c r="T219" s="1359"/>
    </row>
    <row r="220" spans="8:20" x14ac:dyDescent="0.25">
      <c r="H220" s="1359"/>
      <c r="I220" s="1359"/>
      <c r="J220" s="1359"/>
      <c r="K220" s="1359"/>
      <c r="L220" s="1359"/>
      <c r="M220" s="1359"/>
      <c r="N220" s="1359"/>
      <c r="O220" s="1359"/>
      <c r="P220" s="1359"/>
      <c r="Q220" s="1359"/>
      <c r="R220" s="1359"/>
      <c r="S220" s="1359"/>
      <c r="T220" s="1359"/>
    </row>
    <row r="221" spans="8:20" x14ac:dyDescent="0.25">
      <c r="H221" s="1359"/>
      <c r="I221" s="1359"/>
      <c r="J221" s="1359"/>
      <c r="K221" s="1359"/>
      <c r="L221" s="1359"/>
      <c r="M221" s="1359"/>
      <c r="N221" s="1359"/>
      <c r="O221" s="1359"/>
      <c r="P221" s="1359"/>
      <c r="Q221" s="1359"/>
      <c r="R221" s="1359"/>
      <c r="S221" s="1359"/>
      <c r="T221" s="1359"/>
    </row>
    <row r="222" spans="8:20" x14ac:dyDescent="0.25">
      <c r="H222" s="1359"/>
      <c r="I222" s="1359"/>
      <c r="J222" s="1359"/>
      <c r="K222" s="1359"/>
      <c r="L222" s="1359"/>
      <c r="M222" s="1359"/>
      <c r="N222" s="1359"/>
      <c r="O222" s="1359"/>
      <c r="P222" s="1359"/>
      <c r="Q222" s="1359"/>
      <c r="R222" s="1359"/>
      <c r="S222" s="1359"/>
      <c r="T222" s="1359"/>
    </row>
    <row r="223" spans="8:20" x14ac:dyDescent="0.25">
      <c r="H223" s="1359"/>
      <c r="I223" s="1359"/>
      <c r="J223" s="1359"/>
      <c r="K223" s="1359"/>
      <c r="L223" s="1359"/>
      <c r="M223" s="1359"/>
      <c r="N223" s="1359"/>
      <c r="O223" s="1359"/>
      <c r="P223" s="1359"/>
      <c r="Q223" s="1359"/>
      <c r="R223" s="1359"/>
      <c r="S223" s="1359"/>
      <c r="T223" s="1359"/>
    </row>
    <row r="224" spans="8:20" x14ac:dyDescent="0.25">
      <c r="H224" s="1359"/>
      <c r="I224" s="1359"/>
      <c r="J224" s="1359"/>
      <c r="K224" s="1359"/>
      <c r="L224" s="1359"/>
      <c r="M224" s="1359"/>
      <c r="N224" s="1359"/>
      <c r="O224" s="1359"/>
      <c r="P224" s="1359"/>
      <c r="Q224" s="1359"/>
      <c r="R224" s="1359"/>
      <c r="S224" s="1359"/>
      <c r="T224" s="1359"/>
    </row>
    <row r="225" spans="8:20" x14ac:dyDescent="0.25">
      <c r="H225" s="1359"/>
      <c r="I225" s="1359"/>
      <c r="J225" s="1359"/>
      <c r="K225" s="1359"/>
      <c r="L225" s="1359"/>
      <c r="M225" s="1359"/>
      <c r="N225" s="1359"/>
      <c r="O225" s="1359"/>
      <c r="P225" s="1359"/>
      <c r="Q225" s="1359"/>
      <c r="R225" s="1359"/>
      <c r="S225" s="1359"/>
      <c r="T225" s="1359"/>
    </row>
    <row r="226" spans="8:20" x14ac:dyDescent="0.25">
      <c r="H226" s="1359"/>
      <c r="I226" s="1359"/>
      <c r="J226" s="1359"/>
      <c r="K226" s="1359"/>
      <c r="L226" s="1359"/>
      <c r="M226" s="1359"/>
      <c r="N226" s="1359"/>
      <c r="O226" s="1359"/>
      <c r="P226" s="1359"/>
      <c r="Q226" s="1359"/>
      <c r="R226" s="1359"/>
      <c r="S226" s="1359"/>
      <c r="T226" s="1359"/>
    </row>
    <row r="227" spans="8:20" x14ac:dyDescent="0.25">
      <c r="H227" s="1359"/>
      <c r="I227" s="1359"/>
      <c r="J227" s="1359"/>
      <c r="K227" s="1359"/>
      <c r="L227" s="1359"/>
      <c r="M227" s="1359"/>
      <c r="N227" s="1359"/>
      <c r="O227" s="1359"/>
      <c r="P227" s="1359"/>
      <c r="Q227" s="1359"/>
      <c r="R227" s="1359"/>
      <c r="S227" s="1359"/>
      <c r="T227" s="1359"/>
    </row>
    <row r="228" spans="8:20" x14ac:dyDescent="0.25">
      <c r="H228" s="1359"/>
      <c r="I228" s="1359"/>
      <c r="J228" s="1359"/>
      <c r="K228" s="1359"/>
      <c r="L228" s="1359"/>
      <c r="M228" s="1359"/>
      <c r="N228" s="1359"/>
      <c r="O228" s="1359"/>
      <c r="P228" s="1359"/>
      <c r="Q228" s="1359"/>
      <c r="R228" s="1359"/>
      <c r="S228" s="1359"/>
      <c r="T228" s="1359"/>
    </row>
    <row r="229" spans="8:20" x14ac:dyDescent="0.25">
      <c r="H229" s="1359"/>
      <c r="I229" s="1359"/>
      <c r="J229" s="1359"/>
      <c r="K229" s="1359"/>
      <c r="L229" s="1359"/>
      <c r="M229" s="1359"/>
      <c r="N229" s="1359"/>
      <c r="O229" s="1359"/>
      <c r="P229" s="1359"/>
      <c r="Q229" s="1359"/>
      <c r="R229" s="1359"/>
      <c r="S229" s="1359"/>
      <c r="T229" s="1359"/>
    </row>
    <row r="230" spans="8:20" x14ac:dyDescent="0.25">
      <c r="H230" s="1359"/>
      <c r="I230" s="1359"/>
      <c r="J230" s="1359"/>
      <c r="K230" s="1359"/>
      <c r="L230" s="1359"/>
      <c r="M230" s="1359"/>
      <c r="N230" s="1359"/>
      <c r="O230" s="1359"/>
      <c r="P230" s="1359"/>
      <c r="Q230" s="1359"/>
      <c r="R230" s="1359"/>
      <c r="S230" s="1359"/>
      <c r="T230" s="1359"/>
    </row>
    <row r="231" spans="8:20" x14ac:dyDescent="0.25">
      <c r="H231" s="1359"/>
      <c r="I231" s="1359"/>
      <c r="J231" s="1359"/>
      <c r="K231" s="1359"/>
      <c r="L231" s="1359"/>
      <c r="M231" s="1359"/>
      <c r="N231" s="1359"/>
      <c r="O231" s="1359"/>
      <c r="P231" s="1359"/>
      <c r="Q231" s="1359"/>
      <c r="R231" s="1359"/>
      <c r="S231" s="1359"/>
      <c r="T231" s="1359"/>
    </row>
    <row r="232" spans="8:20" x14ac:dyDescent="0.25">
      <c r="H232" s="1359"/>
      <c r="I232" s="1359"/>
      <c r="J232" s="1359"/>
      <c r="K232" s="1359"/>
      <c r="L232" s="1359"/>
      <c r="M232" s="1359"/>
      <c r="N232" s="1359"/>
      <c r="O232" s="1359"/>
      <c r="P232" s="1359"/>
      <c r="Q232" s="1359"/>
      <c r="R232" s="1359"/>
      <c r="S232" s="1359"/>
      <c r="T232" s="1359"/>
    </row>
    <row r="233" spans="8:20" x14ac:dyDescent="0.25">
      <c r="H233" s="1359"/>
      <c r="I233" s="1359"/>
      <c r="J233" s="1359"/>
      <c r="K233" s="1359"/>
      <c r="L233" s="1359"/>
      <c r="M233" s="1359"/>
      <c r="N233" s="1359"/>
      <c r="O233" s="1359"/>
      <c r="P233" s="1359"/>
      <c r="Q233" s="1359"/>
      <c r="R233" s="1359"/>
      <c r="S233" s="1359"/>
      <c r="T233" s="1359"/>
    </row>
    <row r="234" spans="8:20" x14ac:dyDescent="0.25">
      <c r="H234" s="1359"/>
      <c r="I234" s="1359"/>
      <c r="J234" s="1359"/>
      <c r="K234" s="1359"/>
      <c r="L234" s="1359"/>
      <c r="M234" s="1359"/>
      <c r="N234" s="1359"/>
      <c r="O234" s="1359"/>
      <c r="P234" s="1359"/>
      <c r="Q234" s="1359"/>
      <c r="R234" s="1359"/>
      <c r="S234" s="1359"/>
      <c r="T234" s="1359"/>
    </row>
    <row r="235" spans="8:20" x14ac:dyDescent="0.25">
      <c r="H235" s="1359"/>
      <c r="I235" s="1359"/>
      <c r="J235" s="1359"/>
      <c r="K235" s="1359"/>
      <c r="L235" s="1359"/>
      <c r="M235" s="1359"/>
      <c r="N235" s="1359"/>
      <c r="O235" s="1359"/>
      <c r="P235" s="1359"/>
      <c r="Q235" s="1359"/>
      <c r="R235" s="1359"/>
      <c r="S235" s="1359"/>
      <c r="T235" s="1359"/>
    </row>
    <row r="236" spans="8:20" x14ac:dyDescent="0.25">
      <c r="H236" s="1359"/>
      <c r="I236" s="1359"/>
      <c r="J236" s="1359"/>
      <c r="K236" s="1359"/>
      <c r="L236" s="1359"/>
      <c r="M236" s="1359"/>
      <c r="N236" s="1359"/>
      <c r="O236" s="1359"/>
      <c r="P236" s="1359"/>
      <c r="Q236" s="1359"/>
      <c r="R236" s="1359"/>
      <c r="S236" s="1359"/>
      <c r="T236" s="1359"/>
    </row>
    <row r="237" spans="8:20" x14ac:dyDescent="0.25">
      <c r="H237" s="1359"/>
      <c r="I237" s="1359"/>
      <c r="J237" s="1359"/>
      <c r="K237" s="1359"/>
      <c r="L237" s="1359"/>
      <c r="M237" s="1359"/>
      <c r="N237" s="1359"/>
      <c r="O237" s="1359"/>
      <c r="P237" s="1359"/>
      <c r="Q237" s="1359"/>
      <c r="R237" s="1359"/>
      <c r="S237" s="1359"/>
      <c r="T237" s="1359"/>
    </row>
    <row r="238" spans="8:20" x14ac:dyDescent="0.25">
      <c r="H238" s="1359"/>
      <c r="I238" s="1359"/>
      <c r="J238" s="1359"/>
      <c r="K238" s="1359"/>
      <c r="L238" s="1359"/>
      <c r="M238" s="1359"/>
      <c r="N238" s="1359"/>
      <c r="O238" s="1359"/>
      <c r="P238" s="1359"/>
      <c r="Q238" s="1359"/>
      <c r="R238" s="1359"/>
      <c r="S238" s="1359"/>
      <c r="T238" s="1359"/>
    </row>
    <row r="239" spans="8:20" x14ac:dyDescent="0.25">
      <c r="H239" s="1359"/>
      <c r="I239" s="1359"/>
      <c r="J239" s="1359"/>
      <c r="K239" s="1359"/>
      <c r="L239" s="1359"/>
      <c r="M239" s="1359"/>
      <c r="N239" s="1359"/>
      <c r="O239" s="1359"/>
      <c r="P239" s="1359"/>
      <c r="Q239" s="1359"/>
      <c r="R239" s="1359"/>
      <c r="S239" s="1359"/>
      <c r="T239" s="1359"/>
    </row>
    <row r="240" spans="8:20" x14ac:dyDescent="0.25">
      <c r="H240" s="1359"/>
      <c r="I240" s="1359"/>
      <c r="J240" s="1359"/>
      <c r="K240" s="1359"/>
      <c r="L240" s="1359"/>
      <c r="M240" s="1359"/>
      <c r="N240" s="1359"/>
      <c r="O240" s="1359"/>
      <c r="P240" s="1359"/>
      <c r="Q240" s="1359"/>
      <c r="R240" s="1359"/>
      <c r="S240" s="1359"/>
      <c r="T240" s="1359"/>
    </row>
    <row r="241" spans="8:20" x14ac:dyDescent="0.25">
      <c r="H241" s="1359"/>
      <c r="I241" s="1359"/>
      <c r="J241" s="1359"/>
      <c r="K241" s="1359"/>
      <c r="L241" s="1359"/>
      <c r="M241" s="1359"/>
      <c r="N241" s="1359"/>
      <c r="O241" s="1359"/>
      <c r="P241" s="1359"/>
      <c r="Q241" s="1359"/>
      <c r="R241" s="1359"/>
      <c r="S241" s="1359"/>
      <c r="T241" s="1359"/>
    </row>
    <row r="242" spans="8:20" x14ac:dyDescent="0.25">
      <c r="H242" s="1359"/>
      <c r="I242" s="1359"/>
      <c r="J242" s="1359"/>
      <c r="K242" s="1359"/>
      <c r="L242" s="1359"/>
      <c r="M242" s="1359"/>
      <c r="N242" s="1359"/>
      <c r="O242" s="1359"/>
      <c r="P242" s="1359"/>
      <c r="Q242" s="1359"/>
      <c r="R242" s="1359"/>
      <c r="S242" s="1359"/>
      <c r="T242" s="1359"/>
    </row>
    <row r="243" spans="8:20" x14ac:dyDescent="0.25">
      <c r="H243" s="1359"/>
      <c r="I243" s="1359"/>
      <c r="J243" s="1359"/>
      <c r="K243" s="1359"/>
      <c r="L243" s="1359"/>
      <c r="M243" s="1359"/>
      <c r="N243" s="1359"/>
      <c r="O243" s="1359"/>
      <c r="P243" s="1359"/>
      <c r="Q243" s="1359"/>
      <c r="R243" s="1359"/>
      <c r="S243" s="1359"/>
      <c r="T243" s="1359"/>
    </row>
    <row r="244" spans="8:20" x14ac:dyDescent="0.25">
      <c r="H244" s="1359"/>
      <c r="I244" s="1359"/>
      <c r="J244" s="1359"/>
      <c r="K244" s="1359"/>
      <c r="L244" s="1359"/>
      <c r="M244" s="1359"/>
      <c r="N244" s="1359"/>
      <c r="O244" s="1359"/>
      <c r="P244" s="1359"/>
      <c r="Q244" s="1359"/>
      <c r="R244" s="1359"/>
      <c r="S244" s="1359"/>
      <c r="T244" s="1359"/>
    </row>
    <row r="245" spans="8:20" x14ac:dyDescent="0.25">
      <c r="H245" s="1359"/>
      <c r="I245" s="1359"/>
      <c r="J245" s="1359"/>
      <c r="K245" s="1359"/>
      <c r="L245" s="1359"/>
      <c r="M245" s="1359"/>
      <c r="N245" s="1359"/>
      <c r="O245" s="1359"/>
      <c r="P245" s="1359"/>
      <c r="Q245" s="1359"/>
      <c r="R245" s="1359"/>
      <c r="S245" s="1359"/>
      <c r="T245" s="1359"/>
    </row>
    <row r="246" spans="8:20" x14ac:dyDescent="0.25">
      <c r="H246" s="1359"/>
      <c r="I246" s="1359"/>
      <c r="J246" s="1359"/>
      <c r="K246" s="1359"/>
      <c r="L246" s="1359"/>
      <c r="M246" s="1359"/>
      <c r="N246" s="1359"/>
      <c r="O246" s="1359"/>
      <c r="P246" s="1359"/>
      <c r="Q246" s="1359"/>
      <c r="R246" s="1359"/>
      <c r="S246" s="1359"/>
      <c r="T246" s="1359"/>
    </row>
    <row r="247" spans="8:20" x14ac:dyDescent="0.25">
      <c r="H247" s="1359"/>
      <c r="I247" s="1359"/>
      <c r="J247" s="1359"/>
      <c r="K247" s="1359"/>
      <c r="L247" s="1359"/>
      <c r="M247" s="1359"/>
      <c r="N247" s="1359"/>
      <c r="O247" s="1359"/>
      <c r="P247" s="1359"/>
      <c r="Q247" s="1359"/>
      <c r="R247" s="1359"/>
      <c r="S247" s="1359"/>
      <c r="T247" s="1359"/>
    </row>
    <row r="248" spans="8:20" x14ac:dyDescent="0.25">
      <c r="H248" s="1359"/>
      <c r="I248" s="1359"/>
      <c r="J248" s="1359"/>
      <c r="K248" s="1359"/>
      <c r="L248" s="1359"/>
      <c r="M248" s="1359"/>
      <c r="N248" s="1359"/>
      <c r="O248" s="1359"/>
      <c r="P248" s="1359"/>
      <c r="Q248" s="1359"/>
      <c r="R248" s="1359"/>
      <c r="S248" s="1359"/>
      <c r="T248" s="1359"/>
    </row>
    <row r="249" spans="8:20" x14ac:dyDescent="0.25">
      <c r="H249" s="1359"/>
      <c r="I249" s="1359"/>
      <c r="J249" s="1359"/>
      <c r="K249" s="1359"/>
      <c r="L249" s="1359"/>
      <c r="M249" s="1359"/>
      <c r="N249" s="1359"/>
      <c r="O249" s="1359"/>
      <c r="P249" s="1359"/>
      <c r="Q249" s="1359"/>
      <c r="R249" s="1359"/>
      <c r="S249" s="1359"/>
      <c r="T249" s="1359"/>
    </row>
    <row r="250" spans="8:20" x14ac:dyDescent="0.25">
      <c r="H250" s="1359"/>
      <c r="I250" s="1359"/>
      <c r="J250" s="1359"/>
      <c r="K250" s="1359"/>
      <c r="L250" s="1359"/>
      <c r="M250" s="1359"/>
      <c r="N250" s="1359"/>
      <c r="O250" s="1359"/>
      <c r="P250" s="1359"/>
      <c r="Q250" s="1359"/>
      <c r="R250" s="1359"/>
      <c r="S250" s="1359"/>
      <c r="T250" s="1359"/>
    </row>
    <row r="251" spans="8:20" x14ac:dyDescent="0.25">
      <c r="H251" s="1359"/>
      <c r="I251" s="1359"/>
      <c r="J251" s="1359"/>
      <c r="K251" s="1359"/>
      <c r="L251" s="1359"/>
      <c r="M251" s="1359"/>
      <c r="N251" s="1359"/>
      <c r="O251" s="1359"/>
      <c r="P251" s="1359"/>
      <c r="Q251" s="1359"/>
      <c r="R251" s="1359"/>
      <c r="S251" s="1359"/>
      <c r="T251" s="1359"/>
    </row>
    <row r="252" spans="8:20" x14ac:dyDescent="0.25">
      <c r="H252" s="1359"/>
      <c r="I252" s="1359"/>
      <c r="J252" s="1359"/>
      <c r="K252" s="1359"/>
      <c r="L252" s="1359"/>
      <c r="M252" s="1359"/>
      <c r="N252" s="1359"/>
      <c r="O252" s="1359"/>
      <c r="P252" s="1359"/>
      <c r="Q252" s="1359"/>
      <c r="R252" s="1359"/>
      <c r="S252" s="1359"/>
      <c r="T252" s="1359"/>
    </row>
    <row r="253" spans="8:20" x14ac:dyDescent="0.25">
      <c r="H253" s="1359"/>
      <c r="I253" s="1359"/>
      <c r="J253" s="1359"/>
      <c r="K253" s="1359"/>
      <c r="L253" s="1359"/>
      <c r="M253" s="1359"/>
      <c r="N253" s="1359"/>
      <c r="O253" s="1359"/>
      <c r="P253" s="1359"/>
      <c r="Q253" s="1359"/>
      <c r="R253" s="1359"/>
      <c r="S253" s="1359"/>
      <c r="T253" s="1359"/>
    </row>
    <row r="254" spans="8:20" x14ac:dyDescent="0.25">
      <c r="H254" s="1359"/>
      <c r="I254" s="1359"/>
      <c r="J254" s="1359"/>
      <c r="K254" s="1359"/>
      <c r="L254" s="1359"/>
      <c r="M254" s="1359"/>
      <c r="N254" s="1359"/>
      <c r="O254" s="1359"/>
      <c r="P254" s="1359"/>
      <c r="Q254" s="1359"/>
      <c r="R254" s="1359"/>
      <c r="S254" s="1359"/>
      <c r="T254" s="1359"/>
    </row>
    <row r="255" spans="8:20" x14ac:dyDescent="0.25">
      <c r="H255" s="1359"/>
      <c r="I255" s="1359"/>
      <c r="J255" s="1359"/>
      <c r="K255" s="1359"/>
      <c r="L255" s="1359"/>
      <c r="M255" s="1359"/>
      <c r="N255" s="1359"/>
      <c r="O255" s="1359"/>
      <c r="P255" s="1359"/>
      <c r="Q255" s="1359"/>
      <c r="R255" s="1359"/>
      <c r="S255" s="1359"/>
      <c r="T255" s="1359"/>
    </row>
    <row r="256" spans="8:20" x14ac:dyDescent="0.25">
      <c r="H256" s="1359"/>
      <c r="I256" s="1359"/>
      <c r="J256" s="1359"/>
      <c r="K256" s="1359"/>
      <c r="L256" s="1359"/>
      <c r="M256" s="1359"/>
      <c r="N256" s="1359"/>
      <c r="O256" s="1359"/>
      <c r="P256" s="1359"/>
      <c r="Q256" s="1359"/>
      <c r="R256" s="1359"/>
      <c r="S256" s="1359"/>
      <c r="T256" s="1359"/>
    </row>
    <row r="257" spans="8:20" x14ac:dyDescent="0.25">
      <c r="H257" s="1359"/>
      <c r="I257" s="1359"/>
      <c r="J257" s="1359"/>
      <c r="K257" s="1359"/>
      <c r="L257" s="1359"/>
      <c r="M257" s="1359"/>
      <c r="N257" s="1359"/>
      <c r="O257" s="1359"/>
      <c r="P257" s="1359"/>
      <c r="Q257" s="1359"/>
      <c r="R257" s="1359"/>
      <c r="S257" s="1359"/>
      <c r="T257" s="1359"/>
    </row>
    <row r="258" spans="8:20" x14ac:dyDescent="0.25">
      <c r="H258" s="1359"/>
      <c r="I258" s="1359"/>
      <c r="J258" s="1359"/>
      <c r="K258" s="1359"/>
      <c r="L258" s="1359"/>
      <c r="M258" s="1359"/>
      <c r="N258" s="1359"/>
      <c r="O258" s="1359"/>
      <c r="P258" s="1359"/>
      <c r="Q258" s="1359"/>
      <c r="R258" s="1359"/>
      <c r="S258" s="1359"/>
      <c r="T258" s="1359"/>
    </row>
    <row r="259" spans="8:20" x14ac:dyDescent="0.25">
      <c r="H259" s="1359"/>
      <c r="I259" s="1359"/>
      <c r="J259" s="1359"/>
      <c r="K259" s="1359"/>
      <c r="L259" s="1359"/>
      <c r="M259" s="1359"/>
      <c r="N259" s="1359"/>
      <c r="O259" s="1359"/>
      <c r="P259" s="1359"/>
      <c r="Q259" s="1359"/>
      <c r="R259" s="1359"/>
      <c r="S259" s="1359"/>
      <c r="T259" s="1359"/>
    </row>
    <row r="260" spans="8:20" x14ac:dyDescent="0.25">
      <c r="H260" s="1359"/>
      <c r="I260" s="1359"/>
      <c r="J260" s="1359"/>
      <c r="K260" s="1359"/>
      <c r="L260" s="1359"/>
      <c r="M260" s="1359"/>
      <c r="N260" s="1359"/>
      <c r="O260" s="1359"/>
      <c r="P260" s="1359"/>
      <c r="Q260" s="1359"/>
      <c r="R260" s="1359"/>
      <c r="S260" s="1359"/>
      <c r="T260" s="1359"/>
    </row>
    <row r="261" spans="8:20" x14ac:dyDescent="0.25">
      <c r="H261" s="1359"/>
      <c r="I261" s="1359"/>
      <c r="J261" s="1359"/>
      <c r="K261" s="1359"/>
      <c r="L261" s="1359"/>
      <c r="M261" s="1359"/>
      <c r="N261" s="1359"/>
      <c r="O261" s="1359"/>
      <c r="P261" s="1359"/>
      <c r="Q261" s="1359"/>
      <c r="R261" s="1359"/>
      <c r="S261" s="1359"/>
      <c r="T261" s="1359"/>
    </row>
    <row r="262" spans="8:20" x14ac:dyDescent="0.25">
      <c r="H262" s="1359"/>
      <c r="I262" s="1359"/>
      <c r="J262" s="1359"/>
      <c r="K262" s="1359"/>
      <c r="L262" s="1359"/>
      <c r="M262" s="1359"/>
      <c r="N262" s="1359"/>
      <c r="O262" s="1359"/>
      <c r="P262" s="1359"/>
      <c r="Q262" s="1359"/>
      <c r="R262" s="1359"/>
      <c r="S262" s="1359"/>
      <c r="T262" s="1359"/>
    </row>
    <row r="263" spans="8:20" x14ac:dyDescent="0.25">
      <c r="H263" s="1359"/>
      <c r="I263" s="1359"/>
      <c r="J263" s="1359"/>
      <c r="K263" s="1359"/>
      <c r="L263" s="1359"/>
      <c r="M263" s="1359"/>
      <c r="N263" s="1359"/>
      <c r="O263" s="1359"/>
      <c r="P263" s="1359"/>
      <c r="Q263" s="1359"/>
      <c r="R263" s="1359"/>
      <c r="S263" s="1359"/>
      <c r="T263" s="1359"/>
    </row>
    <row r="264" spans="8:20" x14ac:dyDescent="0.25">
      <c r="H264" s="1359"/>
      <c r="I264" s="1359"/>
      <c r="J264" s="1359"/>
      <c r="K264" s="1359"/>
      <c r="L264" s="1359"/>
      <c r="M264" s="1359"/>
      <c r="N264" s="1359"/>
      <c r="O264" s="1359"/>
      <c r="P264" s="1359"/>
      <c r="Q264" s="1359"/>
      <c r="R264" s="1359"/>
      <c r="S264" s="1359"/>
      <c r="T264" s="1359"/>
    </row>
    <row r="265" spans="8:20" x14ac:dyDescent="0.25">
      <c r="H265" s="1359"/>
      <c r="I265" s="1359"/>
      <c r="J265" s="1359"/>
      <c r="K265" s="1359"/>
      <c r="L265" s="1359"/>
      <c r="M265" s="1359"/>
      <c r="N265" s="1359"/>
      <c r="O265" s="1359"/>
      <c r="P265" s="1359"/>
      <c r="Q265" s="1359"/>
      <c r="R265" s="1359"/>
      <c r="S265" s="1359"/>
      <c r="T265" s="1359"/>
    </row>
    <row r="266" spans="8:20" x14ac:dyDescent="0.25">
      <c r="H266" s="1359"/>
      <c r="I266" s="1359"/>
      <c r="J266" s="1359"/>
      <c r="K266" s="1359"/>
      <c r="L266" s="1359"/>
      <c r="M266" s="1359"/>
      <c r="N266" s="1359"/>
      <c r="O266" s="1359"/>
      <c r="P266" s="1359"/>
      <c r="Q266" s="1359"/>
      <c r="R266" s="1359"/>
      <c r="S266" s="1359"/>
      <c r="T266" s="1359"/>
    </row>
    <row r="267" spans="8:20" x14ac:dyDescent="0.25">
      <c r="H267" s="1359"/>
      <c r="I267" s="1359"/>
      <c r="J267" s="1359"/>
      <c r="K267" s="1359"/>
      <c r="L267" s="1359"/>
      <c r="M267" s="1359"/>
      <c r="N267" s="1359"/>
      <c r="O267" s="1359"/>
      <c r="P267" s="1359"/>
      <c r="Q267" s="1359"/>
      <c r="R267" s="1359"/>
      <c r="S267" s="1359"/>
      <c r="T267" s="1359"/>
    </row>
    <row r="268" spans="8:20" x14ac:dyDescent="0.25">
      <c r="H268" s="1359"/>
      <c r="I268" s="1359"/>
      <c r="J268" s="1359"/>
      <c r="K268" s="1359"/>
      <c r="L268" s="1359"/>
      <c r="M268" s="1359"/>
      <c r="N268" s="1359"/>
      <c r="O268" s="1359"/>
      <c r="P268" s="1359"/>
      <c r="Q268" s="1359"/>
      <c r="R268" s="1359"/>
      <c r="S268" s="1359"/>
      <c r="T268" s="1359"/>
    </row>
    <row r="269" spans="8:20" x14ac:dyDescent="0.25">
      <c r="H269" s="1359"/>
      <c r="I269" s="1359"/>
      <c r="J269" s="1359"/>
      <c r="K269" s="1359"/>
      <c r="L269" s="1359"/>
      <c r="M269" s="1359"/>
      <c r="N269" s="1359"/>
      <c r="O269" s="1359"/>
      <c r="P269" s="1359"/>
      <c r="Q269" s="1359"/>
      <c r="R269" s="1359"/>
      <c r="S269" s="1359"/>
      <c r="T269" s="1359"/>
    </row>
    <row r="270" spans="8:20" x14ac:dyDescent="0.25">
      <c r="H270" s="1359"/>
      <c r="I270" s="1359"/>
      <c r="J270" s="1359"/>
      <c r="K270" s="1359"/>
      <c r="L270" s="1359"/>
      <c r="M270" s="1359"/>
      <c r="N270" s="1359"/>
      <c r="O270" s="1359"/>
      <c r="P270" s="1359"/>
      <c r="Q270" s="1359"/>
      <c r="R270" s="1359"/>
      <c r="S270" s="1359"/>
      <c r="T270" s="1359"/>
    </row>
    <row r="271" spans="8:20" x14ac:dyDescent="0.25">
      <c r="H271" s="1359"/>
      <c r="I271" s="1359"/>
      <c r="J271" s="1359"/>
      <c r="K271" s="1359"/>
      <c r="L271" s="1359"/>
      <c r="M271" s="1359"/>
      <c r="N271" s="1359"/>
      <c r="O271" s="1359"/>
      <c r="P271" s="1359"/>
      <c r="Q271" s="1359"/>
      <c r="R271" s="1359"/>
      <c r="S271" s="1359"/>
      <c r="T271" s="1359"/>
    </row>
    <row r="272" spans="8:20" x14ac:dyDescent="0.25">
      <c r="H272" s="1359"/>
      <c r="I272" s="1359"/>
      <c r="J272" s="1359"/>
      <c r="K272" s="1359"/>
      <c r="L272" s="1359"/>
      <c r="M272" s="1359"/>
      <c r="N272" s="1359"/>
      <c r="O272" s="1359"/>
      <c r="P272" s="1359"/>
      <c r="Q272" s="1359"/>
      <c r="R272" s="1359"/>
      <c r="S272" s="1359"/>
      <c r="T272" s="1359"/>
    </row>
    <row r="273" spans="8:20" x14ac:dyDescent="0.25">
      <c r="H273" s="1359"/>
      <c r="I273" s="1359"/>
      <c r="J273" s="1359"/>
      <c r="K273" s="1359"/>
      <c r="L273" s="1359"/>
      <c r="M273" s="1359"/>
      <c r="N273" s="1359"/>
      <c r="O273" s="1359"/>
      <c r="P273" s="1359"/>
      <c r="Q273" s="1359"/>
      <c r="R273" s="1359"/>
      <c r="S273" s="1359"/>
      <c r="T273" s="1359"/>
    </row>
    <row r="274" spans="8:20" x14ac:dyDescent="0.25">
      <c r="H274" s="1359"/>
      <c r="I274" s="1359"/>
      <c r="J274" s="1359"/>
      <c r="K274" s="1359"/>
      <c r="L274" s="1359"/>
      <c r="M274" s="1359"/>
      <c r="N274" s="1359"/>
      <c r="O274" s="1359"/>
      <c r="P274" s="1359"/>
      <c r="Q274" s="1359"/>
      <c r="R274" s="1359"/>
      <c r="S274" s="1359"/>
      <c r="T274" s="1359"/>
    </row>
    <row r="275" spans="8:20" x14ac:dyDescent="0.25">
      <c r="H275" s="1359"/>
      <c r="I275" s="1359"/>
      <c r="J275" s="1359"/>
      <c r="K275" s="1359"/>
      <c r="L275" s="1359"/>
      <c r="M275" s="1359"/>
      <c r="N275" s="1359"/>
      <c r="O275" s="1359"/>
      <c r="P275" s="1359"/>
      <c r="Q275" s="1359"/>
      <c r="R275" s="1359"/>
      <c r="S275" s="1359"/>
      <c r="T275" s="1359"/>
    </row>
    <row r="276" spans="8:20" x14ac:dyDescent="0.25">
      <c r="H276" s="1359"/>
      <c r="I276" s="1359"/>
      <c r="J276" s="1359"/>
      <c r="K276" s="1359"/>
      <c r="L276" s="1359"/>
      <c r="M276" s="1359"/>
      <c r="N276" s="1359"/>
      <c r="O276" s="1359"/>
      <c r="P276" s="1359"/>
      <c r="Q276" s="1359"/>
      <c r="R276" s="1359"/>
      <c r="S276" s="1359"/>
      <c r="T276" s="1359"/>
    </row>
    <row r="277" spans="8:20" x14ac:dyDescent="0.25">
      <c r="H277" s="1359"/>
      <c r="I277" s="1359"/>
      <c r="J277" s="1359"/>
      <c r="K277" s="1359"/>
      <c r="L277" s="1359"/>
      <c r="M277" s="1359"/>
      <c r="N277" s="1359"/>
      <c r="O277" s="1359"/>
      <c r="P277" s="1359"/>
      <c r="Q277" s="1359"/>
      <c r="R277" s="1359"/>
      <c r="S277" s="1359"/>
      <c r="T277" s="1359"/>
    </row>
    <row r="278" spans="8:20" x14ac:dyDescent="0.25">
      <c r="H278" s="1359"/>
      <c r="I278" s="1359"/>
      <c r="J278" s="1359"/>
      <c r="K278" s="1359"/>
      <c r="L278" s="1359"/>
      <c r="M278" s="1359"/>
      <c r="N278" s="1359"/>
      <c r="O278" s="1359"/>
      <c r="P278" s="1359"/>
      <c r="Q278" s="1359"/>
      <c r="R278" s="1359"/>
      <c r="S278" s="1359"/>
      <c r="T278" s="1359"/>
    </row>
    <row r="279" spans="8:20" x14ac:dyDescent="0.25">
      <c r="H279" s="1359"/>
      <c r="I279" s="1359"/>
      <c r="J279" s="1359"/>
      <c r="K279" s="1359"/>
      <c r="L279" s="1359"/>
      <c r="M279" s="1359"/>
      <c r="N279" s="1359"/>
      <c r="O279" s="1359"/>
      <c r="P279" s="1359"/>
      <c r="Q279" s="1359"/>
      <c r="R279" s="1359"/>
      <c r="S279" s="1359"/>
      <c r="T279" s="1359"/>
    </row>
    <row r="280" spans="8:20" x14ac:dyDescent="0.25">
      <c r="H280" s="1359"/>
      <c r="I280" s="1359"/>
      <c r="J280" s="1359"/>
      <c r="K280" s="1359"/>
      <c r="L280" s="1359"/>
      <c r="M280" s="1359"/>
      <c r="N280" s="1359"/>
      <c r="O280" s="1359"/>
      <c r="P280" s="1359"/>
      <c r="Q280" s="1359"/>
      <c r="R280" s="1359"/>
      <c r="S280" s="1359"/>
      <c r="T280" s="1359"/>
    </row>
    <row r="281" spans="8:20" x14ac:dyDescent="0.25">
      <c r="H281" s="1359"/>
      <c r="I281" s="1359"/>
      <c r="J281" s="1359"/>
      <c r="K281" s="1359"/>
      <c r="L281" s="1359"/>
      <c r="M281" s="1359"/>
      <c r="N281" s="1359"/>
      <c r="O281" s="1359"/>
      <c r="P281" s="1359"/>
      <c r="Q281" s="1359"/>
      <c r="R281" s="1359"/>
      <c r="S281" s="1359"/>
      <c r="T281" s="1359"/>
    </row>
    <row r="282" spans="8:20" x14ac:dyDescent="0.25">
      <c r="H282" s="1359"/>
      <c r="I282" s="1359"/>
      <c r="J282" s="1359"/>
      <c r="K282" s="1359"/>
      <c r="L282" s="1359"/>
      <c r="M282" s="1359"/>
      <c r="N282" s="1359"/>
      <c r="O282" s="1359"/>
      <c r="P282" s="1359"/>
      <c r="Q282" s="1359"/>
      <c r="R282" s="1359"/>
      <c r="S282" s="1359"/>
      <c r="T282" s="1359"/>
    </row>
    <row r="283" spans="8:20" x14ac:dyDescent="0.25">
      <c r="H283" s="1359"/>
      <c r="I283" s="1359"/>
      <c r="J283" s="1359"/>
      <c r="K283" s="1359"/>
      <c r="L283" s="1359"/>
      <c r="M283" s="1359"/>
      <c r="N283" s="1359"/>
      <c r="O283" s="1359"/>
      <c r="P283" s="1359"/>
      <c r="Q283" s="1359"/>
      <c r="R283" s="1359"/>
      <c r="S283" s="1359"/>
      <c r="T283" s="1359"/>
    </row>
    <row r="284" spans="8:20" x14ac:dyDescent="0.25">
      <c r="H284" s="1359"/>
      <c r="I284" s="1359"/>
      <c r="J284" s="1359"/>
      <c r="K284" s="1359"/>
      <c r="L284" s="1359"/>
      <c r="M284" s="1359"/>
      <c r="N284" s="1359"/>
      <c r="O284" s="1359"/>
      <c r="P284" s="1359"/>
      <c r="Q284" s="1359"/>
      <c r="R284" s="1359"/>
      <c r="S284" s="1359"/>
      <c r="T284" s="1359"/>
    </row>
    <row r="285" spans="8:20" x14ac:dyDescent="0.25">
      <c r="H285" s="1359"/>
      <c r="I285" s="1359"/>
      <c r="J285" s="1359"/>
      <c r="K285" s="1359"/>
      <c r="L285" s="1359"/>
      <c r="M285" s="1359"/>
      <c r="N285" s="1359"/>
      <c r="O285" s="1359"/>
      <c r="P285" s="1359"/>
      <c r="Q285" s="1359"/>
      <c r="R285" s="1359"/>
      <c r="S285" s="1359"/>
      <c r="T285" s="1359"/>
    </row>
    <row r="286" spans="8:20" x14ac:dyDescent="0.25">
      <c r="H286" s="1359"/>
      <c r="I286" s="1359"/>
      <c r="J286" s="1359"/>
      <c r="K286" s="1359"/>
      <c r="L286" s="1359"/>
      <c r="M286" s="1359"/>
      <c r="N286" s="1359"/>
      <c r="O286" s="1359"/>
      <c r="P286" s="1359"/>
      <c r="Q286" s="1359"/>
      <c r="R286" s="1359"/>
      <c r="S286" s="1359"/>
      <c r="T286" s="1359"/>
    </row>
    <row r="287" spans="8:20" x14ac:dyDescent="0.25">
      <c r="H287" s="1359"/>
      <c r="I287" s="1359"/>
      <c r="J287" s="1359"/>
      <c r="K287" s="1359"/>
      <c r="L287" s="1359"/>
      <c r="M287" s="1359"/>
      <c r="N287" s="1359"/>
      <c r="O287" s="1359"/>
      <c r="P287" s="1359"/>
      <c r="Q287" s="1359"/>
      <c r="R287" s="1359"/>
      <c r="S287" s="1359"/>
      <c r="T287" s="1359"/>
    </row>
    <row r="288" spans="8:20" x14ac:dyDescent="0.25">
      <c r="H288" s="1359"/>
      <c r="I288" s="1359"/>
      <c r="J288" s="1359"/>
      <c r="K288" s="1359"/>
      <c r="L288" s="1359"/>
      <c r="M288" s="1359"/>
      <c r="N288" s="1359"/>
      <c r="O288" s="1359"/>
      <c r="P288" s="1359"/>
      <c r="Q288" s="1359"/>
      <c r="R288" s="1359"/>
      <c r="S288" s="1359"/>
      <c r="T288" s="1359"/>
    </row>
    <row r="289" spans="8:20" x14ac:dyDescent="0.25">
      <c r="H289" s="1359"/>
      <c r="I289" s="1359"/>
      <c r="J289" s="1359"/>
      <c r="K289" s="1359"/>
      <c r="L289" s="1359"/>
      <c r="M289" s="1359"/>
      <c r="N289" s="1359"/>
      <c r="O289" s="1359"/>
      <c r="P289" s="1359"/>
      <c r="Q289" s="1359"/>
      <c r="R289" s="1359"/>
      <c r="S289" s="1359"/>
      <c r="T289" s="1359"/>
    </row>
    <row r="290" spans="8:20" x14ac:dyDescent="0.25">
      <c r="H290" s="1359"/>
      <c r="I290" s="1359"/>
      <c r="J290" s="1359"/>
      <c r="K290" s="1359"/>
      <c r="L290" s="1359"/>
      <c r="M290" s="1359"/>
      <c r="N290" s="1359"/>
      <c r="O290" s="1359"/>
      <c r="P290" s="1359"/>
      <c r="Q290" s="1359"/>
      <c r="R290" s="1359"/>
      <c r="S290" s="1359"/>
      <c r="T290" s="1359"/>
    </row>
    <row r="291" spans="8:20" x14ac:dyDescent="0.25">
      <c r="H291" s="1359"/>
      <c r="I291" s="1359"/>
      <c r="J291" s="1359"/>
      <c r="K291" s="1359"/>
      <c r="L291" s="1359"/>
      <c r="M291" s="1359"/>
      <c r="N291" s="1359"/>
      <c r="O291" s="1359"/>
      <c r="P291" s="1359"/>
      <c r="Q291" s="1359"/>
      <c r="R291" s="1359"/>
      <c r="S291" s="1359"/>
      <c r="T291" s="1359"/>
    </row>
    <row r="292" spans="8:20" x14ac:dyDescent="0.25">
      <c r="H292" s="1359"/>
      <c r="I292" s="1359"/>
      <c r="J292" s="1359"/>
      <c r="K292" s="1359"/>
      <c r="L292" s="1359"/>
      <c r="M292" s="1359"/>
      <c r="N292" s="1359"/>
      <c r="O292" s="1359"/>
      <c r="P292" s="1359"/>
      <c r="Q292" s="1359"/>
      <c r="R292" s="1359"/>
      <c r="S292" s="1359"/>
      <c r="T292" s="1359"/>
    </row>
    <row r="293" spans="8:20" x14ac:dyDescent="0.25">
      <c r="H293" s="1359"/>
      <c r="I293" s="1359"/>
      <c r="J293" s="1359"/>
      <c r="K293" s="1359"/>
      <c r="L293" s="1359"/>
      <c r="M293" s="1359"/>
      <c r="N293" s="1359"/>
      <c r="O293" s="1359"/>
      <c r="P293" s="1359"/>
      <c r="Q293" s="1359"/>
      <c r="R293" s="1359"/>
      <c r="S293" s="1359"/>
      <c r="T293" s="1359"/>
    </row>
    <row r="294" spans="8:20" x14ac:dyDescent="0.25">
      <c r="H294" s="1359"/>
      <c r="I294" s="1359"/>
      <c r="J294" s="1359"/>
      <c r="K294" s="1359"/>
      <c r="L294" s="1359"/>
      <c r="M294" s="1359"/>
      <c r="N294" s="1359"/>
      <c r="O294" s="1359"/>
      <c r="P294" s="1359"/>
      <c r="Q294" s="1359"/>
      <c r="R294" s="1359"/>
      <c r="S294" s="1359"/>
      <c r="T294" s="1359"/>
    </row>
    <row r="295" spans="8:20" x14ac:dyDescent="0.25">
      <c r="H295" s="1359"/>
      <c r="I295" s="1359"/>
      <c r="J295" s="1359"/>
      <c r="K295" s="1359"/>
      <c r="L295" s="1359"/>
      <c r="M295" s="1359"/>
      <c r="N295" s="1359"/>
      <c r="O295" s="1359"/>
      <c r="P295" s="1359"/>
      <c r="Q295" s="1359"/>
      <c r="R295" s="1359"/>
      <c r="S295" s="1359"/>
      <c r="T295" s="1359"/>
    </row>
    <row r="296" spans="8:20" x14ac:dyDescent="0.25">
      <c r="H296" s="1359"/>
      <c r="I296" s="1359"/>
      <c r="J296" s="1359"/>
      <c r="K296" s="1359"/>
      <c r="L296" s="1359"/>
      <c r="M296" s="1359"/>
      <c r="N296" s="1359"/>
      <c r="O296" s="1359"/>
      <c r="P296" s="1359"/>
      <c r="Q296" s="1359"/>
      <c r="R296" s="1359"/>
      <c r="S296" s="1359"/>
      <c r="T296" s="1359"/>
    </row>
    <row r="297" spans="8:20" x14ac:dyDescent="0.25">
      <c r="H297" s="1359"/>
      <c r="I297" s="1359"/>
      <c r="J297" s="1359"/>
      <c r="K297" s="1359"/>
      <c r="L297" s="1359"/>
      <c r="M297" s="1359"/>
      <c r="N297" s="1359"/>
      <c r="O297" s="1359"/>
      <c r="P297" s="1359"/>
      <c r="Q297" s="1359"/>
      <c r="R297" s="1359"/>
      <c r="S297" s="1359"/>
      <c r="T297" s="1359"/>
    </row>
    <row r="298" spans="8:20" x14ac:dyDescent="0.25">
      <c r="H298" s="1359"/>
      <c r="I298" s="1359"/>
      <c r="J298" s="1359"/>
      <c r="K298" s="1359"/>
      <c r="L298" s="1359"/>
      <c r="M298" s="1359"/>
      <c r="N298" s="1359"/>
      <c r="O298" s="1359"/>
      <c r="P298" s="1359"/>
      <c r="Q298" s="1359"/>
      <c r="R298" s="1359"/>
      <c r="S298" s="1359"/>
      <c r="T298" s="1359"/>
    </row>
    <row r="299" spans="8:20" x14ac:dyDescent="0.25">
      <c r="H299" s="1359"/>
      <c r="I299" s="1359"/>
      <c r="J299" s="1359"/>
      <c r="K299" s="1359"/>
      <c r="L299" s="1359"/>
      <c r="M299" s="1359"/>
      <c r="N299" s="1359"/>
      <c r="O299" s="1359"/>
      <c r="P299" s="1359"/>
      <c r="Q299" s="1359"/>
      <c r="R299" s="1359"/>
      <c r="S299" s="1359"/>
      <c r="T299" s="1359"/>
    </row>
    <row r="300" spans="8:20" x14ac:dyDescent="0.25">
      <c r="H300" s="1359"/>
      <c r="I300" s="1359"/>
      <c r="J300" s="1359"/>
      <c r="K300" s="1359"/>
      <c r="L300" s="1359"/>
      <c r="M300" s="1359"/>
      <c r="N300" s="1359"/>
      <c r="O300" s="1359"/>
      <c r="P300" s="1359"/>
      <c r="Q300" s="1359"/>
      <c r="R300" s="1359"/>
      <c r="S300" s="1359"/>
      <c r="T300" s="1359"/>
    </row>
    <row r="301" spans="8:20" x14ac:dyDescent="0.25">
      <c r="H301" s="1359"/>
      <c r="I301" s="1359"/>
      <c r="J301" s="1359"/>
      <c r="K301" s="1359"/>
      <c r="L301" s="1359"/>
      <c r="M301" s="1359"/>
      <c r="N301" s="1359"/>
      <c r="O301" s="1359"/>
      <c r="P301" s="1359"/>
      <c r="Q301" s="1359"/>
      <c r="R301" s="1359"/>
      <c r="S301" s="1359"/>
      <c r="T301" s="1359"/>
    </row>
    <row r="302" spans="8:20" x14ac:dyDescent="0.25">
      <c r="H302" s="1359"/>
      <c r="I302" s="1359"/>
      <c r="J302" s="1359"/>
      <c r="K302" s="1359"/>
      <c r="L302" s="1359"/>
      <c r="M302" s="1359"/>
      <c r="N302" s="1359"/>
      <c r="O302" s="1359"/>
      <c r="P302" s="1359"/>
      <c r="Q302" s="1359"/>
      <c r="R302" s="1359"/>
      <c r="S302" s="1359"/>
      <c r="T302" s="1359"/>
    </row>
    <row r="303" spans="8:20" x14ac:dyDescent="0.25">
      <c r="H303" s="1359"/>
      <c r="I303" s="1359"/>
      <c r="J303" s="1359"/>
      <c r="K303" s="1359"/>
      <c r="L303" s="1359"/>
      <c r="M303" s="1359"/>
      <c r="N303" s="1359"/>
      <c r="O303" s="1359"/>
      <c r="P303" s="1359"/>
      <c r="Q303" s="1359"/>
      <c r="R303" s="1359"/>
      <c r="S303" s="1359"/>
      <c r="T303" s="1359"/>
    </row>
    <row r="304" spans="8:20" x14ac:dyDescent="0.25">
      <c r="H304" s="1359"/>
      <c r="I304" s="1359"/>
      <c r="J304" s="1359"/>
      <c r="K304" s="1359"/>
      <c r="L304" s="1359"/>
      <c r="M304" s="1359"/>
      <c r="N304" s="1359"/>
      <c r="O304" s="1359"/>
      <c r="P304" s="1359"/>
      <c r="Q304" s="1359"/>
      <c r="R304" s="1359"/>
      <c r="S304" s="1359"/>
      <c r="T304" s="1359"/>
    </row>
    <row r="305" spans="8:20" x14ac:dyDescent="0.25">
      <c r="H305" s="1359"/>
      <c r="I305" s="1359"/>
      <c r="J305" s="1359"/>
      <c r="K305" s="1359"/>
      <c r="L305" s="1359"/>
      <c r="M305" s="1359"/>
      <c r="N305" s="1359"/>
      <c r="O305" s="1359"/>
      <c r="P305" s="1359"/>
      <c r="Q305" s="1359"/>
      <c r="R305" s="1359"/>
      <c r="S305" s="1359"/>
      <c r="T305" s="1359"/>
    </row>
    <row r="306" spans="8:20" x14ac:dyDescent="0.25">
      <c r="H306" s="1359"/>
      <c r="I306" s="1359"/>
      <c r="J306" s="1359"/>
      <c r="K306" s="1359"/>
      <c r="L306" s="1359"/>
      <c r="M306" s="1359"/>
      <c r="N306" s="1359"/>
      <c r="O306" s="1359"/>
      <c r="P306" s="1359"/>
      <c r="Q306" s="1359"/>
      <c r="R306" s="1359"/>
      <c r="S306" s="1359"/>
      <c r="T306" s="1359"/>
    </row>
    <row r="307" spans="8:20" x14ac:dyDescent="0.25">
      <c r="H307" s="1359"/>
      <c r="I307" s="1359"/>
      <c r="J307" s="1359"/>
      <c r="K307" s="1359"/>
      <c r="L307" s="1359"/>
      <c r="M307" s="1359"/>
      <c r="N307" s="1359"/>
      <c r="O307" s="1359"/>
      <c r="P307" s="1359"/>
      <c r="Q307" s="1359"/>
      <c r="R307" s="1359"/>
      <c r="S307" s="1359"/>
      <c r="T307" s="1359"/>
    </row>
    <row r="308" spans="8:20" x14ac:dyDescent="0.25">
      <c r="H308" s="1359"/>
      <c r="I308" s="1359"/>
      <c r="J308" s="1359"/>
      <c r="K308" s="1359"/>
      <c r="L308" s="1359"/>
      <c r="M308" s="1359"/>
      <c r="N308" s="1359"/>
      <c r="O308" s="1359"/>
      <c r="P308" s="1359"/>
      <c r="Q308" s="1359"/>
      <c r="R308" s="1359"/>
      <c r="S308" s="1359"/>
      <c r="T308" s="1359"/>
    </row>
    <row r="309" spans="8:20" x14ac:dyDescent="0.25">
      <c r="H309" s="1359"/>
      <c r="I309" s="1359"/>
      <c r="J309" s="1359"/>
      <c r="K309" s="1359"/>
      <c r="L309" s="1359"/>
      <c r="M309" s="1359"/>
      <c r="N309" s="1359"/>
      <c r="O309" s="1359"/>
      <c r="P309" s="1359"/>
      <c r="Q309" s="1359"/>
      <c r="R309" s="1359"/>
      <c r="S309" s="1359"/>
      <c r="T309" s="1359"/>
    </row>
    <row r="310" spans="8:20" x14ac:dyDescent="0.25">
      <c r="H310" s="1359"/>
      <c r="I310" s="1359"/>
      <c r="J310" s="1359"/>
      <c r="K310" s="1359"/>
      <c r="L310" s="1359"/>
      <c r="M310" s="1359"/>
      <c r="N310" s="1359"/>
      <c r="O310" s="1359"/>
      <c r="P310" s="1359"/>
      <c r="Q310" s="1359"/>
      <c r="R310" s="1359"/>
      <c r="S310" s="1359"/>
      <c r="T310" s="1359"/>
    </row>
    <row r="311" spans="8:20" x14ac:dyDescent="0.25">
      <c r="H311" s="1359"/>
      <c r="I311" s="1359"/>
      <c r="J311" s="1359"/>
      <c r="K311" s="1359"/>
      <c r="L311" s="1359"/>
      <c r="M311" s="1359"/>
      <c r="N311" s="1359"/>
      <c r="O311" s="1359"/>
      <c r="P311" s="1359"/>
      <c r="Q311" s="1359"/>
      <c r="R311" s="1359"/>
      <c r="S311" s="1359"/>
      <c r="T311" s="1359"/>
    </row>
    <row r="312" spans="8:20" x14ac:dyDescent="0.25">
      <c r="H312" s="1359"/>
      <c r="I312" s="1359"/>
      <c r="J312" s="1359"/>
      <c r="K312" s="1359"/>
      <c r="L312" s="1359"/>
      <c r="M312" s="1359"/>
      <c r="N312" s="1359"/>
      <c r="O312" s="1359"/>
      <c r="P312" s="1359"/>
      <c r="Q312" s="1359"/>
      <c r="R312" s="1359"/>
      <c r="S312" s="1359"/>
      <c r="T312" s="1359"/>
    </row>
    <row r="313" spans="8:20" x14ac:dyDescent="0.25">
      <c r="H313" s="1359"/>
      <c r="I313" s="1359"/>
      <c r="J313" s="1359"/>
      <c r="K313" s="1359"/>
      <c r="L313" s="1359"/>
      <c r="M313" s="1359"/>
      <c r="N313" s="1359"/>
      <c r="O313" s="1359"/>
      <c r="P313" s="1359"/>
      <c r="Q313" s="1359"/>
      <c r="R313" s="1359"/>
      <c r="S313" s="1359"/>
      <c r="T313" s="1359"/>
    </row>
    <row r="314" spans="8:20" x14ac:dyDescent="0.25">
      <c r="H314" s="1359"/>
      <c r="I314" s="1359"/>
      <c r="J314" s="1359"/>
      <c r="K314" s="1359"/>
      <c r="L314" s="1359"/>
      <c r="M314" s="1359"/>
      <c r="N314" s="1359"/>
      <c r="O314" s="1359"/>
      <c r="P314" s="1359"/>
      <c r="Q314" s="1359"/>
      <c r="R314" s="1359"/>
      <c r="S314" s="1359"/>
      <c r="T314" s="1359"/>
    </row>
    <row r="315" spans="8:20" x14ac:dyDescent="0.25">
      <c r="H315" s="1359"/>
      <c r="I315" s="1359"/>
      <c r="J315" s="1359"/>
      <c r="K315" s="1359"/>
      <c r="L315" s="1359"/>
      <c r="M315" s="1359"/>
      <c r="N315" s="1359"/>
      <c r="O315" s="1359"/>
      <c r="P315" s="1359"/>
      <c r="Q315" s="1359"/>
      <c r="R315" s="1359"/>
      <c r="S315" s="1359"/>
      <c r="T315" s="1359"/>
    </row>
    <row r="316" spans="8:20" x14ac:dyDescent="0.25">
      <c r="H316" s="1359"/>
      <c r="I316" s="1359"/>
      <c r="J316" s="1359"/>
      <c r="K316" s="1359"/>
      <c r="L316" s="1359"/>
      <c r="M316" s="1359"/>
      <c r="N316" s="1359"/>
      <c r="O316" s="1359"/>
      <c r="P316" s="1359"/>
      <c r="Q316" s="1359"/>
      <c r="R316" s="1359"/>
      <c r="S316" s="1359"/>
      <c r="T316" s="1359"/>
    </row>
    <row r="317" spans="8:20" x14ac:dyDescent="0.25">
      <c r="H317" s="1359"/>
      <c r="I317" s="1359"/>
      <c r="J317" s="1359"/>
      <c r="K317" s="1359"/>
      <c r="L317" s="1359"/>
      <c r="M317" s="1359"/>
      <c r="N317" s="1359"/>
      <c r="O317" s="1359"/>
      <c r="P317" s="1359"/>
      <c r="Q317" s="1359"/>
      <c r="R317" s="1359"/>
      <c r="S317" s="1359"/>
      <c r="T317" s="1359"/>
    </row>
    <row r="318" spans="8:20" x14ac:dyDescent="0.25">
      <c r="H318" s="1359"/>
      <c r="I318" s="1359"/>
      <c r="J318" s="1359"/>
      <c r="K318" s="1359"/>
      <c r="L318" s="1359"/>
      <c r="M318" s="1359"/>
      <c r="N318" s="1359"/>
      <c r="O318" s="1359"/>
      <c r="P318" s="1359"/>
      <c r="Q318" s="1359"/>
      <c r="R318" s="1359"/>
      <c r="S318" s="1359"/>
      <c r="T318" s="1359"/>
    </row>
    <row r="319" spans="8:20" x14ac:dyDescent="0.25">
      <c r="H319" s="1359"/>
      <c r="I319" s="1359"/>
      <c r="J319" s="1359"/>
      <c r="K319" s="1359"/>
      <c r="L319" s="1359"/>
      <c r="M319" s="1359"/>
      <c r="N319" s="1359"/>
      <c r="O319" s="1359"/>
      <c r="P319" s="1359"/>
      <c r="Q319" s="1359"/>
      <c r="R319" s="1359"/>
      <c r="S319" s="1359"/>
      <c r="T319" s="1359"/>
    </row>
    <row r="320" spans="8:20" x14ac:dyDescent="0.25">
      <c r="H320" s="1359"/>
      <c r="I320" s="1359"/>
      <c r="J320" s="1359"/>
      <c r="K320" s="1359"/>
      <c r="L320" s="1359"/>
      <c r="M320" s="1359"/>
      <c r="N320" s="1359"/>
      <c r="O320" s="1359"/>
      <c r="P320" s="1359"/>
      <c r="Q320" s="1359"/>
      <c r="R320" s="1359"/>
      <c r="S320" s="1359"/>
      <c r="T320" s="1359"/>
    </row>
    <row r="321" spans="8:20" x14ac:dyDescent="0.25">
      <c r="H321" s="1359"/>
      <c r="I321" s="1359"/>
      <c r="J321" s="1359"/>
      <c r="K321" s="1359"/>
      <c r="L321" s="1359"/>
      <c r="M321" s="1359"/>
      <c r="N321" s="1359"/>
      <c r="O321" s="1359"/>
      <c r="P321" s="1359"/>
      <c r="Q321" s="1359"/>
      <c r="R321" s="1359"/>
      <c r="S321" s="1359"/>
      <c r="T321" s="1359"/>
    </row>
    <row r="322" spans="8:20" x14ac:dyDescent="0.25">
      <c r="H322" s="1359"/>
      <c r="I322" s="1359"/>
      <c r="J322" s="1359"/>
      <c r="K322" s="1359"/>
      <c r="L322" s="1359"/>
      <c r="M322" s="1359"/>
      <c r="N322" s="1359"/>
      <c r="O322" s="1359"/>
      <c r="P322" s="1359"/>
      <c r="Q322" s="1359"/>
      <c r="R322" s="1359"/>
      <c r="S322" s="1359"/>
      <c r="T322" s="1359"/>
    </row>
    <row r="323" spans="8:20" x14ac:dyDescent="0.25">
      <c r="H323" s="1359"/>
      <c r="I323" s="1359"/>
      <c r="J323" s="1359"/>
      <c r="K323" s="1359"/>
      <c r="L323" s="1359"/>
      <c r="M323" s="1359"/>
      <c r="N323" s="1359"/>
      <c r="O323" s="1359"/>
      <c r="P323" s="1359"/>
      <c r="Q323" s="1359"/>
      <c r="R323" s="1359"/>
      <c r="S323" s="1359"/>
      <c r="T323" s="1359"/>
    </row>
    <row r="324" spans="8:20" x14ac:dyDescent="0.25">
      <c r="H324" s="1359"/>
      <c r="I324" s="1359"/>
      <c r="J324" s="1359"/>
      <c r="K324" s="1359"/>
      <c r="L324" s="1359"/>
      <c r="M324" s="1359"/>
      <c r="N324" s="1359"/>
      <c r="O324" s="1359"/>
      <c r="P324" s="1359"/>
      <c r="Q324" s="1359"/>
      <c r="R324" s="1359"/>
      <c r="S324" s="1359"/>
      <c r="T324" s="1359"/>
    </row>
    <row r="325" spans="8:20" x14ac:dyDescent="0.25">
      <c r="H325" s="1359"/>
      <c r="I325" s="1359"/>
      <c r="J325" s="1359"/>
      <c r="K325" s="1359"/>
      <c r="L325" s="1359"/>
      <c r="M325" s="1359"/>
      <c r="N325" s="1359"/>
      <c r="O325" s="1359"/>
      <c r="P325" s="1359"/>
      <c r="Q325" s="1359"/>
      <c r="R325" s="1359"/>
      <c r="S325" s="1359"/>
      <c r="T325" s="1359"/>
    </row>
    <row r="326" spans="8:20" x14ac:dyDescent="0.25">
      <c r="H326" s="1359"/>
      <c r="I326" s="1359"/>
      <c r="J326" s="1359"/>
      <c r="K326" s="1359"/>
      <c r="L326" s="1359"/>
      <c r="M326" s="1359"/>
      <c r="N326" s="1359"/>
      <c r="O326" s="1359"/>
      <c r="P326" s="1359"/>
      <c r="Q326" s="1359"/>
      <c r="R326" s="1359"/>
      <c r="S326" s="1359"/>
      <c r="T326" s="1359"/>
    </row>
    <row r="327" spans="8:20" x14ac:dyDescent="0.25">
      <c r="H327" s="1359"/>
      <c r="I327" s="1359"/>
      <c r="J327" s="1359"/>
      <c r="K327" s="1359"/>
      <c r="L327" s="1359"/>
      <c r="M327" s="1359"/>
      <c r="N327" s="1359"/>
      <c r="O327" s="1359"/>
      <c r="P327" s="1359"/>
      <c r="Q327" s="1359"/>
      <c r="R327" s="1359"/>
      <c r="S327" s="1359"/>
      <c r="T327" s="1359"/>
    </row>
    <row r="328" spans="8:20" x14ac:dyDescent="0.25">
      <c r="H328" s="1359"/>
      <c r="I328" s="1359"/>
      <c r="J328" s="1359"/>
      <c r="K328" s="1359"/>
      <c r="L328" s="1359"/>
      <c r="M328" s="1359"/>
      <c r="N328" s="1359"/>
      <c r="O328" s="1359"/>
      <c r="P328" s="1359"/>
      <c r="Q328" s="1359"/>
      <c r="R328" s="1359"/>
      <c r="S328" s="1359"/>
      <c r="T328" s="1359"/>
    </row>
    <row r="329" spans="8:20" x14ac:dyDescent="0.25">
      <c r="H329" s="1359"/>
      <c r="I329" s="1359"/>
      <c r="J329" s="1359"/>
      <c r="K329" s="1359"/>
      <c r="L329" s="1359"/>
      <c r="M329" s="1359"/>
      <c r="N329" s="1359"/>
      <c r="O329" s="1359"/>
      <c r="P329" s="1359"/>
      <c r="Q329" s="1359"/>
      <c r="R329" s="1359"/>
      <c r="S329" s="1359"/>
      <c r="T329" s="1359"/>
    </row>
    <row r="330" spans="8:20" x14ac:dyDescent="0.25">
      <c r="H330" s="1359"/>
      <c r="I330" s="1359"/>
      <c r="J330" s="1359"/>
      <c r="K330" s="1359"/>
      <c r="L330" s="1359"/>
      <c r="M330" s="1359"/>
      <c r="N330" s="1359"/>
      <c r="O330" s="1359"/>
      <c r="P330" s="1359"/>
      <c r="Q330" s="1359"/>
      <c r="R330" s="1359"/>
      <c r="S330" s="1359"/>
      <c r="T330" s="1359"/>
    </row>
    <row r="331" spans="8:20" x14ac:dyDescent="0.25">
      <c r="H331" s="1359"/>
      <c r="I331" s="1359"/>
      <c r="J331" s="1359"/>
      <c r="K331" s="1359"/>
      <c r="L331" s="1359"/>
      <c r="M331" s="1359"/>
      <c r="N331" s="1359"/>
      <c r="O331" s="1359"/>
      <c r="P331" s="1359"/>
      <c r="Q331" s="1359"/>
      <c r="R331" s="1359"/>
      <c r="S331" s="1359"/>
      <c r="T331" s="1359"/>
    </row>
    <row r="332" spans="8:20" x14ac:dyDescent="0.25">
      <c r="H332" s="1359"/>
      <c r="I332" s="1359"/>
      <c r="J332" s="1359"/>
      <c r="K332" s="1359"/>
      <c r="L332" s="1359"/>
      <c r="M332" s="1359"/>
      <c r="N332" s="1359"/>
      <c r="O332" s="1359"/>
      <c r="P332" s="1359"/>
      <c r="Q332" s="1359"/>
      <c r="R332" s="1359"/>
      <c r="S332" s="1359"/>
      <c r="T332" s="1359"/>
    </row>
    <row r="333" spans="8:20" x14ac:dyDescent="0.25">
      <c r="H333" s="1359"/>
      <c r="I333" s="1359"/>
      <c r="J333" s="1359"/>
      <c r="K333" s="1359"/>
      <c r="L333" s="1359"/>
      <c r="M333" s="1359"/>
      <c r="N333" s="1359"/>
      <c r="O333" s="1359"/>
      <c r="P333" s="1359"/>
      <c r="Q333" s="1359"/>
      <c r="R333" s="1359"/>
      <c r="S333" s="1359"/>
      <c r="T333" s="1359"/>
    </row>
    <row r="334" spans="8:20" x14ac:dyDescent="0.25">
      <c r="H334" s="1359"/>
      <c r="I334" s="1359"/>
      <c r="J334" s="1359"/>
      <c r="K334" s="1359"/>
      <c r="L334" s="1359"/>
      <c r="M334" s="1359"/>
      <c r="N334" s="1359"/>
      <c r="O334" s="1359"/>
      <c r="P334" s="1359"/>
      <c r="Q334" s="1359"/>
      <c r="R334" s="1359"/>
      <c r="S334" s="1359"/>
      <c r="T334" s="1359"/>
    </row>
    <row r="335" spans="8:20" x14ac:dyDescent="0.25">
      <c r="H335" s="1359"/>
      <c r="I335" s="1359"/>
      <c r="J335" s="1359"/>
      <c r="K335" s="1359"/>
      <c r="L335" s="1359"/>
      <c r="M335" s="1359"/>
      <c r="N335" s="1359"/>
      <c r="O335" s="1359"/>
      <c r="P335" s="1359"/>
      <c r="Q335" s="1359"/>
      <c r="R335" s="1359"/>
      <c r="S335" s="1359"/>
      <c r="T335" s="1359"/>
    </row>
    <row r="336" spans="8:20" x14ac:dyDescent="0.25">
      <c r="H336" s="1359"/>
      <c r="I336" s="1359"/>
      <c r="J336" s="1359"/>
      <c r="K336" s="1359"/>
      <c r="L336" s="1359"/>
      <c r="M336" s="1359"/>
      <c r="N336" s="1359"/>
      <c r="O336" s="1359"/>
      <c r="P336" s="1359"/>
      <c r="Q336" s="1359"/>
      <c r="R336" s="1359"/>
      <c r="S336" s="1359"/>
      <c r="T336" s="1359"/>
    </row>
    <row r="337" spans="8:20" x14ac:dyDescent="0.25">
      <c r="H337" s="1359"/>
      <c r="I337" s="1359"/>
      <c r="J337" s="1359"/>
      <c r="K337" s="1359"/>
      <c r="L337" s="1359"/>
      <c r="M337" s="1359"/>
      <c r="N337" s="1359"/>
      <c r="O337" s="1359"/>
      <c r="P337" s="1359"/>
      <c r="Q337" s="1359"/>
      <c r="R337" s="1359"/>
      <c r="S337" s="1359"/>
      <c r="T337" s="1359"/>
    </row>
    <row r="338" spans="8:20" x14ac:dyDescent="0.25">
      <c r="H338" s="1359"/>
      <c r="I338" s="1359"/>
      <c r="J338" s="1359"/>
      <c r="K338" s="1359"/>
      <c r="L338" s="1359"/>
      <c r="M338" s="1359"/>
      <c r="N338" s="1359"/>
      <c r="O338" s="1359"/>
      <c r="P338" s="1359"/>
      <c r="Q338" s="1359"/>
      <c r="R338" s="1359"/>
      <c r="S338" s="1359"/>
      <c r="T338" s="1359"/>
    </row>
    <row r="339" spans="8:20" x14ac:dyDescent="0.25">
      <c r="H339" s="1359"/>
      <c r="I339" s="1359"/>
      <c r="J339" s="1359"/>
      <c r="K339" s="1359"/>
      <c r="L339" s="1359"/>
      <c r="M339" s="1359"/>
      <c r="N339" s="1359"/>
      <c r="O339" s="1359"/>
      <c r="P339" s="1359"/>
      <c r="Q339" s="1359"/>
      <c r="R339" s="1359"/>
      <c r="S339" s="1359"/>
      <c r="T339" s="1359"/>
    </row>
    <row r="340" spans="8:20" x14ac:dyDescent="0.25">
      <c r="H340" s="1359"/>
      <c r="I340" s="1359"/>
      <c r="J340" s="1359"/>
      <c r="K340" s="1359"/>
      <c r="L340" s="1359"/>
      <c r="M340" s="1359"/>
      <c r="N340" s="1359"/>
      <c r="O340" s="1359"/>
      <c r="P340" s="1359"/>
      <c r="Q340" s="1359"/>
      <c r="R340" s="1359"/>
      <c r="S340" s="1359"/>
      <c r="T340" s="1359"/>
    </row>
    <row r="341" spans="8:20" x14ac:dyDescent="0.25">
      <c r="H341" s="1359"/>
      <c r="I341" s="1359"/>
      <c r="J341" s="1359"/>
      <c r="K341" s="1359"/>
      <c r="L341" s="1359"/>
      <c r="M341" s="1359"/>
      <c r="N341" s="1359"/>
      <c r="O341" s="1359"/>
      <c r="P341" s="1359"/>
      <c r="Q341" s="1359"/>
      <c r="R341" s="1359"/>
      <c r="S341" s="1359"/>
      <c r="T341" s="1359"/>
    </row>
    <row r="342" spans="8:20" x14ac:dyDescent="0.25">
      <c r="H342" s="1359"/>
      <c r="I342" s="1359"/>
      <c r="J342" s="1359"/>
      <c r="K342" s="1359"/>
      <c r="L342" s="1359"/>
      <c r="M342" s="1359"/>
      <c r="N342" s="1359"/>
      <c r="O342" s="1359"/>
      <c r="P342" s="1359"/>
      <c r="Q342" s="1359"/>
      <c r="R342" s="1359"/>
      <c r="S342" s="1359"/>
      <c r="T342" s="1359"/>
    </row>
    <row r="343" spans="8:20" x14ac:dyDescent="0.25">
      <c r="H343" s="1359"/>
      <c r="I343" s="1359"/>
      <c r="J343" s="1359"/>
      <c r="K343" s="1359"/>
      <c r="L343" s="1359"/>
      <c r="M343" s="1359"/>
      <c r="N343" s="1359"/>
      <c r="O343" s="1359"/>
      <c r="P343" s="1359"/>
      <c r="Q343" s="1359"/>
      <c r="R343" s="1359"/>
      <c r="S343" s="1359"/>
      <c r="T343" s="1359"/>
    </row>
    <row r="344" spans="8:20" x14ac:dyDescent="0.25">
      <c r="H344" s="1359"/>
      <c r="I344" s="1359"/>
      <c r="J344" s="1359"/>
      <c r="K344" s="1359"/>
      <c r="L344" s="1359"/>
      <c r="M344" s="1359"/>
      <c r="N344" s="1359"/>
      <c r="O344" s="1359"/>
      <c r="P344" s="1359"/>
      <c r="Q344" s="1359"/>
      <c r="R344" s="1359"/>
      <c r="S344" s="1359"/>
      <c r="T344" s="1359"/>
    </row>
    <row r="345" spans="8:20" x14ac:dyDescent="0.25">
      <c r="H345" s="1359"/>
      <c r="I345" s="1359"/>
      <c r="J345" s="1359"/>
      <c r="K345" s="1359"/>
      <c r="L345" s="1359"/>
      <c r="M345" s="1359"/>
      <c r="N345" s="1359"/>
      <c r="O345" s="1359"/>
      <c r="P345" s="1359"/>
      <c r="Q345" s="1359"/>
      <c r="R345" s="1359"/>
      <c r="S345" s="1359"/>
      <c r="T345" s="1359"/>
    </row>
    <row r="346" spans="8:20" x14ac:dyDescent="0.25">
      <c r="H346" s="1359"/>
      <c r="I346" s="1359"/>
      <c r="J346" s="1359"/>
      <c r="K346" s="1359"/>
      <c r="L346" s="1359"/>
      <c r="M346" s="1359"/>
      <c r="N346" s="1359"/>
      <c r="O346" s="1359"/>
      <c r="P346" s="1359"/>
      <c r="Q346" s="1359"/>
      <c r="R346" s="1359"/>
      <c r="S346" s="1359"/>
      <c r="T346" s="1359"/>
    </row>
    <row r="347" spans="8:20" x14ac:dyDescent="0.25">
      <c r="H347" s="1359"/>
      <c r="I347" s="1359"/>
      <c r="J347" s="1359"/>
      <c r="K347" s="1359"/>
      <c r="L347" s="1359"/>
      <c r="M347" s="1359"/>
      <c r="N347" s="1359"/>
      <c r="O347" s="1359"/>
      <c r="P347" s="1359"/>
      <c r="Q347" s="1359"/>
      <c r="R347" s="1359"/>
      <c r="S347" s="1359"/>
      <c r="T347" s="1359"/>
    </row>
    <row r="348" spans="8:20" x14ac:dyDescent="0.25">
      <c r="H348" s="1359"/>
      <c r="I348" s="1359"/>
      <c r="J348" s="1359"/>
      <c r="K348" s="1359"/>
      <c r="L348" s="1359"/>
      <c r="M348" s="1359"/>
      <c r="N348" s="1359"/>
      <c r="O348" s="1359"/>
      <c r="P348" s="1359"/>
      <c r="Q348" s="1359"/>
      <c r="R348" s="1359"/>
      <c r="S348" s="1359"/>
      <c r="T348" s="1359"/>
    </row>
    <row r="349" spans="8:20" x14ac:dyDescent="0.25">
      <c r="H349" s="1359"/>
      <c r="I349" s="1359"/>
      <c r="J349" s="1359"/>
      <c r="K349" s="1359"/>
      <c r="L349" s="1359"/>
      <c r="M349" s="1359"/>
      <c r="N349" s="1359"/>
      <c r="O349" s="1359"/>
      <c r="P349" s="1359"/>
      <c r="Q349" s="1359"/>
      <c r="R349" s="1359"/>
      <c r="S349" s="1359"/>
      <c r="T349" s="1359"/>
    </row>
    <row r="350" spans="8:20" x14ac:dyDescent="0.25">
      <c r="H350" s="1359"/>
      <c r="I350" s="1359"/>
      <c r="J350" s="1359"/>
      <c r="K350" s="1359"/>
      <c r="L350" s="1359"/>
      <c r="M350" s="1359"/>
      <c r="N350" s="1359"/>
      <c r="O350" s="1359"/>
      <c r="P350" s="1359"/>
      <c r="Q350" s="1359"/>
      <c r="R350" s="1359"/>
      <c r="S350" s="1359"/>
      <c r="T350" s="1359"/>
    </row>
    <row r="351" spans="8:20" x14ac:dyDescent="0.25">
      <c r="H351" s="1359"/>
      <c r="I351" s="1359"/>
      <c r="J351" s="1359"/>
      <c r="K351" s="1359"/>
      <c r="L351" s="1359"/>
      <c r="M351" s="1359"/>
      <c r="N351" s="1359"/>
      <c r="O351" s="1359"/>
      <c r="P351" s="1359"/>
      <c r="Q351" s="1359"/>
      <c r="R351" s="1359"/>
      <c r="S351" s="1359"/>
      <c r="T351" s="1359"/>
    </row>
    <row r="352" spans="8:20" x14ac:dyDescent="0.25">
      <c r="H352" s="1359"/>
      <c r="I352" s="1359"/>
      <c r="J352" s="1359"/>
      <c r="K352" s="1359"/>
      <c r="L352" s="1359"/>
      <c r="M352" s="1359"/>
      <c r="N352" s="1359"/>
      <c r="O352" s="1359"/>
      <c r="P352" s="1359"/>
      <c r="Q352" s="1359"/>
      <c r="R352" s="1359"/>
      <c r="S352" s="1359"/>
      <c r="T352" s="1359"/>
    </row>
    <row r="353" spans="8:20" x14ac:dyDescent="0.25">
      <c r="H353" s="1359"/>
      <c r="I353" s="1359"/>
      <c r="J353" s="1359"/>
      <c r="K353" s="1359"/>
      <c r="L353" s="1359"/>
      <c r="M353" s="1359"/>
      <c r="N353" s="1359"/>
      <c r="O353" s="1359"/>
      <c r="P353" s="1359"/>
      <c r="Q353" s="1359"/>
      <c r="R353" s="1359"/>
      <c r="S353" s="1359"/>
      <c r="T353" s="1359"/>
    </row>
    <row r="354" spans="8:20" x14ac:dyDescent="0.25">
      <c r="H354" s="1359"/>
      <c r="I354" s="1359"/>
      <c r="J354" s="1359"/>
      <c r="K354" s="1359"/>
      <c r="L354" s="1359"/>
      <c r="M354" s="1359"/>
      <c r="N354" s="1359"/>
      <c r="O354" s="1359"/>
      <c r="P354" s="1359"/>
      <c r="Q354" s="1359"/>
      <c r="R354" s="1359"/>
      <c r="S354" s="1359"/>
      <c r="T354" s="1359"/>
    </row>
    <row r="355" spans="8:20" x14ac:dyDescent="0.25">
      <c r="H355" s="1359"/>
      <c r="I355" s="1359"/>
      <c r="J355" s="1359"/>
      <c r="K355" s="1359"/>
      <c r="L355" s="1359"/>
      <c r="M355" s="1359"/>
      <c r="N355" s="1359"/>
      <c r="O355" s="1359"/>
      <c r="P355" s="1359"/>
      <c r="Q355" s="1359"/>
      <c r="R355" s="1359"/>
      <c r="S355" s="1359"/>
      <c r="T355" s="1359"/>
    </row>
    <row r="356" spans="8:20" x14ac:dyDescent="0.25">
      <c r="H356" s="1359"/>
      <c r="I356" s="1359"/>
      <c r="J356" s="1359"/>
      <c r="K356" s="1359"/>
      <c r="L356" s="1359"/>
      <c r="M356" s="1359"/>
      <c r="N356" s="1359"/>
      <c r="O356" s="1359"/>
      <c r="P356" s="1359"/>
      <c r="Q356" s="1359"/>
      <c r="R356" s="1359"/>
      <c r="S356" s="1359"/>
      <c r="T356" s="1359"/>
    </row>
    <row r="357" spans="8:20" x14ac:dyDescent="0.25">
      <c r="H357" s="1359"/>
      <c r="I357" s="1359"/>
      <c r="J357" s="1359"/>
      <c r="K357" s="1359"/>
      <c r="L357" s="1359"/>
      <c r="M357" s="1359"/>
      <c r="N357" s="1359"/>
      <c r="O357" s="1359"/>
      <c r="P357" s="1359"/>
      <c r="Q357" s="1359"/>
      <c r="R357" s="1359"/>
      <c r="S357" s="1359"/>
      <c r="T357" s="1359"/>
    </row>
    <row r="358" spans="8:20" x14ac:dyDescent="0.25">
      <c r="H358" s="1359"/>
      <c r="I358" s="1359"/>
      <c r="J358" s="1359"/>
      <c r="K358" s="1359"/>
      <c r="L358" s="1359"/>
      <c r="M358" s="1359"/>
      <c r="N358" s="1359"/>
      <c r="O358" s="1359"/>
      <c r="P358" s="1359"/>
      <c r="Q358" s="1359"/>
      <c r="R358" s="1359"/>
      <c r="S358" s="1359"/>
      <c r="T358" s="1359"/>
    </row>
    <row r="359" spans="8:20" x14ac:dyDescent="0.25">
      <c r="H359" s="1359"/>
      <c r="I359" s="1359"/>
      <c r="J359" s="1359"/>
      <c r="K359" s="1359"/>
      <c r="L359" s="1359"/>
      <c r="M359" s="1359"/>
      <c r="N359" s="1359"/>
      <c r="O359" s="1359"/>
      <c r="P359" s="1359"/>
      <c r="Q359" s="1359"/>
      <c r="R359" s="1359"/>
      <c r="S359" s="1359"/>
      <c r="T359" s="1359"/>
    </row>
    <row r="360" spans="8:20" x14ac:dyDescent="0.25">
      <c r="H360" s="1359"/>
      <c r="I360" s="1359"/>
      <c r="J360" s="1359"/>
      <c r="K360" s="1359"/>
      <c r="L360" s="1359"/>
      <c r="M360" s="1359"/>
      <c r="N360" s="1359"/>
      <c r="O360" s="1359"/>
      <c r="P360" s="1359"/>
      <c r="Q360" s="1359"/>
      <c r="R360" s="1359"/>
      <c r="S360" s="1359"/>
      <c r="T360" s="1359"/>
    </row>
    <row r="361" spans="8:20" x14ac:dyDescent="0.25">
      <c r="H361" s="1359"/>
      <c r="I361" s="1359"/>
      <c r="J361" s="1359"/>
      <c r="K361" s="1359"/>
      <c r="L361" s="1359"/>
      <c r="M361" s="1359"/>
      <c r="N361" s="1359"/>
      <c r="O361" s="1359"/>
      <c r="P361" s="1359"/>
      <c r="Q361" s="1359"/>
      <c r="R361" s="1359"/>
      <c r="S361" s="1359"/>
      <c r="T361" s="1359"/>
    </row>
    <row r="362" spans="8:20" x14ac:dyDescent="0.25">
      <c r="H362" s="1359"/>
      <c r="I362" s="1359"/>
      <c r="J362" s="1359"/>
      <c r="K362" s="1359"/>
      <c r="L362" s="1359"/>
      <c r="M362" s="1359"/>
      <c r="N362" s="1359"/>
      <c r="O362" s="1359"/>
      <c r="P362" s="1359"/>
      <c r="Q362" s="1359"/>
      <c r="R362" s="1359"/>
      <c r="S362" s="1359"/>
      <c r="T362" s="1359"/>
    </row>
    <row r="363" spans="8:20" x14ac:dyDescent="0.25">
      <c r="H363" s="1359"/>
      <c r="I363" s="1359"/>
      <c r="J363" s="1359"/>
      <c r="K363" s="1359"/>
      <c r="L363" s="1359"/>
      <c r="M363" s="1359"/>
      <c r="N363" s="1359"/>
      <c r="O363" s="1359"/>
      <c r="P363" s="1359"/>
      <c r="Q363" s="1359"/>
      <c r="R363" s="1359"/>
      <c r="S363" s="1359"/>
      <c r="T363" s="1359"/>
    </row>
    <row r="364" spans="8:20" x14ac:dyDescent="0.25">
      <c r="H364" s="1359"/>
      <c r="I364" s="1359"/>
      <c r="J364" s="1359"/>
      <c r="K364" s="1359"/>
      <c r="L364" s="1359"/>
      <c r="M364" s="1359"/>
      <c r="N364" s="1359"/>
      <c r="O364" s="1359"/>
      <c r="P364" s="1359"/>
      <c r="Q364" s="1359"/>
      <c r="R364" s="1359"/>
      <c r="S364" s="1359"/>
      <c r="T364" s="1359"/>
    </row>
    <row r="365" spans="8:20" x14ac:dyDescent="0.25">
      <c r="H365" s="1359"/>
      <c r="I365" s="1359"/>
      <c r="J365" s="1359"/>
      <c r="K365" s="1359"/>
      <c r="L365" s="1359"/>
      <c r="M365" s="1359"/>
      <c r="N365" s="1359"/>
      <c r="O365" s="1359"/>
      <c r="P365" s="1359"/>
      <c r="Q365" s="1359"/>
      <c r="R365" s="1359"/>
      <c r="S365" s="1359"/>
      <c r="T365" s="1359"/>
    </row>
    <row r="366" spans="8:20" x14ac:dyDescent="0.25">
      <c r="H366" s="1359"/>
      <c r="I366" s="1359"/>
      <c r="J366" s="1359"/>
      <c r="K366" s="1359"/>
      <c r="L366" s="1359"/>
      <c r="M366" s="1359"/>
      <c r="N366" s="1359"/>
      <c r="O366" s="1359"/>
      <c r="P366" s="1359"/>
      <c r="Q366" s="1359"/>
      <c r="R366" s="1359"/>
      <c r="S366" s="1359"/>
      <c r="T366" s="1359"/>
    </row>
    <row r="367" spans="8:20" x14ac:dyDescent="0.25">
      <c r="H367" s="1359"/>
      <c r="I367" s="1359"/>
      <c r="J367" s="1359"/>
      <c r="K367" s="1359"/>
      <c r="L367" s="1359"/>
      <c r="M367" s="1359"/>
      <c r="N367" s="1359"/>
      <c r="O367" s="1359"/>
      <c r="P367" s="1359"/>
      <c r="Q367" s="1359"/>
      <c r="R367" s="1359"/>
      <c r="S367" s="1359"/>
      <c r="T367" s="1359"/>
    </row>
    <row r="368" spans="8:20" x14ac:dyDescent="0.25">
      <c r="H368" s="1359"/>
      <c r="I368" s="1359"/>
      <c r="J368" s="1359"/>
      <c r="K368" s="1359"/>
      <c r="L368" s="1359"/>
      <c r="M368" s="1359"/>
      <c r="N368" s="1359"/>
      <c r="O368" s="1359"/>
      <c r="P368" s="1359"/>
      <c r="Q368" s="1359"/>
      <c r="R368" s="1359"/>
      <c r="S368" s="1359"/>
      <c r="T368" s="1359"/>
    </row>
    <row r="369" spans="8:20" x14ac:dyDescent="0.25">
      <c r="H369" s="1359"/>
      <c r="I369" s="1359"/>
      <c r="J369" s="1359"/>
      <c r="K369" s="1359"/>
      <c r="L369" s="1359"/>
      <c r="M369" s="1359"/>
      <c r="N369" s="1359"/>
      <c r="O369" s="1359"/>
      <c r="P369" s="1359"/>
      <c r="Q369" s="1359"/>
      <c r="R369" s="1359"/>
      <c r="S369" s="1359"/>
      <c r="T369" s="1359"/>
    </row>
    <row r="370" spans="8:20" x14ac:dyDescent="0.25">
      <c r="H370" s="1359"/>
      <c r="I370" s="1359"/>
      <c r="J370" s="1359"/>
      <c r="K370" s="1359"/>
      <c r="L370" s="1359"/>
      <c r="M370" s="1359"/>
      <c r="N370" s="1359"/>
      <c r="O370" s="1359"/>
      <c r="P370" s="1359"/>
      <c r="Q370" s="1359"/>
      <c r="R370" s="1359"/>
      <c r="S370" s="1359"/>
      <c r="T370" s="1359"/>
    </row>
    <row r="371" spans="8:20" x14ac:dyDescent="0.25">
      <c r="H371" s="1359"/>
      <c r="I371" s="1359"/>
      <c r="J371" s="1359"/>
      <c r="K371" s="1359"/>
      <c r="L371" s="1359"/>
      <c r="M371" s="1359"/>
      <c r="N371" s="1359"/>
      <c r="O371" s="1359"/>
      <c r="P371" s="1359"/>
      <c r="Q371" s="1359"/>
      <c r="R371" s="1359"/>
      <c r="S371" s="1359"/>
      <c r="T371" s="1359"/>
    </row>
    <row r="372" spans="8:20" x14ac:dyDescent="0.25">
      <c r="H372" s="1359"/>
      <c r="I372" s="1359"/>
      <c r="J372" s="1359"/>
      <c r="K372" s="1359"/>
      <c r="L372" s="1359"/>
      <c r="M372" s="1359"/>
      <c r="N372" s="1359"/>
      <c r="O372" s="1359"/>
      <c r="P372" s="1359"/>
      <c r="Q372" s="1359"/>
      <c r="R372" s="1359"/>
      <c r="S372" s="1359"/>
      <c r="T372" s="1359"/>
    </row>
    <row r="373" spans="8:20" x14ac:dyDescent="0.25">
      <c r="H373" s="1359"/>
      <c r="I373" s="1359"/>
      <c r="J373" s="1359"/>
      <c r="K373" s="1359"/>
      <c r="L373" s="1359"/>
      <c r="M373" s="1359"/>
      <c r="N373" s="1359"/>
      <c r="O373" s="1359"/>
      <c r="P373" s="1359"/>
      <c r="Q373" s="1359"/>
      <c r="R373" s="1359"/>
      <c r="S373" s="1359"/>
      <c r="T373" s="1359"/>
    </row>
    <row r="374" spans="8:20" x14ac:dyDescent="0.25">
      <c r="H374" s="1359"/>
      <c r="I374" s="1359"/>
      <c r="J374" s="1359"/>
      <c r="K374" s="1359"/>
      <c r="L374" s="1359"/>
      <c r="M374" s="1359"/>
      <c r="N374" s="1359"/>
      <c r="O374" s="1359"/>
      <c r="P374" s="1359"/>
      <c r="Q374" s="1359"/>
      <c r="R374" s="1359"/>
      <c r="S374" s="1359"/>
      <c r="T374" s="1359"/>
    </row>
    <row r="375" spans="8:20" x14ac:dyDescent="0.25">
      <c r="H375" s="1359"/>
      <c r="I375" s="1359"/>
      <c r="J375" s="1359"/>
      <c r="K375" s="1359"/>
      <c r="L375" s="1359"/>
      <c r="M375" s="1359"/>
      <c r="N375" s="1359"/>
      <c r="O375" s="1359"/>
      <c r="P375" s="1359"/>
      <c r="Q375" s="1359"/>
      <c r="R375" s="1359"/>
      <c r="S375" s="1359"/>
      <c r="T375" s="1359"/>
    </row>
    <row r="376" spans="8:20" x14ac:dyDescent="0.25">
      <c r="H376" s="1359"/>
      <c r="I376" s="1359"/>
      <c r="J376" s="1359"/>
      <c r="K376" s="1359"/>
      <c r="L376" s="1359"/>
      <c r="M376" s="1359"/>
      <c r="N376" s="1359"/>
      <c r="O376" s="1359"/>
      <c r="P376" s="1359"/>
      <c r="Q376" s="1359"/>
      <c r="R376" s="1359"/>
      <c r="S376" s="1359"/>
      <c r="T376" s="1359"/>
    </row>
    <row r="377" spans="8:20" x14ac:dyDescent="0.25">
      <c r="H377" s="1359"/>
      <c r="I377" s="1359"/>
      <c r="J377" s="1359"/>
      <c r="K377" s="1359"/>
      <c r="L377" s="1359"/>
      <c r="M377" s="1359"/>
      <c r="N377" s="1359"/>
      <c r="O377" s="1359"/>
      <c r="P377" s="1359"/>
      <c r="Q377" s="1359"/>
      <c r="R377" s="1359"/>
      <c r="S377" s="1359"/>
      <c r="T377" s="1359"/>
    </row>
    <row r="378" spans="8:20" x14ac:dyDescent="0.25">
      <c r="H378" s="1359"/>
      <c r="I378" s="1359"/>
      <c r="J378" s="1359"/>
      <c r="K378" s="1359"/>
      <c r="L378" s="1359"/>
      <c r="M378" s="1359"/>
      <c r="N378" s="1359"/>
      <c r="O378" s="1359"/>
      <c r="P378" s="1359"/>
      <c r="Q378" s="1359"/>
      <c r="R378" s="1359"/>
      <c r="S378" s="1359"/>
      <c r="T378" s="1359"/>
    </row>
    <row r="379" spans="8:20" x14ac:dyDescent="0.25">
      <c r="H379" s="1359"/>
      <c r="I379" s="1359"/>
      <c r="J379" s="1359"/>
      <c r="K379" s="1359"/>
      <c r="L379" s="1359"/>
      <c r="M379" s="1359"/>
      <c r="N379" s="1359"/>
      <c r="O379" s="1359"/>
      <c r="P379" s="1359"/>
      <c r="Q379" s="1359"/>
      <c r="R379" s="1359"/>
      <c r="S379" s="1359"/>
      <c r="T379" s="1359"/>
    </row>
    <row r="380" spans="8:20" x14ac:dyDescent="0.25">
      <c r="H380" s="1359"/>
      <c r="I380" s="1359"/>
      <c r="J380" s="1359"/>
      <c r="K380" s="1359"/>
      <c r="L380" s="1359"/>
      <c r="M380" s="1359"/>
      <c r="N380" s="1359"/>
      <c r="O380" s="1359"/>
      <c r="P380" s="1359"/>
      <c r="Q380" s="1359"/>
      <c r="R380" s="1359"/>
      <c r="S380" s="1359"/>
      <c r="T380" s="1359"/>
    </row>
    <row r="381" spans="8:20" x14ac:dyDescent="0.25">
      <c r="H381" s="1359"/>
      <c r="I381" s="1359"/>
      <c r="J381" s="1359"/>
      <c r="K381" s="1359"/>
      <c r="L381" s="1359"/>
      <c r="M381" s="1359"/>
      <c r="N381" s="1359"/>
      <c r="O381" s="1359"/>
      <c r="P381" s="1359"/>
      <c r="Q381" s="1359"/>
      <c r="R381" s="1359"/>
      <c r="S381" s="1359"/>
      <c r="T381" s="1359"/>
    </row>
    <row r="382" spans="8:20" x14ac:dyDescent="0.25">
      <c r="H382" s="1359"/>
      <c r="I382" s="1359"/>
      <c r="J382" s="1359"/>
      <c r="K382" s="1359"/>
      <c r="L382" s="1359"/>
      <c r="M382" s="1359"/>
      <c r="N382" s="1359"/>
      <c r="O382" s="1359"/>
      <c r="P382" s="1359"/>
      <c r="Q382" s="1359"/>
      <c r="R382" s="1359"/>
      <c r="S382" s="1359"/>
      <c r="T382" s="1359"/>
    </row>
    <row r="383" spans="8:20" x14ac:dyDescent="0.25">
      <c r="H383" s="1359"/>
      <c r="I383" s="1359"/>
      <c r="J383" s="1359"/>
      <c r="K383" s="1359"/>
      <c r="L383" s="1359"/>
      <c r="M383" s="1359"/>
      <c r="N383" s="1359"/>
      <c r="O383" s="1359"/>
      <c r="P383" s="1359"/>
      <c r="Q383" s="1359"/>
      <c r="R383" s="1359"/>
      <c r="S383" s="1359"/>
      <c r="T383" s="1359"/>
    </row>
    <row r="384" spans="8:20" x14ac:dyDescent="0.25">
      <c r="H384" s="1359"/>
      <c r="I384" s="1359"/>
      <c r="J384" s="1359"/>
      <c r="K384" s="1359"/>
      <c r="L384" s="1359"/>
      <c r="M384" s="1359"/>
      <c r="N384" s="1359"/>
      <c r="O384" s="1359"/>
      <c r="P384" s="1359"/>
      <c r="Q384" s="1359"/>
      <c r="R384" s="1359"/>
      <c r="S384" s="1359"/>
      <c r="T384" s="1359"/>
    </row>
    <row r="385" spans="8:20" x14ac:dyDescent="0.25">
      <c r="H385" s="1359"/>
      <c r="I385" s="1359"/>
      <c r="J385" s="1359"/>
      <c r="K385" s="1359"/>
      <c r="L385" s="1359"/>
      <c r="M385" s="1359"/>
      <c r="N385" s="1359"/>
      <c r="O385" s="1359"/>
      <c r="P385" s="1359"/>
      <c r="Q385" s="1359"/>
      <c r="R385" s="1359"/>
      <c r="S385" s="1359"/>
      <c r="T385" s="1359"/>
    </row>
    <row r="386" spans="8:20" x14ac:dyDescent="0.25">
      <c r="H386" s="1359"/>
      <c r="I386" s="1359"/>
      <c r="J386" s="1359"/>
      <c r="K386" s="1359"/>
      <c r="L386" s="1359"/>
      <c r="M386" s="1359"/>
      <c r="N386" s="1359"/>
      <c r="O386" s="1359"/>
      <c r="P386" s="1359"/>
      <c r="Q386" s="1359"/>
      <c r="R386" s="1359"/>
      <c r="S386" s="1359"/>
      <c r="T386" s="1359"/>
    </row>
    <row r="387" spans="8:20" x14ac:dyDescent="0.25">
      <c r="H387" s="1359"/>
      <c r="I387" s="1359"/>
      <c r="J387" s="1359"/>
      <c r="K387" s="1359"/>
      <c r="L387" s="1359"/>
      <c r="M387" s="1359"/>
      <c r="N387" s="1359"/>
      <c r="O387" s="1359"/>
      <c r="P387" s="1359"/>
      <c r="Q387" s="1359"/>
      <c r="R387" s="1359"/>
      <c r="S387" s="1359"/>
      <c r="T387" s="1359"/>
    </row>
    <row r="388" spans="8:20" x14ac:dyDescent="0.25">
      <c r="H388" s="1359"/>
      <c r="I388" s="1359"/>
      <c r="J388" s="1359"/>
      <c r="K388" s="1359"/>
      <c r="L388" s="1359"/>
      <c r="M388" s="1359"/>
      <c r="N388" s="1359"/>
      <c r="O388" s="1359"/>
      <c r="P388" s="1359"/>
      <c r="Q388" s="1359"/>
      <c r="R388" s="1359"/>
      <c r="S388" s="1359"/>
      <c r="T388" s="1359"/>
    </row>
    <row r="389" spans="8:20" x14ac:dyDescent="0.25">
      <c r="H389" s="1359"/>
      <c r="I389" s="1359"/>
      <c r="J389" s="1359"/>
      <c r="K389" s="1359"/>
      <c r="L389" s="1359"/>
      <c r="M389" s="1359"/>
      <c r="N389" s="1359"/>
      <c r="O389" s="1359"/>
      <c r="P389" s="1359"/>
      <c r="Q389" s="1359"/>
      <c r="R389" s="1359"/>
      <c r="S389" s="1359"/>
      <c r="T389" s="1359"/>
    </row>
    <row r="390" spans="8:20" x14ac:dyDescent="0.25">
      <c r="H390" s="1359"/>
      <c r="I390" s="1359"/>
      <c r="J390" s="1359"/>
      <c r="K390" s="1359"/>
      <c r="L390" s="1359"/>
      <c r="M390" s="1359"/>
      <c r="N390" s="1359"/>
      <c r="O390" s="1359"/>
      <c r="P390" s="1359"/>
      <c r="Q390" s="1359"/>
      <c r="R390" s="1359"/>
      <c r="S390" s="1359"/>
      <c r="T390" s="1359"/>
    </row>
    <row r="391" spans="8:20" x14ac:dyDescent="0.25">
      <c r="H391" s="1359"/>
      <c r="I391" s="1359"/>
      <c r="J391" s="1359"/>
      <c r="K391" s="1359"/>
      <c r="L391" s="1359"/>
      <c r="M391" s="1359"/>
      <c r="N391" s="1359"/>
      <c r="O391" s="1359"/>
      <c r="P391" s="1359"/>
      <c r="Q391" s="1359"/>
      <c r="R391" s="1359"/>
      <c r="S391" s="1359"/>
      <c r="T391" s="1359"/>
    </row>
    <row r="392" spans="8:20" x14ac:dyDescent="0.25">
      <c r="H392" s="1359"/>
      <c r="I392" s="1359"/>
      <c r="J392" s="1359"/>
      <c r="K392" s="1359"/>
      <c r="L392" s="1359"/>
      <c r="M392" s="1359"/>
      <c r="N392" s="1359"/>
      <c r="O392" s="1359"/>
      <c r="P392" s="1359"/>
      <c r="Q392" s="1359"/>
      <c r="R392" s="1359"/>
      <c r="S392" s="1359"/>
      <c r="T392" s="1359"/>
    </row>
    <row r="393" spans="8:20" x14ac:dyDescent="0.25">
      <c r="H393" s="1359"/>
      <c r="I393" s="1359"/>
      <c r="J393" s="1359"/>
      <c r="K393" s="1359"/>
      <c r="L393" s="1359"/>
      <c r="M393" s="1359"/>
      <c r="N393" s="1359"/>
      <c r="O393" s="1359"/>
      <c r="P393" s="1359"/>
      <c r="Q393" s="1359"/>
      <c r="R393" s="1359"/>
      <c r="S393" s="1359"/>
      <c r="T393" s="1359"/>
    </row>
    <row r="394" spans="8:20" x14ac:dyDescent="0.25">
      <c r="H394" s="1359"/>
      <c r="I394" s="1359"/>
      <c r="J394" s="1359"/>
      <c r="K394" s="1359"/>
      <c r="L394" s="1359"/>
      <c r="M394" s="1359"/>
      <c r="N394" s="1359"/>
      <c r="O394" s="1359"/>
      <c r="P394" s="1359"/>
      <c r="Q394" s="1359"/>
      <c r="R394" s="1359"/>
      <c r="S394" s="1359"/>
      <c r="T394" s="1359"/>
    </row>
    <row r="395" spans="8:20" x14ac:dyDescent="0.25">
      <c r="H395" s="1359"/>
      <c r="I395" s="1359"/>
      <c r="J395" s="1359"/>
      <c r="K395" s="1359"/>
      <c r="L395" s="1359"/>
      <c r="M395" s="1359"/>
      <c r="N395" s="1359"/>
      <c r="O395" s="1359"/>
      <c r="P395" s="1359"/>
      <c r="Q395" s="1359"/>
      <c r="R395" s="1359"/>
      <c r="S395" s="1359"/>
      <c r="T395" s="1359"/>
    </row>
    <row r="396" spans="8:20" x14ac:dyDescent="0.25">
      <c r="H396" s="1359"/>
      <c r="I396" s="1359"/>
      <c r="J396" s="1359"/>
      <c r="K396" s="1359"/>
      <c r="L396" s="1359"/>
      <c r="M396" s="1359"/>
      <c r="N396" s="1359"/>
      <c r="O396" s="1359"/>
      <c r="P396" s="1359"/>
      <c r="Q396" s="1359"/>
      <c r="R396" s="1359"/>
      <c r="S396" s="1359"/>
      <c r="T396" s="1359"/>
    </row>
    <row r="397" spans="8:20" x14ac:dyDescent="0.25">
      <c r="H397" s="1359"/>
      <c r="I397" s="1359"/>
      <c r="J397" s="1359"/>
      <c r="K397" s="1359"/>
      <c r="L397" s="1359"/>
      <c r="M397" s="1359"/>
      <c r="N397" s="1359"/>
      <c r="O397" s="1359"/>
      <c r="P397" s="1359"/>
      <c r="Q397" s="1359"/>
      <c r="R397" s="1359"/>
      <c r="S397" s="1359"/>
      <c r="T397" s="1359"/>
    </row>
    <row r="398" spans="8:20" x14ac:dyDescent="0.25">
      <c r="H398" s="1359"/>
      <c r="I398" s="1359"/>
      <c r="J398" s="1359"/>
      <c r="K398" s="1359"/>
      <c r="L398" s="1359"/>
      <c r="M398" s="1359"/>
      <c r="N398" s="1359"/>
      <c r="O398" s="1359"/>
      <c r="P398" s="1359"/>
      <c r="Q398" s="1359"/>
      <c r="R398" s="1359"/>
      <c r="S398" s="1359"/>
      <c r="T398" s="1359"/>
    </row>
    <row r="399" spans="8:20" x14ac:dyDescent="0.25">
      <c r="H399" s="1359"/>
      <c r="I399" s="1359"/>
      <c r="J399" s="1359"/>
      <c r="K399" s="1359"/>
      <c r="L399" s="1359"/>
      <c r="M399" s="1359"/>
      <c r="N399" s="1359"/>
      <c r="O399" s="1359"/>
      <c r="P399" s="1359"/>
      <c r="Q399" s="1359"/>
      <c r="R399" s="1359"/>
      <c r="S399" s="1359"/>
      <c r="T399" s="1359"/>
    </row>
    <row r="400" spans="8:20" x14ac:dyDescent="0.25">
      <c r="H400" s="1359"/>
      <c r="I400" s="1359"/>
      <c r="J400" s="1359"/>
      <c r="K400" s="1359"/>
      <c r="L400" s="1359"/>
      <c r="M400" s="1359"/>
      <c r="N400" s="1359"/>
      <c r="O400" s="1359"/>
      <c r="P400" s="1359"/>
      <c r="Q400" s="1359"/>
      <c r="R400" s="1359"/>
      <c r="S400" s="1359"/>
      <c r="T400" s="1359"/>
    </row>
    <row r="401" spans="8:20" x14ac:dyDescent="0.25">
      <c r="H401" s="1359"/>
      <c r="I401" s="1359"/>
      <c r="J401" s="1359"/>
      <c r="K401" s="1359"/>
      <c r="L401" s="1359"/>
      <c r="M401" s="1359"/>
      <c r="N401" s="1359"/>
      <c r="O401" s="1359"/>
      <c r="P401" s="1359"/>
      <c r="Q401" s="1359"/>
      <c r="R401" s="1359"/>
      <c r="S401" s="1359"/>
      <c r="T401" s="1359"/>
    </row>
    <row r="402" spans="8:20" x14ac:dyDescent="0.25">
      <c r="H402" s="1359"/>
      <c r="I402" s="1359"/>
      <c r="J402" s="1359"/>
      <c r="K402" s="1359"/>
      <c r="L402" s="1359"/>
      <c r="M402" s="1359"/>
      <c r="N402" s="1359"/>
      <c r="O402" s="1359"/>
      <c r="P402" s="1359"/>
      <c r="Q402" s="1359"/>
      <c r="R402" s="1359"/>
      <c r="S402" s="1359"/>
      <c r="T402" s="1359"/>
    </row>
    <row r="403" spans="8:20" x14ac:dyDescent="0.25">
      <c r="H403" s="1359"/>
      <c r="I403" s="1359"/>
      <c r="J403" s="1359"/>
      <c r="K403" s="1359"/>
      <c r="L403" s="1359"/>
      <c r="M403" s="1359"/>
      <c r="N403" s="1359"/>
      <c r="O403" s="1359"/>
      <c r="P403" s="1359"/>
      <c r="Q403" s="1359"/>
      <c r="R403" s="1359"/>
      <c r="S403" s="1359"/>
      <c r="T403" s="1359"/>
    </row>
    <row r="404" spans="8:20" x14ac:dyDescent="0.25">
      <c r="H404" s="1359"/>
      <c r="I404" s="1359"/>
      <c r="J404" s="1359"/>
      <c r="K404" s="1359"/>
      <c r="L404" s="1359"/>
      <c r="M404" s="1359"/>
      <c r="N404" s="1359"/>
      <c r="O404" s="1359"/>
      <c r="P404" s="1359"/>
      <c r="Q404" s="1359"/>
      <c r="R404" s="1359"/>
      <c r="S404" s="1359"/>
      <c r="T404" s="1359"/>
    </row>
    <row r="405" spans="8:20" x14ac:dyDescent="0.25">
      <c r="H405" s="1359"/>
      <c r="I405" s="1359"/>
      <c r="J405" s="1359"/>
      <c r="K405" s="1359"/>
      <c r="L405" s="1359"/>
      <c r="M405" s="1359"/>
      <c r="N405" s="1359"/>
      <c r="O405" s="1359"/>
      <c r="P405" s="1359"/>
      <c r="Q405" s="1359"/>
      <c r="R405" s="1359"/>
      <c r="S405" s="1359"/>
      <c r="T405" s="1359"/>
    </row>
    <row r="406" spans="8:20" x14ac:dyDescent="0.25">
      <c r="H406" s="1359"/>
      <c r="I406" s="1359"/>
      <c r="J406" s="1359"/>
      <c r="K406" s="1359"/>
      <c r="L406" s="1359"/>
      <c r="M406" s="1359"/>
      <c r="N406" s="1359"/>
      <c r="O406" s="1359"/>
      <c r="P406" s="1359"/>
      <c r="Q406" s="1359"/>
      <c r="R406" s="1359"/>
      <c r="S406" s="1359"/>
      <c r="T406" s="1359"/>
    </row>
    <row r="407" spans="8:20" x14ac:dyDescent="0.25">
      <c r="H407" s="1359"/>
      <c r="I407" s="1359"/>
      <c r="J407" s="1359"/>
      <c r="K407" s="1359"/>
      <c r="L407" s="1359"/>
      <c r="M407" s="1359"/>
      <c r="N407" s="1359"/>
      <c r="O407" s="1359"/>
      <c r="P407" s="1359"/>
      <c r="Q407" s="1359"/>
      <c r="R407" s="1359"/>
      <c r="S407" s="1359"/>
      <c r="T407" s="1359"/>
    </row>
    <row r="408" spans="8:20" x14ac:dyDescent="0.25">
      <c r="H408" s="1359"/>
      <c r="I408" s="1359"/>
      <c r="J408" s="1359"/>
      <c r="K408" s="1359"/>
      <c r="L408" s="1359"/>
      <c r="M408" s="1359"/>
      <c r="N408" s="1359"/>
      <c r="O408" s="1359"/>
      <c r="P408" s="1359"/>
      <c r="Q408" s="1359"/>
      <c r="R408" s="1359"/>
      <c r="S408" s="1359"/>
      <c r="T408" s="1359"/>
    </row>
    <row r="409" spans="8:20" x14ac:dyDescent="0.25">
      <c r="H409" s="1359"/>
      <c r="I409" s="1359"/>
      <c r="J409" s="1359"/>
      <c r="K409" s="1359"/>
      <c r="L409" s="1359"/>
      <c r="M409" s="1359"/>
      <c r="N409" s="1359"/>
      <c r="O409" s="1359"/>
      <c r="P409" s="1359"/>
      <c r="Q409" s="1359"/>
      <c r="R409" s="1359"/>
      <c r="S409" s="1359"/>
      <c r="T409" s="1359"/>
    </row>
    <row r="410" spans="8:20" x14ac:dyDescent="0.25">
      <c r="H410" s="1359"/>
      <c r="I410" s="1359"/>
      <c r="J410" s="1359"/>
      <c r="K410" s="1359"/>
      <c r="L410" s="1359"/>
      <c r="M410" s="1359"/>
      <c r="N410" s="1359"/>
      <c r="O410" s="1359"/>
      <c r="P410" s="1359"/>
      <c r="Q410" s="1359"/>
      <c r="R410" s="1359"/>
      <c r="S410" s="1359"/>
      <c r="T410" s="1359"/>
    </row>
    <row r="411" spans="8:20" x14ac:dyDescent="0.25">
      <c r="H411" s="1359"/>
      <c r="I411" s="1359"/>
      <c r="J411" s="1359"/>
      <c r="K411" s="1359"/>
      <c r="L411" s="1359"/>
      <c r="M411" s="1359"/>
      <c r="N411" s="1359"/>
      <c r="O411" s="1359"/>
      <c r="P411" s="1359"/>
      <c r="Q411" s="1359"/>
      <c r="R411" s="1359"/>
      <c r="S411" s="1359"/>
      <c r="T411" s="1359"/>
    </row>
    <row r="412" spans="8:20" x14ac:dyDescent="0.25">
      <c r="H412" s="1359"/>
      <c r="I412" s="1359"/>
      <c r="J412" s="1359"/>
      <c r="K412" s="1359"/>
      <c r="L412" s="1359"/>
      <c r="M412" s="1359"/>
      <c r="N412" s="1359"/>
      <c r="O412" s="1359"/>
      <c r="P412" s="1359"/>
      <c r="Q412" s="1359"/>
      <c r="R412" s="1359"/>
      <c r="S412" s="1359"/>
      <c r="T412" s="1359"/>
    </row>
    <row r="413" spans="8:20" x14ac:dyDescent="0.25">
      <c r="H413" s="1359"/>
      <c r="I413" s="1359"/>
      <c r="J413" s="1359"/>
      <c r="K413" s="1359"/>
      <c r="L413" s="1359"/>
      <c r="M413" s="1359"/>
      <c r="N413" s="1359"/>
      <c r="O413" s="1359"/>
      <c r="P413" s="1359"/>
      <c r="Q413" s="1359"/>
      <c r="R413" s="1359"/>
      <c r="S413" s="1359"/>
      <c r="T413" s="1359"/>
    </row>
    <row r="414" spans="8:20" x14ac:dyDescent="0.25">
      <c r="H414" s="1359"/>
      <c r="I414" s="1359"/>
      <c r="J414" s="1359"/>
      <c r="K414" s="1359"/>
      <c r="L414" s="1359"/>
      <c r="M414" s="1359"/>
      <c r="N414" s="1359"/>
      <c r="O414" s="1359"/>
      <c r="P414" s="1359"/>
      <c r="Q414" s="1359"/>
      <c r="R414" s="1359"/>
      <c r="S414" s="1359"/>
      <c r="T414" s="1359"/>
    </row>
    <row r="415" spans="8:20" x14ac:dyDescent="0.25">
      <c r="H415" s="1359"/>
      <c r="I415" s="1359"/>
      <c r="J415" s="1359"/>
      <c r="K415" s="1359"/>
      <c r="L415" s="1359"/>
      <c r="M415" s="1359"/>
      <c r="N415" s="1359"/>
      <c r="O415" s="1359"/>
      <c r="P415" s="1359"/>
      <c r="Q415" s="1359"/>
      <c r="R415" s="1359"/>
      <c r="S415" s="1359"/>
      <c r="T415" s="1359"/>
    </row>
    <row r="416" spans="8:20" x14ac:dyDescent="0.25">
      <c r="H416" s="1359"/>
      <c r="I416" s="1359"/>
      <c r="J416" s="1359"/>
      <c r="K416" s="1359"/>
      <c r="L416" s="1359"/>
      <c r="M416" s="1359"/>
      <c r="N416" s="1359"/>
      <c r="O416" s="1359"/>
      <c r="P416" s="1359"/>
      <c r="Q416" s="1359"/>
      <c r="R416" s="1359"/>
      <c r="S416" s="1359"/>
      <c r="T416" s="1359"/>
    </row>
    <row r="417" spans="8:20" x14ac:dyDescent="0.25">
      <c r="H417" s="1359"/>
      <c r="I417" s="1359"/>
      <c r="J417" s="1359"/>
      <c r="K417" s="1359"/>
      <c r="L417" s="1359"/>
      <c r="M417" s="1359"/>
      <c r="N417" s="1359"/>
      <c r="O417" s="1359"/>
      <c r="P417" s="1359"/>
      <c r="Q417" s="1359"/>
      <c r="R417" s="1359"/>
      <c r="S417" s="1359"/>
      <c r="T417" s="1359"/>
    </row>
    <row r="418" spans="8:20" x14ac:dyDescent="0.25">
      <c r="H418" s="1359"/>
      <c r="I418" s="1359"/>
      <c r="J418" s="1359"/>
      <c r="K418" s="1359"/>
      <c r="L418" s="1359"/>
      <c r="M418" s="1359"/>
      <c r="N418" s="1359"/>
      <c r="O418" s="1359"/>
      <c r="P418" s="1359"/>
      <c r="Q418" s="1359"/>
      <c r="R418" s="1359"/>
      <c r="S418" s="1359"/>
      <c r="T418" s="1359"/>
    </row>
    <row r="419" spans="8:20" x14ac:dyDescent="0.25">
      <c r="H419" s="1359"/>
      <c r="I419" s="1359"/>
      <c r="J419" s="1359"/>
      <c r="K419" s="1359"/>
      <c r="L419" s="1359"/>
      <c r="M419" s="1359"/>
      <c r="N419" s="1359"/>
      <c r="O419" s="1359"/>
      <c r="P419" s="1359"/>
      <c r="Q419" s="1359"/>
      <c r="R419" s="1359"/>
      <c r="S419" s="1359"/>
      <c r="T419" s="1359"/>
    </row>
    <row r="420" spans="8:20" x14ac:dyDescent="0.25">
      <c r="H420" s="1359"/>
      <c r="I420" s="1359"/>
      <c r="J420" s="1359"/>
      <c r="K420" s="1359"/>
      <c r="L420" s="1359"/>
      <c r="M420" s="1359"/>
      <c r="N420" s="1359"/>
      <c r="O420" s="1359"/>
      <c r="P420" s="1359"/>
      <c r="Q420" s="1359"/>
      <c r="R420" s="1359"/>
      <c r="S420" s="1359"/>
      <c r="T420" s="1359"/>
    </row>
    <row r="421" spans="8:20" x14ac:dyDescent="0.25">
      <c r="H421" s="1359"/>
      <c r="I421" s="1359"/>
      <c r="J421" s="1359"/>
      <c r="K421" s="1359"/>
      <c r="L421" s="1359"/>
      <c r="M421" s="1359"/>
      <c r="N421" s="1359"/>
      <c r="O421" s="1359"/>
      <c r="P421" s="1359"/>
      <c r="Q421" s="1359"/>
      <c r="R421" s="1359"/>
      <c r="S421" s="1359"/>
      <c r="T421" s="1359"/>
    </row>
    <row r="422" spans="8:20" x14ac:dyDescent="0.25">
      <c r="H422" s="1359"/>
      <c r="I422" s="1359"/>
      <c r="J422" s="1359"/>
      <c r="K422" s="1359"/>
      <c r="L422" s="1359"/>
      <c r="M422" s="1359"/>
      <c r="N422" s="1359"/>
      <c r="O422" s="1359"/>
      <c r="P422" s="1359"/>
      <c r="Q422" s="1359"/>
      <c r="R422" s="1359"/>
      <c r="S422" s="1359"/>
      <c r="T422" s="1359"/>
    </row>
    <row r="423" spans="8:20" x14ac:dyDescent="0.25">
      <c r="H423" s="1359"/>
      <c r="I423" s="1359"/>
      <c r="J423" s="1359"/>
      <c r="K423" s="1359"/>
      <c r="L423" s="1359"/>
      <c r="M423" s="1359"/>
      <c r="N423" s="1359"/>
      <c r="O423" s="1359"/>
      <c r="P423" s="1359"/>
      <c r="Q423" s="1359"/>
      <c r="R423" s="1359"/>
      <c r="S423" s="1359"/>
      <c r="T423" s="1359"/>
    </row>
    <row r="424" spans="8:20" x14ac:dyDescent="0.25">
      <c r="H424" s="1359"/>
      <c r="I424" s="1359"/>
      <c r="J424" s="1359"/>
      <c r="K424" s="1359"/>
      <c r="L424" s="1359"/>
      <c r="M424" s="1359"/>
      <c r="N424" s="1359"/>
      <c r="O424" s="1359"/>
      <c r="P424" s="1359"/>
      <c r="Q424" s="1359"/>
      <c r="R424" s="1359"/>
      <c r="S424" s="1359"/>
      <c r="T424" s="1359"/>
    </row>
    <row r="425" spans="8:20" x14ac:dyDescent="0.25">
      <c r="H425" s="1359"/>
      <c r="I425" s="1359"/>
      <c r="J425" s="1359"/>
      <c r="K425" s="1359"/>
      <c r="L425" s="1359"/>
      <c r="M425" s="1359"/>
      <c r="N425" s="1359"/>
      <c r="O425" s="1359"/>
      <c r="P425" s="1359"/>
      <c r="Q425" s="1359"/>
      <c r="R425" s="1359"/>
      <c r="S425" s="1359"/>
      <c r="T425" s="1359"/>
    </row>
    <row r="426" spans="8:20" x14ac:dyDescent="0.25">
      <c r="H426" s="1359"/>
      <c r="I426" s="1359"/>
      <c r="J426" s="1359"/>
      <c r="K426" s="1359"/>
      <c r="L426" s="1359"/>
      <c r="M426" s="1359"/>
      <c r="N426" s="1359"/>
      <c r="O426" s="1359"/>
      <c r="P426" s="1359"/>
      <c r="Q426" s="1359"/>
      <c r="R426" s="1359"/>
      <c r="S426" s="1359"/>
      <c r="T426" s="1359"/>
    </row>
    <row r="427" spans="8:20" x14ac:dyDescent="0.25">
      <c r="H427" s="1359"/>
      <c r="I427" s="1359"/>
      <c r="J427" s="1359"/>
      <c r="K427" s="1359"/>
      <c r="L427" s="1359"/>
      <c r="M427" s="1359"/>
      <c r="N427" s="1359"/>
      <c r="O427" s="1359"/>
      <c r="P427" s="1359"/>
      <c r="Q427" s="1359"/>
      <c r="R427" s="1359"/>
      <c r="S427" s="1359"/>
      <c r="T427" s="1359"/>
    </row>
    <row r="428" spans="8:20" x14ac:dyDescent="0.25">
      <c r="H428" s="1359"/>
      <c r="I428" s="1359"/>
      <c r="J428" s="1359"/>
      <c r="K428" s="1359"/>
      <c r="L428" s="1359"/>
      <c r="M428" s="1359"/>
      <c r="N428" s="1359"/>
      <c r="O428" s="1359"/>
      <c r="P428" s="1359"/>
      <c r="Q428" s="1359"/>
      <c r="R428" s="1359"/>
      <c r="S428" s="1359"/>
      <c r="T428" s="1359"/>
    </row>
    <row r="429" spans="8:20" x14ac:dyDescent="0.25">
      <c r="H429" s="1359"/>
      <c r="I429" s="1359"/>
      <c r="J429" s="1359"/>
      <c r="K429" s="1359"/>
      <c r="L429" s="1359"/>
      <c r="M429" s="1359"/>
      <c r="N429" s="1359"/>
      <c r="O429" s="1359"/>
      <c r="P429" s="1359"/>
      <c r="Q429" s="1359"/>
      <c r="R429" s="1359"/>
      <c r="S429" s="1359"/>
      <c r="T429" s="1359"/>
    </row>
    <row r="430" spans="8:20" x14ac:dyDescent="0.25">
      <c r="H430" s="1359"/>
      <c r="I430" s="1359"/>
      <c r="J430" s="1359"/>
      <c r="K430" s="1359"/>
      <c r="L430" s="1359"/>
      <c r="M430" s="1359"/>
      <c r="N430" s="1359"/>
      <c r="O430" s="1359"/>
      <c r="P430" s="1359"/>
      <c r="Q430" s="1359"/>
      <c r="R430" s="1359"/>
      <c r="S430" s="1359"/>
      <c r="T430" s="1359"/>
    </row>
    <row r="431" spans="8:20" x14ac:dyDescent="0.25">
      <c r="H431" s="1359"/>
      <c r="I431" s="1359"/>
      <c r="J431" s="1359"/>
      <c r="K431" s="1359"/>
      <c r="L431" s="1359"/>
      <c r="M431" s="1359"/>
      <c r="N431" s="1359"/>
      <c r="O431" s="1359"/>
      <c r="P431" s="1359"/>
      <c r="Q431" s="1359"/>
      <c r="R431" s="1359"/>
      <c r="S431" s="1359"/>
      <c r="T431" s="1359"/>
    </row>
    <row r="432" spans="8:20" x14ac:dyDescent="0.25">
      <c r="H432" s="1359"/>
      <c r="I432" s="1359"/>
      <c r="J432" s="1359"/>
      <c r="K432" s="1359"/>
      <c r="L432" s="1359"/>
      <c r="M432" s="1359"/>
      <c r="N432" s="1359"/>
      <c r="O432" s="1359"/>
      <c r="P432" s="1359"/>
      <c r="Q432" s="1359"/>
      <c r="R432" s="1359"/>
      <c r="S432" s="1359"/>
      <c r="T432" s="1359"/>
    </row>
    <row r="433" spans="8:20" x14ac:dyDescent="0.25">
      <c r="H433" s="1359"/>
      <c r="I433" s="1359"/>
      <c r="J433" s="1359"/>
      <c r="K433" s="1359"/>
      <c r="L433" s="1359"/>
      <c r="M433" s="1359"/>
      <c r="N433" s="1359"/>
      <c r="O433" s="1359"/>
      <c r="P433" s="1359"/>
      <c r="Q433" s="1359"/>
      <c r="R433" s="1359"/>
      <c r="S433" s="1359"/>
      <c r="T433" s="1359"/>
    </row>
    <row r="434" spans="8:20" x14ac:dyDescent="0.25">
      <c r="H434" s="1359"/>
      <c r="I434" s="1359"/>
      <c r="J434" s="1359"/>
      <c r="K434" s="1359"/>
      <c r="L434" s="1359"/>
      <c r="M434" s="1359"/>
      <c r="N434" s="1359"/>
      <c r="O434" s="1359"/>
      <c r="P434" s="1359"/>
      <c r="Q434" s="1359"/>
      <c r="R434" s="1359"/>
      <c r="S434" s="1359"/>
      <c r="T434" s="1359"/>
    </row>
    <row r="435" spans="8:20" x14ac:dyDescent="0.25">
      <c r="H435" s="1359"/>
      <c r="I435" s="1359"/>
      <c r="J435" s="1359"/>
      <c r="K435" s="1359"/>
      <c r="L435" s="1359"/>
      <c r="M435" s="1359"/>
      <c r="N435" s="1359"/>
      <c r="O435" s="1359"/>
      <c r="P435" s="1359"/>
      <c r="Q435" s="1359"/>
      <c r="R435" s="1359"/>
      <c r="S435" s="1359"/>
      <c r="T435" s="1359"/>
    </row>
    <row r="436" spans="8:20" x14ac:dyDescent="0.25">
      <c r="H436" s="1359"/>
      <c r="I436" s="1359"/>
      <c r="J436" s="1359"/>
      <c r="K436" s="1359"/>
      <c r="L436" s="1359"/>
      <c r="M436" s="1359"/>
      <c r="N436" s="1359"/>
      <c r="O436" s="1359"/>
      <c r="P436" s="1359"/>
      <c r="Q436" s="1359"/>
      <c r="R436" s="1359"/>
      <c r="S436" s="1359"/>
      <c r="T436" s="1359"/>
    </row>
    <row r="437" spans="8:20" x14ac:dyDescent="0.25">
      <c r="H437" s="1359"/>
      <c r="I437" s="1359"/>
      <c r="J437" s="1359"/>
      <c r="K437" s="1359"/>
      <c r="L437" s="1359"/>
      <c r="M437" s="1359"/>
      <c r="N437" s="1359"/>
      <c r="O437" s="1359"/>
      <c r="P437" s="1359"/>
      <c r="Q437" s="1359"/>
      <c r="R437" s="1359"/>
      <c r="S437" s="1359"/>
      <c r="T437" s="1359"/>
    </row>
    <row r="438" spans="8:20" x14ac:dyDescent="0.25">
      <c r="H438" s="1359"/>
      <c r="I438" s="1359"/>
      <c r="J438" s="1359"/>
      <c r="K438" s="1359"/>
      <c r="L438" s="1359"/>
      <c r="M438" s="1359"/>
      <c r="N438" s="1359"/>
      <c r="O438" s="1359"/>
      <c r="P438" s="1359"/>
      <c r="Q438" s="1359"/>
      <c r="R438" s="1359"/>
      <c r="S438" s="1359"/>
      <c r="T438" s="1359"/>
    </row>
    <row r="439" spans="8:20" x14ac:dyDescent="0.25">
      <c r="H439" s="1359"/>
      <c r="I439" s="1359"/>
      <c r="J439" s="1359"/>
      <c r="K439" s="1359"/>
      <c r="L439" s="1359"/>
      <c r="M439" s="1359"/>
      <c r="N439" s="1359"/>
      <c r="O439" s="1359"/>
      <c r="P439" s="1359"/>
      <c r="Q439" s="1359"/>
      <c r="R439" s="1359"/>
      <c r="S439" s="1359"/>
      <c r="T439" s="1359"/>
    </row>
    <row r="440" spans="8:20" x14ac:dyDescent="0.25">
      <c r="H440" s="1359"/>
      <c r="I440" s="1359"/>
      <c r="J440" s="1359"/>
      <c r="K440" s="1359"/>
      <c r="L440" s="1359"/>
      <c r="M440" s="1359"/>
      <c r="N440" s="1359"/>
      <c r="O440" s="1359"/>
      <c r="P440" s="1359"/>
      <c r="Q440" s="1359"/>
      <c r="R440" s="1359"/>
      <c r="S440" s="1359"/>
      <c r="T440" s="1359"/>
    </row>
    <row r="441" spans="8:20" x14ac:dyDescent="0.25">
      <c r="H441" s="1359"/>
      <c r="I441" s="1359"/>
      <c r="J441" s="1359"/>
      <c r="K441" s="1359"/>
      <c r="L441" s="1359"/>
      <c r="M441" s="1359"/>
      <c r="N441" s="1359"/>
      <c r="O441" s="1359"/>
      <c r="P441" s="1359"/>
      <c r="Q441" s="1359"/>
      <c r="R441" s="1359"/>
      <c r="S441" s="1359"/>
      <c r="T441" s="1359"/>
    </row>
    <row r="442" spans="8:20" x14ac:dyDescent="0.25">
      <c r="H442" s="1359"/>
      <c r="I442" s="1359"/>
      <c r="J442" s="1359"/>
      <c r="K442" s="1359"/>
      <c r="L442" s="1359"/>
      <c r="M442" s="1359"/>
      <c r="N442" s="1359"/>
      <c r="O442" s="1359"/>
      <c r="P442" s="1359"/>
      <c r="Q442" s="1359"/>
      <c r="R442" s="1359"/>
      <c r="S442" s="1359"/>
      <c r="T442" s="1359"/>
    </row>
    <row r="443" spans="8:20" x14ac:dyDescent="0.25">
      <c r="H443" s="1359"/>
      <c r="I443" s="1359"/>
      <c r="J443" s="1359"/>
      <c r="K443" s="1359"/>
      <c r="L443" s="1359"/>
      <c r="M443" s="1359"/>
      <c r="N443" s="1359"/>
      <c r="O443" s="1359"/>
      <c r="P443" s="1359"/>
      <c r="Q443" s="1359"/>
      <c r="R443" s="1359"/>
      <c r="S443" s="1359"/>
      <c r="T443" s="1359"/>
    </row>
    <row r="444" spans="8:20" x14ac:dyDescent="0.25">
      <c r="H444" s="1359"/>
      <c r="I444" s="1359"/>
      <c r="J444" s="1359"/>
      <c r="K444" s="1359"/>
      <c r="L444" s="1359"/>
      <c r="M444" s="1359"/>
      <c r="N444" s="1359"/>
      <c r="O444" s="1359"/>
      <c r="P444" s="1359"/>
      <c r="Q444" s="1359"/>
      <c r="R444" s="1359"/>
      <c r="S444" s="1359"/>
      <c r="T444" s="1359"/>
    </row>
    <row r="445" spans="8:20" x14ac:dyDescent="0.25">
      <c r="H445" s="1359"/>
      <c r="I445" s="1359"/>
      <c r="J445" s="1359"/>
      <c r="K445" s="1359"/>
      <c r="L445" s="1359"/>
      <c r="M445" s="1359"/>
      <c r="N445" s="1359"/>
      <c r="O445" s="1359"/>
      <c r="P445" s="1359"/>
      <c r="Q445" s="1359"/>
      <c r="R445" s="1359"/>
      <c r="S445" s="1359"/>
      <c r="T445" s="1359"/>
    </row>
    <row r="446" spans="8:20" x14ac:dyDescent="0.25">
      <c r="H446" s="1359"/>
      <c r="I446" s="1359"/>
      <c r="J446" s="1359"/>
      <c r="K446" s="1359"/>
      <c r="L446" s="1359"/>
      <c r="M446" s="1359"/>
      <c r="N446" s="1359"/>
      <c r="O446" s="1359"/>
      <c r="P446" s="1359"/>
      <c r="Q446" s="1359"/>
      <c r="R446" s="1359"/>
      <c r="S446" s="1359"/>
      <c r="T446" s="1359"/>
    </row>
    <row r="447" spans="8:20" x14ac:dyDescent="0.25">
      <c r="H447" s="1359"/>
      <c r="I447" s="1359"/>
      <c r="J447" s="1359"/>
      <c r="K447" s="1359"/>
      <c r="L447" s="1359"/>
      <c r="M447" s="1359"/>
      <c r="N447" s="1359"/>
      <c r="O447" s="1359"/>
      <c r="P447" s="1359"/>
      <c r="Q447" s="1359"/>
      <c r="R447" s="1359"/>
      <c r="S447" s="1359"/>
      <c r="T447" s="1359"/>
    </row>
    <row r="448" spans="8:20" x14ac:dyDescent="0.25">
      <c r="H448" s="1359"/>
      <c r="I448" s="1359"/>
      <c r="J448" s="1359"/>
      <c r="K448" s="1359"/>
      <c r="L448" s="1359"/>
      <c r="M448" s="1359"/>
      <c r="N448" s="1359"/>
      <c r="O448" s="1359"/>
      <c r="P448" s="1359"/>
      <c r="Q448" s="1359"/>
      <c r="R448" s="1359"/>
      <c r="S448" s="1359"/>
      <c r="T448" s="1359"/>
    </row>
    <row r="449" spans="8:20" x14ac:dyDescent="0.25">
      <c r="H449" s="1359"/>
      <c r="I449" s="1359"/>
      <c r="J449" s="1359"/>
      <c r="K449" s="1359"/>
      <c r="L449" s="1359"/>
      <c r="M449" s="1359"/>
      <c r="N449" s="1359"/>
      <c r="O449" s="1359"/>
      <c r="P449" s="1359"/>
      <c r="Q449" s="1359"/>
      <c r="R449" s="1359"/>
      <c r="S449" s="1359"/>
      <c r="T449" s="1359"/>
    </row>
    <row r="450" spans="8:20" x14ac:dyDescent="0.25">
      <c r="H450" s="1359"/>
      <c r="I450" s="1359"/>
      <c r="J450" s="1359"/>
      <c r="K450" s="1359"/>
      <c r="L450" s="1359"/>
      <c r="M450" s="1359"/>
      <c r="N450" s="1359"/>
      <c r="O450" s="1359"/>
      <c r="P450" s="1359"/>
      <c r="Q450" s="1359"/>
      <c r="R450" s="1359"/>
      <c r="S450" s="1359"/>
      <c r="T450" s="1359"/>
    </row>
    <row r="451" spans="8:20" x14ac:dyDescent="0.25">
      <c r="H451" s="1359"/>
      <c r="I451" s="1359"/>
      <c r="J451" s="1359"/>
      <c r="K451" s="1359"/>
      <c r="L451" s="1359"/>
      <c r="M451" s="1359"/>
      <c r="N451" s="1359"/>
      <c r="O451" s="1359"/>
      <c r="P451" s="1359"/>
      <c r="Q451" s="1359"/>
      <c r="R451" s="1359"/>
      <c r="S451" s="1359"/>
      <c r="T451" s="1359"/>
    </row>
    <row r="452" spans="8:20" x14ac:dyDescent="0.25">
      <c r="H452" s="1359"/>
      <c r="I452" s="1359"/>
      <c r="J452" s="1359"/>
      <c r="K452" s="1359"/>
      <c r="L452" s="1359"/>
      <c r="M452" s="1359"/>
      <c r="N452" s="1359"/>
      <c r="O452" s="1359"/>
      <c r="P452" s="1359"/>
      <c r="Q452" s="1359"/>
      <c r="R452" s="1359"/>
      <c r="S452" s="1359"/>
      <c r="T452" s="1359"/>
    </row>
    <row r="453" spans="8:20" x14ac:dyDescent="0.25">
      <c r="H453" s="1359"/>
      <c r="I453" s="1359"/>
      <c r="J453" s="1359"/>
      <c r="K453" s="1359"/>
      <c r="L453" s="1359"/>
      <c r="M453" s="1359"/>
      <c r="N453" s="1359"/>
      <c r="O453" s="1359"/>
      <c r="P453" s="1359"/>
      <c r="Q453" s="1359"/>
      <c r="R453" s="1359"/>
      <c r="S453" s="1359"/>
      <c r="T453" s="1359"/>
    </row>
    <row r="454" spans="8:20" x14ac:dyDescent="0.25">
      <c r="H454" s="1359"/>
      <c r="I454" s="1359"/>
      <c r="J454" s="1359"/>
      <c r="K454" s="1359"/>
      <c r="L454" s="1359"/>
      <c r="M454" s="1359"/>
      <c r="N454" s="1359"/>
      <c r="O454" s="1359"/>
      <c r="P454" s="1359"/>
      <c r="Q454" s="1359"/>
      <c r="R454" s="1359"/>
      <c r="S454" s="1359"/>
      <c r="T454" s="1359"/>
    </row>
    <row r="455" spans="8:20" x14ac:dyDescent="0.25">
      <c r="H455" s="1359"/>
      <c r="I455" s="1359"/>
      <c r="J455" s="1359"/>
      <c r="K455" s="1359"/>
      <c r="L455" s="1359"/>
      <c r="M455" s="1359"/>
      <c r="N455" s="1359"/>
      <c r="O455" s="1359"/>
      <c r="P455" s="1359"/>
      <c r="Q455" s="1359"/>
      <c r="R455" s="1359"/>
      <c r="S455" s="1359"/>
      <c r="T455" s="1359"/>
    </row>
    <row r="456" spans="8:20" x14ac:dyDescent="0.25">
      <c r="H456" s="1359"/>
      <c r="I456" s="1359"/>
      <c r="J456" s="1359"/>
      <c r="K456" s="1359"/>
      <c r="L456" s="1359"/>
      <c r="M456" s="1359"/>
      <c r="N456" s="1359"/>
      <c r="O456" s="1359"/>
      <c r="P456" s="1359"/>
      <c r="Q456" s="1359"/>
      <c r="R456" s="1359"/>
      <c r="S456" s="1359"/>
      <c r="T456" s="1359"/>
    </row>
    <row r="457" spans="8:20" x14ac:dyDescent="0.25">
      <c r="H457" s="1359"/>
      <c r="I457" s="1359"/>
      <c r="J457" s="1359"/>
      <c r="K457" s="1359"/>
      <c r="L457" s="1359"/>
      <c r="M457" s="1359"/>
      <c r="N457" s="1359"/>
      <c r="O457" s="1359"/>
      <c r="P457" s="1359"/>
      <c r="Q457" s="1359"/>
      <c r="R457" s="1359"/>
      <c r="S457" s="1359"/>
      <c r="T457" s="1359"/>
    </row>
    <row r="458" spans="8:20" x14ac:dyDescent="0.25">
      <c r="H458" s="1359"/>
      <c r="I458" s="1359"/>
      <c r="J458" s="1359"/>
      <c r="K458" s="1359"/>
      <c r="L458" s="1359"/>
      <c r="M458" s="1359"/>
      <c r="N458" s="1359"/>
      <c r="O458" s="1359"/>
      <c r="P458" s="1359"/>
      <c r="Q458" s="1359"/>
      <c r="R458" s="1359"/>
      <c r="S458" s="1359"/>
      <c r="T458" s="1359"/>
    </row>
    <row r="459" spans="8:20" x14ac:dyDescent="0.25">
      <c r="H459" s="1359"/>
      <c r="I459" s="1359"/>
      <c r="J459" s="1359"/>
      <c r="K459" s="1359"/>
      <c r="L459" s="1359"/>
      <c r="M459" s="1359"/>
      <c r="N459" s="1359"/>
      <c r="O459" s="1359"/>
      <c r="P459" s="1359"/>
      <c r="Q459" s="1359"/>
      <c r="R459" s="1359"/>
      <c r="S459" s="1359"/>
      <c r="T459" s="1359"/>
    </row>
    <row r="460" spans="8:20" x14ac:dyDescent="0.25">
      <c r="H460" s="1359"/>
      <c r="I460" s="1359"/>
      <c r="J460" s="1359"/>
      <c r="K460" s="1359"/>
      <c r="L460" s="1359"/>
      <c r="M460" s="1359"/>
      <c r="N460" s="1359"/>
      <c r="O460" s="1359"/>
      <c r="P460" s="1359"/>
      <c r="Q460" s="1359"/>
      <c r="R460" s="1359"/>
      <c r="S460" s="1359"/>
      <c r="T460" s="1359"/>
    </row>
    <row r="461" spans="8:20" x14ac:dyDescent="0.25">
      <c r="H461" s="1359"/>
      <c r="I461" s="1359"/>
      <c r="J461" s="1359"/>
      <c r="K461" s="1359"/>
      <c r="L461" s="1359"/>
      <c r="M461" s="1359"/>
      <c r="N461" s="1359"/>
      <c r="O461" s="1359"/>
      <c r="P461" s="1359"/>
      <c r="Q461" s="1359"/>
      <c r="R461" s="1359"/>
      <c r="S461" s="1359"/>
      <c r="T461" s="1359"/>
    </row>
    <row r="462" spans="8:20" x14ac:dyDescent="0.25">
      <c r="H462" s="1359"/>
      <c r="I462" s="1359"/>
      <c r="J462" s="1359"/>
      <c r="K462" s="1359"/>
      <c r="L462" s="1359"/>
      <c r="M462" s="1359"/>
      <c r="N462" s="1359"/>
      <c r="O462" s="1359"/>
      <c r="P462" s="1359"/>
      <c r="Q462" s="1359"/>
      <c r="R462" s="1359"/>
      <c r="S462" s="1359"/>
      <c r="T462" s="1359"/>
    </row>
    <row r="463" spans="8:20" x14ac:dyDescent="0.25">
      <c r="H463" s="1359"/>
      <c r="I463" s="1359"/>
      <c r="J463" s="1359"/>
      <c r="K463" s="1359"/>
      <c r="L463" s="1359"/>
      <c r="M463" s="1359"/>
      <c r="N463" s="1359"/>
      <c r="O463" s="1359"/>
      <c r="P463" s="1359"/>
      <c r="Q463" s="1359"/>
      <c r="R463" s="1359"/>
      <c r="S463" s="1359"/>
      <c r="T463" s="1359"/>
    </row>
    <row r="464" spans="8:20" x14ac:dyDescent="0.25">
      <c r="H464" s="1359"/>
      <c r="I464" s="1359"/>
      <c r="J464" s="1359"/>
      <c r="K464" s="1359"/>
      <c r="L464" s="1359"/>
      <c r="M464" s="1359"/>
      <c r="N464" s="1359"/>
      <c r="O464" s="1359"/>
      <c r="P464" s="1359"/>
      <c r="Q464" s="1359"/>
      <c r="R464" s="1359"/>
      <c r="S464" s="1359"/>
      <c r="T464" s="1359"/>
    </row>
    <row r="465" spans="8:20" x14ac:dyDescent="0.25">
      <c r="H465" s="1359"/>
      <c r="I465" s="1359"/>
      <c r="J465" s="1359"/>
      <c r="K465" s="1359"/>
      <c r="L465" s="1359"/>
      <c r="M465" s="1359"/>
      <c r="N465" s="1359"/>
      <c r="O465" s="1359"/>
      <c r="P465" s="1359"/>
      <c r="Q465" s="1359"/>
      <c r="R465" s="1359"/>
      <c r="S465" s="1359"/>
      <c r="T465" s="1359"/>
    </row>
    <row r="466" spans="8:20" x14ac:dyDescent="0.25">
      <c r="H466" s="1359"/>
      <c r="I466" s="1359"/>
      <c r="J466" s="1359"/>
      <c r="K466" s="1359"/>
      <c r="L466" s="1359"/>
      <c r="M466" s="1359"/>
      <c r="N466" s="1359"/>
      <c r="O466" s="1359"/>
      <c r="P466" s="1359"/>
      <c r="Q466" s="1359"/>
      <c r="R466" s="1359"/>
      <c r="S466" s="1359"/>
      <c r="T466" s="1359"/>
    </row>
    <row r="467" spans="8:20" x14ac:dyDescent="0.25">
      <c r="H467" s="1359"/>
      <c r="I467" s="1359"/>
      <c r="J467" s="1359"/>
      <c r="K467" s="1359"/>
      <c r="L467" s="1359"/>
      <c r="M467" s="1359"/>
      <c r="N467" s="1359"/>
      <c r="O467" s="1359"/>
      <c r="P467" s="1359"/>
      <c r="Q467" s="1359"/>
      <c r="R467" s="1359"/>
      <c r="S467" s="1359"/>
      <c r="T467" s="1359"/>
    </row>
    <row r="468" spans="8:20" x14ac:dyDescent="0.25">
      <c r="H468" s="1359"/>
      <c r="I468" s="1359"/>
      <c r="J468" s="1359"/>
      <c r="K468" s="1359"/>
      <c r="L468" s="1359"/>
      <c r="M468" s="1359"/>
      <c r="N468" s="1359"/>
      <c r="O468" s="1359"/>
      <c r="P468" s="1359"/>
      <c r="Q468" s="1359"/>
      <c r="R468" s="1359"/>
      <c r="S468" s="1359"/>
      <c r="T468" s="1359"/>
    </row>
    <row r="469" spans="8:20" x14ac:dyDescent="0.25">
      <c r="H469" s="1359"/>
      <c r="I469" s="1359"/>
      <c r="J469" s="1359"/>
      <c r="K469" s="1359"/>
      <c r="L469" s="1359"/>
      <c r="M469" s="1359"/>
      <c r="N469" s="1359"/>
      <c r="O469" s="1359"/>
      <c r="P469" s="1359"/>
      <c r="Q469" s="1359"/>
      <c r="R469" s="1359"/>
      <c r="S469" s="1359"/>
      <c r="T469" s="1359"/>
    </row>
    <row r="470" spans="8:20" x14ac:dyDescent="0.25">
      <c r="H470" s="1359"/>
      <c r="I470" s="1359"/>
      <c r="J470" s="1359"/>
      <c r="K470" s="1359"/>
      <c r="L470" s="1359"/>
      <c r="M470" s="1359"/>
      <c r="N470" s="1359"/>
      <c r="O470" s="1359"/>
      <c r="P470" s="1359"/>
      <c r="Q470" s="1359"/>
      <c r="R470" s="1359"/>
      <c r="S470" s="1359"/>
      <c r="T470" s="1359"/>
    </row>
    <row r="471" spans="8:20" x14ac:dyDescent="0.25">
      <c r="H471" s="1359"/>
      <c r="I471" s="1359"/>
      <c r="J471" s="1359"/>
      <c r="K471" s="1359"/>
      <c r="L471" s="1359"/>
      <c r="M471" s="1359"/>
      <c r="N471" s="1359"/>
      <c r="O471" s="1359"/>
      <c r="P471" s="1359"/>
      <c r="Q471" s="1359"/>
      <c r="R471" s="1359"/>
      <c r="S471" s="1359"/>
      <c r="T471" s="1359"/>
    </row>
    <row r="472" spans="8:20" x14ac:dyDescent="0.25">
      <c r="H472" s="1359"/>
      <c r="I472" s="1359"/>
      <c r="J472" s="1359"/>
      <c r="K472" s="1359"/>
      <c r="L472" s="1359"/>
      <c r="M472" s="1359"/>
      <c r="N472" s="1359"/>
      <c r="O472" s="1359"/>
      <c r="P472" s="1359"/>
      <c r="Q472" s="1359"/>
      <c r="R472" s="1359"/>
      <c r="S472" s="1359"/>
      <c r="T472" s="1359"/>
    </row>
    <row r="473" spans="8:20" x14ac:dyDescent="0.25">
      <c r="H473" s="1359"/>
      <c r="I473" s="1359"/>
      <c r="J473" s="1359"/>
      <c r="K473" s="1359"/>
      <c r="L473" s="1359"/>
      <c r="M473" s="1359"/>
      <c r="N473" s="1359"/>
      <c r="O473" s="1359"/>
      <c r="P473" s="1359"/>
      <c r="Q473" s="1359"/>
      <c r="R473" s="1359"/>
      <c r="S473" s="1359"/>
      <c r="T473" s="1359"/>
    </row>
    <row r="474" spans="8:20" x14ac:dyDescent="0.25">
      <c r="H474" s="1359"/>
      <c r="I474" s="1359"/>
      <c r="J474" s="1359"/>
      <c r="K474" s="1359"/>
      <c r="L474" s="1359"/>
      <c r="M474" s="1359"/>
      <c r="N474" s="1359"/>
      <c r="O474" s="1359"/>
      <c r="P474" s="1359"/>
      <c r="Q474" s="1359"/>
      <c r="R474" s="1359"/>
      <c r="S474" s="1359"/>
      <c r="T474" s="1359"/>
    </row>
    <row r="475" spans="8:20" x14ac:dyDescent="0.25">
      <c r="H475" s="1359"/>
      <c r="I475" s="1359"/>
      <c r="J475" s="1359"/>
      <c r="K475" s="1359"/>
      <c r="L475" s="1359"/>
      <c r="M475" s="1359"/>
      <c r="N475" s="1359"/>
      <c r="O475" s="1359"/>
      <c r="P475" s="1359"/>
      <c r="Q475" s="1359"/>
      <c r="R475" s="1359"/>
      <c r="S475" s="1359"/>
      <c r="T475" s="1359"/>
    </row>
    <row r="476" spans="8:20" x14ac:dyDescent="0.25">
      <c r="H476" s="1359"/>
      <c r="I476" s="1359"/>
      <c r="J476" s="1359"/>
      <c r="K476" s="1359"/>
      <c r="L476" s="1359"/>
      <c r="M476" s="1359"/>
      <c r="N476" s="1359"/>
      <c r="O476" s="1359"/>
      <c r="P476" s="1359"/>
      <c r="Q476" s="1359"/>
      <c r="R476" s="1359"/>
      <c r="S476" s="1359"/>
      <c r="T476" s="1359"/>
    </row>
    <row r="477" spans="8:20" x14ac:dyDescent="0.25">
      <c r="H477" s="1359"/>
      <c r="I477" s="1359"/>
      <c r="J477" s="1359"/>
      <c r="K477" s="1359"/>
      <c r="L477" s="1359"/>
      <c r="M477" s="1359"/>
      <c r="N477" s="1359"/>
      <c r="O477" s="1359"/>
      <c r="P477" s="1359"/>
      <c r="Q477" s="1359"/>
      <c r="R477" s="1359"/>
      <c r="S477" s="1359"/>
      <c r="T477" s="1359"/>
    </row>
    <row r="478" spans="8:20" x14ac:dyDescent="0.25">
      <c r="H478" s="1359"/>
      <c r="I478" s="1359"/>
      <c r="J478" s="1359"/>
      <c r="K478" s="1359"/>
      <c r="L478" s="1359"/>
      <c r="M478" s="1359"/>
      <c r="N478" s="1359"/>
      <c r="O478" s="1359"/>
      <c r="P478" s="1359"/>
      <c r="Q478" s="1359"/>
      <c r="R478" s="1359"/>
      <c r="S478" s="1359"/>
      <c r="T478" s="1359"/>
    </row>
    <row r="479" spans="8:20" x14ac:dyDescent="0.25">
      <c r="H479" s="1359"/>
      <c r="I479" s="1359"/>
      <c r="J479" s="1359"/>
      <c r="K479" s="1359"/>
      <c r="L479" s="1359"/>
      <c r="M479" s="1359"/>
      <c r="N479" s="1359"/>
      <c r="O479" s="1359"/>
      <c r="P479" s="1359"/>
      <c r="Q479" s="1359"/>
      <c r="R479" s="1359"/>
      <c r="S479" s="1359"/>
      <c r="T479" s="1359"/>
    </row>
    <row r="480" spans="8:20" x14ac:dyDescent="0.25">
      <c r="H480" s="1359"/>
      <c r="I480" s="1359"/>
      <c r="J480" s="1359"/>
      <c r="K480" s="1359"/>
      <c r="L480" s="1359"/>
      <c r="M480" s="1359"/>
      <c r="N480" s="1359"/>
      <c r="O480" s="1359"/>
      <c r="P480" s="1359"/>
      <c r="Q480" s="1359"/>
      <c r="R480" s="1359"/>
      <c r="S480" s="1359"/>
      <c r="T480" s="1359"/>
    </row>
    <row r="481" spans="8:20" x14ac:dyDescent="0.25">
      <c r="H481" s="1359"/>
      <c r="I481" s="1359"/>
      <c r="J481" s="1359"/>
      <c r="K481" s="1359"/>
      <c r="L481" s="1359"/>
      <c r="M481" s="1359"/>
      <c r="N481" s="1359"/>
      <c r="O481" s="1359"/>
      <c r="P481" s="1359"/>
      <c r="Q481" s="1359"/>
      <c r="R481" s="1359"/>
      <c r="S481" s="1359"/>
      <c r="T481" s="1359"/>
    </row>
    <row r="482" spans="8:20" x14ac:dyDescent="0.25">
      <c r="H482" s="1359"/>
      <c r="I482" s="1359"/>
      <c r="J482" s="1359"/>
      <c r="K482" s="1359"/>
      <c r="L482" s="1359"/>
      <c r="M482" s="1359"/>
      <c r="N482" s="1359"/>
      <c r="O482" s="1359"/>
      <c r="P482" s="1359"/>
      <c r="Q482" s="1359"/>
      <c r="R482" s="1359"/>
      <c r="S482" s="1359"/>
      <c r="T482" s="1359"/>
    </row>
    <row r="483" spans="8:20" x14ac:dyDescent="0.25">
      <c r="H483" s="1359"/>
      <c r="I483" s="1359"/>
      <c r="J483" s="1359"/>
      <c r="K483" s="1359"/>
      <c r="L483" s="1359"/>
      <c r="M483" s="1359"/>
      <c r="N483" s="1359"/>
      <c r="O483" s="1359"/>
      <c r="P483" s="1359"/>
      <c r="Q483" s="1359"/>
      <c r="R483" s="1359"/>
      <c r="S483" s="1359"/>
      <c r="T483" s="1359"/>
    </row>
    <row r="484" spans="8:20" x14ac:dyDescent="0.25">
      <c r="H484" s="1359"/>
      <c r="I484" s="1359"/>
      <c r="J484" s="1359"/>
      <c r="K484" s="1359"/>
      <c r="L484" s="1359"/>
      <c r="M484" s="1359"/>
      <c r="N484" s="1359"/>
      <c r="O484" s="1359"/>
      <c r="P484" s="1359"/>
      <c r="Q484" s="1359"/>
      <c r="R484" s="1359"/>
      <c r="S484" s="1359"/>
      <c r="T484" s="1359"/>
    </row>
    <row r="485" spans="8:20" x14ac:dyDescent="0.25">
      <c r="H485" s="1359"/>
      <c r="I485" s="1359"/>
      <c r="J485" s="1359"/>
      <c r="K485" s="1359"/>
      <c r="L485" s="1359"/>
      <c r="M485" s="1359"/>
      <c r="N485" s="1359"/>
      <c r="O485" s="1359"/>
      <c r="P485" s="1359"/>
      <c r="Q485" s="1359"/>
      <c r="R485" s="1359"/>
      <c r="S485" s="1359"/>
      <c r="T485" s="1359"/>
    </row>
    <row r="486" spans="8:20" x14ac:dyDescent="0.25">
      <c r="H486" s="1359"/>
      <c r="I486" s="1359"/>
      <c r="J486" s="1359"/>
      <c r="K486" s="1359"/>
      <c r="L486" s="1359"/>
      <c r="M486" s="1359"/>
      <c r="N486" s="1359"/>
      <c r="O486" s="1359"/>
      <c r="P486" s="1359"/>
      <c r="Q486" s="1359"/>
      <c r="R486" s="1359"/>
      <c r="S486" s="1359"/>
      <c r="T486" s="1359"/>
    </row>
    <row r="487" spans="8:20" x14ac:dyDescent="0.25">
      <c r="H487" s="1359"/>
      <c r="I487" s="1359"/>
      <c r="J487" s="1359"/>
      <c r="K487" s="1359"/>
      <c r="L487" s="1359"/>
      <c r="M487" s="1359"/>
      <c r="N487" s="1359"/>
      <c r="O487" s="1359"/>
      <c r="P487" s="1359"/>
      <c r="Q487" s="1359"/>
      <c r="R487" s="1359"/>
      <c r="S487" s="1359"/>
      <c r="T487" s="1359"/>
    </row>
    <row r="488" spans="8:20" x14ac:dyDescent="0.25">
      <c r="H488" s="1359"/>
      <c r="I488" s="1359"/>
      <c r="J488" s="1359"/>
      <c r="K488" s="1359"/>
      <c r="L488" s="1359"/>
      <c r="M488" s="1359"/>
      <c r="N488" s="1359"/>
      <c r="O488" s="1359"/>
      <c r="P488" s="1359"/>
      <c r="Q488" s="1359"/>
      <c r="R488" s="1359"/>
      <c r="S488" s="1359"/>
      <c r="T488" s="1359"/>
    </row>
    <row r="489" spans="8:20" x14ac:dyDescent="0.25">
      <c r="H489" s="1359"/>
      <c r="I489" s="1359"/>
      <c r="J489" s="1359"/>
      <c r="K489" s="1359"/>
      <c r="L489" s="1359"/>
      <c r="M489" s="1359"/>
      <c r="N489" s="1359"/>
      <c r="O489" s="1359"/>
      <c r="P489" s="1359"/>
      <c r="Q489" s="1359"/>
      <c r="R489" s="1359"/>
      <c r="S489" s="1359"/>
      <c r="T489" s="1359"/>
    </row>
    <row r="490" spans="8:20" x14ac:dyDescent="0.25">
      <c r="H490" s="1359"/>
      <c r="I490" s="1359"/>
      <c r="J490" s="1359"/>
      <c r="K490" s="1359"/>
      <c r="L490" s="1359"/>
      <c r="M490" s="1359"/>
      <c r="N490" s="1359"/>
      <c r="O490" s="1359"/>
      <c r="P490" s="1359"/>
      <c r="Q490" s="1359"/>
      <c r="R490" s="1359"/>
      <c r="S490" s="1359"/>
      <c r="T490" s="1359"/>
    </row>
    <row r="491" spans="8:20" x14ac:dyDescent="0.25">
      <c r="H491" s="1359"/>
      <c r="I491" s="1359"/>
      <c r="J491" s="1359"/>
      <c r="K491" s="1359"/>
      <c r="L491" s="1359"/>
      <c r="M491" s="1359"/>
      <c r="N491" s="1359"/>
      <c r="O491" s="1359"/>
      <c r="P491" s="1359"/>
      <c r="Q491" s="1359"/>
      <c r="R491" s="1359"/>
      <c r="S491" s="1359"/>
      <c r="T491" s="1359"/>
    </row>
    <row r="492" spans="8:20" x14ac:dyDescent="0.25">
      <c r="H492" s="1359"/>
      <c r="I492" s="1359"/>
      <c r="J492" s="1359"/>
      <c r="K492" s="1359"/>
      <c r="L492" s="1359"/>
      <c r="M492" s="1359"/>
      <c r="N492" s="1359"/>
      <c r="O492" s="1359"/>
      <c r="P492" s="1359"/>
      <c r="Q492" s="1359"/>
      <c r="R492" s="1359"/>
      <c r="S492" s="1359"/>
      <c r="T492" s="1359"/>
    </row>
    <row r="493" spans="8:20" x14ac:dyDescent="0.25">
      <c r="H493" s="1359"/>
      <c r="I493" s="1359"/>
      <c r="J493" s="1359"/>
      <c r="K493" s="1359"/>
      <c r="L493" s="1359"/>
      <c r="M493" s="1359"/>
      <c r="N493" s="1359"/>
      <c r="O493" s="1359"/>
      <c r="P493" s="1359"/>
      <c r="Q493" s="1359"/>
      <c r="R493" s="1359"/>
      <c r="S493" s="1359"/>
      <c r="T493" s="1359"/>
    </row>
    <row r="494" spans="8:20" x14ac:dyDescent="0.25">
      <c r="H494" s="1359"/>
      <c r="I494" s="1359"/>
      <c r="J494" s="1359"/>
      <c r="K494" s="1359"/>
      <c r="L494" s="1359"/>
      <c r="M494" s="1359"/>
      <c r="N494" s="1359"/>
      <c r="O494" s="1359"/>
      <c r="P494" s="1359"/>
      <c r="Q494" s="1359"/>
      <c r="R494" s="1359"/>
      <c r="S494" s="1359"/>
      <c r="T494" s="1359"/>
    </row>
    <row r="495" spans="8:20" x14ac:dyDescent="0.25">
      <c r="H495" s="1359"/>
      <c r="I495" s="1359"/>
      <c r="J495" s="1359"/>
      <c r="K495" s="1359"/>
      <c r="L495" s="1359"/>
      <c r="M495" s="1359"/>
      <c r="N495" s="1359"/>
      <c r="O495" s="1359"/>
      <c r="P495" s="1359"/>
      <c r="Q495" s="1359"/>
      <c r="R495" s="1359"/>
      <c r="S495" s="1359"/>
      <c r="T495" s="1359"/>
    </row>
    <row r="496" spans="8:20" x14ac:dyDescent="0.25">
      <c r="H496" s="1359"/>
      <c r="I496" s="1359"/>
      <c r="J496" s="1359"/>
      <c r="K496" s="1359"/>
      <c r="L496" s="1359"/>
      <c r="M496" s="1359"/>
      <c r="N496" s="1359"/>
      <c r="O496" s="1359"/>
      <c r="P496" s="1359"/>
      <c r="Q496" s="1359"/>
      <c r="R496" s="1359"/>
      <c r="S496" s="1359"/>
      <c r="T496" s="1359"/>
    </row>
    <row r="497" spans="8:20" x14ac:dyDescent="0.25">
      <c r="H497" s="1359"/>
      <c r="I497" s="1359"/>
      <c r="J497" s="1359"/>
      <c r="K497" s="1359"/>
      <c r="L497" s="1359"/>
      <c r="M497" s="1359"/>
      <c r="N497" s="1359"/>
      <c r="O497" s="1359"/>
      <c r="P497" s="1359"/>
      <c r="Q497" s="1359"/>
      <c r="R497" s="1359"/>
      <c r="S497" s="1359"/>
      <c r="T497" s="1359"/>
    </row>
    <row r="498" spans="8:20" x14ac:dyDescent="0.25">
      <c r="H498" s="1359"/>
      <c r="I498" s="1359"/>
      <c r="J498" s="1359"/>
      <c r="K498" s="1359"/>
      <c r="L498" s="1359"/>
      <c r="M498" s="1359"/>
      <c r="N498" s="1359"/>
      <c r="O498" s="1359"/>
      <c r="P498" s="1359"/>
      <c r="Q498" s="1359"/>
      <c r="R498" s="1359"/>
      <c r="S498" s="1359"/>
      <c r="T498" s="1359"/>
    </row>
    <row r="499" spans="8:20" x14ac:dyDescent="0.25">
      <c r="H499" s="1359"/>
      <c r="I499" s="1359"/>
      <c r="J499" s="1359"/>
      <c r="K499" s="1359"/>
      <c r="L499" s="1359"/>
      <c r="M499" s="1359"/>
      <c r="N499" s="1359"/>
      <c r="O499" s="1359"/>
      <c r="P499" s="1359"/>
      <c r="Q499" s="1359"/>
      <c r="R499" s="1359"/>
      <c r="S499" s="1359"/>
      <c r="T499" s="1359"/>
    </row>
    <row r="500" spans="8:20" x14ac:dyDescent="0.25">
      <c r="H500" s="1359"/>
      <c r="I500" s="1359"/>
      <c r="J500" s="1359"/>
      <c r="K500" s="1359"/>
      <c r="L500" s="1359"/>
      <c r="M500" s="1359"/>
      <c r="N500" s="1359"/>
      <c r="O500" s="1359"/>
      <c r="P500" s="1359"/>
      <c r="Q500" s="1359"/>
      <c r="R500" s="1359"/>
      <c r="S500" s="1359"/>
      <c r="T500" s="1359"/>
    </row>
    <row r="501" spans="8:20" x14ac:dyDescent="0.25">
      <c r="H501" s="1359"/>
      <c r="I501" s="1359"/>
      <c r="J501" s="1359"/>
      <c r="K501" s="1359"/>
      <c r="L501" s="1359"/>
      <c r="M501" s="1359"/>
      <c r="N501" s="1359"/>
      <c r="O501" s="1359"/>
      <c r="P501" s="1359"/>
      <c r="Q501" s="1359"/>
      <c r="R501" s="1359"/>
      <c r="S501" s="1359"/>
      <c r="T501" s="1359"/>
    </row>
    <row r="502" spans="8:20" x14ac:dyDescent="0.25">
      <c r="H502" s="1359"/>
      <c r="I502" s="1359"/>
      <c r="J502" s="1359"/>
      <c r="K502" s="1359"/>
      <c r="L502" s="1359"/>
      <c r="M502" s="1359"/>
      <c r="N502" s="1359"/>
      <c r="O502" s="1359"/>
      <c r="P502" s="1359"/>
      <c r="Q502" s="1359"/>
      <c r="R502" s="1359"/>
      <c r="S502" s="1359"/>
      <c r="T502" s="1359"/>
    </row>
    <row r="503" spans="8:20" x14ac:dyDescent="0.25">
      <c r="H503" s="1359"/>
      <c r="I503" s="1359"/>
      <c r="J503" s="1359"/>
      <c r="K503" s="1359"/>
      <c r="L503" s="1359"/>
      <c r="M503" s="1359"/>
      <c r="N503" s="1359"/>
      <c r="O503" s="1359"/>
      <c r="P503" s="1359"/>
      <c r="Q503" s="1359"/>
      <c r="R503" s="1359"/>
      <c r="S503" s="1359"/>
      <c r="T503" s="1359"/>
    </row>
    <row r="504" spans="8:20" x14ac:dyDescent="0.25">
      <c r="H504" s="1359"/>
      <c r="I504" s="1359"/>
      <c r="J504" s="1359"/>
      <c r="K504" s="1359"/>
      <c r="L504" s="1359"/>
      <c r="M504" s="1359"/>
      <c r="N504" s="1359"/>
      <c r="O504" s="1359"/>
      <c r="P504" s="1359"/>
      <c r="Q504" s="1359"/>
      <c r="R504" s="1359"/>
      <c r="S504" s="1359"/>
      <c r="T504" s="1359"/>
    </row>
    <row r="505" spans="8:20" x14ac:dyDescent="0.25">
      <c r="H505" s="1359"/>
      <c r="I505" s="1359"/>
      <c r="J505" s="1359"/>
      <c r="K505" s="1359"/>
      <c r="L505" s="1359"/>
      <c r="M505" s="1359"/>
      <c r="N505" s="1359"/>
      <c r="O505" s="1359"/>
      <c r="P505" s="1359"/>
      <c r="Q505" s="1359"/>
      <c r="R505" s="1359"/>
      <c r="S505" s="1359"/>
      <c r="T505" s="1359"/>
    </row>
    <row r="506" spans="8:20" x14ac:dyDescent="0.25">
      <c r="H506" s="1359"/>
      <c r="I506" s="1359"/>
      <c r="J506" s="1359"/>
      <c r="K506" s="1359"/>
      <c r="L506" s="1359"/>
      <c r="M506" s="1359"/>
      <c r="N506" s="1359"/>
      <c r="O506" s="1359"/>
      <c r="P506" s="1359"/>
      <c r="Q506" s="1359"/>
      <c r="R506" s="1359"/>
      <c r="S506" s="1359"/>
      <c r="T506" s="1359"/>
    </row>
    <row r="507" spans="8:20" x14ac:dyDescent="0.25">
      <c r="H507" s="1359"/>
      <c r="I507" s="1359"/>
      <c r="J507" s="1359"/>
      <c r="K507" s="1359"/>
      <c r="L507" s="1359"/>
      <c r="M507" s="1359"/>
      <c r="N507" s="1359"/>
      <c r="O507" s="1359"/>
      <c r="P507" s="1359"/>
      <c r="Q507" s="1359"/>
      <c r="R507" s="1359"/>
      <c r="S507" s="1359"/>
      <c r="T507" s="1359"/>
    </row>
    <row r="508" spans="8:20" x14ac:dyDescent="0.25">
      <c r="H508" s="1359"/>
      <c r="I508" s="1359"/>
      <c r="J508" s="1359"/>
      <c r="K508" s="1359"/>
      <c r="L508" s="1359"/>
      <c r="M508" s="1359"/>
      <c r="N508" s="1359"/>
      <c r="O508" s="1359"/>
      <c r="P508" s="1359"/>
      <c r="Q508" s="1359"/>
      <c r="R508" s="1359"/>
      <c r="S508" s="1359"/>
      <c r="T508" s="1359"/>
    </row>
    <row r="509" spans="8:20" x14ac:dyDescent="0.25">
      <c r="H509" s="1359"/>
      <c r="I509" s="1359"/>
      <c r="J509" s="1359"/>
      <c r="K509" s="1359"/>
      <c r="L509" s="1359"/>
      <c r="M509" s="1359"/>
      <c r="N509" s="1359"/>
      <c r="O509" s="1359"/>
      <c r="P509" s="1359"/>
      <c r="Q509" s="1359"/>
      <c r="R509" s="1359"/>
      <c r="S509" s="1359"/>
      <c r="T509" s="1359"/>
    </row>
    <row r="510" spans="8:20" x14ac:dyDescent="0.25">
      <c r="H510" s="1359"/>
      <c r="I510" s="1359"/>
      <c r="J510" s="1359"/>
      <c r="K510" s="1359"/>
      <c r="L510" s="1359"/>
      <c r="M510" s="1359"/>
      <c r="N510" s="1359"/>
      <c r="O510" s="1359"/>
      <c r="P510" s="1359"/>
      <c r="Q510" s="1359"/>
      <c r="R510" s="1359"/>
      <c r="S510" s="1359"/>
      <c r="T510" s="1359"/>
    </row>
    <row r="511" spans="8:20" x14ac:dyDescent="0.25">
      <c r="H511" s="1359"/>
      <c r="I511" s="1359"/>
      <c r="J511" s="1359"/>
      <c r="K511" s="1359"/>
      <c r="L511" s="1359"/>
      <c r="M511" s="1359"/>
      <c r="N511" s="1359"/>
      <c r="O511" s="1359"/>
      <c r="P511" s="1359"/>
      <c r="Q511" s="1359"/>
      <c r="R511" s="1359"/>
      <c r="S511" s="1359"/>
      <c r="T511" s="1359"/>
    </row>
    <row r="512" spans="8:20" x14ac:dyDescent="0.25">
      <c r="H512" s="1359"/>
      <c r="I512" s="1359"/>
      <c r="J512" s="1359"/>
      <c r="K512" s="1359"/>
      <c r="L512" s="1359"/>
      <c r="M512" s="1359"/>
      <c r="N512" s="1359"/>
      <c r="O512" s="1359"/>
      <c r="P512" s="1359"/>
      <c r="Q512" s="1359"/>
      <c r="R512" s="1359"/>
      <c r="S512" s="1359"/>
      <c r="T512" s="1359"/>
    </row>
    <row r="513" spans="8:20" x14ac:dyDescent="0.25">
      <c r="H513" s="1359"/>
      <c r="I513" s="1359"/>
      <c r="J513" s="1359"/>
      <c r="K513" s="1359"/>
      <c r="L513" s="1359"/>
      <c r="M513" s="1359"/>
      <c r="N513" s="1359"/>
      <c r="O513" s="1359"/>
      <c r="P513" s="1359"/>
      <c r="Q513" s="1359"/>
      <c r="R513" s="1359"/>
      <c r="S513" s="1359"/>
      <c r="T513" s="1359"/>
    </row>
    <row r="514" spans="8:20" x14ac:dyDescent="0.25">
      <c r="H514" s="1359"/>
      <c r="I514" s="1359"/>
      <c r="J514" s="1359"/>
      <c r="K514" s="1359"/>
      <c r="L514" s="1359"/>
      <c r="M514" s="1359"/>
      <c r="N514" s="1359"/>
      <c r="O514" s="1359"/>
      <c r="P514" s="1359"/>
      <c r="Q514" s="1359"/>
      <c r="R514" s="1359"/>
      <c r="S514" s="1359"/>
      <c r="T514" s="1359"/>
    </row>
    <row r="515" spans="8:20" x14ac:dyDescent="0.25">
      <c r="H515" s="1359"/>
      <c r="I515" s="1359"/>
      <c r="J515" s="1359"/>
      <c r="K515" s="1359"/>
      <c r="L515" s="1359"/>
      <c r="M515" s="1359"/>
      <c r="N515" s="1359"/>
      <c r="O515" s="1359"/>
      <c r="P515" s="1359"/>
      <c r="Q515" s="1359"/>
      <c r="R515" s="1359"/>
      <c r="S515" s="1359"/>
      <c r="T515" s="1359"/>
    </row>
    <row r="516" spans="8:20" x14ac:dyDescent="0.25">
      <c r="H516" s="1359"/>
      <c r="I516" s="1359"/>
      <c r="J516" s="1359"/>
      <c r="K516" s="1359"/>
      <c r="L516" s="1359"/>
      <c r="M516" s="1359"/>
      <c r="N516" s="1359"/>
      <c r="O516" s="1359"/>
      <c r="P516" s="1359"/>
      <c r="Q516" s="1359"/>
      <c r="R516" s="1359"/>
      <c r="S516" s="1359"/>
      <c r="T516" s="1359"/>
    </row>
    <row r="517" spans="8:20" x14ac:dyDescent="0.25">
      <c r="H517" s="1359"/>
      <c r="I517" s="1359"/>
      <c r="J517" s="1359"/>
      <c r="K517" s="1359"/>
      <c r="L517" s="1359"/>
      <c r="M517" s="1359"/>
      <c r="N517" s="1359"/>
      <c r="O517" s="1359"/>
      <c r="P517" s="1359"/>
      <c r="Q517" s="1359"/>
      <c r="R517" s="1359"/>
      <c r="S517" s="1359"/>
      <c r="T517" s="1359"/>
    </row>
    <row r="518" spans="8:20" x14ac:dyDescent="0.25">
      <c r="H518" s="1359"/>
      <c r="I518" s="1359"/>
      <c r="J518" s="1359"/>
      <c r="K518" s="1359"/>
      <c r="L518" s="1359"/>
      <c r="M518" s="1359"/>
      <c r="N518" s="1359"/>
      <c r="O518" s="1359"/>
      <c r="P518" s="1359"/>
      <c r="Q518" s="1359"/>
      <c r="R518" s="1359"/>
      <c r="S518" s="1359"/>
      <c r="T518" s="1359"/>
    </row>
    <row r="519" spans="8:20" x14ac:dyDescent="0.25">
      <c r="H519" s="1359"/>
      <c r="I519" s="1359"/>
      <c r="J519" s="1359"/>
      <c r="K519" s="1359"/>
      <c r="L519" s="1359"/>
      <c r="M519" s="1359"/>
      <c r="N519" s="1359"/>
      <c r="O519" s="1359"/>
      <c r="P519" s="1359"/>
      <c r="Q519" s="1359"/>
      <c r="R519" s="1359"/>
      <c r="S519" s="1359"/>
      <c r="T519" s="1359"/>
    </row>
    <row r="520" spans="8:20" x14ac:dyDescent="0.25">
      <c r="H520" s="1359"/>
      <c r="I520" s="1359"/>
      <c r="J520" s="1359"/>
      <c r="K520" s="1359"/>
      <c r="L520" s="1359"/>
      <c r="M520" s="1359"/>
      <c r="N520" s="1359"/>
      <c r="O520" s="1359"/>
      <c r="P520" s="1359"/>
      <c r="Q520" s="1359"/>
      <c r="R520" s="1359"/>
      <c r="S520" s="1359"/>
      <c r="T520" s="1359"/>
    </row>
    <row r="521" spans="8:20" x14ac:dyDescent="0.25">
      <c r="H521" s="1359"/>
      <c r="I521" s="1359"/>
      <c r="J521" s="1359"/>
      <c r="K521" s="1359"/>
      <c r="L521" s="1359"/>
      <c r="M521" s="1359"/>
      <c r="N521" s="1359"/>
      <c r="O521" s="1359"/>
      <c r="P521" s="1359"/>
      <c r="Q521" s="1359"/>
      <c r="R521" s="1359"/>
      <c r="S521" s="1359"/>
      <c r="T521" s="1359"/>
    </row>
    <row r="522" spans="8:20" x14ac:dyDescent="0.25">
      <c r="H522" s="1359"/>
      <c r="I522" s="1359"/>
      <c r="J522" s="1359"/>
      <c r="K522" s="1359"/>
      <c r="L522" s="1359"/>
      <c r="M522" s="1359"/>
      <c r="N522" s="1359"/>
      <c r="O522" s="1359"/>
      <c r="P522" s="1359"/>
      <c r="Q522" s="1359"/>
      <c r="R522" s="1359"/>
      <c r="S522" s="1359"/>
      <c r="T522" s="1359"/>
    </row>
    <row r="523" spans="8:20" x14ac:dyDescent="0.25">
      <c r="H523" s="1359"/>
      <c r="I523" s="1359"/>
      <c r="J523" s="1359"/>
      <c r="K523" s="1359"/>
      <c r="L523" s="1359"/>
      <c r="M523" s="1359"/>
      <c r="N523" s="1359"/>
      <c r="O523" s="1359"/>
      <c r="P523" s="1359"/>
      <c r="Q523" s="1359"/>
      <c r="R523" s="1359"/>
      <c r="S523" s="1359"/>
      <c r="T523" s="1359"/>
    </row>
    <row r="524" spans="8:20" x14ac:dyDescent="0.25">
      <c r="H524" s="1359"/>
      <c r="I524" s="1359"/>
      <c r="J524" s="1359"/>
      <c r="K524" s="1359"/>
      <c r="L524" s="1359"/>
      <c r="M524" s="1359"/>
      <c r="N524" s="1359"/>
      <c r="O524" s="1359"/>
      <c r="P524" s="1359"/>
      <c r="Q524" s="1359"/>
      <c r="R524" s="1359"/>
      <c r="S524" s="1359"/>
      <c r="T524" s="1359"/>
    </row>
    <row r="525" spans="8:20" x14ac:dyDescent="0.25">
      <c r="H525" s="1359"/>
      <c r="I525" s="1359"/>
      <c r="J525" s="1359"/>
      <c r="K525" s="1359"/>
      <c r="L525" s="1359"/>
      <c r="M525" s="1359"/>
      <c r="N525" s="1359"/>
      <c r="O525" s="1359"/>
      <c r="P525" s="1359"/>
      <c r="Q525" s="1359"/>
      <c r="R525" s="1359"/>
      <c r="S525" s="1359"/>
      <c r="T525" s="1359"/>
    </row>
    <row r="526" spans="8:20" x14ac:dyDescent="0.25">
      <c r="H526" s="1359"/>
      <c r="I526" s="1359"/>
      <c r="J526" s="1359"/>
      <c r="K526" s="1359"/>
      <c r="L526" s="1359"/>
      <c r="M526" s="1359"/>
      <c r="N526" s="1359"/>
      <c r="O526" s="1359"/>
      <c r="P526" s="1359"/>
      <c r="Q526" s="1359"/>
      <c r="R526" s="1359"/>
      <c r="S526" s="1359"/>
      <c r="T526" s="1359"/>
    </row>
    <row r="527" spans="8:20" x14ac:dyDescent="0.25">
      <c r="H527" s="1359"/>
      <c r="I527" s="1359"/>
      <c r="J527" s="1359"/>
      <c r="K527" s="1359"/>
      <c r="L527" s="1359"/>
      <c r="M527" s="1359"/>
      <c r="N527" s="1359"/>
      <c r="O527" s="1359"/>
      <c r="P527" s="1359"/>
      <c r="Q527" s="1359"/>
      <c r="R527" s="1359"/>
      <c r="S527" s="1359"/>
      <c r="T527" s="1359"/>
    </row>
    <row r="528" spans="8:20" x14ac:dyDescent="0.25">
      <c r="H528" s="1359"/>
      <c r="I528" s="1359"/>
      <c r="J528" s="1359"/>
      <c r="K528" s="1359"/>
      <c r="L528" s="1359"/>
      <c r="M528" s="1359"/>
      <c r="N528" s="1359"/>
      <c r="O528" s="1359"/>
      <c r="P528" s="1359"/>
      <c r="Q528" s="1359"/>
      <c r="R528" s="1359"/>
      <c r="S528" s="1359"/>
      <c r="T528" s="1359"/>
    </row>
    <row r="529" spans="8:20" x14ac:dyDescent="0.25">
      <c r="H529" s="1359"/>
      <c r="I529" s="1359"/>
      <c r="J529" s="1359"/>
      <c r="K529" s="1359"/>
      <c r="L529" s="1359"/>
      <c r="M529" s="1359"/>
      <c r="N529" s="1359"/>
      <c r="O529" s="1359"/>
      <c r="P529" s="1359"/>
      <c r="Q529" s="1359"/>
      <c r="R529" s="1359"/>
      <c r="S529" s="1359"/>
      <c r="T529" s="1359"/>
    </row>
    <row r="530" spans="8:20" x14ac:dyDescent="0.25">
      <c r="H530" s="1359"/>
      <c r="I530" s="1359"/>
      <c r="J530" s="1359"/>
      <c r="K530" s="1359"/>
      <c r="L530" s="1359"/>
      <c r="M530" s="1359"/>
      <c r="N530" s="1359"/>
      <c r="O530" s="1359"/>
      <c r="P530" s="1359"/>
      <c r="Q530" s="1359"/>
      <c r="R530" s="1359"/>
      <c r="S530" s="1359"/>
      <c r="T530" s="1359"/>
    </row>
    <row r="531" spans="8:20" x14ac:dyDescent="0.25">
      <c r="H531" s="1359"/>
      <c r="I531" s="1359"/>
      <c r="J531" s="1359"/>
      <c r="K531" s="1359"/>
      <c r="L531" s="1359"/>
      <c r="M531" s="1359"/>
      <c r="N531" s="1359"/>
      <c r="O531" s="1359"/>
      <c r="P531" s="1359"/>
      <c r="Q531" s="1359"/>
      <c r="R531" s="1359"/>
      <c r="S531" s="1359"/>
      <c r="T531" s="1359"/>
    </row>
    <row r="532" spans="8:20" x14ac:dyDescent="0.25">
      <c r="H532" s="1359"/>
      <c r="I532" s="1359"/>
      <c r="J532" s="1359"/>
      <c r="K532" s="1359"/>
      <c r="L532" s="1359"/>
      <c r="M532" s="1359"/>
      <c r="N532" s="1359"/>
      <c r="O532" s="1359"/>
      <c r="P532" s="1359"/>
      <c r="Q532" s="1359"/>
      <c r="R532" s="1359"/>
      <c r="S532" s="1359"/>
      <c r="T532" s="1359"/>
    </row>
    <row r="533" spans="8:20" x14ac:dyDescent="0.25">
      <c r="H533" s="1359"/>
      <c r="I533" s="1359"/>
      <c r="J533" s="1359"/>
      <c r="K533" s="1359"/>
      <c r="L533" s="1359"/>
      <c r="M533" s="1359"/>
      <c r="N533" s="1359"/>
      <c r="O533" s="1359"/>
      <c r="P533" s="1359"/>
      <c r="Q533" s="1359"/>
      <c r="R533" s="1359"/>
      <c r="S533" s="1359"/>
      <c r="T533" s="1359"/>
    </row>
    <row r="534" spans="8:20" x14ac:dyDescent="0.25">
      <c r="H534" s="1359"/>
      <c r="I534" s="1359"/>
      <c r="J534" s="1359"/>
      <c r="K534" s="1359"/>
      <c r="L534" s="1359"/>
      <c r="M534" s="1359"/>
      <c r="N534" s="1359"/>
      <c r="O534" s="1359"/>
      <c r="P534" s="1359"/>
      <c r="Q534" s="1359"/>
      <c r="R534" s="1359"/>
      <c r="S534" s="1359"/>
      <c r="T534" s="1359"/>
    </row>
    <row r="535" spans="8:20" x14ac:dyDescent="0.25">
      <c r="H535" s="1359"/>
      <c r="I535" s="1359"/>
      <c r="J535" s="1359"/>
      <c r="K535" s="1359"/>
      <c r="L535" s="1359"/>
      <c r="M535" s="1359"/>
      <c r="N535" s="1359"/>
      <c r="O535" s="1359"/>
      <c r="P535" s="1359"/>
      <c r="Q535" s="1359"/>
      <c r="R535" s="1359"/>
      <c r="S535" s="1359"/>
      <c r="T535" s="1359"/>
    </row>
    <row r="536" spans="8:20" x14ac:dyDescent="0.25">
      <c r="H536" s="1359"/>
      <c r="I536" s="1359"/>
      <c r="J536" s="1359"/>
      <c r="K536" s="1359"/>
      <c r="L536" s="1359"/>
      <c r="M536" s="1359"/>
      <c r="N536" s="1359"/>
      <c r="O536" s="1359"/>
      <c r="P536" s="1359"/>
      <c r="Q536" s="1359"/>
      <c r="R536" s="1359"/>
      <c r="S536" s="1359"/>
      <c r="T536" s="1359"/>
    </row>
    <row r="537" spans="8:20" x14ac:dyDescent="0.25">
      <c r="H537" s="1359"/>
      <c r="I537" s="1359"/>
      <c r="J537" s="1359"/>
      <c r="K537" s="1359"/>
      <c r="L537" s="1359"/>
      <c r="M537" s="1359"/>
      <c r="N537" s="1359"/>
      <c r="O537" s="1359"/>
      <c r="P537" s="1359"/>
      <c r="Q537" s="1359"/>
      <c r="R537" s="1359"/>
      <c r="S537" s="1359"/>
      <c r="T537" s="1359"/>
    </row>
    <row r="538" spans="8:20" x14ac:dyDescent="0.25">
      <c r="H538" s="1359"/>
      <c r="I538" s="1359"/>
      <c r="J538" s="1359"/>
      <c r="K538" s="1359"/>
      <c r="L538" s="1359"/>
      <c r="M538" s="1359"/>
      <c r="N538" s="1359"/>
      <c r="O538" s="1359"/>
      <c r="P538" s="1359"/>
      <c r="Q538" s="1359"/>
      <c r="R538" s="1359"/>
      <c r="S538" s="1359"/>
      <c r="T538" s="1359"/>
    </row>
    <row r="539" spans="8:20" x14ac:dyDescent="0.25">
      <c r="H539" s="1359"/>
      <c r="I539" s="1359"/>
      <c r="J539" s="1359"/>
      <c r="K539" s="1359"/>
      <c r="L539" s="1359"/>
      <c r="M539" s="1359"/>
      <c r="N539" s="1359"/>
      <c r="O539" s="1359"/>
      <c r="P539" s="1359"/>
      <c r="Q539" s="1359"/>
      <c r="R539" s="1359"/>
      <c r="S539" s="1359"/>
      <c r="T539" s="1359"/>
    </row>
    <row r="540" spans="8:20" x14ac:dyDescent="0.25">
      <c r="H540" s="1359"/>
      <c r="I540" s="1359"/>
      <c r="J540" s="1359"/>
      <c r="K540" s="1359"/>
      <c r="L540" s="1359"/>
      <c r="M540" s="1359"/>
      <c r="N540" s="1359"/>
      <c r="O540" s="1359"/>
      <c r="P540" s="1359"/>
      <c r="Q540" s="1359"/>
      <c r="R540" s="1359"/>
      <c r="S540" s="1359"/>
      <c r="T540" s="1359"/>
    </row>
    <row r="541" spans="8:20" x14ac:dyDescent="0.25">
      <c r="H541" s="1359"/>
      <c r="I541" s="1359"/>
      <c r="J541" s="1359"/>
      <c r="K541" s="1359"/>
      <c r="L541" s="1359"/>
      <c r="M541" s="1359"/>
      <c r="N541" s="1359"/>
      <c r="O541" s="1359"/>
      <c r="P541" s="1359"/>
      <c r="Q541" s="1359"/>
      <c r="R541" s="1359"/>
      <c r="S541" s="1359"/>
      <c r="T541" s="1359"/>
    </row>
    <row r="542" spans="8:20" x14ac:dyDescent="0.25">
      <c r="H542" s="1359"/>
      <c r="I542" s="1359"/>
      <c r="J542" s="1359"/>
      <c r="K542" s="1359"/>
      <c r="L542" s="1359"/>
      <c r="M542" s="1359"/>
      <c r="N542" s="1359"/>
      <c r="O542" s="1359"/>
      <c r="P542" s="1359"/>
      <c r="Q542" s="1359"/>
      <c r="R542" s="1359"/>
      <c r="S542" s="1359"/>
      <c r="T542" s="1359"/>
    </row>
    <row r="543" spans="8:20" x14ac:dyDescent="0.25">
      <c r="H543" s="1359"/>
      <c r="I543" s="1359"/>
      <c r="J543" s="1359"/>
      <c r="K543" s="1359"/>
      <c r="L543" s="1359"/>
      <c r="M543" s="1359"/>
      <c r="N543" s="1359"/>
      <c r="O543" s="1359"/>
      <c r="P543" s="1359"/>
      <c r="Q543" s="1359"/>
      <c r="R543" s="1359"/>
      <c r="S543" s="1359"/>
      <c r="T543" s="1359"/>
    </row>
    <row r="544" spans="8:20" x14ac:dyDescent="0.25">
      <c r="H544" s="1359"/>
      <c r="I544" s="1359"/>
      <c r="J544" s="1359"/>
      <c r="K544" s="1359"/>
      <c r="L544" s="1359"/>
      <c r="M544" s="1359"/>
      <c r="N544" s="1359"/>
      <c r="O544" s="1359"/>
      <c r="P544" s="1359"/>
      <c r="Q544" s="1359"/>
      <c r="R544" s="1359"/>
      <c r="S544" s="1359"/>
      <c r="T544" s="1359"/>
    </row>
    <row r="545" spans="8:20" x14ac:dyDescent="0.25">
      <c r="H545" s="1359"/>
      <c r="I545" s="1359"/>
      <c r="J545" s="1359"/>
      <c r="K545" s="1359"/>
      <c r="L545" s="1359"/>
      <c r="M545" s="1359"/>
      <c r="N545" s="1359"/>
      <c r="O545" s="1359"/>
      <c r="P545" s="1359"/>
      <c r="Q545" s="1359"/>
      <c r="R545" s="1359"/>
      <c r="S545" s="1359"/>
      <c r="T545" s="1359"/>
    </row>
    <row r="546" spans="8:20" x14ac:dyDescent="0.25">
      <c r="H546" s="1359"/>
      <c r="I546" s="1359"/>
      <c r="J546" s="1359"/>
      <c r="K546" s="1359"/>
      <c r="L546" s="1359"/>
      <c r="M546" s="1359"/>
      <c r="N546" s="1359"/>
      <c r="O546" s="1359"/>
      <c r="P546" s="1359"/>
      <c r="Q546" s="1359"/>
      <c r="R546" s="1359"/>
      <c r="S546" s="1359"/>
      <c r="T546" s="1359"/>
    </row>
    <row r="547" spans="8:20" x14ac:dyDescent="0.25">
      <c r="H547" s="1359"/>
      <c r="I547" s="1359"/>
      <c r="J547" s="1359"/>
      <c r="K547" s="1359"/>
      <c r="L547" s="1359"/>
      <c r="M547" s="1359"/>
      <c r="N547" s="1359"/>
      <c r="O547" s="1359"/>
      <c r="P547" s="1359"/>
      <c r="Q547" s="1359"/>
      <c r="R547" s="1359"/>
      <c r="S547" s="1359"/>
      <c r="T547" s="1359"/>
    </row>
    <row r="548" spans="8:20" x14ac:dyDescent="0.25">
      <c r="H548" s="1359"/>
      <c r="I548" s="1359"/>
      <c r="J548" s="1359"/>
      <c r="K548" s="1359"/>
      <c r="L548" s="1359"/>
      <c r="M548" s="1359"/>
      <c r="N548" s="1359"/>
      <c r="O548" s="1359"/>
      <c r="P548" s="1359"/>
      <c r="Q548" s="1359"/>
      <c r="R548" s="1359"/>
      <c r="S548" s="1359"/>
      <c r="T548" s="1359"/>
    </row>
    <row r="549" spans="8:20" x14ac:dyDescent="0.25">
      <c r="H549" s="1359"/>
      <c r="I549" s="1359"/>
      <c r="J549" s="1359"/>
      <c r="K549" s="1359"/>
      <c r="L549" s="1359"/>
      <c r="M549" s="1359"/>
      <c r="N549" s="1359"/>
      <c r="O549" s="1359"/>
      <c r="P549" s="1359"/>
      <c r="Q549" s="1359"/>
      <c r="R549" s="1359"/>
      <c r="S549" s="1359"/>
      <c r="T549" s="1359"/>
    </row>
    <row r="550" spans="8:20" x14ac:dyDescent="0.25">
      <c r="H550" s="1359"/>
      <c r="I550" s="1359"/>
      <c r="J550" s="1359"/>
      <c r="K550" s="1359"/>
      <c r="L550" s="1359"/>
      <c r="M550" s="1359"/>
      <c r="N550" s="1359"/>
      <c r="O550" s="1359"/>
      <c r="P550" s="1359"/>
      <c r="Q550" s="1359"/>
      <c r="R550" s="1359"/>
      <c r="S550" s="1359"/>
      <c r="T550" s="1359"/>
    </row>
    <row r="551" spans="8:20" x14ac:dyDescent="0.25">
      <c r="H551" s="1359"/>
      <c r="I551" s="1359"/>
      <c r="J551" s="1359"/>
      <c r="K551" s="1359"/>
      <c r="L551" s="1359"/>
      <c r="M551" s="1359"/>
      <c r="N551" s="1359"/>
      <c r="O551" s="1359"/>
      <c r="P551" s="1359"/>
      <c r="Q551" s="1359"/>
      <c r="R551" s="1359"/>
      <c r="S551" s="1359"/>
      <c r="T551" s="1359"/>
    </row>
    <row r="552" spans="8:20" x14ac:dyDescent="0.25">
      <c r="H552" s="1359"/>
      <c r="I552" s="1359"/>
      <c r="J552" s="1359"/>
      <c r="K552" s="1359"/>
      <c r="L552" s="1359"/>
      <c r="M552" s="1359"/>
      <c r="N552" s="1359"/>
      <c r="O552" s="1359"/>
      <c r="P552" s="1359"/>
      <c r="Q552" s="1359"/>
      <c r="R552" s="1359"/>
      <c r="S552" s="1359"/>
      <c r="T552" s="1359"/>
    </row>
    <row r="553" spans="8:20" x14ac:dyDescent="0.25">
      <c r="H553" s="1359"/>
      <c r="I553" s="1359"/>
      <c r="J553" s="1359"/>
      <c r="K553" s="1359"/>
      <c r="L553" s="1359"/>
      <c r="M553" s="1359"/>
      <c r="N553" s="1359"/>
      <c r="O553" s="1359"/>
      <c r="P553" s="1359"/>
      <c r="Q553" s="1359"/>
      <c r="R553" s="1359"/>
      <c r="S553" s="1359"/>
      <c r="T553" s="1359"/>
    </row>
    <row r="554" spans="8:20" x14ac:dyDescent="0.25">
      <c r="H554" s="1359"/>
      <c r="I554" s="1359"/>
      <c r="J554" s="1359"/>
      <c r="K554" s="1359"/>
      <c r="L554" s="1359"/>
      <c r="M554" s="1359"/>
      <c r="N554" s="1359"/>
      <c r="O554" s="1359"/>
      <c r="P554" s="1359"/>
      <c r="Q554" s="1359"/>
      <c r="R554" s="1359"/>
      <c r="S554" s="1359"/>
      <c r="T554" s="1359"/>
    </row>
    <row r="555" spans="8:20" x14ac:dyDescent="0.25">
      <c r="H555" s="1359"/>
      <c r="I555" s="1359"/>
      <c r="J555" s="1359"/>
      <c r="K555" s="1359"/>
      <c r="L555" s="1359"/>
      <c r="M555" s="1359"/>
      <c r="N555" s="1359"/>
      <c r="O555" s="1359"/>
      <c r="P555" s="1359"/>
      <c r="Q555" s="1359"/>
      <c r="R555" s="1359"/>
      <c r="S555" s="1359"/>
      <c r="T555" s="1359"/>
    </row>
    <row r="556" spans="8:20" x14ac:dyDescent="0.25">
      <c r="H556" s="1359"/>
      <c r="I556" s="1359"/>
      <c r="J556" s="1359"/>
      <c r="K556" s="1359"/>
      <c r="L556" s="1359"/>
      <c r="M556" s="1359"/>
      <c r="N556" s="1359"/>
      <c r="O556" s="1359"/>
      <c r="P556" s="1359"/>
      <c r="Q556" s="1359"/>
      <c r="R556" s="1359"/>
      <c r="S556" s="1359"/>
      <c r="T556" s="1359"/>
    </row>
    <row r="557" spans="8:20" x14ac:dyDescent="0.25">
      <c r="H557" s="1359"/>
      <c r="I557" s="1359"/>
      <c r="J557" s="1359"/>
      <c r="K557" s="1359"/>
      <c r="L557" s="1359"/>
      <c r="M557" s="1359"/>
      <c r="N557" s="1359"/>
      <c r="O557" s="1359"/>
      <c r="P557" s="1359"/>
      <c r="Q557" s="1359"/>
      <c r="R557" s="1359"/>
      <c r="S557" s="1359"/>
      <c r="T557" s="1359"/>
    </row>
    <row r="558" spans="8:20" x14ac:dyDescent="0.25">
      <c r="H558" s="1359"/>
      <c r="I558" s="1359"/>
      <c r="J558" s="1359"/>
      <c r="K558" s="1359"/>
      <c r="L558" s="1359"/>
      <c r="M558" s="1359"/>
      <c r="N558" s="1359"/>
      <c r="O558" s="1359"/>
      <c r="P558" s="1359"/>
      <c r="Q558" s="1359"/>
      <c r="R558" s="1359"/>
      <c r="S558" s="1359"/>
      <c r="T558" s="1359"/>
    </row>
    <row r="559" spans="8:20" x14ac:dyDescent="0.25">
      <c r="H559" s="1359"/>
      <c r="I559" s="1359"/>
      <c r="J559" s="1359"/>
      <c r="K559" s="1359"/>
      <c r="L559" s="1359"/>
      <c r="M559" s="1359"/>
      <c r="N559" s="1359"/>
      <c r="O559" s="1359"/>
      <c r="P559" s="1359"/>
      <c r="Q559" s="1359"/>
      <c r="R559" s="1359"/>
      <c r="S559" s="1359"/>
      <c r="T559" s="1359"/>
    </row>
    <row r="560" spans="8:20" x14ac:dyDescent="0.25">
      <c r="H560" s="1359"/>
      <c r="I560" s="1359"/>
      <c r="J560" s="1359"/>
      <c r="K560" s="1359"/>
      <c r="L560" s="1359"/>
      <c r="M560" s="1359"/>
      <c r="N560" s="1359"/>
      <c r="O560" s="1359"/>
      <c r="P560" s="1359"/>
      <c r="Q560" s="1359"/>
      <c r="R560" s="1359"/>
      <c r="S560" s="1359"/>
      <c r="T560" s="1359"/>
    </row>
    <row r="561" spans="8:20" x14ac:dyDescent="0.25">
      <c r="H561" s="1359"/>
      <c r="I561" s="1359"/>
      <c r="J561" s="1359"/>
      <c r="K561" s="1359"/>
      <c r="L561" s="1359"/>
      <c r="M561" s="1359"/>
      <c r="N561" s="1359"/>
      <c r="O561" s="1359"/>
      <c r="P561" s="1359"/>
      <c r="Q561" s="1359"/>
      <c r="R561" s="1359"/>
      <c r="S561" s="1359"/>
      <c r="T561" s="1359"/>
    </row>
    <row r="562" spans="8:20" x14ac:dyDescent="0.25">
      <c r="H562" s="1359"/>
      <c r="I562" s="1359"/>
      <c r="J562" s="1359"/>
      <c r="K562" s="1359"/>
      <c r="L562" s="1359"/>
      <c r="M562" s="1359"/>
      <c r="N562" s="1359"/>
      <c r="O562" s="1359"/>
      <c r="P562" s="1359"/>
      <c r="Q562" s="1359"/>
      <c r="R562" s="1359"/>
      <c r="S562" s="1359"/>
      <c r="T562" s="1359"/>
    </row>
    <row r="563" spans="8:20" x14ac:dyDescent="0.25">
      <c r="H563" s="1359"/>
      <c r="I563" s="1359"/>
      <c r="J563" s="1359"/>
      <c r="K563" s="1359"/>
      <c r="L563" s="1359"/>
      <c r="M563" s="1359"/>
      <c r="N563" s="1359"/>
      <c r="O563" s="1359"/>
      <c r="P563" s="1359"/>
      <c r="Q563" s="1359"/>
      <c r="R563" s="1359"/>
      <c r="S563" s="1359"/>
      <c r="T563" s="1359"/>
    </row>
    <row r="564" spans="8:20" x14ac:dyDescent="0.25">
      <c r="H564" s="1359"/>
      <c r="I564" s="1359"/>
      <c r="J564" s="1359"/>
      <c r="K564" s="1359"/>
      <c r="L564" s="1359"/>
      <c r="M564" s="1359"/>
      <c r="N564" s="1359"/>
      <c r="O564" s="1359"/>
      <c r="P564" s="1359"/>
      <c r="Q564" s="1359"/>
      <c r="R564" s="1359"/>
      <c r="S564" s="1359"/>
      <c r="T564" s="1359"/>
    </row>
    <row r="565" spans="8:20" x14ac:dyDescent="0.25">
      <c r="H565" s="1359"/>
      <c r="I565" s="1359"/>
      <c r="J565" s="1359"/>
      <c r="K565" s="1359"/>
      <c r="L565" s="1359"/>
      <c r="M565" s="1359"/>
      <c r="N565" s="1359"/>
      <c r="O565" s="1359"/>
      <c r="P565" s="1359"/>
      <c r="Q565" s="1359"/>
      <c r="R565" s="1359"/>
      <c r="S565" s="1359"/>
      <c r="T565" s="1359"/>
    </row>
    <row r="566" spans="8:20" x14ac:dyDescent="0.25">
      <c r="H566" s="1359"/>
      <c r="I566" s="1359"/>
      <c r="J566" s="1359"/>
      <c r="K566" s="1359"/>
      <c r="L566" s="1359"/>
      <c r="M566" s="1359"/>
      <c r="N566" s="1359"/>
      <c r="O566" s="1359"/>
      <c r="P566" s="1359"/>
      <c r="Q566" s="1359"/>
      <c r="R566" s="1359"/>
      <c r="S566" s="1359"/>
      <c r="T566" s="1359"/>
    </row>
    <row r="567" spans="8:20" x14ac:dyDescent="0.25">
      <c r="H567" s="1359"/>
      <c r="I567" s="1359"/>
      <c r="J567" s="1359"/>
      <c r="K567" s="1359"/>
      <c r="L567" s="1359"/>
      <c r="M567" s="1359"/>
      <c r="N567" s="1359"/>
      <c r="O567" s="1359"/>
      <c r="P567" s="1359"/>
      <c r="Q567" s="1359"/>
      <c r="R567" s="1359"/>
      <c r="S567" s="1359"/>
      <c r="T567" s="1359"/>
    </row>
    <row r="568" spans="8:20" x14ac:dyDescent="0.25">
      <c r="H568" s="1359"/>
      <c r="I568" s="1359"/>
      <c r="J568" s="1359"/>
      <c r="K568" s="1359"/>
      <c r="L568" s="1359"/>
      <c r="M568" s="1359"/>
      <c r="N568" s="1359"/>
      <c r="O568" s="1359"/>
      <c r="P568" s="1359"/>
      <c r="Q568" s="1359"/>
      <c r="R568" s="1359"/>
      <c r="S568" s="1359"/>
      <c r="T568" s="1359"/>
    </row>
    <row r="569" spans="8:20" x14ac:dyDescent="0.25">
      <c r="H569" s="1359"/>
      <c r="I569" s="1359"/>
      <c r="J569" s="1359"/>
      <c r="K569" s="1359"/>
      <c r="L569" s="1359"/>
      <c r="M569" s="1359"/>
      <c r="N569" s="1359"/>
      <c r="O569" s="1359"/>
      <c r="P569" s="1359"/>
      <c r="Q569" s="1359"/>
      <c r="R569" s="1359"/>
      <c r="S569" s="1359"/>
      <c r="T569" s="1359"/>
    </row>
    <row r="570" spans="8:20" x14ac:dyDescent="0.25">
      <c r="H570" s="1359"/>
      <c r="I570" s="1359"/>
      <c r="J570" s="1359"/>
      <c r="K570" s="1359"/>
      <c r="L570" s="1359"/>
      <c r="M570" s="1359"/>
      <c r="N570" s="1359"/>
      <c r="O570" s="1359"/>
      <c r="P570" s="1359"/>
      <c r="Q570" s="1359"/>
      <c r="R570" s="1359"/>
      <c r="S570" s="1359"/>
      <c r="T570" s="1359"/>
    </row>
    <row r="571" spans="8:20" x14ac:dyDescent="0.25">
      <c r="H571" s="1359"/>
      <c r="I571" s="1359"/>
      <c r="J571" s="1359"/>
      <c r="K571" s="1359"/>
      <c r="L571" s="1359"/>
      <c r="M571" s="1359"/>
      <c r="N571" s="1359"/>
      <c r="O571" s="1359"/>
      <c r="P571" s="1359"/>
      <c r="Q571" s="1359"/>
      <c r="R571" s="1359"/>
      <c r="S571" s="1359"/>
      <c r="T571" s="1359"/>
    </row>
    <row r="572" spans="8:20" x14ac:dyDescent="0.25">
      <c r="H572" s="1359"/>
      <c r="I572" s="1359"/>
      <c r="J572" s="1359"/>
      <c r="K572" s="1359"/>
      <c r="L572" s="1359"/>
      <c r="M572" s="1359"/>
      <c r="N572" s="1359"/>
      <c r="O572" s="1359"/>
      <c r="P572" s="1359"/>
      <c r="Q572" s="1359"/>
      <c r="R572" s="1359"/>
      <c r="S572" s="1359"/>
      <c r="T572" s="1359"/>
    </row>
    <row r="573" spans="8:20" x14ac:dyDescent="0.25">
      <c r="H573" s="1359"/>
      <c r="I573" s="1359"/>
      <c r="J573" s="1359"/>
      <c r="K573" s="1359"/>
      <c r="L573" s="1359"/>
      <c r="M573" s="1359"/>
      <c r="N573" s="1359"/>
      <c r="O573" s="1359"/>
      <c r="P573" s="1359"/>
      <c r="Q573" s="1359"/>
      <c r="R573" s="1359"/>
      <c r="S573" s="1359"/>
      <c r="T573" s="1359"/>
    </row>
    <row r="574" spans="8:20" x14ac:dyDescent="0.25">
      <c r="H574" s="1359"/>
      <c r="I574" s="1359"/>
      <c r="J574" s="1359"/>
      <c r="K574" s="1359"/>
      <c r="L574" s="1359"/>
      <c r="M574" s="1359"/>
      <c r="N574" s="1359"/>
      <c r="O574" s="1359"/>
      <c r="P574" s="1359"/>
      <c r="Q574" s="1359"/>
      <c r="R574" s="1359"/>
      <c r="S574" s="1359"/>
      <c r="T574" s="1359"/>
    </row>
    <row r="575" spans="8:20" x14ac:dyDescent="0.25">
      <c r="H575" s="1359"/>
      <c r="I575" s="1359"/>
      <c r="J575" s="1359"/>
      <c r="K575" s="1359"/>
      <c r="L575" s="1359"/>
      <c r="M575" s="1359"/>
      <c r="N575" s="1359"/>
      <c r="O575" s="1359"/>
      <c r="P575" s="1359"/>
      <c r="Q575" s="1359"/>
      <c r="R575" s="1359"/>
      <c r="S575" s="1359"/>
      <c r="T575" s="1359"/>
    </row>
    <row r="576" spans="8:20" x14ac:dyDescent="0.25">
      <c r="H576" s="1359"/>
      <c r="I576" s="1359"/>
      <c r="J576" s="1359"/>
      <c r="K576" s="1359"/>
      <c r="L576" s="1359"/>
      <c r="M576" s="1359"/>
      <c r="N576" s="1359"/>
      <c r="O576" s="1359"/>
      <c r="P576" s="1359"/>
      <c r="Q576" s="1359"/>
      <c r="R576" s="1359"/>
      <c r="S576" s="1359"/>
      <c r="T576" s="1359"/>
    </row>
    <row r="577" spans="8:20" x14ac:dyDescent="0.25">
      <c r="H577" s="1359"/>
      <c r="I577" s="1359"/>
      <c r="J577" s="1359"/>
      <c r="K577" s="1359"/>
      <c r="L577" s="1359"/>
      <c r="M577" s="1359"/>
      <c r="N577" s="1359"/>
      <c r="O577" s="1359"/>
      <c r="P577" s="1359"/>
      <c r="Q577" s="1359"/>
      <c r="R577" s="1359"/>
      <c r="S577" s="1359"/>
      <c r="T577" s="1359"/>
    </row>
    <row r="578" spans="8:20" x14ac:dyDescent="0.25">
      <c r="H578" s="1359"/>
      <c r="I578" s="1359"/>
      <c r="J578" s="1359"/>
      <c r="K578" s="1359"/>
      <c r="L578" s="1359"/>
      <c r="M578" s="1359"/>
      <c r="N578" s="1359"/>
      <c r="O578" s="1359"/>
      <c r="P578" s="1359"/>
      <c r="Q578" s="1359"/>
      <c r="R578" s="1359"/>
      <c r="S578" s="1359"/>
      <c r="T578" s="1359"/>
    </row>
    <row r="579" spans="8:20" x14ac:dyDescent="0.25">
      <c r="H579" s="1359"/>
      <c r="I579" s="1359"/>
      <c r="J579" s="1359"/>
      <c r="K579" s="1359"/>
      <c r="L579" s="1359"/>
      <c r="M579" s="1359"/>
      <c r="N579" s="1359"/>
      <c r="O579" s="1359"/>
      <c r="P579" s="1359"/>
      <c r="Q579" s="1359"/>
      <c r="R579" s="1359"/>
      <c r="S579" s="1359"/>
      <c r="T579" s="1359"/>
    </row>
    <row r="580" spans="8:20" x14ac:dyDescent="0.25">
      <c r="H580" s="1359"/>
      <c r="I580" s="1359"/>
      <c r="J580" s="1359"/>
      <c r="K580" s="1359"/>
      <c r="L580" s="1359"/>
      <c r="M580" s="1359"/>
      <c r="N580" s="1359"/>
      <c r="O580" s="1359"/>
      <c r="P580" s="1359"/>
      <c r="Q580" s="1359"/>
      <c r="R580" s="1359"/>
      <c r="S580" s="1359"/>
      <c r="T580" s="1359"/>
    </row>
    <row r="581" spans="8:20" x14ac:dyDescent="0.25">
      <c r="H581" s="1359"/>
      <c r="I581" s="1359"/>
      <c r="J581" s="1359"/>
      <c r="K581" s="1359"/>
      <c r="L581" s="1359"/>
      <c r="M581" s="1359"/>
      <c r="N581" s="1359"/>
      <c r="O581" s="1359"/>
      <c r="P581" s="1359"/>
      <c r="Q581" s="1359"/>
      <c r="R581" s="1359"/>
      <c r="S581" s="1359"/>
      <c r="T581" s="1359"/>
    </row>
    <row r="582" spans="8:20" x14ac:dyDescent="0.25">
      <c r="H582" s="1359"/>
      <c r="I582" s="1359"/>
      <c r="J582" s="1359"/>
      <c r="K582" s="1359"/>
      <c r="L582" s="1359"/>
      <c r="M582" s="1359"/>
      <c r="N582" s="1359"/>
      <c r="O582" s="1359"/>
      <c r="P582" s="1359"/>
      <c r="Q582" s="1359"/>
      <c r="R582" s="1359"/>
      <c r="S582" s="1359"/>
      <c r="T582" s="1359"/>
    </row>
    <row r="583" spans="8:20" x14ac:dyDescent="0.25">
      <c r="H583" s="1359"/>
      <c r="I583" s="1359"/>
      <c r="J583" s="1359"/>
      <c r="K583" s="1359"/>
      <c r="L583" s="1359"/>
      <c r="M583" s="1359"/>
      <c r="N583" s="1359"/>
      <c r="O583" s="1359"/>
      <c r="P583" s="1359"/>
      <c r="Q583" s="1359"/>
      <c r="R583" s="1359"/>
      <c r="S583" s="1359"/>
      <c r="T583" s="1359"/>
    </row>
    <row r="584" spans="8:20" x14ac:dyDescent="0.25">
      <c r="H584" s="1359"/>
      <c r="I584" s="1359"/>
      <c r="J584" s="1359"/>
      <c r="K584" s="1359"/>
      <c r="L584" s="1359"/>
      <c r="M584" s="1359"/>
      <c r="N584" s="1359"/>
      <c r="O584" s="1359"/>
      <c r="P584" s="1359"/>
      <c r="Q584" s="1359"/>
      <c r="R584" s="1359"/>
      <c r="S584" s="1359"/>
      <c r="T584" s="1359"/>
    </row>
    <row r="585" spans="8:20" x14ac:dyDescent="0.25">
      <c r="H585" s="1359"/>
      <c r="I585" s="1359"/>
      <c r="J585" s="1359"/>
      <c r="K585" s="1359"/>
      <c r="L585" s="1359"/>
      <c r="M585" s="1359"/>
      <c r="N585" s="1359"/>
      <c r="O585" s="1359"/>
      <c r="P585" s="1359"/>
      <c r="Q585" s="1359"/>
      <c r="R585" s="1359"/>
      <c r="S585" s="1359"/>
      <c r="T585" s="1359"/>
    </row>
    <row r="586" spans="8:20" x14ac:dyDescent="0.25">
      <c r="H586" s="1359"/>
      <c r="I586" s="1359"/>
      <c r="J586" s="1359"/>
      <c r="K586" s="1359"/>
      <c r="L586" s="1359"/>
      <c r="M586" s="1359"/>
      <c r="N586" s="1359"/>
      <c r="O586" s="1359"/>
      <c r="P586" s="1359"/>
      <c r="Q586" s="1359"/>
      <c r="R586" s="1359"/>
      <c r="S586" s="1359"/>
      <c r="T586" s="1359"/>
    </row>
    <row r="587" spans="8:20" x14ac:dyDescent="0.25">
      <c r="H587" s="1359"/>
      <c r="I587" s="1359"/>
      <c r="J587" s="1359"/>
      <c r="K587" s="1359"/>
      <c r="L587" s="1359"/>
      <c r="M587" s="1359"/>
      <c r="N587" s="1359"/>
      <c r="O587" s="1359"/>
      <c r="P587" s="1359"/>
      <c r="Q587" s="1359"/>
      <c r="R587" s="1359"/>
      <c r="S587" s="1359"/>
      <c r="T587" s="1359"/>
    </row>
    <row r="588" spans="8:20" x14ac:dyDescent="0.25">
      <c r="H588" s="1359"/>
      <c r="I588" s="1359"/>
      <c r="J588" s="1359"/>
      <c r="K588" s="1359"/>
      <c r="L588" s="1359"/>
      <c r="M588" s="1359"/>
      <c r="N588" s="1359"/>
      <c r="O588" s="1359"/>
      <c r="P588" s="1359"/>
      <c r="Q588" s="1359"/>
      <c r="R588" s="1359"/>
      <c r="S588" s="1359"/>
      <c r="T588" s="1359"/>
    </row>
    <row r="589" spans="8:20" x14ac:dyDescent="0.25">
      <c r="M589" s="1359"/>
      <c r="N589" s="1359"/>
      <c r="O589" s="1359"/>
      <c r="P589" s="1359"/>
      <c r="Q589" s="1359"/>
      <c r="R589" s="1359"/>
      <c r="S589" s="1359"/>
      <c r="T589" s="1359"/>
    </row>
  </sheetData>
  <autoFilter ref="B7:T55" xr:uid="{75870356-7BE3-4B66-86ED-5399D1343418}"/>
  <phoneticPr fontId="33" type="noConversion"/>
  <conditionalFormatting sqref="H5:T5">
    <cfRule type="containsText" dxfId="3" priority="1" operator="containsText" text="false">
      <formula>NOT(ISERROR(SEARCH("false",H5)))</formula>
    </cfRule>
  </conditionalFormatting>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FAD4-81DF-4FCF-84EB-EF910B24630F}">
  <sheetPr codeName="Sheet27"/>
  <dimension ref="A1:AP617"/>
  <sheetViews>
    <sheetView zoomScale="90" zoomScaleNormal="90" workbookViewId="0">
      <selection activeCell="I35" sqref="I35"/>
    </sheetView>
  </sheetViews>
  <sheetFormatPr defaultColWidth="9.140625" defaultRowHeight="15" x14ac:dyDescent="0.25"/>
  <cols>
    <col min="1" max="1" width="12.85546875" style="1394" bestFit="1" customWidth="1"/>
    <col min="2" max="2" width="18.140625" style="1394" customWidth="1"/>
    <col min="3" max="3" width="17.85546875" style="1394" bestFit="1" customWidth="1"/>
    <col min="4" max="4" width="4.140625" style="1394" customWidth="1"/>
    <col min="5" max="5" width="10" style="1394" bestFit="1" customWidth="1"/>
    <col min="6" max="9" width="9.140625" style="1394"/>
    <col min="10" max="10" width="23.5703125" style="1394" bestFit="1" customWidth="1"/>
    <col min="11" max="11" width="11.28515625" style="1394" bestFit="1" customWidth="1"/>
    <col min="12" max="12" width="9.140625" style="1394"/>
    <col min="13" max="13" width="15.42578125" style="1394" bestFit="1" customWidth="1"/>
    <col min="14" max="14" width="12.28515625" style="1394" bestFit="1" customWidth="1"/>
    <col min="15" max="16384" width="9.140625" style="1394"/>
  </cols>
  <sheetData>
    <row r="1" spans="1:42" s="1396" customFormat="1" x14ac:dyDescent="0.25">
      <c r="A1" s="1362">
        <f>COUNTA(A5:A1048576)</f>
        <v>613</v>
      </c>
      <c r="B1" s="1632" t="s">
        <v>6266</v>
      </c>
    </row>
    <row r="2" spans="1:42" s="1396" customFormat="1" x14ac:dyDescent="0.25">
      <c r="A2" s="1362"/>
      <c r="B2" s="1363" t="s">
        <v>5666</v>
      </c>
      <c r="E2" s="1640" t="s">
        <v>6267</v>
      </c>
      <c r="F2" s="1641"/>
      <c r="G2" s="1641"/>
      <c r="H2" s="1641"/>
    </row>
    <row r="3" spans="1:42" s="1593" customFormat="1" x14ac:dyDescent="0.25">
      <c r="A3" s="1590" t="s">
        <v>6249</v>
      </c>
      <c r="B3" s="1595" t="s">
        <v>6250</v>
      </c>
      <c r="C3" s="1590"/>
      <c r="D3" s="1590"/>
      <c r="E3" s="1596" t="s">
        <v>6251</v>
      </c>
      <c r="F3" s="1592"/>
      <c r="G3" s="1592"/>
      <c r="H3" s="1592"/>
      <c r="I3" s="1592"/>
      <c r="J3" s="1592"/>
      <c r="K3" s="1592"/>
      <c r="L3" s="1592"/>
      <c r="M3" s="1592"/>
      <c r="N3" s="1592"/>
      <c r="O3" s="1592"/>
      <c r="P3" s="1592"/>
      <c r="Q3" s="1592"/>
      <c r="R3" s="1592"/>
      <c r="S3" s="1592"/>
      <c r="T3" s="1592"/>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row>
    <row r="4" spans="1:42" s="1396" customFormat="1" x14ac:dyDescent="0.25">
      <c r="A4" s="1362" t="s">
        <v>5658</v>
      </c>
      <c r="B4" s="1396" t="s">
        <v>5667</v>
      </c>
      <c r="C4" s="1396" t="s">
        <v>5668</v>
      </c>
      <c r="D4" s="1396" t="s">
        <v>5669</v>
      </c>
      <c r="E4" s="1396" t="s">
        <v>1910</v>
      </c>
    </row>
    <row r="5" spans="1:42" x14ac:dyDescent="0.25">
      <c r="A5" s="1362" t="s">
        <v>4718</v>
      </c>
      <c r="B5" s="1397">
        <f>Jul_Inputs_Calc!$H$3</f>
        <v>45474</v>
      </c>
      <c r="C5" s="1394" t="str">
        <f>_xlfn.XLOOKUP(A5,Jul_Inputs_Calc!P:P,Jul_Inputs_Calc!E:E)</f>
        <v>GRE</v>
      </c>
      <c r="D5" s="1394" t="s">
        <v>5669</v>
      </c>
      <c r="E5" s="1631">
        <f>_xlfn.XLOOKUP(A5,Jul_Inputs_Calc!P:P,Jul_Inputs_Calc!O:O)</f>
        <v>894</v>
      </c>
      <c r="J5" s="2111"/>
      <c r="M5" s="2111"/>
    </row>
    <row r="6" spans="1:42" x14ac:dyDescent="0.25">
      <c r="A6" s="1362" t="s">
        <v>4719</v>
      </c>
      <c r="B6" s="1397">
        <f>Jul_Inputs_Calc!$H$3</f>
        <v>45474</v>
      </c>
      <c r="C6" s="1394" t="str">
        <f>_xlfn.XLOOKUP(A6,Jul_Inputs_Calc!P:P,Jul_Inputs_Calc!E:E)</f>
        <v>GRESD</v>
      </c>
      <c r="D6" s="1394" t="s">
        <v>5669</v>
      </c>
      <c r="E6" s="1631">
        <f>_xlfn.XLOOKUP(A6,Jul_Inputs_Calc!P:P,Jul_Inputs_Calc!O:O)</f>
        <v>322</v>
      </c>
    </row>
    <row r="7" spans="1:42" x14ac:dyDescent="0.25">
      <c r="A7" s="1362" t="s">
        <v>4723</v>
      </c>
      <c r="B7" s="1397">
        <f>Jul_Inputs_Calc!$H$3</f>
        <v>45474</v>
      </c>
      <c r="C7" s="1394" t="str">
        <f>_xlfn.XLOOKUP(A7,Jul_Inputs_Calc!P:P,Jul_Inputs_Calc!E:E)</f>
        <v>GRDB2SD</v>
      </c>
      <c r="D7" s="1394" t="s">
        <v>5669</v>
      </c>
      <c r="E7" s="1631">
        <f>_xlfn.XLOOKUP(A7,Jul_Inputs_Calc!P:P,Jul_Inputs_Calc!O:O)</f>
        <v>365</v>
      </c>
      <c r="F7"/>
      <c r="G7"/>
      <c r="H7"/>
      <c r="I7"/>
      <c r="J7"/>
    </row>
    <row r="8" spans="1:42" x14ac:dyDescent="0.25">
      <c r="A8" s="1362" t="s">
        <v>4724</v>
      </c>
      <c r="B8" s="1397">
        <f>Jul_Inputs_Calc!$H$3</f>
        <v>45474</v>
      </c>
      <c r="C8" s="1394" t="str">
        <f>_xlfn.XLOOKUP(A8,Jul_Inputs_Calc!P:P,Jul_Inputs_Calc!E:E)</f>
        <v>GRDB3SD</v>
      </c>
      <c r="D8" s="1394" t="s">
        <v>5669</v>
      </c>
      <c r="E8" s="1631">
        <f>_xlfn.XLOOKUP(A8,Jul_Inputs_Calc!P:P,Jul_Inputs_Calc!O:O)</f>
        <v>399</v>
      </c>
      <c r="F8"/>
      <c r="G8"/>
      <c r="H8"/>
      <c r="I8"/>
      <c r="J8"/>
    </row>
    <row r="9" spans="1:42" x14ac:dyDescent="0.25">
      <c r="A9" s="1362" t="s">
        <v>4725</v>
      </c>
      <c r="B9" s="1397">
        <f>Jul_Inputs_Calc!$H$3</f>
        <v>45474</v>
      </c>
      <c r="C9" s="1394" t="str">
        <f>_xlfn.XLOOKUP(A9,Jul_Inputs_Calc!P:P,Jul_Inputs_Calc!E:E)</f>
        <v>GRDB4SD</v>
      </c>
      <c r="D9" s="1394" t="s">
        <v>5669</v>
      </c>
      <c r="E9" s="1631">
        <f>_xlfn.XLOOKUP(A9,Jul_Inputs_Calc!P:P,Jul_Inputs_Calc!O:O)</f>
        <v>447</v>
      </c>
      <c r="F9"/>
      <c r="G9"/>
      <c r="H9"/>
      <c r="I9"/>
      <c r="J9"/>
    </row>
    <row r="10" spans="1:42" x14ac:dyDescent="0.25">
      <c r="A10" s="1362" t="s">
        <v>4728</v>
      </c>
      <c r="B10" s="1397">
        <f>Jul_Inputs_Calc!$H$3</f>
        <v>45474</v>
      </c>
      <c r="C10" s="1394" t="str">
        <f>_xlfn.XLOOKUP(A10,Jul_Inputs_Calc!P:P,Jul_Inputs_Calc!E:E)</f>
        <v>GSE</v>
      </c>
      <c r="D10" s="1394" t="s">
        <v>5669</v>
      </c>
      <c r="E10" s="1631">
        <f>_xlfn.XLOOKUP(A10,Jul_Inputs_Calc!P:P,Jul_Inputs_Calc!O:O)</f>
        <v>447</v>
      </c>
      <c r="F10"/>
      <c r="G10"/>
      <c r="H10"/>
      <c r="I10"/>
      <c r="J10"/>
    </row>
    <row r="11" spans="1:42" x14ac:dyDescent="0.25">
      <c r="A11" s="1362" t="s">
        <v>4825</v>
      </c>
      <c r="B11" s="1397">
        <f>Jul_Inputs_Calc!$H$3</f>
        <v>45474</v>
      </c>
      <c r="C11" s="1394" t="str">
        <f>_xlfn.XLOOKUP(A11,Jul_Inputs_Calc!P:P,Jul_Inputs_Calc!E:E)</f>
        <v>GRWC</v>
      </c>
      <c r="D11" s="1394" t="s">
        <v>5669</v>
      </c>
      <c r="E11" s="1631">
        <f>_xlfn.XLOOKUP(A11,Jul_Inputs_Calc!P:P,Jul_Inputs_Calc!O:O)</f>
        <v>1774</v>
      </c>
    </row>
    <row r="12" spans="1:42" x14ac:dyDescent="0.25">
      <c r="A12" s="1362" t="s">
        <v>4826</v>
      </c>
      <c r="B12" s="1397">
        <f>Jul_Inputs_Calc!$H$3</f>
        <v>45474</v>
      </c>
      <c r="C12" s="1394" t="str">
        <f>_xlfn.XLOOKUP(A12,Jul_Inputs_Calc!P:P,Jul_Inputs_Calc!E:E)</f>
        <v>GRWCSD</v>
      </c>
      <c r="D12" s="1394" t="s">
        <v>5669</v>
      </c>
      <c r="E12" s="1631">
        <f>_xlfn.XLOOKUP(A12,Jul_Inputs_Calc!P:P,Jul_Inputs_Calc!O:O)</f>
        <v>1228</v>
      </c>
    </row>
    <row r="13" spans="1:42" x14ac:dyDescent="0.25">
      <c r="A13" s="1362" t="s">
        <v>4827</v>
      </c>
      <c r="B13" s="1397">
        <f>Jul_Inputs_Calc!$H$3</f>
        <v>45474</v>
      </c>
      <c r="C13" s="1394" t="str">
        <f>_xlfn.XLOOKUP(A13,Jul_Inputs_Calc!P:P,Jul_Inputs_Calc!E:E)</f>
        <v>GRWCHH</v>
      </c>
      <c r="D13" s="1394" t="s">
        <v>5669</v>
      </c>
      <c r="E13" s="1631">
        <f>_xlfn.XLOOKUP(A13,Jul_Inputs_Calc!P:P,Jul_Inputs_Calc!O:O)</f>
        <v>1451</v>
      </c>
    </row>
    <row r="14" spans="1:42" x14ac:dyDescent="0.25">
      <c r="A14" s="1362" t="s">
        <v>4831</v>
      </c>
      <c r="B14" s="1397">
        <f>Jul_Inputs_Calc!$H$3</f>
        <v>45474</v>
      </c>
      <c r="C14" s="1394" t="str">
        <f>_xlfn.XLOOKUP(A14,Jul_Inputs_Calc!P:P,Jul_Inputs_Calc!E:E)</f>
        <v>GSWCCC</v>
      </c>
      <c r="D14" s="1394" t="s">
        <v>5669</v>
      </c>
      <c r="E14" s="1631">
        <f>_xlfn.XLOOKUP(A14,Jul_Inputs_Calc!P:P,Jul_Inputs_Calc!O:O)</f>
        <v>4758</v>
      </c>
    </row>
    <row r="15" spans="1:42" x14ac:dyDescent="0.25">
      <c r="A15" s="1362" t="s">
        <v>4832</v>
      </c>
      <c r="B15" s="1397">
        <f>Jul_Inputs_Calc!$H$3</f>
        <v>45474</v>
      </c>
      <c r="C15" s="1394" t="str">
        <f>_xlfn.XLOOKUP(A15,Jul_Inputs_Calc!P:P,Jul_Inputs_Calc!E:E)</f>
        <v>GSWCCCSD</v>
      </c>
      <c r="D15" s="1394" t="s">
        <v>5669</v>
      </c>
      <c r="E15" s="1631">
        <f>_xlfn.XLOOKUP(A15,Jul_Inputs_Calc!P:P,Jul_Inputs_Calc!O:O)</f>
        <v>4485</v>
      </c>
    </row>
    <row r="16" spans="1:42" x14ac:dyDescent="0.25">
      <c r="A16" s="1362" t="s">
        <v>4833</v>
      </c>
      <c r="B16" s="1397">
        <f>Jul_Inputs_Calc!$H$3</f>
        <v>45474</v>
      </c>
      <c r="C16" s="1394" t="str">
        <f>_xlfn.XLOOKUP(A16,Jul_Inputs_Calc!P:P,Jul_Inputs_Calc!E:E)</f>
        <v>GSWCICU</v>
      </c>
      <c r="D16" s="1394" t="s">
        <v>5669</v>
      </c>
      <c r="E16" s="1631">
        <f>_xlfn.XLOOKUP(A16,Jul_Inputs_Calc!P:P,Jul_Inputs_Calc!O:O)</f>
        <v>7112</v>
      </c>
    </row>
    <row r="17" spans="1:13" x14ac:dyDescent="0.25">
      <c r="A17" s="1362" t="s">
        <v>4834</v>
      </c>
      <c r="B17" s="1397">
        <f>Jul_Inputs_Calc!$H$3</f>
        <v>45474</v>
      </c>
      <c r="C17" s="1394" t="str">
        <f>_xlfn.XLOOKUP(A17,Jul_Inputs_Calc!P:P,Jul_Inputs_Calc!E:E)</f>
        <v>GSWCICUSD</v>
      </c>
      <c r="D17" s="1394" t="s">
        <v>5669</v>
      </c>
      <c r="E17" s="1631">
        <f>_xlfn.XLOOKUP(A17,Jul_Inputs_Calc!P:P,Jul_Inputs_Calc!O:O)</f>
        <v>6623</v>
      </c>
    </row>
    <row r="18" spans="1:13" x14ac:dyDescent="0.25">
      <c r="A18" s="1362" t="s">
        <v>4835</v>
      </c>
      <c r="B18" s="1397">
        <f>Jul_Inputs_Calc!$H$3</f>
        <v>45474</v>
      </c>
      <c r="C18" s="1394" t="str">
        <f>_xlfn.XLOOKUP(A18,Jul_Inputs_Calc!P:P,Jul_Inputs_Calc!E:E)</f>
        <v>GSWCR</v>
      </c>
      <c r="D18" s="1394" t="s">
        <v>5669</v>
      </c>
      <c r="E18" s="1631">
        <f>_xlfn.XLOOKUP(A18,Jul_Inputs_Calc!P:P,Jul_Inputs_Calc!O:O)</f>
        <v>1485</v>
      </c>
    </row>
    <row r="19" spans="1:13" x14ac:dyDescent="0.25">
      <c r="A19" s="1362" t="s">
        <v>4836</v>
      </c>
      <c r="B19" s="1397">
        <f>Jul_Inputs_Calc!$H$3</f>
        <v>45474</v>
      </c>
      <c r="C19" s="1394" t="str">
        <f>_xlfn.XLOOKUP(A19,Jul_Inputs_Calc!P:P,Jul_Inputs_Calc!E:E)</f>
        <v>GSWCRSD</v>
      </c>
      <c r="D19" s="1394" t="s">
        <v>5669</v>
      </c>
      <c r="E19" s="1631">
        <f>_xlfn.XLOOKUP(A19,Jul_Inputs_Calc!P:P,Jul_Inputs_Calc!O:O)</f>
        <v>1287</v>
      </c>
      <c r="M19" s="1421"/>
    </row>
    <row r="20" spans="1:13" x14ac:dyDescent="0.25">
      <c r="A20" s="1362" t="s">
        <v>4837</v>
      </c>
      <c r="B20" s="1397">
        <f>Jul_Inputs_Calc!$H$3</f>
        <v>45474</v>
      </c>
      <c r="C20" s="1394" t="str">
        <f>_xlfn.XLOOKUP(A20,Jul_Inputs_Calc!P:P,Jul_Inputs_Calc!E:E)</f>
        <v>GSWCHH</v>
      </c>
      <c r="D20" s="1394" t="s">
        <v>5669</v>
      </c>
      <c r="E20" s="1631">
        <f>_xlfn.XLOOKUP(A20,Jul_Inputs_Calc!P:P,Jul_Inputs_Calc!O:O)</f>
        <v>1451</v>
      </c>
    </row>
    <row r="21" spans="1:13" x14ac:dyDescent="0.25">
      <c r="A21" s="1362" t="s">
        <v>4838</v>
      </c>
      <c r="B21" s="1397">
        <f>Jul_Inputs_Calc!$H$3</f>
        <v>45474</v>
      </c>
      <c r="C21" s="1394" t="str">
        <f>_xlfn.XLOOKUP(A21,Jul_Inputs_Calc!P:P,Jul_Inputs_Calc!E:E)</f>
        <v>GSWCLS</v>
      </c>
      <c r="D21" s="1394" t="s">
        <v>5669</v>
      </c>
      <c r="E21" s="1631">
        <f>_xlfn.XLOOKUP(A21,Jul_Inputs_Calc!P:P,Jul_Inputs_Calc!O:O)</f>
        <v>1404</v>
      </c>
    </row>
    <row r="22" spans="1:13" x14ac:dyDescent="0.25">
      <c r="A22" s="1362" t="s">
        <v>4839</v>
      </c>
      <c r="B22" s="1397">
        <f>Jul_Inputs_Calc!$H$3</f>
        <v>45474</v>
      </c>
      <c r="C22" s="1394" t="str">
        <f>_xlfn.XLOOKUP(A22,Jul_Inputs_Calc!P:P,Jul_Inputs_Calc!E:E)</f>
        <v>GSWCLSSD</v>
      </c>
      <c r="D22" s="1394" t="s">
        <v>5669</v>
      </c>
      <c r="E22" s="1631">
        <f>_xlfn.XLOOKUP(A22,Jul_Inputs_Calc!P:P,Jul_Inputs_Calc!O:O)</f>
        <v>1203</v>
      </c>
    </row>
    <row r="23" spans="1:13" x14ac:dyDescent="0.25">
      <c r="A23" s="1362" t="s">
        <v>4404</v>
      </c>
      <c r="B23" s="1397">
        <f>Jul_Inputs_Calc!$H$3</f>
        <v>45474</v>
      </c>
      <c r="C23" s="1394" t="str">
        <f>_xlfn.XLOOKUP(A23,Jul_Inputs_Calc!P:P,Jul_Inputs_Calc!E:E)</f>
        <v>GPI</v>
      </c>
      <c r="D23" s="1394" t="s">
        <v>5669</v>
      </c>
      <c r="E23" s="1631">
        <f>_xlfn.XLOOKUP(A23,Jul_Inputs_Calc!P:P,Jul_Inputs_Calc!O:O)</f>
        <v>2510.5500000000002</v>
      </c>
    </row>
    <row r="24" spans="1:13" x14ac:dyDescent="0.25">
      <c r="A24" s="1362" t="s">
        <v>4405</v>
      </c>
      <c r="B24" s="1397">
        <f>Jul_Inputs_Calc!$H$3</f>
        <v>45474</v>
      </c>
      <c r="C24" s="1394" t="str">
        <f>_xlfn.XLOOKUP(A24,Jul_Inputs_Calc!P:P,Jul_Inputs_Calc!E:E)</f>
        <v>GPISD</v>
      </c>
      <c r="D24" s="1394" t="s">
        <v>5669</v>
      </c>
      <c r="E24" s="1631">
        <f>_xlfn.XLOOKUP(A24,Jul_Inputs_Calc!P:P,Jul_Inputs_Calc!O:O)</f>
        <v>2121.5500000000002</v>
      </c>
    </row>
    <row r="25" spans="1:13" x14ac:dyDescent="0.25">
      <c r="A25" s="1362" t="s">
        <v>4406</v>
      </c>
      <c r="B25" s="1397">
        <f>Jul_Inputs_Calc!$H$3</f>
        <v>45474</v>
      </c>
      <c r="C25" s="1394" t="str">
        <f>_xlfn.XLOOKUP(A25,Jul_Inputs_Calc!P:P,Jul_Inputs_Calc!E:E)</f>
        <v>GPICCU</v>
      </c>
      <c r="D25" s="1394" t="s">
        <v>5669</v>
      </c>
      <c r="E25" s="1631">
        <f>_xlfn.XLOOKUP(A25,Jul_Inputs_Calc!P:P,Jul_Inputs_Calc!O:O)</f>
        <v>4228.6000000000004</v>
      </c>
    </row>
    <row r="26" spans="1:13" x14ac:dyDescent="0.25">
      <c r="A26" s="1362" t="s">
        <v>4407</v>
      </c>
      <c r="B26" s="1397">
        <f>Jul_Inputs_Calc!$H$3</f>
        <v>45474</v>
      </c>
      <c r="C26" s="1394" t="str">
        <f>_xlfn.XLOOKUP(A26,Jul_Inputs_Calc!P:P,Jul_Inputs_Calc!E:E)</f>
        <v>GPICCUSD</v>
      </c>
      <c r="D26" s="1394" t="s">
        <v>5669</v>
      </c>
      <c r="E26" s="1631">
        <f>_xlfn.XLOOKUP(A26,Jul_Inputs_Calc!P:P,Jul_Inputs_Calc!O:O)</f>
        <v>3985.9</v>
      </c>
    </row>
    <row r="27" spans="1:13" x14ac:dyDescent="0.25">
      <c r="A27" s="1362" t="s">
        <v>4408</v>
      </c>
      <c r="B27" s="1397">
        <f>Jul_Inputs_Calc!$H$3</f>
        <v>45474</v>
      </c>
      <c r="C27" s="1394" t="str">
        <f>_xlfn.XLOOKUP(A27,Jul_Inputs_Calc!P:P,Jul_Inputs_Calc!E:E)</f>
        <v>GPIICU</v>
      </c>
      <c r="D27" s="1394" t="s">
        <v>5669</v>
      </c>
      <c r="E27" s="1631">
        <f>_xlfn.XLOOKUP(A27,Jul_Inputs_Calc!P:P,Jul_Inputs_Calc!O:O)</f>
        <v>6321.1</v>
      </c>
    </row>
    <row r="28" spans="1:13" x14ac:dyDescent="0.25">
      <c r="A28" s="1362" t="s">
        <v>4409</v>
      </c>
      <c r="B28" s="1397">
        <f>Jul_Inputs_Calc!$H$3</f>
        <v>45474</v>
      </c>
      <c r="C28" s="1394" t="str">
        <f>_xlfn.XLOOKUP(A28,Jul_Inputs_Calc!P:P,Jul_Inputs_Calc!E:E)</f>
        <v>GPIICUSD</v>
      </c>
      <c r="D28" s="1394" t="s">
        <v>5669</v>
      </c>
      <c r="E28" s="1631">
        <f>_xlfn.XLOOKUP(A28,Jul_Inputs_Calc!P:P,Jul_Inputs_Calc!O:O)</f>
        <v>5885.75</v>
      </c>
    </row>
    <row r="29" spans="1:13" x14ac:dyDescent="0.25">
      <c r="A29" s="1362" t="s">
        <v>4410</v>
      </c>
      <c r="B29" s="1397">
        <f>Jul_Inputs_Calc!$H$3</f>
        <v>45474</v>
      </c>
      <c r="C29" s="1394" t="str">
        <f>_xlfn.XLOOKUP(A29,Jul_Inputs_Calc!P:P,Jul_Inputs_Calc!E:E)</f>
        <v>GPIR</v>
      </c>
      <c r="D29" s="1394" t="s">
        <v>5669</v>
      </c>
      <c r="E29" s="1631">
        <f>_xlfn.XLOOKUP(A29,Jul_Inputs_Calc!P:P,Jul_Inputs_Calc!O:O)</f>
        <v>1319.15</v>
      </c>
    </row>
    <row r="30" spans="1:13" x14ac:dyDescent="0.25">
      <c r="A30" s="1362" t="s">
        <v>4411</v>
      </c>
      <c r="B30" s="1397">
        <f>Jul_Inputs_Calc!$H$3</f>
        <v>45474</v>
      </c>
      <c r="C30" s="1394" t="str">
        <f>_xlfn.XLOOKUP(A30,Jul_Inputs_Calc!P:P,Jul_Inputs_Calc!E:E)</f>
        <v>GPIRSD</v>
      </c>
      <c r="D30" s="1394" t="s">
        <v>5669</v>
      </c>
      <c r="E30" s="1631">
        <f>_xlfn.XLOOKUP(A30,Jul_Inputs_Calc!P:P,Jul_Inputs_Calc!O:O)</f>
        <v>1143.8500000000001</v>
      </c>
    </row>
    <row r="31" spans="1:13" x14ac:dyDescent="0.25">
      <c r="A31" s="1362" t="s">
        <v>4412</v>
      </c>
      <c r="B31" s="1397">
        <f>Jul_Inputs_Calc!$H$3</f>
        <v>45474</v>
      </c>
      <c r="C31" s="1394" t="str">
        <f>_xlfn.XLOOKUP(A31,Jul_Inputs_Calc!P:P,Jul_Inputs_Calc!E:E)</f>
        <v>GPIB</v>
      </c>
      <c r="D31" s="1394" t="s">
        <v>5669</v>
      </c>
      <c r="E31" s="1631">
        <f>_xlfn.XLOOKUP(A31,Jul_Inputs_Calc!P:P,Jul_Inputs_Calc!O:O)</f>
        <v>4339.55</v>
      </c>
    </row>
    <row r="32" spans="1:13" x14ac:dyDescent="0.25">
      <c r="A32" s="1362" t="s">
        <v>4414</v>
      </c>
      <c r="B32" s="1397">
        <f>Jul_Inputs_Calc!$H$3</f>
        <v>45474</v>
      </c>
      <c r="C32" s="1394" t="str">
        <f>_xlfn.XLOOKUP(A32,Jul_Inputs_Calc!P:P,Jul_Inputs_Calc!E:E)</f>
        <v>GPIRD</v>
      </c>
      <c r="D32" s="1394" t="s">
        <v>5669</v>
      </c>
      <c r="E32" s="1631">
        <f>_xlfn.XLOOKUP(A32,Jul_Inputs_Calc!P:P,Jul_Inputs_Calc!O:O)</f>
        <v>1179.8</v>
      </c>
    </row>
    <row r="33" spans="1:5" x14ac:dyDescent="0.25">
      <c r="A33" s="1362" t="s">
        <v>4416</v>
      </c>
      <c r="B33" s="1397">
        <f>Jul_Inputs_Calc!$H$3</f>
        <v>45474</v>
      </c>
      <c r="C33" s="1394" t="str">
        <f>_xlfn.XLOOKUP(A33,Jul_Inputs_Calc!P:P,Jul_Inputs_Calc!E:E)</f>
        <v>GPIHH</v>
      </c>
      <c r="D33" s="1394" t="s">
        <v>5669</v>
      </c>
      <c r="E33" s="1631">
        <f>_xlfn.XLOOKUP(A33,Jul_Inputs_Calc!P:P,Jul_Inputs_Calc!O:O)</f>
        <v>2133.75</v>
      </c>
    </row>
    <row r="34" spans="1:5" x14ac:dyDescent="0.25">
      <c r="A34" s="1362" t="s">
        <v>4422</v>
      </c>
      <c r="B34" s="1397">
        <f>Jul_Inputs_Calc!$H$3</f>
        <v>45474</v>
      </c>
      <c r="C34" s="1394" t="str">
        <f>_xlfn.XLOOKUP(A34,Jul_Inputs_Calc!P:P,Jul_Inputs_Calc!E:E)</f>
        <v>GPIN</v>
      </c>
      <c r="D34" s="1394" t="s">
        <v>5669</v>
      </c>
      <c r="E34" s="1631">
        <f>_xlfn.XLOOKUP(A34,Jul_Inputs_Calc!P:P,Jul_Inputs_Calc!O:O)</f>
        <v>4066.55</v>
      </c>
    </row>
    <row r="35" spans="1:5" x14ac:dyDescent="0.25">
      <c r="A35" s="1362" t="s">
        <v>4423</v>
      </c>
      <c r="B35" s="1397">
        <f>Jul_Inputs_Calc!$H$3</f>
        <v>45474</v>
      </c>
      <c r="C35" s="1394" t="str">
        <f>_xlfn.XLOOKUP(A35,Jul_Inputs_Calc!P:P,Jul_Inputs_Calc!E:E)</f>
        <v>GPINSD</v>
      </c>
      <c r="D35" s="1394" t="s">
        <v>5669</v>
      </c>
      <c r="E35" s="1631">
        <f>_xlfn.XLOOKUP(A35,Jul_Inputs_Calc!P:P,Jul_Inputs_Calc!O:O)</f>
        <v>3879.1000000000004</v>
      </c>
    </row>
    <row r="36" spans="1:5" x14ac:dyDescent="0.25">
      <c r="A36" s="1362" t="s">
        <v>4425</v>
      </c>
      <c r="B36" s="1397">
        <f>Jul_Inputs_Calc!$H$3</f>
        <v>45474</v>
      </c>
      <c r="C36" s="1394" t="str">
        <f>_xlfn.XLOOKUP(A36,Jul_Inputs_Calc!P:P,Jul_Inputs_Calc!E:E)</f>
        <v>GPIQSD</v>
      </c>
      <c r="D36" s="1394" t="s">
        <v>5669</v>
      </c>
      <c r="E36" s="1631">
        <f>_xlfn.XLOOKUP(A36,Jul_Inputs_Calc!P:P,Jul_Inputs_Calc!O:O)</f>
        <v>2108.8000000000002</v>
      </c>
    </row>
    <row r="37" spans="1:5" x14ac:dyDescent="0.25">
      <c r="A37" s="1362" t="s">
        <v>4430</v>
      </c>
      <c r="B37" s="1397">
        <f>Jul_Inputs_Calc!$H$3</f>
        <v>45474</v>
      </c>
      <c r="C37" s="1394" t="str">
        <f>_xlfn.XLOOKUP(A37,Jul_Inputs_Calc!P:P,Jul_Inputs_Calc!E:E)</f>
        <v>GPILS</v>
      </c>
      <c r="D37" s="1394" t="s">
        <v>5669</v>
      </c>
      <c r="E37" s="1631">
        <f>_xlfn.XLOOKUP(A37,Jul_Inputs_Calc!P:P,Jul_Inputs_Calc!O:O)</f>
        <v>1247.1000000000001</v>
      </c>
    </row>
    <row r="38" spans="1:5" x14ac:dyDescent="0.25">
      <c r="A38" s="1362" t="s">
        <v>4431</v>
      </c>
      <c r="B38" s="1397">
        <f>Jul_Inputs_Calc!$H$3</f>
        <v>45474</v>
      </c>
      <c r="C38" s="1394" t="str">
        <f>_xlfn.XLOOKUP(A38,Jul_Inputs_Calc!P:P,Jul_Inputs_Calc!E:E)</f>
        <v>GPILSSD</v>
      </c>
      <c r="D38" s="1394" t="s">
        <v>5669</v>
      </c>
      <c r="E38" s="1631">
        <f>_xlfn.XLOOKUP(A38,Jul_Inputs_Calc!P:P,Jul_Inputs_Calc!O:O)</f>
        <v>1069.5</v>
      </c>
    </row>
    <row r="39" spans="1:5" x14ac:dyDescent="0.25">
      <c r="A39" s="1362" t="s">
        <v>4385</v>
      </c>
      <c r="B39" s="1397">
        <f>Jul_Inputs_Calc!$H$3</f>
        <v>45474</v>
      </c>
      <c r="C39" s="1394" t="str">
        <f>_xlfn.XLOOKUP(A39,Jul_Inputs_Calc!P:P,Jul_Inputs_Calc!E:E)</f>
        <v>GPEDDG</v>
      </c>
      <c r="D39" s="1394" t="s">
        <v>5669</v>
      </c>
      <c r="E39" s="1631">
        <f>_xlfn.XLOOKUP(A39,Jul_Inputs_Calc!P:P,Jul_Inputs_Calc!O:O)</f>
        <v>2510.5500000000002</v>
      </c>
    </row>
    <row r="40" spans="1:5" x14ac:dyDescent="0.25">
      <c r="A40" s="1362" t="s">
        <v>4386</v>
      </c>
      <c r="B40" s="1397">
        <f>Jul_Inputs_Calc!$H$3</f>
        <v>45474</v>
      </c>
      <c r="C40" s="1394" t="str">
        <f>_xlfn.XLOOKUP(A40,Jul_Inputs_Calc!P:P,Jul_Inputs_Calc!E:E)</f>
        <v>GPEDDGSD</v>
      </c>
      <c r="D40" s="1394" t="s">
        <v>5669</v>
      </c>
      <c r="E40" s="1631">
        <f>_xlfn.XLOOKUP(A40,Jul_Inputs_Calc!P:P,Jul_Inputs_Calc!O:O)</f>
        <v>2121.5500000000002</v>
      </c>
    </row>
    <row r="41" spans="1:5" x14ac:dyDescent="0.25">
      <c r="A41" s="1362" t="s">
        <v>4387</v>
      </c>
      <c r="B41" s="1397">
        <f>Jul_Inputs_Calc!$H$3</f>
        <v>45474</v>
      </c>
      <c r="C41" s="1394" t="str">
        <f>_xlfn.XLOOKUP(A41,Jul_Inputs_Calc!P:P,Jul_Inputs_Calc!E:E)</f>
        <v>GPEDDCC</v>
      </c>
      <c r="D41" s="1394" t="s">
        <v>5669</v>
      </c>
      <c r="E41" s="1631">
        <f>_xlfn.XLOOKUP(A41,Jul_Inputs_Calc!P:P,Jul_Inputs_Calc!O:O)</f>
        <v>4228.6000000000004</v>
      </c>
    </row>
    <row r="42" spans="1:5" x14ac:dyDescent="0.25">
      <c r="A42" s="1362" t="s">
        <v>4388</v>
      </c>
      <c r="B42" s="1397">
        <f>Jul_Inputs_Calc!$H$3</f>
        <v>45474</v>
      </c>
      <c r="C42" s="1394" t="str">
        <f>_xlfn.XLOOKUP(A42,Jul_Inputs_Calc!P:P,Jul_Inputs_Calc!E:E)</f>
        <v>GPEDDCCSD</v>
      </c>
      <c r="D42" s="1394" t="s">
        <v>5669</v>
      </c>
      <c r="E42" s="1631">
        <f>_xlfn.XLOOKUP(A42,Jul_Inputs_Calc!P:P,Jul_Inputs_Calc!O:O)</f>
        <v>3985.9</v>
      </c>
    </row>
    <row r="43" spans="1:5" x14ac:dyDescent="0.25">
      <c r="A43" s="1362" t="s">
        <v>4389</v>
      </c>
      <c r="B43" s="1397">
        <f>Jul_Inputs_Calc!$H$3</f>
        <v>45474</v>
      </c>
      <c r="C43" s="1394" t="str">
        <f>_xlfn.XLOOKUP(A43,Jul_Inputs_Calc!P:P,Jul_Inputs_Calc!E:E)</f>
        <v>GPEDDICU</v>
      </c>
      <c r="D43" s="1394" t="s">
        <v>5669</v>
      </c>
      <c r="E43" s="1631">
        <f>_xlfn.XLOOKUP(A43,Jul_Inputs_Calc!P:P,Jul_Inputs_Calc!O:O)</f>
        <v>6321.1</v>
      </c>
    </row>
    <row r="44" spans="1:5" x14ac:dyDescent="0.25">
      <c r="A44" s="1362" t="s">
        <v>4390</v>
      </c>
      <c r="B44" s="1397">
        <f>Jul_Inputs_Calc!$H$3</f>
        <v>45474</v>
      </c>
      <c r="C44" s="1394" t="str">
        <f>_xlfn.XLOOKUP(A44,Jul_Inputs_Calc!P:P,Jul_Inputs_Calc!E:E)</f>
        <v>GPEDDICSD</v>
      </c>
      <c r="D44" s="1394" t="s">
        <v>5669</v>
      </c>
      <c r="E44" s="1631">
        <f>_xlfn.XLOOKUP(A44,Jul_Inputs_Calc!P:P,Jul_Inputs_Calc!O:O)</f>
        <v>5885.75</v>
      </c>
    </row>
    <row r="45" spans="1:5" x14ac:dyDescent="0.25">
      <c r="A45" s="1362" t="s">
        <v>4391</v>
      </c>
      <c r="B45" s="1397">
        <f>Jul_Inputs_Calc!$H$3</f>
        <v>45474</v>
      </c>
      <c r="C45" s="1394" t="str">
        <f>_xlfn.XLOOKUP(A45,Jul_Inputs_Calc!P:P,Jul_Inputs_Calc!E:E)</f>
        <v>GPEDDR</v>
      </c>
      <c r="D45" s="1394" t="s">
        <v>5669</v>
      </c>
      <c r="E45" s="1631">
        <f>_xlfn.XLOOKUP(A45,Jul_Inputs_Calc!P:P,Jul_Inputs_Calc!O:O)</f>
        <v>1319.15</v>
      </c>
    </row>
    <row r="46" spans="1:5" x14ac:dyDescent="0.25">
      <c r="A46" s="1362" t="s">
        <v>4392</v>
      </c>
      <c r="B46" s="1397">
        <f>Jul_Inputs_Calc!$H$3</f>
        <v>45474</v>
      </c>
      <c r="C46" s="1394" t="str">
        <f>_xlfn.XLOOKUP(A46,Jul_Inputs_Calc!P:P,Jul_Inputs_Calc!E:E)</f>
        <v>GPEDDRSD</v>
      </c>
      <c r="D46" s="1394" t="s">
        <v>5669</v>
      </c>
      <c r="E46" s="1631">
        <f>_xlfn.XLOOKUP(A46,Jul_Inputs_Calc!P:P,Jul_Inputs_Calc!O:O)</f>
        <v>1143.8500000000001</v>
      </c>
    </row>
    <row r="47" spans="1:5" x14ac:dyDescent="0.25">
      <c r="A47" s="1362" t="s">
        <v>4393</v>
      </c>
      <c r="B47" s="1397">
        <f>Jul_Inputs_Calc!$H$3</f>
        <v>45474</v>
      </c>
      <c r="C47" s="1394" t="str">
        <f>_xlfn.XLOOKUP(A47,Jul_Inputs_Calc!P:P,Jul_Inputs_Calc!E:E)</f>
        <v>GPEDDB</v>
      </c>
      <c r="D47" s="1394" t="s">
        <v>5669</v>
      </c>
      <c r="E47" s="1631">
        <f>_xlfn.XLOOKUP(A47,Jul_Inputs_Calc!P:P,Jul_Inputs_Calc!O:O)</f>
        <v>4339.55</v>
      </c>
    </row>
    <row r="48" spans="1:5" x14ac:dyDescent="0.25">
      <c r="A48" s="1362" t="s">
        <v>4394</v>
      </c>
      <c r="B48" s="1397">
        <f>Jul_Inputs_Calc!$H$3</f>
        <v>45474</v>
      </c>
      <c r="C48" s="1394" t="str">
        <f>_xlfn.XLOOKUP(A48,Jul_Inputs_Calc!P:P,Jul_Inputs_Calc!E:E)</f>
        <v>GPEDDBSD</v>
      </c>
      <c r="D48" s="1394" t="s">
        <v>5669</v>
      </c>
      <c r="E48" s="1631">
        <f>_xlfn.XLOOKUP(A48,Jul_Inputs_Calc!P:P,Jul_Inputs_Calc!O:O)</f>
        <v>3985.9</v>
      </c>
    </row>
    <row r="49" spans="1:5" x14ac:dyDescent="0.25">
      <c r="A49" s="1362" t="s">
        <v>4395</v>
      </c>
      <c r="B49" s="1397">
        <f>Jul_Inputs_Calc!$H$3</f>
        <v>45474</v>
      </c>
      <c r="C49" s="1394" t="str">
        <f>_xlfn.XLOOKUP(A49,Jul_Inputs_Calc!P:P,Jul_Inputs_Calc!E:E)</f>
        <v>GPEDDHH</v>
      </c>
      <c r="D49" s="1394" t="s">
        <v>5669</v>
      </c>
      <c r="E49" s="1631">
        <f>_xlfn.XLOOKUP(A49,Jul_Inputs_Calc!P:P,Jul_Inputs_Calc!O:O)</f>
        <v>2133.75</v>
      </c>
    </row>
    <row r="50" spans="1:5" x14ac:dyDescent="0.25">
      <c r="A50" s="1362" t="s">
        <v>4396</v>
      </c>
      <c r="B50" s="1397">
        <f>Jul_Inputs_Calc!$H$3</f>
        <v>45474</v>
      </c>
      <c r="C50" s="1394" t="str">
        <f>_xlfn.XLOOKUP(A50,Jul_Inputs_Calc!P:P,Jul_Inputs_Calc!E:E)</f>
        <v>GPEDDHHSD</v>
      </c>
      <c r="D50" s="1394" t="s">
        <v>5669</v>
      </c>
      <c r="E50" s="1631">
        <f>_xlfn.XLOOKUP(A50,Jul_Inputs_Calc!P:P,Jul_Inputs_Calc!O:O)</f>
        <v>2133.75</v>
      </c>
    </row>
    <row r="51" spans="1:5" x14ac:dyDescent="0.25">
      <c r="A51" s="1362" t="s">
        <v>4397</v>
      </c>
      <c r="B51" s="1397">
        <f>Jul_Inputs_Calc!$H$3</f>
        <v>45474</v>
      </c>
      <c r="C51" s="1394" t="str">
        <f>_xlfn.XLOOKUP(A51,Jul_Inputs_Calc!P:P,Jul_Inputs_Calc!E:E)</f>
        <v>GPEDDLS</v>
      </c>
      <c r="D51" s="1394" t="s">
        <v>5669</v>
      </c>
      <c r="E51" s="1631">
        <f>_xlfn.XLOOKUP(A51,Jul_Inputs_Calc!P:P,Jul_Inputs_Calc!O:O)</f>
        <v>1247.1000000000001</v>
      </c>
    </row>
    <row r="52" spans="1:5" x14ac:dyDescent="0.25">
      <c r="A52" s="1362" t="s">
        <v>4720</v>
      </c>
      <c r="B52" s="1397">
        <f>Jul_Inputs_Calc!$H$3</f>
        <v>45474</v>
      </c>
      <c r="C52" s="1394" t="str">
        <f>_xlfn.XLOOKUP(A52,Jul_Inputs_Calc!P:P,Jul_Inputs_Calc!E:E)</f>
        <v>GRDB1ASD</v>
      </c>
      <c r="D52" s="1394" t="s">
        <v>5669</v>
      </c>
      <c r="E52" s="1631">
        <f>_xlfn.XLOOKUP(A52,Jul_Inputs_Calc!P:P,Jul_Inputs_Calc!O:O)</f>
        <v>322</v>
      </c>
    </row>
    <row r="53" spans="1:5" x14ac:dyDescent="0.25">
      <c r="A53" s="1362" t="s">
        <v>4721</v>
      </c>
      <c r="B53" s="1397">
        <f>Jul_Inputs_Calc!$H$3</f>
        <v>45474</v>
      </c>
      <c r="C53" s="1394" t="str">
        <f>_xlfn.XLOOKUP(A53,Jul_Inputs_Calc!P:P,Jul_Inputs_Calc!E:E)</f>
        <v>GRDB1B</v>
      </c>
      <c r="D53" s="1394" t="s">
        <v>5669</v>
      </c>
      <c r="E53" s="1631">
        <f>_xlfn.XLOOKUP(A53,Jul_Inputs_Calc!P:P,Jul_Inputs_Calc!O:O)</f>
        <v>322</v>
      </c>
    </row>
    <row r="54" spans="1:5" x14ac:dyDescent="0.25">
      <c r="A54" s="1362" t="s">
        <v>4722</v>
      </c>
      <c r="B54" s="1397">
        <f>Jul_Inputs_Calc!$H$3</f>
        <v>45474</v>
      </c>
      <c r="C54" s="1394" t="str">
        <f>_xlfn.XLOOKUP(A54,Jul_Inputs_Calc!P:P,Jul_Inputs_Calc!E:E)</f>
        <v>GRDB1BSD</v>
      </c>
      <c r="D54" s="1394" t="s">
        <v>5669</v>
      </c>
      <c r="E54" s="1631">
        <f>_xlfn.XLOOKUP(A54,Jul_Inputs_Calc!P:P,Jul_Inputs_Calc!O:O)</f>
        <v>322</v>
      </c>
    </row>
    <row r="55" spans="1:5" x14ac:dyDescent="0.25">
      <c r="A55" s="1362" t="s">
        <v>4729</v>
      </c>
      <c r="B55" s="1397">
        <f>Jul_Inputs_Calc!$H$3</f>
        <v>45474</v>
      </c>
      <c r="C55" s="1394" t="str">
        <f>_xlfn.XLOOKUP(A55,Jul_Inputs_Calc!P:P,Jul_Inputs_Calc!E:E)</f>
        <v>GSESD</v>
      </c>
      <c r="D55" s="1394" t="s">
        <v>5669</v>
      </c>
      <c r="E55" s="1631">
        <f>_xlfn.XLOOKUP(A55,Jul_Inputs_Calc!P:P,Jul_Inputs_Calc!O:O)</f>
        <v>322</v>
      </c>
    </row>
    <row r="56" spans="1:5" x14ac:dyDescent="0.25">
      <c r="A56" s="1362" t="s">
        <v>4730</v>
      </c>
      <c r="B56" s="1397">
        <f>Jul_Inputs_Calc!$H$3</f>
        <v>45474</v>
      </c>
      <c r="C56" s="1394" t="str">
        <f>_xlfn.XLOOKUP(A56,Jul_Inputs_Calc!P:P,Jul_Inputs_Calc!E:E)</f>
        <v>GSDB1A</v>
      </c>
      <c r="D56" s="1394" t="s">
        <v>5669</v>
      </c>
      <c r="E56" s="1631">
        <f>_xlfn.XLOOKUP(A56,Jul_Inputs_Calc!P:P,Jul_Inputs_Calc!O:O)</f>
        <v>322</v>
      </c>
    </row>
    <row r="57" spans="1:5" x14ac:dyDescent="0.25">
      <c r="A57" s="1362" t="s">
        <v>4731</v>
      </c>
      <c r="B57" s="1397">
        <f>Jul_Inputs_Calc!$H$3</f>
        <v>45474</v>
      </c>
      <c r="C57" s="1394" t="str">
        <f>_xlfn.XLOOKUP(A57,Jul_Inputs_Calc!P:P,Jul_Inputs_Calc!E:E)</f>
        <v>GSDB1ASD</v>
      </c>
      <c r="D57" s="1394" t="s">
        <v>5669</v>
      </c>
      <c r="E57" s="1631">
        <f>_xlfn.XLOOKUP(A57,Jul_Inputs_Calc!P:P,Jul_Inputs_Calc!O:O)</f>
        <v>322</v>
      </c>
    </row>
    <row r="58" spans="1:5" x14ac:dyDescent="0.25">
      <c r="A58" s="1362" t="s">
        <v>4732</v>
      </c>
      <c r="B58" s="1397">
        <f>Jul_Inputs_Calc!$H$3</f>
        <v>45474</v>
      </c>
      <c r="C58" s="1394" t="str">
        <f>_xlfn.XLOOKUP(A58,Jul_Inputs_Calc!P:P,Jul_Inputs_Calc!E:E)</f>
        <v>GSDB1B</v>
      </c>
      <c r="D58" s="1394" t="s">
        <v>5669</v>
      </c>
      <c r="E58" s="1631">
        <f>_xlfn.XLOOKUP(A58,Jul_Inputs_Calc!P:P,Jul_Inputs_Calc!O:O)</f>
        <v>322</v>
      </c>
    </row>
    <row r="59" spans="1:5" x14ac:dyDescent="0.25">
      <c r="A59" s="1362" t="s">
        <v>4733</v>
      </c>
      <c r="B59" s="1397">
        <f>Jul_Inputs_Calc!$H$3</f>
        <v>45474</v>
      </c>
      <c r="C59" s="1394" t="str">
        <f>_xlfn.XLOOKUP(A59,Jul_Inputs_Calc!P:P,Jul_Inputs_Calc!E:E)</f>
        <v>GSDB1BSD</v>
      </c>
      <c r="D59" s="1394" t="s">
        <v>5669</v>
      </c>
      <c r="E59" s="1631">
        <f>_xlfn.XLOOKUP(A59,Jul_Inputs_Calc!P:P,Jul_Inputs_Calc!O:O)</f>
        <v>322</v>
      </c>
    </row>
    <row r="60" spans="1:5" x14ac:dyDescent="0.25">
      <c r="A60" s="1362" t="s">
        <v>4734</v>
      </c>
      <c r="B60" s="1397">
        <f>Jul_Inputs_Calc!$H$3</f>
        <v>45474</v>
      </c>
      <c r="C60" s="1394" t="str">
        <f>_xlfn.XLOOKUP(A60,Jul_Inputs_Calc!P:P,Jul_Inputs_Calc!E:E)</f>
        <v>GSDB2</v>
      </c>
      <c r="D60" s="1394" t="s">
        <v>5669</v>
      </c>
      <c r="E60" s="1631">
        <f>_xlfn.XLOOKUP(A60,Jul_Inputs_Calc!P:P,Jul_Inputs_Calc!O:O)</f>
        <v>365</v>
      </c>
    </row>
    <row r="61" spans="1:5" x14ac:dyDescent="0.25">
      <c r="A61" s="1362" t="s">
        <v>4735</v>
      </c>
      <c r="B61" s="1397">
        <f>Jul_Inputs_Calc!$H$3</f>
        <v>45474</v>
      </c>
      <c r="C61" s="1394" t="str">
        <f>_xlfn.XLOOKUP(A61,Jul_Inputs_Calc!P:P,Jul_Inputs_Calc!E:E)</f>
        <v>GSDB2SD</v>
      </c>
      <c r="D61" s="1394" t="s">
        <v>5669</v>
      </c>
      <c r="E61" s="1631">
        <f>_xlfn.XLOOKUP(A61,Jul_Inputs_Calc!P:P,Jul_Inputs_Calc!O:O)</f>
        <v>365</v>
      </c>
    </row>
    <row r="62" spans="1:5" x14ac:dyDescent="0.25">
      <c r="A62" s="1362" t="s">
        <v>4736</v>
      </c>
      <c r="B62" s="1397">
        <f>Jul_Inputs_Calc!$H$3</f>
        <v>45474</v>
      </c>
      <c r="C62" s="1394" t="str">
        <f>_xlfn.XLOOKUP(A62,Jul_Inputs_Calc!P:P,Jul_Inputs_Calc!E:E)</f>
        <v>GSDB3</v>
      </c>
      <c r="D62" s="1394" t="s">
        <v>5669</v>
      </c>
      <c r="E62" s="1631">
        <f>_xlfn.XLOOKUP(A62,Jul_Inputs_Calc!P:P,Jul_Inputs_Calc!O:O)</f>
        <v>399</v>
      </c>
    </row>
    <row r="63" spans="1:5" x14ac:dyDescent="0.25">
      <c r="A63" s="1362" t="s">
        <v>4737</v>
      </c>
      <c r="B63" s="1397">
        <f>Jul_Inputs_Calc!$H$3</f>
        <v>45474</v>
      </c>
      <c r="C63" s="1394" t="str">
        <f>_xlfn.XLOOKUP(A63,Jul_Inputs_Calc!P:P,Jul_Inputs_Calc!E:E)</f>
        <v>GSDB3SD</v>
      </c>
      <c r="D63" s="1394" t="s">
        <v>5669</v>
      </c>
      <c r="E63" s="1631">
        <f>_xlfn.XLOOKUP(A63,Jul_Inputs_Calc!P:P,Jul_Inputs_Calc!O:O)</f>
        <v>399</v>
      </c>
    </row>
    <row r="64" spans="1:5" x14ac:dyDescent="0.25">
      <c r="A64" s="1362" t="s">
        <v>4738</v>
      </c>
      <c r="B64" s="1397">
        <f>Jul_Inputs_Calc!$H$3</f>
        <v>45474</v>
      </c>
      <c r="C64" s="1394" t="str">
        <f>_xlfn.XLOOKUP(A64,Jul_Inputs_Calc!P:P,Jul_Inputs_Calc!E:E)</f>
        <v>GSDB4</v>
      </c>
      <c r="D64" s="1394" t="s">
        <v>5669</v>
      </c>
      <c r="E64" s="1631">
        <f>_xlfn.XLOOKUP(A64,Jul_Inputs_Calc!P:P,Jul_Inputs_Calc!O:O)</f>
        <v>447</v>
      </c>
    </row>
    <row r="65" spans="1:5" x14ac:dyDescent="0.25">
      <c r="A65" s="1362" t="s">
        <v>4739</v>
      </c>
      <c r="B65" s="1397">
        <f>Jul_Inputs_Calc!$H$3</f>
        <v>45474</v>
      </c>
      <c r="C65" s="1394" t="str">
        <f>_xlfn.XLOOKUP(A65,Jul_Inputs_Calc!P:P,Jul_Inputs_Calc!E:E)</f>
        <v>GSDB4SD</v>
      </c>
      <c r="D65" s="1394" t="s">
        <v>5669</v>
      </c>
      <c r="E65" s="1631">
        <f>_xlfn.XLOOKUP(A65,Jul_Inputs_Calc!P:P,Jul_Inputs_Calc!O:O)</f>
        <v>447</v>
      </c>
    </row>
    <row r="66" spans="1:5" x14ac:dyDescent="0.25">
      <c r="A66" s="1362" t="s">
        <v>4740</v>
      </c>
      <c r="B66" s="1397">
        <f>Jul_Inputs_Calc!$H$3</f>
        <v>45474</v>
      </c>
      <c r="C66" s="1394" t="str">
        <f>_xlfn.XLOOKUP(A66,Jul_Inputs_Calc!P:P,Jul_Inputs_Calc!E:E)</f>
        <v>GSRC</v>
      </c>
      <c r="D66" s="1394" t="s">
        <v>5669</v>
      </c>
      <c r="E66" s="1631">
        <f>_xlfn.XLOOKUP(A66,Jul_Inputs_Calc!P:P,Jul_Inputs_Calc!O:O)</f>
        <v>447</v>
      </c>
    </row>
    <row r="67" spans="1:5" x14ac:dyDescent="0.25">
      <c r="A67" s="1362" t="s">
        <v>4741</v>
      </c>
      <c r="B67" s="1397">
        <f>Jul_Inputs_Calc!$H$3</f>
        <v>45474</v>
      </c>
      <c r="C67" s="1394" t="str">
        <f>_xlfn.XLOOKUP(A67,Jul_Inputs_Calc!P:P,Jul_Inputs_Calc!E:E)</f>
        <v>GSRCSD</v>
      </c>
      <c r="D67" s="1394" t="s">
        <v>5669</v>
      </c>
      <c r="E67" s="1631">
        <f>_xlfn.XLOOKUP(A67,Jul_Inputs_Calc!P:P,Jul_Inputs_Calc!O:O)</f>
        <v>322</v>
      </c>
    </row>
    <row r="68" spans="1:5" x14ac:dyDescent="0.25">
      <c r="A68" s="1362" t="s">
        <v>4742</v>
      </c>
      <c r="B68" s="1397">
        <f>Jul_Inputs_Calc!$H$3</f>
        <v>45474</v>
      </c>
      <c r="C68" s="1394" t="str">
        <f>_xlfn.XLOOKUP(A68,Jul_Inputs_Calc!P:P,Jul_Inputs_Calc!E:E)</f>
        <v>GSQ</v>
      </c>
      <c r="D68" s="1394" t="s">
        <v>5669</v>
      </c>
      <c r="E68" s="1631">
        <f>_xlfn.XLOOKUP(A68,Jul_Inputs_Calc!P:P,Jul_Inputs_Calc!O:O)</f>
        <v>447</v>
      </c>
    </row>
    <row r="69" spans="1:5" x14ac:dyDescent="0.25">
      <c r="A69" s="1362" t="s">
        <v>4743</v>
      </c>
      <c r="B69" s="1397">
        <f>Jul_Inputs_Calc!$H$3</f>
        <v>45474</v>
      </c>
      <c r="C69" s="1394" t="str">
        <f>_xlfn.XLOOKUP(A69,Jul_Inputs_Calc!P:P,Jul_Inputs_Calc!E:E)</f>
        <v>GSQSD</v>
      </c>
      <c r="D69" s="1394" t="s">
        <v>5669</v>
      </c>
      <c r="E69" s="1631">
        <f>_xlfn.XLOOKUP(A69,Jul_Inputs_Calc!P:P,Jul_Inputs_Calc!O:O)</f>
        <v>322</v>
      </c>
    </row>
    <row r="70" spans="1:5" x14ac:dyDescent="0.25">
      <c r="A70" s="1362" t="s">
        <v>4829</v>
      </c>
      <c r="B70" s="1397">
        <f>Jul_Inputs_Calc!$H$3</f>
        <v>45474</v>
      </c>
      <c r="C70" s="1394" t="str">
        <f>_xlfn.XLOOKUP(A70,Jul_Inputs_Calc!P:P,Jul_Inputs_Calc!E:E)</f>
        <v>GSWC</v>
      </c>
      <c r="D70" s="1394" t="s">
        <v>5669</v>
      </c>
      <c r="E70" s="1631">
        <f>_xlfn.XLOOKUP(A70,Jul_Inputs_Calc!P:P,Jul_Inputs_Calc!O:O)</f>
        <v>1774</v>
      </c>
    </row>
    <row r="71" spans="1:5" x14ac:dyDescent="0.25">
      <c r="A71" s="1362" t="s">
        <v>4830</v>
      </c>
      <c r="B71" s="1397">
        <f>Jul_Inputs_Calc!$H$3</f>
        <v>45474</v>
      </c>
      <c r="C71" s="1394" t="str">
        <f>_xlfn.XLOOKUP(A71,Jul_Inputs_Calc!P:P,Jul_Inputs_Calc!E:E)</f>
        <v>GSWCSD</v>
      </c>
      <c r="D71" s="1394" t="s">
        <v>5669</v>
      </c>
      <c r="E71" s="1631">
        <f>_xlfn.XLOOKUP(A71,Jul_Inputs_Calc!P:P,Jul_Inputs_Calc!O:O)</f>
        <v>1228</v>
      </c>
    </row>
    <row r="72" spans="1:5" x14ac:dyDescent="0.25">
      <c r="A72" s="1362" t="s">
        <v>4940</v>
      </c>
      <c r="B72" s="1397">
        <f>Jul_Inputs_Calc!$H$3</f>
        <v>45474</v>
      </c>
      <c r="C72" s="1394" t="str">
        <f>_xlfn.XLOOKUP(A72,Jul_Inputs_Calc!P:P,Jul_Inputs_Calc!E:E)</f>
        <v>GRWCN</v>
      </c>
      <c r="D72" s="1394" t="s">
        <v>5669</v>
      </c>
      <c r="E72" s="1631">
        <f>_xlfn.XLOOKUP(A72,Jul_Inputs_Calc!P:P,Jul_Inputs_Calc!O:O)</f>
        <v>1774</v>
      </c>
    </row>
    <row r="73" spans="1:5" x14ac:dyDescent="0.25">
      <c r="A73" s="1362" t="s">
        <v>4941</v>
      </c>
      <c r="B73" s="1397">
        <f>Jul_Inputs_Calc!$H$3</f>
        <v>45474</v>
      </c>
      <c r="C73" s="1394" t="str">
        <f>_xlfn.XLOOKUP(A73,Jul_Inputs_Calc!P:P,Jul_Inputs_Calc!E:E)</f>
        <v>GRWCNSD</v>
      </c>
      <c r="D73" s="1394" t="s">
        <v>5669</v>
      </c>
      <c r="E73" s="1631">
        <f>_xlfn.XLOOKUP(A73,Jul_Inputs_Calc!P:P,Jul_Inputs_Calc!O:O)</f>
        <v>1228</v>
      </c>
    </row>
    <row r="74" spans="1:5" x14ac:dyDescent="0.25">
      <c r="A74" s="1362" t="s">
        <v>4942</v>
      </c>
      <c r="B74" s="1397">
        <f>Jul_Inputs_Calc!$H$3</f>
        <v>45474</v>
      </c>
      <c r="C74" s="1394" t="str">
        <f>_xlfn.XLOOKUP(A74,Jul_Inputs_Calc!P:P,Jul_Inputs_Calc!E:E)</f>
        <v>GRWCNH</v>
      </c>
      <c r="D74" s="1394" t="s">
        <v>5669</v>
      </c>
      <c r="E74" s="1631">
        <f>_xlfn.XLOOKUP(A74,Jul_Inputs_Calc!P:P,Jul_Inputs_Calc!O:O)</f>
        <v>1451</v>
      </c>
    </row>
    <row r="75" spans="1:5" x14ac:dyDescent="0.25">
      <c r="A75" s="1362" t="s">
        <v>4943</v>
      </c>
      <c r="B75" s="1397">
        <f>Jul_Inputs_Calc!$H$3</f>
        <v>45474</v>
      </c>
      <c r="C75" s="1394" t="str">
        <f>_xlfn.XLOOKUP(A75,Jul_Inputs_Calc!P:P,Jul_Inputs_Calc!E:E)</f>
        <v>GSWCNC</v>
      </c>
      <c r="D75" s="1394" t="s">
        <v>5669</v>
      </c>
      <c r="E75" s="1631">
        <f>_xlfn.XLOOKUP(A75,Jul_Inputs_Calc!P:P,Jul_Inputs_Calc!O:O)</f>
        <v>4758</v>
      </c>
    </row>
    <row r="76" spans="1:5" x14ac:dyDescent="0.25">
      <c r="A76" s="1362" t="s">
        <v>4944</v>
      </c>
      <c r="B76" s="1397">
        <f>Jul_Inputs_Calc!$H$3</f>
        <v>45474</v>
      </c>
      <c r="C76" s="1394" t="str">
        <f>_xlfn.XLOOKUP(A76,Jul_Inputs_Calc!P:P,Jul_Inputs_Calc!E:E)</f>
        <v>GSWCNCSD</v>
      </c>
      <c r="D76" s="1394" t="s">
        <v>5669</v>
      </c>
      <c r="E76" s="1631">
        <f>_xlfn.XLOOKUP(A76,Jul_Inputs_Calc!P:P,Jul_Inputs_Calc!O:O)</f>
        <v>4485</v>
      </c>
    </row>
    <row r="77" spans="1:5" x14ac:dyDescent="0.25">
      <c r="A77" s="1362" t="s">
        <v>4945</v>
      </c>
      <c r="B77" s="1397">
        <f>Jul_Inputs_Calc!$H$3</f>
        <v>45474</v>
      </c>
      <c r="C77" s="1394" t="str">
        <f>_xlfn.XLOOKUP(A77,Jul_Inputs_Calc!P:P,Jul_Inputs_Calc!E:E)</f>
        <v>GSWCNI</v>
      </c>
      <c r="D77" s="1394" t="s">
        <v>5669</v>
      </c>
      <c r="E77" s="1631">
        <f>_xlfn.XLOOKUP(A77,Jul_Inputs_Calc!P:P,Jul_Inputs_Calc!O:O)</f>
        <v>7112</v>
      </c>
    </row>
    <row r="78" spans="1:5" x14ac:dyDescent="0.25">
      <c r="A78" s="1362" t="s">
        <v>4946</v>
      </c>
      <c r="B78" s="1397">
        <f>Jul_Inputs_Calc!$H$3</f>
        <v>45474</v>
      </c>
      <c r="C78" s="1394" t="str">
        <f>_xlfn.XLOOKUP(A78,Jul_Inputs_Calc!P:P,Jul_Inputs_Calc!E:E)</f>
        <v>GSWCNISD</v>
      </c>
      <c r="D78" s="1394" t="s">
        <v>5669</v>
      </c>
      <c r="E78" s="1631">
        <f>_xlfn.XLOOKUP(A78,Jul_Inputs_Calc!P:P,Jul_Inputs_Calc!O:O)</f>
        <v>6623</v>
      </c>
    </row>
    <row r="79" spans="1:5" x14ac:dyDescent="0.25">
      <c r="A79" s="1362" t="s">
        <v>4947</v>
      </c>
      <c r="B79" s="1397">
        <f>Jul_Inputs_Calc!$H$3</f>
        <v>45474</v>
      </c>
      <c r="C79" s="1394" t="str">
        <f>_xlfn.XLOOKUP(A79,Jul_Inputs_Calc!P:P,Jul_Inputs_Calc!E:E)</f>
        <v>GSWCNR</v>
      </c>
      <c r="D79" s="1394" t="s">
        <v>5669</v>
      </c>
      <c r="E79" s="1631">
        <f>_xlfn.XLOOKUP(A79,Jul_Inputs_Calc!P:P,Jul_Inputs_Calc!O:O)</f>
        <v>1485</v>
      </c>
    </row>
    <row r="80" spans="1:5" x14ac:dyDescent="0.25">
      <c r="A80" s="1362" t="s">
        <v>4948</v>
      </c>
      <c r="B80" s="1397">
        <f>Jul_Inputs_Calc!$H$3</f>
        <v>45474</v>
      </c>
      <c r="C80" s="1394" t="str">
        <f>_xlfn.XLOOKUP(A80,Jul_Inputs_Calc!P:P,Jul_Inputs_Calc!E:E)</f>
        <v>GSWCNRSD</v>
      </c>
      <c r="D80" s="1394" t="s">
        <v>5669</v>
      </c>
      <c r="E80" s="1631">
        <f>_xlfn.XLOOKUP(A80,Jul_Inputs_Calc!P:P,Jul_Inputs_Calc!O:O)</f>
        <v>1287</v>
      </c>
    </row>
    <row r="81" spans="1:5" x14ac:dyDescent="0.25">
      <c r="A81" s="1362" t="s">
        <v>4949</v>
      </c>
      <c r="B81" s="1397">
        <f>Jul_Inputs_Calc!$H$3</f>
        <v>45474</v>
      </c>
      <c r="C81" s="1394" t="str">
        <f>_xlfn.XLOOKUP(A81,Jul_Inputs_Calc!P:P,Jul_Inputs_Calc!E:E)</f>
        <v>GSWCN</v>
      </c>
      <c r="D81" s="1394" t="s">
        <v>5669</v>
      </c>
      <c r="E81" s="1631">
        <f>_xlfn.XLOOKUP(A81,Jul_Inputs_Calc!P:P,Jul_Inputs_Calc!O:O)</f>
        <v>1774</v>
      </c>
    </row>
    <row r="82" spans="1:5" x14ac:dyDescent="0.25">
      <c r="A82" s="1362" t="s">
        <v>4950</v>
      </c>
      <c r="B82" s="1397">
        <f>Jul_Inputs_Calc!$H$3</f>
        <v>45474</v>
      </c>
      <c r="C82" s="1394" t="str">
        <f>_xlfn.XLOOKUP(A82,Jul_Inputs_Calc!P:P,Jul_Inputs_Calc!E:E)</f>
        <v>GSWCNSD</v>
      </c>
      <c r="D82" s="1394" t="s">
        <v>5669</v>
      </c>
      <c r="E82" s="1631">
        <f>_xlfn.XLOOKUP(A82,Jul_Inputs_Calc!P:P,Jul_Inputs_Calc!O:O)</f>
        <v>1228</v>
      </c>
    </row>
    <row r="83" spans="1:5" x14ac:dyDescent="0.25">
      <c r="A83" s="1362" t="s">
        <v>4951</v>
      </c>
      <c r="B83" s="1397">
        <f>Jul_Inputs_Calc!$H$3</f>
        <v>45474</v>
      </c>
      <c r="C83" s="1394" t="str">
        <f>_xlfn.XLOOKUP(A83,Jul_Inputs_Calc!P:P,Jul_Inputs_Calc!E:E)</f>
        <v>GSWCNH</v>
      </c>
      <c r="D83" s="1394" t="s">
        <v>5669</v>
      </c>
      <c r="E83" s="1631">
        <f>_xlfn.XLOOKUP(A83,Jul_Inputs_Calc!P:P,Jul_Inputs_Calc!O:O)</f>
        <v>1451</v>
      </c>
    </row>
    <row r="84" spans="1:5" x14ac:dyDescent="0.25">
      <c r="A84" s="1362" t="s">
        <v>4952</v>
      </c>
      <c r="B84" s="1397">
        <f>Jul_Inputs_Calc!$H$3</f>
        <v>45474</v>
      </c>
      <c r="C84" s="1394" t="str">
        <f>_xlfn.XLOOKUP(A84,Jul_Inputs_Calc!P:P,Jul_Inputs_Calc!E:E)</f>
        <v>GSWCNLS</v>
      </c>
      <c r="D84" s="1394" t="s">
        <v>5669</v>
      </c>
      <c r="E84" s="1631">
        <f>_xlfn.XLOOKUP(A84,Jul_Inputs_Calc!P:P,Jul_Inputs_Calc!O:O)</f>
        <v>1404</v>
      </c>
    </row>
    <row r="85" spans="1:5" x14ac:dyDescent="0.25">
      <c r="A85" s="1362" t="s">
        <v>4953</v>
      </c>
      <c r="B85" s="1397">
        <f>Jul_Inputs_Calc!$H$3</f>
        <v>45474</v>
      </c>
      <c r="C85" s="1394" t="str">
        <f>_xlfn.XLOOKUP(A85,Jul_Inputs_Calc!P:P,Jul_Inputs_Calc!E:E)</f>
        <v>GSWCNLSS</v>
      </c>
      <c r="D85" s="1394" t="s">
        <v>5669</v>
      </c>
      <c r="E85" s="1631">
        <f>_xlfn.XLOOKUP(A85,Jul_Inputs_Calc!P:P,Jul_Inputs_Calc!O:O)</f>
        <v>1203</v>
      </c>
    </row>
    <row r="86" spans="1:5" x14ac:dyDescent="0.25">
      <c r="A86" s="1362" t="s">
        <v>4984</v>
      </c>
      <c r="B86" s="1397">
        <f>Jul_Inputs_Calc!$H$3</f>
        <v>45474</v>
      </c>
      <c r="C86" s="1394" t="str">
        <f>_xlfn.XLOOKUP(A86,Jul_Inputs_Calc!P:P,Jul_Inputs_Calc!E:E)</f>
        <v>GREL</v>
      </c>
      <c r="D86" s="1394" t="s">
        <v>5669</v>
      </c>
      <c r="E86" s="1631">
        <f>_xlfn.XLOOKUP(A86,Jul_Inputs_Calc!P:P,Jul_Inputs_Calc!O:O)</f>
        <v>894</v>
      </c>
    </row>
    <row r="87" spans="1:5" x14ac:dyDescent="0.25">
      <c r="A87" s="1362" t="s">
        <v>4985</v>
      </c>
      <c r="B87" s="1397">
        <f>Jul_Inputs_Calc!$H$3</f>
        <v>45474</v>
      </c>
      <c r="C87" s="1394" t="str">
        <f>_xlfn.XLOOKUP(A87,Jul_Inputs_Calc!P:P,Jul_Inputs_Calc!E:E)</f>
        <v>GRELSD</v>
      </c>
      <c r="D87" s="1394" t="s">
        <v>5669</v>
      </c>
      <c r="E87" s="1631">
        <f>_xlfn.XLOOKUP(A87,Jul_Inputs_Calc!P:P,Jul_Inputs_Calc!O:O)</f>
        <v>322</v>
      </c>
    </row>
    <row r="88" spans="1:5" x14ac:dyDescent="0.25">
      <c r="A88" s="1362" t="s">
        <v>4986</v>
      </c>
      <c r="B88" s="1397">
        <f>Jul_Inputs_Calc!$H$3</f>
        <v>45474</v>
      </c>
      <c r="C88" s="1394" t="str">
        <f>_xlfn.XLOOKUP(A88,Jul_Inputs_Calc!P:P,Jul_Inputs_Calc!E:E)</f>
        <v>GRDB1ALSD</v>
      </c>
      <c r="D88" s="1394" t="s">
        <v>5669</v>
      </c>
      <c r="E88" s="1631">
        <f>_xlfn.XLOOKUP(A88,Jul_Inputs_Calc!P:P,Jul_Inputs_Calc!O:O)</f>
        <v>322</v>
      </c>
    </row>
    <row r="89" spans="1:5" x14ac:dyDescent="0.25">
      <c r="A89" s="1362" t="s">
        <v>4987</v>
      </c>
      <c r="B89" s="1397">
        <f>Jul_Inputs_Calc!$H$3</f>
        <v>45474</v>
      </c>
      <c r="C89" s="1394" t="str">
        <f>_xlfn.XLOOKUP(A89,Jul_Inputs_Calc!P:P,Jul_Inputs_Calc!E:E)</f>
        <v>GRDB1BL</v>
      </c>
      <c r="D89" s="1394" t="s">
        <v>5669</v>
      </c>
      <c r="E89" s="1631">
        <f>_xlfn.XLOOKUP(A89,Jul_Inputs_Calc!P:P,Jul_Inputs_Calc!O:O)</f>
        <v>322</v>
      </c>
    </row>
    <row r="90" spans="1:5" x14ac:dyDescent="0.25">
      <c r="A90" s="1362" t="s">
        <v>4988</v>
      </c>
      <c r="B90" s="1397">
        <f>Jul_Inputs_Calc!$H$3</f>
        <v>45474</v>
      </c>
      <c r="C90" s="1394" t="str">
        <f>_xlfn.XLOOKUP(A90,Jul_Inputs_Calc!P:P,Jul_Inputs_Calc!E:E)</f>
        <v>GRDB1BLSD</v>
      </c>
      <c r="D90" s="1394" t="s">
        <v>5669</v>
      </c>
      <c r="E90" s="1631">
        <f>_xlfn.XLOOKUP(A90,Jul_Inputs_Calc!P:P,Jul_Inputs_Calc!O:O)</f>
        <v>322</v>
      </c>
    </row>
    <row r="91" spans="1:5" x14ac:dyDescent="0.25">
      <c r="A91" s="1362" t="s">
        <v>4989</v>
      </c>
      <c r="B91" s="1397">
        <f>Jul_Inputs_Calc!$H$3</f>
        <v>45474</v>
      </c>
      <c r="C91" s="1394" t="str">
        <f>_xlfn.XLOOKUP(A91,Jul_Inputs_Calc!P:P,Jul_Inputs_Calc!E:E)</f>
        <v>GRDB2LSD</v>
      </c>
      <c r="D91" s="1394" t="s">
        <v>5669</v>
      </c>
      <c r="E91" s="1631">
        <f>_xlfn.XLOOKUP(A91,Jul_Inputs_Calc!P:P,Jul_Inputs_Calc!O:O)</f>
        <v>365</v>
      </c>
    </row>
    <row r="92" spans="1:5" x14ac:dyDescent="0.25">
      <c r="A92" s="1362" t="s">
        <v>4990</v>
      </c>
      <c r="B92" s="1397">
        <f>Jul_Inputs_Calc!$H$3</f>
        <v>45474</v>
      </c>
      <c r="C92" s="1394" t="str">
        <f>_xlfn.XLOOKUP(A92,Jul_Inputs_Calc!P:P,Jul_Inputs_Calc!E:E)</f>
        <v>GRDB3LSD</v>
      </c>
      <c r="D92" s="1394" t="s">
        <v>5669</v>
      </c>
      <c r="E92" s="1631">
        <f>_xlfn.XLOOKUP(A92,Jul_Inputs_Calc!P:P,Jul_Inputs_Calc!O:O)</f>
        <v>399</v>
      </c>
    </row>
    <row r="93" spans="1:5" x14ac:dyDescent="0.25">
      <c r="A93" s="1362" t="s">
        <v>4991</v>
      </c>
      <c r="B93" s="1397">
        <f>Jul_Inputs_Calc!$H$3</f>
        <v>45474</v>
      </c>
      <c r="C93" s="1394" t="str">
        <f>_xlfn.XLOOKUP(A93,Jul_Inputs_Calc!P:P,Jul_Inputs_Calc!E:E)</f>
        <v>GRDB4LSD</v>
      </c>
      <c r="D93" s="1394" t="s">
        <v>5669</v>
      </c>
      <c r="E93" s="1631">
        <f>_xlfn.XLOOKUP(A93,Jul_Inputs_Calc!P:P,Jul_Inputs_Calc!O:O)</f>
        <v>447</v>
      </c>
    </row>
    <row r="94" spans="1:5" x14ac:dyDescent="0.25">
      <c r="A94" s="1362" t="s">
        <v>5027</v>
      </c>
      <c r="B94" s="1397">
        <f>Jul_Inputs_Calc!$H$3</f>
        <v>45474</v>
      </c>
      <c r="C94" s="1394" t="str">
        <f>_xlfn.XLOOKUP(A94,Jul_Inputs_Calc!P:P,Jul_Inputs_Calc!E:E)</f>
        <v>GRWCL</v>
      </c>
      <c r="D94" s="1394" t="s">
        <v>5669</v>
      </c>
      <c r="E94" s="1631">
        <f>_xlfn.XLOOKUP(A94,Jul_Inputs_Calc!P:P,Jul_Inputs_Calc!O:O)</f>
        <v>1774</v>
      </c>
    </row>
    <row r="95" spans="1:5" x14ac:dyDescent="0.25">
      <c r="A95" s="1362" t="s">
        <v>5028</v>
      </c>
      <c r="B95" s="1397">
        <f>Jul_Inputs_Calc!$H$3</f>
        <v>45474</v>
      </c>
      <c r="C95" s="1394" t="str">
        <f>_xlfn.XLOOKUP(A95,Jul_Inputs_Calc!P:P,Jul_Inputs_Calc!E:E)</f>
        <v>GRWCLSD</v>
      </c>
      <c r="D95" s="1394" t="s">
        <v>5669</v>
      </c>
      <c r="E95" s="1631">
        <f>_xlfn.XLOOKUP(A95,Jul_Inputs_Calc!P:P,Jul_Inputs_Calc!O:O)</f>
        <v>1228</v>
      </c>
    </row>
    <row r="96" spans="1:5" x14ac:dyDescent="0.25">
      <c r="A96" s="1362" t="s">
        <v>5029</v>
      </c>
      <c r="B96" s="1397">
        <f>Jul_Inputs_Calc!$H$3</f>
        <v>45474</v>
      </c>
      <c r="C96" s="1638" t="str">
        <f>_xlfn.XLOOKUP(A96,Jul_Inputs_Calc!P:P,Jul_Inputs_Calc!E:E)</f>
        <v>GRWCHHL</v>
      </c>
      <c r="D96" s="1394" t="s">
        <v>5669</v>
      </c>
      <c r="E96" s="1631">
        <f>_xlfn.XLOOKUP(A96,Jul_Inputs_Calc!P:P,Jul_Inputs_Calc!O:O)</f>
        <v>1451</v>
      </c>
    </row>
    <row r="97" spans="1:5" x14ac:dyDescent="0.25">
      <c r="A97" s="1362" t="s">
        <v>5049</v>
      </c>
      <c r="B97" s="1397">
        <f>Jul_Inputs_Calc!$H$3</f>
        <v>45474</v>
      </c>
      <c r="C97" s="1638" t="str">
        <f>_xlfn.XLOOKUP(A97,Jul_Inputs_Calc!P:P,Jul_Inputs_Calc!E:E)</f>
        <v>GRWCNL</v>
      </c>
      <c r="D97" s="1394" t="s">
        <v>5669</v>
      </c>
      <c r="E97" s="1631">
        <f>_xlfn.XLOOKUP(A97,Jul_Inputs_Calc!P:P,Jul_Inputs_Calc!O:O)</f>
        <v>1774</v>
      </c>
    </row>
    <row r="98" spans="1:5" x14ac:dyDescent="0.25">
      <c r="A98" s="1362" t="s">
        <v>5050</v>
      </c>
      <c r="B98" s="1397">
        <f>Jul_Inputs_Calc!$H$3</f>
        <v>45474</v>
      </c>
      <c r="C98" s="1638" t="str">
        <f>_xlfn.XLOOKUP(A98,Jul_Inputs_Calc!P:P,Jul_Inputs_Calc!E:E)</f>
        <v>GRWCNLSD</v>
      </c>
      <c r="D98" s="1394" t="s">
        <v>5669</v>
      </c>
      <c r="E98" s="1631">
        <f>_xlfn.XLOOKUP(A98,Jul_Inputs_Calc!P:P,Jul_Inputs_Calc!O:O)</f>
        <v>1228</v>
      </c>
    </row>
    <row r="99" spans="1:5" x14ac:dyDescent="0.25">
      <c r="A99" s="1362" t="s">
        <v>5051</v>
      </c>
      <c r="B99" s="1397">
        <f>Jul_Inputs_Calc!$H$3</f>
        <v>45474</v>
      </c>
      <c r="C99" s="1638" t="str">
        <f>_xlfn.XLOOKUP(A99,Jul_Inputs_Calc!P:P,Jul_Inputs_Calc!E:E)</f>
        <v>GRWCNHL</v>
      </c>
      <c r="D99" s="1394" t="s">
        <v>5669</v>
      </c>
      <c r="E99" s="1631">
        <f>_xlfn.XLOOKUP(A99,Jul_Inputs_Calc!P:P,Jul_Inputs_Calc!O:O)</f>
        <v>1451</v>
      </c>
    </row>
    <row r="100" spans="1:5" x14ac:dyDescent="0.25">
      <c r="A100" s="1362" t="s">
        <v>5061</v>
      </c>
      <c r="B100" s="1397">
        <f>Jul_Inputs_Calc!$H$3</f>
        <v>45474</v>
      </c>
      <c r="C100" s="1638" t="str">
        <f>_xlfn.XLOOKUP(A100,Jul_Inputs_Calc!P:P,Jul_Inputs_Calc!E:E)</f>
        <v>GSEL</v>
      </c>
      <c r="D100" s="1394" t="s">
        <v>5669</v>
      </c>
      <c r="E100" s="1631">
        <f>_xlfn.XLOOKUP(A100,Jul_Inputs_Calc!P:P,Jul_Inputs_Calc!O:O)</f>
        <v>447</v>
      </c>
    </row>
    <row r="101" spans="1:5" x14ac:dyDescent="0.25">
      <c r="A101" s="1362" t="s">
        <v>5062</v>
      </c>
      <c r="B101" s="1397">
        <f>Jul_Inputs_Calc!$H$3</f>
        <v>45474</v>
      </c>
      <c r="C101" s="1638" t="str">
        <f>_xlfn.XLOOKUP(A101,Jul_Inputs_Calc!P:P,Jul_Inputs_Calc!E:E)</f>
        <v>GSELSD</v>
      </c>
      <c r="D101" s="1394" t="s">
        <v>5669</v>
      </c>
      <c r="E101" s="1631">
        <f>_xlfn.XLOOKUP(A101,Jul_Inputs_Calc!P:P,Jul_Inputs_Calc!O:O)</f>
        <v>322</v>
      </c>
    </row>
    <row r="102" spans="1:5" x14ac:dyDescent="0.25">
      <c r="A102" s="1362" t="s">
        <v>5063</v>
      </c>
      <c r="B102" s="1397">
        <f>Jul_Inputs_Calc!$H$3</f>
        <v>45474</v>
      </c>
      <c r="C102" s="1638" t="str">
        <f>_xlfn.XLOOKUP(A102,Jul_Inputs_Calc!P:P,Jul_Inputs_Calc!E:E)</f>
        <v>GSDB1AL</v>
      </c>
      <c r="D102" s="1394" t="s">
        <v>5669</v>
      </c>
      <c r="E102" s="1631">
        <f>_xlfn.XLOOKUP(A102,Jul_Inputs_Calc!P:P,Jul_Inputs_Calc!O:O)</f>
        <v>322</v>
      </c>
    </row>
    <row r="103" spans="1:5" x14ac:dyDescent="0.25">
      <c r="A103" s="1362" t="s">
        <v>5064</v>
      </c>
      <c r="B103" s="1397">
        <f>Jul_Inputs_Calc!$H$3</f>
        <v>45474</v>
      </c>
      <c r="C103" s="1638" t="str">
        <f>_xlfn.XLOOKUP(A103,Jul_Inputs_Calc!P:P,Jul_Inputs_Calc!E:E)</f>
        <v>GSDB1ALSD</v>
      </c>
      <c r="D103" s="1394" t="s">
        <v>5669</v>
      </c>
      <c r="E103" s="1631">
        <f>_xlfn.XLOOKUP(A103,Jul_Inputs_Calc!P:P,Jul_Inputs_Calc!O:O)</f>
        <v>322</v>
      </c>
    </row>
    <row r="104" spans="1:5" x14ac:dyDescent="0.25">
      <c r="A104" s="1362" t="s">
        <v>5065</v>
      </c>
      <c r="B104" s="1397">
        <f>Jul_Inputs_Calc!$H$3</f>
        <v>45474</v>
      </c>
      <c r="C104" s="1394" t="str">
        <f>_xlfn.XLOOKUP(A104,Jul_Inputs_Calc!P:P,Jul_Inputs_Calc!E:E)</f>
        <v>GSDB1BL</v>
      </c>
      <c r="D104" s="1394" t="s">
        <v>5669</v>
      </c>
      <c r="E104" s="1631">
        <f>_xlfn.XLOOKUP(A104,Jul_Inputs_Calc!P:P,Jul_Inputs_Calc!O:O)</f>
        <v>322</v>
      </c>
    </row>
    <row r="105" spans="1:5" x14ac:dyDescent="0.25">
      <c r="A105" s="1362" t="s">
        <v>5066</v>
      </c>
      <c r="B105" s="1397">
        <f>Jul_Inputs_Calc!$H$3</f>
        <v>45474</v>
      </c>
      <c r="C105" s="1394" t="str">
        <f>_xlfn.XLOOKUP(A105,Jul_Inputs_Calc!P:P,Jul_Inputs_Calc!E:E)</f>
        <v>GSDB1BLSD</v>
      </c>
      <c r="D105" s="1394" t="s">
        <v>5669</v>
      </c>
      <c r="E105" s="1631">
        <f>_xlfn.XLOOKUP(A105,Jul_Inputs_Calc!P:P,Jul_Inputs_Calc!O:O)</f>
        <v>322</v>
      </c>
    </row>
    <row r="106" spans="1:5" x14ac:dyDescent="0.25">
      <c r="A106" s="1362" t="s">
        <v>5067</v>
      </c>
      <c r="B106" s="1397">
        <f>Jul_Inputs_Calc!$H$3</f>
        <v>45474</v>
      </c>
      <c r="C106" s="1394" t="str">
        <f>_xlfn.XLOOKUP(A106,Jul_Inputs_Calc!P:P,Jul_Inputs_Calc!E:E)</f>
        <v>GSDB2L</v>
      </c>
      <c r="D106" s="1394" t="s">
        <v>5669</v>
      </c>
      <c r="E106" s="1631">
        <f>_xlfn.XLOOKUP(A106,Jul_Inputs_Calc!P:P,Jul_Inputs_Calc!O:O)</f>
        <v>365</v>
      </c>
    </row>
    <row r="107" spans="1:5" x14ac:dyDescent="0.25">
      <c r="A107" s="1362" t="s">
        <v>5068</v>
      </c>
      <c r="B107" s="1397">
        <f>Jul_Inputs_Calc!$H$3</f>
        <v>45474</v>
      </c>
      <c r="C107" s="1394" t="str">
        <f>_xlfn.XLOOKUP(A107,Jul_Inputs_Calc!P:P,Jul_Inputs_Calc!E:E)</f>
        <v>GSDB2LSD</v>
      </c>
      <c r="D107" s="1394" t="s">
        <v>5669</v>
      </c>
      <c r="E107" s="1631">
        <f>_xlfn.XLOOKUP(A107,Jul_Inputs_Calc!P:P,Jul_Inputs_Calc!O:O)</f>
        <v>365</v>
      </c>
    </row>
    <row r="108" spans="1:5" x14ac:dyDescent="0.25">
      <c r="A108" s="1362" t="s">
        <v>5069</v>
      </c>
      <c r="B108" s="1397">
        <f>Jul_Inputs_Calc!$H$3</f>
        <v>45474</v>
      </c>
      <c r="C108" s="1394" t="str">
        <f>_xlfn.XLOOKUP(A108,Jul_Inputs_Calc!P:P,Jul_Inputs_Calc!E:E)</f>
        <v>GSDB3L</v>
      </c>
      <c r="D108" s="1394" t="s">
        <v>5669</v>
      </c>
      <c r="E108" s="1631">
        <f>_xlfn.XLOOKUP(A108,Jul_Inputs_Calc!P:P,Jul_Inputs_Calc!O:O)</f>
        <v>399</v>
      </c>
    </row>
    <row r="109" spans="1:5" x14ac:dyDescent="0.25">
      <c r="A109" s="1362" t="s">
        <v>5070</v>
      </c>
      <c r="B109" s="1397">
        <f>Jul_Inputs_Calc!$H$3</f>
        <v>45474</v>
      </c>
      <c r="C109" s="1394" t="str">
        <f>_xlfn.XLOOKUP(A109,Jul_Inputs_Calc!P:P,Jul_Inputs_Calc!E:E)</f>
        <v>GSDB3LSD</v>
      </c>
      <c r="D109" s="1394" t="s">
        <v>5669</v>
      </c>
      <c r="E109" s="1631">
        <f>_xlfn.XLOOKUP(A109,Jul_Inputs_Calc!P:P,Jul_Inputs_Calc!O:O)</f>
        <v>399</v>
      </c>
    </row>
    <row r="110" spans="1:5" x14ac:dyDescent="0.25">
      <c r="A110" s="1362" t="s">
        <v>5071</v>
      </c>
      <c r="B110" s="1397">
        <f>Jul_Inputs_Calc!$H$3</f>
        <v>45474</v>
      </c>
      <c r="C110" s="1394" t="str">
        <f>_xlfn.XLOOKUP(A110,Jul_Inputs_Calc!P:P,Jul_Inputs_Calc!E:E)</f>
        <v>GSDB4L</v>
      </c>
      <c r="D110" s="1394" t="s">
        <v>5669</v>
      </c>
      <c r="E110" s="1631">
        <f>_xlfn.XLOOKUP(A110,Jul_Inputs_Calc!P:P,Jul_Inputs_Calc!O:O)</f>
        <v>447</v>
      </c>
    </row>
    <row r="111" spans="1:5" x14ac:dyDescent="0.25">
      <c r="A111" s="1362" t="s">
        <v>5072</v>
      </c>
      <c r="B111" s="1397">
        <f>Jul_Inputs_Calc!$H$3</f>
        <v>45474</v>
      </c>
      <c r="C111" s="1394" t="str">
        <f>_xlfn.XLOOKUP(A111,Jul_Inputs_Calc!P:P,Jul_Inputs_Calc!E:E)</f>
        <v>GSDB4LSD</v>
      </c>
      <c r="D111" s="1394" t="s">
        <v>5669</v>
      </c>
      <c r="E111" s="1631">
        <f>_xlfn.XLOOKUP(A111,Jul_Inputs_Calc!P:P,Jul_Inputs_Calc!O:O)</f>
        <v>447</v>
      </c>
    </row>
    <row r="112" spans="1:5" x14ac:dyDescent="0.25">
      <c r="A112" s="1362" t="s">
        <v>5073</v>
      </c>
      <c r="B112" s="1397">
        <f>Jul_Inputs_Calc!$H$3</f>
        <v>45474</v>
      </c>
      <c r="C112" s="1394" t="str">
        <f>_xlfn.XLOOKUP(A112,Jul_Inputs_Calc!P:P,Jul_Inputs_Calc!E:E)</f>
        <v>GSQL</v>
      </c>
      <c r="D112" s="1394" t="s">
        <v>5669</v>
      </c>
      <c r="E112" s="1631">
        <f>_xlfn.XLOOKUP(A112,Jul_Inputs_Calc!P:P,Jul_Inputs_Calc!O:O)</f>
        <v>447</v>
      </c>
    </row>
    <row r="113" spans="1:5" x14ac:dyDescent="0.25">
      <c r="A113" s="1362" t="s">
        <v>5074</v>
      </c>
      <c r="B113" s="1397">
        <f>Jul_Inputs_Calc!$H$3</f>
        <v>45474</v>
      </c>
      <c r="C113" s="1394" t="str">
        <f>_xlfn.XLOOKUP(A113,Jul_Inputs_Calc!P:P,Jul_Inputs_Calc!E:E)</f>
        <v>GSQLSD</v>
      </c>
      <c r="D113" s="1394" t="s">
        <v>5669</v>
      </c>
      <c r="E113" s="1631">
        <f>_xlfn.XLOOKUP(A113,Jul_Inputs_Calc!P:P,Jul_Inputs_Calc!O:O)</f>
        <v>322</v>
      </c>
    </row>
    <row r="114" spans="1:5" x14ac:dyDescent="0.25">
      <c r="A114" s="1362" t="s">
        <v>5079</v>
      </c>
      <c r="B114" s="1397">
        <f>Jul_Inputs_Calc!$H$3</f>
        <v>45474</v>
      </c>
      <c r="C114" s="1394" t="str">
        <f>_xlfn.XLOOKUP(A114,Jul_Inputs_Calc!P:P,Jul_Inputs_Calc!E:E)</f>
        <v>GSRCL</v>
      </c>
      <c r="D114" s="1394" t="s">
        <v>5669</v>
      </c>
      <c r="E114" s="1631">
        <f>_xlfn.XLOOKUP(A114,Jul_Inputs_Calc!P:P,Jul_Inputs_Calc!O:O)</f>
        <v>447</v>
      </c>
    </row>
    <row r="115" spans="1:5" x14ac:dyDescent="0.25">
      <c r="A115" s="1362" t="s">
        <v>5080</v>
      </c>
      <c r="B115" s="1397">
        <f>Jul_Inputs_Calc!$H$3</f>
        <v>45474</v>
      </c>
      <c r="C115" s="1394" t="str">
        <f>_xlfn.XLOOKUP(A115,Jul_Inputs_Calc!P:P,Jul_Inputs_Calc!E:E)</f>
        <v>GSRCLSD</v>
      </c>
      <c r="D115" s="1394" t="s">
        <v>5669</v>
      </c>
      <c r="E115" s="1631">
        <f>_xlfn.XLOOKUP(A115,Jul_Inputs_Calc!P:P,Jul_Inputs_Calc!O:O)</f>
        <v>322</v>
      </c>
    </row>
    <row r="116" spans="1:5" x14ac:dyDescent="0.25">
      <c r="A116" s="1362" t="s">
        <v>5157</v>
      </c>
      <c r="B116" s="1637">
        <f>Jul_Inputs_Calc!$H$3</f>
        <v>45474</v>
      </c>
      <c r="C116" s="1638" t="str">
        <f>_xlfn.XLOOKUP(A116,Jul_Inputs_Calc!P:P,Jul_Inputs_Calc!E:E)</f>
        <v>GSWCL</v>
      </c>
      <c r="D116" s="1638" t="s">
        <v>5669</v>
      </c>
      <c r="E116" s="1639">
        <f>_xlfn.XLOOKUP(A116,Jul_Inputs_Calc!P:P,Jul_Inputs_Calc!O:O)</f>
        <v>1774</v>
      </c>
    </row>
    <row r="117" spans="1:5" x14ac:dyDescent="0.25">
      <c r="A117" s="1362" t="s">
        <v>5158</v>
      </c>
      <c r="B117" s="1397">
        <f>Jul_Inputs_Calc!$H$3</f>
        <v>45474</v>
      </c>
      <c r="C117" s="1394" t="str">
        <f>_xlfn.XLOOKUP(A117,Jul_Inputs_Calc!P:P,Jul_Inputs_Calc!E:E)</f>
        <v>GSWCLSD</v>
      </c>
      <c r="D117" s="1394" t="s">
        <v>5669</v>
      </c>
      <c r="E117" s="1631">
        <f>_xlfn.XLOOKUP(A117,Jul_Inputs_Calc!P:P,Jul_Inputs_Calc!O:O)</f>
        <v>1228</v>
      </c>
    </row>
    <row r="118" spans="1:5" x14ac:dyDescent="0.25">
      <c r="A118" s="1362" t="s">
        <v>5159</v>
      </c>
      <c r="B118" s="1397">
        <f>Jul_Inputs_Calc!$H$3</f>
        <v>45474</v>
      </c>
      <c r="C118" s="1394" t="str">
        <f>_xlfn.XLOOKUP(A118,Jul_Inputs_Calc!P:P,Jul_Inputs_Calc!E:E)</f>
        <v>GSWCLSL</v>
      </c>
      <c r="D118" s="1394" t="s">
        <v>5669</v>
      </c>
      <c r="E118" s="1631">
        <f>_xlfn.XLOOKUP(A118,Jul_Inputs_Calc!P:P,Jul_Inputs_Calc!O:O)</f>
        <v>1404</v>
      </c>
    </row>
    <row r="119" spans="1:5" x14ac:dyDescent="0.25">
      <c r="A119" s="1362" t="s">
        <v>5160</v>
      </c>
      <c r="B119" s="1397">
        <f>Jul_Inputs_Calc!$H$3</f>
        <v>45474</v>
      </c>
      <c r="C119" s="1394" t="str">
        <f>_xlfn.XLOOKUP(A119,Jul_Inputs_Calc!P:P,Jul_Inputs_Calc!E:E)</f>
        <v>GSWCLSLSD</v>
      </c>
      <c r="D119" s="1394" t="s">
        <v>5669</v>
      </c>
      <c r="E119" s="1631">
        <f>_xlfn.XLOOKUP(A119,Jul_Inputs_Calc!P:P,Jul_Inputs_Calc!O:O)</f>
        <v>1203</v>
      </c>
    </row>
    <row r="120" spans="1:5" x14ac:dyDescent="0.25">
      <c r="A120" s="1362" t="s">
        <v>5161</v>
      </c>
      <c r="B120" s="1397">
        <f>Jul_Inputs_Calc!$H$3</f>
        <v>45474</v>
      </c>
      <c r="C120" s="1394" t="str">
        <f>_xlfn.XLOOKUP(A120,Jul_Inputs_Calc!P:P,Jul_Inputs_Calc!E:E)</f>
        <v>GSWCCCL</v>
      </c>
      <c r="D120" s="1394" t="s">
        <v>5669</v>
      </c>
      <c r="E120" s="1631">
        <f>_xlfn.XLOOKUP(A120,Jul_Inputs_Calc!P:P,Jul_Inputs_Calc!O:O)</f>
        <v>4758</v>
      </c>
    </row>
    <row r="121" spans="1:5" x14ac:dyDescent="0.25">
      <c r="A121" s="1362" t="s">
        <v>5162</v>
      </c>
      <c r="B121" s="1397">
        <f>Jul_Inputs_Calc!$H$3</f>
        <v>45474</v>
      </c>
      <c r="C121" s="1394" t="str">
        <f>_xlfn.XLOOKUP(A121,Jul_Inputs_Calc!P:P,Jul_Inputs_Calc!E:E)</f>
        <v>GSWCCCLSD</v>
      </c>
      <c r="D121" s="1394" t="s">
        <v>5669</v>
      </c>
      <c r="E121" s="1631">
        <f>_xlfn.XLOOKUP(A121,Jul_Inputs_Calc!P:P,Jul_Inputs_Calc!O:O)</f>
        <v>4485</v>
      </c>
    </row>
    <row r="122" spans="1:5" x14ac:dyDescent="0.25">
      <c r="A122" s="1362" t="s">
        <v>5163</v>
      </c>
      <c r="B122" s="1397">
        <f>Jul_Inputs_Calc!$H$3</f>
        <v>45474</v>
      </c>
      <c r="C122" s="1394" t="str">
        <f>_xlfn.XLOOKUP(A122,Jul_Inputs_Calc!P:P,Jul_Inputs_Calc!E:E)</f>
        <v>GSWCHHL</v>
      </c>
      <c r="D122" s="1394" t="s">
        <v>5669</v>
      </c>
      <c r="E122" s="1631">
        <f>_xlfn.XLOOKUP(A122,Jul_Inputs_Calc!P:P,Jul_Inputs_Calc!O:O)</f>
        <v>1451</v>
      </c>
    </row>
    <row r="123" spans="1:5" x14ac:dyDescent="0.25">
      <c r="A123" s="1362" t="s">
        <v>5164</v>
      </c>
      <c r="B123" s="1397">
        <f>Jul_Inputs_Calc!$H$3</f>
        <v>45474</v>
      </c>
      <c r="C123" s="1394" t="str">
        <f>_xlfn.XLOOKUP(A123,Jul_Inputs_Calc!P:P,Jul_Inputs_Calc!E:E)</f>
        <v>GSWCICL</v>
      </c>
      <c r="D123" s="1394" t="s">
        <v>5669</v>
      </c>
      <c r="E123" s="1631">
        <f>_xlfn.XLOOKUP(A123,Jul_Inputs_Calc!P:P,Jul_Inputs_Calc!O:O)</f>
        <v>7112</v>
      </c>
    </row>
    <row r="124" spans="1:5" x14ac:dyDescent="0.25">
      <c r="A124" s="1362" t="s">
        <v>5165</v>
      </c>
      <c r="B124" s="1397">
        <f>Jul_Inputs_Calc!$H$3</f>
        <v>45474</v>
      </c>
      <c r="C124" s="1394" t="str">
        <f>_xlfn.XLOOKUP(A124,Jul_Inputs_Calc!P:P,Jul_Inputs_Calc!E:E)</f>
        <v>GSWCICLSD</v>
      </c>
      <c r="D124" s="1394" t="s">
        <v>5669</v>
      </c>
      <c r="E124" s="1631">
        <f>_xlfn.XLOOKUP(A124,Jul_Inputs_Calc!P:P,Jul_Inputs_Calc!O:O)</f>
        <v>6623</v>
      </c>
    </row>
    <row r="125" spans="1:5" x14ac:dyDescent="0.25">
      <c r="A125" s="1362" t="s">
        <v>5166</v>
      </c>
      <c r="B125" s="1397">
        <f>Jul_Inputs_Calc!$H$3</f>
        <v>45474</v>
      </c>
      <c r="C125" s="1394" t="str">
        <f>_xlfn.XLOOKUP(A125,Jul_Inputs_Calc!P:P,Jul_Inputs_Calc!E:E)</f>
        <v>GSWCRL</v>
      </c>
      <c r="D125" s="1394" t="s">
        <v>5669</v>
      </c>
      <c r="E125" s="1631">
        <f>_xlfn.XLOOKUP(A125,Jul_Inputs_Calc!P:P,Jul_Inputs_Calc!O:O)</f>
        <v>1485</v>
      </c>
    </row>
    <row r="126" spans="1:5" x14ac:dyDescent="0.25">
      <c r="A126" s="1362" t="s">
        <v>5167</v>
      </c>
      <c r="B126" s="1397">
        <f>Jul_Inputs_Calc!$H$3</f>
        <v>45474</v>
      </c>
      <c r="C126" s="1394" t="str">
        <f>_xlfn.XLOOKUP(A126,Jul_Inputs_Calc!P:P,Jul_Inputs_Calc!E:E)</f>
        <v>GSWCRLSD</v>
      </c>
      <c r="D126" s="1394" t="s">
        <v>5669</v>
      </c>
      <c r="E126" s="1631">
        <f>_xlfn.XLOOKUP(A126,Jul_Inputs_Calc!P:P,Jul_Inputs_Calc!O:O)</f>
        <v>1287</v>
      </c>
    </row>
    <row r="127" spans="1:5" x14ac:dyDescent="0.25">
      <c r="A127" s="1362" t="s">
        <v>5208</v>
      </c>
      <c r="B127" s="1397">
        <f>Jul_Inputs_Calc!$H$3</f>
        <v>45474</v>
      </c>
      <c r="C127" s="1394" t="str">
        <f>_xlfn.XLOOKUP(A127,Jul_Inputs_Calc!P:P,Jul_Inputs_Calc!E:E)</f>
        <v>GSWCNL</v>
      </c>
      <c r="D127" s="1394" t="s">
        <v>5669</v>
      </c>
      <c r="E127" s="1631">
        <f>_xlfn.XLOOKUP(A127,Jul_Inputs_Calc!P:P,Jul_Inputs_Calc!O:O)</f>
        <v>1774</v>
      </c>
    </row>
    <row r="128" spans="1:5" x14ac:dyDescent="0.25">
      <c r="A128" s="1362" t="s">
        <v>5209</v>
      </c>
      <c r="B128" s="1397">
        <f>Jul_Inputs_Calc!$H$3</f>
        <v>45474</v>
      </c>
      <c r="C128" s="1394" t="str">
        <f>_xlfn.XLOOKUP(A128,Jul_Inputs_Calc!P:P,Jul_Inputs_Calc!E:E)</f>
        <v>GSWCNLSD</v>
      </c>
      <c r="D128" s="1394" t="s">
        <v>5669</v>
      </c>
      <c r="E128" s="1631">
        <f>_xlfn.XLOOKUP(A128,Jul_Inputs_Calc!P:P,Jul_Inputs_Calc!O:O)</f>
        <v>1228</v>
      </c>
    </row>
    <row r="129" spans="1:5" x14ac:dyDescent="0.25">
      <c r="A129" s="1362" t="s">
        <v>5210</v>
      </c>
      <c r="B129" s="1397">
        <f>Jul_Inputs_Calc!$H$3</f>
        <v>45474</v>
      </c>
      <c r="C129" s="1394" t="str">
        <f>_xlfn.XLOOKUP(A129,Jul_Inputs_Calc!P:P,Jul_Inputs_Calc!E:E)</f>
        <v>GSWCNLL</v>
      </c>
      <c r="D129" s="1394" t="s">
        <v>5669</v>
      </c>
      <c r="E129" s="1631">
        <f>_xlfn.XLOOKUP(A129,Jul_Inputs_Calc!P:P,Jul_Inputs_Calc!O:O)</f>
        <v>1404</v>
      </c>
    </row>
    <row r="130" spans="1:5" x14ac:dyDescent="0.25">
      <c r="A130" s="1362" t="s">
        <v>5211</v>
      </c>
      <c r="B130" s="1397">
        <f>Jul_Inputs_Calc!$H$3</f>
        <v>45474</v>
      </c>
      <c r="C130" s="1394" t="str">
        <f>_xlfn.XLOOKUP(A130,Jul_Inputs_Calc!P:P,Jul_Inputs_Calc!E:E)</f>
        <v>GSWCNLLSD</v>
      </c>
      <c r="D130" s="1394" t="s">
        <v>5669</v>
      </c>
      <c r="E130" s="1631">
        <f>_xlfn.XLOOKUP(A130,Jul_Inputs_Calc!P:P,Jul_Inputs_Calc!O:O)</f>
        <v>1203</v>
      </c>
    </row>
    <row r="131" spans="1:5" x14ac:dyDescent="0.25">
      <c r="A131" s="1362" t="s">
        <v>5212</v>
      </c>
      <c r="B131" s="1397">
        <f>Jul_Inputs_Calc!$H$3</f>
        <v>45474</v>
      </c>
      <c r="C131" s="1394" t="str">
        <f>_xlfn.XLOOKUP(A131,Jul_Inputs_Calc!P:P,Jul_Inputs_Calc!E:E)</f>
        <v>GSWCNCL</v>
      </c>
      <c r="D131" s="1394" t="s">
        <v>5669</v>
      </c>
      <c r="E131" s="1631">
        <f>_xlfn.XLOOKUP(A131,Jul_Inputs_Calc!P:P,Jul_Inputs_Calc!O:O)</f>
        <v>4758</v>
      </c>
    </row>
    <row r="132" spans="1:5" x14ac:dyDescent="0.25">
      <c r="A132" s="1362" t="s">
        <v>5213</v>
      </c>
      <c r="B132" s="1397">
        <f>Jul_Inputs_Calc!$H$3</f>
        <v>45474</v>
      </c>
      <c r="C132" s="1394" t="str">
        <f>_xlfn.XLOOKUP(A132,Jul_Inputs_Calc!P:P,Jul_Inputs_Calc!E:E)</f>
        <v>GSWCNCLSD</v>
      </c>
      <c r="D132" s="1394" t="s">
        <v>5669</v>
      </c>
      <c r="E132" s="1631">
        <f>_xlfn.XLOOKUP(A132,Jul_Inputs_Calc!P:P,Jul_Inputs_Calc!O:O)</f>
        <v>4485</v>
      </c>
    </row>
    <row r="133" spans="1:5" x14ac:dyDescent="0.25">
      <c r="A133" s="1362" t="s">
        <v>5214</v>
      </c>
      <c r="B133" s="1397">
        <f>Jul_Inputs_Calc!$H$3</f>
        <v>45474</v>
      </c>
      <c r="C133" s="1394" t="str">
        <f>_xlfn.XLOOKUP(A133,Jul_Inputs_Calc!P:P,Jul_Inputs_Calc!E:E)</f>
        <v>GSWCNHL</v>
      </c>
      <c r="D133" s="1394" t="s">
        <v>5669</v>
      </c>
      <c r="E133" s="1631">
        <f>_xlfn.XLOOKUP(A133,Jul_Inputs_Calc!P:P,Jul_Inputs_Calc!O:O)</f>
        <v>1451</v>
      </c>
    </row>
    <row r="134" spans="1:5" x14ac:dyDescent="0.25">
      <c r="A134" s="1362" t="s">
        <v>5215</v>
      </c>
      <c r="B134" s="1397">
        <f>Jul_Inputs_Calc!$H$3</f>
        <v>45474</v>
      </c>
      <c r="C134" s="1394" t="str">
        <f>_xlfn.XLOOKUP(A134,Jul_Inputs_Calc!P:P,Jul_Inputs_Calc!E:E)</f>
        <v>GSWCNIL</v>
      </c>
      <c r="D134" s="1394" t="s">
        <v>5669</v>
      </c>
      <c r="E134" s="1631">
        <f>_xlfn.XLOOKUP(A134,Jul_Inputs_Calc!P:P,Jul_Inputs_Calc!O:O)</f>
        <v>7112</v>
      </c>
    </row>
    <row r="135" spans="1:5" x14ac:dyDescent="0.25">
      <c r="A135" s="1362" t="s">
        <v>5216</v>
      </c>
      <c r="B135" s="1397">
        <f>Jul_Inputs_Calc!$H$3</f>
        <v>45474</v>
      </c>
      <c r="C135" s="1394" t="str">
        <f>_xlfn.XLOOKUP(A135,Jul_Inputs_Calc!P:P,Jul_Inputs_Calc!E:E)</f>
        <v>GSWCNILSD</v>
      </c>
      <c r="D135" s="1394" t="s">
        <v>5669</v>
      </c>
      <c r="E135" s="1631">
        <f>_xlfn.XLOOKUP(A135,Jul_Inputs_Calc!P:P,Jul_Inputs_Calc!O:O)</f>
        <v>6623</v>
      </c>
    </row>
    <row r="136" spans="1:5" x14ac:dyDescent="0.25">
      <c r="A136" s="1362" t="s">
        <v>5217</v>
      </c>
      <c r="B136" s="1397">
        <f>Jul_Inputs_Calc!$H$3</f>
        <v>45474</v>
      </c>
      <c r="C136" s="1394" t="str">
        <f>_xlfn.XLOOKUP(A136,Jul_Inputs_Calc!P:P,Jul_Inputs_Calc!E:E)</f>
        <v>GSWCNRL</v>
      </c>
      <c r="D136" s="1394" t="s">
        <v>5669</v>
      </c>
      <c r="E136" s="1631">
        <f>_xlfn.XLOOKUP(A136,Jul_Inputs_Calc!P:P,Jul_Inputs_Calc!O:O)</f>
        <v>1485</v>
      </c>
    </row>
    <row r="137" spans="1:5" x14ac:dyDescent="0.25">
      <c r="A137" s="1362" t="s">
        <v>5218</v>
      </c>
      <c r="B137" s="1397">
        <f>Jul_Inputs_Calc!$H$3</f>
        <v>45474</v>
      </c>
      <c r="C137" s="1394" t="str">
        <f>_xlfn.XLOOKUP(A137,Jul_Inputs_Calc!P:P,Jul_Inputs_Calc!E:E)</f>
        <v>GSWCNRLSD</v>
      </c>
      <c r="D137" s="1394" t="s">
        <v>5669</v>
      </c>
      <c r="E137" s="1631">
        <f>_xlfn.XLOOKUP(A137,Jul_Inputs_Calc!P:P,Jul_Inputs_Calc!O:O)</f>
        <v>1287</v>
      </c>
    </row>
    <row r="138" spans="1:5" x14ac:dyDescent="0.25">
      <c r="A138" s="1362" t="s">
        <v>4413</v>
      </c>
      <c r="B138" s="1397">
        <f>Jul_Inputs_Calc!$H$3</f>
        <v>45474</v>
      </c>
      <c r="C138" s="1394" t="str">
        <f>_xlfn.XLOOKUP(A138,Jul_Inputs_Calc!P:P,Jul_Inputs_Calc!E:E)</f>
        <v>GPIBSD</v>
      </c>
      <c r="D138" s="1394" t="s">
        <v>5669</v>
      </c>
      <c r="E138" s="1631">
        <f>_xlfn.XLOOKUP(A138,Jul_Inputs_Calc!P:P,Jul_Inputs_Calc!O:O)</f>
        <v>3985.9</v>
      </c>
    </row>
    <row r="139" spans="1:5" x14ac:dyDescent="0.25">
      <c r="A139" s="1362" t="s">
        <v>4415</v>
      </c>
      <c r="B139" s="1397">
        <f>Jul_Inputs_Calc!$H$3</f>
        <v>45474</v>
      </c>
      <c r="C139" s="1394" t="str">
        <f>_xlfn.XLOOKUP(A139,Jul_Inputs_Calc!P:P,Jul_Inputs_Calc!E:E)</f>
        <v>GPIRDSD</v>
      </c>
      <c r="D139" s="1394" t="s">
        <v>5669</v>
      </c>
      <c r="E139" s="1631">
        <f>_xlfn.XLOOKUP(A139,Jul_Inputs_Calc!P:P,Jul_Inputs_Calc!O:O)</f>
        <v>1179.8</v>
      </c>
    </row>
    <row r="140" spans="1:5" x14ac:dyDescent="0.25">
      <c r="A140" s="1362" t="s">
        <v>4417</v>
      </c>
      <c r="B140" s="1397">
        <f>Jul_Inputs_Calc!$H$3</f>
        <v>45474</v>
      </c>
      <c r="C140" s="1394" t="str">
        <f>_xlfn.XLOOKUP(A140,Jul_Inputs_Calc!P:P,Jul_Inputs_Calc!E:E)</f>
        <v>GPIHHSD</v>
      </c>
      <c r="D140" s="1394" t="s">
        <v>5669</v>
      </c>
      <c r="E140" s="1631">
        <f>_xlfn.XLOOKUP(A140,Jul_Inputs_Calc!P:P,Jul_Inputs_Calc!O:O)</f>
        <v>2133.75</v>
      </c>
    </row>
    <row r="141" spans="1:5" x14ac:dyDescent="0.25">
      <c r="A141" s="1362" t="s">
        <v>4418</v>
      </c>
      <c r="B141" s="1397">
        <f>Jul_Inputs_Calc!$H$3</f>
        <v>45474</v>
      </c>
      <c r="C141" s="1394" t="str">
        <f>_xlfn.XLOOKUP(A141,Jul_Inputs_Calc!P:P,Jul_Inputs_Calc!E:E)</f>
        <v>GPICV</v>
      </c>
      <c r="D141" s="1394" t="s">
        <v>5669</v>
      </c>
      <c r="E141" s="1631">
        <f>_xlfn.XLOOKUP(A141,Jul_Inputs_Calc!P:P,Jul_Inputs_Calc!O:O)</f>
        <v>2510.5500000000002</v>
      </c>
    </row>
    <row r="142" spans="1:5" x14ac:dyDescent="0.25">
      <c r="A142" s="1362" t="s">
        <v>4419</v>
      </c>
      <c r="B142" s="1397">
        <f>Jul_Inputs_Calc!$H$3</f>
        <v>45474</v>
      </c>
      <c r="C142" s="1394" t="str">
        <f>_xlfn.XLOOKUP(A142,Jul_Inputs_Calc!P:P,Jul_Inputs_Calc!E:E)</f>
        <v>GPICVSD</v>
      </c>
      <c r="D142" s="1394" t="s">
        <v>5669</v>
      </c>
      <c r="E142" s="1631">
        <f>_xlfn.XLOOKUP(A142,Jul_Inputs_Calc!P:P,Jul_Inputs_Calc!O:O)</f>
        <v>2121.5500000000002</v>
      </c>
    </row>
    <row r="143" spans="1:5" x14ac:dyDescent="0.25">
      <c r="A143" s="1362" t="s">
        <v>4420</v>
      </c>
      <c r="B143" s="1397">
        <f>Jul_Inputs_Calc!$H$3</f>
        <v>45474</v>
      </c>
      <c r="C143" s="1394" t="str">
        <f>_xlfn.XLOOKUP(A143,Jul_Inputs_Calc!P:P,Jul_Inputs_Calc!E:E)</f>
        <v>GPICVIC</v>
      </c>
      <c r="D143" s="1394" t="s">
        <v>5669</v>
      </c>
      <c r="E143" s="1631">
        <f>_xlfn.XLOOKUP(A143,Jul_Inputs_Calc!P:P,Jul_Inputs_Calc!O:O)</f>
        <v>6321.1</v>
      </c>
    </row>
    <row r="144" spans="1:5" x14ac:dyDescent="0.25">
      <c r="A144" s="1362" t="s">
        <v>4421</v>
      </c>
      <c r="B144" s="1397">
        <f>Jul_Inputs_Calc!$H$3</f>
        <v>45474</v>
      </c>
      <c r="C144" s="1394" t="str">
        <f>_xlfn.XLOOKUP(A144,Jul_Inputs_Calc!P:P,Jul_Inputs_Calc!E:E)</f>
        <v>GPICVICSD</v>
      </c>
      <c r="D144" s="1394" t="s">
        <v>5669</v>
      </c>
      <c r="E144" s="1631">
        <f>_xlfn.XLOOKUP(A144,Jul_Inputs_Calc!P:P,Jul_Inputs_Calc!O:O)</f>
        <v>5885.75</v>
      </c>
    </row>
    <row r="145" spans="1:5" x14ac:dyDescent="0.25">
      <c r="A145" s="1362" t="s">
        <v>4424</v>
      </c>
      <c r="B145" s="1397">
        <f>Jul_Inputs_Calc!$H$3</f>
        <v>45474</v>
      </c>
      <c r="C145" s="1394" t="str">
        <f>_xlfn.XLOOKUP(A145,Jul_Inputs_Calc!P:P,Jul_Inputs_Calc!E:E)</f>
        <v>GPIQ</v>
      </c>
      <c r="D145" s="1394" t="s">
        <v>5669</v>
      </c>
      <c r="E145" s="1631">
        <f>_xlfn.XLOOKUP(A145,Jul_Inputs_Calc!P:P,Jul_Inputs_Calc!O:O)</f>
        <v>2510.5500000000002</v>
      </c>
    </row>
    <row r="146" spans="1:5" x14ac:dyDescent="0.25">
      <c r="A146" s="1362" t="s">
        <v>4426</v>
      </c>
      <c r="B146" s="1397">
        <f>Jul_Inputs_Calc!$H$3</f>
        <v>45474</v>
      </c>
      <c r="C146" s="1394" t="str">
        <f>_xlfn.XLOOKUP(A146,Jul_Inputs_Calc!P:P,Jul_Inputs_Calc!E:E)</f>
        <v>GPIQN</v>
      </c>
      <c r="D146" s="1394" t="s">
        <v>5669</v>
      </c>
      <c r="E146" s="1631">
        <f>_xlfn.XLOOKUP(A146,Jul_Inputs_Calc!P:P,Jul_Inputs_Calc!O:O)</f>
        <v>4066.55</v>
      </c>
    </row>
    <row r="147" spans="1:5" x14ac:dyDescent="0.25">
      <c r="A147" s="1362" t="s">
        <v>4427</v>
      </c>
      <c r="B147" s="1397">
        <f>Jul_Inputs_Calc!$H$3</f>
        <v>45474</v>
      </c>
      <c r="C147" s="1394" t="str">
        <f>_xlfn.XLOOKUP(A147,Jul_Inputs_Calc!P:P,Jul_Inputs_Calc!E:E)</f>
        <v>GPIQNSD</v>
      </c>
      <c r="D147" s="1394" t="s">
        <v>5669</v>
      </c>
      <c r="E147" s="1631">
        <f>_xlfn.XLOOKUP(A147,Jul_Inputs_Calc!P:P,Jul_Inputs_Calc!O:O)</f>
        <v>3879.1000000000004</v>
      </c>
    </row>
    <row r="148" spans="1:5" x14ac:dyDescent="0.25">
      <c r="A148" s="1362" t="s">
        <v>4467</v>
      </c>
      <c r="B148" s="1397">
        <f>Jul_Inputs_Calc!$H$3</f>
        <v>45474</v>
      </c>
      <c r="C148" s="1394" t="str">
        <f>_xlfn.XLOOKUP(A148,Jul_Inputs_Calc!P:P,Jul_Inputs_Calc!E:E)</f>
        <v>GPMVO</v>
      </c>
      <c r="D148" s="1394" t="s">
        <v>5669</v>
      </c>
      <c r="E148" s="1631">
        <f>_xlfn.XLOOKUP(A148,Jul_Inputs_Calc!P:P,Jul_Inputs_Calc!O:O)</f>
        <v>2510.5500000000002</v>
      </c>
    </row>
    <row r="149" spans="1:5" x14ac:dyDescent="0.25">
      <c r="A149" s="1362" t="s">
        <v>4468</v>
      </c>
      <c r="B149" s="1397">
        <f>Jul_Inputs_Calc!$H$3</f>
        <v>45474</v>
      </c>
      <c r="C149" s="1394" t="str">
        <f>_xlfn.XLOOKUP(A149,Jul_Inputs_Calc!P:P,Jul_Inputs_Calc!E:E)</f>
        <v>GPMVOSD</v>
      </c>
      <c r="D149" s="1394" t="s">
        <v>5669</v>
      </c>
      <c r="E149" s="1631">
        <f>_xlfn.XLOOKUP(A149,Jul_Inputs_Calc!P:P,Jul_Inputs_Calc!O:O)</f>
        <v>2121.5500000000002</v>
      </c>
    </row>
    <row r="150" spans="1:5" x14ac:dyDescent="0.25">
      <c r="A150" s="1362" t="s">
        <v>4469</v>
      </c>
      <c r="B150" s="1397">
        <f>Jul_Inputs_Calc!$H$3</f>
        <v>45474</v>
      </c>
      <c r="C150" s="1394" t="str">
        <f>_xlfn.XLOOKUP(A150,Jul_Inputs_Calc!P:P,Jul_Inputs_Calc!E:E)</f>
        <v>GPMVOCC</v>
      </c>
      <c r="D150" s="1394" t="s">
        <v>5669</v>
      </c>
      <c r="E150" s="1631">
        <f>_xlfn.XLOOKUP(A150,Jul_Inputs_Calc!P:P,Jul_Inputs_Calc!O:O)</f>
        <v>4228.6000000000004</v>
      </c>
    </row>
    <row r="151" spans="1:5" x14ac:dyDescent="0.25">
      <c r="A151" s="1362" t="s">
        <v>4470</v>
      </c>
      <c r="B151" s="1397">
        <f>Jul_Inputs_Calc!$H$3</f>
        <v>45474</v>
      </c>
      <c r="C151" s="1394" t="str">
        <f>_xlfn.XLOOKUP(A151,Jul_Inputs_Calc!P:P,Jul_Inputs_Calc!E:E)</f>
        <v>GPMVOCCSD</v>
      </c>
      <c r="D151" s="1394" t="s">
        <v>5669</v>
      </c>
      <c r="E151" s="1631">
        <f>_xlfn.XLOOKUP(A151,Jul_Inputs_Calc!P:P,Jul_Inputs_Calc!O:O)</f>
        <v>3985.9</v>
      </c>
    </row>
    <row r="152" spans="1:5" x14ac:dyDescent="0.25">
      <c r="A152" s="1362" t="s">
        <v>4471</v>
      </c>
      <c r="B152" s="1397">
        <f>Jul_Inputs_Calc!$H$3</f>
        <v>45474</v>
      </c>
      <c r="C152" s="1394" t="str">
        <f>_xlfn.XLOOKUP(A152,Jul_Inputs_Calc!P:P,Jul_Inputs_Calc!E:E)</f>
        <v>GPMVOIC</v>
      </c>
      <c r="D152" s="1394" t="s">
        <v>5669</v>
      </c>
      <c r="E152" s="1631">
        <f>_xlfn.XLOOKUP(A152,Jul_Inputs_Calc!P:P,Jul_Inputs_Calc!O:O)</f>
        <v>6321.1</v>
      </c>
    </row>
    <row r="153" spans="1:5" x14ac:dyDescent="0.25">
      <c r="A153" s="1362" t="s">
        <v>4472</v>
      </c>
      <c r="B153" s="1397">
        <f>Jul_Inputs_Calc!$H$3</f>
        <v>45474</v>
      </c>
      <c r="C153" s="1394" t="str">
        <f>_xlfn.XLOOKUP(A153,Jul_Inputs_Calc!P:P,Jul_Inputs_Calc!E:E)</f>
        <v>GPMVOICSD</v>
      </c>
      <c r="D153" s="1394" t="s">
        <v>5669</v>
      </c>
      <c r="E153" s="1631">
        <f>_xlfn.XLOOKUP(A153,Jul_Inputs_Calc!P:P,Jul_Inputs_Calc!O:O)</f>
        <v>5885.75</v>
      </c>
    </row>
    <row r="154" spans="1:5" x14ac:dyDescent="0.25">
      <c r="A154" s="1362" t="s">
        <v>4473</v>
      </c>
      <c r="B154" s="1397">
        <f>Jul_Inputs_Calc!$H$3</f>
        <v>45474</v>
      </c>
      <c r="C154" s="1394" t="str">
        <f>_xlfn.XLOOKUP(A154,Jul_Inputs_Calc!P:P,Jul_Inputs_Calc!E:E)</f>
        <v>GPMVOB</v>
      </c>
      <c r="D154" s="1394" t="s">
        <v>5669</v>
      </c>
      <c r="E154" s="1631">
        <f>_xlfn.XLOOKUP(A154,Jul_Inputs_Calc!P:P,Jul_Inputs_Calc!O:O)</f>
        <v>4339.55</v>
      </c>
    </row>
    <row r="155" spans="1:5" x14ac:dyDescent="0.25">
      <c r="A155" s="1362" t="s">
        <v>4474</v>
      </c>
      <c r="B155" s="1397">
        <f>Jul_Inputs_Calc!$H$3</f>
        <v>45474</v>
      </c>
      <c r="C155" s="1394" t="str">
        <f>_xlfn.XLOOKUP(A155,Jul_Inputs_Calc!P:P,Jul_Inputs_Calc!E:E)</f>
        <v>GPMVOBSD</v>
      </c>
      <c r="D155" s="1394" t="s">
        <v>5669</v>
      </c>
      <c r="E155" s="1631">
        <f>_xlfn.XLOOKUP(A155,Jul_Inputs_Calc!P:P,Jul_Inputs_Calc!O:O)</f>
        <v>3985.9</v>
      </c>
    </row>
    <row r="156" spans="1:5" x14ac:dyDescent="0.25">
      <c r="A156" s="1362" t="s">
        <v>4475</v>
      </c>
      <c r="B156" s="1397">
        <f>Jul_Inputs_Calc!$H$3</f>
        <v>45474</v>
      </c>
      <c r="C156" s="1394" t="str">
        <f>_xlfn.XLOOKUP(A156,Jul_Inputs_Calc!P:P,Jul_Inputs_Calc!E:E)</f>
        <v>GPMVORD</v>
      </c>
      <c r="D156" s="1394" t="s">
        <v>5669</v>
      </c>
      <c r="E156" s="1631">
        <f>_xlfn.XLOOKUP(A156,Jul_Inputs_Calc!P:P,Jul_Inputs_Calc!O:O)</f>
        <v>1179.8</v>
      </c>
    </row>
    <row r="157" spans="1:5" x14ac:dyDescent="0.25">
      <c r="A157" s="1362" t="s">
        <v>4476</v>
      </c>
      <c r="B157" s="1397">
        <f>Jul_Inputs_Calc!$H$3</f>
        <v>45474</v>
      </c>
      <c r="C157" s="1394" t="str">
        <f>_xlfn.XLOOKUP(A157,Jul_Inputs_Calc!P:P,Jul_Inputs_Calc!E:E)</f>
        <v>GPMVORDSD</v>
      </c>
      <c r="D157" s="1394" t="s">
        <v>5669</v>
      </c>
      <c r="E157" s="1631">
        <f>_xlfn.XLOOKUP(A157,Jul_Inputs_Calc!P:P,Jul_Inputs_Calc!O:O)</f>
        <v>1179.8</v>
      </c>
    </row>
    <row r="158" spans="1:5" x14ac:dyDescent="0.25">
      <c r="A158" s="1362" t="s">
        <v>4477</v>
      </c>
      <c r="B158" s="1397">
        <f>Jul_Inputs_Calc!$H$3</f>
        <v>45474</v>
      </c>
      <c r="C158" s="1394" t="str">
        <f>_xlfn.XLOOKUP(A158,Jul_Inputs_Calc!P:P,Jul_Inputs_Calc!E:E)</f>
        <v>GPMVOR</v>
      </c>
      <c r="D158" s="1394" t="s">
        <v>5669</v>
      </c>
      <c r="E158" s="1631">
        <f>_xlfn.XLOOKUP(A158,Jul_Inputs_Calc!P:P,Jul_Inputs_Calc!O:O)</f>
        <v>1319.15</v>
      </c>
    </row>
    <row r="159" spans="1:5" x14ac:dyDescent="0.25">
      <c r="A159" s="1362" t="s">
        <v>4478</v>
      </c>
      <c r="B159" s="1397">
        <f>Jul_Inputs_Calc!$H$3</f>
        <v>45474</v>
      </c>
      <c r="C159" s="1394" t="str">
        <f>_xlfn.XLOOKUP(A159,Jul_Inputs_Calc!P:P,Jul_Inputs_Calc!E:E)</f>
        <v>GPMVORSD</v>
      </c>
      <c r="D159" s="1394" t="s">
        <v>5669</v>
      </c>
      <c r="E159" s="1631">
        <f>_xlfn.XLOOKUP(A159,Jul_Inputs_Calc!P:P,Jul_Inputs_Calc!O:O)</f>
        <v>1143.8500000000001</v>
      </c>
    </row>
    <row r="160" spans="1:5" x14ac:dyDescent="0.25">
      <c r="A160" s="1362" t="s">
        <v>4479</v>
      </c>
      <c r="B160" s="1397">
        <f>Jul_Inputs_Calc!$H$3</f>
        <v>45474</v>
      </c>
      <c r="C160" s="1394" t="str">
        <f>_xlfn.XLOOKUP(A160,Jul_Inputs_Calc!P:P,Jul_Inputs_Calc!E:E)</f>
        <v>GPMVOHH</v>
      </c>
      <c r="D160" s="1394" t="s">
        <v>5669</v>
      </c>
      <c r="E160" s="1631">
        <f>_xlfn.XLOOKUP(A160,Jul_Inputs_Calc!P:P,Jul_Inputs_Calc!O:O)</f>
        <v>2133.75</v>
      </c>
    </row>
    <row r="161" spans="1:5" x14ac:dyDescent="0.25">
      <c r="A161" s="1362" t="s">
        <v>4480</v>
      </c>
      <c r="B161" s="1397">
        <f>Jul_Inputs_Calc!$H$3</f>
        <v>45474</v>
      </c>
      <c r="C161" s="1394" t="str">
        <f>_xlfn.XLOOKUP(A161,Jul_Inputs_Calc!P:P,Jul_Inputs_Calc!E:E)</f>
        <v>GPMVOHHSD</v>
      </c>
      <c r="D161" s="1394" t="s">
        <v>5669</v>
      </c>
      <c r="E161" s="1631">
        <f>_xlfn.XLOOKUP(A161,Jul_Inputs_Calc!P:P,Jul_Inputs_Calc!O:O)</f>
        <v>2133.75</v>
      </c>
    </row>
    <row r="162" spans="1:5" x14ac:dyDescent="0.25">
      <c r="A162" s="1362" t="s">
        <v>4481</v>
      </c>
      <c r="B162" s="1397">
        <f>Jul_Inputs_Calc!$H$3</f>
        <v>45474</v>
      </c>
      <c r="C162" s="1394" t="str">
        <f>_xlfn.XLOOKUP(A162,Jul_Inputs_Calc!P:P,Jul_Inputs_Calc!E:E)</f>
        <v>GPMVON</v>
      </c>
      <c r="D162" s="1394" t="s">
        <v>5669</v>
      </c>
      <c r="E162" s="1631">
        <f>_xlfn.XLOOKUP(A162,Jul_Inputs_Calc!P:P,Jul_Inputs_Calc!O:O)</f>
        <v>4066.55</v>
      </c>
    </row>
    <row r="163" spans="1:5" x14ac:dyDescent="0.25">
      <c r="A163" s="1362" t="s">
        <v>4482</v>
      </c>
      <c r="B163" s="1397">
        <f>Jul_Inputs_Calc!$H$3</f>
        <v>45474</v>
      </c>
      <c r="C163" s="1394" t="str">
        <f>_xlfn.XLOOKUP(A163,Jul_Inputs_Calc!P:P,Jul_Inputs_Calc!E:E)</f>
        <v>GPMVONSD</v>
      </c>
      <c r="D163" s="1394" t="s">
        <v>5669</v>
      </c>
      <c r="E163" s="1631">
        <f>_xlfn.XLOOKUP(A163,Jul_Inputs_Calc!P:P,Jul_Inputs_Calc!O:O)</f>
        <v>3879.1000000000004</v>
      </c>
    </row>
    <row r="164" spans="1:5" x14ac:dyDescent="0.25">
      <c r="A164" s="1362" t="s">
        <v>4483</v>
      </c>
      <c r="B164" s="1397">
        <f>Jul_Inputs_Calc!$H$3</f>
        <v>45474</v>
      </c>
      <c r="C164" s="1394" t="str">
        <f>_xlfn.XLOOKUP(A164,Jul_Inputs_Calc!P:P,Jul_Inputs_Calc!E:E)</f>
        <v>GPMVOQN</v>
      </c>
      <c r="D164" s="1394" t="s">
        <v>5669</v>
      </c>
      <c r="E164" s="1631">
        <f>_xlfn.XLOOKUP(A164,Jul_Inputs_Calc!P:P,Jul_Inputs_Calc!O:O)</f>
        <v>4066.55</v>
      </c>
    </row>
    <row r="165" spans="1:5" x14ac:dyDescent="0.25">
      <c r="A165" s="1362" t="s">
        <v>4484</v>
      </c>
      <c r="B165" s="1397">
        <f>Jul_Inputs_Calc!$H$3</f>
        <v>45474</v>
      </c>
      <c r="C165" s="1394" t="str">
        <f>_xlfn.XLOOKUP(A165,Jul_Inputs_Calc!P:P,Jul_Inputs_Calc!E:E)</f>
        <v>GPMVOQNSD</v>
      </c>
      <c r="D165" s="1394" t="s">
        <v>5669</v>
      </c>
      <c r="E165" s="1631">
        <f>_xlfn.XLOOKUP(A165,Jul_Inputs_Calc!P:P,Jul_Inputs_Calc!O:O)</f>
        <v>3879.1000000000004</v>
      </c>
    </row>
    <row r="166" spans="1:5" x14ac:dyDescent="0.25">
      <c r="A166" s="1362" t="s">
        <v>4485</v>
      </c>
      <c r="B166" s="1397">
        <f>Jul_Inputs_Calc!$H$3</f>
        <v>45474</v>
      </c>
      <c r="C166" s="1394" t="str">
        <f>_xlfn.XLOOKUP(A166,Jul_Inputs_Calc!P:P,Jul_Inputs_Calc!E:E)</f>
        <v>GPMVOLS</v>
      </c>
      <c r="D166" s="1394" t="s">
        <v>5669</v>
      </c>
      <c r="E166" s="1631">
        <f>_xlfn.XLOOKUP(A166,Jul_Inputs_Calc!P:P,Jul_Inputs_Calc!O:O)</f>
        <v>1247.1000000000001</v>
      </c>
    </row>
    <row r="167" spans="1:5" x14ac:dyDescent="0.25">
      <c r="A167" s="1362" t="s">
        <v>4486</v>
      </c>
      <c r="B167" s="1397">
        <f>Jul_Inputs_Calc!$H$3</f>
        <v>45474</v>
      </c>
      <c r="C167" s="1394" t="str">
        <f>_xlfn.XLOOKUP(A167,Jul_Inputs_Calc!P:P,Jul_Inputs_Calc!E:E)</f>
        <v>GPMVOLSSD</v>
      </c>
      <c r="D167" s="1394" t="s">
        <v>5669</v>
      </c>
      <c r="E167" s="1631">
        <f>_xlfn.XLOOKUP(A167,Jul_Inputs_Calc!P:P,Jul_Inputs_Calc!O:O)</f>
        <v>1069.5</v>
      </c>
    </row>
    <row r="168" spans="1:5" x14ac:dyDescent="0.25">
      <c r="A168" s="1362" t="s">
        <v>4499</v>
      </c>
      <c r="B168" s="1397">
        <f>Jul_Inputs_Calc!$H$3</f>
        <v>45474</v>
      </c>
      <c r="C168" s="1394" t="str">
        <f>_xlfn.XLOOKUP(A168,Jul_Inputs_Calc!P:P,Jul_Inputs_Calc!E:E)</f>
        <v>GPWCO</v>
      </c>
      <c r="D168" s="1394" t="s">
        <v>5669</v>
      </c>
      <c r="E168" s="1631">
        <f>_xlfn.XLOOKUP(A168,Jul_Inputs_Calc!P:P,Jul_Inputs_Calc!O:O)</f>
        <v>2510.5500000000002</v>
      </c>
    </row>
    <row r="169" spans="1:5" x14ac:dyDescent="0.25">
      <c r="A169" s="1362" t="s">
        <v>4500</v>
      </c>
      <c r="B169" s="1397">
        <f>Jul_Inputs_Calc!$H$3</f>
        <v>45474</v>
      </c>
      <c r="C169" s="1394" t="str">
        <f>_xlfn.XLOOKUP(A169,Jul_Inputs_Calc!P:P,Jul_Inputs_Calc!E:E)</f>
        <v>GPWCOSD</v>
      </c>
      <c r="D169" s="1394" t="s">
        <v>5669</v>
      </c>
      <c r="E169" s="1631">
        <f>_xlfn.XLOOKUP(A169,Jul_Inputs_Calc!P:P,Jul_Inputs_Calc!O:O)</f>
        <v>2121.5500000000002</v>
      </c>
    </row>
    <row r="170" spans="1:5" x14ac:dyDescent="0.25">
      <c r="A170" s="1362" t="s">
        <v>4501</v>
      </c>
      <c r="B170" s="1397">
        <f>Jul_Inputs_Calc!$H$3</f>
        <v>45474</v>
      </c>
      <c r="C170" s="1394" t="str">
        <f>_xlfn.XLOOKUP(A170,Jul_Inputs_Calc!P:P,Jul_Inputs_Calc!E:E)</f>
        <v>GPWCOCC</v>
      </c>
      <c r="D170" s="1394" t="s">
        <v>5669</v>
      </c>
      <c r="E170" s="1631">
        <f>_xlfn.XLOOKUP(A170,Jul_Inputs_Calc!P:P,Jul_Inputs_Calc!O:O)</f>
        <v>4228.6000000000004</v>
      </c>
    </row>
    <row r="171" spans="1:5" x14ac:dyDescent="0.25">
      <c r="A171" s="1362" t="s">
        <v>4502</v>
      </c>
      <c r="B171" s="1397">
        <f>Jul_Inputs_Calc!$H$3</f>
        <v>45474</v>
      </c>
      <c r="C171" s="1394" t="str">
        <f>_xlfn.XLOOKUP(A171,Jul_Inputs_Calc!P:P,Jul_Inputs_Calc!E:E)</f>
        <v>GPWCOCCSD</v>
      </c>
      <c r="D171" s="1394" t="s">
        <v>5669</v>
      </c>
      <c r="E171" s="1631">
        <f>_xlfn.XLOOKUP(A171,Jul_Inputs_Calc!P:P,Jul_Inputs_Calc!O:O)</f>
        <v>3985.9</v>
      </c>
    </row>
    <row r="172" spans="1:5" x14ac:dyDescent="0.25">
      <c r="A172" s="1362" t="s">
        <v>4503</v>
      </c>
      <c r="B172" s="1397">
        <f>Jul_Inputs_Calc!$H$3</f>
        <v>45474</v>
      </c>
      <c r="C172" s="1394" t="str">
        <f>_xlfn.XLOOKUP(A172,Jul_Inputs_Calc!P:P,Jul_Inputs_Calc!E:E)</f>
        <v>GPWCOIC</v>
      </c>
      <c r="D172" s="1394" t="s">
        <v>5669</v>
      </c>
      <c r="E172" s="1631">
        <f>_xlfn.XLOOKUP(A172,Jul_Inputs_Calc!P:P,Jul_Inputs_Calc!O:O)</f>
        <v>6321.1</v>
      </c>
    </row>
    <row r="173" spans="1:5" x14ac:dyDescent="0.25">
      <c r="A173" s="1362" t="s">
        <v>4504</v>
      </c>
      <c r="B173" s="1397">
        <f>Jul_Inputs_Calc!$H$3</f>
        <v>45474</v>
      </c>
      <c r="C173" s="1394" t="str">
        <f>_xlfn.XLOOKUP(A173,Jul_Inputs_Calc!P:P,Jul_Inputs_Calc!E:E)</f>
        <v>GPWCOICSD</v>
      </c>
      <c r="D173" s="1394" t="s">
        <v>5669</v>
      </c>
      <c r="E173" s="1631">
        <f>_xlfn.XLOOKUP(A173,Jul_Inputs_Calc!P:P,Jul_Inputs_Calc!O:O)</f>
        <v>5885.75</v>
      </c>
    </row>
    <row r="174" spans="1:5" x14ac:dyDescent="0.25">
      <c r="A174" s="1362" t="s">
        <v>4505</v>
      </c>
      <c r="B174" s="1397">
        <f>Jul_Inputs_Calc!$H$3</f>
        <v>45474</v>
      </c>
      <c r="C174" s="1394" t="str">
        <f>_xlfn.XLOOKUP(A174,Jul_Inputs_Calc!P:P,Jul_Inputs_Calc!E:E)</f>
        <v>GPWCOR</v>
      </c>
      <c r="D174" s="1394" t="s">
        <v>5669</v>
      </c>
      <c r="E174" s="1631">
        <f>_xlfn.XLOOKUP(A174,Jul_Inputs_Calc!P:P,Jul_Inputs_Calc!O:O)</f>
        <v>1319.15</v>
      </c>
    </row>
    <row r="175" spans="1:5" x14ac:dyDescent="0.25">
      <c r="A175" s="1362" t="s">
        <v>4506</v>
      </c>
      <c r="B175" s="1397">
        <f>Jul_Inputs_Calc!$H$3</f>
        <v>45474</v>
      </c>
      <c r="C175" s="1394" t="str">
        <f>_xlfn.XLOOKUP(A175,Jul_Inputs_Calc!P:P,Jul_Inputs_Calc!E:E)</f>
        <v>GPWCORSD</v>
      </c>
      <c r="D175" s="1394" t="s">
        <v>5669</v>
      </c>
      <c r="E175" s="1631">
        <f>_xlfn.XLOOKUP(A175,Jul_Inputs_Calc!P:P,Jul_Inputs_Calc!O:O)</f>
        <v>1143.8500000000001</v>
      </c>
    </row>
    <row r="176" spans="1:5" x14ac:dyDescent="0.25">
      <c r="A176" s="1362" t="s">
        <v>4507</v>
      </c>
      <c r="B176" s="1397">
        <f>Jul_Inputs_Calc!$H$3</f>
        <v>45474</v>
      </c>
      <c r="C176" s="1394" t="str">
        <f>_xlfn.XLOOKUP(A176,Jul_Inputs_Calc!P:P,Jul_Inputs_Calc!E:E)</f>
        <v>GPWCOB</v>
      </c>
      <c r="D176" s="1394" t="s">
        <v>5669</v>
      </c>
      <c r="E176" s="1631">
        <f>_xlfn.XLOOKUP(A176,Jul_Inputs_Calc!P:P,Jul_Inputs_Calc!O:O)</f>
        <v>4339.55</v>
      </c>
    </row>
    <row r="177" spans="1:5" x14ac:dyDescent="0.25">
      <c r="A177" s="1362" t="s">
        <v>4508</v>
      </c>
      <c r="B177" s="1397">
        <f>Jul_Inputs_Calc!$H$3</f>
        <v>45474</v>
      </c>
      <c r="C177" s="1394" t="str">
        <f>_xlfn.XLOOKUP(A177,Jul_Inputs_Calc!P:P,Jul_Inputs_Calc!E:E)</f>
        <v>GPWCOBSD</v>
      </c>
      <c r="D177" s="1394" t="s">
        <v>5669</v>
      </c>
      <c r="E177" s="1631">
        <f>_xlfn.XLOOKUP(A177,Jul_Inputs_Calc!P:P,Jul_Inputs_Calc!O:O)</f>
        <v>3985.9</v>
      </c>
    </row>
    <row r="178" spans="1:5" x14ac:dyDescent="0.25">
      <c r="A178" s="1362" t="s">
        <v>4509</v>
      </c>
      <c r="B178" s="1397">
        <f>Jul_Inputs_Calc!$H$3</f>
        <v>45474</v>
      </c>
      <c r="C178" s="1394" t="str">
        <f>_xlfn.XLOOKUP(A178,Jul_Inputs_Calc!P:P,Jul_Inputs_Calc!E:E)</f>
        <v>GPWCORD</v>
      </c>
      <c r="D178" s="1394" t="s">
        <v>5669</v>
      </c>
      <c r="E178" s="1631">
        <f>_xlfn.XLOOKUP(A178,Jul_Inputs_Calc!P:P,Jul_Inputs_Calc!O:O)</f>
        <v>1179.8</v>
      </c>
    </row>
    <row r="179" spans="1:5" x14ac:dyDescent="0.25">
      <c r="A179" s="1362" t="s">
        <v>4510</v>
      </c>
      <c r="B179" s="1397">
        <f>Jul_Inputs_Calc!$H$3</f>
        <v>45474</v>
      </c>
      <c r="C179" s="1394" t="str">
        <f>_xlfn.XLOOKUP(A179,Jul_Inputs_Calc!P:P,Jul_Inputs_Calc!E:E)</f>
        <v>GPWCORDSD</v>
      </c>
      <c r="D179" s="1394" t="s">
        <v>5669</v>
      </c>
      <c r="E179" s="1631">
        <f>_xlfn.XLOOKUP(A179,Jul_Inputs_Calc!P:P,Jul_Inputs_Calc!O:O)</f>
        <v>1179.8</v>
      </c>
    </row>
    <row r="180" spans="1:5" x14ac:dyDescent="0.25">
      <c r="A180" s="1362" t="s">
        <v>4511</v>
      </c>
      <c r="B180" s="1397">
        <f>Jul_Inputs_Calc!$H$3</f>
        <v>45474</v>
      </c>
      <c r="C180" s="1394" t="str">
        <f>_xlfn.XLOOKUP(A180,Jul_Inputs_Calc!P:P,Jul_Inputs_Calc!E:E)</f>
        <v>GPWCOHH</v>
      </c>
      <c r="D180" s="1394" t="s">
        <v>5669</v>
      </c>
      <c r="E180" s="1631">
        <f>_xlfn.XLOOKUP(A180,Jul_Inputs_Calc!P:P,Jul_Inputs_Calc!O:O)</f>
        <v>2133.75</v>
      </c>
    </row>
    <row r="181" spans="1:5" x14ac:dyDescent="0.25">
      <c r="A181" s="1362" t="s">
        <v>4512</v>
      </c>
      <c r="B181" s="1397">
        <f>Jul_Inputs_Calc!$H$3</f>
        <v>45474</v>
      </c>
      <c r="C181" s="1394" t="str">
        <f>_xlfn.XLOOKUP(A181,Jul_Inputs_Calc!P:P,Jul_Inputs_Calc!E:E)</f>
        <v>GPWCOHHSD</v>
      </c>
      <c r="D181" s="1394" t="s">
        <v>5669</v>
      </c>
      <c r="E181" s="1631">
        <f>_xlfn.XLOOKUP(A181,Jul_Inputs_Calc!P:P,Jul_Inputs_Calc!O:O)</f>
        <v>2133.75</v>
      </c>
    </row>
    <row r="182" spans="1:5" x14ac:dyDescent="0.25">
      <c r="A182" s="1362" t="s">
        <v>4513</v>
      </c>
      <c r="B182" s="1397">
        <f>Jul_Inputs_Calc!$H$3</f>
        <v>45474</v>
      </c>
      <c r="C182" s="1394" t="str">
        <f>_xlfn.XLOOKUP(A182,Jul_Inputs_Calc!P:P,Jul_Inputs_Calc!E:E)</f>
        <v>GPWCON</v>
      </c>
      <c r="D182" s="1394" t="s">
        <v>5669</v>
      </c>
      <c r="E182" s="1631">
        <f>_xlfn.XLOOKUP(A182,Jul_Inputs_Calc!P:P,Jul_Inputs_Calc!O:O)</f>
        <v>4066.55</v>
      </c>
    </row>
    <row r="183" spans="1:5" x14ac:dyDescent="0.25">
      <c r="A183" s="1362" t="s">
        <v>4514</v>
      </c>
      <c r="B183" s="1397">
        <f>Jul_Inputs_Calc!$H$3</f>
        <v>45474</v>
      </c>
      <c r="C183" s="1394" t="str">
        <f>_xlfn.XLOOKUP(A183,Jul_Inputs_Calc!P:P,Jul_Inputs_Calc!E:E)</f>
        <v>GPWCONSD</v>
      </c>
      <c r="D183" s="1394" t="s">
        <v>5669</v>
      </c>
      <c r="E183" s="1631">
        <f>_xlfn.XLOOKUP(A183,Jul_Inputs_Calc!P:P,Jul_Inputs_Calc!O:O)</f>
        <v>3879.1000000000004</v>
      </c>
    </row>
    <row r="184" spans="1:5" x14ac:dyDescent="0.25">
      <c r="A184" s="1362" t="s">
        <v>4515</v>
      </c>
      <c r="B184" s="1397">
        <f>Jul_Inputs_Calc!$H$3</f>
        <v>45474</v>
      </c>
      <c r="C184" s="1394" t="str">
        <f>_xlfn.XLOOKUP(A184,Jul_Inputs_Calc!P:P,Jul_Inputs_Calc!E:E)</f>
        <v>GPWCOQN</v>
      </c>
      <c r="D184" s="1394" t="s">
        <v>5669</v>
      </c>
      <c r="E184" s="1631">
        <f>_xlfn.XLOOKUP(A184,Jul_Inputs_Calc!P:P,Jul_Inputs_Calc!O:O)</f>
        <v>4066.55</v>
      </c>
    </row>
    <row r="185" spans="1:5" x14ac:dyDescent="0.25">
      <c r="A185" s="1362" t="s">
        <v>4516</v>
      </c>
      <c r="B185" s="1397">
        <f>Jul_Inputs_Calc!$H$3</f>
        <v>45474</v>
      </c>
      <c r="C185" s="1394" t="str">
        <f>_xlfn.XLOOKUP(A185,Jul_Inputs_Calc!P:P,Jul_Inputs_Calc!E:E)</f>
        <v>GPWCOQNSD</v>
      </c>
      <c r="D185" s="1394" t="s">
        <v>5669</v>
      </c>
      <c r="E185" s="1631">
        <f>_xlfn.XLOOKUP(A185,Jul_Inputs_Calc!P:P,Jul_Inputs_Calc!O:O)</f>
        <v>3879.1000000000004</v>
      </c>
    </row>
    <row r="186" spans="1:5" x14ac:dyDescent="0.25">
      <c r="A186" s="1362" t="s">
        <v>4517</v>
      </c>
      <c r="B186" s="1397">
        <f>Jul_Inputs_Calc!$H$3</f>
        <v>45474</v>
      </c>
      <c r="C186" s="1394" t="str">
        <f>_xlfn.XLOOKUP(A186,Jul_Inputs_Calc!P:P,Jul_Inputs_Calc!E:E)</f>
        <v>GPWCOLS</v>
      </c>
      <c r="D186" s="1394" t="s">
        <v>5669</v>
      </c>
      <c r="E186" s="1631">
        <f>_xlfn.XLOOKUP(A186,Jul_Inputs_Calc!P:P,Jul_Inputs_Calc!O:O)</f>
        <v>1247.1000000000001</v>
      </c>
    </row>
    <row r="187" spans="1:5" x14ac:dyDescent="0.25">
      <c r="A187" s="1362" t="s">
        <v>4518</v>
      </c>
      <c r="B187" s="1397">
        <f>Jul_Inputs_Calc!$H$3</f>
        <v>45474</v>
      </c>
      <c r="C187" s="1394" t="str">
        <f>_xlfn.XLOOKUP(A187,Jul_Inputs_Calc!P:P,Jul_Inputs_Calc!E:E)</f>
        <v>GPWCOLSSD</v>
      </c>
      <c r="D187" s="1394" t="s">
        <v>5669</v>
      </c>
      <c r="E187" s="1631">
        <f>_xlfn.XLOOKUP(A187,Jul_Inputs_Calc!P:P,Jul_Inputs_Calc!O:O)</f>
        <v>1069.5</v>
      </c>
    </row>
    <row r="188" spans="1:5" x14ac:dyDescent="0.25">
      <c r="A188" s="1362" t="s">
        <v>4521</v>
      </c>
      <c r="B188" s="1397">
        <f>Jul_Inputs_Calc!$H$3</f>
        <v>45474</v>
      </c>
      <c r="C188" s="1394" t="str">
        <f>_xlfn.XLOOKUP(A188,Jul_Inputs_Calc!P:P,Jul_Inputs_Calc!E:E)</f>
        <v>GPTP</v>
      </c>
      <c r="D188" s="1394" t="s">
        <v>5669</v>
      </c>
      <c r="E188" s="1631">
        <f>_xlfn.XLOOKUP(A188,Jul_Inputs_Calc!P:P,Jul_Inputs_Calc!O:O)</f>
        <v>2510.5500000000002</v>
      </c>
    </row>
    <row r="189" spans="1:5" x14ac:dyDescent="0.25">
      <c r="A189" s="1362" t="s">
        <v>4522</v>
      </c>
      <c r="B189" s="1397">
        <f>Jul_Inputs_Calc!$H$3</f>
        <v>45474</v>
      </c>
      <c r="C189" s="1394" t="str">
        <f>_xlfn.XLOOKUP(A189,Jul_Inputs_Calc!P:P,Jul_Inputs_Calc!E:E)</f>
        <v>GPTPSD</v>
      </c>
      <c r="D189" s="1394" t="s">
        <v>5669</v>
      </c>
      <c r="E189" s="1631">
        <f>_xlfn.XLOOKUP(A189,Jul_Inputs_Calc!P:P,Jul_Inputs_Calc!O:O)</f>
        <v>2121.5500000000002</v>
      </c>
    </row>
    <row r="190" spans="1:5" x14ac:dyDescent="0.25">
      <c r="A190" s="1362" t="s">
        <v>4523</v>
      </c>
      <c r="B190" s="1397">
        <f>Jul_Inputs_Calc!$H$3</f>
        <v>45474</v>
      </c>
      <c r="C190" s="1394" t="str">
        <f>_xlfn.XLOOKUP(A190,Jul_Inputs_Calc!P:P,Jul_Inputs_Calc!E:E)</f>
        <v>GPTP*</v>
      </c>
      <c r="D190" s="1394" t="s">
        <v>5669</v>
      </c>
      <c r="E190" s="1631">
        <f>_xlfn.XLOOKUP(A190,Jul_Inputs_Calc!P:P,Jul_Inputs_Calc!O:O)</f>
        <v>2510.5500000000002</v>
      </c>
    </row>
    <row r="191" spans="1:5" x14ac:dyDescent="0.25">
      <c r="A191" s="1362" t="s">
        <v>4524</v>
      </c>
      <c r="B191" s="1397">
        <f>Jul_Inputs_Calc!$H$3</f>
        <v>45474</v>
      </c>
      <c r="C191" s="1394" t="str">
        <f>_xlfn.XLOOKUP(A191,Jul_Inputs_Calc!P:P,Jul_Inputs_Calc!E:E)</f>
        <v>GPTP*R</v>
      </c>
      <c r="D191" s="1394" t="s">
        <v>5669</v>
      </c>
      <c r="E191" s="1631">
        <f>_xlfn.XLOOKUP(A191,Jul_Inputs_Calc!P:P,Jul_Inputs_Calc!O:O)</f>
        <v>1319.15</v>
      </c>
    </row>
    <row r="192" spans="1:5" x14ac:dyDescent="0.25">
      <c r="A192" s="1362" t="s">
        <v>4525</v>
      </c>
      <c r="B192" s="1397">
        <f>Jul_Inputs_Calc!$H$3</f>
        <v>45474</v>
      </c>
      <c r="C192" s="1394" t="str">
        <f>_xlfn.XLOOKUP(A192,Jul_Inputs_Calc!P:P,Jul_Inputs_Calc!E:E)</f>
        <v>GPTPRSD</v>
      </c>
      <c r="D192" s="1394" t="s">
        <v>5669</v>
      </c>
      <c r="E192" s="1631">
        <f>_xlfn.XLOOKUP(A192,Jul_Inputs_Calc!P:P,Jul_Inputs_Calc!O:O)</f>
        <v>1143.8500000000001</v>
      </c>
    </row>
    <row r="193" spans="1:5" x14ac:dyDescent="0.25">
      <c r="A193" s="1362" t="s">
        <v>4526</v>
      </c>
      <c r="B193" s="1397">
        <f>Jul_Inputs_Calc!$H$3</f>
        <v>45474</v>
      </c>
      <c r="C193" s="1394" t="str">
        <f>_xlfn.XLOOKUP(A193,Jul_Inputs_Calc!P:P,Jul_Inputs_Calc!E:E)</f>
        <v>GPTP*SD</v>
      </c>
      <c r="D193" s="1394" t="s">
        <v>5669</v>
      </c>
      <c r="E193" s="1631">
        <f>_xlfn.XLOOKUP(A193,Jul_Inputs_Calc!P:P,Jul_Inputs_Calc!O:O)</f>
        <v>2121.5500000000002</v>
      </c>
    </row>
    <row r="194" spans="1:5" x14ac:dyDescent="0.25">
      <c r="A194" s="1362" t="s">
        <v>4527</v>
      </c>
      <c r="B194" s="1397">
        <f>Jul_Inputs_Calc!$H$3</f>
        <v>45474</v>
      </c>
      <c r="C194" s="1394" t="str">
        <f>_xlfn.XLOOKUP(A194,Jul_Inputs_Calc!P:P,Jul_Inputs_Calc!E:E)</f>
        <v>GPTPCC</v>
      </c>
      <c r="D194" s="1394" t="s">
        <v>5669</v>
      </c>
      <c r="E194" s="1631">
        <f>_xlfn.XLOOKUP(A194,Jul_Inputs_Calc!P:P,Jul_Inputs_Calc!O:O)</f>
        <v>4228.6000000000004</v>
      </c>
    </row>
    <row r="195" spans="1:5" x14ac:dyDescent="0.25">
      <c r="A195" s="1362" t="s">
        <v>4528</v>
      </c>
      <c r="B195" s="1397">
        <f>Jul_Inputs_Calc!$H$3</f>
        <v>45474</v>
      </c>
      <c r="C195" s="1394" t="str">
        <f>_xlfn.XLOOKUP(A195,Jul_Inputs_Calc!P:P,Jul_Inputs_Calc!E:E)</f>
        <v>GPTPCCSD</v>
      </c>
      <c r="D195" s="1394" t="s">
        <v>5669</v>
      </c>
      <c r="E195" s="1631">
        <f>_xlfn.XLOOKUP(A195,Jul_Inputs_Calc!P:P,Jul_Inputs_Calc!O:O)</f>
        <v>3985.9</v>
      </c>
    </row>
    <row r="196" spans="1:5" x14ac:dyDescent="0.25">
      <c r="A196" s="1362" t="s">
        <v>4529</v>
      </c>
      <c r="B196" s="1397">
        <f>Jul_Inputs_Calc!$H$3</f>
        <v>45474</v>
      </c>
      <c r="C196" s="1394" t="str">
        <f>_xlfn.XLOOKUP(A196,Jul_Inputs_Calc!P:P,Jul_Inputs_Calc!E:E)</f>
        <v>GPTPIC</v>
      </c>
      <c r="D196" s="1394" t="s">
        <v>5669</v>
      </c>
      <c r="E196" s="1631">
        <f>_xlfn.XLOOKUP(A196,Jul_Inputs_Calc!P:P,Jul_Inputs_Calc!O:O)</f>
        <v>6321.1</v>
      </c>
    </row>
    <row r="197" spans="1:5" x14ac:dyDescent="0.25">
      <c r="A197" s="1362" t="s">
        <v>4530</v>
      </c>
      <c r="B197" s="1397">
        <f>Jul_Inputs_Calc!$H$3</f>
        <v>45474</v>
      </c>
      <c r="C197" s="1394" t="str">
        <f>_xlfn.XLOOKUP(A197,Jul_Inputs_Calc!P:P,Jul_Inputs_Calc!E:E)</f>
        <v>GPTPICSD</v>
      </c>
      <c r="D197" s="1394" t="s">
        <v>5669</v>
      </c>
      <c r="E197" s="1631">
        <f>_xlfn.XLOOKUP(A197,Jul_Inputs_Calc!P:P,Jul_Inputs_Calc!O:O)</f>
        <v>5885.75</v>
      </c>
    </row>
    <row r="198" spans="1:5" x14ac:dyDescent="0.25">
      <c r="A198" s="1362" t="s">
        <v>4531</v>
      </c>
      <c r="B198" s="1397">
        <f>Jul_Inputs_Calc!$H$3</f>
        <v>45474</v>
      </c>
      <c r="C198" s="1394" t="str">
        <f>_xlfn.XLOOKUP(A198,Jul_Inputs_Calc!P:P,Jul_Inputs_Calc!E:E)</f>
        <v>GPTPR</v>
      </c>
      <c r="D198" s="1394" t="s">
        <v>5669</v>
      </c>
      <c r="E198" s="1631">
        <f>_xlfn.XLOOKUP(A198,Jul_Inputs_Calc!P:P,Jul_Inputs_Calc!O:O)</f>
        <v>1319.15</v>
      </c>
    </row>
    <row r="199" spans="1:5" x14ac:dyDescent="0.25">
      <c r="A199" s="1362" t="s">
        <v>4532</v>
      </c>
      <c r="B199" s="1397">
        <f>Jul_Inputs_Calc!$H$3</f>
        <v>45474</v>
      </c>
      <c r="C199" s="1394" t="str">
        <f>_xlfn.XLOOKUP(A199,Jul_Inputs_Calc!P:P,Jul_Inputs_Calc!E:E)</f>
        <v>GPTPRSD</v>
      </c>
      <c r="D199" s="1394" t="s">
        <v>5669</v>
      </c>
      <c r="E199" s="1631">
        <f>_xlfn.XLOOKUP(A199,Jul_Inputs_Calc!P:P,Jul_Inputs_Calc!O:O)</f>
        <v>1143.8500000000001</v>
      </c>
    </row>
    <row r="200" spans="1:5" x14ac:dyDescent="0.25">
      <c r="A200" s="1362" t="s">
        <v>4533</v>
      </c>
      <c r="B200" s="1397">
        <f>Jul_Inputs_Calc!$H$3</f>
        <v>45474</v>
      </c>
      <c r="C200" s="1394" t="str">
        <f>_xlfn.XLOOKUP(A200,Jul_Inputs_Calc!P:P,Jul_Inputs_Calc!E:E)</f>
        <v>GPTPB</v>
      </c>
      <c r="D200" s="1394" t="s">
        <v>5669</v>
      </c>
      <c r="E200" s="1631">
        <f>_xlfn.XLOOKUP(A200,Jul_Inputs_Calc!P:P,Jul_Inputs_Calc!O:O)</f>
        <v>4339.55</v>
      </c>
    </row>
    <row r="201" spans="1:5" x14ac:dyDescent="0.25">
      <c r="A201" s="1362" t="s">
        <v>4534</v>
      </c>
      <c r="B201" s="1397">
        <f>Jul_Inputs_Calc!$H$3</f>
        <v>45474</v>
      </c>
      <c r="C201" s="1394" t="str">
        <f>_xlfn.XLOOKUP(A201,Jul_Inputs_Calc!P:P,Jul_Inputs_Calc!E:E)</f>
        <v>GPTPBSD</v>
      </c>
      <c r="D201" s="1394" t="s">
        <v>5669</v>
      </c>
      <c r="E201" s="1631">
        <f>_xlfn.XLOOKUP(A201,Jul_Inputs_Calc!P:P,Jul_Inputs_Calc!O:O)</f>
        <v>3985.9</v>
      </c>
    </row>
    <row r="202" spans="1:5" x14ac:dyDescent="0.25">
      <c r="A202" s="1362" t="s">
        <v>4535</v>
      </c>
      <c r="B202" s="1397">
        <f>Jul_Inputs_Calc!$H$3</f>
        <v>45474</v>
      </c>
      <c r="C202" s="1394" t="str">
        <f>_xlfn.XLOOKUP(A202,Jul_Inputs_Calc!P:P,Jul_Inputs_Calc!E:E)</f>
        <v>GPTPRD</v>
      </c>
      <c r="D202" s="1394" t="s">
        <v>5669</v>
      </c>
      <c r="E202" s="1631">
        <f>_xlfn.XLOOKUP(A202,Jul_Inputs_Calc!P:P,Jul_Inputs_Calc!O:O)</f>
        <v>1179.8</v>
      </c>
    </row>
    <row r="203" spans="1:5" x14ac:dyDescent="0.25">
      <c r="A203" s="1362" t="s">
        <v>4536</v>
      </c>
      <c r="B203" s="1397">
        <f>Jul_Inputs_Calc!$H$3</f>
        <v>45474</v>
      </c>
      <c r="C203" s="1394" t="str">
        <f>_xlfn.XLOOKUP(A203,Jul_Inputs_Calc!P:P,Jul_Inputs_Calc!E:E)</f>
        <v>GPTPRDSD</v>
      </c>
      <c r="D203" s="1394" t="s">
        <v>5669</v>
      </c>
      <c r="E203" s="1631">
        <f>_xlfn.XLOOKUP(A203,Jul_Inputs_Calc!P:P,Jul_Inputs_Calc!O:O)</f>
        <v>1179.8</v>
      </c>
    </row>
    <row r="204" spans="1:5" x14ac:dyDescent="0.25">
      <c r="A204" s="1362" t="s">
        <v>4537</v>
      </c>
      <c r="B204" s="1397">
        <f>Jul_Inputs_Calc!$H$3</f>
        <v>45474</v>
      </c>
      <c r="C204" s="1394" t="str">
        <f>_xlfn.XLOOKUP(A204,Jul_Inputs_Calc!P:P,Jul_Inputs_Calc!E:E)</f>
        <v>GPTPHH</v>
      </c>
      <c r="D204" s="1394" t="s">
        <v>5669</v>
      </c>
      <c r="E204" s="1631">
        <f>_xlfn.XLOOKUP(A204,Jul_Inputs_Calc!P:P,Jul_Inputs_Calc!O:O)</f>
        <v>2133.75</v>
      </c>
    </row>
    <row r="205" spans="1:5" x14ac:dyDescent="0.25">
      <c r="A205" s="1362" t="s">
        <v>4538</v>
      </c>
      <c r="B205" s="1397">
        <f>Jul_Inputs_Calc!$H$3</f>
        <v>45474</v>
      </c>
      <c r="C205" s="1394" t="str">
        <f>_xlfn.XLOOKUP(A205,Jul_Inputs_Calc!P:P,Jul_Inputs_Calc!E:E)</f>
        <v>GPTPHHSD</v>
      </c>
      <c r="D205" s="1394" t="s">
        <v>5669</v>
      </c>
      <c r="E205" s="1631">
        <f>_xlfn.XLOOKUP(A205,Jul_Inputs_Calc!P:P,Jul_Inputs_Calc!O:O)</f>
        <v>2133.75</v>
      </c>
    </row>
    <row r="206" spans="1:5" x14ac:dyDescent="0.25">
      <c r="A206" s="1362" t="s">
        <v>4539</v>
      </c>
      <c r="B206" s="1397">
        <f>Jul_Inputs_Calc!$H$3</f>
        <v>45474</v>
      </c>
      <c r="C206" s="1394" t="str">
        <f>_xlfn.XLOOKUP(A206,Jul_Inputs_Calc!P:P,Jul_Inputs_Calc!E:E)</f>
        <v>GPTPN</v>
      </c>
      <c r="D206" s="1394" t="s">
        <v>5669</v>
      </c>
      <c r="E206" s="1631">
        <f>_xlfn.XLOOKUP(A206,Jul_Inputs_Calc!P:P,Jul_Inputs_Calc!O:O)</f>
        <v>4066.55</v>
      </c>
    </row>
    <row r="207" spans="1:5" x14ac:dyDescent="0.25">
      <c r="A207" s="1362" t="s">
        <v>4540</v>
      </c>
      <c r="B207" s="1397">
        <f>Jul_Inputs_Calc!$H$3</f>
        <v>45474</v>
      </c>
      <c r="C207" s="1394" t="str">
        <f>_xlfn.XLOOKUP(A207,Jul_Inputs_Calc!P:P,Jul_Inputs_Calc!E:E)</f>
        <v>GPTPNSD</v>
      </c>
      <c r="D207" s="1394" t="s">
        <v>5669</v>
      </c>
      <c r="E207" s="1631">
        <f>_xlfn.XLOOKUP(A207,Jul_Inputs_Calc!P:P,Jul_Inputs_Calc!O:O)</f>
        <v>3879.1000000000004</v>
      </c>
    </row>
    <row r="208" spans="1:5" x14ac:dyDescent="0.25">
      <c r="A208" s="1362" t="s">
        <v>4541</v>
      </c>
      <c r="B208" s="1397">
        <f>Jul_Inputs_Calc!$H$3</f>
        <v>45474</v>
      </c>
      <c r="C208" s="1394" t="str">
        <f>_xlfn.XLOOKUP(A208,Jul_Inputs_Calc!P:P,Jul_Inputs_Calc!E:E)</f>
        <v>GPTPQN</v>
      </c>
      <c r="D208" s="1394" t="s">
        <v>5669</v>
      </c>
      <c r="E208" s="1631">
        <f>_xlfn.XLOOKUP(A208,Jul_Inputs_Calc!P:P,Jul_Inputs_Calc!O:O)</f>
        <v>4066.55</v>
      </c>
    </row>
    <row r="209" spans="1:5" x14ac:dyDescent="0.25">
      <c r="A209" s="1362" t="s">
        <v>4542</v>
      </c>
      <c r="B209" s="1397">
        <f>Jul_Inputs_Calc!$H$3</f>
        <v>45474</v>
      </c>
      <c r="C209" s="1394" t="str">
        <f>_xlfn.XLOOKUP(A209,Jul_Inputs_Calc!P:P,Jul_Inputs_Calc!E:E)</f>
        <v>GPTPQNSD</v>
      </c>
      <c r="D209" s="1394" t="s">
        <v>5669</v>
      </c>
      <c r="E209" s="1631">
        <f>_xlfn.XLOOKUP(A209,Jul_Inputs_Calc!P:P,Jul_Inputs_Calc!O:O)</f>
        <v>3879.1000000000004</v>
      </c>
    </row>
    <row r="210" spans="1:5" x14ac:dyDescent="0.25">
      <c r="A210" s="1362" t="s">
        <v>4543</v>
      </c>
      <c r="B210" s="1397">
        <f>Jul_Inputs_Calc!$H$3</f>
        <v>45474</v>
      </c>
      <c r="C210" s="1394" t="str">
        <f>_xlfn.XLOOKUP(A210,Jul_Inputs_Calc!P:P,Jul_Inputs_Calc!E:E)</f>
        <v>GPTPLS</v>
      </c>
      <c r="D210" s="1394" t="s">
        <v>5669</v>
      </c>
      <c r="E210" s="1631">
        <f>_xlfn.XLOOKUP(A210,Jul_Inputs_Calc!P:P,Jul_Inputs_Calc!O:O)</f>
        <v>1247.1000000000001</v>
      </c>
    </row>
    <row r="211" spans="1:5" x14ac:dyDescent="0.25">
      <c r="A211" s="1362" t="s">
        <v>4544</v>
      </c>
      <c r="B211" s="1397">
        <f>Jul_Inputs_Calc!$H$3</f>
        <v>45474</v>
      </c>
      <c r="C211" s="1394" t="str">
        <f>_xlfn.XLOOKUP(A211,Jul_Inputs_Calc!P:P,Jul_Inputs_Calc!E:E)</f>
        <v>GPTP*LS</v>
      </c>
      <c r="D211" s="1394" t="s">
        <v>5669</v>
      </c>
      <c r="E211" s="1631">
        <f>_xlfn.XLOOKUP(A211,Jul_Inputs_Calc!P:P,Jul_Inputs_Calc!O:O)</f>
        <v>1247.1000000000001</v>
      </c>
    </row>
    <row r="212" spans="1:5" x14ac:dyDescent="0.25">
      <c r="A212" s="1362" t="s">
        <v>4553</v>
      </c>
      <c r="B212" s="1397">
        <f>Jul_Inputs_Calc!$H$3</f>
        <v>45474</v>
      </c>
      <c r="C212" s="1394" t="str">
        <f>_xlfn.XLOOKUP(A212,Jul_Inputs_Calc!P:P,Jul_Inputs_Calc!E:E)</f>
        <v>GPMVNO</v>
      </c>
      <c r="D212" s="1394" t="s">
        <v>5669</v>
      </c>
      <c r="E212" s="1631">
        <f>_xlfn.XLOOKUP(A212,Jul_Inputs_Calc!P:P,Jul_Inputs_Calc!O:O)</f>
        <v>2510.5500000000002</v>
      </c>
    </row>
    <row r="213" spans="1:5" x14ac:dyDescent="0.25">
      <c r="A213" s="1362" t="s">
        <v>4554</v>
      </c>
      <c r="B213" s="1397">
        <f>Jul_Inputs_Calc!$H$3</f>
        <v>45474</v>
      </c>
      <c r="C213" s="1394" t="str">
        <f>_xlfn.XLOOKUP(A213,Jul_Inputs_Calc!P:P,Jul_Inputs_Calc!E:E)</f>
        <v>GPMVNOSD</v>
      </c>
      <c r="D213" s="1394" t="s">
        <v>5669</v>
      </c>
      <c r="E213" s="1631">
        <f>_xlfn.XLOOKUP(A213,Jul_Inputs_Calc!P:P,Jul_Inputs_Calc!O:O)</f>
        <v>2121.5500000000002</v>
      </c>
    </row>
    <row r="214" spans="1:5" x14ac:dyDescent="0.25">
      <c r="A214" s="1362" t="s">
        <v>4555</v>
      </c>
      <c r="B214" s="1397">
        <f>Jul_Inputs_Calc!$H$3</f>
        <v>45474</v>
      </c>
      <c r="C214" s="1394" t="str">
        <f>_xlfn.XLOOKUP(A214,Jul_Inputs_Calc!P:P,Jul_Inputs_Calc!E:E)</f>
        <v>GPMVNOC</v>
      </c>
      <c r="D214" s="1394" t="s">
        <v>5669</v>
      </c>
      <c r="E214" s="1631">
        <f>_xlfn.XLOOKUP(A214,Jul_Inputs_Calc!P:P,Jul_Inputs_Calc!O:O)</f>
        <v>4228.6000000000004</v>
      </c>
    </row>
    <row r="215" spans="1:5" x14ac:dyDescent="0.25">
      <c r="A215" s="1362" t="s">
        <v>4556</v>
      </c>
      <c r="B215" s="1397">
        <f>Jul_Inputs_Calc!$H$3</f>
        <v>45474</v>
      </c>
      <c r="C215" s="1394" t="str">
        <f>_xlfn.XLOOKUP(A215,Jul_Inputs_Calc!P:P,Jul_Inputs_Calc!E:E)</f>
        <v>GPMVNOCSD</v>
      </c>
      <c r="D215" s="1394" t="s">
        <v>5669</v>
      </c>
      <c r="E215" s="1631">
        <f>_xlfn.XLOOKUP(A215,Jul_Inputs_Calc!P:P,Jul_Inputs_Calc!O:O)</f>
        <v>3985.9</v>
      </c>
    </row>
    <row r="216" spans="1:5" x14ac:dyDescent="0.25">
      <c r="A216" s="1362" t="s">
        <v>4557</v>
      </c>
      <c r="B216" s="1397">
        <f>Jul_Inputs_Calc!$H$3</f>
        <v>45474</v>
      </c>
      <c r="C216" s="1394" t="str">
        <f>_xlfn.XLOOKUP(A216,Jul_Inputs_Calc!P:P,Jul_Inputs_Calc!E:E)</f>
        <v>GPMVNOI</v>
      </c>
      <c r="D216" s="1394" t="s">
        <v>5669</v>
      </c>
      <c r="E216" s="1631">
        <f>_xlfn.XLOOKUP(A216,Jul_Inputs_Calc!P:P,Jul_Inputs_Calc!O:O)</f>
        <v>6321.1</v>
      </c>
    </row>
    <row r="217" spans="1:5" x14ac:dyDescent="0.25">
      <c r="A217" s="1362" t="s">
        <v>4558</v>
      </c>
      <c r="B217" s="1397">
        <f>Jul_Inputs_Calc!$H$3</f>
        <v>45474</v>
      </c>
      <c r="C217" s="1394" t="str">
        <f>_xlfn.XLOOKUP(A217,Jul_Inputs_Calc!P:P,Jul_Inputs_Calc!E:E)</f>
        <v>GPMVNOISD</v>
      </c>
      <c r="D217" s="1394" t="s">
        <v>5669</v>
      </c>
      <c r="E217" s="1631">
        <f>_xlfn.XLOOKUP(A217,Jul_Inputs_Calc!P:P,Jul_Inputs_Calc!O:O)</f>
        <v>5885.75</v>
      </c>
    </row>
    <row r="218" spans="1:5" x14ac:dyDescent="0.25">
      <c r="A218" s="1362" t="s">
        <v>4559</v>
      </c>
      <c r="B218" s="1397">
        <f>Jul_Inputs_Calc!$H$3</f>
        <v>45474</v>
      </c>
      <c r="C218" s="1394" t="str">
        <f>_xlfn.XLOOKUP(A218,Jul_Inputs_Calc!P:P,Jul_Inputs_Calc!E:E)</f>
        <v>GPMVNOB</v>
      </c>
      <c r="D218" s="1394" t="s">
        <v>5669</v>
      </c>
      <c r="E218" s="1631">
        <f>_xlfn.XLOOKUP(A218,Jul_Inputs_Calc!P:P,Jul_Inputs_Calc!O:O)</f>
        <v>4339.55</v>
      </c>
    </row>
    <row r="219" spans="1:5" x14ac:dyDescent="0.25">
      <c r="A219" s="1362" t="s">
        <v>4560</v>
      </c>
      <c r="B219" s="1397">
        <f>Jul_Inputs_Calc!$H$3</f>
        <v>45474</v>
      </c>
      <c r="C219" s="1394" t="str">
        <f>_xlfn.XLOOKUP(A219,Jul_Inputs_Calc!P:P,Jul_Inputs_Calc!E:E)</f>
        <v>GPMVNOBSD</v>
      </c>
      <c r="D219" s="1394" t="s">
        <v>5669</v>
      </c>
      <c r="E219" s="1631">
        <f>_xlfn.XLOOKUP(A219,Jul_Inputs_Calc!P:P,Jul_Inputs_Calc!O:O)</f>
        <v>3985.9</v>
      </c>
    </row>
    <row r="220" spans="1:5" x14ac:dyDescent="0.25">
      <c r="A220" s="1362" t="s">
        <v>4561</v>
      </c>
      <c r="B220" s="1397">
        <f>Jul_Inputs_Calc!$H$3</f>
        <v>45474</v>
      </c>
      <c r="C220" s="1394" t="str">
        <f>_xlfn.XLOOKUP(A220,Jul_Inputs_Calc!P:P,Jul_Inputs_Calc!E:E)</f>
        <v>GPMVNOK</v>
      </c>
      <c r="D220" s="1394" t="s">
        <v>5669</v>
      </c>
      <c r="E220" s="1631">
        <f>_xlfn.XLOOKUP(A220,Jul_Inputs_Calc!P:P,Jul_Inputs_Calc!O:O)</f>
        <v>1179.8</v>
      </c>
    </row>
    <row r="221" spans="1:5" x14ac:dyDescent="0.25">
      <c r="A221" s="1362" t="s">
        <v>4562</v>
      </c>
      <c r="B221" s="1397">
        <f>Jul_Inputs_Calc!$H$3</f>
        <v>45474</v>
      </c>
      <c r="C221" s="1394" t="str">
        <f>_xlfn.XLOOKUP(A221,Jul_Inputs_Calc!P:P,Jul_Inputs_Calc!E:E)</f>
        <v>GPMVNOKSD</v>
      </c>
      <c r="D221" s="1394" t="s">
        <v>5669</v>
      </c>
      <c r="E221" s="1631">
        <f>_xlfn.XLOOKUP(A221,Jul_Inputs_Calc!P:P,Jul_Inputs_Calc!O:O)</f>
        <v>1179.8</v>
      </c>
    </row>
    <row r="222" spans="1:5" x14ac:dyDescent="0.25">
      <c r="A222" s="1362" t="s">
        <v>4563</v>
      </c>
      <c r="B222" s="1397">
        <f>Jul_Inputs_Calc!$H$3</f>
        <v>45474</v>
      </c>
      <c r="C222" s="1394" t="str">
        <f>_xlfn.XLOOKUP(A222,Jul_Inputs_Calc!P:P,Jul_Inputs_Calc!E:E)</f>
        <v>GPMVNOR</v>
      </c>
      <c r="D222" s="1394" t="s">
        <v>5669</v>
      </c>
      <c r="E222" s="1631">
        <f>_xlfn.XLOOKUP(A222,Jul_Inputs_Calc!P:P,Jul_Inputs_Calc!O:O)</f>
        <v>1319.15</v>
      </c>
    </row>
    <row r="223" spans="1:5" x14ac:dyDescent="0.25">
      <c r="A223" s="1362" t="s">
        <v>4564</v>
      </c>
      <c r="B223" s="1397">
        <f>Jul_Inputs_Calc!$H$3</f>
        <v>45474</v>
      </c>
      <c r="C223" s="1394" t="str">
        <f>_xlfn.XLOOKUP(A223,Jul_Inputs_Calc!P:P,Jul_Inputs_Calc!E:E)</f>
        <v>GPMVNORSD</v>
      </c>
      <c r="D223" s="1394" t="s">
        <v>5669</v>
      </c>
      <c r="E223" s="1631">
        <f>_xlfn.XLOOKUP(A223,Jul_Inputs_Calc!P:P,Jul_Inputs_Calc!O:O)</f>
        <v>1143.8500000000001</v>
      </c>
    </row>
    <row r="224" spans="1:5" x14ac:dyDescent="0.25">
      <c r="A224" s="1362" t="s">
        <v>4565</v>
      </c>
      <c r="B224" s="1397">
        <f>Jul_Inputs_Calc!$H$3</f>
        <v>45474</v>
      </c>
      <c r="C224" s="1394" t="str">
        <f>_xlfn.XLOOKUP(A224,Jul_Inputs_Calc!P:P,Jul_Inputs_Calc!E:E)</f>
        <v>GPMVNOH</v>
      </c>
      <c r="D224" s="1394" t="s">
        <v>5669</v>
      </c>
      <c r="E224" s="1631">
        <f>_xlfn.XLOOKUP(A224,Jul_Inputs_Calc!P:P,Jul_Inputs_Calc!O:O)</f>
        <v>2133.75</v>
      </c>
    </row>
    <row r="225" spans="1:5" x14ac:dyDescent="0.25">
      <c r="A225" s="1362" t="s">
        <v>4566</v>
      </c>
      <c r="B225" s="1397">
        <f>Jul_Inputs_Calc!$H$3</f>
        <v>45474</v>
      </c>
      <c r="C225" s="1394" t="str">
        <f>_xlfn.XLOOKUP(A225,Jul_Inputs_Calc!P:P,Jul_Inputs_Calc!E:E)</f>
        <v>GPMVNOHSD</v>
      </c>
      <c r="D225" s="1394" t="s">
        <v>5669</v>
      </c>
      <c r="E225" s="1631">
        <f>_xlfn.XLOOKUP(A225,Jul_Inputs_Calc!P:P,Jul_Inputs_Calc!O:O)</f>
        <v>2133.75</v>
      </c>
    </row>
    <row r="226" spans="1:5" x14ac:dyDescent="0.25">
      <c r="A226" s="1362" t="s">
        <v>4567</v>
      </c>
      <c r="B226" s="1397">
        <f>Jul_Inputs_Calc!$H$3</f>
        <v>45474</v>
      </c>
      <c r="C226" s="1394" t="str">
        <f>_xlfn.XLOOKUP(A226,Jul_Inputs_Calc!P:P,Jul_Inputs_Calc!E:E)</f>
        <v>GPMVNON</v>
      </c>
      <c r="D226" s="1394" t="s">
        <v>5669</v>
      </c>
      <c r="E226" s="1631">
        <f>_xlfn.XLOOKUP(A226,Jul_Inputs_Calc!P:P,Jul_Inputs_Calc!O:O)</f>
        <v>4066.55</v>
      </c>
    </row>
    <row r="227" spans="1:5" x14ac:dyDescent="0.25">
      <c r="A227" s="1362" t="s">
        <v>4568</v>
      </c>
      <c r="B227" s="1397">
        <f>Jul_Inputs_Calc!$H$3</f>
        <v>45474</v>
      </c>
      <c r="C227" s="1394" t="str">
        <f>_xlfn.XLOOKUP(A227,Jul_Inputs_Calc!P:P,Jul_Inputs_Calc!E:E)</f>
        <v>GPMVNONSD</v>
      </c>
      <c r="D227" s="1394" t="s">
        <v>5669</v>
      </c>
      <c r="E227" s="1631">
        <f>_xlfn.XLOOKUP(A227,Jul_Inputs_Calc!P:P,Jul_Inputs_Calc!O:O)</f>
        <v>3879.1000000000004</v>
      </c>
    </row>
    <row r="228" spans="1:5" x14ac:dyDescent="0.25">
      <c r="A228" s="1362" t="s">
        <v>4569</v>
      </c>
      <c r="B228" s="1397">
        <f>Jul_Inputs_Calc!$H$3</f>
        <v>45474</v>
      </c>
      <c r="C228" s="1394" t="str">
        <f>_xlfn.XLOOKUP(A228,Jul_Inputs_Calc!P:P,Jul_Inputs_Calc!E:E)</f>
        <v>GPMVNOQN</v>
      </c>
      <c r="D228" s="1394" t="s">
        <v>5669</v>
      </c>
      <c r="E228" s="1631">
        <f>_xlfn.XLOOKUP(A228,Jul_Inputs_Calc!P:P,Jul_Inputs_Calc!O:O)</f>
        <v>4066.55</v>
      </c>
    </row>
    <row r="229" spans="1:5" x14ac:dyDescent="0.25">
      <c r="A229" s="1362" t="s">
        <v>4570</v>
      </c>
      <c r="B229" s="1397">
        <f>Jul_Inputs_Calc!$H$3</f>
        <v>45474</v>
      </c>
      <c r="C229" s="1394" t="str">
        <f>_xlfn.XLOOKUP(A229,Jul_Inputs_Calc!P:P,Jul_Inputs_Calc!E:E)</f>
        <v>GPMVNOQNS</v>
      </c>
      <c r="D229" s="1394" t="s">
        <v>5669</v>
      </c>
      <c r="E229" s="1631">
        <f>_xlfn.XLOOKUP(A229,Jul_Inputs_Calc!P:P,Jul_Inputs_Calc!O:O)</f>
        <v>3879.1000000000004</v>
      </c>
    </row>
    <row r="230" spans="1:5" x14ac:dyDescent="0.25">
      <c r="A230" s="1362" t="s">
        <v>4571</v>
      </c>
      <c r="B230" s="1397">
        <f>Jul_Inputs_Calc!$H$3</f>
        <v>45474</v>
      </c>
      <c r="C230" s="1394" t="str">
        <f>_xlfn.XLOOKUP(A230,Jul_Inputs_Calc!P:P,Jul_Inputs_Calc!E:E)</f>
        <v>GPMVNOL</v>
      </c>
      <c r="D230" s="1394" t="s">
        <v>5669</v>
      </c>
      <c r="E230" s="1631">
        <f>_xlfn.XLOOKUP(A230,Jul_Inputs_Calc!P:P,Jul_Inputs_Calc!O:O)</f>
        <v>1247.1000000000001</v>
      </c>
    </row>
    <row r="231" spans="1:5" x14ac:dyDescent="0.25">
      <c r="A231" s="1362" t="s">
        <v>4572</v>
      </c>
      <c r="B231" s="1397">
        <f>Jul_Inputs_Calc!$H$3</f>
        <v>45474</v>
      </c>
      <c r="C231" s="1394" t="str">
        <f>_xlfn.XLOOKUP(A231,Jul_Inputs_Calc!P:P,Jul_Inputs_Calc!E:E)</f>
        <v>GPMVNOLSD</v>
      </c>
      <c r="D231" s="1394" t="s">
        <v>5669</v>
      </c>
      <c r="E231" s="1631">
        <f>_xlfn.XLOOKUP(A231,Jul_Inputs_Calc!P:P,Jul_Inputs_Calc!O:O)</f>
        <v>1069.5</v>
      </c>
    </row>
    <row r="232" spans="1:5" x14ac:dyDescent="0.25">
      <c r="A232" s="1362" t="s">
        <v>4585</v>
      </c>
      <c r="B232" s="1397">
        <f>Jul_Inputs_Calc!$H$3</f>
        <v>45474</v>
      </c>
      <c r="C232" s="1394" t="str">
        <f>_xlfn.XLOOKUP(A232,Jul_Inputs_Calc!P:P,Jul_Inputs_Calc!E:E)</f>
        <v>GPWCNO</v>
      </c>
      <c r="D232" s="1394" t="s">
        <v>5669</v>
      </c>
      <c r="E232" s="1631">
        <f>_xlfn.XLOOKUP(A232,Jul_Inputs_Calc!P:P,Jul_Inputs_Calc!O:O)</f>
        <v>2510.5500000000002</v>
      </c>
    </row>
    <row r="233" spans="1:5" x14ac:dyDescent="0.25">
      <c r="A233" s="1362" t="s">
        <v>4586</v>
      </c>
      <c r="B233" s="1397">
        <f>Jul_Inputs_Calc!$H$3</f>
        <v>45474</v>
      </c>
      <c r="C233" s="1394" t="str">
        <f>_xlfn.XLOOKUP(A233,Jul_Inputs_Calc!P:P,Jul_Inputs_Calc!E:E)</f>
        <v>GPWCNOSD</v>
      </c>
      <c r="D233" s="1394" t="s">
        <v>5669</v>
      </c>
      <c r="E233" s="1631">
        <f>_xlfn.XLOOKUP(A233,Jul_Inputs_Calc!P:P,Jul_Inputs_Calc!O:O)</f>
        <v>2121.5500000000002</v>
      </c>
    </row>
    <row r="234" spans="1:5" x14ac:dyDescent="0.25">
      <c r="A234" s="1362" t="s">
        <v>4587</v>
      </c>
      <c r="B234" s="1397">
        <f>Jul_Inputs_Calc!$H$3</f>
        <v>45474</v>
      </c>
      <c r="C234" s="1394" t="str">
        <f>_xlfn.XLOOKUP(A234,Jul_Inputs_Calc!P:P,Jul_Inputs_Calc!E:E)</f>
        <v>GPWCNOC</v>
      </c>
      <c r="D234" s="1394" t="s">
        <v>5669</v>
      </c>
      <c r="E234" s="1631">
        <f>_xlfn.XLOOKUP(A234,Jul_Inputs_Calc!P:P,Jul_Inputs_Calc!O:O)</f>
        <v>4228.6000000000004</v>
      </c>
    </row>
    <row r="235" spans="1:5" x14ac:dyDescent="0.25">
      <c r="A235" s="1362" t="s">
        <v>4588</v>
      </c>
      <c r="B235" s="1397">
        <f>Jul_Inputs_Calc!$H$3</f>
        <v>45474</v>
      </c>
      <c r="C235" s="1394" t="str">
        <f>_xlfn.XLOOKUP(A235,Jul_Inputs_Calc!P:P,Jul_Inputs_Calc!E:E)</f>
        <v>GPWCNOCSD</v>
      </c>
      <c r="D235" s="1394" t="s">
        <v>5669</v>
      </c>
      <c r="E235" s="1631">
        <f>_xlfn.XLOOKUP(A235,Jul_Inputs_Calc!P:P,Jul_Inputs_Calc!O:O)</f>
        <v>3985.9</v>
      </c>
    </row>
    <row r="236" spans="1:5" x14ac:dyDescent="0.25">
      <c r="A236" s="1362" t="s">
        <v>4589</v>
      </c>
      <c r="B236" s="1397">
        <f>Jul_Inputs_Calc!$H$3</f>
        <v>45474</v>
      </c>
      <c r="C236" s="1394" t="str">
        <f>_xlfn.XLOOKUP(A236,Jul_Inputs_Calc!P:P,Jul_Inputs_Calc!E:E)</f>
        <v>GPWCNOI</v>
      </c>
      <c r="D236" s="1394" t="s">
        <v>5669</v>
      </c>
      <c r="E236" s="1631">
        <f>_xlfn.XLOOKUP(A236,Jul_Inputs_Calc!P:P,Jul_Inputs_Calc!O:O)</f>
        <v>6321.1</v>
      </c>
    </row>
    <row r="237" spans="1:5" x14ac:dyDescent="0.25">
      <c r="A237" s="1362" t="s">
        <v>4590</v>
      </c>
      <c r="B237" s="1397">
        <f>Jul_Inputs_Calc!$H$3</f>
        <v>45474</v>
      </c>
      <c r="C237" s="1394" t="str">
        <f>_xlfn.XLOOKUP(A237,Jul_Inputs_Calc!P:P,Jul_Inputs_Calc!E:E)</f>
        <v>GPWCNOISD</v>
      </c>
      <c r="D237" s="1394" t="s">
        <v>5669</v>
      </c>
      <c r="E237" s="1631">
        <f>_xlfn.XLOOKUP(A237,Jul_Inputs_Calc!P:P,Jul_Inputs_Calc!O:O)</f>
        <v>5885.75</v>
      </c>
    </row>
    <row r="238" spans="1:5" x14ac:dyDescent="0.25">
      <c r="A238" s="1362" t="s">
        <v>4591</v>
      </c>
      <c r="B238" s="1397">
        <f>Jul_Inputs_Calc!$H$3</f>
        <v>45474</v>
      </c>
      <c r="C238" s="1394" t="str">
        <f>_xlfn.XLOOKUP(A238,Jul_Inputs_Calc!P:P,Jul_Inputs_Calc!E:E)</f>
        <v>GPWCNOR</v>
      </c>
      <c r="D238" s="1394" t="s">
        <v>5669</v>
      </c>
      <c r="E238" s="1631">
        <f>_xlfn.XLOOKUP(A238,Jul_Inputs_Calc!P:P,Jul_Inputs_Calc!O:O)</f>
        <v>1319.15</v>
      </c>
    </row>
    <row r="239" spans="1:5" x14ac:dyDescent="0.25">
      <c r="A239" s="1362" t="s">
        <v>4592</v>
      </c>
      <c r="B239" s="1397">
        <f>Jul_Inputs_Calc!$H$3</f>
        <v>45474</v>
      </c>
      <c r="C239" s="1394" t="str">
        <f>_xlfn.XLOOKUP(A239,Jul_Inputs_Calc!P:P,Jul_Inputs_Calc!E:E)</f>
        <v>GPWCNORSD</v>
      </c>
      <c r="D239" s="1394" t="s">
        <v>5669</v>
      </c>
      <c r="E239" s="1631">
        <f>_xlfn.XLOOKUP(A239,Jul_Inputs_Calc!P:P,Jul_Inputs_Calc!O:O)</f>
        <v>1143.8500000000001</v>
      </c>
    </row>
    <row r="240" spans="1:5" x14ac:dyDescent="0.25">
      <c r="A240" s="1362" t="s">
        <v>4593</v>
      </c>
      <c r="B240" s="1397">
        <f>Jul_Inputs_Calc!$H$3</f>
        <v>45474</v>
      </c>
      <c r="C240" s="1394" t="str">
        <f>_xlfn.XLOOKUP(A240,Jul_Inputs_Calc!P:P,Jul_Inputs_Calc!E:E)</f>
        <v>GPWCNOB</v>
      </c>
      <c r="D240" s="1394" t="s">
        <v>5669</v>
      </c>
      <c r="E240" s="1631">
        <f>_xlfn.XLOOKUP(A240,Jul_Inputs_Calc!P:P,Jul_Inputs_Calc!O:O)</f>
        <v>4339.55</v>
      </c>
    </row>
    <row r="241" spans="1:5" x14ac:dyDescent="0.25">
      <c r="A241" s="1362" t="s">
        <v>4594</v>
      </c>
      <c r="B241" s="1397">
        <f>Jul_Inputs_Calc!$H$3</f>
        <v>45474</v>
      </c>
      <c r="C241" s="1394" t="str">
        <f>_xlfn.XLOOKUP(A241,Jul_Inputs_Calc!P:P,Jul_Inputs_Calc!E:E)</f>
        <v>GPWCNOBSD</v>
      </c>
      <c r="D241" s="1394" t="s">
        <v>5669</v>
      </c>
      <c r="E241" s="1631">
        <f>_xlfn.XLOOKUP(A241,Jul_Inputs_Calc!P:P,Jul_Inputs_Calc!O:O)</f>
        <v>3985.9</v>
      </c>
    </row>
    <row r="242" spans="1:5" x14ac:dyDescent="0.25">
      <c r="A242" s="1362" t="s">
        <v>4595</v>
      </c>
      <c r="B242" s="1397">
        <f>Jul_Inputs_Calc!$H$3</f>
        <v>45474</v>
      </c>
      <c r="C242" s="1394" t="str">
        <f>_xlfn.XLOOKUP(A242,Jul_Inputs_Calc!P:P,Jul_Inputs_Calc!E:E)</f>
        <v>GPWCNOK</v>
      </c>
      <c r="D242" s="1394" t="s">
        <v>5669</v>
      </c>
      <c r="E242" s="1631">
        <f>_xlfn.XLOOKUP(A242,Jul_Inputs_Calc!P:P,Jul_Inputs_Calc!O:O)</f>
        <v>1179.8</v>
      </c>
    </row>
    <row r="243" spans="1:5" x14ac:dyDescent="0.25">
      <c r="A243" s="1362" t="s">
        <v>4596</v>
      </c>
      <c r="B243" s="1397">
        <f>Jul_Inputs_Calc!$H$3</f>
        <v>45474</v>
      </c>
      <c r="C243" s="1394" t="str">
        <f>_xlfn.XLOOKUP(A243,Jul_Inputs_Calc!P:P,Jul_Inputs_Calc!E:E)</f>
        <v>GPWCNOKSD</v>
      </c>
      <c r="D243" s="1394" t="s">
        <v>5669</v>
      </c>
      <c r="E243" s="1631">
        <f>_xlfn.XLOOKUP(A243,Jul_Inputs_Calc!P:P,Jul_Inputs_Calc!O:O)</f>
        <v>1179.8</v>
      </c>
    </row>
    <row r="244" spans="1:5" x14ac:dyDescent="0.25">
      <c r="A244" s="1362" t="s">
        <v>4597</v>
      </c>
      <c r="B244" s="1397">
        <f>Jul_Inputs_Calc!$H$3</f>
        <v>45474</v>
      </c>
      <c r="C244" s="1394" t="str">
        <f>_xlfn.XLOOKUP(A244,Jul_Inputs_Calc!P:P,Jul_Inputs_Calc!E:E)</f>
        <v>GPWCNOH</v>
      </c>
      <c r="D244" s="1394" t="s">
        <v>5669</v>
      </c>
      <c r="E244" s="1631">
        <f>_xlfn.XLOOKUP(A244,Jul_Inputs_Calc!P:P,Jul_Inputs_Calc!O:O)</f>
        <v>2133.75</v>
      </c>
    </row>
    <row r="245" spans="1:5" x14ac:dyDescent="0.25">
      <c r="A245" s="1362" t="s">
        <v>4598</v>
      </c>
      <c r="B245" s="1397">
        <f>Jul_Inputs_Calc!$H$3</f>
        <v>45474</v>
      </c>
      <c r="C245" s="1394" t="str">
        <f>_xlfn.XLOOKUP(A245,Jul_Inputs_Calc!P:P,Jul_Inputs_Calc!E:E)</f>
        <v>GPWCNOHSD</v>
      </c>
      <c r="D245" s="1394" t="s">
        <v>5669</v>
      </c>
      <c r="E245" s="1631">
        <f>_xlfn.XLOOKUP(A245,Jul_Inputs_Calc!P:P,Jul_Inputs_Calc!O:O)</f>
        <v>2133.75</v>
      </c>
    </row>
    <row r="246" spans="1:5" x14ac:dyDescent="0.25">
      <c r="A246" s="1362" t="s">
        <v>4599</v>
      </c>
      <c r="B246" s="1397">
        <f>Jul_Inputs_Calc!$H$3</f>
        <v>45474</v>
      </c>
      <c r="C246" s="1394" t="str">
        <f>_xlfn.XLOOKUP(A246,Jul_Inputs_Calc!P:P,Jul_Inputs_Calc!E:E)</f>
        <v>GPWCNON</v>
      </c>
      <c r="D246" s="1394" t="s">
        <v>5669</v>
      </c>
      <c r="E246" s="1631">
        <f>_xlfn.XLOOKUP(A246,Jul_Inputs_Calc!P:P,Jul_Inputs_Calc!O:O)</f>
        <v>4066.55</v>
      </c>
    </row>
    <row r="247" spans="1:5" x14ac:dyDescent="0.25">
      <c r="A247" s="1362" t="s">
        <v>4600</v>
      </c>
      <c r="B247" s="1397">
        <f>Jul_Inputs_Calc!$H$3</f>
        <v>45474</v>
      </c>
      <c r="C247" s="1394" t="str">
        <f>_xlfn.XLOOKUP(A247,Jul_Inputs_Calc!P:P,Jul_Inputs_Calc!E:E)</f>
        <v>GPWCNONSD</v>
      </c>
      <c r="D247" s="1394" t="s">
        <v>5669</v>
      </c>
      <c r="E247" s="1631">
        <f>_xlfn.XLOOKUP(A247,Jul_Inputs_Calc!P:P,Jul_Inputs_Calc!O:O)</f>
        <v>3879.1000000000004</v>
      </c>
    </row>
    <row r="248" spans="1:5" x14ac:dyDescent="0.25">
      <c r="A248" s="1362" t="s">
        <v>4601</v>
      </c>
      <c r="B248" s="1397">
        <f>Jul_Inputs_Calc!$H$3</f>
        <v>45474</v>
      </c>
      <c r="C248" s="1394" t="str">
        <f>_xlfn.XLOOKUP(A248,Jul_Inputs_Calc!P:P,Jul_Inputs_Calc!E:E)</f>
        <v>GPWCNOQ</v>
      </c>
      <c r="D248" s="1394" t="s">
        <v>5669</v>
      </c>
      <c r="E248" s="1631">
        <f>_xlfn.XLOOKUP(A248,Jul_Inputs_Calc!P:P,Jul_Inputs_Calc!O:O)</f>
        <v>4066.55</v>
      </c>
    </row>
    <row r="249" spans="1:5" x14ac:dyDescent="0.25">
      <c r="A249" s="1362" t="s">
        <v>4602</v>
      </c>
      <c r="B249" s="1397">
        <f>Jul_Inputs_Calc!$H$3</f>
        <v>45474</v>
      </c>
      <c r="C249" s="1394" t="str">
        <f>_xlfn.XLOOKUP(A249,Jul_Inputs_Calc!P:P,Jul_Inputs_Calc!E:E)</f>
        <v>GPWCNOQSD</v>
      </c>
      <c r="D249" s="1394" t="s">
        <v>5669</v>
      </c>
      <c r="E249" s="1631">
        <f>_xlfn.XLOOKUP(A249,Jul_Inputs_Calc!P:P,Jul_Inputs_Calc!O:O)</f>
        <v>3879.1000000000004</v>
      </c>
    </row>
    <row r="250" spans="1:5" x14ac:dyDescent="0.25">
      <c r="A250" s="1362" t="s">
        <v>4603</v>
      </c>
      <c r="B250" s="1397">
        <f>Jul_Inputs_Calc!$H$3</f>
        <v>45474</v>
      </c>
      <c r="C250" s="1394" t="str">
        <f>_xlfn.XLOOKUP(A250,Jul_Inputs_Calc!P:P,Jul_Inputs_Calc!E:E)</f>
        <v>GPWCNOL</v>
      </c>
      <c r="D250" s="1394" t="s">
        <v>5669</v>
      </c>
      <c r="E250" s="1631">
        <f>_xlfn.XLOOKUP(A250,Jul_Inputs_Calc!P:P,Jul_Inputs_Calc!O:O)</f>
        <v>1247.1000000000001</v>
      </c>
    </row>
    <row r="251" spans="1:5" x14ac:dyDescent="0.25">
      <c r="A251" s="1362" t="s">
        <v>4604</v>
      </c>
      <c r="B251" s="1397">
        <f>Jul_Inputs_Calc!$H$3</f>
        <v>45474</v>
      </c>
      <c r="C251" s="1394" t="str">
        <f>_xlfn.XLOOKUP(A251,Jul_Inputs_Calc!P:P,Jul_Inputs_Calc!E:E)</f>
        <v>GPWCNOLSD</v>
      </c>
      <c r="D251" s="1394" t="s">
        <v>5669</v>
      </c>
      <c r="E251" s="1631">
        <f>_xlfn.XLOOKUP(A251,Jul_Inputs_Calc!P:P,Jul_Inputs_Calc!O:O)</f>
        <v>1069.5</v>
      </c>
    </row>
    <row r="252" spans="1:5" x14ac:dyDescent="0.25">
      <c r="A252" s="1362" t="s">
        <v>4755</v>
      </c>
      <c r="B252" s="1397">
        <f>Jul_Inputs_Calc!$H$3</f>
        <v>45474</v>
      </c>
      <c r="C252" s="1394" t="str">
        <f>_xlfn.XLOOKUP(A252,Jul_Inputs_Calc!P:P,Jul_Inputs_Calc!E:E)</f>
        <v>GRI</v>
      </c>
      <c r="D252" s="1394" t="s">
        <v>5669</v>
      </c>
      <c r="E252" s="1631">
        <f>_xlfn.XLOOKUP(A252,Jul_Inputs_Calc!P:P,Jul_Inputs_Calc!O:O)</f>
        <v>2510.5500000000002</v>
      </c>
    </row>
    <row r="253" spans="1:5" x14ac:dyDescent="0.25">
      <c r="A253" s="1362" t="s">
        <v>4756</v>
      </c>
      <c r="B253" s="1397">
        <f>Jul_Inputs_Calc!$H$3</f>
        <v>45474</v>
      </c>
      <c r="C253" s="1394" t="str">
        <f>_xlfn.XLOOKUP(A253,Jul_Inputs_Calc!P:P,Jul_Inputs_Calc!E:E)</f>
        <v>GRISD</v>
      </c>
      <c r="D253" s="1394" t="s">
        <v>5669</v>
      </c>
      <c r="E253" s="1631">
        <f>_xlfn.XLOOKUP(A253,Jul_Inputs_Calc!P:P,Jul_Inputs_Calc!O:O)</f>
        <v>2121.5500000000002</v>
      </c>
    </row>
    <row r="254" spans="1:5" x14ac:dyDescent="0.25">
      <c r="A254" s="1362" t="s">
        <v>4757</v>
      </c>
      <c r="B254" s="1397">
        <f>Jul_Inputs_Calc!$H$3</f>
        <v>45474</v>
      </c>
      <c r="C254" s="1394" t="str">
        <f>_xlfn.XLOOKUP(A254,Jul_Inputs_Calc!P:P,Jul_Inputs_Calc!E:E)</f>
        <v>GRIB</v>
      </c>
      <c r="D254" s="1394" t="s">
        <v>5669</v>
      </c>
      <c r="E254" s="1631">
        <f>_xlfn.XLOOKUP(A254,Jul_Inputs_Calc!P:P,Jul_Inputs_Calc!O:O)</f>
        <v>4339.55</v>
      </c>
    </row>
    <row r="255" spans="1:5" x14ac:dyDescent="0.25">
      <c r="A255" s="1362" t="s">
        <v>4758</v>
      </c>
      <c r="B255" s="1397">
        <f>Jul_Inputs_Calc!$H$3</f>
        <v>45474</v>
      </c>
      <c r="C255" s="1394" t="str">
        <f>_xlfn.XLOOKUP(A255,Jul_Inputs_Calc!P:P,Jul_Inputs_Calc!E:E)</f>
        <v>GRIBSD</v>
      </c>
      <c r="D255" s="1394" t="s">
        <v>5669</v>
      </c>
      <c r="E255" s="1631">
        <f>_xlfn.XLOOKUP(A255,Jul_Inputs_Calc!P:P,Jul_Inputs_Calc!O:O)</f>
        <v>3985.9</v>
      </c>
    </row>
    <row r="256" spans="1:5" x14ac:dyDescent="0.25">
      <c r="A256" s="1362" t="s">
        <v>4759</v>
      </c>
      <c r="B256" s="1397">
        <f>Jul_Inputs_Calc!$H$3</f>
        <v>45474</v>
      </c>
      <c r="C256" s="1394" t="str">
        <f>_xlfn.XLOOKUP(A256,Jul_Inputs_Calc!P:P,Jul_Inputs_Calc!E:E)</f>
        <v>GRIRD</v>
      </c>
      <c r="D256" s="1394" t="s">
        <v>5669</v>
      </c>
      <c r="E256" s="1631">
        <f>_xlfn.XLOOKUP(A256,Jul_Inputs_Calc!P:P,Jul_Inputs_Calc!O:O)</f>
        <v>1179.8</v>
      </c>
    </row>
    <row r="257" spans="1:5" x14ac:dyDescent="0.25">
      <c r="A257" s="1362" t="s">
        <v>4760</v>
      </c>
      <c r="B257" s="1397">
        <f>Jul_Inputs_Calc!$H$3</f>
        <v>45474</v>
      </c>
      <c r="C257" s="1394" t="str">
        <f>_xlfn.XLOOKUP(A257,Jul_Inputs_Calc!P:P,Jul_Inputs_Calc!E:E)</f>
        <v>GRIRDSD</v>
      </c>
      <c r="D257" s="1394" t="s">
        <v>5669</v>
      </c>
      <c r="E257" s="1631">
        <f>_xlfn.XLOOKUP(A257,Jul_Inputs_Calc!P:P,Jul_Inputs_Calc!O:O)</f>
        <v>1179.8</v>
      </c>
    </row>
    <row r="258" spans="1:5" x14ac:dyDescent="0.25">
      <c r="A258" s="1362" t="s">
        <v>4761</v>
      </c>
      <c r="B258" s="1397">
        <f>Jul_Inputs_Calc!$H$3</f>
        <v>45474</v>
      </c>
      <c r="C258" s="1394" t="str">
        <f>_xlfn.XLOOKUP(A258,Jul_Inputs_Calc!P:P,Jul_Inputs_Calc!E:E)</f>
        <v>GRIN</v>
      </c>
      <c r="D258" s="1394" t="s">
        <v>5669</v>
      </c>
      <c r="E258" s="1631">
        <f>_xlfn.XLOOKUP(A258,Jul_Inputs_Calc!P:P,Jul_Inputs_Calc!O:O)</f>
        <v>4066.55</v>
      </c>
    </row>
    <row r="259" spans="1:5" x14ac:dyDescent="0.25">
      <c r="A259" s="1362" t="s">
        <v>4762</v>
      </c>
      <c r="B259" s="1397">
        <f>Jul_Inputs_Calc!$H$3</f>
        <v>45474</v>
      </c>
      <c r="C259" s="1394" t="str">
        <f>_xlfn.XLOOKUP(A259,Jul_Inputs_Calc!P:P,Jul_Inputs_Calc!E:E)</f>
        <v>GRINSD</v>
      </c>
      <c r="D259" s="1394" t="s">
        <v>5669</v>
      </c>
      <c r="E259" s="1631">
        <f>_xlfn.XLOOKUP(A259,Jul_Inputs_Calc!P:P,Jul_Inputs_Calc!O:O)</f>
        <v>3879.1000000000004</v>
      </c>
    </row>
    <row r="260" spans="1:5" x14ac:dyDescent="0.25">
      <c r="A260" s="1362" t="s">
        <v>4763</v>
      </c>
      <c r="B260" s="1397">
        <f>Jul_Inputs_Calc!$H$3</f>
        <v>45474</v>
      </c>
      <c r="C260" s="1394" t="str">
        <f>_xlfn.XLOOKUP(A260,Jul_Inputs_Calc!P:P,Jul_Inputs_Calc!E:E)</f>
        <v>GRIQN</v>
      </c>
      <c r="D260" s="1394" t="s">
        <v>5669</v>
      </c>
      <c r="E260" s="1631">
        <f>_xlfn.XLOOKUP(A260,Jul_Inputs_Calc!P:P,Jul_Inputs_Calc!O:O)</f>
        <v>4066.55</v>
      </c>
    </row>
    <row r="261" spans="1:5" x14ac:dyDescent="0.25">
      <c r="A261" s="1362" t="s">
        <v>4764</v>
      </c>
      <c r="B261" s="1397">
        <f>Jul_Inputs_Calc!$H$3</f>
        <v>45474</v>
      </c>
      <c r="C261" s="1394" t="str">
        <f>_xlfn.XLOOKUP(A261,Jul_Inputs_Calc!P:P,Jul_Inputs_Calc!E:E)</f>
        <v>GRIQNSD</v>
      </c>
      <c r="D261" s="1394" t="s">
        <v>5669</v>
      </c>
      <c r="E261" s="1631">
        <f>_xlfn.XLOOKUP(A261,Jul_Inputs_Calc!P:P,Jul_Inputs_Calc!O:O)</f>
        <v>3879.1000000000004</v>
      </c>
    </row>
    <row r="262" spans="1:5" x14ac:dyDescent="0.25">
      <c r="A262" s="1362" t="s">
        <v>4766</v>
      </c>
      <c r="B262" s="1397">
        <f>Jul_Inputs_Calc!$H$3</f>
        <v>45474</v>
      </c>
      <c r="C262" s="1394" t="str">
        <f>_xlfn.XLOOKUP(A262,Jul_Inputs_Calc!P:P,Jul_Inputs_Calc!E:E)</f>
        <v>GSI</v>
      </c>
      <c r="D262" s="1394" t="s">
        <v>5669</v>
      </c>
      <c r="E262" s="1631">
        <f>_xlfn.XLOOKUP(A262,Jul_Inputs_Calc!P:P,Jul_Inputs_Calc!O:O)</f>
        <v>2510.5500000000002</v>
      </c>
    </row>
    <row r="263" spans="1:5" x14ac:dyDescent="0.25">
      <c r="A263" s="1362" t="s">
        <v>4767</v>
      </c>
      <c r="B263" s="1397">
        <f>Jul_Inputs_Calc!$H$3</f>
        <v>45474</v>
      </c>
      <c r="C263" s="1394" t="str">
        <f>_xlfn.XLOOKUP(A263,Jul_Inputs_Calc!P:P,Jul_Inputs_Calc!E:E)</f>
        <v>GSISD</v>
      </c>
      <c r="D263" s="1394" t="s">
        <v>5669</v>
      </c>
      <c r="E263" s="1631">
        <f>_xlfn.XLOOKUP(A263,Jul_Inputs_Calc!P:P,Jul_Inputs_Calc!O:O)</f>
        <v>2121.5500000000002</v>
      </c>
    </row>
    <row r="264" spans="1:5" x14ac:dyDescent="0.25">
      <c r="A264" s="1362" t="s">
        <v>4768</v>
      </c>
      <c r="B264" s="1397">
        <f>Jul_Inputs_Calc!$H$3</f>
        <v>45474</v>
      </c>
      <c r="C264" s="1394" t="str">
        <f>_xlfn.XLOOKUP(A264,Jul_Inputs_Calc!P:P,Jul_Inputs_Calc!E:E)</f>
        <v>GSIB</v>
      </c>
      <c r="D264" s="1394" t="s">
        <v>5669</v>
      </c>
      <c r="E264" s="1631">
        <f>_xlfn.XLOOKUP(A264,Jul_Inputs_Calc!P:P,Jul_Inputs_Calc!O:O)</f>
        <v>4339.55</v>
      </c>
    </row>
    <row r="265" spans="1:5" x14ac:dyDescent="0.25">
      <c r="A265" s="1362" t="s">
        <v>4769</v>
      </c>
      <c r="B265" s="1397">
        <f>Jul_Inputs_Calc!$H$3</f>
        <v>45474</v>
      </c>
      <c r="C265" s="1394" t="str">
        <f>_xlfn.XLOOKUP(A265,Jul_Inputs_Calc!P:P,Jul_Inputs_Calc!E:E)</f>
        <v>GSIBSD</v>
      </c>
      <c r="D265" s="1394" t="s">
        <v>5669</v>
      </c>
      <c r="E265" s="1631">
        <f>_xlfn.XLOOKUP(A265,Jul_Inputs_Calc!P:P,Jul_Inputs_Calc!O:O)</f>
        <v>3985.9</v>
      </c>
    </row>
    <row r="266" spans="1:5" x14ac:dyDescent="0.25">
      <c r="A266" s="1362" t="s">
        <v>4770</v>
      </c>
      <c r="B266" s="1397">
        <f>Jul_Inputs_Calc!$H$3</f>
        <v>45474</v>
      </c>
      <c r="C266" s="1394" t="str">
        <f>_xlfn.XLOOKUP(A266,Jul_Inputs_Calc!P:P,Jul_Inputs_Calc!E:E)</f>
        <v>GSIRD</v>
      </c>
      <c r="D266" s="1394" t="s">
        <v>5669</v>
      </c>
      <c r="E266" s="1631">
        <f>_xlfn.XLOOKUP(A266,Jul_Inputs_Calc!P:P,Jul_Inputs_Calc!O:O)</f>
        <v>1179.8</v>
      </c>
    </row>
    <row r="267" spans="1:5" x14ac:dyDescent="0.25">
      <c r="A267" s="1362" t="s">
        <v>4771</v>
      </c>
      <c r="B267" s="1397">
        <f>Jul_Inputs_Calc!$H$3</f>
        <v>45474</v>
      </c>
      <c r="C267" s="1394" t="str">
        <f>_xlfn.XLOOKUP(A267,Jul_Inputs_Calc!P:P,Jul_Inputs_Calc!E:E)</f>
        <v>GSIRDSD</v>
      </c>
      <c r="D267" s="1394" t="s">
        <v>5669</v>
      </c>
      <c r="E267" s="1631">
        <f>_xlfn.XLOOKUP(A267,Jul_Inputs_Calc!P:P,Jul_Inputs_Calc!O:O)</f>
        <v>1179.8</v>
      </c>
    </row>
    <row r="268" spans="1:5" x14ac:dyDescent="0.25">
      <c r="A268" s="1362" t="s">
        <v>4772</v>
      </c>
      <c r="B268" s="1397">
        <f>Jul_Inputs_Calc!$H$3</f>
        <v>45474</v>
      </c>
      <c r="C268" s="1394" t="str">
        <f>_xlfn.XLOOKUP(A268,Jul_Inputs_Calc!P:P,Jul_Inputs_Calc!E:E)</f>
        <v>GSICCU</v>
      </c>
      <c r="D268" s="1394" t="s">
        <v>5669</v>
      </c>
      <c r="E268" s="1631">
        <f>_xlfn.XLOOKUP(A268,Jul_Inputs_Calc!P:P,Jul_Inputs_Calc!O:O)</f>
        <v>4228.6000000000004</v>
      </c>
    </row>
    <row r="269" spans="1:5" x14ac:dyDescent="0.25">
      <c r="A269" s="1362" t="s">
        <v>4773</v>
      </c>
      <c r="B269" s="1397">
        <f>Jul_Inputs_Calc!$H$3</f>
        <v>45474</v>
      </c>
      <c r="C269" s="1394" t="str">
        <f>_xlfn.XLOOKUP(A269,Jul_Inputs_Calc!P:P,Jul_Inputs_Calc!E:E)</f>
        <v>GSICCUSD</v>
      </c>
      <c r="D269" s="1394" t="s">
        <v>5669</v>
      </c>
      <c r="E269" s="1631">
        <f>_xlfn.XLOOKUP(A269,Jul_Inputs_Calc!P:P,Jul_Inputs_Calc!O:O)</f>
        <v>3985.9</v>
      </c>
    </row>
    <row r="270" spans="1:5" x14ac:dyDescent="0.25">
      <c r="A270" s="1362" t="s">
        <v>4774</v>
      </c>
      <c r="B270" s="1397">
        <f>Jul_Inputs_Calc!$H$3</f>
        <v>45474</v>
      </c>
      <c r="C270" s="1394" t="str">
        <f>_xlfn.XLOOKUP(A270,Jul_Inputs_Calc!P:P,Jul_Inputs_Calc!E:E)</f>
        <v>GSIICU</v>
      </c>
      <c r="D270" s="1394" t="s">
        <v>5669</v>
      </c>
      <c r="E270" s="1631">
        <f>_xlfn.XLOOKUP(A270,Jul_Inputs_Calc!P:P,Jul_Inputs_Calc!O:O)</f>
        <v>6321.1</v>
      </c>
    </row>
    <row r="271" spans="1:5" x14ac:dyDescent="0.25">
      <c r="A271" s="1362" t="s">
        <v>4775</v>
      </c>
      <c r="B271" s="1397">
        <f>Jul_Inputs_Calc!$H$3</f>
        <v>45474</v>
      </c>
      <c r="C271" s="1394" t="str">
        <f>_xlfn.XLOOKUP(A271,Jul_Inputs_Calc!P:P,Jul_Inputs_Calc!E:E)</f>
        <v>GSIICUSD</v>
      </c>
      <c r="D271" s="1394" t="s">
        <v>5669</v>
      </c>
      <c r="E271" s="1631">
        <f>_xlfn.XLOOKUP(A271,Jul_Inputs_Calc!P:P,Jul_Inputs_Calc!O:O)</f>
        <v>5885.75</v>
      </c>
    </row>
    <row r="272" spans="1:5" x14ac:dyDescent="0.25">
      <c r="A272" s="1362" t="s">
        <v>4776</v>
      </c>
      <c r="B272" s="1397">
        <f>Jul_Inputs_Calc!$H$3</f>
        <v>45474</v>
      </c>
      <c r="C272" s="1394" t="str">
        <f>_xlfn.XLOOKUP(A272,Jul_Inputs_Calc!P:P,Jul_Inputs_Calc!E:E)</f>
        <v>GSIR</v>
      </c>
      <c r="D272" s="1394" t="s">
        <v>5669</v>
      </c>
      <c r="E272" s="1631">
        <f>_xlfn.XLOOKUP(A272,Jul_Inputs_Calc!P:P,Jul_Inputs_Calc!O:O)</f>
        <v>1319.15</v>
      </c>
    </row>
    <row r="273" spans="1:5" x14ac:dyDescent="0.25">
      <c r="A273" s="1362" t="s">
        <v>4777</v>
      </c>
      <c r="B273" s="1397">
        <f>Jul_Inputs_Calc!$H$3</f>
        <v>45474</v>
      </c>
      <c r="C273" s="1394" t="str">
        <f>_xlfn.XLOOKUP(A273,Jul_Inputs_Calc!P:P,Jul_Inputs_Calc!E:E)</f>
        <v>GSIRSD</v>
      </c>
      <c r="D273" s="1394" t="s">
        <v>5669</v>
      </c>
      <c r="E273" s="1631">
        <f>_xlfn.XLOOKUP(A273,Jul_Inputs_Calc!P:P,Jul_Inputs_Calc!O:O)</f>
        <v>1143.8500000000001</v>
      </c>
    </row>
    <row r="274" spans="1:5" x14ac:dyDescent="0.25">
      <c r="A274" s="1362" t="s">
        <v>4778</v>
      </c>
      <c r="B274" s="1397">
        <f>Jul_Inputs_Calc!$H$3</f>
        <v>45474</v>
      </c>
      <c r="C274" s="1394" t="str">
        <f>_xlfn.XLOOKUP(A274,Jul_Inputs_Calc!P:P,Jul_Inputs_Calc!E:E)</f>
        <v>GSIHH</v>
      </c>
      <c r="D274" s="1394" t="s">
        <v>5669</v>
      </c>
      <c r="E274" s="1631">
        <f>_xlfn.XLOOKUP(A274,Jul_Inputs_Calc!P:P,Jul_Inputs_Calc!O:O)</f>
        <v>2133.75</v>
      </c>
    </row>
    <row r="275" spans="1:5" x14ac:dyDescent="0.25">
      <c r="A275" s="1362" t="s">
        <v>4779</v>
      </c>
      <c r="B275" s="1397">
        <f>Jul_Inputs_Calc!$H$3</f>
        <v>45474</v>
      </c>
      <c r="C275" s="1394" t="str">
        <f>_xlfn.XLOOKUP(A275,Jul_Inputs_Calc!P:P,Jul_Inputs_Calc!E:E)</f>
        <v>GSIHHSD</v>
      </c>
      <c r="D275" s="1394" t="s">
        <v>5669</v>
      </c>
      <c r="E275" s="1631">
        <f>_xlfn.XLOOKUP(A275,Jul_Inputs_Calc!P:P,Jul_Inputs_Calc!O:O)</f>
        <v>2133.75</v>
      </c>
    </row>
    <row r="276" spans="1:5" x14ac:dyDescent="0.25">
      <c r="A276" s="1362" t="s">
        <v>4780</v>
      </c>
      <c r="B276" s="1397">
        <f>Jul_Inputs_Calc!$H$3</f>
        <v>45474</v>
      </c>
      <c r="C276" s="1394" t="str">
        <f>_xlfn.XLOOKUP(A276,Jul_Inputs_Calc!P:P,Jul_Inputs_Calc!E:E)</f>
        <v>GSIN</v>
      </c>
      <c r="D276" s="1394" t="s">
        <v>5669</v>
      </c>
      <c r="E276" s="1631">
        <f>_xlfn.XLOOKUP(A276,Jul_Inputs_Calc!P:P,Jul_Inputs_Calc!O:O)</f>
        <v>4066.55</v>
      </c>
    </row>
    <row r="277" spans="1:5" x14ac:dyDescent="0.25">
      <c r="A277" s="1362" t="s">
        <v>4781</v>
      </c>
      <c r="B277" s="1397">
        <f>Jul_Inputs_Calc!$H$3</f>
        <v>45474</v>
      </c>
      <c r="C277" s="1394" t="str">
        <f>_xlfn.XLOOKUP(A277,Jul_Inputs_Calc!P:P,Jul_Inputs_Calc!E:E)</f>
        <v>GSINSD</v>
      </c>
      <c r="D277" s="1394" t="s">
        <v>5669</v>
      </c>
      <c r="E277" s="1631">
        <f>_xlfn.XLOOKUP(A277,Jul_Inputs_Calc!P:P,Jul_Inputs_Calc!O:O)</f>
        <v>3879.1000000000004</v>
      </c>
    </row>
    <row r="278" spans="1:5" x14ac:dyDescent="0.25">
      <c r="A278" s="1362" t="s">
        <v>4784</v>
      </c>
      <c r="B278" s="1397">
        <f>Jul_Inputs_Calc!$H$3</f>
        <v>45474</v>
      </c>
      <c r="C278" s="1394" t="str">
        <f>_xlfn.XLOOKUP(A278,Jul_Inputs_Calc!P:P,Jul_Inputs_Calc!E:E)</f>
        <v>GSIQN</v>
      </c>
      <c r="D278" s="1394" t="s">
        <v>5669</v>
      </c>
      <c r="E278" s="1631">
        <f>_xlfn.XLOOKUP(A278,Jul_Inputs_Calc!P:P,Jul_Inputs_Calc!O:O)</f>
        <v>4066.55</v>
      </c>
    </row>
    <row r="279" spans="1:5" x14ac:dyDescent="0.25">
      <c r="A279" s="1362" t="s">
        <v>4785</v>
      </c>
      <c r="B279" s="1397">
        <f>Jul_Inputs_Calc!$H$3</f>
        <v>45474</v>
      </c>
      <c r="C279" s="1394" t="str">
        <f>_xlfn.XLOOKUP(A279,Jul_Inputs_Calc!P:P,Jul_Inputs_Calc!E:E)</f>
        <v>GSIQNSD</v>
      </c>
      <c r="D279" s="1394" t="s">
        <v>5669</v>
      </c>
      <c r="E279" s="1631">
        <f>_xlfn.XLOOKUP(A279,Jul_Inputs_Calc!P:P,Jul_Inputs_Calc!O:O)</f>
        <v>3879.1000000000004</v>
      </c>
    </row>
    <row r="280" spans="1:5" x14ac:dyDescent="0.25">
      <c r="A280" s="1362" t="s">
        <v>4786</v>
      </c>
      <c r="B280" s="1397">
        <f>Jul_Inputs_Calc!$H$3</f>
        <v>45474</v>
      </c>
      <c r="C280" s="1394" t="str">
        <f>_xlfn.XLOOKUP(A280,Jul_Inputs_Calc!P:P,Jul_Inputs_Calc!E:E)</f>
        <v>GSIQ</v>
      </c>
      <c r="D280" s="1394" t="s">
        <v>5669</v>
      </c>
      <c r="E280" s="1631">
        <f>_xlfn.XLOOKUP(A280,Jul_Inputs_Calc!P:P,Jul_Inputs_Calc!O:O)</f>
        <v>2510.5500000000002</v>
      </c>
    </row>
    <row r="281" spans="1:5" x14ac:dyDescent="0.25">
      <c r="A281" s="1362" t="s">
        <v>4787</v>
      </c>
      <c r="B281" s="1397">
        <f>Jul_Inputs_Calc!$H$3</f>
        <v>45474</v>
      </c>
      <c r="C281" s="1394" t="str">
        <f>_xlfn.XLOOKUP(A281,Jul_Inputs_Calc!P:P,Jul_Inputs_Calc!E:E)</f>
        <v>GSIQSD</v>
      </c>
      <c r="D281" s="1394" t="s">
        <v>5669</v>
      </c>
      <c r="E281" s="1631">
        <f>_xlfn.XLOOKUP(A281,Jul_Inputs_Calc!P:P,Jul_Inputs_Calc!O:O)</f>
        <v>2121.5500000000002</v>
      </c>
    </row>
    <row r="282" spans="1:5" x14ac:dyDescent="0.25">
      <c r="A282" s="1362" t="s">
        <v>4788</v>
      </c>
      <c r="B282" s="1397">
        <f>Jul_Inputs_Calc!$H$3</f>
        <v>45474</v>
      </c>
      <c r="C282" s="1394" t="str">
        <f>_xlfn.XLOOKUP(A282,Jul_Inputs_Calc!P:P,Jul_Inputs_Calc!E:E)</f>
        <v>GSILS</v>
      </c>
      <c r="D282" s="1394" t="s">
        <v>5669</v>
      </c>
      <c r="E282" s="1631">
        <f>_xlfn.XLOOKUP(A282,Jul_Inputs_Calc!P:P,Jul_Inputs_Calc!O:O)</f>
        <v>1247.1000000000001</v>
      </c>
    </row>
    <row r="283" spans="1:5" x14ac:dyDescent="0.25">
      <c r="A283" s="1362" t="s">
        <v>4789</v>
      </c>
      <c r="B283" s="1397">
        <f>Jul_Inputs_Calc!$H$3</f>
        <v>45474</v>
      </c>
      <c r="C283" s="1394" t="str">
        <f>_xlfn.XLOOKUP(A283,Jul_Inputs_Calc!P:P,Jul_Inputs_Calc!E:E)</f>
        <v>GSILSSD</v>
      </c>
      <c r="D283" s="1394" t="s">
        <v>5669</v>
      </c>
      <c r="E283" s="1631">
        <f>_xlfn.XLOOKUP(A283,Jul_Inputs_Calc!P:P,Jul_Inputs_Calc!O:O)</f>
        <v>1069.5</v>
      </c>
    </row>
    <row r="284" spans="1:5" x14ac:dyDescent="0.25">
      <c r="A284" s="1362" t="s">
        <v>4792</v>
      </c>
      <c r="B284" s="1397">
        <f>Jul_Inputs_Calc!$H$3</f>
        <v>45474</v>
      </c>
      <c r="C284" s="1394" t="str">
        <f>_xlfn.XLOOKUP(A284,Jul_Inputs_Calc!P:P,Jul_Inputs_Calc!E:E)</f>
        <v>GRMVO</v>
      </c>
      <c r="D284" s="1394" t="s">
        <v>5669</v>
      </c>
      <c r="E284" s="1631">
        <f>_xlfn.XLOOKUP(A284,Jul_Inputs_Calc!P:P,Jul_Inputs_Calc!O:O)</f>
        <v>2510.5500000000002</v>
      </c>
    </row>
    <row r="285" spans="1:5" x14ac:dyDescent="0.25">
      <c r="A285" s="1362" t="s">
        <v>4793</v>
      </c>
      <c r="B285" s="1397">
        <f>Jul_Inputs_Calc!$H$3</f>
        <v>45474</v>
      </c>
      <c r="C285" s="1394" t="str">
        <f>_xlfn.XLOOKUP(A285,Jul_Inputs_Calc!P:P,Jul_Inputs_Calc!E:E)</f>
        <v>GRMVOSD</v>
      </c>
      <c r="D285" s="1394" t="s">
        <v>5669</v>
      </c>
      <c r="E285" s="1631">
        <f>_xlfn.XLOOKUP(A285,Jul_Inputs_Calc!P:P,Jul_Inputs_Calc!O:O)</f>
        <v>2121.5500000000002</v>
      </c>
    </row>
    <row r="286" spans="1:5" x14ac:dyDescent="0.25">
      <c r="A286" s="1362" t="s">
        <v>4794</v>
      </c>
      <c r="B286" s="1397">
        <f>Jul_Inputs_Calc!$H$3</f>
        <v>45474</v>
      </c>
      <c r="C286" s="1394" t="str">
        <f>_xlfn.XLOOKUP(A286,Jul_Inputs_Calc!P:P,Jul_Inputs_Calc!E:E)</f>
        <v>GRMVOB</v>
      </c>
      <c r="D286" s="1394" t="s">
        <v>5669</v>
      </c>
      <c r="E286" s="1631">
        <f>_xlfn.XLOOKUP(A286,Jul_Inputs_Calc!P:P,Jul_Inputs_Calc!O:O)</f>
        <v>4339.55</v>
      </c>
    </row>
    <row r="287" spans="1:5" x14ac:dyDescent="0.25">
      <c r="A287" s="1362" t="s">
        <v>4795</v>
      </c>
      <c r="B287" s="1397">
        <f>Jul_Inputs_Calc!$H$3</f>
        <v>45474</v>
      </c>
      <c r="C287" s="1394" t="str">
        <f>_xlfn.XLOOKUP(A287,Jul_Inputs_Calc!P:P,Jul_Inputs_Calc!E:E)</f>
        <v>GRMVOBSD</v>
      </c>
      <c r="D287" s="1394" t="s">
        <v>5669</v>
      </c>
      <c r="E287" s="1631">
        <f>_xlfn.XLOOKUP(A287,Jul_Inputs_Calc!P:P,Jul_Inputs_Calc!O:O)</f>
        <v>3985.9</v>
      </c>
    </row>
    <row r="288" spans="1:5" x14ac:dyDescent="0.25">
      <c r="A288" s="1362" t="s">
        <v>4796</v>
      </c>
      <c r="B288" s="1397">
        <f>Jul_Inputs_Calc!$H$3</f>
        <v>45474</v>
      </c>
      <c r="C288" s="1394" t="str">
        <f>_xlfn.XLOOKUP(A288,Jul_Inputs_Calc!P:P,Jul_Inputs_Calc!E:E)</f>
        <v>GRMVORD</v>
      </c>
      <c r="D288" s="1394" t="s">
        <v>5669</v>
      </c>
      <c r="E288" s="1631">
        <f>_xlfn.XLOOKUP(A288,Jul_Inputs_Calc!P:P,Jul_Inputs_Calc!O:O)</f>
        <v>1179.8</v>
      </c>
    </row>
    <row r="289" spans="1:5" x14ac:dyDescent="0.25">
      <c r="A289" s="1362" t="s">
        <v>4797</v>
      </c>
      <c r="B289" s="1397">
        <f>Jul_Inputs_Calc!$H$3</f>
        <v>45474</v>
      </c>
      <c r="C289" s="1394" t="str">
        <f>_xlfn.XLOOKUP(A289,Jul_Inputs_Calc!P:P,Jul_Inputs_Calc!E:E)</f>
        <v>GRMVORDSD</v>
      </c>
      <c r="D289" s="1394" t="s">
        <v>5669</v>
      </c>
      <c r="E289" s="1631">
        <f>_xlfn.XLOOKUP(A289,Jul_Inputs_Calc!P:P,Jul_Inputs_Calc!O:O)</f>
        <v>1179.8</v>
      </c>
    </row>
    <row r="290" spans="1:5" x14ac:dyDescent="0.25">
      <c r="A290" s="1362" t="s">
        <v>4798</v>
      </c>
      <c r="B290" s="1397">
        <f>Jul_Inputs_Calc!$H$3</f>
        <v>45474</v>
      </c>
      <c r="C290" s="1394" t="str">
        <f>_xlfn.XLOOKUP(A290,Jul_Inputs_Calc!P:P,Jul_Inputs_Calc!E:E)</f>
        <v>GRMVON</v>
      </c>
      <c r="D290" s="1394" t="s">
        <v>5669</v>
      </c>
      <c r="E290" s="1631">
        <f>_xlfn.XLOOKUP(A290,Jul_Inputs_Calc!P:P,Jul_Inputs_Calc!O:O)</f>
        <v>4066.55</v>
      </c>
    </row>
    <row r="291" spans="1:5" x14ac:dyDescent="0.25">
      <c r="A291" s="1362" t="s">
        <v>4799</v>
      </c>
      <c r="B291" s="1397">
        <f>Jul_Inputs_Calc!$H$3</f>
        <v>45474</v>
      </c>
      <c r="C291" s="1394" t="str">
        <f>_xlfn.XLOOKUP(A291,Jul_Inputs_Calc!P:P,Jul_Inputs_Calc!E:E)</f>
        <v>GRMVONSD</v>
      </c>
      <c r="D291" s="1394" t="s">
        <v>5669</v>
      </c>
      <c r="E291" s="1631">
        <f>_xlfn.XLOOKUP(A291,Jul_Inputs_Calc!P:P,Jul_Inputs_Calc!O:O)</f>
        <v>3879.1000000000004</v>
      </c>
    </row>
    <row r="292" spans="1:5" x14ac:dyDescent="0.25">
      <c r="A292" s="1362" t="s">
        <v>4800</v>
      </c>
      <c r="B292" s="1397">
        <f>Jul_Inputs_Calc!$H$3</f>
        <v>45474</v>
      </c>
      <c r="C292" s="1394" t="str">
        <f>_xlfn.XLOOKUP(A292,Jul_Inputs_Calc!P:P,Jul_Inputs_Calc!E:E)</f>
        <v>GRMVOQN</v>
      </c>
      <c r="D292" s="1394" t="s">
        <v>5669</v>
      </c>
      <c r="E292" s="1631">
        <f>_xlfn.XLOOKUP(A292,Jul_Inputs_Calc!P:P,Jul_Inputs_Calc!O:O)</f>
        <v>4066.55</v>
      </c>
    </row>
    <row r="293" spans="1:5" x14ac:dyDescent="0.25">
      <c r="A293" s="1362" t="s">
        <v>4801</v>
      </c>
      <c r="B293" s="1397">
        <f>Jul_Inputs_Calc!$H$3</f>
        <v>45474</v>
      </c>
      <c r="C293" s="1394" t="str">
        <f>_xlfn.XLOOKUP(A293,Jul_Inputs_Calc!P:P,Jul_Inputs_Calc!E:E)</f>
        <v>GRMVOQNSD</v>
      </c>
      <c r="D293" s="1394" t="s">
        <v>5669</v>
      </c>
      <c r="E293" s="1631">
        <f>_xlfn.XLOOKUP(A293,Jul_Inputs_Calc!P:P,Jul_Inputs_Calc!O:O)</f>
        <v>3879.1000000000004</v>
      </c>
    </row>
    <row r="294" spans="1:5" x14ac:dyDescent="0.25">
      <c r="A294" s="1362" t="s">
        <v>4803</v>
      </c>
      <c r="B294" s="1397">
        <f>Jul_Inputs_Calc!$H$3</f>
        <v>45474</v>
      </c>
      <c r="C294" s="1394" t="str">
        <f>_xlfn.XLOOKUP(A294,Jul_Inputs_Calc!P:P,Jul_Inputs_Calc!E:E)</f>
        <v>GSMVO</v>
      </c>
      <c r="D294" s="1394" t="s">
        <v>5669</v>
      </c>
      <c r="E294" s="1631">
        <f>_xlfn.XLOOKUP(A294,Jul_Inputs_Calc!P:P,Jul_Inputs_Calc!O:O)</f>
        <v>2510.5500000000002</v>
      </c>
    </row>
    <row r="295" spans="1:5" x14ac:dyDescent="0.25">
      <c r="A295" s="1362" t="s">
        <v>4804</v>
      </c>
      <c r="B295" s="1397">
        <f>Jul_Inputs_Calc!$H$3</f>
        <v>45474</v>
      </c>
      <c r="C295" s="1394" t="str">
        <f>_xlfn.XLOOKUP(A295,Jul_Inputs_Calc!P:P,Jul_Inputs_Calc!E:E)</f>
        <v>GSMVOSD</v>
      </c>
      <c r="D295" s="1394" t="s">
        <v>5669</v>
      </c>
      <c r="E295" s="1631">
        <f>_xlfn.XLOOKUP(A295,Jul_Inputs_Calc!P:P,Jul_Inputs_Calc!O:O)</f>
        <v>2121.5500000000002</v>
      </c>
    </row>
    <row r="296" spans="1:5" x14ac:dyDescent="0.25">
      <c r="A296" s="1362" t="s">
        <v>4805</v>
      </c>
      <c r="B296" s="1397">
        <f>Jul_Inputs_Calc!$H$3</f>
        <v>45474</v>
      </c>
      <c r="C296" s="1394" t="str">
        <f>_xlfn.XLOOKUP(A296,Jul_Inputs_Calc!P:P,Jul_Inputs_Calc!E:E)</f>
        <v>GSMVOCC</v>
      </c>
      <c r="D296" s="1394" t="s">
        <v>5669</v>
      </c>
      <c r="E296" s="1631">
        <f>_xlfn.XLOOKUP(A296,Jul_Inputs_Calc!P:P,Jul_Inputs_Calc!O:O)</f>
        <v>4228.6000000000004</v>
      </c>
    </row>
    <row r="297" spans="1:5" x14ac:dyDescent="0.25">
      <c r="A297" s="1362" t="s">
        <v>4806</v>
      </c>
      <c r="B297" s="1397">
        <f>Jul_Inputs_Calc!$H$3</f>
        <v>45474</v>
      </c>
      <c r="C297" s="1394" t="str">
        <f>_xlfn.XLOOKUP(A297,Jul_Inputs_Calc!P:P,Jul_Inputs_Calc!E:E)</f>
        <v>GSMVOCCSD</v>
      </c>
      <c r="D297" s="1394" t="s">
        <v>5669</v>
      </c>
      <c r="E297" s="1631">
        <f>_xlfn.XLOOKUP(A297,Jul_Inputs_Calc!P:P,Jul_Inputs_Calc!O:O)</f>
        <v>3985.9</v>
      </c>
    </row>
    <row r="298" spans="1:5" x14ac:dyDescent="0.25">
      <c r="A298" s="1362" t="s">
        <v>4807</v>
      </c>
      <c r="B298" s="1397">
        <f>Jul_Inputs_Calc!$H$3</f>
        <v>45474</v>
      </c>
      <c r="C298" s="1394" t="str">
        <f>_xlfn.XLOOKUP(A298,Jul_Inputs_Calc!P:P,Jul_Inputs_Calc!E:E)</f>
        <v>GSMVOICU</v>
      </c>
      <c r="D298" s="1394" t="s">
        <v>5669</v>
      </c>
      <c r="E298" s="1631">
        <f>_xlfn.XLOOKUP(A298,Jul_Inputs_Calc!P:P,Jul_Inputs_Calc!O:O)</f>
        <v>6321.1</v>
      </c>
    </row>
    <row r="299" spans="1:5" x14ac:dyDescent="0.25">
      <c r="A299" s="1362" t="s">
        <v>4808</v>
      </c>
      <c r="B299" s="1397">
        <f>Jul_Inputs_Calc!$H$3</f>
        <v>45474</v>
      </c>
      <c r="C299" s="1394" t="str">
        <f>_xlfn.XLOOKUP(A299,Jul_Inputs_Calc!P:P,Jul_Inputs_Calc!E:E)</f>
        <v>GSMVOICSD</v>
      </c>
      <c r="D299" s="1394" t="s">
        <v>5669</v>
      </c>
      <c r="E299" s="1631">
        <f>_xlfn.XLOOKUP(A299,Jul_Inputs_Calc!P:P,Jul_Inputs_Calc!O:O)</f>
        <v>5885.75</v>
      </c>
    </row>
    <row r="300" spans="1:5" x14ac:dyDescent="0.25">
      <c r="A300" s="1362" t="s">
        <v>4809</v>
      </c>
      <c r="B300" s="1397">
        <f>Jul_Inputs_Calc!$H$3</f>
        <v>45474</v>
      </c>
      <c r="C300" s="1394" t="str">
        <f>_xlfn.XLOOKUP(A300,Jul_Inputs_Calc!P:P,Jul_Inputs_Calc!E:E)</f>
        <v>GSMVOR</v>
      </c>
      <c r="D300" s="1394" t="s">
        <v>5669</v>
      </c>
      <c r="E300" s="1631">
        <f>_xlfn.XLOOKUP(A300,Jul_Inputs_Calc!P:P,Jul_Inputs_Calc!O:O)</f>
        <v>1319.15</v>
      </c>
    </row>
    <row r="301" spans="1:5" x14ac:dyDescent="0.25">
      <c r="A301" s="1362" t="s">
        <v>4810</v>
      </c>
      <c r="B301" s="1397">
        <f>Jul_Inputs_Calc!$H$3</f>
        <v>45474</v>
      </c>
      <c r="C301" s="1394" t="str">
        <f>_xlfn.XLOOKUP(A301,Jul_Inputs_Calc!P:P,Jul_Inputs_Calc!E:E)</f>
        <v>GSMVORSD</v>
      </c>
      <c r="D301" s="1394" t="s">
        <v>5669</v>
      </c>
      <c r="E301" s="1631">
        <f>_xlfn.XLOOKUP(A301,Jul_Inputs_Calc!P:P,Jul_Inputs_Calc!O:O)</f>
        <v>1143.8500000000001</v>
      </c>
    </row>
    <row r="302" spans="1:5" x14ac:dyDescent="0.25">
      <c r="A302" s="1362" t="s">
        <v>4811</v>
      </c>
      <c r="B302" s="1397">
        <f>Jul_Inputs_Calc!$H$3</f>
        <v>45474</v>
      </c>
      <c r="C302" s="1394" t="str">
        <f>_xlfn.XLOOKUP(A302,Jul_Inputs_Calc!P:P,Jul_Inputs_Calc!E:E)</f>
        <v>GSMVOB</v>
      </c>
      <c r="D302" s="1394" t="s">
        <v>5669</v>
      </c>
      <c r="E302" s="1631">
        <f>_xlfn.XLOOKUP(A302,Jul_Inputs_Calc!P:P,Jul_Inputs_Calc!O:O)</f>
        <v>4339.55</v>
      </c>
    </row>
    <row r="303" spans="1:5" x14ac:dyDescent="0.25">
      <c r="A303" s="1362" t="s">
        <v>4812</v>
      </c>
      <c r="B303" s="1397">
        <f>Jul_Inputs_Calc!$H$3</f>
        <v>45474</v>
      </c>
      <c r="C303" s="1394" t="str">
        <f>_xlfn.XLOOKUP(A303,Jul_Inputs_Calc!P:P,Jul_Inputs_Calc!E:E)</f>
        <v>GSMVOBSD</v>
      </c>
      <c r="D303" s="1394" t="s">
        <v>5669</v>
      </c>
      <c r="E303" s="1631">
        <f>_xlfn.XLOOKUP(A303,Jul_Inputs_Calc!P:P,Jul_Inputs_Calc!O:O)</f>
        <v>3985.9</v>
      </c>
    </row>
    <row r="304" spans="1:5" x14ac:dyDescent="0.25">
      <c r="A304" s="1362" t="s">
        <v>4813</v>
      </c>
      <c r="B304" s="1397">
        <f>Jul_Inputs_Calc!$H$3</f>
        <v>45474</v>
      </c>
      <c r="C304" s="1394" t="str">
        <f>_xlfn.XLOOKUP(A304,Jul_Inputs_Calc!P:P,Jul_Inputs_Calc!E:E)</f>
        <v>GSMVORD</v>
      </c>
      <c r="D304" s="1394" t="s">
        <v>5669</v>
      </c>
      <c r="E304" s="1631">
        <f>_xlfn.XLOOKUP(A304,Jul_Inputs_Calc!P:P,Jul_Inputs_Calc!O:O)</f>
        <v>1179.8</v>
      </c>
    </row>
    <row r="305" spans="1:5" x14ac:dyDescent="0.25">
      <c r="A305" s="1362" t="s">
        <v>4814</v>
      </c>
      <c r="B305" s="1397">
        <f>Jul_Inputs_Calc!$H$3</f>
        <v>45474</v>
      </c>
      <c r="C305" s="1394" t="str">
        <f>_xlfn.XLOOKUP(A305,Jul_Inputs_Calc!P:P,Jul_Inputs_Calc!E:E)</f>
        <v>GSMVORDSD</v>
      </c>
      <c r="D305" s="1394" t="s">
        <v>5669</v>
      </c>
      <c r="E305" s="1631">
        <f>_xlfn.XLOOKUP(A305,Jul_Inputs_Calc!P:P,Jul_Inputs_Calc!O:O)</f>
        <v>1179.8</v>
      </c>
    </row>
    <row r="306" spans="1:5" x14ac:dyDescent="0.25">
      <c r="A306" s="1362" t="s">
        <v>4815</v>
      </c>
      <c r="B306" s="1397">
        <f>Jul_Inputs_Calc!$H$3</f>
        <v>45474</v>
      </c>
      <c r="C306" s="1394" t="str">
        <f>_xlfn.XLOOKUP(A306,Jul_Inputs_Calc!P:P,Jul_Inputs_Calc!E:E)</f>
        <v>GSMVOHH</v>
      </c>
      <c r="D306" s="1394" t="s">
        <v>5669</v>
      </c>
      <c r="E306" s="1631">
        <f>_xlfn.XLOOKUP(A306,Jul_Inputs_Calc!P:P,Jul_Inputs_Calc!O:O)</f>
        <v>2133.75</v>
      </c>
    </row>
    <row r="307" spans="1:5" x14ac:dyDescent="0.25">
      <c r="A307" s="1362" t="s">
        <v>4816</v>
      </c>
      <c r="B307" s="1397">
        <f>Jul_Inputs_Calc!$H$3</f>
        <v>45474</v>
      </c>
      <c r="C307" s="1394" t="str">
        <f>_xlfn.XLOOKUP(A307,Jul_Inputs_Calc!P:P,Jul_Inputs_Calc!E:E)</f>
        <v>GSMVOHHSD</v>
      </c>
      <c r="D307" s="1394" t="s">
        <v>5669</v>
      </c>
      <c r="E307" s="1631">
        <f>_xlfn.XLOOKUP(A307,Jul_Inputs_Calc!P:P,Jul_Inputs_Calc!O:O)</f>
        <v>2133.75</v>
      </c>
    </row>
    <row r="308" spans="1:5" x14ac:dyDescent="0.25">
      <c r="A308" s="1362" t="s">
        <v>4817</v>
      </c>
      <c r="B308" s="1397">
        <f>Jul_Inputs_Calc!$H$3</f>
        <v>45474</v>
      </c>
      <c r="C308" s="1394" t="str">
        <f>_xlfn.XLOOKUP(A308,Jul_Inputs_Calc!P:P,Jul_Inputs_Calc!E:E)</f>
        <v>GSMVON</v>
      </c>
      <c r="D308" s="1394" t="s">
        <v>5669</v>
      </c>
      <c r="E308" s="1631">
        <f>_xlfn.XLOOKUP(A308,Jul_Inputs_Calc!P:P,Jul_Inputs_Calc!O:O)</f>
        <v>4066.55</v>
      </c>
    </row>
    <row r="309" spans="1:5" x14ac:dyDescent="0.25">
      <c r="A309" s="1362" t="s">
        <v>4818</v>
      </c>
      <c r="B309" s="1397">
        <f>Jul_Inputs_Calc!$H$3</f>
        <v>45474</v>
      </c>
      <c r="C309" s="1394" t="str">
        <f>_xlfn.XLOOKUP(A309,Jul_Inputs_Calc!P:P,Jul_Inputs_Calc!E:E)</f>
        <v>GSMVONSD</v>
      </c>
      <c r="D309" s="1394" t="s">
        <v>5669</v>
      </c>
      <c r="E309" s="1631">
        <f>_xlfn.XLOOKUP(A309,Jul_Inputs_Calc!P:P,Jul_Inputs_Calc!O:O)</f>
        <v>3879.1000000000004</v>
      </c>
    </row>
    <row r="310" spans="1:5" x14ac:dyDescent="0.25">
      <c r="A310" s="1362" t="s">
        <v>4819</v>
      </c>
      <c r="B310" s="1397">
        <f>Jul_Inputs_Calc!$H$3</f>
        <v>45474</v>
      </c>
      <c r="C310" s="1394" t="str">
        <f>_xlfn.XLOOKUP(A310,Jul_Inputs_Calc!P:P,Jul_Inputs_Calc!E:E)</f>
        <v>GSMVOQN</v>
      </c>
      <c r="D310" s="1394" t="s">
        <v>5669</v>
      </c>
      <c r="E310" s="1631">
        <f>_xlfn.XLOOKUP(A310,Jul_Inputs_Calc!P:P,Jul_Inputs_Calc!O:O)</f>
        <v>4066.55</v>
      </c>
    </row>
    <row r="311" spans="1:5" x14ac:dyDescent="0.25">
      <c r="A311" s="1362" t="s">
        <v>4820</v>
      </c>
      <c r="B311" s="1397">
        <f>Jul_Inputs_Calc!$H$3</f>
        <v>45474</v>
      </c>
      <c r="C311" s="1394" t="str">
        <f>_xlfn.XLOOKUP(A311,Jul_Inputs_Calc!P:P,Jul_Inputs_Calc!E:E)</f>
        <v>GSMVOQNSD</v>
      </c>
      <c r="D311" s="1394" t="s">
        <v>5669</v>
      </c>
      <c r="E311" s="1631">
        <f>_xlfn.XLOOKUP(A311,Jul_Inputs_Calc!P:P,Jul_Inputs_Calc!O:O)</f>
        <v>3879.1000000000004</v>
      </c>
    </row>
    <row r="312" spans="1:5" x14ac:dyDescent="0.25">
      <c r="A312" s="1362" t="s">
        <v>4821</v>
      </c>
      <c r="B312" s="1397">
        <f>Jul_Inputs_Calc!$H$3</f>
        <v>45474</v>
      </c>
      <c r="C312" s="1394" t="str">
        <f>_xlfn.XLOOKUP(A312,Jul_Inputs_Calc!P:P,Jul_Inputs_Calc!E:E)</f>
        <v>GSMVOLS</v>
      </c>
      <c r="D312" s="1394" t="s">
        <v>5669</v>
      </c>
      <c r="E312" s="1631">
        <f>_xlfn.XLOOKUP(A312,Jul_Inputs_Calc!P:P,Jul_Inputs_Calc!O:O)</f>
        <v>1247.1000000000001</v>
      </c>
    </row>
    <row r="313" spans="1:5" x14ac:dyDescent="0.25">
      <c r="A313" s="1362" t="s">
        <v>4822</v>
      </c>
      <c r="B313" s="1397">
        <f>Jul_Inputs_Calc!$H$3</f>
        <v>45474</v>
      </c>
      <c r="C313" s="1394" t="str">
        <f>_xlfn.XLOOKUP(A313,Jul_Inputs_Calc!P:P,Jul_Inputs_Calc!E:E)</f>
        <v>GSMVOLSSD</v>
      </c>
      <c r="D313" s="1394" t="s">
        <v>5669</v>
      </c>
      <c r="E313" s="1631">
        <f>_xlfn.XLOOKUP(A313,Jul_Inputs_Calc!P:P,Jul_Inputs_Calc!O:O)</f>
        <v>1069.5</v>
      </c>
    </row>
    <row r="314" spans="1:5" x14ac:dyDescent="0.25">
      <c r="A314" s="1362" t="s">
        <v>4842</v>
      </c>
      <c r="B314" s="1397">
        <f>Jul_Inputs_Calc!$H$3</f>
        <v>45474</v>
      </c>
      <c r="C314" s="1394" t="str">
        <f>_xlfn.XLOOKUP(A314,Jul_Inputs_Calc!P:P,Jul_Inputs_Calc!E:E)</f>
        <v>GRWCO</v>
      </c>
      <c r="D314" s="1394" t="s">
        <v>5669</v>
      </c>
      <c r="E314" s="1631">
        <f>_xlfn.XLOOKUP(A314,Jul_Inputs_Calc!P:P,Jul_Inputs_Calc!O:O)</f>
        <v>2510.5500000000002</v>
      </c>
    </row>
    <row r="315" spans="1:5" x14ac:dyDescent="0.25">
      <c r="A315" s="1362" t="s">
        <v>4843</v>
      </c>
      <c r="B315" s="1397">
        <f>Jul_Inputs_Calc!$H$3</f>
        <v>45474</v>
      </c>
      <c r="C315" s="1394" t="str">
        <f>_xlfn.XLOOKUP(A315,Jul_Inputs_Calc!P:P,Jul_Inputs_Calc!E:E)</f>
        <v>GRWCOSD</v>
      </c>
      <c r="D315" s="1394" t="s">
        <v>5669</v>
      </c>
      <c r="E315" s="1631">
        <f>_xlfn.XLOOKUP(A315,Jul_Inputs_Calc!P:P,Jul_Inputs_Calc!O:O)</f>
        <v>2121.5500000000002</v>
      </c>
    </row>
    <row r="316" spans="1:5" x14ac:dyDescent="0.25">
      <c r="A316" s="1362" t="s">
        <v>4844</v>
      </c>
      <c r="B316" s="1397">
        <f>Jul_Inputs_Calc!$H$3</f>
        <v>45474</v>
      </c>
      <c r="C316" s="1394" t="str">
        <f>_xlfn.XLOOKUP(A316,Jul_Inputs_Calc!P:P,Jul_Inputs_Calc!E:E)</f>
        <v>GRWCOB</v>
      </c>
      <c r="D316" s="1394" t="s">
        <v>5669</v>
      </c>
      <c r="E316" s="1631">
        <f>_xlfn.XLOOKUP(A316,Jul_Inputs_Calc!P:P,Jul_Inputs_Calc!O:O)</f>
        <v>4339.55</v>
      </c>
    </row>
    <row r="317" spans="1:5" x14ac:dyDescent="0.25">
      <c r="A317" s="1362" t="s">
        <v>4845</v>
      </c>
      <c r="B317" s="1397">
        <f>Jul_Inputs_Calc!$H$3</f>
        <v>45474</v>
      </c>
      <c r="C317" s="1394" t="str">
        <f>_xlfn.XLOOKUP(A317,Jul_Inputs_Calc!P:P,Jul_Inputs_Calc!E:E)</f>
        <v>GRWCOBSD</v>
      </c>
      <c r="D317" s="1394" t="s">
        <v>5669</v>
      </c>
      <c r="E317" s="1631">
        <f>_xlfn.XLOOKUP(A317,Jul_Inputs_Calc!P:P,Jul_Inputs_Calc!O:O)</f>
        <v>3985.9</v>
      </c>
    </row>
    <row r="318" spans="1:5" x14ac:dyDescent="0.25">
      <c r="A318" s="1362" t="s">
        <v>4846</v>
      </c>
      <c r="B318" s="1397">
        <f>Jul_Inputs_Calc!$H$3</f>
        <v>45474</v>
      </c>
      <c r="C318" s="1394" t="str">
        <f>_xlfn.XLOOKUP(A318,Jul_Inputs_Calc!P:P,Jul_Inputs_Calc!E:E)</f>
        <v>GRWCORD</v>
      </c>
      <c r="D318" s="1394" t="s">
        <v>5669</v>
      </c>
      <c r="E318" s="1631">
        <f>_xlfn.XLOOKUP(A318,Jul_Inputs_Calc!P:P,Jul_Inputs_Calc!O:O)</f>
        <v>1179.8</v>
      </c>
    </row>
    <row r="319" spans="1:5" x14ac:dyDescent="0.25">
      <c r="A319" s="1362" t="s">
        <v>4847</v>
      </c>
      <c r="B319" s="1397">
        <f>Jul_Inputs_Calc!$H$3</f>
        <v>45474</v>
      </c>
      <c r="C319" s="1394" t="str">
        <f>_xlfn.XLOOKUP(A319,Jul_Inputs_Calc!P:P,Jul_Inputs_Calc!E:E)</f>
        <v>GRWCORDSD</v>
      </c>
      <c r="D319" s="1394" t="s">
        <v>5669</v>
      </c>
      <c r="E319" s="1631">
        <f>_xlfn.XLOOKUP(A319,Jul_Inputs_Calc!P:P,Jul_Inputs_Calc!O:O)</f>
        <v>1179.8</v>
      </c>
    </row>
    <row r="320" spans="1:5" x14ac:dyDescent="0.25">
      <c r="A320" s="1362" t="s">
        <v>4848</v>
      </c>
      <c r="B320" s="1397">
        <f>Jul_Inputs_Calc!$H$3</f>
        <v>45474</v>
      </c>
      <c r="C320" s="1394" t="str">
        <f>_xlfn.XLOOKUP(A320,Jul_Inputs_Calc!P:P,Jul_Inputs_Calc!E:E)</f>
        <v>GRWCON</v>
      </c>
      <c r="D320" s="1394" t="s">
        <v>5669</v>
      </c>
      <c r="E320" s="1631">
        <f>_xlfn.XLOOKUP(A320,Jul_Inputs_Calc!P:P,Jul_Inputs_Calc!O:O)</f>
        <v>4066.55</v>
      </c>
    </row>
    <row r="321" spans="1:5" x14ac:dyDescent="0.25">
      <c r="A321" s="1362" t="s">
        <v>4849</v>
      </c>
      <c r="B321" s="1397">
        <f>Jul_Inputs_Calc!$H$3</f>
        <v>45474</v>
      </c>
      <c r="C321" s="1394" t="str">
        <f>_xlfn.XLOOKUP(A321,Jul_Inputs_Calc!P:P,Jul_Inputs_Calc!E:E)</f>
        <v>GRWCONSD</v>
      </c>
      <c r="D321" s="1394" t="s">
        <v>5669</v>
      </c>
      <c r="E321" s="1631">
        <f>_xlfn.XLOOKUP(A321,Jul_Inputs_Calc!P:P,Jul_Inputs_Calc!O:O)</f>
        <v>3879.1000000000004</v>
      </c>
    </row>
    <row r="322" spans="1:5" x14ac:dyDescent="0.25">
      <c r="A322" s="1362" t="s">
        <v>4850</v>
      </c>
      <c r="B322" s="1397">
        <f>Jul_Inputs_Calc!$H$3</f>
        <v>45474</v>
      </c>
      <c r="C322" s="1394" t="str">
        <f>_xlfn.XLOOKUP(A322,Jul_Inputs_Calc!P:P,Jul_Inputs_Calc!E:E)</f>
        <v>GRWCOQN</v>
      </c>
      <c r="D322" s="1394" t="s">
        <v>5669</v>
      </c>
      <c r="E322" s="1631">
        <f>_xlfn.XLOOKUP(A322,Jul_Inputs_Calc!P:P,Jul_Inputs_Calc!O:O)</f>
        <v>4066.55</v>
      </c>
    </row>
    <row r="323" spans="1:5" x14ac:dyDescent="0.25">
      <c r="A323" s="1362" t="s">
        <v>4851</v>
      </c>
      <c r="B323" s="1397">
        <f>Jul_Inputs_Calc!$H$3</f>
        <v>45474</v>
      </c>
      <c r="C323" s="1394" t="str">
        <f>_xlfn.XLOOKUP(A323,Jul_Inputs_Calc!P:P,Jul_Inputs_Calc!E:E)</f>
        <v>GRWCOQNSD</v>
      </c>
      <c r="D323" s="1394" t="s">
        <v>5669</v>
      </c>
      <c r="E323" s="1631">
        <f>_xlfn.XLOOKUP(A323,Jul_Inputs_Calc!P:P,Jul_Inputs_Calc!O:O)</f>
        <v>3879.1000000000004</v>
      </c>
    </row>
    <row r="324" spans="1:5" x14ac:dyDescent="0.25">
      <c r="A324" s="1362" t="s">
        <v>4853</v>
      </c>
      <c r="B324" s="1397">
        <f>Jul_Inputs_Calc!$H$3</f>
        <v>45474</v>
      </c>
      <c r="C324" s="1394" t="str">
        <f>_xlfn.XLOOKUP(A324,Jul_Inputs_Calc!P:P,Jul_Inputs_Calc!E:E)</f>
        <v>GSWCO</v>
      </c>
      <c r="D324" s="1394" t="s">
        <v>5669</v>
      </c>
      <c r="E324" s="1631">
        <f>_xlfn.XLOOKUP(A324,Jul_Inputs_Calc!P:P,Jul_Inputs_Calc!O:O)</f>
        <v>2510.5500000000002</v>
      </c>
    </row>
    <row r="325" spans="1:5" x14ac:dyDescent="0.25">
      <c r="A325" s="1362" t="s">
        <v>4854</v>
      </c>
      <c r="B325" s="1397">
        <f>Jul_Inputs_Calc!$H$3</f>
        <v>45474</v>
      </c>
      <c r="C325" s="1394" t="str">
        <f>_xlfn.XLOOKUP(A325,Jul_Inputs_Calc!P:P,Jul_Inputs_Calc!E:E)</f>
        <v>GSWCOSD</v>
      </c>
      <c r="D325" s="1394" t="s">
        <v>5669</v>
      </c>
      <c r="E325" s="1631">
        <f>_xlfn.XLOOKUP(A325,Jul_Inputs_Calc!P:P,Jul_Inputs_Calc!O:O)</f>
        <v>2121.5500000000002</v>
      </c>
    </row>
    <row r="326" spans="1:5" x14ac:dyDescent="0.25">
      <c r="A326" s="1362" t="s">
        <v>4855</v>
      </c>
      <c r="B326" s="1397">
        <f>Jul_Inputs_Calc!$H$3</f>
        <v>45474</v>
      </c>
      <c r="C326" s="1394" t="str">
        <f>_xlfn.XLOOKUP(A326,Jul_Inputs_Calc!P:P,Jul_Inputs_Calc!E:E)</f>
        <v>GSWCOB</v>
      </c>
      <c r="D326" s="1394" t="s">
        <v>5669</v>
      </c>
      <c r="E326" s="1631">
        <f>_xlfn.XLOOKUP(A326,Jul_Inputs_Calc!P:P,Jul_Inputs_Calc!O:O)</f>
        <v>4339.55</v>
      </c>
    </row>
    <row r="327" spans="1:5" x14ac:dyDescent="0.25">
      <c r="A327" s="1362" t="s">
        <v>4856</v>
      </c>
      <c r="B327" s="1397">
        <f>Jul_Inputs_Calc!$H$3</f>
        <v>45474</v>
      </c>
      <c r="C327" s="1394" t="str">
        <f>_xlfn.XLOOKUP(A327,Jul_Inputs_Calc!P:P,Jul_Inputs_Calc!E:E)</f>
        <v>GSWCOBSD</v>
      </c>
      <c r="D327" s="1394" t="s">
        <v>5669</v>
      </c>
      <c r="E327" s="1631">
        <f>_xlfn.XLOOKUP(A327,Jul_Inputs_Calc!P:P,Jul_Inputs_Calc!O:O)</f>
        <v>3985.9</v>
      </c>
    </row>
    <row r="328" spans="1:5" x14ac:dyDescent="0.25">
      <c r="A328" s="1362" t="s">
        <v>4857</v>
      </c>
      <c r="B328" s="1397">
        <f>Jul_Inputs_Calc!$H$3</f>
        <v>45474</v>
      </c>
      <c r="C328" s="1394" t="str">
        <f>_xlfn.XLOOKUP(A328,Jul_Inputs_Calc!P:P,Jul_Inputs_Calc!E:E)</f>
        <v>GSWCORD</v>
      </c>
      <c r="D328" s="1394" t="s">
        <v>5669</v>
      </c>
      <c r="E328" s="1631">
        <f>_xlfn.XLOOKUP(A328,Jul_Inputs_Calc!P:P,Jul_Inputs_Calc!O:O)</f>
        <v>1179.8</v>
      </c>
    </row>
    <row r="329" spans="1:5" x14ac:dyDescent="0.25">
      <c r="A329" s="1362" t="s">
        <v>4858</v>
      </c>
      <c r="B329" s="1397">
        <f>Jul_Inputs_Calc!$H$3</f>
        <v>45474</v>
      </c>
      <c r="C329" s="1394" t="str">
        <f>_xlfn.XLOOKUP(A329,Jul_Inputs_Calc!P:P,Jul_Inputs_Calc!E:E)</f>
        <v>GSWCORDSD</v>
      </c>
      <c r="D329" s="1394" t="s">
        <v>5669</v>
      </c>
      <c r="E329" s="1631">
        <f>_xlfn.XLOOKUP(A329,Jul_Inputs_Calc!P:P,Jul_Inputs_Calc!O:O)</f>
        <v>1179.8</v>
      </c>
    </row>
    <row r="330" spans="1:5" x14ac:dyDescent="0.25">
      <c r="A330" s="1362" t="s">
        <v>4859</v>
      </c>
      <c r="B330" s="1397">
        <f>Jul_Inputs_Calc!$H$3</f>
        <v>45474</v>
      </c>
      <c r="C330" s="1394" t="str">
        <f>_xlfn.XLOOKUP(A330,Jul_Inputs_Calc!P:P,Jul_Inputs_Calc!E:E)</f>
        <v>GSWCOCC</v>
      </c>
      <c r="D330" s="1394" t="s">
        <v>5669</v>
      </c>
      <c r="E330" s="1631">
        <f>_xlfn.XLOOKUP(A330,Jul_Inputs_Calc!P:P,Jul_Inputs_Calc!O:O)</f>
        <v>4228.6000000000004</v>
      </c>
    </row>
    <row r="331" spans="1:5" x14ac:dyDescent="0.25">
      <c r="A331" s="1362" t="s">
        <v>4860</v>
      </c>
      <c r="B331" s="1397">
        <f>Jul_Inputs_Calc!$H$3</f>
        <v>45474</v>
      </c>
      <c r="C331" s="1394" t="str">
        <f>_xlfn.XLOOKUP(A331,Jul_Inputs_Calc!P:P,Jul_Inputs_Calc!E:E)</f>
        <v>GSWCOCCSD</v>
      </c>
      <c r="D331" s="1394" t="s">
        <v>5669</v>
      </c>
      <c r="E331" s="1631">
        <f>_xlfn.XLOOKUP(A331,Jul_Inputs_Calc!P:P,Jul_Inputs_Calc!O:O)</f>
        <v>3985.9</v>
      </c>
    </row>
    <row r="332" spans="1:5" x14ac:dyDescent="0.25">
      <c r="A332" s="1362" t="s">
        <v>4861</v>
      </c>
      <c r="B332" s="1397">
        <f>Jul_Inputs_Calc!$H$3</f>
        <v>45474</v>
      </c>
      <c r="C332" s="1394" t="str">
        <f>_xlfn.XLOOKUP(A332,Jul_Inputs_Calc!P:P,Jul_Inputs_Calc!E:E)</f>
        <v>GSWCOICU</v>
      </c>
      <c r="D332" s="1394" t="s">
        <v>5669</v>
      </c>
      <c r="E332" s="1631">
        <f>_xlfn.XLOOKUP(A332,Jul_Inputs_Calc!P:P,Jul_Inputs_Calc!O:O)</f>
        <v>6321.1</v>
      </c>
    </row>
    <row r="333" spans="1:5" x14ac:dyDescent="0.25">
      <c r="A333" s="1362" t="s">
        <v>4862</v>
      </c>
      <c r="B333" s="1397">
        <f>Jul_Inputs_Calc!$H$3</f>
        <v>45474</v>
      </c>
      <c r="C333" s="1394" t="str">
        <f>_xlfn.XLOOKUP(A333,Jul_Inputs_Calc!P:P,Jul_Inputs_Calc!E:E)</f>
        <v>GSWCOICSD</v>
      </c>
      <c r="D333" s="1394" t="s">
        <v>5669</v>
      </c>
      <c r="E333" s="1631">
        <f>_xlfn.XLOOKUP(A333,Jul_Inputs_Calc!P:P,Jul_Inputs_Calc!O:O)</f>
        <v>5885.75</v>
      </c>
    </row>
    <row r="334" spans="1:5" x14ac:dyDescent="0.25">
      <c r="A334" s="1362" t="s">
        <v>4863</v>
      </c>
      <c r="B334" s="1397">
        <f>Jul_Inputs_Calc!$H$3</f>
        <v>45474</v>
      </c>
      <c r="C334" s="1394" t="str">
        <f>_xlfn.XLOOKUP(A334,Jul_Inputs_Calc!P:P,Jul_Inputs_Calc!E:E)</f>
        <v>GSWCOR</v>
      </c>
      <c r="D334" s="1394" t="s">
        <v>5669</v>
      </c>
      <c r="E334" s="1631">
        <f>_xlfn.XLOOKUP(A334,Jul_Inputs_Calc!P:P,Jul_Inputs_Calc!O:O)</f>
        <v>1319.15</v>
      </c>
    </row>
    <row r="335" spans="1:5" x14ac:dyDescent="0.25">
      <c r="A335" s="1362" t="s">
        <v>4864</v>
      </c>
      <c r="B335" s="1397">
        <f>Jul_Inputs_Calc!$H$3</f>
        <v>45474</v>
      </c>
      <c r="C335" s="1394" t="str">
        <f>_xlfn.XLOOKUP(A335,Jul_Inputs_Calc!P:P,Jul_Inputs_Calc!E:E)</f>
        <v>GSWCORSD</v>
      </c>
      <c r="D335" s="1394" t="s">
        <v>5669</v>
      </c>
      <c r="E335" s="1631">
        <f>_xlfn.XLOOKUP(A335,Jul_Inputs_Calc!P:P,Jul_Inputs_Calc!O:O)</f>
        <v>1143.8500000000001</v>
      </c>
    </row>
    <row r="336" spans="1:5" x14ac:dyDescent="0.25">
      <c r="A336" s="1362" t="s">
        <v>4865</v>
      </c>
      <c r="B336" s="1397">
        <f>Jul_Inputs_Calc!$H$3</f>
        <v>45474</v>
      </c>
      <c r="C336" s="1394" t="str">
        <f>_xlfn.XLOOKUP(A336,Jul_Inputs_Calc!P:P,Jul_Inputs_Calc!E:E)</f>
        <v>GSWCOHH</v>
      </c>
      <c r="D336" s="1394" t="s">
        <v>5669</v>
      </c>
      <c r="E336" s="1631">
        <f>_xlfn.XLOOKUP(A336,Jul_Inputs_Calc!P:P,Jul_Inputs_Calc!O:O)</f>
        <v>2133.75</v>
      </c>
    </row>
    <row r="337" spans="1:5" x14ac:dyDescent="0.25">
      <c r="A337" s="1362" t="s">
        <v>4866</v>
      </c>
      <c r="B337" s="1397">
        <f>Jul_Inputs_Calc!$H$3</f>
        <v>45474</v>
      </c>
      <c r="C337" s="1394" t="str">
        <f>_xlfn.XLOOKUP(A337,Jul_Inputs_Calc!P:P,Jul_Inputs_Calc!E:E)</f>
        <v>GSWCOHHSD</v>
      </c>
      <c r="D337" s="1394" t="s">
        <v>5669</v>
      </c>
      <c r="E337" s="1631">
        <f>_xlfn.XLOOKUP(A337,Jul_Inputs_Calc!P:P,Jul_Inputs_Calc!O:O)</f>
        <v>2133.75</v>
      </c>
    </row>
    <row r="338" spans="1:5" x14ac:dyDescent="0.25">
      <c r="A338" s="1362" t="s">
        <v>4867</v>
      </c>
      <c r="B338" s="1397">
        <f>Jul_Inputs_Calc!$H$3</f>
        <v>45474</v>
      </c>
      <c r="C338" s="1394" t="str">
        <f>_xlfn.XLOOKUP(A338,Jul_Inputs_Calc!P:P,Jul_Inputs_Calc!E:E)</f>
        <v>GSWCON</v>
      </c>
      <c r="D338" s="1394" t="s">
        <v>5669</v>
      </c>
      <c r="E338" s="1631">
        <f>_xlfn.XLOOKUP(A338,Jul_Inputs_Calc!P:P,Jul_Inputs_Calc!O:O)</f>
        <v>4066.55</v>
      </c>
    </row>
    <row r="339" spans="1:5" x14ac:dyDescent="0.25">
      <c r="A339" s="1362" t="s">
        <v>4868</v>
      </c>
      <c r="B339" s="1397">
        <f>Jul_Inputs_Calc!$H$3</f>
        <v>45474</v>
      </c>
      <c r="C339" s="1394" t="str">
        <f>_xlfn.XLOOKUP(A339,Jul_Inputs_Calc!P:P,Jul_Inputs_Calc!E:E)</f>
        <v>GSWCONSD</v>
      </c>
      <c r="D339" s="1394" t="s">
        <v>5669</v>
      </c>
      <c r="E339" s="1631">
        <f>_xlfn.XLOOKUP(A339,Jul_Inputs_Calc!P:P,Jul_Inputs_Calc!O:O)</f>
        <v>3879.1000000000004</v>
      </c>
    </row>
    <row r="340" spans="1:5" x14ac:dyDescent="0.25">
      <c r="A340" s="1362" t="s">
        <v>4869</v>
      </c>
      <c r="B340" s="1397">
        <f>Jul_Inputs_Calc!$H$3</f>
        <v>45474</v>
      </c>
      <c r="C340" s="1394" t="str">
        <f>_xlfn.XLOOKUP(A340,Jul_Inputs_Calc!P:P,Jul_Inputs_Calc!E:E)</f>
        <v>GSWCOQN</v>
      </c>
      <c r="D340" s="1394" t="s">
        <v>5669</v>
      </c>
      <c r="E340" s="1631">
        <f>_xlfn.XLOOKUP(A340,Jul_Inputs_Calc!P:P,Jul_Inputs_Calc!O:O)</f>
        <v>4066.55</v>
      </c>
    </row>
    <row r="341" spans="1:5" x14ac:dyDescent="0.25">
      <c r="A341" s="1362" t="s">
        <v>4870</v>
      </c>
      <c r="B341" s="1397">
        <f>Jul_Inputs_Calc!$H$3</f>
        <v>45474</v>
      </c>
      <c r="C341" s="1394" t="str">
        <f>_xlfn.XLOOKUP(A341,Jul_Inputs_Calc!P:P,Jul_Inputs_Calc!E:E)</f>
        <v>GSWCOQNSD</v>
      </c>
      <c r="D341" s="1394" t="s">
        <v>5669</v>
      </c>
      <c r="E341" s="1631">
        <f>_xlfn.XLOOKUP(A341,Jul_Inputs_Calc!P:P,Jul_Inputs_Calc!O:O)</f>
        <v>3879.1000000000004</v>
      </c>
    </row>
    <row r="342" spans="1:5" x14ac:dyDescent="0.25">
      <c r="A342" s="1362" t="s">
        <v>4871</v>
      </c>
      <c r="B342" s="1397">
        <f>Jul_Inputs_Calc!$H$3</f>
        <v>45474</v>
      </c>
      <c r="C342" s="1394" t="str">
        <f>_xlfn.XLOOKUP(A342,Jul_Inputs_Calc!P:P,Jul_Inputs_Calc!E:E)</f>
        <v>GSWCOLS</v>
      </c>
      <c r="D342" s="1394" t="s">
        <v>5669</v>
      </c>
      <c r="E342" s="1631">
        <f>_xlfn.XLOOKUP(A342,Jul_Inputs_Calc!P:P,Jul_Inputs_Calc!O:O)</f>
        <v>1247.1000000000001</v>
      </c>
    </row>
    <row r="343" spans="1:5" x14ac:dyDescent="0.25">
      <c r="A343" s="1362" t="s">
        <v>4872</v>
      </c>
      <c r="B343" s="1397">
        <f>Jul_Inputs_Calc!$H$3</f>
        <v>45474</v>
      </c>
      <c r="C343" s="1394" t="str">
        <f>_xlfn.XLOOKUP(A343,Jul_Inputs_Calc!P:P,Jul_Inputs_Calc!E:E)</f>
        <v>GSWCOLSSD</v>
      </c>
      <c r="D343" s="1394" t="s">
        <v>5669</v>
      </c>
      <c r="E343" s="1631">
        <f>_xlfn.XLOOKUP(A343,Jul_Inputs_Calc!P:P,Jul_Inputs_Calc!O:O)</f>
        <v>1069.5</v>
      </c>
    </row>
    <row r="344" spans="1:5" x14ac:dyDescent="0.25">
      <c r="A344" s="1362" t="s">
        <v>4875</v>
      </c>
      <c r="B344" s="1397">
        <f>Jul_Inputs_Calc!$H$3</f>
        <v>45474</v>
      </c>
      <c r="C344" s="1394" t="str">
        <f>_xlfn.XLOOKUP(A344,Jul_Inputs_Calc!P:P,Jul_Inputs_Calc!E:E)</f>
        <v>GRTP</v>
      </c>
      <c r="D344" s="1394" t="s">
        <v>5669</v>
      </c>
      <c r="E344" s="1631">
        <f>_xlfn.XLOOKUP(A344,Jul_Inputs_Calc!P:P,Jul_Inputs_Calc!O:O)</f>
        <v>2510.5500000000002</v>
      </c>
    </row>
    <row r="345" spans="1:5" x14ac:dyDescent="0.25">
      <c r="A345" s="1362" t="s">
        <v>4876</v>
      </c>
      <c r="B345" s="1397">
        <f>Jul_Inputs_Calc!$H$3</f>
        <v>45474</v>
      </c>
      <c r="C345" s="1394" t="str">
        <f>_xlfn.XLOOKUP(A345,Jul_Inputs_Calc!P:P,Jul_Inputs_Calc!E:E)</f>
        <v>GRTP*</v>
      </c>
      <c r="D345" s="1394" t="s">
        <v>5669</v>
      </c>
      <c r="E345" s="1631">
        <f>_xlfn.XLOOKUP(A345,Jul_Inputs_Calc!P:P,Jul_Inputs_Calc!O:O)</f>
        <v>2510.5500000000002</v>
      </c>
    </row>
    <row r="346" spans="1:5" x14ac:dyDescent="0.25">
      <c r="A346" s="1362" t="s">
        <v>4877</v>
      </c>
      <c r="B346" s="1397">
        <f>Jul_Inputs_Calc!$H$3</f>
        <v>45474</v>
      </c>
      <c r="C346" s="1394" t="str">
        <f>_xlfn.XLOOKUP(A346,Jul_Inputs_Calc!P:P,Jul_Inputs_Calc!E:E)</f>
        <v>GRTPSD</v>
      </c>
      <c r="D346" s="1394" t="s">
        <v>5669</v>
      </c>
      <c r="E346" s="1631">
        <f>_xlfn.XLOOKUP(A346,Jul_Inputs_Calc!P:P,Jul_Inputs_Calc!O:O)</f>
        <v>2121.5500000000002</v>
      </c>
    </row>
    <row r="347" spans="1:5" x14ac:dyDescent="0.25">
      <c r="A347" s="1362" t="s">
        <v>4878</v>
      </c>
      <c r="B347" s="1397">
        <f>Jul_Inputs_Calc!$H$3</f>
        <v>45474</v>
      </c>
      <c r="C347" s="1394" t="str">
        <f>_xlfn.XLOOKUP(A347,Jul_Inputs_Calc!P:P,Jul_Inputs_Calc!E:E)</f>
        <v>GRTPB</v>
      </c>
      <c r="D347" s="1394" t="s">
        <v>5669</v>
      </c>
      <c r="E347" s="1631">
        <f>_xlfn.XLOOKUP(A347,Jul_Inputs_Calc!P:P,Jul_Inputs_Calc!O:O)</f>
        <v>4339.55</v>
      </c>
    </row>
    <row r="348" spans="1:5" x14ac:dyDescent="0.25">
      <c r="A348" s="1362" t="s">
        <v>4879</v>
      </c>
      <c r="B348" s="1397">
        <f>Jul_Inputs_Calc!$H$3</f>
        <v>45474</v>
      </c>
      <c r="C348" s="1394" t="str">
        <f>_xlfn.XLOOKUP(A348,Jul_Inputs_Calc!P:P,Jul_Inputs_Calc!E:E)</f>
        <v>GRTPBSD</v>
      </c>
      <c r="D348" s="1394" t="s">
        <v>5669</v>
      </c>
      <c r="E348" s="1631">
        <f>_xlfn.XLOOKUP(A348,Jul_Inputs_Calc!P:P,Jul_Inputs_Calc!O:O)</f>
        <v>3985.9</v>
      </c>
    </row>
    <row r="349" spans="1:5" x14ac:dyDescent="0.25">
      <c r="A349" s="1362" t="s">
        <v>4880</v>
      </c>
      <c r="B349" s="1397">
        <f>Jul_Inputs_Calc!$H$3</f>
        <v>45474</v>
      </c>
      <c r="C349" s="1394" t="str">
        <f>_xlfn.XLOOKUP(A349,Jul_Inputs_Calc!P:P,Jul_Inputs_Calc!E:E)</f>
        <v>GRTPRD</v>
      </c>
      <c r="D349" s="1394" t="s">
        <v>5669</v>
      </c>
      <c r="E349" s="1631">
        <f>_xlfn.XLOOKUP(A349,Jul_Inputs_Calc!P:P,Jul_Inputs_Calc!O:O)</f>
        <v>1179.8</v>
      </c>
    </row>
    <row r="350" spans="1:5" x14ac:dyDescent="0.25">
      <c r="A350" s="1362" t="s">
        <v>4881</v>
      </c>
      <c r="B350" s="1397">
        <f>Jul_Inputs_Calc!$H$3</f>
        <v>45474</v>
      </c>
      <c r="C350" s="1394" t="str">
        <f>_xlfn.XLOOKUP(A350,Jul_Inputs_Calc!P:P,Jul_Inputs_Calc!E:E)</f>
        <v>GRTPRDSD</v>
      </c>
      <c r="D350" s="1394" t="s">
        <v>5669</v>
      </c>
      <c r="E350" s="1631">
        <f>_xlfn.XLOOKUP(A350,Jul_Inputs_Calc!P:P,Jul_Inputs_Calc!O:O)</f>
        <v>1179.8</v>
      </c>
    </row>
    <row r="351" spans="1:5" x14ac:dyDescent="0.25">
      <c r="A351" s="1362" t="s">
        <v>4882</v>
      </c>
      <c r="B351" s="1397">
        <f>Jul_Inputs_Calc!$H$3</f>
        <v>45474</v>
      </c>
      <c r="C351" s="1394" t="str">
        <f>_xlfn.XLOOKUP(A351,Jul_Inputs_Calc!P:P,Jul_Inputs_Calc!E:E)</f>
        <v>GRTPN</v>
      </c>
      <c r="D351" s="1394" t="s">
        <v>5669</v>
      </c>
      <c r="E351" s="1631">
        <f>_xlfn.XLOOKUP(A351,Jul_Inputs_Calc!P:P,Jul_Inputs_Calc!O:O)</f>
        <v>4066.55</v>
      </c>
    </row>
    <row r="352" spans="1:5" x14ac:dyDescent="0.25">
      <c r="A352" s="1362" t="s">
        <v>4883</v>
      </c>
      <c r="B352" s="1397">
        <f>Jul_Inputs_Calc!$H$3</f>
        <v>45474</v>
      </c>
      <c r="C352" s="1394" t="str">
        <f>_xlfn.XLOOKUP(A352,Jul_Inputs_Calc!P:P,Jul_Inputs_Calc!E:E)</f>
        <v>GRTPNSD</v>
      </c>
      <c r="D352" s="1394" t="s">
        <v>5669</v>
      </c>
      <c r="E352" s="1631">
        <f>_xlfn.XLOOKUP(A352,Jul_Inputs_Calc!P:P,Jul_Inputs_Calc!O:O)</f>
        <v>3879.1000000000004</v>
      </c>
    </row>
    <row r="353" spans="1:5" x14ac:dyDescent="0.25">
      <c r="A353" s="1362" t="s">
        <v>4884</v>
      </c>
      <c r="B353" s="1397">
        <f>Jul_Inputs_Calc!$H$3</f>
        <v>45474</v>
      </c>
      <c r="C353" s="1394" t="str">
        <f>_xlfn.XLOOKUP(A353,Jul_Inputs_Calc!P:P,Jul_Inputs_Calc!E:E)</f>
        <v>GRTPQN</v>
      </c>
      <c r="D353" s="1394" t="s">
        <v>5669</v>
      </c>
      <c r="E353" s="1631">
        <f>_xlfn.XLOOKUP(A353,Jul_Inputs_Calc!P:P,Jul_Inputs_Calc!O:O)</f>
        <v>4066.55</v>
      </c>
    </row>
    <row r="354" spans="1:5" x14ac:dyDescent="0.25">
      <c r="A354" s="1362" t="s">
        <v>4885</v>
      </c>
      <c r="B354" s="1397">
        <f>Jul_Inputs_Calc!$H$3</f>
        <v>45474</v>
      </c>
      <c r="C354" s="1394" t="str">
        <f>_xlfn.XLOOKUP(A354,Jul_Inputs_Calc!P:P,Jul_Inputs_Calc!E:E)</f>
        <v>GRTPQNSD</v>
      </c>
      <c r="D354" s="1394" t="s">
        <v>5669</v>
      </c>
      <c r="E354" s="1631">
        <f>_xlfn.XLOOKUP(A354,Jul_Inputs_Calc!P:P,Jul_Inputs_Calc!O:O)</f>
        <v>3879.1000000000004</v>
      </c>
    </row>
    <row r="355" spans="1:5" x14ac:dyDescent="0.25">
      <c r="A355" s="1362" t="s">
        <v>4887</v>
      </c>
      <c r="B355" s="1397">
        <f>Jul_Inputs_Calc!$H$3</f>
        <v>45474</v>
      </c>
      <c r="C355" s="1394" t="str">
        <f>_xlfn.XLOOKUP(A355,Jul_Inputs_Calc!P:P,Jul_Inputs_Calc!E:E)</f>
        <v>GSTP</v>
      </c>
      <c r="D355" s="1394" t="s">
        <v>5669</v>
      </c>
      <c r="E355" s="1631">
        <f>_xlfn.XLOOKUP(A355,Jul_Inputs_Calc!P:P,Jul_Inputs_Calc!O:O)</f>
        <v>2510.5500000000002</v>
      </c>
    </row>
    <row r="356" spans="1:5" x14ac:dyDescent="0.25">
      <c r="A356" s="1362" t="s">
        <v>4888</v>
      </c>
      <c r="B356" s="1397">
        <f>Jul_Inputs_Calc!$H$3</f>
        <v>45474</v>
      </c>
      <c r="C356" s="1394" t="str">
        <f>_xlfn.XLOOKUP(A356,Jul_Inputs_Calc!P:P,Jul_Inputs_Calc!E:E)</f>
        <v>GSTPSD</v>
      </c>
      <c r="D356" s="1394" t="s">
        <v>5669</v>
      </c>
      <c r="E356" s="1631">
        <f>_xlfn.XLOOKUP(A356,Jul_Inputs_Calc!P:P,Jul_Inputs_Calc!O:O)</f>
        <v>2121.5500000000002</v>
      </c>
    </row>
    <row r="357" spans="1:5" x14ac:dyDescent="0.25">
      <c r="A357" s="1362" t="s">
        <v>4889</v>
      </c>
      <c r="B357" s="1397">
        <f>Jul_Inputs_Calc!$H$3</f>
        <v>45474</v>
      </c>
      <c r="C357" s="1394" t="str">
        <f>_xlfn.XLOOKUP(A357,Jul_Inputs_Calc!P:P,Jul_Inputs_Calc!E:E)</f>
        <v>GSTPCC</v>
      </c>
      <c r="D357" s="1394" t="s">
        <v>5669</v>
      </c>
      <c r="E357" s="1631">
        <f>_xlfn.XLOOKUP(A357,Jul_Inputs_Calc!P:P,Jul_Inputs_Calc!O:O)</f>
        <v>4228.6000000000004</v>
      </c>
    </row>
    <row r="358" spans="1:5" x14ac:dyDescent="0.25">
      <c r="A358" s="1362" t="s">
        <v>4890</v>
      </c>
      <c r="B358" s="1397">
        <f>Jul_Inputs_Calc!$H$3</f>
        <v>45474</v>
      </c>
      <c r="C358" s="1394" t="str">
        <f>_xlfn.XLOOKUP(A358,Jul_Inputs_Calc!P:P,Jul_Inputs_Calc!E:E)</f>
        <v>GSTPCCSD</v>
      </c>
      <c r="D358" s="1394" t="s">
        <v>5669</v>
      </c>
      <c r="E358" s="1631">
        <f>_xlfn.XLOOKUP(A358,Jul_Inputs_Calc!P:P,Jul_Inputs_Calc!O:O)</f>
        <v>3985.9</v>
      </c>
    </row>
    <row r="359" spans="1:5" x14ac:dyDescent="0.25">
      <c r="A359" s="1362" t="s">
        <v>4891</v>
      </c>
      <c r="B359" s="1397">
        <f>Jul_Inputs_Calc!$H$3</f>
        <v>45474</v>
      </c>
      <c r="C359" s="1394" t="str">
        <f>_xlfn.XLOOKUP(A359,Jul_Inputs_Calc!P:P,Jul_Inputs_Calc!E:E)</f>
        <v>GSTPICU</v>
      </c>
      <c r="D359" s="1394" t="s">
        <v>5669</v>
      </c>
      <c r="E359" s="1631">
        <f>_xlfn.XLOOKUP(A359,Jul_Inputs_Calc!P:P,Jul_Inputs_Calc!O:O)</f>
        <v>6321.1</v>
      </c>
    </row>
    <row r="360" spans="1:5" x14ac:dyDescent="0.25">
      <c r="A360" s="1362" t="s">
        <v>4892</v>
      </c>
      <c r="B360" s="1397">
        <f>Jul_Inputs_Calc!$H$3</f>
        <v>45474</v>
      </c>
      <c r="C360" s="1394" t="str">
        <f>_xlfn.XLOOKUP(A360,Jul_Inputs_Calc!P:P,Jul_Inputs_Calc!E:E)</f>
        <v>GSTPICUSD</v>
      </c>
      <c r="D360" s="1394" t="s">
        <v>5669</v>
      </c>
      <c r="E360" s="1631">
        <f>_xlfn.XLOOKUP(A360,Jul_Inputs_Calc!P:P,Jul_Inputs_Calc!O:O)</f>
        <v>5885.75</v>
      </c>
    </row>
    <row r="361" spans="1:5" x14ac:dyDescent="0.25">
      <c r="A361" s="1362" t="s">
        <v>4893</v>
      </c>
      <c r="B361" s="1397">
        <f>Jul_Inputs_Calc!$H$3</f>
        <v>45474</v>
      </c>
      <c r="C361" s="1394" t="str">
        <f>_xlfn.XLOOKUP(A361,Jul_Inputs_Calc!P:P,Jul_Inputs_Calc!E:E)</f>
        <v>GSTPR</v>
      </c>
      <c r="D361" s="1394" t="s">
        <v>5669</v>
      </c>
      <c r="E361" s="1631">
        <f>_xlfn.XLOOKUP(A361,Jul_Inputs_Calc!P:P,Jul_Inputs_Calc!O:O)</f>
        <v>1319.15</v>
      </c>
    </row>
    <row r="362" spans="1:5" x14ac:dyDescent="0.25">
      <c r="A362" s="1362" t="s">
        <v>4894</v>
      </c>
      <c r="B362" s="1397">
        <f>Jul_Inputs_Calc!$H$3</f>
        <v>45474</v>
      </c>
      <c r="C362" s="1394" t="str">
        <f>_xlfn.XLOOKUP(A362,Jul_Inputs_Calc!P:P,Jul_Inputs_Calc!E:E)</f>
        <v>GSTPRSD</v>
      </c>
      <c r="D362" s="1394" t="s">
        <v>5669</v>
      </c>
      <c r="E362" s="1631">
        <f>_xlfn.XLOOKUP(A362,Jul_Inputs_Calc!P:P,Jul_Inputs_Calc!O:O)</f>
        <v>1143.8500000000001</v>
      </c>
    </row>
    <row r="363" spans="1:5" x14ac:dyDescent="0.25">
      <c r="A363" s="1362" t="s">
        <v>4895</v>
      </c>
      <c r="B363" s="1397">
        <f>Jul_Inputs_Calc!$H$3</f>
        <v>45474</v>
      </c>
      <c r="C363" s="1394" t="str">
        <f>_xlfn.XLOOKUP(A363,Jul_Inputs_Calc!P:P,Jul_Inputs_Calc!E:E)</f>
        <v>GSTP*</v>
      </c>
      <c r="D363" s="1394" t="s">
        <v>5669</v>
      </c>
      <c r="E363" s="1631">
        <f>_xlfn.XLOOKUP(A363,Jul_Inputs_Calc!P:P,Jul_Inputs_Calc!O:O)</f>
        <v>2510.5500000000002</v>
      </c>
    </row>
    <row r="364" spans="1:5" x14ac:dyDescent="0.25">
      <c r="A364" s="1362" t="s">
        <v>4896</v>
      </c>
      <c r="B364" s="1397">
        <f>Jul_Inputs_Calc!$H$3</f>
        <v>45474</v>
      </c>
      <c r="C364" s="1394" t="str">
        <f>_xlfn.XLOOKUP(A364,Jul_Inputs_Calc!P:P,Jul_Inputs_Calc!E:E)</f>
        <v>GSTPB</v>
      </c>
      <c r="D364" s="1394" t="s">
        <v>5669</v>
      </c>
      <c r="E364" s="1631">
        <f>_xlfn.XLOOKUP(A364,Jul_Inputs_Calc!P:P,Jul_Inputs_Calc!O:O)</f>
        <v>4339.55</v>
      </c>
    </row>
    <row r="365" spans="1:5" x14ac:dyDescent="0.25">
      <c r="A365" s="1362" t="s">
        <v>4897</v>
      </c>
      <c r="B365" s="1397">
        <f>Jul_Inputs_Calc!$H$3</f>
        <v>45474</v>
      </c>
      <c r="C365" s="1394" t="str">
        <f>_xlfn.XLOOKUP(A365,Jul_Inputs_Calc!P:P,Jul_Inputs_Calc!E:E)</f>
        <v>GSTPBSD</v>
      </c>
      <c r="D365" s="1394" t="s">
        <v>5669</v>
      </c>
      <c r="E365" s="1631">
        <f>_xlfn.XLOOKUP(A365,Jul_Inputs_Calc!P:P,Jul_Inputs_Calc!O:O)</f>
        <v>3985.9</v>
      </c>
    </row>
    <row r="366" spans="1:5" x14ac:dyDescent="0.25">
      <c r="A366" s="1362" t="s">
        <v>4898</v>
      </c>
      <c r="B366" s="1397">
        <f>Jul_Inputs_Calc!$H$3</f>
        <v>45474</v>
      </c>
      <c r="C366" s="1394" t="str">
        <f>_xlfn.XLOOKUP(A366,Jul_Inputs_Calc!P:P,Jul_Inputs_Calc!E:E)</f>
        <v>GSTPRD</v>
      </c>
      <c r="D366" s="1394" t="s">
        <v>5669</v>
      </c>
      <c r="E366" s="1631">
        <f>_xlfn.XLOOKUP(A366,Jul_Inputs_Calc!P:P,Jul_Inputs_Calc!O:O)</f>
        <v>1179.8</v>
      </c>
    </row>
    <row r="367" spans="1:5" x14ac:dyDescent="0.25">
      <c r="A367" s="1362" t="s">
        <v>4899</v>
      </c>
      <c r="B367" s="1397">
        <f>Jul_Inputs_Calc!$H$3</f>
        <v>45474</v>
      </c>
      <c r="C367" s="1394" t="str">
        <f>_xlfn.XLOOKUP(A367,Jul_Inputs_Calc!P:P,Jul_Inputs_Calc!E:E)</f>
        <v>GSTPRDSD</v>
      </c>
      <c r="D367" s="1394" t="s">
        <v>5669</v>
      </c>
      <c r="E367" s="1631">
        <f>_xlfn.XLOOKUP(A367,Jul_Inputs_Calc!P:P,Jul_Inputs_Calc!O:O)</f>
        <v>1179.8</v>
      </c>
    </row>
    <row r="368" spans="1:5" x14ac:dyDescent="0.25">
      <c r="A368" s="1362" t="s">
        <v>4900</v>
      </c>
      <c r="B368" s="1397">
        <f>Jul_Inputs_Calc!$H$3</f>
        <v>45474</v>
      </c>
      <c r="C368" s="1394" t="str">
        <f>_xlfn.XLOOKUP(A368,Jul_Inputs_Calc!P:P,Jul_Inputs_Calc!E:E)</f>
        <v>GSTPHH</v>
      </c>
      <c r="D368" s="1394" t="s">
        <v>5669</v>
      </c>
      <c r="E368" s="1631">
        <f>_xlfn.XLOOKUP(A368,Jul_Inputs_Calc!P:P,Jul_Inputs_Calc!O:O)</f>
        <v>2133.75</v>
      </c>
    </row>
    <row r="369" spans="1:5" x14ac:dyDescent="0.25">
      <c r="A369" s="1362" t="s">
        <v>4901</v>
      </c>
      <c r="B369" s="1397">
        <f>Jul_Inputs_Calc!$H$3</f>
        <v>45474</v>
      </c>
      <c r="C369" s="1394" t="str">
        <f>_xlfn.XLOOKUP(A369,Jul_Inputs_Calc!P:P,Jul_Inputs_Calc!E:E)</f>
        <v>GSTPHHSD</v>
      </c>
      <c r="D369" s="1394" t="s">
        <v>5669</v>
      </c>
      <c r="E369" s="1631">
        <f>_xlfn.XLOOKUP(A369,Jul_Inputs_Calc!P:P,Jul_Inputs_Calc!O:O)</f>
        <v>2133.75</v>
      </c>
    </row>
    <row r="370" spans="1:5" x14ac:dyDescent="0.25">
      <c r="A370" s="1362" t="s">
        <v>4902</v>
      </c>
      <c r="B370" s="1397">
        <f>Jul_Inputs_Calc!$H$3</f>
        <v>45474</v>
      </c>
      <c r="C370" s="1394" t="str">
        <f>_xlfn.XLOOKUP(A370,Jul_Inputs_Calc!P:P,Jul_Inputs_Calc!E:E)</f>
        <v>GSTPN</v>
      </c>
      <c r="D370" s="1394" t="s">
        <v>5669</v>
      </c>
      <c r="E370" s="1631">
        <f>_xlfn.XLOOKUP(A370,Jul_Inputs_Calc!P:P,Jul_Inputs_Calc!O:O)</f>
        <v>4066.55</v>
      </c>
    </row>
    <row r="371" spans="1:5" x14ac:dyDescent="0.25">
      <c r="A371" s="1362" t="s">
        <v>4903</v>
      </c>
      <c r="B371" s="1397">
        <f>Jul_Inputs_Calc!$H$3</f>
        <v>45474</v>
      </c>
      <c r="C371" s="1394" t="str">
        <f>_xlfn.XLOOKUP(A371,Jul_Inputs_Calc!P:P,Jul_Inputs_Calc!E:E)</f>
        <v>GSTPNSD</v>
      </c>
      <c r="D371" s="1394" t="s">
        <v>5669</v>
      </c>
      <c r="E371" s="1631">
        <f>_xlfn.XLOOKUP(A371,Jul_Inputs_Calc!P:P,Jul_Inputs_Calc!O:O)</f>
        <v>3879.1000000000004</v>
      </c>
    </row>
    <row r="372" spans="1:5" x14ac:dyDescent="0.25">
      <c r="A372" s="1362" t="s">
        <v>4904</v>
      </c>
      <c r="B372" s="1397">
        <f>Jul_Inputs_Calc!$H$3</f>
        <v>45474</v>
      </c>
      <c r="C372" s="1394" t="str">
        <f>_xlfn.XLOOKUP(A372,Jul_Inputs_Calc!P:P,Jul_Inputs_Calc!E:E)</f>
        <v>GSTPQN</v>
      </c>
      <c r="D372" s="1394" t="s">
        <v>5669</v>
      </c>
      <c r="E372" s="1631">
        <f>_xlfn.XLOOKUP(A372,Jul_Inputs_Calc!P:P,Jul_Inputs_Calc!O:O)</f>
        <v>4066.55</v>
      </c>
    </row>
    <row r="373" spans="1:5" x14ac:dyDescent="0.25">
      <c r="A373" s="1362" t="s">
        <v>4905</v>
      </c>
      <c r="B373" s="1397">
        <f>Jul_Inputs_Calc!$H$3</f>
        <v>45474</v>
      </c>
      <c r="C373" s="1394" t="str">
        <f>_xlfn.XLOOKUP(A373,Jul_Inputs_Calc!P:P,Jul_Inputs_Calc!E:E)</f>
        <v>GSTPQNSD</v>
      </c>
      <c r="D373" s="1394" t="s">
        <v>5669</v>
      </c>
      <c r="E373" s="1631">
        <f>_xlfn.XLOOKUP(A373,Jul_Inputs_Calc!P:P,Jul_Inputs_Calc!O:O)</f>
        <v>3879.1000000000004</v>
      </c>
    </row>
    <row r="374" spans="1:5" x14ac:dyDescent="0.25">
      <c r="A374" s="1362" t="s">
        <v>4906</v>
      </c>
      <c r="B374" s="1397">
        <f>Jul_Inputs_Calc!$H$3</f>
        <v>45474</v>
      </c>
      <c r="C374" s="1394" t="str">
        <f>_xlfn.XLOOKUP(A374,Jul_Inputs_Calc!P:P,Jul_Inputs_Calc!E:E)</f>
        <v>GSTPLS</v>
      </c>
      <c r="D374" s="1394" t="s">
        <v>5669</v>
      </c>
      <c r="E374" s="1631">
        <f>_xlfn.XLOOKUP(A374,Jul_Inputs_Calc!P:P,Jul_Inputs_Calc!O:O)</f>
        <v>1247.1000000000001</v>
      </c>
    </row>
    <row r="375" spans="1:5" x14ac:dyDescent="0.25">
      <c r="A375" s="1362" t="s">
        <v>4907</v>
      </c>
      <c r="B375" s="1397">
        <f>Jul_Inputs_Calc!$H$3</f>
        <v>45474</v>
      </c>
      <c r="C375" s="1394" t="str">
        <f>_xlfn.XLOOKUP(A375,Jul_Inputs_Calc!P:P,Jul_Inputs_Calc!E:E)</f>
        <v>GSTPLSSD</v>
      </c>
      <c r="D375" s="1394" t="s">
        <v>5669</v>
      </c>
      <c r="E375" s="1631">
        <f>_xlfn.XLOOKUP(A375,Jul_Inputs_Calc!P:P,Jul_Inputs_Calc!O:O)</f>
        <v>1069.5</v>
      </c>
    </row>
    <row r="376" spans="1:5" x14ac:dyDescent="0.25">
      <c r="A376" s="1362" t="s">
        <v>4910</v>
      </c>
      <c r="B376" s="1397">
        <f>Jul_Inputs_Calc!$H$3</f>
        <v>45474</v>
      </c>
      <c r="C376" s="1394" t="str">
        <f>_xlfn.XLOOKUP(A376,Jul_Inputs_Calc!P:P,Jul_Inputs_Calc!E:E)</f>
        <v>GRMVNO</v>
      </c>
      <c r="D376" s="1394" t="s">
        <v>5669</v>
      </c>
      <c r="E376" s="1631">
        <f>_xlfn.XLOOKUP(A376,Jul_Inputs_Calc!P:P,Jul_Inputs_Calc!O:O)</f>
        <v>2510.5500000000002</v>
      </c>
    </row>
    <row r="377" spans="1:5" x14ac:dyDescent="0.25">
      <c r="A377" s="1362" t="s">
        <v>4911</v>
      </c>
      <c r="B377" s="1397">
        <f>Jul_Inputs_Calc!$H$3</f>
        <v>45474</v>
      </c>
      <c r="C377" s="1394" t="str">
        <f>_xlfn.XLOOKUP(A377,Jul_Inputs_Calc!P:P,Jul_Inputs_Calc!E:E)</f>
        <v>GRMVNOSD</v>
      </c>
      <c r="D377" s="1394" t="s">
        <v>5669</v>
      </c>
      <c r="E377" s="1631">
        <f>_xlfn.XLOOKUP(A377,Jul_Inputs_Calc!P:P,Jul_Inputs_Calc!O:O)</f>
        <v>2121.5500000000002</v>
      </c>
    </row>
    <row r="378" spans="1:5" x14ac:dyDescent="0.25">
      <c r="A378" s="1362" t="s">
        <v>4912</v>
      </c>
      <c r="B378" s="1397">
        <f>Jul_Inputs_Calc!$H$3</f>
        <v>45474</v>
      </c>
      <c r="C378" s="1394" t="str">
        <f>_xlfn.XLOOKUP(A378,Jul_Inputs_Calc!P:P,Jul_Inputs_Calc!E:E)</f>
        <v>GRMVNOB</v>
      </c>
      <c r="D378" s="1394" t="s">
        <v>5669</v>
      </c>
      <c r="E378" s="1631">
        <f>_xlfn.XLOOKUP(A378,Jul_Inputs_Calc!P:P,Jul_Inputs_Calc!O:O)</f>
        <v>4339.55</v>
      </c>
    </row>
    <row r="379" spans="1:5" x14ac:dyDescent="0.25">
      <c r="A379" s="1362" t="s">
        <v>4913</v>
      </c>
      <c r="B379" s="1397">
        <f>Jul_Inputs_Calc!$H$3</f>
        <v>45474</v>
      </c>
      <c r="C379" s="1394" t="str">
        <f>_xlfn.XLOOKUP(A379,Jul_Inputs_Calc!P:P,Jul_Inputs_Calc!E:E)</f>
        <v>GRMVNOBSD</v>
      </c>
      <c r="D379" s="1394" t="s">
        <v>5669</v>
      </c>
      <c r="E379" s="1631">
        <f>_xlfn.XLOOKUP(A379,Jul_Inputs_Calc!P:P,Jul_Inputs_Calc!O:O)</f>
        <v>3985.9</v>
      </c>
    </row>
    <row r="380" spans="1:5" x14ac:dyDescent="0.25">
      <c r="A380" s="1362" t="s">
        <v>4914</v>
      </c>
      <c r="B380" s="1397">
        <f>Jul_Inputs_Calc!$H$3</f>
        <v>45474</v>
      </c>
      <c r="C380" s="1394" t="str">
        <f>_xlfn.XLOOKUP(A380,Jul_Inputs_Calc!P:P,Jul_Inputs_Calc!E:E)</f>
        <v>GRMVNOK</v>
      </c>
      <c r="D380" s="1394" t="s">
        <v>5669</v>
      </c>
      <c r="E380" s="1631">
        <f>_xlfn.XLOOKUP(A380,Jul_Inputs_Calc!P:P,Jul_Inputs_Calc!O:O)</f>
        <v>1179.8</v>
      </c>
    </row>
    <row r="381" spans="1:5" x14ac:dyDescent="0.25">
      <c r="A381" s="1362" t="s">
        <v>4915</v>
      </c>
      <c r="B381" s="1397">
        <f>Jul_Inputs_Calc!$H$3</f>
        <v>45474</v>
      </c>
      <c r="C381" s="1394" t="str">
        <f>_xlfn.XLOOKUP(A381,Jul_Inputs_Calc!P:P,Jul_Inputs_Calc!E:E)</f>
        <v>GRMVNOKSD</v>
      </c>
      <c r="D381" s="1394" t="s">
        <v>5669</v>
      </c>
      <c r="E381" s="1631">
        <f>_xlfn.XLOOKUP(A381,Jul_Inputs_Calc!P:P,Jul_Inputs_Calc!O:O)</f>
        <v>1179.8</v>
      </c>
    </row>
    <row r="382" spans="1:5" x14ac:dyDescent="0.25">
      <c r="A382" s="1362" t="s">
        <v>4916</v>
      </c>
      <c r="B382" s="1397">
        <f>Jul_Inputs_Calc!$H$3</f>
        <v>45474</v>
      </c>
      <c r="C382" s="1394" t="str">
        <f>_xlfn.XLOOKUP(A382,Jul_Inputs_Calc!P:P,Jul_Inputs_Calc!E:E)</f>
        <v>GRMVNON</v>
      </c>
      <c r="D382" s="1394" t="s">
        <v>5669</v>
      </c>
      <c r="E382" s="1631">
        <f>_xlfn.XLOOKUP(A382,Jul_Inputs_Calc!P:P,Jul_Inputs_Calc!O:O)</f>
        <v>4066.55</v>
      </c>
    </row>
    <row r="383" spans="1:5" x14ac:dyDescent="0.25">
      <c r="A383" s="1362" t="s">
        <v>4917</v>
      </c>
      <c r="B383" s="1397">
        <f>Jul_Inputs_Calc!$H$3</f>
        <v>45474</v>
      </c>
      <c r="C383" s="1394" t="str">
        <f>_xlfn.XLOOKUP(A383,Jul_Inputs_Calc!P:P,Jul_Inputs_Calc!E:E)</f>
        <v>GRMVNONSD</v>
      </c>
      <c r="D383" s="1394" t="s">
        <v>5669</v>
      </c>
      <c r="E383" s="1631">
        <f>_xlfn.XLOOKUP(A383,Jul_Inputs_Calc!P:P,Jul_Inputs_Calc!O:O)</f>
        <v>3879.1000000000004</v>
      </c>
    </row>
    <row r="384" spans="1:5" x14ac:dyDescent="0.25">
      <c r="A384" s="1362" t="s">
        <v>4918</v>
      </c>
      <c r="B384" s="1397">
        <f>Jul_Inputs_Calc!$H$3</f>
        <v>45474</v>
      </c>
      <c r="C384" s="1394" t="str">
        <f>_xlfn.XLOOKUP(A384,Jul_Inputs_Calc!P:P,Jul_Inputs_Calc!E:E)</f>
        <v>GRMVNOQN</v>
      </c>
      <c r="D384" s="1394" t="s">
        <v>5669</v>
      </c>
      <c r="E384" s="1631">
        <f>_xlfn.XLOOKUP(A384,Jul_Inputs_Calc!P:P,Jul_Inputs_Calc!O:O)</f>
        <v>4066.55</v>
      </c>
    </row>
    <row r="385" spans="1:5" x14ac:dyDescent="0.25">
      <c r="A385" s="1362" t="s">
        <v>4919</v>
      </c>
      <c r="B385" s="1397">
        <f>Jul_Inputs_Calc!$H$3</f>
        <v>45474</v>
      </c>
      <c r="C385" s="1394" t="str">
        <f>_xlfn.XLOOKUP(A385,Jul_Inputs_Calc!P:P,Jul_Inputs_Calc!E:E)</f>
        <v>GRMVNOQNS</v>
      </c>
      <c r="D385" s="1394" t="s">
        <v>5669</v>
      </c>
      <c r="E385" s="1631">
        <f>_xlfn.XLOOKUP(A385,Jul_Inputs_Calc!P:P,Jul_Inputs_Calc!O:O)</f>
        <v>3879.1000000000004</v>
      </c>
    </row>
    <row r="386" spans="1:5" x14ac:dyDescent="0.25">
      <c r="A386" s="1362" t="s">
        <v>4920</v>
      </c>
      <c r="B386" s="1397">
        <f>Jul_Inputs_Calc!$H$3</f>
        <v>45474</v>
      </c>
      <c r="C386" s="1394" t="str">
        <f>_xlfn.XLOOKUP(A386,Jul_Inputs_Calc!P:P,Jul_Inputs_Calc!E:E)</f>
        <v>GSMVNOC</v>
      </c>
      <c r="D386" s="1394" t="s">
        <v>5669</v>
      </c>
      <c r="E386" s="1631">
        <f>_xlfn.XLOOKUP(A386,Jul_Inputs_Calc!P:P,Jul_Inputs_Calc!O:O)</f>
        <v>4228.6000000000004</v>
      </c>
    </row>
    <row r="387" spans="1:5" x14ac:dyDescent="0.25">
      <c r="A387" s="1362" t="s">
        <v>4921</v>
      </c>
      <c r="B387" s="1397">
        <f>Jul_Inputs_Calc!$H$3</f>
        <v>45474</v>
      </c>
      <c r="C387" s="1394" t="str">
        <f>_xlfn.XLOOKUP(A387,Jul_Inputs_Calc!P:P,Jul_Inputs_Calc!E:E)</f>
        <v>GSMVNOCSD</v>
      </c>
      <c r="D387" s="1394" t="s">
        <v>5669</v>
      </c>
      <c r="E387" s="1631">
        <f>_xlfn.XLOOKUP(A387,Jul_Inputs_Calc!P:P,Jul_Inputs_Calc!O:O)</f>
        <v>3985.9</v>
      </c>
    </row>
    <row r="388" spans="1:5" x14ac:dyDescent="0.25">
      <c r="A388" s="1362" t="s">
        <v>4922</v>
      </c>
      <c r="B388" s="1397">
        <f>Jul_Inputs_Calc!$H$3</f>
        <v>45474</v>
      </c>
      <c r="C388" s="1394" t="str">
        <f>_xlfn.XLOOKUP(A388,Jul_Inputs_Calc!P:P,Jul_Inputs_Calc!E:E)</f>
        <v>GSMVNOI</v>
      </c>
      <c r="D388" s="1394" t="s">
        <v>5669</v>
      </c>
      <c r="E388" s="1631">
        <f>_xlfn.XLOOKUP(A388,Jul_Inputs_Calc!P:P,Jul_Inputs_Calc!O:O)</f>
        <v>6321.1</v>
      </c>
    </row>
    <row r="389" spans="1:5" x14ac:dyDescent="0.25">
      <c r="A389" s="1362" t="s">
        <v>4923</v>
      </c>
      <c r="B389" s="1397">
        <f>Jul_Inputs_Calc!$H$3</f>
        <v>45474</v>
      </c>
      <c r="C389" s="1394" t="str">
        <f>_xlfn.XLOOKUP(A389,Jul_Inputs_Calc!P:P,Jul_Inputs_Calc!E:E)</f>
        <v>GSMVNOISD</v>
      </c>
      <c r="D389" s="1394" t="s">
        <v>5669</v>
      </c>
      <c r="E389" s="1631">
        <f>_xlfn.XLOOKUP(A389,Jul_Inputs_Calc!P:P,Jul_Inputs_Calc!O:O)</f>
        <v>5885.75</v>
      </c>
    </row>
    <row r="390" spans="1:5" x14ac:dyDescent="0.25">
      <c r="A390" s="1362" t="s">
        <v>4924</v>
      </c>
      <c r="B390" s="1397">
        <f>Jul_Inputs_Calc!$H$3</f>
        <v>45474</v>
      </c>
      <c r="C390" s="1394" t="str">
        <f>_xlfn.XLOOKUP(A390,Jul_Inputs_Calc!P:P,Jul_Inputs_Calc!E:E)</f>
        <v>GSMVNOLS</v>
      </c>
      <c r="D390" s="1394" t="s">
        <v>5669</v>
      </c>
      <c r="E390" s="1631">
        <f>_xlfn.XLOOKUP(A390,Jul_Inputs_Calc!P:P,Jul_Inputs_Calc!O:O)</f>
        <v>1247.1000000000001</v>
      </c>
    </row>
    <row r="391" spans="1:5" x14ac:dyDescent="0.25">
      <c r="A391" s="1362" t="s">
        <v>4925</v>
      </c>
      <c r="B391" s="1397">
        <f>Jul_Inputs_Calc!$H$3</f>
        <v>45474</v>
      </c>
      <c r="C391" s="1394" t="str">
        <f>_xlfn.XLOOKUP(A391,Jul_Inputs_Calc!P:P,Jul_Inputs_Calc!E:E)</f>
        <v>GSMVNOLSS</v>
      </c>
      <c r="D391" s="1394" t="s">
        <v>5669</v>
      </c>
      <c r="E391" s="1631">
        <f>_xlfn.XLOOKUP(A391,Jul_Inputs_Calc!P:P,Jul_Inputs_Calc!O:O)</f>
        <v>1069.5</v>
      </c>
    </row>
    <row r="392" spans="1:5" x14ac:dyDescent="0.25">
      <c r="A392" s="1362" t="s">
        <v>4926</v>
      </c>
      <c r="B392" s="1397">
        <f>Jul_Inputs_Calc!$H$3</f>
        <v>45474</v>
      </c>
      <c r="C392" s="1394" t="str">
        <f>_xlfn.XLOOKUP(A392,Jul_Inputs_Calc!P:P,Jul_Inputs_Calc!E:E)</f>
        <v>GSMVNOR</v>
      </c>
      <c r="D392" s="1394" t="s">
        <v>5669</v>
      </c>
      <c r="E392" s="1631">
        <f>_xlfn.XLOOKUP(A392,Jul_Inputs_Calc!P:P,Jul_Inputs_Calc!O:O)</f>
        <v>1319.15</v>
      </c>
    </row>
    <row r="393" spans="1:5" x14ac:dyDescent="0.25">
      <c r="A393" s="1362" t="s">
        <v>4927</v>
      </c>
      <c r="B393" s="1397">
        <f>Jul_Inputs_Calc!$H$3</f>
        <v>45474</v>
      </c>
      <c r="C393" s="1394" t="str">
        <f>_xlfn.XLOOKUP(A393,Jul_Inputs_Calc!P:P,Jul_Inputs_Calc!E:E)</f>
        <v>GSMVNORSD</v>
      </c>
      <c r="D393" s="1394" t="s">
        <v>5669</v>
      </c>
      <c r="E393" s="1631">
        <f>_xlfn.XLOOKUP(A393,Jul_Inputs_Calc!P:P,Jul_Inputs_Calc!O:O)</f>
        <v>1143.8500000000001</v>
      </c>
    </row>
    <row r="394" spans="1:5" x14ac:dyDescent="0.25">
      <c r="A394" s="1362" t="s">
        <v>4928</v>
      </c>
      <c r="B394" s="1397">
        <f>Jul_Inputs_Calc!$H$3</f>
        <v>45474</v>
      </c>
      <c r="C394" s="1394" t="str">
        <f>_xlfn.XLOOKUP(A394,Jul_Inputs_Calc!P:P,Jul_Inputs_Calc!E:E)</f>
        <v>GSMVNO</v>
      </c>
      <c r="D394" s="1394" t="s">
        <v>5669</v>
      </c>
      <c r="E394" s="1631">
        <f>_xlfn.XLOOKUP(A394,Jul_Inputs_Calc!P:P,Jul_Inputs_Calc!O:O)</f>
        <v>2510.5500000000002</v>
      </c>
    </row>
    <row r="395" spans="1:5" x14ac:dyDescent="0.25">
      <c r="A395" s="1362" t="s">
        <v>4929</v>
      </c>
      <c r="B395" s="1397">
        <f>Jul_Inputs_Calc!$H$3</f>
        <v>45474</v>
      </c>
      <c r="C395" s="1394" t="str">
        <f>_xlfn.XLOOKUP(A395,Jul_Inputs_Calc!P:P,Jul_Inputs_Calc!E:E)</f>
        <v>GSMVNOSD</v>
      </c>
      <c r="D395" s="1394" t="s">
        <v>5669</v>
      </c>
      <c r="E395" s="1631">
        <f>_xlfn.XLOOKUP(A395,Jul_Inputs_Calc!P:P,Jul_Inputs_Calc!O:O)</f>
        <v>2121.5500000000002</v>
      </c>
    </row>
    <row r="396" spans="1:5" x14ac:dyDescent="0.25">
      <c r="A396" s="1362" t="s">
        <v>4930</v>
      </c>
      <c r="B396" s="1397">
        <f>Jul_Inputs_Calc!$H$3</f>
        <v>45474</v>
      </c>
      <c r="C396" s="1394" t="str">
        <f>_xlfn.XLOOKUP(A396,Jul_Inputs_Calc!P:P,Jul_Inputs_Calc!E:E)</f>
        <v>GSMVNOB</v>
      </c>
      <c r="D396" s="1394" t="s">
        <v>5669</v>
      </c>
      <c r="E396" s="1631">
        <f>_xlfn.XLOOKUP(A396,Jul_Inputs_Calc!P:P,Jul_Inputs_Calc!O:O)</f>
        <v>4339.55</v>
      </c>
    </row>
    <row r="397" spans="1:5" x14ac:dyDescent="0.25">
      <c r="A397" s="1362" t="s">
        <v>4931</v>
      </c>
      <c r="B397" s="1397">
        <f>Jul_Inputs_Calc!$H$3</f>
        <v>45474</v>
      </c>
      <c r="C397" s="1394" t="str">
        <f>_xlfn.XLOOKUP(A397,Jul_Inputs_Calc!P:P,Jul_Inputs_Calc!E:E)</f>
        <v>GSMVNOBSD</v>
      </c>
      <c r="D397" s="1394" t="s">
        <v>5669</v>
      </c>
      <c r="E397" s="1631">
        <f>_xlfn.XLOOKUP(A397,Jul_Inputs_Calc!P:P,Jul_Inputs_Calc!O:O)</f>
        <v>3985.9</v>
      </c>
    </row>
    <row r="398" spans="1:5" x14ac:dyDescent="0.25">
      <c r="A398" s="1362" t="s">
        <v>4932</v>
      </c>
      <c r="B398" s="1397">
        <f>Jul_Inputs_Calc!$H$3</f>
        <v>45474</v>
      </c>
      <c r="C398" s="1394" t="str">
        <f>_xlfn.XLOOKUP(A398,Jul_Inputs_Calc!P:P,Jul_Inputs_Calc!E:E)</f>
        <v>GSMVNOK</v>
      </c>
      <c r="D398" s="1394" t="s">
        <v>5669</v>
      </c>
      <c r="E398" s="1631">
        <f>_xlfn.XLOOKUP(A398,Jul_Inputs_Calc!P:P,Jul_Inputs_Calc!O:O)</f>
        <v>1179.8</v>
      </c>
    </row>
    <row r="399" spans="1:5" x14ac:dyDescent="0.25">
      <c r="A399" s="1362" t="s">
        <v>4933</v>
      </c>
      <c r="B399" s="1397">
        <f>Jul_Inputs_Calc!$H$3</f>
        <v>45474</v>
      </c>
      <c r="C399" s="1394" t="str">
        <f>_xlfn.XLOOKUP(A399,Jul_Inputs_Calc!P:P,Jul_Inputs_Calc!E:E)</f>
        <v>GSMVNOKSD</v>
      </c>
      <c r="D399" s="1394" t="s">
        <v>5669</v>
      </c>
      <c r="E399" s="1631">
        <f>_xlfn.XLOOKUP(A399,Jul_Inputs_Calc!P:P,Jul_Inputs_Calc!O:O)</f>
        <v>1179.8</v>
      </c>
    </row>
    <row r="400" spans="1:5" x14ac:dyDescent="0.25">
      <c r="A400" s="1362" t="s">
        <v>4934</v>
      </c>
      <c r="B400" s="1397">
        <f>Jul_Inputs_Calc!$H$3</f>
        <v>45474</v>
      </c>
      <c r="C400" s="1394" t="str">
        <f>_xlfn.XLOOKUP(A400,Jul_Inputs_Calc!P:P,Jul_Inputs_Calc!E:E)</f>
        <v>GSMVNOH</v>
      </c>
      <c r="D400" s="1394" t="s">
        <v>5669</v>
      </c>
      <c r="E400" s="1631">
        <f>_xlfn.XLOOKUP(A400,Jul_Inputs_Calc!P:P,Jul_Inputs_Calc!O:O)</f>
        <v>2133.75</v>
      </c>
    </row>
    <row r="401" spans="1:5" x14ac:dyDescent="0.25">
      <c r="A401" s="1362" t="s">
        <v>4935</v>
      </c>
      <c r="B401" s="1397">
        <f>Jul_Inputs_Calc!$H$3</f>
        <v>45474</v>
      </c>
      <c r="C401" s="1394" t="str">
        <f>_xlfn.XLOOKUP(A401,Jul_Inputs_Calc!P:P,Jul_Inputs_Calc!E:E)</f>
        <v>GSMVNOHSD</v>
      </c>
      <c r="D401" s="1394" t="s">
        <v>5669</v>
      </c>
      <c r="E401" s="1631">
        <f>_xlfn.XLOOKUP(A401,Jul_Inputs_Calc!P:P,Jul_Inputs_Calc!O:O)</f>
        <v>2133.75</v>
      </c>
    </row>
    <row r="402" spans="1:5" x14ac:dyDescent="0.25">
      <c r="A402" s="1362" t="s">
        <v>4936</v>
      </c>
      <c r="B402" s="1397">
        <f>Jul_Inputs_Calc!$H$3</f>
        <v>45474</v>
      </c>
      <c r="C402" s="1394" t="str">
        <f>_xlfn.XLOOKUP(A402,Jul_Inputs_Calc!P:P,Jul_Inputs_Calc!E:E)</f>
        <v>GSMVNON</v>
      </c>
      <c r="D402" s="1394" t="s">
        <v>5669</v>
      </c>
      <c r="E402" s="1631">
        <f>_xlfn.XLOOKUP(A402,Jul_Inputs_Calc!P:P,Jul_Inputs_Calc!O:O)</f>
        <v>4066.55</v>
      </c>
    </row>
    <row r="403" spans="1:5" x14ac:dyDescent="0.25">
      <c r="A403" s="1362" t="s">
        <v>4937</v>
      </c>
      <c r="B403" s="1397">
        <f>Jul_Inputs_Calc!$H$3</f>
        <v>45474</v>
      </c>
      <c r="C403" s="1394" t="str">
        <f>_xlfn.XLOOKUP(A403,Jul_Inputs_Calc!P:P,Jul_Inputs_Calc!E:E)</f>
        <v>GSMVNONSD</v>
      </c>
      <c r="D403" s="1394" t="s">
        <v>5669</v>
      </c>
      <c r="E403" s="1631">
        <f>_xlfn.XLOOKUP(A403,Jul_Inputs_Calc!P:P,Jul_Inputs_Calc!O:O)</f>
        <v>3879.1000000000004</v>
      </c>
    </row>
    <row r="404" spans="1:5" x14ac:dyDescent="0.25">
      <c r="A404" s="1362" t="s">
        <v>4938</v>
      </c>
      <c r="B404" s="1397">
        <f>Jul_Inputs_Calc!$H$3</f>
        <v>45474</v>
      </c>
      <c r="C404" s="1394" t="str">
        <f>_xlfn.XLOOKUP(A404,Jul_Inputs_Calc!P:P,Jul_Inputs_Calc!E:E)</f>
        <v>GSMVNOQN</v>
      </c>
      <c r="D404" s="1394" t="s">
        <v>5669</v>
      </c>
      <c r="E404" s="1631">
        <f>_xlfn.XLOOKUP(A404,Jul_Inputs_Calc!P:P,Jul_Inputs_Calc!O:O)</f>
        <v>4066.55</v>
      </c>
    </row>
    <row r="405" spans="1:5" x14ac:dyDescent="0.25">
      <c r="A405" s="1362" t="s">
        <v>4939</v>
      </c>
      <c r="B405" s="1397">
        <f>Jul_Inputs_Calc!$H$3</f>
        <v>45474</v>
      </c>
      <c r="C405" s="1394" t="str">
        <f>_xlfn.XLOOKUP(A405,Jul_Inputs_Calc!P:P,Jul_Inputs_Calc!E:E)</f>
        <v>GSMVNOQNS</v>
      </c>
      <c r="D405" s="1394" t="s">
        <v>5669</v>
      </c>
      <c r="E405" s="1631">
        <f>_xlfn.XLOOKUP(A405,Jul_Inputs_Calc!P:P,Jul_Inputs_Calc!O:O)</f>
        <v>3879.1000000000004</v>
      </c>
    </row>
    <row r="406" spans="1:5" x14ac:dyDescent="0.25">
      <c r="A406" s="1362" t="s">
        <v>4954</v>
      </c>
      <c r="B406" s="1397">
        <f>Jul_Inputs_Calc!$H$3</f>
        <v>45474</v>
      </c>
      <c r="C406" s="1394" t="str">
        <f>_xlfn.XLOOKUP(A406,Jul_Inputs_Calc!P:P,Jul_Inputs_Calc!E:E)</f>
        <v>GRWCNO</v>
      </c>
      <c r="D406" s="1394" t="s">
        <v>5669</v>
      </c>
      <c r="E406" s="1631">
        <f>_xlfn.XLOOKUP(A406,Jul_Inputs_Calc!P:P,Jul_Inputs_Calc!O:O)</f>
        <v>2510.5500000000002</v>
      </c>
    </row>
    <row r="407" spans="1:5" x14ac:dyDescent="0.25">
      <c r="A407" s="1362" t="s">
        <v>4955</v>
      </c>
      <c r="B407" s="1397">
        <f>Jul_Inputs_Calc!$H$3</f>
        <v>45474</v>
      </c>
      <c r="C407" s="1394" t="str">
        <f>_xlfn.XLOOKUP(A407,Jul_Inputs_Calc!P:P,Jul_Inputs_Calc!E:E)</f>
        <v>GRWCNOSD</v>
      </c>
      <c r="D407" s="1394" t="s">
        <v>5669</v>
      </c>
      <c r="E407" s="1631">
        <f>_xlfn.XLOOKUP(A407,Jul_Inputs_Calc!P:P,Jul_Inputs_Calc!O:O)</f>
        <v>2121.5500000000002</v>
      </c>
    </row>
    <row r="408" spans="1:5" x14ac:dyDescent="0.25">
      <c r="A408" s="1362" t="s">
        <v>4956</v>
      </c>
      <c r="B408" s="1397">
        <f>Jul_Inputs_Calc!$H$3</f>
        <v>45474</v>
      </c>
      <c r="C408" s="1394" t="str">
        <f>_xlfn.XLOOKUP(A408,Jul_Inputs_Calc!P:P,Jul_Inputs_Calc!E:E)</f>
        <v>GRWCNOB</v>
      </c>
      <c r="D408" s="1394" t="s">
        <v>5669</v>
      </c>
      <c r="E408" s="1631">
        <f>_xlfn.XLOOKUP(A408,Jul_Inputs_Calc!P:P,Jul_Inputs_Calc!O:O)</f>
        <v>4339.55</v>
      </c>
    </row>
    <row r="409" spans="1:5" x14ac:dyDescent="0.25">
      <c r="A409" s="1362" t="s">
        <v>4957</v>
      </c>
      <c r="B409" s="1397">
        <f>Jul_Inputs_Calc!$H$3</f>
        <v>45474</v>
      </c>
      <c r="C409" s="1394" t="str">
        <f>_xlfn.XLOOKUP(A409,Jul_Inputs_Calc!P:P,Jul_Inputs_Calc!E:E)</f>
        <v>GRWCNOBSD</v>
      </c>
      <c r="D409" s="1394" t="s">
        <v>5669</v>
      </c>
      <c r="E409" s="1631">
        <f>_xlfn.XLOOKUP(A409,Jul_Inputs_Calc!P:P,Jul_Inputs_Calc!O:O)</f>
        <v>3985.9</v>
      </c>
    </row>
    <row r="410" spans="1:5" x14ac:dyDescent="0.25">
      <c r="A410" s="1362" t="s">
        <v>4958</v>
      </c>
      <c r="B410" s="1397">
        <f>Jul_Inputs_Calc!$H$3</f>
        <v>45474</v>
      </c>
      <c r="C410" s="1394" t="str">
        <f>_xlfn.XLOOKUP(A410,Jul_Inputs_Calc!P:P,Jul_Inputs_Calc!E:E)</f>
        <v>GRWCNOK</v>
      </c>
      <c r="D410" s="1394" t="s">
        <v>5669</v>
      </c>
      <c r="E410" s="1631">
        <f>_xlfn.XLOOKUP(A410,Jul_Inputs_Calc!P:P,Jul_Inputs_Calc!O:O)</f>
        <v>1179.8</v>
      </c>
    </row>
    <row r="411" spans="1:5" x14ac:dyDescent="0.25">
      <c r="A411" s="1362" t="s">
        <v>4959</v>
      </c>
      <c r="B411" s="1397">
        <f>Jul_Inputs_Calc!$H$3</f>
        <v>45474</v>
      </c>
      <c r="C411" s="1394" t="str">
        <f>_xlfn.XLOOKUP(A411,Jul_Inputs_Calc!P:P,Jul_Inputs_Calc!E:E)</f>
        <v>GRWCNOKSD</v>
      </c>
      <c r="D411" s="1394" t="s">
        <v>5669</v>
      </c>
      <c r="E411" s="1631">
        <f>_xlfn.XLOOKUP(A411,Jul_Inputs_Calc!P:P,Jul_Inputs_Calc!O:O)</f>
        <v>1179.8</v>
      </c>
    </row>
    <row r="412" spans="1:5" x14ac:dyDescent="0.25">
      <c r="A412" s="1362" t="s">
        <v>4960</v>
      </c>
      <c r="B412" s="1397">
        <f>Jul_Inputs_Calc!$H$3</f>
        <v>45474</v>
      </c>
      <c r="C412" s="1394" t="str">
        <f>_xlfn.XLOOKUP(A412,Jul_Inputs_Calc!P:P,Jul_Inputs_Calc!E:E)</f>
        <v>GRWCNON</v>
      </c>
      <c r="D412" s="1394" t="s">
        <v>5669</v>
      </c>
      <c r="E412" s="1631">
        <f>_xlfn.XLOOKUP(A412,Jul_Inputs_Calc!P:P,Jul_Inputs_Calc!O:O)</f>
        <v>4066.55</v>
      </c>
    </row>
    <row r="413" spans="1:5" x14ac:dyDescent="0.25">
      <c r="A413" s="1362" t="s">
        <v>4961</v>
      </c>
      <c r="B413" s="1397">
        <f>Jul_Inputs_Calc!$H$3</f>
        <v>45474</v>
      </c>
      <c r="C413" s="1394" t="str">
        <f>_xlfn.XLOOKUP(A413,Jul_Inputs_Calc!P:P,Jul_Inputs_Calc!E:E)</f>
        <v>GRWCNONSD</v>
      </c>
      <c r="D413" s="1394" t="s">
        <v>5669</v>
      </c>
      <c r="E413" s="1631">
        <f>_xlfn.XLOOKUP(A413,Jul_Inputs_Calc!P:P,Jul_Inputs_Calc!O:O)</f>
        <v>3879.1000000000004</v>
      </c>
    </row>
    <row r="414" spans="1:5" x14ac:dyDescent="0.25">
      <c r="A414" s="1362" t="s">
        <v>4962</v>
      </c>
      <c r="B414" s="1397">
        <f>Jul_Inputs_Calc!$H$3</f>
        <v>45474</v>
      </c>
      <c r="C414" s="1394" t="str">
        <f>_xlfn.XLOOKUP(A414,Jul_Inputs_Calc!P:P,Jul_Inputs_Calc!E:E)</f>
        <v>GRWCNOQ</v>
      </c>
      <c r="D414" s="1394" t="s">
        <v>5669</v>
      </c>
      <c r="E414" s="1631">
        <f>_xlfn.XLOOKUP(A414,Jul_Inputs_Calc!P:P,Jul_Inputs_Calc!O:O)</f>
        <v>4066.55</v>
      </c>
    </row>
    <row r="415" spans="1:5" x14ac:dyDescent="0.25">
      <c r="A415" s="1362" t="s">
        <v>4963</v>
      </c>
      <c r="B415" s="1397">
        <f>Jul_Inputs_Calc!$H$3</f>
        <v>45474</v>
      </c>
      <c r="C415" s="1394" t="str">
        <f>_xlfn.XLOOKUP(A415,Jul_Inputs_Calc!P:P,Jul_Inputs_Calc!E:E)</f>
        <v>GRWCNOQSD</v>
      </c>
      <c r="D415" s="1394" t="s">
        <v>5669</v>
      </c>
      <c r="E415" s="1631">
        <f>_xlfn.XLOOKUP(A415,Jul_Inputs_Calc!P:P,Jul_Inputs_Calc!O:O)</f>
        <v>3879.1000000000004</v>
      </c>
    </row>
    <row r="416" spans="1:5" x14ac:dyDescent="0.25">
      <c r="A416" s="1362" t="s">
        <v>4964</v>
      </c>
      <c r="B416" s="1397">
        <f>Jul_Inputs_Calc!$H$3</f>
        <v>45474</v>
      </c>
      <c r="C416" s="1394" t="str">
        <f>_xlfn.XLOOKUP(A416,Jul_Inputs_Calc!P:P,Jul_Inputs_Calc!E:E)</f>
        <v>GSWCNO</v>
      </c>
      <c r="D416" s="1394" t="s">
        <v>5669</v>
      </c>
      <c r="E416" s="1631">
        <f>_xlfn.XLOOKUP(A416,Jul_Inputs_Calc!P:P,Jul_Inputs_Calc!O:O)</f>
        <v>2510.5500000000002</v>
      </c>
    </row>
    <row r="417" spans="1:5" x14ac:dyDescent="0.25">
      <c r="A417" s="1362" t="s">
        <v>4965</v>
      </c>
      <c r="B417" s="1397">
        <f>Jul_Inputs_Calc!$H$3</f>
        <v>45474</v>
      </c>
      <c r="C417" s="1394" t="str">
        <f>_xlfn.XLOOKUP(A417,Jul_Inputs_Calc!P:P,Jul_Inputs_Calc!E:E)</f>
        <v>GSWCNOSD</v>
      </c>
      <c r="D417" s="1394" t="s">
        <v>5669</v>
      </c>
      <c r="E417" s="1631">
        <f>_xlfn.XLOOKUP(A417,Jul_Inputs_Calc!P:P,Jul_Inputs_Calc!O:O)</f>
        <v>2121.5500000000002</v>
      </c>
    </row>
    <row r="418" spans="1:5" x14ac:dyDescent="0.25">
      <c r="A418" s="1362" t="s">
        <v>4966</v>
      </c>
      <c r="B418" s="1397">
        <f>Jul_Inputs_Calc!$H$3</f>
        <v>45474</v>
      </c>
      <c r="C418" s="1394" t="str">
        <f>_xlfn.XLOOKUP(A418,Jul_Inputs_Calc!P:P,Jul_Inputs_Calc!E:E)</f>
        <v>GSWCNOC</v>
      </c>
      <c r="D418" s="1394" t="s">
        <v>5669</v>
      </c>
      <c r="E418" s="1631">
        <f>_xlfn.XLOOKUP(A418,Jul_Inputs_Calc!P:P,Jul_Inputs_Calc!O:O)</f>
        <v>4228.6000000000004</v>
      </c>
    </row>
    <row r="419" spans="1:5" x14ac:dyDescent="0.25">
      <c r="A419" s="1362" t="s">
        <v>4967</v>
      </c>
      <c r="B419" s="1397">
        <f>Jul_Inputs_Calc!$H$3</f>
        <v>45474</v>
      </c>
      <c r="C419" s="1394" t="str">
        <f>_xlfn.XLOOKUP(A419,Jul_Inputs_Calc!P:P,Jul_Inputs_Calc!E:E)</f>
        <v>GSWCNOCSD</v>
      </c>
      <c r="D419" s="1394" t="s">
        <v>5669</v>
      </c>
      <c r="E419" s="1631">
        <f>_xlfn.XLOOKUP(A419,Jul_Inputs_Calc!P:P,Jul_Inputs_Calc!O:O)</f>
        <v>3985.9</v>
      </c>
    </row>
    <row r="420" spans="1:5" x14ac:dyDescent="0.25">
      <c r="A420" s="1362" t="s">
        <v>4968</v>
      </c>
      <c r="B420" s="1397">
        <f>Jul_Inputs_Calc!$H$3</f>
        <v>45474</v>
      </c>
      <c r="C420" s="1394" t="str">
        <f>_xlfn.XLOOKUP(A420,Jul_Inputs_Calc!P:P,Jul_Inputs_Calc!E:E)</f>
        <v>GSWCNOI</v>
      </c>
      <c r="D420" s="1394" t="s">
        <v>5669</v>
      </c>
      <c r="E420" s="1631">
        <f>_xlfn.XLOOKUP(A420,Jul_Inputs_Calc!P:P,Jul_Inputs_Calc!O:O)</f>
        <v>6321.1</v>
      </c>
    </row>
    <row r="421" spans="1:5" x14ac:dyDescent="0.25">
      <c r="A421" s="1362" t="s">
        <v>4969</v>
      </c>
      <c r="B421" s="1397">
        <f>Jul_Inputs_Calc!$H$3</f>
        <v>45474</v>
      </c>
      <c r="C421" s="1394" t="str">
        <f>_xlfn.XLOOKUP(A421,Jul_Inputs_Calc!P:P,Jul_Inputs_Calc!E:E)</f>
        <v>GSWCNOISD</v>
      </c>
      <c r="D421" s="1394" t="s">
        <v>5669</v>
      </c>
      <c r="E421" s="1631">
        <f>_xlfn.XLOOKUP(A421,Jul_Inputs_Calc!P:P,Jul_Inputs_Calc!O:O)</f>
        <v>5885.75</v>
      </c>
    </row>
    <row r="422" spans="1:5" x14ac:dyDescent="0.25">
      <c r="A422" s="1362" t="s">
        <v>4970</v>
      </c>
      <c r="B422" s="1397">
        <f>Jul_Inputs_Calc!$H$3</f>
        <v>45474</v>
      </c>
      <c r="C422" s="1394" t="str">
        <f>_xlfn.XLOOKUP(A422,Jul_Inputs_Calc!P:P,Jul_Inputs_Calc!E:E)</f>
        <v>GSWCNOB</v>
      </c>
      <c r="D422" s="1394" t="s">
        <v>5669</v>
      </c>
      <c r="E422" s="1631">
        <f>_xlfn.XLOOKUP(A422,Jul_Inputs_Calc!P:P,Jul_Inputs_Calc!O:O)</f>
        <v>4339.55</v>
      </c>
    </row>
    <row r="423" spans="1:5" x14ac:dyDescent="0.25">
      <c r="A423" s="1362" t="s">
        <v>4971</v>
      </c>
      <c r="B423" s="1397">
        <f>Jul_Inputs_Calc!$H$3</f>
        <v>45474</v>
      </c>
      <c r="C423" s="1394" t="str">
        <f>_xlfn.XLOOKUP(A423,Jul_Inputs_Calc!P:P,Jul_Inputs_Calc!E:E)</f>
        <v>GSWCNOBSD</v>
      </c>
      <c r="D423" s="1394" t="s">
        <v>5669</v>
      </c>
      <c r="E423" s="1631">
        <f>_xlfn.XLOOKUP(A423,Jul_Inputs_Calc!P:P,Jul_Inputs_Calc!O:O)</f>
        <v>3985.9</v>
      </c>
    </row>
    <row r="424" spans="1:5" x14ac:dyDescent="0.25">
      <c r="A424" s="1362" t="s">
        <v>4972</v>
      </c>
      <c r="B424" s="1397">
        <f>Jul_Inputs_Calc!$H$3</f>
        <v>45474</v>
      </c>
      <c r="C424" s="1394" t="str">
        <f>_xlfn.XLOOKUP(A424,Jul_Inputs_Calc!P:P,Jul_Inputs_Calc!E:E)</f>
        <v>GSWCNOK</v>
      </c>
      <c r="D424" s="1394" t="s">
        <v>5669</v>
      </c>
      <c r="E424" s="1631">
        <f>_xlfn.XLOOKUP(A424,Jul_Inputs_Calc!P:P,Jul_Inputs_Calc!O:O)</f>
        <v>1179.8</v>
      </c>
    </row>
    <row r="425" spans="1:5" x14ac:dyDescent="0.25">
      <c r="A425" s="1362" t="s">
        <v>4973</v>
      </c>
      <c r="B425" s="1397">
        <f>Jul_Inputs_Calc!$H$3</f>
        <v>45474</v>
      </c>
      <c r="C425" s="1394" t="str">
        <f>_xlfn.XLOOKUP(A425,Jul_Inputs_Calc!P:P,Jul_Inputs_Calc!E:E)</f>
        <v>GSWCNOKSD</v>
      </c>
      <c r="D425" s="1394" t="s">
        <v>5669</v>
      </c>
      <c r="E425" s="1631">
        <f>_xlfn.XLOOKUP(A425,Jul_Inputs_Calc!P:P,Jul_Inputs_Calc!O:O)</f>
        <v>1179.8</v>
      </c>
    </row>
    <row r="426" spans="1:5" x14ac:dyDescent="0.25">
      <c r="A426" s="1362" t="s">
        <v>4974</v>
      </c>
      <c r="B426" s="1397">
        <f>Jul_Inputs_Calc!$H$3</f>
        <v>45474</v>
      </c>
      <c r="C426" s="1394" t="str">
        <f>_xlfn.XLOOKUP(A426,Jul_Inputs_Calc!P:P,Jul_Inputs_Calc!E:E)</f>
        <v>GSWCNOR</v>
      </c>
      <c r="D426" s="1394" t="s">
        <v>5669</v>
      </c>
      <c r="E426" s="1631">
        <f>_xlfn.XLOOKUP(A426,Jul_Inputs_Calc!P:P,Jul_Inputs_Calc!O:O)</f>
        <v>1319.15</v>
      </c>
    </row>
    <row r="427" spans="1:5" x14ac:dyDescent="0.25">
      <c r="A427" s="1362" t="s">
        <v>4975</v>
      </c>
      <c r="B427" s="1397">
        <f>Jul_Inputs_Calc!$H$3</f>
        <v>45474</v>
      </c>
      <c r="C427" s="1394" t="str">
        <f>_xlfn.XLOOKUP(A427,Jul_Inputs_Calc!P:P,Jul_Inputs_Calc!E:E)</f>
        <v>GSWCNORSD</v>
      </c>
      <c r="D427" s="1394" t="s">
        <v>5669</v>
      </c>
      <c r="E427" s="1631">
        <f>_xlfn.XLOOKUP(A427,Jul_Inputs_Calc!P:P,Jul_Inputs_Calc!O:O)</f>
        <v>1143.8500000000001</v>
      </c>
    </row>
    <row r="428" spans="1:5" x14ac:dyDescent="0.25">
      <c r="A428" s="1362" t="s">
        <v>4976</v>
      </c>
      <c r="B428" s="1397">
        <f>Jul_Inputs_Calc!$H$3</f>
        <v>45474</v>
      </c>
      <c r="C428" s="1394" t="str">
        <f>_xlfn.XLOOKUP(A428,Jul_Inputs_Calc!P:P,Jul_Inputs_Calc!E:E)</f>
        <v>GSWCNOH</v>
      </c>
      <c r="D428" s="1394" t="s">
        <v>5669</v>
      </c>
      <c r="E428" s="1631">
        <f>_xlfn.XLOOKUP(A428,Jul_Inputs_Calc!P:P,Jul_Inputs_Calc!O:O)</f>
        <v>2133.75</v>
      </c>
    </row>
    <row r="429" spans="1:5" x14ac:dyDescent="0.25">
      <c r="A429" s="1362" t="s">
        <v>4977</v>
      </c>
      <c r="B429" s="1397">
        <f>Jul_Inputs_Calc!$H$3</f>
        <v>45474</v>
      </c>
      <c r="C429" s="1394" t="str">
        <f>_xlfn.XLOOKUP(A429,Jul_Inputs_Calc!P:P,Jul_Inputs_Calc!E:E)</f>
        <v>GSWCNOHSD</v>
      </c>
      <c r="D429" s="1394" t="s">
        <v>5669</v>
      </c>
      <c r="E429" s="1631">
        <f>_xlfn.XLOOKUP(A429,Jul_Inputs_Calc!P:P,Jul_Inputs_Calc!O:O)</f>
        <v>2133.75</v>
      </c>
    </row>
    <row r="430" spans="1:5" x14ac:dyDescent="0.25">
      <c r="A430" s="1362" t="s">
        <v>4978</v>
      </c>
      <c r="B430" s="1397">
        <f>Jul_Inputs_Calc!$H$3</f>
        <v>45474</v>
      </c>
      <c r="C430" s="1394" t="str">
        <f>_xlfn.XLOOKUP(A430,Jul_Inputs_Calc!P:P,Jul_Inputs_Calc!E:E)</f>
        <v>GSWCNON</v>
      </c>
      <c r="D430" s="1394" t="s">
        <v>5669</v>
      </c>
      <c r="E430" s="1631">
        <f>_xlfn.XLOOKUP(A430,Jul_Inputs_Calc!P:P,Jul_Inputs_Calc!O:O)</f>
        <v>4066.55</v>
      </c>
    </row>
    <row r="431" spans="1:5" x14ac:dyDescent="0.25">
      <c r="A431" s="1362" t="s">
        <v>4979</v>
      </c>
      <c r="B431" s="1397">
        <f>Jul_Inputs_Calc!$H$3</f>
        <v>45474</v>
      </c>
      <c r="C431" s="1394" t="str">
        <f>_xlfn.XLOOKUP(A431,Jul_Inputs_Calc!P:P,Jul_Inputs_Calc!E:E)</f>
        <v>GSWCNONSD</v>
      </c>
      <c r="D431" s="1394" t="s">
        <v>5669</v>
      </c>
      <c r="E431" s="1631">
        <f>_xlfn.XLOOKUP(A431,Jul_Inputs_Calc!P:P,Jul_Inputs_Calc!O:O)</f>
        <v>3879.1000000000004</v>
      </c>
    </row>
    <row r="432" spans="1:5" x14ac:dyDescent="0.25">
      <c r="A432" s="1362" t="s">
        <v>4980</v>
      </c>
      <c r="B432" s="1397">
        <f>Jul_Inputs_Calc!$H$3</f>
        <v>45474</v>
      </c>
      <c r="C432" s="1394" t="str">
        <f>_xlfn.XLOOKUP(A432,Jul_Inputs_Calc!P:P,Jul_Inputs_Calc!E:E)</f>
        <v>GSWCNOQ</v>
      </c>
      <c r="D432" s="1394" t="s">
        <v>5669</v>
      </c>
      <c r="E432" s="1631">
        <f>_xlfn.XLOOKUP(A432,Jul_Inputs_Calc!P:P,Jul_Inputs_Calc!O:O)</f>
        <v>4066.55</v>
      </c>
    </row>
    <row r="433" spans="1:5" x14ac:dyDescent="0.25">
      <c r="A433" s="1362" t="s">
        <v>4981</v>
      </c>
      <c r="B433" s="1397">
        <f>Jul_Inputs_Calc!$H$3</f>
        <v>45474</v>
      </c>
      <c r="C433" s="1394" t="str">
        <f>_xlfn.XLOOKUP(A433,Jul_Inputs_Calc!P:P,Jul_Inputs_Calc!E:E)</f>
        <v>GSWCNOQSD</v>
      </c>
      <c r="D433" s="1394" t="s">
        <v>5669</v>
      </c>
      <c r="E433" s="1631">
        <f>_xlfn.XLOOKUP(A433,Jul_Inputs_Calc!P:P,Jul_Inputs_Calc!O:O)</f>
        <v>3879.1000000000004</v>
      </c>
    </row>
    <row r="434" spans="1:5" x14ac:dyDescent="0.25">
      <c r="A434" s="1362" t="s">
        <v>4982</v>
      </c>
      <c r="B434" s="1397">
        <f>Jul_Inputs_Calc!$H$3</f>
        <v>45474</v>
      </c>
      <c r="C434" s="1394" t="str">
        <f>_xlfn.XLOOKUP(A434,Jul_Inputs_Calc!P:P,Jul_Inputs_Calc!E:E)</f>
        <v>GSWCNOLS</v>
      </c>
      <c r="D434" s="1394" t="s">
        <v>5669</v>
      </c>
      <c r="E434" s="1631">
        <f>_xlfn.XLOOKUP(A434,Jul_Inputs_Calc!P:P,Jul_Inputs_Calc!O:O)</f>
        <v>1247.1000000000001</v>
      </c>
    </row>
    <row r="435" spans="1:5" x14ac:dyDescent="0.25">
      <c r="A435" s="1362" t="s">
        <v>4983</v>
      </c>
      <c r="B435" s="1397">
        <f>Jul_Inputs_Calc!$H$3</f>
        <v>45474</v>
      </c>
      <c r="C435" s="1394" t="str">
        <f>_xlfn.XLOOKUP(A435,Jul_Inputs_Calc!P:P,Jul_Inputs_Calc!E:E)</f>
        <v>GSWCNOLSS</v>
      </c>
      <c r="D435" s="1394" t="s">
        <v>5669</v>
      </c>
      <c r="E435" s="1631">
        <f>_xlfn.XLOOKUP(A435,Jul_Inputs_Calc!P:P,Jul_Inputs_Calc!O:O)</f>
        <v>1069.5</v>
      </c>
    </row>
    <row r="436" spans="1:5" x14ac:dyDescent="0.25">
      <c r="A436" s="1362" t="s">
        <v>4994</v>
      </c>
      <c r="B436" s="1397">
        <f>Jul_Inputs_Calc!$H$3</f>
        <v>45474</v>
      </c>
      <c r="C436" s="1394" t="str">
        <f>_xlfn.XLOOKUP(A436,Jul_Inputs_Calc!P:P,Jul_Inputs_Calc!E:E)</f>
        <v>GRIL</v>
      </c>
      <c r="D436" s="1394" t="s">
        <v>5669</v>
      </c>
      <c r="E436" s="1631">
        <f>_xlfn.XLOOKUP(A436,Jul_Inputs_Calc!P:P,Jul_Inputs_Calc!O:O)</f>
        <v>2510.5500000000002</v>
      </c>
    </row>
    <row r="437" spans="1:5" x14ac:dyDescent="0.25">
      <c r="A437" s="1362" t="s">
        <v>4995</v>
      </c>
      <c r="B437" s="1397">
        <f>Jul_Inputs_Calc!$H$3</f>
        <v>45474</v>
      </c>
      <c r="C437" s="1394" t="str">
        <f>_xlfn.XLOOKUP(A437,Jul_Inputs_Calc!P:P,Jul_Inputs_Calc!E:E)</f>
        <v>GRILSD</v>
      </c>
      <c r="D437" s="1394" t="s">
        <v>5669</v>
      </c>
      <c r="E437" s="1631">
        <f>_xlfn.XLOOKUP(A437,Jul_Inputs_Calc!P:P,Jul_Inputs_Calc!O:O)</f>
        <v>2121.5500000000002</v>
      </c>
    </row>
    <row r="438" spans="1:5" x14ac:dyDescent="0.25">
      <c r="A438" s="1362" t="s">
        <v>4996</v>
      </c>
      <c r="B438" s="1397">
        <f>Jul_Inputs_Calc!$H$3</f>
        <v>45474</v>
      </c>
      <c r="C438" s="1394" t="str">
        <f>_xlfn.XLOOKUP(A438,Jul_Inputs_Calc!P:P,Jul_Inputs_Calc!E:E)</f>
        <v>GRIBL</v>
      </c>
      <c r="D438" s="1394" t="s">
        <v>5669</v>
      </c>
      <c r="E438" s="1631">
        <f>_xlfn.XLOOKUP(A438,Jul_Inputs_Calc!P:P,Jul_Inputs_Calc!O:O)</f>
        <v>4339.55</v>
      </c>
    </row>
    <row r="439" spans="1:5" x14ac:dyDescent="0.25">
      <c r="A439" s="1362" t="s">
        <v>4997</v>
      </c>
      <c r="B439" s="1397">
        <f>Jul_Inputs_Calc!$H$3</f>
        <v>45474</v>
      </c>
      <c r="C439" s="1394" t="str">
        <f>_xlfn.XLOOKUP(A439,Jul_Inputs_Calc!P:P,Jul_Inputs_Calc!E:E)</f>
        <v>GRIBLSD</v>
      </c>
      <c r="D439" s="1394" t="s">
        <v>5669</v>
      </c>
      <c r="E439" s="1631">
        <f>_xlfn.XLOOKUP(A439,Jul_Inputs_Calc!P:P,Jul_Inputs_Calc!O:O)</f>
        <v>3985.9</v>
      </c>
    </row>
    <row r="440" spans="1:5" x14ac:dyDescent="0.25">
      <c r="A440" s="1362" t="s">
        <v>4998</v>
      </c>
      <c r="B440" s="1397">
        <f>Jul_Inputs_Calc!$H$3</f>
        <v>45474</v>
      </c>
      <c r="C440" s="1394" t="str">
        <f>_xlfn.XLOOKUP(A440,Jul_Inputs_Calc!P:P,Jul_Inputs_Calc!E:E)</f>
        <v>GRIKL</v>
      </c>
      <c r="D440" s="1394" t="s">
        <v>5669</v>
      </c>
      <c r="E440" s="1631">
        <f>_xlfn.XLOOKUP(A440,Jul_Inputs_Calc!P:P,Jul_Inputs_Calc!O:O)</f>
        <v>1179.8</v>
      </c>
    </row>
    <row r="441" spans="1:5" x14ac:dyDescent="0.25">
      <c r="A441" s="1362" t="s">
        <v>4999</v>
      </c>
      <c r="B441" s="1397">
        <f>Jul_Inputs_Calc!$H$3</f>
        <v>45474</v>
      </c>
      <c r="C441" s="1394" t="str">
        <f>_xlfn.XLOOKUP(A441,Jul_Inputs_Calc!P:P,Jul_Inputs_Calc!E:E)</f>
        <v>GRIKLSD</v>
      </c>
      <c r="D441" s="1394" t="s">
        <v>5669</v>
      </c>
      <c r="E441" s="1631">
        <f>_xlfn.XLOOKUP(A441,Jul_Inputs_Calc!P:P,Jul_Inputs_Calc!O:O)</f>
        <v>1179.8</v>
      </c>
    </row>
    <row r="442" spans="1:5" x14ac:dyDescent="0.25">
      <c r="A442" s="1362" t="s">
        <v>5000</v>
      </c>
      <c r="B442" s="1397">
        <f>Jul_Inputs_Calc!$H$3</f>
        <v>45474</v>
      </c>
      <c r="C442" s="1394" t="str">
        <f>_xlfn.XLOOKUP(A442,Jul_Inputs_Calc!P:P,Jul_Inputs_Calc!E:E)</f>
        <v>GRINL</v>
      </c>
      <c r="D442" s="1394" t="s">
        <v>5669</v>
      </c>
      <c r="E442" s="1631">
        <f>_xlfn.XLOOKUP(A442,Jul_Inputs_Calc!P:P,Jul_Inputs_Calc!O:O)</f>
        <v>4066.55</v>
      </c>
    </row>
    <row r="443" spans="1:5" x14ac:dyDescent="0.25">
      <c r="A443" s="1362" t="s">
        <v>5001</v>
      </c>
      <c r="B443" s="1397">
        <f>Jul_Inputs_Calc!$H$3</f>
        <v>45474</v>
      </c>
      <c r="C443" s="1394" t="str">
        <f>_xlfn.XLOOKUP(A443,Jul_Inputs_Calc!P:P,Jul_Inputs_Calc!E:E)</f>
        <v>GRINLSD</v>
      </c>
      <c r="D443" s="1394" t="s">
        <v>5669</v>
      </c>
      <c r="E443" s="1631">
        <f>_xlfn.XLOOKUP(A443,Jul_Inputs_Calc!P:P,Jul_Inputs_Calc!O:O)</f>
        <v>3879.1000000000004</v>
      </c>
    </row>
    <row r="444" spans="1:5" x14ac:dyDescent="0.25">
      <c r="A444" s="1362" t="s">
        <v>5002</v>
      </c>
      <c r="B444" s="1397">
        <f>Jul_Inputs_Calc!$H$3</f>
        <v>45474</v>
      </c>
      <c r="C444" s="1394" t="str">
        <f>_xlfn.XLOOKUP(A444,Jul_Inputs_Calc!P:P,Jul_Inputs_Calc!E:E)</f>
        <v>GRIQNL</v>
      </c>
      <c r="D444" s="1394" t="s">
        <v>5669</v>
      </c>
      <c r="E444" s="1631">
        <f>_xlfn.XLOOKUP(A444,Jul_Inputs_Calc!P:P,Jul_Inputs_Calc!O:O)</f>
        <v>4066.55</v>
      </c>
    </row>
    <row r="445" spans="1:5" x14ac:dyDescent="0.25">
      <c r="A445" s="1362" t="s">
        <v>5003</v>
      </c>
      <c r="B445" s="1397">
        <f>Jul_Inputs_Calc!$H$3</f>
        <v>45474</v>
      </c>
      <c r="C445" s="1394" t="str">
        <f>_xlfn.XLOOKUP(A445,Jul_Inputs_Calc!P:P,Jul_Inputs_Calc!E:E)</f>
        <v>GRIQNLSD</v>
      </c>
      <c r="D445" s="1394" t="s">
        <v>5669</v>
      </c>
      <c r="E445" s="1631">
        <f>_xlfn.XLOOKUP(A445,Jul_Inputs_Calc!P:P,Jul_Inputs_Calc!O:O)</f>
        <v>3879.1000000000004</v>
      </c>
    </row>
    <row r="446" spans="1:5" x14ac:dyDescent="0.25">
      <c r="A446" s="1362" t="s">
        <v>5006</v>
      </c>
      <c r="B446" s="1397">
        <f>Jul_Inputs_Calc!$H$3</f>
        <v>45474</v>
      </c>
      <c r="C446" s="1394" t="str">
        <f>_xlfn.XLOOKUP(A446,Jul_Inputs_Calc!P:P,Jul_Inputs_Calc!E:E)</f>
        <v>GRMVOL</v>
      </c>
      <c r="D446" s="1394" t="s">
        <v>5669</v>
      </c>
      <c r="E446" s="1631">
        <f>_xlfn.XLOOKUP(A446,Jul_Inputs_Calc!P:P,Jul_Inputs_Calc!O:O)</f>
        <v>2510.5500000000002</v>
      </c>
    </row>
    <row r="447" spans="1:5" x14ac:dyDescent="0.25">
      <c r="A447" s="1362" t="s">
        <v>5007</v>
      </c>
      <c r="B447" s="1397">
        <f>Jul_Inputs_Calc!$H$3</f>
        <v>45474</v>
      </c>
      <c r="C447" s="1394" t="str">
        <f>_xlfn.XLOOKUP(A447,Jul_Inputs_Calc!P:P,Jul_Inputs_Calc!E:E)</f>
        <v>GRMVOLSD</v>
      </c>
      <c r="D447" s="1394" t="s">
        <v>5669</v>
      </c>
      <c r="E447" s="1631">
        <f>_xlfn.XLOOKUP(A447,Jul_Inputs_Calc!P:P,Jul_Inputs_Calc!O:O)</f>
        <v>2121.5500000000002</v>
      </c>
    </row>
    <row r="448" spans="1:5" x14ac:dyDescent="0.25">
      <c r="A448" s="1362" t="s">
        <v>5008</v>
      </c>
      <c r="B448" s="1397">
        <f>Jul_Inputs_Calc!$H$3</f>
        <v>45474</v>
      </c>
      <c r="C448" s="1394" t="str">
        <f>_xlfn.XLOOKUP(A448,Jul_Inputs_Calc!P:P,Jul_Inputs_Calc!E:E)</f>
        <v>GRMVOBL</v>
      </c>
      <c r="D448" s="1394" t="s">
        <v>5669</v>
      </c>
      <c r="E448" s="1631">
        <f>_xlfn.XLOOKUP(A448,Jul_Inputs_Calc!P:P,Jul_Inputs_Calc!O:O)</f>
        <v>4339.55</v>
      </c>
    </row>
    <row r="449" spans="1:5" x14ac:dyDescent="0.25">
      <c r="A449" s="1362" t="s">
        <v>5009</v>
      </c>
      <c r="B449" s="1397">
        <f>Jul_Inputs_Calc!$H$3</f>
        <v>45474</v>
      </c>
      <c r="C449" s="1394" t="str">
        <f>_xlfn.XLOOKUP(A449,Jul_Inputs_Calc!P:P,Jul_Inputs_Calc!E:E)</f>
        <v>GRMVOBLSD</v>
      </c>
      <c r="D449" s="1394" t="s">
        <v>5669</v>
      </c>
      <c r="E449" s="1631">
        <f>_xlfn.XLOOKUP(A449,Jul_Inputs_Calc!P:P,Jul_Inputs_Calc!O:O)</f>
        <v>3985.9</v>
      </c>
    </row>
    <row r="450" spans="1:5" x14ac:dyDescent="0.25">
      <c r="A450" s="1362" t="s">
        <v>5010</v>
      </c>
      <c r="B450" s="1397">
        <f>Jul_Inputs_Calc!$H$3</f>
        <v>45474</v>
      </c>
      <c r="C450" s="1394" t="str">
        <f>_xlfn.XLOOKUP(A450,Jul_Inputs_Calc!P:P,Jul_Inputs_Calc!E:E)</f>
        <v>GRMVOKL</v>
      </c>
      <c r="D450" s="1394" t="s">
        <v>5669</v>
      </c>
      <c r="E450" s="1631">
        <f>_xlfn.XLOOKUP(A450,Jul_Inputs_Calc!P:P,Jul_Inputs_Calc!O:O)</f>
        <v>1179.8</v>
      </c>
    </row>
    <row r="451" spans="1:5" x14ac:dyDescent="0.25">
      <c r="A451" s="1362" t="s">
        <v>5011</v>
      </c>
      <c r="B451" s="1397">
        <f>Jul_Inputs_Calc!$H$3</f>
        <v>45474</v>
      </c>
      <c r="C451" s="1394" t="str">
        <f>_xlfn.XLOOKUP(A451,Jul_Inputs_Calc!P:P,Jul_Inputs_Calc!E:E)</f>
        <v>GRMVOKLSD</v>
      </c>
      <c r="D451" s="1394" t="s">
        <v>5669</v>
      </c>
      <c r="E451" s="1631">
        <f>_xlfn.XLOOKUP(A451,Jul_Inputs_Calc!P:P,Jul_Inputs_Calc!O:O)</f>
        <v>1179.8</v>
      </c>
    </row>
    <row r="452" spans="1:5" x14ac:dyDescent="0.25">
      <c r="A452" s="1362" t="s">
        <v>5012</v>
      </c>
      <c r="B452" s="1397">
        <f>Jul_Inputs_Calc!$H$3</f>
        <v>45474</v>
      </c>
      <c r="C452" s="1394" t="str">
        <f>_xlfn.XLOOKUP(A452,Jul_Inputs_Calc!P:P,Jul_Inputs_Calc!E:E)</f>
        <v>GRMVONL</v>
      </c>
      <c r="D452" s="1394" t="s">
        <v>5669</v>
      </c>
      <c r="E452" s="1631">
        <f>_xlfn.XLOOKUP(A452,Jul_Inputs_Calc!P:P,Jul_Inputs_Calc!O:O)</f>
        <v>4066.55</v>
      </c>
    </row>
    <row r="453" spans="1:5" x14ac:dyDescent="0.25">
      <c r="A453" s="1362" t="s">
        <v>5013</v>
      </c>
      <c r="B453" s="1397">
        <f>Jul_Inputs_Calc!$H$3</f>
        <v>45474</v>
      </c>
      <c r="C453" s="1394" t="str">
        <f>_xlfn.XLOOKUP(A453,Jul_Inputs_Calc!P:P,Jul_Inputs_Calc!E:E)</f>
        <v>GRMVONLSD</v>
      </c>
      <c r="D453" s="1394" t="s">
        <v>5669</v>
      </c>
      <c r="E453" s="1631">
        <f>_xlfn.XLOOKUP(A453,Jul_Inputs_Calc!P:P,Jul_Inputs_Calc!O:O)</f>
        <v>3879.1000000000004</v>
      </c>
    </row>
    <row r="454" spans="1:5" x14ac:dyDescent="0.25">
      <c r="A454" s="1362" t="s">
        <v>5014</v>
      </c>
      <c r="B454" s="1397">
        <f>Jul_Inputs_Calc!$H$3</f>
        <v>45474</v>
      </c>
      <c r="C454" s="1394" t="str">
        <f>_xlfn.XLOOKUP(A454,Jul_Inputs_Calc!P:P,Jul_Inputs_Calc!E:E)</f>
        <v>GRMVOQL</v>
      </c>
      <c r="D454" s="1394" t="s">
        <v>5669</v>
      </c>
      <c r="E454" s="1631">
        <f>_xlfn.XLOOKUP(A454,Jul_Inputs_Calc!P:P,Jul_Inputs_Calc!O:O)</f>
        <v>4066.55</v>
      </c>
    </row>
    <row r="455" spans="1:5" x14ac:dyDescent="0.25">
      <c r="A455" s="1362" t="s">
        <v>5015</v>
      </c>
      <c r="B455" s="1397">
        <f>Jul_Inputs_Calc!$H$3</f>
        <v>45474</v>
      </c>
      <c r="C455" s="1394" t="str">
        <f>_xlfn.XLOOKUP(A455,Jul_Inputs_Calc!P:P,Jul_Inputs_Calc!E:E)</f>
        <v>GRMVOQLSD</v>
      </c>
      <c r="D455" s="1394" t="s">
        <v>5669</v>
      </c>
      <c r="E455" s="1631">
        <f>_xlfn.XLOOKUP(A455,Jul_Inputs_Calc!P:P,Jul_Inputs_Calc!O:O)</f>
        <v>3879.1000000000004</v>
      </c>
    </row>
    <row r="456" spans="1:5" x14ac:dyDescent="0.25">
      <c r="A456" s="1362" t="s">
        <v>5016</v>
      </c>
      <c r="B456" s="1397">
        <f>Jul_Inputs_Calc!$H$3</f>
        <v>45474</v>
      </c>
      <c r="C456" s="1394" t="str">
        <f>_xlfn.XLOOKUP(A456,Jul_Inputs_Calc!P:P,Jul_Inputs_Calc!E:E)</f>
        <v>GRTPL</v>
      </c>
      <c r="D456" s="1394" t="s">
        <v>5669</v>
      </c>
      <c r="E456" s="1631">
        <f>_xlfn.XLOOKUP(A456,Jul_Inputs_Calc!P:P,Jul_Inputs_Calc!O:O)</f>
        <v>2510.5500000000002</v>
      </c>
    </row>
    <row r="457" spans="1:5" x14ac:dyDescent="0.25">
      <c r="A457" s="1362" t="s">
        <v>5017</v>
      </c>
      <c r="B457" s="1397">
        <f>Jul_Inputs_Calc!$H$3</f>
        <v>45474</v>
      </c>
      <c r="C457" s="1394" t="str">
        <f>_xlfn.XLOOKUP(A457,Jul_Inputs_Calc!P:P,Jul_Inputs_Calc!E:E)</f>
        <v>GRTPLSD</v>
      </c>
      <c r="D457" s="1394" t="s">
        <v>5669</v>
      </c>
      <c r="E457" s="1631">
        <f>_xlfn.XLOOKUP(A457,Jul_Inputs_Calc!P:P,Jul_Inputs_Calc!O:O)</f>
        <v>2121.5500000000002</v>
      </c>
    </row>
    <row r="458" spans="1:5" x14ac:dyDescent="0.25">
      <c r="A458" s="1362" t="s">
        <v>5018</v>
      </c>
      <c r="B458" s="1397">
        <f>Jul_Inputs_Calc!$H$3</f>
        <v>45474</v>
      </c>
      <c r="C458" s="1394" t="str">
        <f>_xlfn.XLOOKUP(A458,Jul_Inputs_Calc!P:P,Jul_Inputs_Calc!E:E)</f>
        <v>GRTP*L</v>
      </c>
      <c r="D458" s="1394" t="s">
        <v>5669</v>
      </c>
      <c r="E458" s="1631">
        <f>_xlfn.XLOOKUP(A458,Jul_Inputs_Calc!P:P,Jul_Inputs_Calc!O:O)</f>
        <v>2510.5500000000002</v>
      </c>
    </row>
    <row r="459" spans="1:5" x14ac:dyDescent="0.25">
      <c r="A459" s="1362" t="s">
        <v>5019</v>
      </c>
      <c r="B459" s="1397">
        <f>Jul_Inputs_Calc!$H$3</f>
        <v>45474</v>
      </c>
      <c r="C459" s="1394" t="str">
        <f>_xlfn.XLOOKUP(A459,Jul_Inputs_Calc!P:P,Jul_Inputs_Calc!E:E)</f>
        <v>GRTPBL</v>
      </c>
      <c r="D459" s="1394" t="s">
        <v>5669</v>
      </c>
      <c r="E459" s="1631">
        <f>_xlfn.XLOOKUP(A459,Jul_Inputs_Calc!P:P,Jul_Inputs_Calc!O:O)</f>
        <v>4339.55</v>
      </c>
    </row>
    <row r="460" spans="1:5" x14ac:dyDescent="0.25">
      <c r="A460" s="1362" t="s">
        <v>5020</v>
      </c>
      <c r="B460" s="1397">
        <f>Jul_Inputs_Calc!$H$3</f>
        <v>45474</v>
      </c>
      <c r="C460" s="1394" t="str">
        <f>_xlfn.XLOOKUP(A460,Jul_Inputs_Calc!P:P,Jul_Inputs_Calc!E:E)</f>
        <v>GRTPBLSD</v>
      </c>
      <c r="D460" s="1394" t="s">
        <v>5669</v>
      </c>
      <c r="E460" s="1631">
        <f>_xlfn.XLOOKUP(A460,Jul_Inputs_Calc!P:P,Jul_Inputs_Calc!O:O)</f>
        <v>3985.9</v>
      </c>
    </row>
    <row r="461" spans="1:5" x14ac:dyDescent="0.25">
      <c r="A461" s="1362" t="s">
        <v>5021</v>
      </c>
      <c r="B461" s="1397">
        <f>Jul_Inputs_Calc!$H$3</f>
        <v>45474</v>
      </c>
      <c r="C461" s="1394" t="str">
        <f>_xlfn.XLOOKUP(A461,Jul_Inputs_Calc!P:P,Jul_Inputs_Calc!E:E)</f>
        <v>GRTPKDL</v>
      </c>
      <c r="D461" s="1394" t="s">
        <v>5669</v>
      </c>
      <c r="E461" s="1631">
        <f>_xlfn.XLOOKUP(A461,Jul_Inputs_Calc!P:P,Jul_Inputs_Calc!O:O)</f>
        <v>1179.8</v>
      </c>
    </row>
    <row r="462" spans="1:5" x14ac:dyDescent="0.25">
      <c r="A462" s="1362" t="s">
        <v>5022</v>
      </c>
      <c r="B462" s="1397">
        <f>Jul_Inputs_Calc!$H$3</f>
        <v>45474</v>
      </c>
      <c r="C462" s="1394" t="str">
        <f>_xlfn.XLOOKUP(A462,Jul_Inputs_Calc!P:P,Jul_Inputs_Calc!E:E)</f>
        <v>GRTPKDLSD</v>
      </c>
      <c r="D462" s="1394" t="s">
        <v>5669</v>
      </c>
      <c r="E462" s="1631">
        <f>_xlfn.XLOOKUP(A462,Jul_Inputs_Calc!P:P,Jul_Inputs_Calc!O:O)</f>
        <v>1179.8</v>
      </c>
    </row>
    <row r="463" spans="1:5" x14ac:dyDescent="0.25">
      <c r="A463" s="1362" t="s">
        <v>5023</v>
      </c>
      <c r="B463" s="1397">
        <f>Jul_Inputs_Calc!$H$3</f>
        <v>45474</v>
      </c>
      <c r="C463" s="1394" t="str">
        <f>_xlfn.XLOOKUP(A463,Jul_Inputs_Calc!P:P,Jul_Inputs_Calc!E:E)</f>
        <v>GRTPNL</v>
      </c>
      <c r="D463" s="1394" t="s">
        <v>5669</v>
      </c>
      <c r="E463" s="1631">
        <f>_xlfn.XLOOKUP(A463,Jul_Inputs_Calc!P:P,Jul_Inputs_Calc!O:O)</f>
        <v>4066.55</v>
      </c>
    </row>
    <row r="464" spans="1:5" x14ac:dyDescent="0.25">
      <c r="A464" s="1362" t="s">
        <v>5024</v>
      </c>
      <c r="B464" s="1397">
        <f>Jul_Inputs_Calc!$H$3</f>
        <v>45474</v>
      </c>
      <c r="C464" s="1394" t="str">
        <f>_xlfn.XLOOKUP(A464,Jul_Inputs_Calc!P:P,Jul_Inputs_Calc!E:E)</f>
        <v>GRTPNLSD</v>
      </c>
      <c r="D464" s="1394" t="s">
        <v>5669</v>
      </c>
      <c r="E464" s="1631">
        <f>_xlfn.XLOOKUP(A464,Jul_Inputs_Calc!P:P,Jul_Inputs_Calc!O:O)</f>
        <v>3879.1000000000004</v>
      </c>
    </row>
    <row r="465" spans="1:5" x14ac:dyDescent="0.25">
      <c r="A465" s="1362" t="s">
        <v>5025</v>
      </c>
      <c r="B465" s="1397">
        <f>Jul_Inputs_Calc!$H$3</f>
        <v>45474</v>
      </c>
      <c r="C465" s="1394" t="str">
        <f>_xlfn.XLOOKUP(A465,Jul_Inputs_Calc!P:P,Jul_Inputs_Calc!E:E)</f>
        <v>GRTPQL</v>
      </c>
      <c r="D465" s="1394" t="s">
        <v>5669</v>
      </c>
      <c r="E465" s="1631">
        <f>_xlfn.XLOOKUP(A465,Jul_Inputs_Calc!P:P,Jul_Inputs_Calc!O:O)</f>
        <v>4066.55</v>
      </c>
    </row>
    <row r="466" spans="1:5" x14ac:dyDescent="0.25">
      <c r="A466" s="1362" t="s">
        <v>5026</v>
      </c>
      <c r="B466" s="1397">
        <f>Jul_Inputs_Calc!$H$3</f>
        <v>45474</v>
      </c>
      <c r="C466" s="1394" t="str">
        <f>_xlfn.XLOOKUP(A466,Jul_Inputs_Calc!P:P,Jul_Inputs_Calc!E:E)</f>
        <v>GRTPQLSD</v>
      </c>
      <c r="D466" s="1394" t="s">
        <v>5669</v>
      </c>
      <c r="E466" s="1631">
        <f>_xlfn.XLOOKUP(A466,Jul_Inputs_Calc!P:P,Jul_Inputs_Calc!O:O)</f>
        <v>3879.1000000000004</v>
      </c>
    </row>
    <row r="467" spans="1:5" x14ac:dyDescent="0.25">
      <c r="A467" s="1362" t="s">
        <v>5030</v>
      </c>
      <c r="B467" s="1397">
        <f>Jul_Inputs_Calc!$H$3</f>
        <v>45474</v>
      </c>
      <c r="C467" s="1394" t="str">
        <f>_xlfn.XLOOKUP(A467,Jul_Inputs_Calc!P:P,Jul_Inputs_Calc!E:E)</f>
        <v>GRWCOL</v>
      </c>
      <c r="D467" s="1394" t="s">
        <v>5669</v>
      </c>
      <c r="E467" s="1631">
        <f>_xlfn.XLOOKUP(A467,Jul_Inputs_Calc!P:P,Jul_Inputs_Calc!O:O)</f>
        <v>2510.5500000000002</v>
      </c>
    </row>
    <row r="468" spans="1:5" x14ac:dyDescent="0.25">
      <c r="A468" s="1362" t="s">
        <v>5031</v>
      </c>
      <c r="B468" s="1397">
        <f>Jul_Inputs_Calc!$H$3</f>
        <v>45474</v>
      </c>
      <c r="C468" s="1394" t="str">
        <f>_xlfn.XLOOKUP(A468,Jul_Inputs_Calc!P:P,Jul_Inputs_Calc!E:E)</f>
        <v>GRWCOLSD</v>
      </c>
      <c r="D468" s="1394" t="s">
        <v>5669</v>
      </c>
      <c r="E468" s="1631">
        <f>_xlfn.XLOOKUP(A468,Jul_Inputs_Calc!P:P,Jul_Inputs_Calc!O:O)</f>
        <v>2121.5500000000002</v>
      </c>
    </row>
    <row r="469" spans="1:5" x14ac:dyDescent="0.25">
      <c r="A469" s="1362" t="s">
        <v>5032</v>
      </c>
      <c r="B469" s="1397">
        <f>Jul_Inputs_Calc!$H$3</f>
        <v>45474</v>
      </c>
      <c r="C469" s="1394" t="str">
        <f>_xlfn.XLOOKUP(A469,Jul_Inputs_Calc!P:P,Jul_Inputs_Calc!E:E)</f>
        <v>GRWCOBL</v>
      </c>
      <c r="D469" s="1394" t="s">
        <v>5669</v>
      </c>
      <c r="E469" s="1631">
        <f>_xlfn.XLOOKUP(A469,Jul_Inputs_Calc!P:P,Jul_Inputs_Calc!O:O)</f>
        <v>4339.55</v>
      </c>
    </row>
    <row r="470" spans="1:5" x14ac:dyDescent="0.25">
      <c r="A470" s="1362" t="s">
        <v>5033</v>
      </c>
      <c r="B470" s="1397">
        <f>Jul_Inputs_Calc!$H$3</f>
        <v>45474</v>
      </c>
      <c r="C470" s="1394" t="str">
        <f>_xlfn.XLOOKUP(A470,Jul_Inputs_Calc!P:P,Jul_Inputs_Calc!E:E)</f>
        <v>GRWCOBLSD</v>
      </c>
      <c r="D470" s="1394" t="s">
        <v>5669</v>
      </c>
      <c r="E470" s="1631">
        <f>_xlfn.XLOOKUP(A470,Jul_Inputs_Calc!P:P,Jul_Inputs_Calc!O:O)</f>
        <v>3985.9</v>
      </c>
    </row>
    <row r="471" spans="1:5" x14ac:dyDescent="0.25">
      <c r="A471" s="1362" t="s">
        <v>5034</v>
      </c>
      <c r="B471" s="1397">
        <f>Jul_Inputs_Calc!$H$3</f>
        <v>45474</v>
      </c>
      <c r="C471" s="1394" t="str">
        <f>_xlfn.XLOOKUP(A471,Jul_Inputs_Calc!P:P,Jul_Inputs_Calc!E:E)</f>
        <v>GRWCOKL</v>
      </c>
      <c r="D471" s="1394" t="s">
        <v>5669</v>
      </c>
      <c r="E471" s="1631">
        <f>_xlfn.XLOOKUP(A471,Jul_Inputs_Calc!P:P,Jul_Inputs_Calc!O:O)</f>
        <v>1179.8</v>
      </c>
    </row>
    <row r="472" spans="1:5" x14ac:dyDescent="0.25">
      <c r="A472" s="1362" t="s">
        <v>5035</v>
      </c>
      <c r="B472" s="1397">
        <f>Jul_Inputs_Calc!$H$3</f>
        <v>45474</v>
      </c>
      <c r="C472" s="1394" t="str">
        <f>_xlfn.XLOOKUP(A472,Jul_Inputs_Calc!P:P,Jul_Inputs_Calc!E:E)</f>
        <v>GRWCOKLSD</v>
      </c>
      <c r="D472" s="1394" t="s">
        <v>5669</v>
      </c>
      <c r="E472" s="1631">
        <f>_xlfn.XLOOKUP(A472,Jul_Inputs_Calc!P:P,Jul_Inputs_Calc!O:O)</f>
        <v>1179.8</v>
      </c>
    </row>
    <row r="473" spans="1:5" x14ac:dyDescent="0.25">
      <c r="A473" s="1362" t="s">
        <v>5036</v>
      </c>
      <c r="B473" s="1397">
        <f>Jul_Inputs_Calc!$H$3</f>
        <v>45474</v>
      </c>
      <c r="C473" s="1394" t="str">
        <f>_xlfn.XLOOKUP(A473,Jul_Inputs_Calc!P:P,Jul_Inputs_Calc!E:E)</f>
        <v>GRWCONL</v>
      </c>
      <c r="D473" s="1394" t="s">
        <v>5669</v>
      </c>
      <c r="E473" s="1631">
        <f>_xlfn.XLOOKUP(A473,Jul_Inputs_Calc!P:P,Jul_Inputs_Calc!O:O)</f>
        <v>4066.55</v>
      </c>
    </row>
    <row r="474" spans="1:5" x14ac:dyDescent="0.25">
      <c r="A474" s="1362" t="s">
        <v>5037</v>
      </c>
      <c r="B474" s="1397">
        <f>Jul_Inputs_Calc!$H$3</f>
        <v>45474</v>
      </c>
      <c r="C474" s="1394" t="str">
        <f>_xlfn.XLOOKUP(A474,Jul_Inputs_Calc!P:P,Jul_Inputs_Calc!E:E)</f>
        <v>GRWCOQL</v>
      </c>
      <c r="D474" s="1394" t="s">
        <v>5669</v>
      </c>
      <c r="E474" s="1631">
        <f>_xlfn.XLOOKUP(A474,Jul_Inputs_Calc!P:P,Jul_Inputs_Calc!O:O)</f>
        <v>4066.55</v>
      </c>
    </row>
    <row r="475" spans="1:5" x14ac:dyDescent="0.25">
      <c r="A475" s="1362" t="s">
        <v>5038</v>
      </c>
      <c r="B475" s="1397">
        <f>Jul_Inputs_Calc!$H$3</f>
        <v>45474</v>
      </c>
      <c r="C475" s="1394" t="str">
        <f>_xlfn.XLOOKUP(A475,Jul_Inputs_Calc!P:P,Jul_Inputs_Calc!E:E)</f>
        <v>GRWCOQLSD</v>
      </c>
      <c r="D475" s="1394" t="s">
        <v>5669</v>
      </c>
      <c r="E475" s="1631">
        <f>_xlfn.XLOOKUP(A475,Jul_Inputs_Calc!P:P,Jul_Inputs_Calc!O:O)</f>
        <v>3879.1000000000004</v>
      </c>
    </row>
    <row r="476" spans="1:5" x14ac:dyDescent="0.25">
      <c r="A476" s="1362" t="s">
        <v>5039</v>
      </c>
      <c r="B476" s="1397">
        <f>Jul_Inputs_Calc!$H$3</f>
        <v>45474</v>
      </c>
      <c r="C476" s="1394" t="str">
        <f>_xlfn.XLOOKUP(A476,Jul_Inputs_Calc!P:P,Jul_Inputs_Calc!E:E)</f>
        <v>GRMVNOL</v>
      </c>
      <c r="D476" s="1394" t="s">
        <v>5669</v>
      </c>
      <c r="E476" s="1631">
        <f>_xlfn.XLOOKUP(A476,Jul_Inputs_Calc!P:P,Jul_Inputs_Calc!O:O)</f>
        <v>2510.5500000000002</v>
      </c>
    </row>
    <row r="477" spans="1:5" x14ac:dyDescent="0.25">
      <c r="A477" s="1362" t="s">
        <v>5040</v>
      </c>
      <c r="B477" s="1397">
        <f>Jul_Inputs_Calc!$H$3</f>
        <v>45474</v>
      </c>
      <c r="C477" s="1394" t="str">
        <f>_xlfn.XLOOKUP(A477,Jul_Inputs_Calc!P:P,Jul_Inputs_Calc!E:E)</f>
        <v>GRMVNOLSD</v>
      </c>
      <c r="D477" s="1394" t="s">
        <v>5669</v>
      </c>
      <c r="E477" s="1631">
        <f>_xlfn.XLOOKUP(A477,Jul_Inputs_Calc!P:P,Jul_Inputs_Calc!O:O)</f>
        <v>2121.5500000000002</v>
      </c>
    </row>
    <row r="478" spans="1:5" x14ac:dyDescent="0.25">
      <c r="A478" s="1362" t="s">
        <v>5041</v>
      </c>
      <c r="B478" s="1397">
        <f>Jul_Inputs_Calc!$H$3</f>
        <v>45474</v>
      </c>
      <c r="C478" s="1394" t="str">
        <f>_xlfn.XLOOKUP(A478,Jul_Inputs_Calc!P:P,Jul_Inputs_Calc!E:E)</f>
        <v>GRMVNOBL</v>
      </c>
      <c r="D478" s="1394" t="s">
        <v>5669</v>
      </c>
      <c r="E478" s="1631">
        <f>_xlfn.XLOOKUP(A478,Jul_Inputs_Calc!P:P,Jul_Inputs_Calc!O:O)</f>
        <v>4339.55</v>
      </c>
    </row>
    <row r="479" spans="1:5" x14ac:dyDescent="0.25">
      <c r="A479" s="1362" t="s">
        <v>5042</v>
      </c>
      <c r="B479" s="1397">
        <f>Jul_Inputs_Calc!$H$3</f>
        <v>45474</v>
      </c>
      <c r="C479" s="1394" t="str">
        <f>_xlfn.XLOOKUP(A479,Jul_Inputs_Calc!P:P,Jul_Inputs_Calc!E:E)</f>
        <v>GRMVNOBLS</v>
      </c>
      <c r="D479" s="1394" t="s">
        <v>5669</v>
      </c>
      <c r="E479" s="1631">
        <f>_xlfn.XLOOKUP(A479,Jul_Inputs_Calc!P:P,Jul_Inputs_Calc!O:O)</f>
        <v>3985.9</v>
      </c>
    </row>
    <row r="480" spans="1:5" x14ac:dyDescent="0.25">
      <c r="A480" s="1362" t="s">
        <v>5043</v>
      </c>
      <c r="B480" s="1397">
        <f>Jul_Inputs_Calc!$H$3</f>
        <v>45474</v>
      </c>
      <c r="C480" s="1394" t="str">
        <f>_xlfn.XLOOKUP(A480,Jul_Inputs_Calc!P:P,Jul_Inputs_Calc!E:E)</f>
        <v>GRMVNOKL</v>
      </c>
      <c r="D480" s="1394" t="s">
        <v>5669</v>
      </c>
      <c r="E480" s="1631">
        <f>_xlfn.XLOOKUP(A480,Jul_Inputs_Calc!P:P,Jul_Inputs_Calc!O:O)</f>
        <v>1179.8</v>
      </c>
    </row>
    <row r="481" spans="1:5" x14ac:dyDescent="0.25">
      <c r="A481" s="1362" t="s">
        <v>5044</v>
      </c>
      <c r="B481" s="1397">
        <f>Jul_Inputs_Calc!$H$3</f>
        <v>45474</v>
      </c>
      <c r="C481" s="1394" t="str">
        <f>_xlfn.XLOOKUP(A481,Jul_Inputs_Calc!P:P,Jul_Inputs_Calc!E:E)</f>
        <v>GRMVNOKLS</v>
      </c>
      <c r="D481" s="1394" t="s">
        <v>5669</v>
      </c>
      <c r="E481" s="1631">
        <f>_xlfn.XLOOKUP(A481,Jul_Inputs_Calc!P:P,Jul_Inputs_Calc!O:O)</f>
        <v>1179.8</v>
      </c>
    </row>
    <row r="482" spans="1:5" x14ac:dyDescent="0.25">
      <c r="A482" s="1362" t="s">
        <v>5045</v>
      </c>
      <c r="B482" s="1397">
        <f>Jul_Inputs_Calc!$H$3</f>
        <v>45474</v>
      </c>
      <c r="C482" s="1394" t="str">
        <f>_xlfn.XLOOKUP(A482,Jul_Inputs_Calc!P:P,Jul_Inputs_Calc!E:E)</f>
        <v>GRMVNONL</v>
      </c>
      <c r="D482" s="1394" t="s">
        <v>5669</v>
      </c>
      <c r="E482" s="1631">
        <f>_xlfn.XLOOKUP(A482,Jul_Inputs_Calc!P:P,Jul_Inputs_Calc!O:O)</f>
        <v>4066.55</v>
      </c>
    </row>
    <row r="483" spans="1:5" x14ac:dyDescent="0.25">
      <c r="A483" s="1362" t="s">
        <v>5046</v>
      </c>
      <c r="B483" s="1397">
        <f>Jul_Inputs_Calc!$H$3</f>
        <v>45474</v>
      </c>
      <c r="C483" s="1394" t="str">
        <f>_xlfn.XLOOKUP(A483,Jul_Inputs_Calc!P:P,Jul_Inputs_Calc!E:E)</f>
        <v>GRMVNONLS</v>
      </c>
      <c r="D483" s="1394" t="s">
        <v>5669</v>
      </c>
      <c r="E483" s="1631">
        <f>_xlfn.XLOOKUP(A483,Jul_Inputs_Calc!P:P,Jul_Inputs_Calc!O:O)</f>
        <v>3879.1000000000004</v>
      </c>
    </row>
    <row r="484" spans="1:5" x14ac:dyDescent="0.25">
      <c r="A484" s="1362" t="s">
        <v>5047</v>
      </c>
      <c r="B484" s="1397">
        <f>Jul_Inputs_Calc!$H$3</f>
        <v>45474</v>
      </c>
      <c r="C484" s="1394" t="str">
        <f>_xlfn.XLOOKUP(A484,Jul_Inputs_Calc!P:P,Jul_Inputs_Calc!E:E)</f>
        <v>GRMVNOQL</v>
      </c>
      <c r="D484" s="1394" t="s">
        <v>5669</v>
      </c>
      <c r="E484" s="1631">
        <f>_xlfn.XLOOKUP(A484,Jul_Inputs_Calc!P:P,Jul_Inputs_Calc!O:O)</f>
        <v>4066.55</v>
      </c>
    </row>
    <row r="485" spans="1:5" x14ac:dyDescent="0.25">
      <c r="A485" s="1362" t="s">
        <v>5048</v>
      </c>
      <c r="B485" s="1397">
        <f>Jul_Inputs_Calc!$H$3</f>
        <v>45474</v>
      </c>
      <c r="C485" s="1394" t="str">
        <f>_xlfn.XLOOKUP(A485,Jul_Inputs_Calc!P:P,Jul_Inputs_Calc!E:E)</f>
        <v>GRMVNOQLS</v>
      </c>
      <c r="D485" s="1394" t="s">
        <v>5669</v>
      </c>
      <c r="E485" s="1631">
        <f>_xlfn.XLOOKUP(A485,Jul_Inputs_Calc!P:P,Jul_Inputs_Calc!O:O)</f>
        <v>3879.1000000000004</v>
      </c>
    </row>
    <row r="486" spans="1:5" x14ac:dyDescent="0.25">
      <c r="A486" s="1362" t="s">
        <v>5052</v>
      </c>
      <c r="B486" s="1397">
        <f>Jul_Inputs_Calc!$H$3</f>
        <v>45474</v>
      </c>
      <c r="C486" s="1394" t="str">
        <f>_xlfn.XLOOKUP(A486,Jul_Inputs_Calc!P:P,Jul_Inputs_Calc!E:E)</f>
        <v>GRWCNOL</v>
      </c>
      <c r="D486" s="1394" t="s">
        <v>5669</v>
      </c>
      <c r="E486" s="1631">
        <f>_xlfn.XLOOKUP(A486,Jul_Inputs_Calc!P:P,Jul_Inputs_Calc!O:O)</f>
        <v>2510.5500000000002</v>
      </c>
    </row>
    <row r="487" spans="1:5" x14ac:dyDescent="0.25">
      <c r="A487" s="1362" t="s">
        <v>5053</v>
      </c>
      <c r="B487" s="1397">
        <f>Jul_Inputs_Calc!$H$3</f>
        <v>45474</v>
      </c>
      <c r="C487" s="1394" t="str">
        <f>_xlfn.XLOOKUP(A487,Jul_Inputs_Calc!P:P,Jul_Inputs_Calc!E:E)</f>
        <v>GRWCNOLSD</v>
      </c>
      <c r="D487" s="1394" t="s">
        <v>5669</v>
      </c>
      <c r="E487" s="1631">
        <f>_xlfn.XLOOKUP(A487,Jul_Inputs_Calc!P:P,Jul_Inputs_Calc!O:O)</f>
        <v>2121.5500000000002</v>
      </c>
    </row>
    <row r="488" spans="1:5" x14ac:dyDescent="0.25">
      <c r="A488" s="1362" t="s">
        <v>5054</v>
      </c>
      <c r="B488" s="1397">
        <f>Jul_Inputs_Calc!$H$3</f>
        <v>45474</v>
      </c>
      <c r="C488" s="1394" t="str">
        <f>_xlfn.XLOOKUP(A488,Jul_Inputs_Calc!P:P,Jul_Inputs_Calc!E:E)</f>
        <v>GRWCNOBL</v>
      </c>
      <c r="D488" s="1394" t="s">
        <v>5669</v>
      </c>
      <c r="E488" s="1631">
        <f>_xlfn.XLOOKUP(A488,Jul_Inputs_Calc!P:P,Jul_Inputs_Calc!O:O)</f>
        <v>4339.55</v>
      </c>
    </row>
    <row r="489" spans="1:5" x14ac:dyDescent="0.25">
      <c r="A489" s="1362" t="s">
        <v>5055</v>
      </c>
      <c r="B489" s="1397">
        <f>Jul_Inputs_Calc!$H$3</f>
        <v>45474</v>
      </c>
      <c r="C489" s="1394" t="str">
        <f>_xlfn.XLOOKUP(A489,Jul_Inputs_Calc!P:P,Jul_Inputs_Calc!E:E)</f>
        <v>GRWCNOBLS</v>
      </c>
      <c r="D489" s="1394" t="s">
        <v>5669</v>
      </c>
      <c r="E489" s="1631">
        <f>_xlfn.XLOOKUP(A489,Jul_Inputs_Calc!P:P,Jul_Inputs_Calc!O:O)</f>
        <v>3985.9</v>
      </c>
    </row>
    <row r="490" spans="1:5" x14ac:dyDescent="0.25">
      <c r="A490" s="1362" t="s">
        <v>5056</v>
      </c>
      <c r="B490" s="1397">
        <f>Jul_Inputs_Calc!$H$3</f>
        <v>45474</v>
      </c>
      <c r="C490" s="1394" t="str">
        <f>_xlfn.XLOOKUP(A490,Jul_Inputs_Calc!P:P,Jul_Inputs_Calc!E:E)</f>
        <v>GRWCNOKL</v>
      </c>
      <c r="D490" s="1394" t="s">
        <v>5669</v>
      </c>
      <c r="E490" s="1631">
        <f>_xlfn.XLOOKUP(A490,Jul_Inputs_Calc!P:P,Jul_Inputs_Calc!O:O)</f>
        <v>1179.8</v>
      </c>
    </row>
    <row r="491" spans="1:5" x14ac:dyDescent="0.25">
      <c r="A491" s="1362" t="s">
        <v>5057</v>
      </c>
      <c r="B491" s="1397">
        <f>Jul_Inputs_Calc!$H$3</f>
        <v>45474</v>
      </c>
      <c r="C491" s="1394" t="str">
        <f>_xlfn.XLOOKUP(A491,Jul_Inputs_Calc!P:P,Jul_Inputs_Calc!E:E)</f>
        <v>GRWCNOKLS</v>
      </c>
      <c r="D491" s="1394" t="s">
        <v>5669</v>
      </c>
      <c r="E491" s="1631">
        <f>_xlfn.XLOOKUP(A491,Jul_Inputs_Calc!P:P,Jul_Inputs_Calc!O:O)</f>
        <v>1179.8</v>
      </c>
    </row>
    <row r="492" spans="1:5" x14ac:dyDescent="0.25">
      <c r="A492" s="1362" t="s">
        <v>5058</v>
      </c>
      <c r="B492" s="1397">
        <f>Jul_Inputs_Calc!$H$3</f>
        <v>45474</v>
      </c>
      <c r="C492" s="1394" t="str">
        <f>_xlfn.XLOOKUP(A492,Jul_Inputs_Calc!P:P,Jul_Inputs_Calc!E:E)</f>
        <v>GRWCNONL</v>
      </c>
      <c r="D492" s="1394" t="s">
        <v>5669</v>
      </c>
      <c r="E492" s="1631">
        <f>_xlfn.XLOOKUP(A492,Jul_Inputs_Calc!P:P,Jul_Inputs_Calc!O:O)</f>
        <v>4066.55</v>
      </c>
    </row>
    <row r="493" spans="1:5" x14ac:dyDescent="0.25">
      <c r="A493" s="1362" t="s">
        <v>5059</v>
      </c>
      <c r="B493" s="1397">
        <f>Jul_Inputs_Calc!$H$3</f>
        <v>45474</v>
      </c>
      <c r="C493" s="1394" t="str">
        <f>_xlfn.XLOOKUP(A493,Jul_Inputs_Calc!P:P,Jul_Inputs_Calc!E:E)</f>
        <v>GRWCNOQL</v>
      </c>
      <c r="D493" s="1394" t="s">
        <v>5669</v>
      </c>
      <c r="E493" s="1631">
        <f>_xlfn.XLOOKUP(A493,Jul_Inputs_Calc!P:P,Jul_Inputs_Calc!O:O)</f>
        <v>4066.55</v>
      </c>
    </row>
    <row r="494" spans="1:5" x14ac:dyDescent="0.25">
      <c r="A494" s="1362" t="s">
        <v>5060</v>
      </c>
      <c r="B494" s="1397">
        <f>Jul_Inputs_Calc!$H$3</f>
        <v>45474</v>
      </c>
      <c r="C494" s="1394" t="str">
        <f>_xlfn.XLOOKUP(A494,Jul_Inputs_Calc!P:P,Jul_Inputs_Calc!E:E)</f>
        <v>GRWCNOQLS</v>
      </c>
      <c r="D494" s="1394" t="s">
        <v>5669</v>
      </c>
      <c r="E494" s="1631">
        <f>_xlfn.XLOOKUP(A494,Jul_Inputs_Calc!P:P,Jul_Inputs_Calc!O:O)</f>
        <v>3879.1000000000004</v>
      </c>
    </row>
    <row r="495" spans="1:5" x14ac:dyDescent="0.25">
      <c r="A495" s="1362" t="s">
        <v>5092</v>
      </c>
      <c r="B495" s="1397">
        <f>Jul_Inputs_Calc!$H$3</f>
        <v>45474</v>
      </c>
      <c r="C495" s="1394" t="str">
        <f>_xlfn.XLOOKUP(A495,Jul_Inputs_Calc!P:P,Jul_Inputs_Calc!E:E)</f>
        <v>GSIL</v>
      </c>
      <c r="D495" s="1394" t="s">
        <v>5669</v>
      </c>
      <c r="E495" s="1631">
        <f>_xlfn.XLOOKUP(A495,Jul_Inputs_Calc!P:P,Jul_Inputs_Calc!O:O)</f>
        <v>2510.5500000000002</v>
      </c>
    </row>
    <row r="496" spans="1:5" x14ac:dyDescent="0.25">
      <c r="A496" s="1362" t="s">
        <v>5093</v>
      </c>
      <c r="B496" s="1397">
        <f>Jul_Inputs_Calc!$H$3</f>
        <v>45474</v>
      </c>
      <c r="C496" s="1394" t="str">
        <f>_xlfn.XLOOKUP(A496,Jul_Inputs_Calc!P:P,Jul_Inputs_Calc!E:E)</f>
        <v>GSILSD</v>
      </c>
      <c r="D496" s="1394" t="s">
        <v>5669</v>
      </c>
      <c r="E496" s="1631">
        <f>_xlfn.XLOOKUP(A496,Jul_Inputs_Calc!P:P,Jul_Inputs_Calc!O:O)</f>
        <v>2121.5500000000002</v>
      </c>
    </row>
    <row r="497" spans="1:5" x14ac:dyDescent="0.25">
      <c r="A497" s="1362" t="s">
        <v>5094</v>
      </c>
      <c r="B497" s="1397">
        <f>Jul_Inputs_Calc!$H$3</f>
        <v>45474</v>
      </c>
      <c r="C497" s="1394" t="str">
        <f>_xlfn.XLOOKUP(A497,Jul_Inputs_Calc!P:P,Jul_Inputs_Calc!E:E)</f>
        <v>GSIBL</v>
      </c>
      <c r="D497" s="1394" t="s">
        <v>5669</v>
      </c>
      <c r="E497" s="1631">
        <f>_xlfn.XLOOKUP(A497,Jul_Inputs_Calc!P:P,Jul_Inputs_Calc!O:O)</f>
        <v>4339.55</v>
      </c>
    </row>
    <row r="498" spans="1:5" x14ac:dyDescent="0.25">
      <c r="A498" s="1362" t="s">
        <v>5095</v>
      </c>
      <c r="B498" s="1397">
        <f>Jul_Inputs_Calc!$H$3</f>
        <v>45474</v>
      </c>
      <c r="C498" s="1394" t="str">
        <f>_xlfn.XLOOKUP(A498,Jul_Inputs_Calc!P:P,Jul_Inputs_Calc!E:E)</f>
        <v>GSIBLSD</v>
      </c>
      <c r="D498" s="1394" t="s">
        <v>5669</v>
      </c>
      <c r="E498" s="1631">
        <f>_xlfn.XLOOKUP(A498,Jul_Inputs_Calc!P:P,Jul_Inputs_Calc!O:O)</f>
        <v>3985.9</v>
      </c>
    </row>
    <row r="499" spans="1:5" x14ac:dyDescent="0.25">
      <c r="A499" s="1362" t="s">
        <v>5096</v>
      </c>
      <c r="B499" s="1397">
        <f>Jul_Inputs_Calc!$H$3</f>
        <v>45474</v>
      </c>
      <c r="C499" s="1394" t="str">
        <f>_xlfn.XLOOKUP(A499,Jul_Inputs_Calc!P:P,Jul_Inputs_Calc!E:E)</f>
        <v>GSICCUL</v>
      </c>
      <c r="D499" s="1394" t="s">
        <v>5669</v>
      </c>
      <c r="E499" s="1631">
        <f>_xlfn.XLOOKUP(A499,Jul_Inputs_Calc!P:P,Jul_Inputs_Calc!O:O)</f>
        <v>4228.6000000000004</v>
      </c>
    </row>
    <row r="500" spans="1:5" x14ac:dyDescent="0.25">
      <c r="A500" s="1362" t="s">
        <v>5097</v>
      </c>
      <c r="B500" s="1397">
        <f>Jul_Inputs_Calc!$H$3</f>
        <v>45474</v>
      </c>
      <c r="C500" s="1394" t="str">
        <f>_xlfn.XLOOKUP(A500,Jul_Inputs_Calc!P:P,Jul_Inputs_Calc!E:E)</f>
        <v>GSICCULSD</v>
      </c>
      <c r="D500" s="1394" t="s">
        <v>5669</v>
      </c>
      <c r="E500" s="1631">
        <f>_xlfn.XLOOKUP(A500,Jul_Inputs_Calc!P:P,Jul_Inputs_Calc!O:O)</f>
        <v>3985.9</v>
      </c>
    </row>
    <row r="501" spans="1:5" x14ac:dyDescent="0.25">
      <c r="A501" s="1362" t="s">
        <v>5098</v>
      </c>
      <c r="B501" s="1397">
        <f>Jul_Inputs_Calc!$H$3</f>
        <v>45474</v>
      </c>
      <c r="C501" s="1394" t="str">
        <f>_xlfn.XLOOKUP(A501,Jul_Inputs_Calc!P:P,Jul_Inputs_Calc!E:E)</f>
        <v>GSIHHL</v>
      </c>
      <c r="D501" s="1394" t="s">
        <v>5669</v>
      </c>
      <c r="E501" s="1631">
        <f>_xlfn.XLOOKUP(A501,Jul_Inputs_Calc!P:P,Jul_Inputs_Calc!O:O)</f>
        <v>2133.75</v>
      </c>
    </row>
    <row r="502" spans="1:5" x14ac:dyDescent="0.25">
      <c r="A502" s="1362" t="s">
        <v>5099</v>
      </c>
      <c r="B502" s="1397">
        <f>Jul_Inputs_Calc!$H$3</f>
        <v>45474</v>
      </c>
      <c r="C502" s="1394" t="str">
        <f>_xlfn.XLOOKUP(A502,Jul_Inputs_Calc!P:P,Jul_Inputs_Calc!E:E)</f>
        <v>GSIHHLSD</v>
      </c>
      <c r="D502" s="1394" t="s">
        <v>5669</v>
      </c>
      <c r="E502" s="1631">
        <f>_xlfn.XLOOKUP(A502,Jul_Inputs_Calc!P:P,Jul_Inputs_Calc!O:O)</f>
        <v>2133.75</v>
      </c>
    </row>
    <row r="503" spans="1:5" x14ac:dyDescent="0.25">
      <c r="A503" s="1362" t="s">
        <v>5100</v>
      </c>
      <c r="B503" s="1397">
        <f>Jul_Inputs_Calc!$H$3</f>
        <v>45474</v>
      </c>
      <c r="C503" s="1394" t="str">
        <f>_xlfn.XLOOKUP(A503,Jul_Inputs_Calc!P:P,Jul_Inputs_Calc!E:E)</f>
        <v>GSIICUL</v>
      </c>
      <c r="D503" s="1394" t="s">
        <v>5669</v>
      </c>
      <c r="E503" s="1631">
        <f>_xlfn.XLOOKUP(A503,Jul_Inputs_Calc!P:P,Jul_Inputs_Calc!O:O)</f>
        <v>6321.1</v>
      </c>
    </row>
    <row r="504" spans="1:5" x14ac:dyDescent="0.25">
      <c r="A504" s="1362" t="s">
        <v>5101</v>
      </c>
      <c r="B504" s="1397">
        <f>Jul_Inputs_Calc!$H$3</f>
        <v>45474</v>
      </c>
      <c r="C504" s="1394" t="str">
        <f>_xlfn.XLOOKUP(A504,Jul_Inputs_Calc!P:P,Jul_Inputs_Calc!E:E)</f>
        <v>GSIICULSD</v>
      </c>
      <c r="D504" s="1394" t="s">
        <v>5669</v>
      </c>
      <c r="E504" s="1631">
        <f>_xlfn.XLOOKUP(A504,Jul_Inputs_Calc!P:P,Jul_Inputs_Calc!O:O)</f>
        <v>5885.75</v>
      </c>
    </row>
    <row r="505" spans="1:5" x14ac:dyDescent="0.25">
      <c r="A505" s="1362" t="s">
        <v>5102</v>
      </c>
      <c r="B505" s="1397">
        <f>Jul_Inputs_Calc!$H$3</f>
        <v>45474</v>
      </c>
      <c r="C505" s="1394" t="str">
        <f>_xlfn.XLOOKUP(A505,Jul_Inputs_Calc!P:P,Jul_Inputs_Calc!E:E)</f>
        <v>GSIKL</v>
      </c>
      <c r="D505" s="1394" t="s">
        <v>5669</v>
      </c>
      <c r="E505" s="1631">
        <f>_xlfn.XLOOKUP(A505,Jul_Inputs_Calc!P:P,Jul_Inputs_Calc!O:O)</f>
        <v>1179.8</v>
      </c>
    </row>
    <row r="506" spans="1:5" x14ac:dyDescent="0.25">
      <c r="A506" s="1362" t="s">
        <v>5103</v>
      </c>
      <c r="B506" s="1397">
        <f>Jul_Inputs_Calc!$H$3</f>
        <v>45474</v>
      </c>
      <c r="C506" s="1394" t="str">
        <f>_xlfn.XLOOKUP(A506,Jul_Inputs_Calc!P:P,Jul_Inputs_Calc!E:E)</f>
        <v>GSIKLSD</v>
      </c>
      <c r="D506" s="1394" t="s">
        <v>5669</v>
      </c>
      <c r="E506" s="1631">
        <f>_xlfn.XLOOKUP(A506,Jul_Inputs_Calc!P:P,Jul_Inputs_Calc!O:O)</f>
        <v>1179.8</v>
      </c>
    </row>
    <row r="507" spans="1:5" x14ac:dyDescent="0.25">
      <c r="A507" s="1362" t="s">
        <v>5104</v>
      </c>
      <c r="B507" s="1397">
        <f>Jul_Inputs_Calc!$H$3</f>
        <v>45474</v>
      </c>
      <c r="C507" s="1394" t="str">
        <f>_xlfn.XLOOKUP(A507,Jul_Inputs_Calc!P:P,Jul_Inputs_Calc!E:E)</f>
        <v>GSIRL</v>
      </c>
      <c r="D507" s="1394" t="s">
        <v>5669</v>
      </c>
      <c r="E507" s="1631">
        <f>_xlfn.XLOOKUP(A507,Jul_Inputs_Calc!P:P,Jul_Inputs_Calc!O:O)</f>
        <v>1319.15</v>
      </c>
    </row>
    <row r="508" spans="1:5" x14ac:dyDescent="0.25">
      <c r="A508" s="1362" t="s">
        <v>5105</v>
      </c>
      <c r="B508" s="1397">
        <f>Jul_Inputs_Calc!$H$3</f>
        <v>45474</v>
      </c>
      <c r="C508" s="1394" t="str">
        <f>_xlfn.XLOOKUP(A508,Jul_Inputs_Calc!P:P,Jul_Inputs_Calc!E:E)</f>
        <v>GSIRLSD</v>
      </c>
      <c r="D508" s="1394" t="s">
        <v>5669</v>
      </c>
      <c r="E508" s="1631">
        <f>_xlfn.XLOOKUP(A508,Jul_Inputs_Calc!P:P,Jul_Inputs_Calc!O:O)</f>
        <v>1143.8500000000001</v>
      </c>
    </row>
    <row r="509" spans="1:5" x14ac:dyDescent="0.25">
      <c r="A509" s="1362" t="s">
        <v>5106</v>
      </c>
      <c r="B509" s="1397">
        <f>Jul_Inputs_Calc!$H$3</f>
        <v>45474</v>
      </c>
      <c r="C509" s="1394" t="str">
        <f>_xlfn.XLOOKUP(A509,Jul_Inputs_Calc!P:P,Jul_Inputs_Calc!E:E)</f>
        <v>GSINL</v>
      </c>
      <c r="D509" s="1394" t="s">
        <v>5669</v>
      </c>
      <c r="E509" s="1631">
        <f>_xlfn.XLOOKUP(A509,Jul_Inputs_Calc!P:P,Jul_Inputs_Calc!O:O)</f>
        <v>4066.55</v>
      </c>
    </row>
    <row r="510" spans="1:5" x14ac:dyDescent="0.25">
      <c r="A510" s="1362" t="s">
        <v>5107</v>
      </c>
      <c r="B510" s="1397">
        <f>Jul_Inputs_Calc!$H$3</f>
        <v>45474</v>
      </c>
      <c r="C510" s="1394" t="str">
        <f>_xlfn.XLOOKUP(A510,Jul_Inputs_Calc!P:P,Jul_Inputs_Calc!E:E)</f>
        <v>GSINLSD</v>
      </c>
      <c r="D510" s="1394" t="s">
        <v>5669</v>
      </c>
      <c r="E510" s="1631">
        <f>_xlfn.XLOOKUP(A510,Jul_Inputs_Calc!P:P,Jul_Inputs_Calc!O:O)</f>
        <v>3879.1000000000004</v>
      </c>
    </row>
    <row r="511" spans="1:5" x14ac:dyDescent="0.25">
      <c r="A511" s="1362" t="s">
        <v>5108</v>
      </c>
      <c r="B511" s="1397">
        <f>Jul_Inputs_Calc!$H$3</f>
        <v>45474</v>
      </c>
      <c r="C511" s="1394" t="str">
        <f>_xlfn.XLOOKUP(A511,Jul_Inputs_Calc!P:P,Jul_Inputs_Calc!E:E)</f>
        <v>GSIQNL</v>
      </c>
      <c r="D511" s="1394" t="s">
        <v>5669</v>
      </c>
      <c r="E511" s="1631">
        <f>_xlfn.XLOOKUP(A511,Jul_Inputs_Calc!P:P,Jul_Inputs_Calc!O:O)</f>
        <v>4066.55</v>
      </c>
    </row>
    <row r="512" spans="1:5" x14ac:dyDescent="0.25">
      <c r="A512" s="1362" t="s">
        <v>5109</v>
      </c>
      <c r="B512" s="1397">
        <f>Jul_Inputs_Calc!$H$3</f>
        <v>45474</v>
      </c>
      <c r="C512" s="1394" t="str">
        <f>_xlfn.XLOOKUP(A512,Jul_Inputs_Calc!P:P,Jul_Inputs_Calc!E:E)</f>
        <v>GSIQNLSD</v>
      </c>
      <c r="D512" s="1394" t="s">
        <v>5669</v>
      </c>
      <c r="E512" s="1631">
        <f>_xlfn.XLOOKUP(A512,Jul_Inputs_Calc!P:P,Jul_Inputs_Calc!O:O)</f>
        <v>3879.1000000000004</v>
      </c>
    </row>
    <row r="513" spans="1:5" x14ac:dyDescent="0.25">
      <c r="A513" s="1362" t="s">
        <v>5110</v>
      </c>
      <c r="B513" s="1397">
        <f>Jul_Inputs_Calc!$H$3</f>
        <v>45474</v>
      </c>
      <c r="C513" s="1394" t="str">
        <f>_xlfn.XLOOKUP(A513,Jul_Inputs_Calc!P:P,Jul_Inputs_Calc!E:E)</f>
        <v>GSIQL</v>
      </c>
      <c r="D513" s="1394" t="s">
        <v>5669</v>
      </c>
      <c r="E513" s="1631">
        <f>_xlfn.XLOOKUP(A513,Jul_Inputs_Calc!P:P,Jul_Inputs_Calc!O:O)</f>
        <v>2510.5500000000002</v>
      </c>
    </row>
    <row r="514" spans="1:5" x14ac:dyDescent="0.25">
      <c r="A514" s="1362" t="s">
        <v>5111</v>
      </c>
      <c r="B514" s="1397">
        <f>Jul_Inputs_Calc!$H$3</f>
        <v>45474</v>
      </c>
      <c r="C514" s="1394" t="str">
        <f>_xlfn.XLOOKUP(A514,Jul_Inputs_Calc!P:P,Jul_Inputs_Calc!E:E)</f>
        <v>GSIQLSD</v>
      </c>
      <c r="D514" s="1394" t="s">
        <v>5669</v>
      </c>
      <c r="E514" s="1631">
        <f>_xlfn.XLOOKUP(A514,Jul_Inputs_Calc!P:P,Jul_Inputs_Calc!O:O)</f>
        <v>2121.5500000000002</v>
      </c>
    </row>
    <row r="515" spans="1:5" x14ac:dyDescent="0.25">
      <c r="A515" s="1362" t="s">
        <v>5114</v>
      </c>
      <c r="B515" s="1397">
        <f>Jul_Inputs_Calc!$H$3</f>
        <v>45474</v>
      </c>
      <c r="C515" s="1394" t="str">
        <f>_xlfn.XLOOKUP(A515,Jul_Inputs_Calc!P:P,Jul_Inputs_Calc!E:E)</f>
        <v>GSIGSL</v>
      </c>
      <c r="D515" s="1394" t="s">
        <v>5669</v>
      </c>
      <c r="E515" s="1631">
        <f>_xlfn.XLOOKUP(A515,Jul_Inputs_Calc!P:P,Jul_Inputs_Calc!O:O)</f>
        <v>1247.1000000000001</v>
      </c>
    </row>
    <row r="516" spans="1:5" x14ac:dyDescent="0.25">
      <c r="A516" s="1362" t="s">
        <v>5115</v>
      </c>
      <c r="B516" s="1397">
        <f>Jul_Inputs_Calc!$H$3</f>
        <v>45474</v>
      </c>
      <c r="C516" s="1394" t="str">
        <f>_xlfn.XLOOKUP(A516,Jul_Inputs_Calc!P:P,Jul_Inputs_Calc!E:E)</f>
        <v>GSIGSLSD</v>
      </c>
      <c r="D516" s="1394" t="s">
        <v>5669</v>
      </c>
      <c r="E516" s="1631">
        <f>_xlfn.XLOOKUP(A516,Jul_Inputs_Calc!P:P,Jul_Inputs_Calc!O:O)</f>
        <v>1069.5</v>
      </c>
    </row>
    <row r="517" spans="1:5" x14ac:dyDescent="0.25">
      <c r="A517" s="1362" t="s">
        <v>5116</v>
      </c>
      <c r="B517" s="1397">
        <f>Jul_Inputs_Calc!$H$3</f>
        <v>45474</v>
      </c>
      <c r="C517" s="1394" t="str">
        <f>_xlfn.XLOOKUP(A517,Jul_Inputs_Calc!P:P,Jul_Inputs_Calc!E:E)</f>
        <v>GSMVOL</v>
      </c>
      <c r="D517" s="1394" t="s">
        <v>5669</v>
      </c>
      <c r="E517" s="1631">
        <f>_xlfn.XLOOKUP(A517,Jul_Inputs_Calc!P:P,Jul_Inputs_Calc!O:O)</f>
        <v>2510.5500000000002</v>
      </c>
    </row>
    <row r="518" spans="1:5" x14ac:dyDescent="0.25">
      <c r="A518" s="1362" t="s">
        <v>5117</v>
      </c>
      <c r="B518" s="1397">
        <f>Jul_Inputs_Calc!$H$3</f>
        <v>45474</v>
      </c>
      <c r="C518" s="1394" t="str">
        <f>_xlfn.XLOOKUP(A518,Jul_Inputs_Calc!P:P,Jul_Inputs_Calc!E:E)</f>
        <v>GSMVOLSD</v>
      </c>
      <c r="D518" s="1394" t="s">
        <v>5669</v>
      </c>
      <c r="E518" s="1631">
        <f>_xlfn.XLOOKUP(A518,Jul_Inputs_Calc!P:P,Jul_Inputs_Calc!O:O)</f>
        <v>2121.5500000000002</v>
      </c>
    </row>
    <row r="519" spans="1:5" x14ac:dyDescent="0.25">
      <c r="A519" s="1362" t="s">
        <v>5118</v>
      </c>
      <c r="B519" s="1397">
        <f>Jul_Inputs_Calc!$H$3</f>
        <v>45474</v>
      </c>
      <c r="C519" s="1394" t="str">
        <f>_xlfn.XLOOKUP(A519,Jul_Inputs_Calc!P:P,Jul_Inputs_Calc!E:E)</f>
        <v>GSMVOLL</v>
      </c>
      <c r="D519" s="1394" t="s">
        <v>5669</v>
      </c>
      <c r="E519" s="1631">
        <f>_xlfn.XLOOKUP(A519,Jul_Inputs_Calc!P:P,Jul_Inputs_Calc!O:O)</f>
        <v>1247.1000000000001</v>
      </c>
    </row>
    <row r="520" spans="1:5" x14ac:dyDescent="0.25">
      <c r="A520" s="1362" t="s">
        <v>5119</v>
      </c>
      <c r="B520" s="1397">
        <f>Jul_Inputs_Calc!$H$3</f>
        <v>45474</v>
      </c>
      <c r="C520" s="1394" t="str">
        <f>_xlfn.XLOOKUP(A520,Jul_Inputs_Calc!P:P,Jul_Inputs_Calc!E:E)</f>
        <v>GSMVOLLSD</v>
      </c>
      <c r="D520" s="1394" t="s">
        <v>5669</v>
      </c>
      <c r="E520" s="1631">
        <f>_xlfn.XLOOKUP(A520,Jul_Inputs_Calc!P:P,Jul_Inputs_Calc!O:O)</f>
        <v>1069.5</v>
      </c>
    </row>
    <row r="521" spans="1:5" x14ac:dyDescent="0.25">
      <c r="A521" s="1362" t="s">
        <v>5120</v>
      </c>
      <c r="B521" s="1397">
        <f>Jul_Inputs_Calc!$H$3</f>
        <v>45474</v>
      </c>
      <c r="C521" s="1394" t="str">
        <f>_xlfn.XLOOKUP(A521,Jul_Inputs_Calc!P:P,Jul_Inputs_Calc!E:E)</f>
        <v>GSMVOBL</v>
      </c>
      <c r="D521" s="1394" t="s">
        <v>5669</v>
      </c>
      <c r="E521" s="1631">
        <f>_xlfn.XLOOKUP(A521,Jul_Inputs_Calc!P:P,Jul_Inputs_Calc!O:O)</f>
        <v>4339.55</v>
      </c>
    </row>
    <row r="522" spans="1:5" x14ac:dyDescent="0.25">
      <c r="A522" s="1362" t="s">
        <v>5121</v>
      </c>
      <c r="B522" s="1397">
        <f>Jul_Inputs_Calc!$H$3</f>
        <v>45474</v>
      </c>
      <c r="C522" s="1394" t="str">
        <f>_xlfn.XLOOKUP(A522,Jul_Inputs_Calc!P:P,Jul_Inputs_Calc!E:E)</f>
        <v>GSMVOBLSD</v>
      </c>
      <c r="D522" s="1394" t="s">
        <v>5669</v>
      </c>
      <c r="E522" s="1631">
        <f>_xlfn.XLOOKUP(A522,Jul_Inputs_Calc!P:P,Jul_Inputs_Calc!O:O)</f>
        <v>3985.9</v>
      </c>
    </row>
    <row r="523" spans="1:5" x14ac:dyDescent="0.25">
      <c r="A523" s="1362" t="s">
        <v>5122</v>
      </c>
      <c r="B523" s="1397">
        <f>Jul_Inputs_Calc!$H$3</f>
        <v>45474</v>
      </c>
      <c r="C523" s="1394" t="str">
        <f>_xlfn.XLOOKUP(A523,Jul_Inputs_Calc!P:P,Jul_Inputs_Calc!E:E)</f>
        <v>GSMVOCL</v>
      </c>
      <c r="D523" s="1394" t="s">
        <v>5669</v>
      </c>
      <c r="E523" s="1631">
        <f>_xlfn.XLOOKUP(A523,Jul_Inputs_Calc!P:P,Jul_Inputs_Calc!O:O)</f>
        <v>4228.6000000000004</v>
      </c>
    </row>
    <row r="524" spans="1:5" x14ac:dyDescent="0.25">
      <c r="A524" s="1362" t="s">
        <v>5123</v>
      </c>
      <c r="B524" s="1397">
        <f>Jul_Inputs_Calc!$H$3</f>
        <v>45474</v>
      </c>
      <c r="C524" s="1394" t="str">
        <f>_xlfn.XLOOKUP(A524,Jul_Inputs_Calc!P:P,Jul_Inputs_Calc!E:E)</f>
        <v>GSMVOCLSD</v>
      </c>
      <c r="D524" s="1394" t="s">
        <v>5669</v>
      </c>
      <c r="E524" s="1631">
        <f>_xlfn.XLOOKUP(A524,Jul_Inputs_Calc!P:P,Jul_Inputs_Calc!O:O)</f>
        <v>3985.9</v>
      </c>
    </row>
    <row r="525" spans="1:5" x14ac:dyDescent="0.25">
      <c r="A525" s="1362" t="s">
        <v>5124</v>
      </c>
      <c r="B525" s="1397">
        <f>Jul_Inputs_Calc!$H$3</f>
        <v>45474</v>
      </c>
      <c r="C525" s="1394" t="str">
        <f>_xlfn.XLOOKUP(A525,Jul_Inputs_Calc!P:P,Jul_Inputs_Calc!E:E)</f>
        <v>GSMVOHL</v>
      </c>
      <c r="D525" s="1394" t="s">
        <v>5669</v>
      </c>
      <c r="E525" s="1631">
        <f>_xlfn.XLOOKUP(A525,Jul_Inputs_Calc!P:P,Jul_Inputs_Calc!O:O)</f>
        <v>2133.75</v>
      </c>
    </row>
    <row r="526" spans="1:5" x14ac:dyDescent="0.25">
      <c r="A526" s="1362" t="s">
        <v>5125</v>
      </c>
      <c r="B526" s="1397">
        <f>Jul_Inputs_Calc!$H$3</f>
        <v>45474</v>
      </c>
      <c r="C526" s="1394" t="str">
        <f>_xlfn.XLOOKUP(A526,Jul_Inputs_Calc!P:P,Jul_Inputs_Calc!E:E)</f>
        <v>GSMVOHLSD</v>
      </c>
      <c r="D526" s="1394" t="s">
        <v>5669</v>
      </c>
      <c r="E526" s="1631">
        <f>_xlfn.XLOOKUP(A526,Jul_Inputs_Calc!P:P,Jul_Inputs_Calc!O:O)</f>
        <v>2133.75</v>
      </c>
    </row>
    <row r="527" spans="1:5" x14ac:dyDescent="0.25">
      <c r="A527" s="1362" t="s">
        <v>5126</v>
      </c>
      <c r="B527" s="1397">
        <f>Jul_Inputs_Calc!$H$3</f>
        <v>45474</v>
      </c>
      <c r="C527" s="1394" t="str">
        <f>_xlfn.XLOOKUP(A527,Jul_Inputs_Calc!P:P,Jul_Inputs_Calc!E:E)</f>
        <v>GSMVOIL</v>
      </c>
      <c r="D527" s="1394" t="s">
        <v>5669</v>
      </c>
      <c r="E527" s="1631">
        <f>_xlfn.XLOOKUP(A527,Jul_Inputs_Calc!P:P,Jul_Inputs_Calc!O:O)</f>
        <v>6321.1</v>
      </c>
    </row>
    <row r="528" spans="1:5" x14ac:dyDescent="0.25">
      <c r="A528" s="1362" t="s">
        <v>5127</v>
      </c>
      <c r="B528" s="1397">
        <f>Jul_Inputs_Calc!$H$3</f>
        <v>45474</v>
      </c>
      <c r="C528" s="1394" t="str">
        <f>_xlfn.XLOOKUP(A528,Jul_Inputs_Calc!P:P,Jul_Inputs_Calc!E:E)</f>
        <v>GSMVOILSD</v>
      </c>
      <c r="D528" s="1394" t="s">
        <v>5669</v>
      </c>
      <c r="E528" s="1631">
        <f>_xlfn.XLOOKUP(A528,Jul_Inputs_Calc!P:P,Jul_Inputs_Calc!O:O)</f>
        <v>5885.75</v>
      </c>
    </row>
    <row r="529" spans="1:5" x14ac:dyDescent="0.25">
      <c r="A529" s="1362" t="s">
        <v>5128</v>
      </c>
      <c r="B529" s="1397">
        <f>Jul_Inputs_Calc!$H$3</f>
        <v>45474</v>
      </c>
      <c r="C529" s="1394" t="str">
        <f>_xlfn.XLOOKUP(A529,Jul_Inputs_Calc!P:P,Jul_Inputs_Calc!E:E)</f>
        <v>GSMVOKL</v>
      </c>
      <c r="D529" s="1394" t="s">
        <v>5669</v>
      </c>
      <c r="E529" s="1631">
        <f>_xlfn.XLOOKUP(A529,Jul_Inputs_Calc!P:P,Jul_Inputs_Calc!O:O)</f>
        <v>1179.8</v>
      </c>
    </row>
    <row r="530" spans="1:5" x14ac:dyDescent="0.25">
      <c r="A530" s="1362" t="s">
        <v>5129</v>
      </c>
      <c r="B530" s="1397">
        <f>Jul_Inputs_Calc!$H$3</f>
        <v>45474</v>
      </c>
      <c r="C530" s="1394" t="str">
        <f>_xlfn.XLOOKUP(A530,Jul_Inputs_Calc!P:P,Jul_Inputs_Calc!E:E)</f>
        <v>GSMVOKLSD</v>
      </c>
      <c r="D530" s="1394" t="s">
        <v>5669</v>
      </c>
      <c r="E530" s="1631">
        <f>_xlfn.XLOOKUP(A530,Jul_Inputs_Calc!P:P,Jul_Inputs_Calc!O:O)</f>
        <v>1179.8</v>
      </c>
    </row>
    <row r="531" spans="1:5" x14ac:dyDescent="0.25">
      <c r="A531" s="1362" t="s">
        <v>5130</v>
      </c>
      <c r="B531" s="1397">
        <f>Jul_Inputs_Calc!$H$3</f>
        <v>45474</v>
      </c>
      <c r="C531" s="1394" t="str">
        <f>_xlfn.XLOOKUP(A531,Jul_Inputs_Calc!P:P,Jul_Inputs_Calc!E:E)</f>
        <v>GSMVORL</v>
      </c>
      <c r="D531" s="1394" t="s">
        <v>5669</v>
      </c>
      <c r="E531" s="1631">
        <f>_xlfn.XLOOKUP(A531,Jul_Inputs_Calc!P:P,Jul_Inputs_Calc!O:O)</f>
        <v>1319.15</v>
      </c>
    </row>
    <row r="532" spans="1:5" x14ac:dyDescent="0.25">
      <c r="A532" s="1362" t="s">
        <v>5131</v>
      </c>
      <c r="B532" s="1397">
        <f>Jul_Inputs_Calc!$H$3</f>
        <v>45474</v>
      </c>
      <c r="C532" s="1394" t="str">
        <f>_xlfn.XLOOKUP(A532,Jul_Inputs_Calc!P:P,Jul_Inputs_Calc!E:E)</f>
        <v>GSMVORLSD</v>
      </c>
      <c r="D532" s="1394" t="s">
        <v>5669</v>
      </c>
      <c r="E532" s="1631">
        <f>_xlfn.XLOOKUP(A532,Jul_Inputs_Calc!P:P,Jul_Inputs_Calc!O:O)</f>
        <v>1143.8500000000001</v>
      </c>
    </row>
    <row r="533" spans="1:5" x14ac:dyDescent="0.25">
      <c r="A533" s="1362" t="s">
        <v>5132</v>
      </c>
      <c r="B533" s="1397">
        <f>Jul_Inputs_Calc!$H$3</f>
        <v>45474</v>
      </c>
      <c r="C533" s="1394" t="str">
        <f>_xlfn.XLOOKUP(A533,Jul_Inputs_Calc!P:P,Jul_Inputs_Calc!E:E)</f>
        <v>GSMVONL</v>
      </c>
      <c r="D533" s="1394" t="s">
        <v>5669</v>
      </c>
      <c r="E533" s="1631">
        <f>_xlfn.XLOOKUP(A533,Jul_Inputs_Calc!P:P,Jul_Inputs_Calc!O:O)</f>
        <v>4066.55</v>
      </c>
    </row>
    <row r="534" spans="1:5" x14ac:dyDescent="0.25">
      <c r="A534" s="1362" t="s">
        <v>5133</v>
      </c>
      <c r="B534" s="1397">
        <f>Jul_Inputs_Calc!$H$3</f>
        <v>45474</v>
      </c>
      <c r="C534" s="1394" t="str">
        <f>_xlfn.XLOOKUP(A534,Jul_Inputs_Calc!P:P,Jul_Inputs_Calc!E:E)</f>
        <v>GSMVONLSD</v>
      </c>
      <c r="D534" s="1394" t="s">
        <v>5669</v>
      </c>
      <c r="E534" s="1631">
        <f>_xlfn.XLOOKUP(A534,Jul_Inputs_Calc!P:P,Jul_Inputs_Calc!O:O)</f>
        <v>3879.1000000000004</v>
      </c>
    </row>
    <row r="535" spans="1:5" x14ac:dyDescent="0.25">
      <c r="A535" s="1362" t="s">
        <v>5134</v>
      </c>
      <c r="B535" s="1397">
        <f>Jul_Inputs_Calc!$H$3</f>
        <v>45474</v>
      </c>
      <c r="C535" s="1394" t="str">
        <f>_xlfn.XLOOKUP(A535,Jul_Inputs_Calc!P:P,Jul_Inputs_Calc!E:E)</f>
        <v>GSMVOQL</v>
      </c>
      <c r="D535" s="1394" t="s">
        <v>5669</v>
      </c>
      <c r="E535" s="1631">
        <f>_xlfn.XLOOKUP(A535,Jul_Inputs_Calc!P:P,Jul_Inputs_Calc!O:O)</f>
        <v>4066.55</v>
      </c>
    </row>
    <row r="536" spans="1:5" x14ac:dyDescent="0.25">
      <c r="A536" s="1362" t="s">
        <v>5135</v>
      </c>
      <c r="B536" s="1397">
        <f>Jul_Inputs_Calc!$H$3</f>
        <v>45474</v>
      </c>
      <c r="C536" s="1394" t="str">
        <f>_xlfn.XLOOKUP(A536,Jul_Inputs_Calc!P:P,Jul_Inputs_Calc!E:E)</f>
        <v>GSMVOQLSD</v>
      </c>
      <c r="D536" s="1394" t="s">
        <v>5669</v>
      </c>
      <c r="E536" s="1631">
        <f>_xlfn.XLOOKUP(A536,Jul_Inputs_Calc!P:P,Jul_Inputs_Calc!O:O)</f>
        <v>3879.1000000000004</v>
      </c>
    </row>
    <row r="537" spans="1:5" x14ac:dyDescent="0.25">
      <c r="A537" s="1362" t="s">
        <v>5136</v>
      </c>
      <c r="B537" s="1397">
        <f>Jul_Inputs_Calc!$H$3</f>
        <v>45474</v>
      </c>
      <c r="C537" s="1394" t="str">
        <f>_xlfn.XLOOKUP(A537,Jul_Inputs_Calc!P:P,Jul_Inputs_Calc!E:E)</f>
        <v>GSTPL</v>
      </c>
      <c r="D537" s="1394" t="s">
        <v>5669</v>
      </c>
      <c r="E537" s="1631">
        <f>_xlfn.XLOOKUP(A537,Jul_Inputs_Calc!P:P,Jul_Inputs_Calc!O:O)</f>
        <v>2510.5500000000002</v>
      </c>
    </row>
    <row r="538" spans="1:5" x14ac:dyDescent="0.25">
      <c r="A538" s="1362" t="s">
        <v>5137</v>
      </c>
      <c r="B538" s="1397">
        <f>Jul_Inputs_Calc!$H$3</f>
        <v>45474</v>
      </c>
      <c r="C538" s="1394" t="str">
        <f>_xlfn.XLOOKUP(A538,Jul_Inputs_Calc!P:P,Jul_Inputs_Calc!E:E)</f>
        <v>GSTPLSD</v>
      </c>
      <c r="D538" s="1394" t="s">
        <v>5669</v>
      </c>
      <c r="E538" s="1631">
        <f>_xlfn.XLOOKUP(A538,Jul_Inputs_Calc!P:P,Jul_Inputs_Calc!O:O)</f>
        <v>2121.5500000000002</v>
      </c>
    </row>
    <row r="539" spans="1:5" x14ac:dyDescent="0.25">
      <c r="A539" s="1362" t="s">
        <v>5138</v>
      </c>
      <c r="B539" s="1397">
        <f>Jul_Inputs_Calc!$H$3</f>
        <v>45474</v>
      </c>
      <c r="C539" s="1394" t="str">
        <f>_xlfn.XLOOKUP(A539,Jul_Inputs_Calc!P:P,Jul_Inputs_Calc!E:E)</f>
        <v>GSTP*L</v>
      </c>
      <c r="D539" s="1394" t="s">
        <v>5669</v>
      </c>
      <c r="E539" s="1631">
        <f>_xlfn.XLOOKUP(A539,Jul_Inputs_Calc!P:P,Jul_Inputs_Calc!O:O)</f>
        <v>2510.5500000000002</v>
      </c>
    </row>
    <row r="540" spans="1:5" x14ac:dyDescent="0.25">
      <c r="A540" s="1362" t="s">
        <v>5139</v>
      </c>
      <c r="B540" s="1397">
        <f>Jul_Inputs_Calc!$H$3</f>
        <v>45474</v>
      </c>
      <c r="C540" s="1394" t="str">
        <f>_xlfn.XLOOKUP(A540,Jul_Inputs_Calc!P:P,Jul_Inputs_Calc!E:E)</f>
        <v>GSTPLSL</v>
      </c>
      <c r="D540" s="1394" t="s">
        <v>5669</v>
      </c>
      <c r="E540" s="1631">
        <f>_xlfn.XLOOKUP(A540,Jul_Inputs_Calc!P:P,Jul_Inputs_Calc!O:O)</f>
        <v>1247.1000000000001</v>
      </c>
    </row>
    <row r="541" spans="1:5" x14ac:dyDescent="0.25">
      <c r="A541" s="1362" t="s">
        <v>5140</v>
      </c>
      <c r="B541" s="1397">
        <f>Jul_Inputs_Calc!$H$3</f>
        <v>45474</v>
      </c>
      <c r="C541" s="1394" t="str">
        <f>_xlfn.XLOOKUP(A541,Jul_Inputs_Calc!P:P,Jul_Inputs_Calc!E:E)</f>
        <v>GSTPLSLSD</v>
      </c>
      <c r="D541" s="1394" t="s">
        <v>5669</v>
      </c>
      <c r="E541" s="1631">
        <f>_xlfn.XLOOKUP(A541,Jul_Inputs_Calc!P:P,Jul_Inputs_Calc!O:O)</f>
        <v>1069.5</v>
      </c>
    </row>
    <row r="542" spans="1:5" x14ac:dyDescent="0.25">
      <c r="A542" s="1362" t="s">
        <v>5141</v>
      </c>
      <c r="B542" s="1397">
        <f>Jul_Inputs_Calc!$H$3</f>
        <v>45474</v>
      </c>
      <c r="C542" s="1394" t="str">
        <f>_xlfn.XLOOKUP(A542,Jul_Inputs_Calc!P:P,Jul_Inputs_Calc!E:E)</f>
        <v>GSTPBL</v>
      </c>
      <c r="D542" s="1394" t="s">
        <v>5669</v>
      </c>
      <c r="E542" s="1631">
        <f>_xlfn.XLOOKUP(A542,Jul_Inputs_Calc!P:P,Jul_Inputs_Calc!O:O)</f>
        <v>4339.55</v>
      </c>
    </row>
    <row r="543" spans="1:5" x14ac:dyDescent="0.25">
      <c r="A543" s="1362" t="s">
        <v>5142</v>
      </c>
      <c r="B543" s="1397">
        <f>Jul_Inputs_Calc!$H$3</f>
        <v>45474</v>
      </c>
      <c r="C543" s="1394" t="str">
        <f>_xlfn.XLOOKUP(A543,Jul_Inputs_Calc!P:P,Jul_Inputs_Calc!E:E)</f>
        <v>GSTPBLSD</v>
      </c>
      <c r="D543" s="1394" t="s">
        <v>5669</v>
      </c>
      <c r="E543" s="1631">
        <f>_xlfn.XLOOKUP(A543,Jul_Inputs_Calc!P:P,Jul_Inputs_Calc!O:O)</f>
        <v>3985.9</v>
      </c>
    </row>
    <row r="544" spans="1:5" x14ac:dyDescent="0.25">
      <c r="A544" s="1362" t="s">
        <v>5143</v>
      </c>
      <c r="B544" s="1397">
        <f>Jul_Inputs_Calc!$H$3</f>
        <v>45474</v>
      </c>
      <c r="C544" s="1394" t="str">
        <f>_xlfn.XLOOKUP(A544,Jul_Inputs_Calc!P:P,Jul_Inputs_Calc!E:E)</f>
        <v>GSTPCCL</v>
      </c>
      <c r="D544" s="1394" t="s">
        <v>5669</v>
      </c>
      <c r="E544" s="1631">
        <f>_xlfn.XLOOKUP(A544,Jul_Inputs_Calc!P:P,Jul_Inputs_Calc!O:O)</f>
        <v>4228.6000000000004</v>
      </c>
    </row>
    <row r="545" spans="1:5" x14ac:dyDescent="0.25">
      <c r="A545" s="1362" t="s">
        <v>5144</v>
      </c>
      <c r="B545" s="1397">
        <f>Jul_Inputs_Calc!$H$3</f>
        <v>45474</v>
      </c>
      <c r="C545" s="1394" t="str">
        <f>_xlfn.XLOOKUP(A545,Jul_Inputs_Calc!P:P,Jul_Inputs_Calc!E:E)</f>
        <v>GSTPCCLSD</v>
      </c>
      <c r="D545" s="1394" t="s">
        <v>5669</v>
      </c>
      <c r="E545" s="1631">
        <f>_xlfn.XLOOKUP(A545,Jul_Inputs_Calc!P:P,Jul_Inputs_Calc!O:O)</f>
        <v>3985.9</v>
      </c>
    </row>
    <row r="546" spans="1:5" x14ac:dyDescent="0.25">
      <c r="A546" s="1362" t="s">
        <v>5145</v>
      </c>
      <c r="B546" s="1397">
        <f>Jul_Inputs_Calc!$H$3</f>
        <v>45474</v>
      </c>
      <c r="C546" s="1394" t="str">
        <f>_xlfn.XLOOKUP(A546,Jul_Inputs_Calc!P:P,Jul_Inputs_Calc!E:E)</f>
        <v>GSTPHHL</v>
      </c>
      <c r="D546" s="1394" t="s">
        <v>5669</v>
      </c>
      <c r="E546" s="1631">
        <f>_xlfn.XLOOKUP(A546,Jul_Inputs_Calc!P:P,Jul_Inputs_Calc!O:O)</f>
        <v>2133.75</v>
      </c>
    </row>
    <row r="547" spans="1:5" x14ac:dyDescent="0.25">
      <c r="A547" s="1362" t="s">
        <v>5146</v>
      </c>
      <c r="B547" s="1397">
        <f>Jul_Inputs_Calc!$H$3</f>
        <v>45474</v>
      </c>
      <c r="C547" s="1394" t="str">
        <f>_xlfn.XLOOKUP(A547,Jul_Inputs_Calc!P:P,Jul_Inputs_Calc!E:E)</f>
        <v>GSTPHHLSD</v>
      </c>
      <c r="D547" s="1394" t="s">
        <v>5669</v>
      </c>
      <c r="E547" s="1631">
        <f>_xlfn.XLOOKUP(A547,Jul_Inputs_Calc!P:P,Jul_Inputs_Calc!O:O)</f>
        <v>2133.75</v>
      </c>
    </row>
    <row r="548" spans="1:5" x14ac:dyDescent="0.25">
      <c r="A548" s="1362" t="s">
        <v>5147</v>
      </c>
      <c r="B548" s="1397">
        <f>Jul_Inputs_Calc!$H$3</f>
        <v>45474</v>
      </c>
      <c r="C548" s="1394" t="str">
        <f>_xlfn.XLOOKUP(A548,Jul_Inputs_Calc!P:P,Jul_Inputs_Calc!E:E)</f>
        <v>GSTPICL</v>
      </c>
      <c r="D548" s="1394" t="s">
        <v>5669</v>
      </c>
      <c r="E548" s="1631">
        <f>_xlfn.XLOOKUP(A548,Jul_Inputs_Calc!P:P,Jul_Inputs_Calc!O:O)</f>
        <v>6321.1</v>
      </c>
    </row>
    <row r="549" spans="1:5" x14ac:dyDescent="0.25">
      <c r="A549" s="1362" t="s">
        <v>5148</v>
      </c>
      <c r="B549" s="1397">
        <f>Jul_Inputs_Calc!$H$3</f>
        <v>45474</v>
      </c>
      <c r="C549" s="1394" t="str">
        <f>_xlfn.XLOOKUP(A549,Jul_Inputs_Calc!P:P,Jul_Inputs_Calc!E:E)</f>
        <v>GSTPICLSD</v>
      </c>
      <c r="D549" s="1394" t="s">
        <v>5669</v>
      </c>
      <c r="E549" s="1631">
        <f>_xlfn.XLOOKUP(A549,Jul_Inputs_Calc!P:P,Jul_Inputs_Calc!O:O)</f>
        <v>5885.75</v>
      </c>
    </row>
    <row r="550" spans="1:5" x14ac:dyDescent="0.25">
      <c r="A550" s="1362" t="s">
        <v>5149</v>
      </c>
      <c r="B550" s="1397">
        <f>Jul_Inputs_Calc!$H$3</f>
        <v>45474</v>
      </c>
      <c r="C550" s="1394" t="str">
        <f>_xlfn.XLOOKUP(A550,Jul_Inputs_Calc!P:P,Jul_Inputs_Calc!E:E)</f>
        <v>GSTPKL</v>
      </c>
      <c r="D550" s="1394" t="s">
        <v>5669</v>
      </c>
      <c r="E550" s="1631">
        <f>_xlfn.XLOOKUP(A550,Jul_Inputs_Calc!P:P,Jul_Inputs_Calc!O:O)</f>
        <v>1179.8</v>
      </c>
    </row>
    <row r="551" spans="1:5" x14ac:dyDescent="0.25">
      <c r="A551" s="1362" t="s">
        <v>5150</v>
      </c>
      <c r="B551" s="1397">
        <f>Jul_Inputs_Calc!$H$3</f>
        <v>45474</v>
      </c>
      <c r="C551" s="1394" t="str">
        <f>_xlfn.XLOOKUP(A551,Jul_Inputs_Calc!P:P,Jul_Inputs_Calc!E:E)</f>
        <v>GSTPKLSD</v>
      </c>
      <c r="D551" s="1394" t="s">
        <v>5669</v>
      </c>
      <c r="E551" s="1631">
        <f>_xlfn.XLOOKUP(A551,Jul_Inputs_Calc!P:P,Jul_Inputs_Calc!O:O)</f>
        <v>1179.8</v>
      </c>
    </row>
    <row r="552" spans="1:5" x14ac:dyDescent="0.25">
      <c r="A552" s="1362" t="s">
        <v>5151</v>
      </c>
      <c r="B552" s="1397">
        <f>Jul_Inputs_Calc!$H$3</f>
        <v>45474</v>
      </c>
      <c r="C552" s="1394" t="str">
        <f>_xlfn.XLOOKUP(A552,Jul_Inputs_Calc!P:P,Jul_Inputs_Calc!E:E)</f>
        <v>GSTPRL</v>
      </c>
      <c r="D552" s="1394" t="s">
        <v>5669</v>
      </c>
      <c r="E552" s="1631">
        <f>_xlfn.XLOOKUP(A552,Jul_Inputs_Calc!P:P,Jul_Inputs_Calc!O:O)</f>
        <v>1319.15</v>
      </c>
    </row>
    <row r="553" spans="1:5" x14ac:dyDescent="0.25">
      <c r="A553" s="1362" t="s">
        <v>5152</v>
      </c>
      <c r="B553" s="1397">
        <f>Jul_Inputs_Calc!$H$3</f>
        <v>45474</v>
      </c>
      <c r="C553" s="1394" t="str">
        <f>_xlfn.XLOOKUP(A553,Jul_Inputs_Calc!P:P,Jul_Inputs_Calc!E:E)</f>
        <v>GSTPRLSD</v>
      </c>
      <c r="D553" s="1394" t="s">
        <v>5669</v>
      </c>
      <c r="E553" s="1631">
        <f>_xlfn.XLOOKUP(A553,Jul_Inputs_Calc!P:P,Jul_Inputs_Calc!O:O)</f>
        <v>1143.8500000000001</v>
      </c>
    </row>
    <row r="554" spans="1:5" x14ac:dyDescent="0.25">
      <c r="A554" s="1362" t="s">
        <v>5153</v>
      </c>
      <c r="B554" s="1397">
        <f>Jul_Inputs_Calc!$H$3</f>
        <v>45474</v>
      </c>
      <c r="C554" s="1394" t="str">
        <f>_xlfn.XLOOKUP(A554,Jul_Inputs_Calc!P:P,Jul_Inputs_Calc!E:E)</f>
        <v>GSTPNL</v>
      </c>
      <c r="D554" s="1394" t="s">
        <v>5669</v>
      </c>
      <c r="E554" s="1631">
        <f>_xlfn.XLOOKUP(A554,Jul_Inputs_Calc!P:P,Jul_Inputs_Calc!O:O)</f>
        <v>4066.55</v>
      </c>
    </row>
    <row r="555" spans="1:5" x14ac:dyDescent="0.25">
      <c r="A555" s="1362" t="s">
        <v>5154</v>
      </c>
      <c r="B555" s="1397">
        <f>Jul_Inputs_Calc!$H$3</f>
        <v>45474</v>
      </c>
      <c r="C555" s="1394" t="str">
        <f>_xlfn.XLOOKUP(A555,Jul_Inputs_Calc!P:P,Jul_Inputs_Calc!E:E)</f>
        <v>GSTPNLSD</v>
      </c>
      <c r="D555" s="1394" t="s">
        <v>5669</v>
      </c>
      <c r="E555" s="1631">
        <f>_xlfn.XLOOKUP(A555,Jul_Inputs_Calc!P:P,Jul_Inputs_Calc!O:O)</f>
        <v>3879.1000000000004</v>
      </c>
    </row>
    <row r="556" spans="1:5" x14ac:dyDescent="0.25">
      <c r="A556" s="1362" t="s">
        <v>5155</v>
      </c>
      <c r="B556" s="1397">
        <f>Jul_Inputs_Calc!$H$3</f>
        <v>45474</v>
      </c>
      <c r="C556" s="1394" t="str">
        <f>_xlfn.XLOOKUP(A556,Jul_Inputs_Calc!P:P,Jul_Inputs_Calc!E:E)</f>
        <v>GSTPQNL</v>
      </c>
      <c r="D556" s="1394" t="s">
        <v>5669</v>
      </c>
      <c r="E556" s="1631">
        <f>_xlfn.XLOOKUP(A556,Jul_Inputs_Calc!P:P,Jul_Inputs_Calc!O:O)</f>
        <v>4066.55</v>
      </c>
    </row>
    <row r="557" spans="1:5" x14ac:dyDescent="0.25">
      <c r="A557" s="1362" t="s">
        <v>5156</v>
      </c>
      <c r="B557" s="1397">
        <f>Jul_Inputs_Calc!$H$3</f>
        <v>45474</v>
      </c>
      <c r="C557" s="1394" t="str">
        <f>_xlfn.XLOOKUP(A557,Jul_Inputs_Calc!P:P,Jul_Inputs_Calc!E:E)</f>
        <v>GSTPQNLSD</v>
      </c>
      <c r="D557" s="1394" t="s">
        <v>5669</v>
      </c>
      <c r="E557" s="1631">
        <f>_xlfn.XLOOKUP(A557,Jul_Inputs_Calc!P:P,Jul_Inputs_Calc!O:O)</f>
        <v>3879.1000000000004</v>
      </c>
    </row>
    <row r="558" spans="1:5" x14ac:dyDescent="0.25">
      <c r="A558" s="1362" t="s">
        <v>5168</v>
      </c>
      <c r="B558" s="1397">
        <f>Jul_Inputs_Calc!$H$3</f>
        <v>45474</v>
      </c>
      <c r="C558" s="1394" t="str">
        <f>_xlfn.XLOOKUP(A558,Jul_Inputs_Calc!P:P,Jul_Inputs_Calc!E:E)</f>
        <v>GSWCOL</v>
      </c>
      <c r="D558" s="1394" t="s">
        <v>5669</v>
      </c>
      <c r="E558" s="1631">
        <f>_xlfn.XLOOKUP(A558,Jul_Inputs_Calc!P:P,Jul_Inputs_Calc!O:O)</f>
        <v>2510.5500000000002</v>
      </c>
    </row>
    <row r="559" spans="1:5" x14ac:dyDescent="0.25">
      <c r="A559" s="1362" t="s">
        <v>5169</v>
      </c>
      <c r="B559" s="1397">
        <f>Jul_Inputs_Calc!$H$3</f>
        <v>45474</v>
      </c>
      <c r="C559" s="1394" t="str">
        <f>_xlfn.XLOOKUP(A559,Jul_Inputs_Calc!P:P,Jul_Inputs_Calc!E:E)</f>
        <v>GSWCOLSD</v>
      </c>
      <c r="D559" s="1394" t="s">
        <v>5669</v>
      </c>
      <c r="E559" s="1631">
        <f>_xlfn.XLOOKUP(A559,Jul_Inputs_Calc!P:P,Jul_Inputs_Calc!O:O)</f>
        <v>2121.5500000000002</v>
      </c>
    </row>
    <row r="560" spans="1:5" x14ac:dyDescent="0.25">
      <c r="A560" s="1362" t="s">
        <v>5170</v>
      </c>
      <c r="B560" s="1397">
        <f>Jul_Inputs_Calc!$H$3</f>
        <v>45474</v>
      </c>
      <c r="C560" s="1394" t="str">
        <f>_xlfn.XLOOKUP(A560,Jul_Inputs_Calc!P:P,Jul_Inputs_Calc!E:E)</f>
        <v>GSWCOLL</v>
      </c>
      <c r="D560" s="1394" t="s">
        <v>5669</v>
      </c>
      <c r="E560" s="1631">
        <f>_xlfn.XLOOKUP(A560,Jul_Inputs_Calc!P:P,Jul_Inputs_Calc!O:O)</f>
        <v>1247.1000000000001</v>
      </c>
    </row>
    <row r="561" spans="1:5" x14ac:dyDescent="0.25">
      <c r="A561" s="1362" t="s">
        <v>5171</v>
      </c>
      <c r="B561" s="1397">
        <f>Jul_Inputs_Calc!$H$3</f>
        <v>45474</v>
      </c>
      <c r="C561" s="1394" t="str">
        <f>_xlfn.XLOOKUP(A561,Jul_Inputs_Calc!P:P,Jul_Inputs_Calc!E:E)</f>
        <v>GSWCOLLSD</v>
      </c>
      <c r="D561" s="1394" t="s">
        <v>5669</v>
      </c>
      <c r="E561" s="1631">
        <f>_xlfn.XLOOKUP(A561,Jul_Inputs_Calc!P:P,Jul_Inputs_Calc!O:O)</f>
        <v>1069.5</v>
      </c>
    </row>
    <row r="562" spans="1:5" x14ac:dyDescent="0.25">
      <c r="A562" s="1362" t="s">
        <v>5172</v>
      </c>
      <c r="B562" s="1397">
        <f>Jul_Inputs_Calc!$H$3</f>
        <v>45474</v>
      </c>
      <c r="C562" s="1394" t="str">
        <f>_xlfn.XLOOKUP(A562,Jul_Inputs_Calc!P:P,Jul_Inputs_Calc!E:E)</f>
        <v>GSWCOBL</v>
      </c>
      <c r="D562" s="1394" t="s">
        <v>5669</v>
      </c>
      <c r="E562" s="1631">
        <f>_xlfn.XLOOKUP(A562,Jul_Inputs_Calc!P:P,Jul_Inputs_Calc!O:O)</f>
        <v>4339.55</v>
      </c>
    </row>
    <row r="563" spans="1:5" x14ac:dyDescent="0.25">
      <c r="A563" s="1362" t="s">
        <v>5173</v>
      </c>
      <c r="B563" s="1397">
        <f>Jul_Inputs_Calc!$H$3</f>
        <v>45474</v>
      </c>
      <c r="C563" s="1394" t="str">
        <f>_xlfn.XLOOKUP(A563,Jul_Inputs_Calc!P:P,Jul_Inputs_Calc!E:E)</f>
        <v>GSWCOBLSD</v>
      </c>
      <c r="D563" s="1394" t="s">
        <v>5669</v>
      </c>
      <c r="E563" s="1631">
        <f>_xlfn.XLOOKUP(A563,Jul_Inputs_Calc!P:P,Jul_Inputs_Calc!O:O)</f>
        <v>3985.9</v>
      </c>
    </row>
    <row r="564" spans="1:5" x14ac:dyDescent="0.25">
      <c r="A564" s="1362" t="s">
        <v>5174</v>
      </c>
      <c r="B564" s="1397">
        <f>Jul_Inputs_Calc!$H$3</f>
        <v>45474</v>
      </c>
      <c r="C564" s="1394" t="str">
        <f>_xlfn.XLOOKUP(A564,Jul_Inputs_Calc!P:P,Jul_Inputs_Calc!E:E)</f>
        <v>GSWCOCL</v>
      </c>
      <c r="D564" s="1394" t="s">
        <v>5669</v>
      </c>
      <c r="E564" s="1631">
        <f>_xlfn.XLOOKUP(A564,Jul_Inputs_Calc!P:P,Jul_Inputs_Calc!O:O)</f>
        <v>4228.6000000000004</v>
      </c>
    </row>
    <row r="565" spans="1:5" x14ac:dyDescent="0.25">
      <c r="A565" s="1362" t="s">
        <v>5175</v>
      </c>
      <c r="B565" s="1397">
        <f>Jul_Inputs_Calc!$H$3</f>
        <v>45474</v>
      </c>
      <c r="C565" s="1394" t="str">
        <f>_xlfn.XLOOKUP(A565,Jul_Inputs_Calc!P:P,Jul_Inputs_Calc!E:E)</f>
        <v>GSWCOCLSD</v>
      </c>
      <c r="D565" s="1394" t="s">
        <v>5669</v>
      </c>
      <c r="E565" s="1631">
        <f>_xlfn.XLOOKUP(A565,Jul_Inputs_Calc!P:P,Jul_Inputs_Calc!O:O)</f>
        <v>3985.9</v>
      </c>
    </row>
    <row r="566" spans="1:5" x14ac:dyDescent="0.25">
      <c r="A566" s="1362" t="s">
        <v>5176</v>
      </c>
      <c r="B566" s="1397">
        <f>Jul_Inputs_Calc!$H$3</f>
        <v>45474</v>
      </c>
      <c r="C566" s="1394" t="str">
        <f>_xlfn.XLOOKUP(A566,Jul_Inputs_Calc!P:P,Jul_Inputs_Calc!E:E)</f>
        <v>GSWCOHL</v>
      </c>
      <c r="D566" s="1394" t="s">
        <v>5669</v>
      </c>
      <c r="E566" s="1631">
        <f>_xlfn.XLOOKUP(A566,Jul_Inputs_Calc!P:P,Jul_Inputs_Calc!O:O)</f>
        <v>2133.75</v>
      </c>
    </row>
    <row r="567" spans="1:5" x14ac:dyDescent="0.25">
      <c r="A567" s="1362" t="s">
        <v>5177</v>
      </c>
      <c r="B567" s="1397">
        <f>Jul_Inputs_Calc!$H$3</f>
        <v>45474</v>
      </c>
      <c r="C567" s="1394" t="str">
        <f>_xlfn.XLOOKUP(A567,Jul_Inputs_Calc!P:P,Jul_Inputs_Calc!E:E)</f>
        <v>GSWCOHLSD</v>
      </c>
      <c r="D567" s="1394" t="s">
        <v>5669</v>
      </c>
      <c r="E567" s="1631">
        <f>_xlfn.XLOOKUP(A567,Jul_Inputs_Calc!P:P,Jul_Inputs_Calc!O:O)</f>
        <v>2133.75</v>
      </c>
    </row>
    <row r="568" spans="1:5" x14ac:dyDescent="0.25">
      <c r="A568" s="1362" t="s">
        <v>5178</v>
      </c>
      <c r="B568" s="1397">
        <f>Jul_Inputs_Calc!$H$3</f>
        <v>45474</v>
      </c>
      <c r="C568" s="1394" t="str">
        <f>_xlfn.XLOOKUP(A568,Jul_Inputs_Calc!P:P,Jul_Inputs_Calc!E:E)</f>
        <v>GSWCOIL</v>
      </c>
      <c r="D568" s="1394" t="s">
        <v>5669</v>
      </c>
      <c r="E568" s="1631">
        <f>_xlfn.XLOOKUP(A568,Jul_Inputs_Calc!P:P,Jul_Inputs_Calc!O:O)</f>
        <v>6321.1</v>
      </c>
    </row>
    <row r="569" spans="1:5" x14ac:dyDescent="0.25">
      <c r="A569" s="1362" t="s">
        <v>5179</v>
      </c>
      <c r="B569" s="1397">
        <f>Jul_Inputs_Calc!$H$3</f>
        <v>45474</v>
      </c>
      <c r="C569" s="1394" t="str">
        <f>_xlfn.XLOOKUP(A569,Jul_Inputs_Calc!P:P,Jul_Inputs_Calc!E:E)</f>
        <v>GSWCOILSD</v>
      </c>
      <c r="D569" s="1394" t="s">
        <v>5669</v>
      </c>
      <c r="E569" s="1631">
        <f>_xlfn.XLOOKUP(A569,Jul_Inputs_Calc!P:P,Jul_Inputs_Calc!O:O)</f>
        <v>5885.75</v>
      </c>
    </row>
    <row r="570" spans="1:5" x14ac:dyDescent="0.25">
      <c r="A570" s="1362" t="s">
        <v>5180</v>
      </c>
      <c r="B570" s="1397">
        <f>Jul_Inputs_Calc!$H$3</f>
        <v>45474</v>
      </c>
      <c r="C570" s="1394" t="str">
        <f>_xlfn.XLOOKUP(A570,Jul_Inputs_Calc!P:P,Jul_Inputs_Calc!E:E)</f>
        <v>GSWCOKL</v>
      </c>
      <c r="D570" s="1394" t="s">
        <v>5669</v>
      </c>
      <c r="E570" s="1631">
        <f>_xlfn.XLOOKUP(A570,Jul_Inputs_Calc!P:P,Jul_Inputs_Calc!O:O)</f>
        <v>1179.8</v>
      </c>
    </row>
    <row r="571" spans="1:5" x14ac:dyDescent="0.25">
      <c r="A571" s="1362" t="s">
        <v>5181</v>
      </c>
      <c r="B571" s="1397">
        <f>Jul_Inputs_Calc!$H$3</f>
        <v>45474</v>
      </c>
      <c r="C571" s="1394" t="str">
        <f>_xlfn.XLOOKUP(A571,Jul_Inputs_Calc!P:P,Jul_Inputs_Calc!E:E)</f>
        <v>GSWCOKLSD</v>
      </c>
      <c r="D571" s="1394" t="s">
        <v>5669</v>
      </c>
      <c r="E571" s="1631">
        <f>_xlfn.XLOOKUP(A571,Jul_Inputs_Calc!P:P,Jul_Inputs_Calc!O:O)</f>
        <v>1179.8</v>
      </c>
    </row>
    <row r="572" spans="1:5" x14ac:dyDescent="0.25">
      <c r="A572" s="1362" t="s">
        <v>5182</v>
      </c>
      <c r="B572" s="1397">
        <f>Jul_Inputs_Calc!$H$3</f>
        <v>45474</v>
      </c>
      <c r="C572" s="1394" t="str">
        <f>_xlfn.XLOOKUP(A572,Jul_Inputs_Calc!P:P,Jul_Inputs_Calc!E:E)</f>
        <v>GSWCORL</v>
      </c>
      <c r="D572" s="1394" t="s">
        <v>5669</v>
      </c>
      <c r="E572" s="1631">
        <f>_xlfn.XLOOKUP(A572,Jul_Inputs_Calc!P:P,Jul_Inputs_Calc!O:O)</f>
        <v>1319.15</v>
      </c>
    </row>
    <row r="573" spans="1:5" x14ac:dyDescent="0.25">
      <c r="A573" s="1362" t="s">
        <v>5183</v>
      </c>
      <c r="B573" s="1397">
        <f>Jul_Inputs_Calc!$H$3</f>
        <v>45474</v>
      </c>
      <c r="C573" s="1394" t="str">
        <f>_xlfn.XLOOKUP(A573,Jul_Inputs_Calc!P:P,Jul_Inputs_Calc!E:E)</f>
        <v>GSWCORLSD</v>
      </c>
      <c r="D573" s="1394" t="s">
        <v>5669</v>
      </c>
      <c r="E573" s="1631">
        <f>_xlfn.XLOOKUP(A573,Jul_Inputs_Calc!P:P,Jul_Inputs_Calc!O:O)</f>
        <v>1143.8500000000001</v>
      </c>
    </row>
    <row r="574" spans="1:5" x14ac:dyDescent="0.25">
      <c r="A574" s="1362" t="s">
        <v>5184</v>
      </c>
      <c r="B574" s="1397">
        <f>Jul_Inputs_Calc!$H$3</f>
        <v>45474</v>
      </c>
      <c r="C574" s="1394" t="str">
        <f>_xlfn.XLOOKUP(A574,Jul_Inputs_Calc!P:P,Jul_Inputs_Calc!E:E)</f>
        <v>GSWCONL</v>
      </c>
      <c r="D574" s="1394" t="s">
        <v>5669</v>
      </c>
      <c r="E574" s="1631">
        <f>_xlfn.XLOOKUP(A574,Jul_Inputs_Calc!P:P,Jul_Inputs_Calc!O:O)</f>
        <v>4066.55</v>
      </c>
    </row>
    <row r="575" spans="1:5" x14ac:dyDescent="0.25">
      <c r="A575" s="1362" t="s">
        <v>5185</v>
      </c>
      <c r="B575" s="1397">
        <f>Jul_Inputs_Calc!$H$3</f>
        <v>45474</v>
      </c>
      <c r="C575" s="1394" t="str">
        <f>_xlfn.XLOOKUP(A575,Jul_Inputs_Calc!P:P,Jul_Inputs_Calc!E:E)</f>
        <v>GSWCONLSD</v>
      </c>
      <c r="D575" s="1394" t="s">
        <v>5669</v>
      </c>
      <c r="E575" s="1631">
        <f>_xlfn.XLOOKUP(A575,Jul_Inputs_Calc!P:P,Jul_Inputs_Calc!O:O)</f>
        <v>3879.1000000000004</v>
      </c>
    </row>
    <row r="576" spans="1:5" x14ac:dyDescent="0.25">
      <c r="A576" s="1362" t="s">
        <v>5186</v>
      </c>
      <c r="B576" s="1397">
        <f>Jul_Inputs_Calc!$H$3</f>
        <v>45474</v>
      </c>
      <c r="C576" s="1394" t="str">
        <f>_xlfn.XLOOKUP(A576,Jul_Inputs_Calc!P:P,Jul_Inputs_Calc!E:E)</f>
        <v>GSWCOQL</v>
      </c>
      <c r="D576" s="1394" t="s">
        <v>5669</v>
      </c>
      <c r="E576" s="1631">
        <f>_xlfn.XLOOKUP(A576,Jul_Inputs_Calc!P:P,Jul_Inputs_Calc!O:O)</f>
        <v>4066.55</v>
      </c>
    </row>
    <row r="577" spans="1:5" x14ac:dyDescent="0.25">
      <c r="A577" s="1362" t="s">
        <v>5187</v>
      </c>
      <c r="B577" s="1397">
        <f>Jul_Inputs_Calc!$H$3</f>
        <v>45474</v>
      </c>
      <c r="C577" s="1394" t="str">
        <f>_xlfn.XLOOKUP(A577,Jul_Inputs_Calc!P:P,Jul_Inputs_Calc!E:E)</f>
        <v>GSWCOQLSD</v>
      </c>
      <c r="D577" s="1394" t="s">
        <v>5669</v>
      </c>
      <c r="E577" s="1631">
        <f>_xlfn.XLOOKUP(A577,Jul_Inputs_Calc!P:P,Jul_Inputs_Calc!O:O)</f>
        <v>3879.1000000000004</v>
      </c>
    </row>
    <row r="578" spans="1:5" x14ac:dyDescent="0.25">
      <c r="A578" s="1362" t="s">
        <v>5188</v>
      </c>
      <c r="B578" s="1397">
        <f>Jul_Inputs_Calc!$H$3</f>
        <v>45474</v>
      </c>
      <c r="C578" s="1394" t="str">
        <f>_xlfn.XLOOKUP(A578,Jul_Inputs_Calc!P:P,Jul_Inputs_Calc!E:E)</f>
        <v>GSMVNOL</v>
      </c>
      <c r="D578" s="1394" t="s">
        <v>5669</v>
      </c>
      <c r="E578" s="1631">
        <f>_xlfn.XLOOKUP(A578,Jul_Inputs_Calc!P:P,Jul_Inputs_Calc!O:O)</f>
        <v>2510.5500000000002</v>
      </c>
    </row>
    <row r="579" spans="1:5" x14ac:dyDescent="0.25">
      <c r="A579" s="1362" t="s">
        <v>5189</v>
      </c>
      <c r="B579" s="1397">
        <f>Jul_Inputs_Calc!$H$3</f>
        <v>45474</v>
      </c>
      <c r="C579" s="1394" t="str">
        <f>_xlfn.XLOOKUP(A579,Jul_Inputs_Calc!P:P,Jul_Inputs_Calc!E:E)</f>
        <v>GSMVNOLSD</v>
      </c>
      <c r="D579" s="1394" t="s">
        <v>5669</v>
      </c>
      <c r="E579" s="1631">
        <f>_xlfn.XLOOKUP(A579,Jul_Inputs_Calc!P:P,Jul_Inputs_Calc!O:O)</f>
        <v>2121.5500000000002</v>
      </c>
    </row>
    <row r="580" spans="1:5" x14ac:dyDescent="0.25">
      <c r="A580" s="1362" t="s">
        <v>5190</v>
      </c>
      <c r="B580" s="1397">
        <f>Jul_Inputs_Calc!$H$3</f>
        <v>45474</v>
      </c>
      <c r="C580" s="1394" t="str">
        <f>_xlfn.XLOOKUP(A580,Jul_Inputs_Calc!P:P,Jul_Inputs_Calc!E:E)</f>
        <v>GSMVNOLL</v>
      </c>
      <c r="D580" s="1394" t="s">
        <v>5669</v>
      </c>
      <c r="E580" s="1631">
        <f>_xlfn.XLOOKUP(A580,Jul_Inputs_Calc!P:P,Jul_Inputs_Calc!O:O)</f>
        <v>1247.1000000000001</v>
      </c>
    </row>
    <row r="581" spans="1:5" x14ac:dyDescent="0.25">
      <c r="A581" s="1362" t="s">
        <v>5191</v>
      </c>
      <c r="B581" s="1397">
        <f>Jul_Inputs_Calc!$H$3</f>
        <v>45474</v>
      </c>
      <c r="C581" s="1394" t="str">
        <f>_xlfn.XLOOKUP(A581,Jul_Inputs_Calc!P:P,Jul_Inputs_Calc!E:E)</f>
        <v>GSMVNOLLS</v>
      </c>
      <c r="D581" s="1394" t="s">
        <v>5669</v>
      </c>
      <c r="E581" s="1631">
        <f>_xlfn.XLOOKUP(A581,Jul_Inputs_Calc!P:P,Jul_Inputs_Calc!O:O)</f>
        <v>1069.5</v>
      </c>
    </row>
    <row r="582" spans="1:5" x14ac:dyDescent="0.25">
      <c r="A582" s="1362" t="s">
        <v>5192</v>
      </c>
      <c r="B582" s="1397">
        <f>Jul_Inputs_Calc!$H$3</f>
        <v>45474</v>
      </c>
      <c r="C582" s="1394" t="str">
        <f>_xlfn.XLOOKUP(A582,Jul_Inputs_Calc!P:P,Jul_Inputs_Calc!E:E)</f>
        <v>GSMVNOBL</v>
      </c>
      <c r="D582" s="1394" t="s">
        <v>5669</v>
      </c>
      <c r="E582" s="1631">
        <f>_xlfn.XLOOKUP(A582,Jul_Inputs_Calc!P:P,Jul_Inputs_Calc!O:O)</f>
        <v>4339.55</v>
      </c>
    </row>
    <row r="583" spans="1:5" x14ac:dyDescent="0.25">
      <c r="A583" s="1362" t="s">
        <v>5193</v>
      </c>
      <c r="B583" s="1397">
        <f>Jul_Inputs_Calc!$H$3</f>
        <v>45474</v>
      </c>
      <c r="C583" s="1394" t="str">
        <f>_xlfn.XLOOKUP(A583,Jul_Inputs_Calc!P:P,Jul_Inputs_Calc!E:E)</f>
        <v>GSMVNOBLS</v>
      </c>
      <c r="D583" s="1394" t="s">
        <v>5669</v>
      </c>
      <c r="E583" s="1631">
        <f>_xlfn.XLOOKUP(A583,Jul_Inputs_Calc!P:P,Jul_Inputs_Calc!O:O)</f>
        <v>3985.9</v>
      </c>
    </row>
    <row r="584" spans="1:5" x14ac:dyDescent="0.25">
      <c r="A584" s="1362" t="s">
        <v>5194</v>
      </c>
      <c r="B584" s="1397">
        <f>Jul_Inputs_Calc!$H$3</f>
        <v>45474</v>
      </c>
      <c r="C584" s="1394" t="str">
        <f>_xlfn.XLOOKUP(A584,Jul_Inputs_Calc!P:P,Jul_Inputs_Calc!E:E)</f>
        <v>GSMVNOCL</v>
      </c>
      <c r="D584" s="1394" t="s">
        <v>5669</v>
      </c>
      <c r="E584" s="1631">
        <f>_xlfn.XLOOKUP(A584,Jul_Inputs_Calc!P:P,Jul_Inputs_Calc!O:O)</f>
        <v>4228.6000000000004</v>
      </c>
    </row>
    <row r="585" spans="1:5" x14ac:dyDescent="0.25">
      <c r="A585" s="1362" t="s">
        <v>5195</v>
      </c>
      <c r="B585" s="1397">
        <f>Jul_Inputs_Calc!$H$3</f>
        <v>45474</v>
      </c>
      <c r="C585" s="1394" t="str">
        <f>_xlfn.XLOOKUP(A585,Jul_Inputs_Calc!P:P,Jul_Inputs_Calc!E:E)</f>
        <v>GSMVNOCLS</v>
      </c>
      <c r="D585" s="1394" t="s">
        <v>5669</v>
      </c>
      <c r="E585" s="1631">
        <f>_xlfn.XLOOKUP(A585,Jul_Inputs_Calc!P:P,Jul_Inputs_Calc!O:O)</f>
        <v>3985.9</v>
      </c>
    </row>
    <row r="586" spans="1:5" x14ac:dyDescent="0.25">
      <c r="A586" s="1362" t="s">
        <v>5196</v>
      </c>
      <c r="B586" s="1397">
        <f>Jul_Inputs_Calc!$H$3</f>
        <v>45474</v>
      </c>
      <c r="C586" s="1394" t="str">
        <f>_xlfn.XLOOKUP(A586,Jul_Inputs_Calc!P:P,Jul_Inputs_Calc!E:E)</f>
        <v>GSMVNOHL</v>
      </c>
      <c r="D586" s="1394" t="s">
        <v>5669</v>
      </c>
      <c r="E586" s="1631">
        <f>_xlfn.XLOOKUP(A586,Jul_Inputs_Calc!P:P,Jul_Inputs_Calc!O:O)</f>
        <v>2133.75</v>
      </c>
    </row>
    <row r="587" spans="1:5" x14ac:dyDescent="0.25">
      <c r="A587" s="1362" t="s">
        <v>5197</v>
      </c>
      <c r="B587" s="1397">
        <f>Jul_Inputs_Calc!$H$3</f>
        <v>45474</v>
      </c>
      <c r="C587" s="1394" t="str">
        <f>_xlfn.XLOOKUP(A587,Jul_Inputs_Calc!P:P,Jul_Inputs_Calc!E:E)</f>
        <v>GSMVNOHLS</v>
      </c>
      <c r="D587" s="1394" t="s">
        <v>5669</v>
      </c>
      <c r="E587" s="1631">
        <f>_xlfn.XLOOKUP(A587,Jul_Inputs_Calc!P:P,Jul_Inputs_Calc!O:O)</f>
        <v>2133.75</v>
      </c>
    </row>
    <row r="588" spans="1:5" x14ac:dyDescent="0.25">
      <c r="A588" s="1362" t="s">
        <v>5198</v>
      </c>
      <c r="B588" s="1397">
        <f>Jul_Inputs_Calc!$H$3</f>
        <v>45474</v>
      </c>
      <c r="C588" s="1394" t="str">
        <f>_xlfn.XLOOKUP(A588,Jul_Inputs_Calc!P:P,Jul_Inputs_Calc!E:E)</f>
        <v>GSMVNOIL</v>
      </c>
      <c r="D588" s="1394" t="s">
        <v>5669</v>
      </c>
      <c r="E588" s="1631">
        <f>_xlfn.XLOOKUP(A588,Jul_Inputs_Calc!P:P,Jul_Inputs_Calc!O:O)</f>
        <v>6321.1</v>
      </c>
    </row>
    <row r="589" spans="1:5" x14ac:dyDescent="0.25">
      <c r="A589" s="1362" t="s">
        <v>5199</v>
      </c>
      <c r="B589" s="1397">
        <f>Jul_Inputs_Calc!$H$3</f>
        <v>45474</v>
      </c>
      <c r="C589" s="1394" t="str">
        <f>_xlfn.XLOOKUP(A589,Jul_Inputs_Calc!P:P,Jul_Inputs_Calc!E:E)</f>
        <v>GSMVNOILS</v>
      </c>
      <c r="D589" s="1394" t="s">
        <v>5669</v>
      </c>
      <c r="E589" s="1631">
        <f>_xlfn.XLOOKUP(A589,Jul_Inputs_Calc!P:P,Jul_Inputs_Calc!O:O)</f>
        <v>5885.75</v>
      </c>
    </row>
    <row r="590" spans="1:5" x14ac:dyDescent="0.25">
      <c r="A590" s="1362" t="s">
        <v>5200</v>
      </c>
      <c r="B590" s="1397">
        <f>Jul_Inputs_Calc!$H$3</f>
        <v>45474</v>
      </c>
      <c r="C590" s="1394" t="str">
        <f>_xlfn.XLOOKUP(A590,Jul_Inputs_Calc!P:P,Jul_Inputs_Calc!E:E)</f>
        <v>GSMVNOKL</v>
      </c>
      <c r="D590" s="1394" t="s">
        <v>5669</v>
      </c>
      <c r="E590" s="1631">
        <f>_xlfn.XLOOKUP(A590,Jul_Inputs_Calc!P:P,Jul_Inputs_Calc!O:O)</f>
        <v>1179.8</v>
      </c>
    </row>
    <row r="591" spans="1:5" x14ac:dyDescent="0.25">
      <c r="A591" s="1362" t="s">
        <v>5201</v>
      </c>
      <c r="B591" s="1397">
        <f>Jul_Inputs_Calc!$H$3</f>
        <v>45474</v>
      </c>
      <c r="C591" s="1394" t="str">
        <f>_xlfn.XLOOKUP(A591,Jul_Inputs_Calc!P:P,Jul_Inputs_Calc!E:E)</f>
        <v>GSMVNOKLS</v>
      </c>
      <c r="D591" s="1394" t="s">
        <v>5669</v>
      </c>
      <c r="E591" s="1631">
        <f>_xlfn.XLOOKUP(A591,Jul_Inputs_Calc!P:P,Jul_Inputs_Calc!O:O)</f>
        <v>1179.8</v>
      </c>
    </row>
    <row r="592" spans="1:5" x14ac:dyDescent="0.25">
      <c r="A592" s="1362" t="s">
        <v>5202</v>
      </c>
      <c r="B592" s="1397">
        <f>Jul_Inputs_Calc!$H$3</f>
        <v>45474</v>
      </c>
      <c r="C592" s="1394" t="str">
        <f>_xlfn.XLOOKUP(A592,Jul_Inputs_Calc!P:P,Jul_Inputs_Calc!E:E)</f>
        <v>GSMVNORL</v>
      </c>
      <c r="D592" s="1394" t="s">
        <v>5669</v>
      </c>
      <c r="E592" s="1631">
        <f>_xlfn.XLOOKUP(A592,Jul_Inputs_Calc!P:P,Jul_Inputs_Calc!O:O)</f>
        <v>1319.15</v>
      </c>
    </row>
    <row r="593" spans="1:5" x14ac:dyDescent="0.25">
      <c r="A593" s="1362" t="s">
        <v>5203</v>
      </c>
      <c r="B593" s="1397">
        <f>Jul_Inputs_Calc!$H$3</f>
        <v>45474</v>
      </c>
      <c r="C593" s="1394" t="str">
        <f>_xlfn.XLOOKUP(A593,Jul_Inputs_Calc!P:P,Jul_Inputs_Calc!E:E)</f>
        <v>GSMVNORLS</v>
      </c>
      <c r="D593" s="1394" t="s">
        <v>5669</v>
      </c>
      <c r="E593" s="1631">
        <f>_xlfn.XLOOKUP(A593,Jul_Inputs_Calc!P:P,Jul_Inputs_Calc!O:O)</f>
        <v>1143.8500000000001</v>
      </c>
    </row>
    <row r="594" spans="1:5" x14ac:dyDescent="0.25">
      <c r="A594" s="1362" t="s">
        <v>5204</v>
      </c>
      <c r="B594" s="1397">
        <f>Jul_Inputs_Calc!$H$3</f>
        <v>45474</v>
      </c>
      <c r="C594" s="1394" t="str">
        <f>_xlfn.XLOOKUP(A594,Jul_Inputs_Calc!P:P,Jul_Inputs_Calc!E:E)</f>
        <v>GSMVNONL</v>
      </c>
      <c r="D594" s="1394" t="s">
        <v>5669</v>
      </c>
      <c r="E594" s="1631">
        <f>_xlfn.XLOOKUP(A594,Jul_Inputs_Calc!P:P,Jul_Inputs_Calc!O:O)</f>
        <v>4066.55</v>
      </c>
    </row>
    <row r="595" spans="1:5" x14ac:dyDescent="0.25">
      <c r="A595" s="1362" t="s">
        <v>5205</v>
      </c>
      <c r="B595" s="1397">
        <f>Jul_Inputs_Calc!$H$3</f>
        <v>45474</v>
      </c>
      <c r="C595" s="1394" t="str">
        <f>_xlfn.XLOOKUP(A595,Jul_Inputs_Calc!P:P,Jul_Inputs_Calc!E:E)</f>
        <v>GSMVNONLS</v>
      </c>
      <c r="D595" s="1394" t="s">
        <v>5669</v>
      </c>
      <c r="E595" s="1631">
        <f>_xlfn.XLOOKUP(A595,Jul_Inputs_Calc!P:P,Jul_Inputs_Calc!O:O)</f>
        <v>3879.1000000000004</v>
      </c>
    </row>
    <row r="596" spans="1:5" x14ac:dyDescent="0.25">
      <c r="A596" s="1362" t="s">
        <v>5206</v>
      </c>
      <c r="B596" s="1397">
        <f>Jul_Inputs_Calc!$H$3</f>
        <v>45474</v>
      </c>
      <c r="C596" s="1394" t="str">
        <f>_xlfn.XLOOKUP(A596,Jul_Inputs_Calc!P:P,Jul_Inputs_Calc!E:E)</f>
        <v>GSMVNOQL</v>
      </c>
      <c r="D596" s="1394" t="s">
        <v>5669</v>
      </c>
      <c r="E596" s="1631">
        <f>_xlfn.XLOOKUP(A596,Jul_Inputs_Calc!P:P,Jul_Inputs_Calc!O:O)</f>
        <v>4066.55</v>
      </c>
    </row>
    <row r="597" spans="1:5" x14ac:dyDescent="0.25">
      <c r="A597" s="1362" t="s">
        <v>5207</v>
      </c>
      <c r="B597" s="1397">
        <f>Jul_Inputs_Calc!$H$3</f>
        <v>45474</v>
      </c>
      <c r="C597" s="1394" t="str">
        <f>_xlfn.XLOOKUP(A597,Jul_Inputs_Calc!P:P,Jul_Inputs_Calc!E:E)</f>
        <v>GSMVNOQLS</v>
      </c>
      <c r="D597" s="1394" t="s">
        <v>5669</v>
      </c>
      <c r="E597" s="1631">
        <f>_xlfn.XLOOKUP(A597,Jul_Inputs_Calc!P:P,Jul_Inputs_Calc!O:O)</f>
        <v>3879.1000000000004</v>
      </c>
    </row>
    <row r="598" spans="1:5" x14ac:dyDescent="0.25">
      <c r="A598" s="1362" t="s">
        <v>5219</v>
      </c>
      <c r="B598" s="1397">
        <f>Jul_Inputs_Calc!$H$3</f>
        <v>45474</v>
      </c>
      <c r="C598" s="1394" t="str">
        <f>_xlfn.XLOOKUP(A598,Jul_Inputs_Calc!P:P,Jul_Inputs_Calc!E:E)</f>
        <v>GSWCNOL</v>
      </c>
      <c r="D598" s="1394" t="s">
        <v>5669</v>
      </c>
      <c r="E598" s="1631">
        <f>_xlfn.XLOOKUP(A598,Jul_Inputs_Calc!P:P,Jul_Inputs_Calc!O:O)</f>
        <v>2510.5500000000002</v>
      </c>
    </row>
    <row r="599" spans="1:5" x14ac:dyDescent="0.25">
      <c r="A599" s="1362" t="s">
        <v>5220</v>
      </c>
      <c r="B599" s="1397">
        <f>Jul_Inputs_Calc!$H$3</f>
        <v>45474</v>
      </c>
      <c r="C599" s="1394" t="str">
        <f>_xlfn.XLOOKUP(A599,Jul_Inputs_Calc!P:P,Jul_Inputs_Calc!E:E)</f>
        <v>GSWCNOLSD</v>
      </c>
      <c r="D599" s="1394" t="s">
        <v>5669</v>
      </c>
      <c r="E599" s="1631">
        <f>_xlfn.XLOOKUP(A599,Jul_Inputs_Calc!P:P,Jul_Inputs_Calc!O:O)</f>
        <v>2121.5500000000002</v>
      </c>
    </row>
    <row r="600" spans="1:5" x14ac:dyDescent="0.25">
      <c r="A600" s="1362" t="s">
        <v>5221</v>
      </c>
      <c r="B600" s="1397">
        <f>Jul_Inputs_Calc!$H$3</f>
        <v>45474</v>
      </c>
      <c r="C600" s="1394" t="str">
        <f>_xlfn.XLOOKUP(A600,Jul_Inputs_Calc!P:P,Jul_Inputs_Calc!E:E)</f>
        <v>GSWCNOLL</v>
      </c>
      <c r="D600" s="1394" t="s">
        <v>5669</v>
      </c>
      <c r="E600" s="1631">
        <f>_xlfn.XLOOKUP(A600,Jul_Inputs_Calc!P:P,Jul_Inputs_Calc!O:O)</f>
        <v>1247.1000000000001</v>
      </c>
    </row>
    <row r="601" spans="1:5" x14ac:dyDescent="0.25">
      <c r="A601" s="1362" t="s">
        <v>5222</v>
      </c>
      <c r="B601" s="1397">
        <f>Jul_Inputs_Calc!$H$3</f>
        <v>45474</v>
      </c>
      <c r="C601" s="1394" t="str">
        <f>_xlfn.XLOOKUP(A601,Jul_Inputs_Calc!P:P,Jul_Inputs_Calc!E:E)</f>
        <v>GSWCNOLLS</v>
      </c>
      <c r="D601" s="1394" t="s">
        <v>5669</v>
      </c>
      <c r="E601" s="1631">
        <f>_xlfn.XLOOKUP(A601,Jul_Inputs_Calc!P:P,Jul_Inputs_Calc!O:O)</f>
        <v>1069.5</v>
      </c>
    </row>
    <row r="602" spans="1:5" x14ac:dyDescent="0.25">
      <c r="A602" s="1362" t="s">
        <v>5223</v>
      </c>
      <c r="B602" s="1397">
        <f>Jul_Inputs_Calc!$H$3</f>
        <v>45474</v>
      </c>
      <c r="C602" s="1394" t="str">
        <f>_xlfn.XLOOKUP(A602,Jul_Inputs_Calc!P:P,Jul_Inputs_Calc!E:E)</f>
        <v>GSWCNOBL</v>
      </c>
      <c r="D602" s="1394" t="s">
        <v>5669</v>
      </c>
      <c r="E602" s="1631">
        <f>_xlfn.XLOOKUP(A602,Jul_Inputs_Calc!P:P,Jul_Inputs_Calc!O:O)</f>
        <v>4339.55</v>
      </c>
    </row>
    <row r="603" spans="1:5" x14ac:dyDescent="0.25">
      <c r="A603" s="1362" t="s">
        <v>5224</v>
      </c>
      <c r="B603" s="1397">
        <f>Jul_Inputs_Calc!$H$3</f>
        <v>45474</v>
      </c>
      <c r="C603" s="1394" t="str">
        <f>_xlfn.XLOOKUP(A603,Jul_Inputs_Calc!P:P,Jul_Inputs_Calc!E:E)</f>
        <v>GSWCNOBLS</v>
      </c>
      <c r="D603" s="1394" t="s">
        <v>5669</v>
      </c>
      <c r="E603" s="1631">
        <f>_xlfn.XLOOKUP(A603,Jul_Inputs_Calc!P:P,Jul_Inputs_Calc!O:O)</f>
        <v>3985.9</v>
      </c>
    </row>
    <row r="604" spans="1:5" x14ac:dyDescent="0.25">
      <c r="A604" s="1362" t="s">
        <v>5225</v>
      </c>
      <c r="B604" s="1397">
        <f>Jul_Inputs_Calc!$H$3</f>
        <v>45474</v>
      </c>
      <c r="C604" s="1394" t="str">
        <f>_xlfn.XLOOKUP(A604,Jul_Inputs_Calc!P:P,Jul_Inputs_Calc!E:E)</f>
        <v>GSWCNOCL</v>
      </c>
      <c r="D604" s="1394" t="s">
        <v>5669</v>
      </c>
      <c r="E604" s="1631">
        <f>_xlfn.XLOOKUP(A604,Jul_Inputs_Calc!P:P,Jul_Inputs_Calc!O:O)</f>
        <v>4228.6000000000004</v>
      </c>
    </row>
    <row r="605" spans="1:5" x14ac:dyDescent="0.25">
      <c r="A605" s="1362" t="s">
        <v>5226</v>
      </c>
      <c r="B605" s="1397">
        <f>Jul_Inputs_Calc!$H$3</f>
        <v>45474</v>
      </c>
      <c r="C605" s="1394" t="str">
        <f>_xlfn.XLOOKUP(A605,Jul_Inputs_Calc!P:P,Jul_Inputs_Calc!E:E)</f>
        <v>GSWCNOCLS</v>
      </c>
      <c r="D605" s="1394" t="s">
        <v>5669</v>
      </c>
      <c r="E605" s="1631">
        <f>_xlfn.XLOOKUP(A605,Jul_Inputs_Calc!P:P,Jul_Inputs_Calc!O:O)</f>
        <v>3985.9</v>
      </c>
    </row>
    <row r="606" spans="1:5" x14ac:dyDescent="0.25">
      <c r="A606" s="1362" t="s">
        <v>5227</v>
      </c>
      <c r="B606" s="1397">
        <f>Jul_Inputs_Calc!$H$3</f>
        <v>45474</v>
      </c>
      <c r="C606" s="1394" t="str">
        <f>_xlfn.XLOOKUP(A606,Jul_Inputs_Calc!P:P,Jul_Inputs_Calc!E:E)</f>
        <v>GSWCNOHL</v>
      </c>
      <c r="D606" s="1394" t="s">
        <v>5669</v>
      </c>
      <c r="E606" s="1631">
        <f>_xlfn.XLOOKUP(A606,Jul_Inputs_Calc!P:P,Jul_Inputs_Calc!O:O)</f>
        <v>2133.75</v>
      </c>
    </row>
    <row r="607" spans="1:5" x14ac:dyDescent="0.25">
      <c r="A607" s="1362" t="s">
        <v>5228</v>
      </c>
      <c r="B607" s="1397">
        <f>Jul_Inputs_Calc!$H$3</f>
        <v>45474</v>
      </c>
      <c r="C607" s="1394" t="str">
        <f>_xlfn.XLOOKUP(A607,Jul_Inputs_Calc!P:P,Jul_Inputs_Calc!E:E)</f>
        <v>GSWCNOHLS</v>
      </c>
      <c r="D607" s="1394" t="s">
        <v>5669</v>
      </c>
      <c r="E607" s="1631">
        <f>_xlfn.XLOOKUP(A607,Jul_Inputs_Calc!P:P,Jul_Inputs_Calc!O:O)</f>
        <v>2133.75</v>
      </c>
    </row>
    <row r="608" spans="1:5" x14ac:dyDescent="0.25">
      <c r="A608" s="1362" t="s">
        <v>5229</v>
      </c>
      <c r="B608" s="1397">
        <f>Jul_Inputs_Calc!$H$3</f>
        <v>45474</v>
      </c>
      <c r="C608" s="1394" t="str">
        <f>_xlfn.XLOOKUP(A608,Jul_Inputs_Calc!P:P,Jul_Inputs_Calc!E:E)</f>
        <v>GSWCNOIL</v>
      </c>
      <c r="D608" s="1394" t="s">
        <v>5669</v>
      </c>
      <c r="E608" s="1631">
        <f>_xlfn.XLOOKUP(A608,Jul_Inputs_Calc!P:P,Jul_Inputs_Calc!O:O)</f>
        <v>6321.1</v>
      </c>
    </row>
    <row r="609" spans="1:5" x14ac:dyDescent="0.25">
      <c r="A609" s="1362" t="s">
        <v>5230</v>
      </c>
      <c r="B609" s="1397">
        <f>Jul_Inputs_Calc!$H$3</f>
        <v>45474</v>
      </c>
      <c r="C609" s="1394" t="str">
        <f>_xlfn.XLOOKUP(A609,Jul_Inputs_Calc!P:P,Jul_Inputs_Calc!E:E)</f>
        <v>GSWCNOILS</v>
      </c>
      <c r="D609" s="1394" t="s">
        <v>5669</v>
      </c>
      <c r="E609" s="1631">
        <f>_xlfn.XLOOKUP(A609,Jul_Inputs_Calc!P:P,Jul_Inputs_Calc!O:O)</f>
        <v>5885.75</v>
      </c>
    </row>
    <row r="610" spans="1:5" x14ac:dyDescent="0.25">
      <c r="A610" s="1362" t="s">
        <v>5231</v>
      </c>
      <c r="B610" s="1397">
        <f>Jul_Inputs_Calc!$H$3</f>
        <v>45474</v>
      </c>
      <c r="C610" s="1394" t="str">
        <f>_xlfn.XLOOKUP(A610,Jul_Inputs_Calc!P:P,Jul_Inputs_Calc!E:E)</f>
        <v>GSWCNOKL</v>
      </c>
      <c r="D610" s="1394" t="s">
        <v>5669</v>
      </c>
      <c r="E610" s="1631">
        <f>_xlfn.XLOOKUP(A610,Jul_Inputs_Calc!P:P,Jul_Inputs_Calc!O:O)</f>
        <v>1179.8</v>
      </c>
    </row>
    <row r="611" spans="1:5" x14ac:dyDescent="0.25">
      <c r="A611" s="1362" t="s">
        <v>5232</v>
      </c>
      <c r="B611" s="1397">
        <f>Jul_Inputs_Calc!$H$3</f>
        <v>45474</v>
      </c>
      <c r="C611" s="1394" t="str">
        <f>_xlfn.XLOOKUP(A611,Jul_Inputs_Calc!P:P,Jul_Inputs_Calc!E:E)</f>
        <v>GSWCNOKLS</v>
      </c>
      <c r="D611" s="1394" t="s">
        <v>5669</v>
      </c>
      <c r="E611" s="1631">
        <f>_xlfn.XLOOKUP(A611,Jul_Inputs_Calc!P:P,Jul_Inputs_Calc!O:O)</f>
        <v>1179.8</v>
      </c>
    </row>
    <row r="612" spans="1:5" x14ac:dyDescent="0.25">
      <c r="A612" s="1362" t="s">
        <v>5233</v>
      </c>
      <c r="B612" s="1397">
        <f>Jul_Inputs_Calc!$H$3</f>
        <v>45474</v>
      </c>
      <c r="C612" s="1394" t="str">
        <f>_xlfn.XLOOKUP(A612,Jul_Inputs_Calc!P:P,Jul_Inputs_Calc!E:E)</f>
        <v>GSWCNORL</v>
      </c>
      <c r="D612" s="1394" t="s">
        <v>5669</v>
      </c>
      <c r="E612" s="1631">
        <f>_xlfn.XLOOKUP(A612,Jul_Inputs_Calc!P:P,Jul_Inputs_Calc!O:O)</f>
        <v>1319.15</v>
      </c>
    </row>
    <row r="613" spans="1:5" x14ac:dyDescent="0.25">
      <c r="A613" s="1362" t="s">
        <v>5234</v>
      </c>
      <c r="B613" s="1397">
        <f>Jul_Inputs_Calc!$H$3</f>
        <v>45474</v>
      </c>
      <c r="C613" s="1394" t="str">
        <f>_xlfn.XLOOKUP(A613,Jul_Inputs_Calc!P:P,Jul_Inputs_Calc!E:E)</f>
        <v>GSWCNORLS</v>
      </c>
      <c r="D613" s="1394" t="s">
        <v>5669</v>
      </c>
      <c r="E613" s="1631">
        <f>_xlfn.XLOOKUP(A613,Jul_Inputs_Calc!P:P,Jul_Inputs_Calc!O:O)</f>
        <v>1143.8500000000001</v>
      </c>
    </row>
    <row r="614" spans="1:5" x14ac:dyDescent="0.25">
      <c r="A614" s="1362" t="s">
        <v>5235</v>
      </c>
      <c r="B614" s="1397">
        <f>Jul_Inputs_Calc!$H$3</f>
        <v>45474</v>
      </c>
      <c r="C614" s="1394" t="str">
        <f>_xlfn.XLOOKUP(A614,Jul_Inputs_Calc!P:P,Jul_Inputs_Calc!E:E)</f>
        <v>GSWCNONL</v>
      </c>
      <c r="D614" s="1394" t="s">
        <v>5669</v>
      </c>
      <c r="E614" s="1631">
        <f>_xlfn.XLOOKUP(A614,Jul_Inputs_Calc!P:P,Jul_Inputs_Calc!O:O)</f>
        <v>4066.55</v>
      </c>
    </row>
    <row r="615" spans="1:5" x14ac:dyDescent="0.25">
      <c r="A615" s="1362" t="s">
        <v>5236</v>
      </c>
      <c r="B615" s="1397">
        <f>Jul_Inputs_Calc!$H$3</f>
        <v>45474</v>
      </c>
      <c r="C615" s="1394" t="str">
        <f>_xlfn.XLOOKUP(A615,Jul_Inputs_Calc!P:P,Jul_Inputs_Calc!E:E)</f>
        <v>GSWCNONLS</v>
      </c>
      <c r="D615" s="1394" t="s">
        <v>5669</v>
      </c>
      <c r="E615" s="1631">
        <f>_xlfn.XLOOKUP(A615,Jul_Inputs_Calc!P:P,Jul_Inputs_Calc!O:O)</f>
        <v>3879.1000000000004</v>
      </c>
    </row>
    <row r="616" spans="1:5" x14ac:dyDescent="0.25">
      <c r="A616" s="1362" t="s">
        <v>5237</v>
      </c>
      <c r="B616" s="1397">
        <f>Jul_Inputs_Calc!$H$3</f>
        <v>45474</v>
      </c>
      <c r="C616" s="1394" t="str">
        <f>_xlfn.XLOOKUP(A616,Jul_Inputs_Calc!P:P,Jul_Inputs_Calc!E:E)</f>
        <v>GSWCNOQL</v>
      </c>
      <c r="D616" s="1394" t="s">
        <v>5669</v>
      </c>
      <c r="E616" s="1631">
        <f>_xlfn.XLOOKUP(A616,Jul_Inputs_Calc!P:P,Jul_Inputs_Calc!O:O)</f>
        <v>4066.55</v>
      </c>
    </row>
    <row r="617" spans="1:5" x14ac:dyDescent="0.25">
      <c r="A617" s="1362" t="s">
        <v>5238</v>
      </c>
      <c r="B617" s="1397">
        <f>Jul_Inputs_Calc!$H$3</f>
        <v>45474</v>
      </c>
      <c r="C617" s="1394" t="str">
        <f>_xlfn.XLOOKUP(A617,Jul_Inputs_Calc!P:P,Jul_Inputs_Calc!E:E)</f>
        <v>GSWCNOQLS</v>
      </c>
      <c r="D617" s="1394" t="s">
        <v>5669</v>
      </c>
      <c r="E617" s="1631">
        <f>_xlfn.XLOOKUP(A617,Jul_Inputs_Calc!P:P,Jul_Inputs_Calc!O:O)</f>
        <v>3879.1000000000004</v>
      </c>
    </row>
  </sheetData>
  <autoFilter ref="A4:E617" xr:uid="{974AFAD4-81DF-4FCF-84EB-EF910B24630F}"/>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FD10-46F6-471A-A38E-F965BCBB6C9F}">
  <sheetPr codeName="Sheet28"/>
  <dimension ref="A1:M728"/>
  <sheetViews>
    <sheetView zoomScale="90" zoomScaleNormal="90" workbookViewId="0">
      <selection activeCell="N56" sqref="N56"/>
    </sheetView>
  </sheetViews>
  <sheetFormatPr defaultColWidth="9.140625" defaultRowHeight="15" x14ac:dyDescent="0.25"/>
  <cols>
    <col min="1" max="1" width="11.85546875" style="1399" bestFit="1" customWidth="1"/>
    <col min="2" max="2" width="88.140625" style="1399" customWidth="1"/>
    <col min="3" max="3" width="21.140625" style="1399" customWidth="1"/>
    <col min="4" max="4" width="13.5703125" style="1399" bestFit="1" customWidth="1"/>
    <col min="5" max="5" width="9.85546875" style="1399" bestFit="1" customWidth="1"/>
    <col min="6" max="6" width="12.85546875" style="1399" bestFit="1" customWidth="1"/>
    <col min="7" max="7" width="15" style="1525" bestFit="1" customWidth="1"/>
    <col min="8" max="8" width="15" customWidth="1"/>
    <col min="9" max="9" width="19" bestFit="1" customWidth="1"/>
    <col min="10" max="10" width="11.42578125" bestFit="1" customWidth="1"/>
    <col min="14" max="16384" width="9.140625" style="1399"/>
  </cols>
  <sheetData>
    <row r="1" spans="1:13" x14ac:dyDescent="0.25">
      <c r="A1" s="1398" t="s">
        <v>6086</v>
      </c>
      <c r="B1" s="1398"/>
      <c r="C1" s="1427" t="s">
        <v>6178</v>
      </c>
      <c r="D1" s="1398"/>
      <c r="E1" s="1398"/>
      <c r="F1" s="1398"/>
    </row>
    <row r="2" spans="1:13" x14ac:dyDescent="0.25">
      <c r="A2" s="1400" t="s">
        <v>5671</v>
      </c>
      <c r="B2" s="1398"/>
      <c r="C2" s="1430">
        <f>COUNTA(C4:C1048576)</f>
        <v>720</v>
      </c>
      <c r="D2" s="1428"/>
      <c r="E2" s="1398"/>
      <c r="F2" s="1398"/>
    </row>
    <row r="3" spans="1:13" s="1426" customFormat="1" x14ac:dyDescent="0.25">
      <c r="A3" s="1423" t="s">
        <v>5658</v>
      </c>
      <c r="B3" s="1424" t="s">
        <v>18</v>
      </c>
      <c r="C3" s="1425" t="s">
        <v>5672</v>
      </c>
      <c r="D3" s="1425" t="s">
        <v>19</v>
      </c>
      <c r="E3" s="1425" t="s">
        <v>5673</v>
      </c>
      <c r="F3" s="1425" t="s">
        <v>5636</v>
      </c>
      <c r="G3" s="1525"/>
      <c r="H3"/>
      <c r="I3"/>
      <c r="J3"/>
      <c r="K3"/>
      <c r="L3"/>
      <c r="M3"/>
    </row>
    <row r="4" spans="1:13" s="1426" customFormat="1" ht="30" x14ac:dyDescent="0.25">
      <c r="A4" s="1526" t="s">
        <v>6220</v>
      </c>
      <c r="B4" s="1527" t="s">
        <v>6204</v>
      </c>
      <c r="C4" s="1531">
        <v>90007256</v>
      </c>
      <c r="D4" s="1528">
        <f>Jul_Inputs_Calc!$H$3</f>
        <v>45474</v>
      </c>
      <c r="E4" s="1529">
        <f>'Section E - Miscellaneous '!K31</f>
        <v>0</v>
      </c>
      <c r="F4" s="1528">
        <f>Jul_Inputs_Calc!$H$4</f>
        <v>45838</v>
      </c>
      <c r="G4" s="1525" t="e">
        <f>MATCH(C4*1,[5]Master!$F:$F,0)</f>
        <v>#N/A</v>
      </c>
      <c r="H4" s="1525" t="s">
        <v>6222</v>
      </c>
      <c r="I4"/>
      <c r="J4"/>
      <c r="K4"/>
      <c r="L4"/>
      <c r="M4"/>
    </row>
    <row r="5" spans="1:13" x14ac:dyDescent="0.25">
      <c r="A5" s="1401" t="s">
        <v>4718</v>
      </c>
      <c r="B5" s="1402" t="str">
        <f>_xlfn.XLOOKUP(A5,Jul_Inputs_Calc!P:P,Jul_Inputs_Calc!D:D)</f>
        <v>Gen Private Eligible (200% of the Medicare eligible overnight shared-room rate)</v>
      </c>
      <c r="C5" s="1402">
        <f>_xlfn.XLOOKUP(A5,Jul_Inputs_Calc!P:P,Jul_Inputs_Calc!F:F)</f>
        <v>90007137</v>
      </c>
      <c r="D5" s="1403">
        <f>Jul_Inputs_Calc!$H$3</f>
        <v>45474</v>
      </c>
      <c r="E5" s="1404">
        <f>_xlfn.XLOOKUP(A5,Jul_Inputs_Calc!P:P,Jul_Inputs_Calc!O:O)</f>
        <v>894</v>
      </c>
      <c r="F5" s="1403">
        <f>Jul_Inputs_Calc!$H$4</f>
        <v>45838</v>
      </c>
      <c r="G5" s="1525" t="e">
        <f>MATCH(C5*1,[5]Master!$F:$F,0)</f>
        <v>#N/A</v>
      </c>
    </row>
    <row r="6" spans="1:13" x14ac:dyDescent="0.25">
      <c r="A6" s="1401" t="s">
        <v>4719</v>
      </c>
      <c r="B6" s="1402" t="str">
        <f>_xlfn.XLOOKUP(A6,Jul_Inputs_Calc!P:P,Jul_Inputs_Calc!D:D)</f>
        <v>Gen Private Eligible - SD</v>
      </c>
      <c r="C6" s="1402">
        <f>_xlfn.XLOOKUP(A6,Jul_Inputs_Calc!P:P,Jul_Inputs_Calc!F:F)</f>
        <v>90005966</v>
      </c>
      <c r="D6" s="1403">
        <f>Jul_Inputs_Calc!$H$3</f>
        <v>45474</v>
      </c>
      <c r="E6" s="1404">
        <f>_xlfn.XLOOKUP(A6,Jul_Inputs_Calc!P:P,Jul_Inputs_Calc!O:O)</f>
        <v>322</v>
      </c>
      <c r="F6" s="1403">
        <f>Jul_Inputs_Calc!$H$4</f>
        <v>45838</v>
      </c>
      <c r="G6" s="1525" t="e">
        <f>MATCH(C6*1,[5]Master!$F:$F,0)</f>
        <v>#N/A</v>
      </c>
    </row>
    <row r="7" spans="1:13" x14ac:dyDescent="0.25">
      <c r="A7" s="1401" t="s">
        <v>4723</v>
      </c>
      <c r="B7" s="1402" t="str">
        <f>_xlfn.XLOOKUP(A7,Jul_Inputs_Calc!P:P,Jul_Inputs_Calc!D:D)</f>
        <v>Gen Private Day Band 2 - SD</v>
      </c>
      <c r="C7" s="1402">
        <f>_xlfn.XLOOKUP(A7,Jul_Inputs_Calc!P:P,Jul_Inputs_Calc!F:F)</f>
        <v>90005771</v>
      </c>
      <c r="D7" s="1403">
        <f>Jul_Inputs_Calc!$H$3</f>
        <v>45474</v>
      </c>
      <c r="E7" s="1404">
        <f>_xlfn.XLOOKUP(A7,Jul_Inputs_Calc!P:P,Jul_Inputs_Calc!O:O)</f>
        <v>365</v>
      </c>
      <c r="F7" s="1403">
        <f>Jul_Inputs_Calc!$H$4</f>
        <v>45838</v>
      </c>
      <c r="G7" s="1525" t="e">
        <f>MATCH(C7*1,[5]Master!$F:$F,0)</f>
        <v>#N/A</v>
      </c>
    </row>
    <row r="8" spans="1:13" x14ac:dyDescent="0.25">
      <c r="A8" s="1401" t="s">
        <v>4724</v>
      </c>
      <c r="B8" s="1402" t="str">
        <f>_xlfn.XLOOKUP(A8,Jul_Inputs_Calc!P:P,Jul_Inputs_Calc!D:D)</f>
        <v>Gen Private Day Band 3 - SD</v>
      </c>
      <c r="C8" s="1402">
        <f>_xlfn.XLOOKUP(A8,Jul_Inputs_Calc!P:P,Jul_Inputs_Calc!F:F)</f>
        <v>90007140</v>
      </c>
      <c r="D8" s="1403">
        <f>Jul_Inputs_Calc!$H$3</f>
        <v>45474</v>
      </c>
      <c r="E8" s="1404">
        <f>_xlfn.XLOOKUP(A8,Jul_Inputs_Calc!P:P,Jul_Inputs_Calc!O:O)</f>
        <v>399</v>
      </c>
      <c r="F8" s="1403">
        <f>Jul_Inputs_Calc!$H$4</f>
        <v>45838</v>
      </c>
      <c r="G8" s="1525" t="e">
        <f>MATCH(C8*1,[5]Master!$F:$F,0)</f>
        <v>#N/A</v>
      </c>
    </row>
    <row r="9" spans="1:13" x14ac:dyDescent="0.25">
      <c r="A9" s="1401" t="s">
        <v>4725</v>
      </c>
      <c r="B9" s="1402" t="str">
        <f>_xlfn.XLOOKUP(A9,Jul_Inputs_Calc!P:P,Jul_Inputs_Calc!D:D)</f>
        <v>Gen Private Day Band 4 - SD</v>
      </c>
      <c r="C9" s="1402">
        <f>_xlfn.XLOOKUP(A9,Jul_Inputs_Calc!P:P,Jul_Inputs_Calc!F:F)</f>
        <v>90006358</v>
      </c>
      <c r="D9" s="1403">
        <f>Jul_Inputs_Calc!$H$3</f>
        <v>45474</v>
      </c>
      <c r="E9" s="1404">
        <f>_xlfn.XLOOKUP(A9,Jul_Inputs_Calc!P:P,Jul_Inputs_Calc!O:O)</f>
        <v>447</v>
      </c>
      <c r="F9" s="1403">
        <f>Jul_Inputs_Calc!$H$4</f>
        <v>45838</v>
      </c>
      <c r="G9" s="1525" t="e">
        <f>MATCH(C9*1,[5]Master!$F:$F,0)</f>
        <v>#N/A</v>
      </c>
    </row>
    <row r="10" spans="1:13" x14ac:dyDescent="0.25">
      <c r="A10" s="1401" t="s">
        <v>4728</v>
      </c>
      <c r="B10" s="1402" t="str">
        <f>_xlfn.XLOOKUP(A10,Jul_Inputs_Calc!P:P,Jul_Inputs_Calc!D:D)</f>
        <v xml:space="preserve">Gen Shared Eligible </v>
      </c>
      <c r="C10" s="1402">
        <f>_xlfn.XLOOKUP(A10,Jul_Inputs_Calc!P:P,Jul_Inputs_Calc!F:F)</f>
        <v>90007141</v>
      </c>
      <c r="D10" s="1403">
        <f>Jul_Inputs_Calc!$H$3</f>
        <v>45474</v>
      </c>
      <c r="E10" s="1404">
        <f>_xlfn.XLOOKUP(A10,Jul_Inputs_Calc!P:P,Jul_Inputs_Calc!O:O)</f>
        <v>447</v>
      </c>
      <c r="F10" s="1403">
        <f>Jul_Inputs_Calc!$H$4</f>
        <v>45838</v>
      </c>
      <c r="G10" s="1525" t="e">
        <f>MATCH(C10*1,[5]Master!$F:$F,0)</f>
        <v>#N/A</v>
      </c>
    </row>
    <row r="11" spans="1:13" x14ac:dyDescent="0.25">
      <c r="A11" s="1401" t="s">
        <v>5456</v>
      </c>
      <c r="B11" s="1402" t="str">
        <f>_xlfn.XLOOKUP(A11,Jul_Inputs_Calc!P:P,Jul_Inputs_Calc!D:D)</f>
        <v xml:space="preserve">Recommended fee for inspecting documents per hour (or part thereof) </v>
      </c>
      <c r="C11" s="1402">
        <f>_xlfn.XLOOKUP(A11,Jul_Inputs_Calc!P:P,Jul_Inputs_Calc!F:F)</f>
        <v>90007490</v>
      </c>
      <c r="D11" s="1403">
        <f>Jul_Inputs_Calc!$H$3</f>
        <v>45474</v>
      </c>
      <c r="E11" s="1404">
        <f>_xlfn.XLOOKUP(A11,Jul_Inputs_Calc!P:P,Jul_Inputs_Calc!O:O)</f>
        <v>37.5</v>
      </c>
      <c r="F11" s="1403">
        <f>Jul_Inputs_Calc!$H$4</f>
        <v>45838</v>
      </c>
      <c r="G11" s="1525" t="e">
        <f>MATCH(C11*1,[5]Master!$F:$F,0)</f>
        <v>#N/A</v>
      </c>
    </row>
    <row r="12" spans="1:13" x14ac:dyDescent="0.25">
      <c r="A12" s="1401" t="s">
        <v>5464</v>
      </c>
      <c r="B12" s="1402" t="str">
        <f>_xlfn.XLOOKUP(A12,Jul_Inputs_Calc!P:P,Jul_Inputs_Calc!D:D)</f>
        <v>Duplication of patient file where original is supplied to Court. Payable to the Court not QH</v>
      </c>
      <c r="C12" s="1402">
        <f>_xlfn.XLOOKUP(A12,Jul_Inputs_Calc!P:P,Jul_Inputs_Calc!F:F)</f>
        <v>90006055</v>
      </c>
      <c r="D12" s="1403">
        <f>Jul_Inputs_Calc!$H$3</f>
        <v>45474</v>
      </c>
      <c r="E12" s="1404">
        <f>_xlfn.XLOOKUP(A12,Jul_Inputs_Calc!P:P,Jul_Inputs_Calc!O:O)</f>
        <v>36</v>
      </c>
      <c r="F12" s="1403">
        <f>Jul_Inputs_Calc!$H$4</f>
        <v>45838</v>
      </c>
      <c r="G12" s="1525" t="e">
        <f>MATCH(C12*1,[5]Master!$F:$F,0)</f>
        <v>#N/A</v>
      </c>
    </row>
    <row r="13" spans="1:13" x14ac:dyDescent="0.25">
      <c r="A13" s="1401" t="s">
        <v>5458</v>
      </c>
      <c r="B13" s="1402" t="str">
        <f>_xlfn.XLOOKUP(A13,Jul_Inputs_Calc!P:P,Jul_Inputs_Calc!D:D)</f>
        <v>Issued by Magistrates Court.</v>
      </c>
      <c r="C13" s="1402">
        <f>_xlfn.XLOOKUP(A13,Jul_Inputs_Calc!P:P,Jul_Inputs_Calc!F:F)</f>
        <v>90006534</v>
      </c>
      <c r="D13" s="1403">
        <f>Jul_Inputs_Calc!$H$3</f>
        <v>45474</v>
      </c>
      <c r="E13" s="1404">
        <f>_xlfn.XLOOKUP(A13,Jul_Inputs_Calc!P:P,Jul_Inputs_Calc!O:O)</f>
        <v>78.650000000000006</v>
      </c>
      <c r="F13" s="1403">
        <f>Jul_Inputs_Calc!$H$4</f>
        <v>45838</v>
      </c>
      <c r="G13" s="1525" t="e">
        <f>MATCH(C13*1,[5]Master!$F:$F,0)</f>
        <v>#N/A</v>
      </c>
    </row>
    <row r="14" spans="1:13" x14ac:dyDescent="0.25">
      <c r="A14" s="1401" t="s">
        <v>4825</v>
      </c>
      <c r="B14" s="1402" t="str">
        <f>_xlfn.XLOOKUP(A14,Jul_Inputs_Calc!P:P,Jul_Inputs_Calc!D:D)</f>
        <v>Gen Private Workers' Comp Qld</v>
      </c>
      <c r="C14" s="1402">
        <f>_xlfn.XLOOKUP(A14,Jul_Inputs_Calc!P:P,Jul_Inputs_Calc!F:F)</f>
        <v>90007319</v>
      </c>
      <c r="D14" s="1403">
        <f>Jul_Inputs_Calc!$H$3</f>
        <v>45474</v>
      </c>
      <c r="E14" s="1404">
        <f>_xlfn.XLOOKUP(A14,Jul_Inputs_Calc!P:P,Jul_Inputs_Calc!O:O)</f>
        <v>1774</v>
      </c>
      <c r="F14" s="1403">
        <f>Jul_Inputs_Calc!$H$4</f>
        <v>45838</v>
      </c>
      <c r="G14" s="1525" t="e">
        <f>MATCH(C14*1,[5]Master!$F:$F,0)</f>
        <v>#N/A</v>
      </c>
    </row>
    <row r="15" spans="1:13" x14ac:dyDescent="0.25">
      <c r="A15" s="1401" t="s">
        <v>4826</v>
      </c>
      <c r="B15" s="1402" t="str">
        <f>_xlfn.XLOOKUP(A15,Jul_Inputs_Calc!P:P,Jul_Inputs_Calc!D:D)</f>
        <v>Gen Private Workers' Comp Qld - SD</v>
      </c>
      <c r="C15" s="1402">
        <f>_xlfn.XLOOKUP(A15,Jul_Inputs_Calc!P:P,Jul_Inputs_Calc!F:F)</f>
        <v>90005630</v>
      </c>
      <c r="D15" s="1403">
        <f>Jul_Inputs_Calc!$H$3</f>
        <v>45474</v>
      </c>
      <c r="E15" s="1404">
        <f>_xlfn.XLOOKUP(A15,Jul_Inputs_Calc!P:P,Jul_Inputs_Calc!O:O)</f>
        <v>1228</v>
      </c>
      <c r="F15" s="1403">
        <f>Jul_Inputs_Calc!$H$4</f>
        <v>45838</v>
      </c>
      <c r="G15" s="1525" t="e">
        <f>MATCH(C15*1,[5]Master!$F:$F,0)</f>
        <v>#N/A</v>
      </c>
    </row>
    <row r="16" spans="1:13" x14ac:dyDescent="0.25">
      <c r="A16" s="1401" t="s">
        <v>4827</v>
      </c>
      <c r="B16" s="1402" t="str">
        <f>_xlfn.XLOOKUP(A16,Jul_Inputs_Calc!P:P,Jul_Inputs_Calc!D:D)</f>
        <v>Gen Private Workers' Comp Qld - Hospital in the Home</v>
      </c>
      <c r="C16" s="1402">
        <f>_xlfn.XLOOKUP(A16,Jul_Inputs_Calc!P:P,Jul_Inputs_Calc!F:F)</f>
        <v>90007320</v>
      </c>
      <c r="D16" s="1403">
        <f>Jul_Inputs_Calc!$H$3</f>
        <v>45474</v>
      </c>
      <c r="E16" s="1404">
        <f>_xlfn.XLOOKUP(A16,Jul_Inputs_Calc!P:P,Jul_Inputs_Calc!O:O)</f>
        <v>1451</v>
      </c>
      <c r="F16" s="1403">
        <f>Jul_Inputs_Calc!$H$4</f>
        <v>45838</v>
      </c>
      <c r="G16" s="1525" t="e">
        <f>MATCH(C16*1,[5]Master!$F:$F,0)</f>
        <v>#N/A</v>
      </c>
    </row>
    <row r="17" spans="1:13" x14ac:dyDescent="0.25">
      <c r="A17" s="1401" t="s">
        <v>4831</v>
      </c>
      <c r="B17" s="1402" t="str">
        <f>_xlfn.XLOOKUP(A17,Jul_Inputs_Calc!P:P,Jul_Inputs_Calc!D:D)</f>
        <v>Gen Shared Workers' Compensation  Coronary Care Unit</v>
      </c>
      <c r="C17" s="1402">
        <f>_xlfn.XLOOKUP(A17,Jul_Inputs_Calc!P:P,Jul_Inputs_Calc!F:F)</f>
        <v>90006012</v>
      </c>
      <c r="D17" s="1403">
        <f>Jul_Inputs_Calc!$H$3</f>
        <v>45474</v>
      </c>
      <c r="E17" s="1404">
        <f>_xlfn.XLOOKUP(A17,Jul_Inputs_Calc!P:P,Jul_Inputs_Calc!O:O)</f>
        <v>4758</v>
      </c>
      <c r="F17" s="1403">
        <f>Jul_Inputs_Calc!$H$4</f>
        <v>45838</v>
      </c>
      <c r="G17" s="1525" t="e">
        <f>MATCH(C17*1,[5]Master!$F:$F,0)</f>
        <v>#N/A</v>
      </c>
    </row>
    <row r="18" spans="1:13" s="1422" customFormat="1" x14ac:dyDescent="0.25">
      <c r="A18" s="1401" t="s">
        <v>4832</v>
      </c>
      <c r="B18" s="1402" t="str">
        <f>_xlfn.XLOOKUP(A18,Jul_Inputs_Calc!P:P,Jul_Inputs_Calc!D:D)</f>
        <v>Gen Shared Workers' Compensation Coronary Care Unit - SD</v>
      </c>
      <c r="C18" s="1402">
        <f>_xlfn.XLOOKUP(A18,Jul_Inputs_Calc!P:P,Jul_Inputs_Calc!F:F)</f>
        <v>90007322</v>
      </c>
      <c r="D18" s="1403">
        <f>Jul_Inputs_Calc!$H$3</f>
        <v>45474</v>
      </c>
      <c r="E18" s="1404">
        <f>_xlfn.XLOOKUP(A18,Jul_Inputs_Calc!P:P,Jul_Inputs_Calc!O:O)</f>
        <v>4485</v>
      </c>
      <c r="F18" s="1403">
        <f>Jul_Inputs_Calc!$H$4</f>
        <v>45838</v>
      </c>
      <c r="G18" s="1525" t="e">
        <f>MATCH(C18*1,[5]Master!$F:$F,0)</f>
        <v>#N/A</v>
      </c>
      <c r="H18"/>
      <c r="I18"/>
      <c r="J18"/>
      <c r="K18"/>
      <c r="L18"/>
      <c r="M18"/>
    </row>
    <row r="19" spans="1:13" s="1422" customFormat="1" x14ac:dyDescent="0.25">
      <c r="A19" s="1401" t="s">
        <v>4833</v>
      </c>
      <c r="B19" s="1402" t="str">
        <f>_xlfn.XLOOKUP(A19,Jul_Inputs_Calc!P:P,Jul_Inputs_Calc!D:D)</f>
        <v>Gen Shared Workers' Compensation Intensive Care Unit</v>
      </c>
      <c r="C19" s="1402">
        <f>_xlfn.XLOOKUP(A19,Jul_Inputs_Calc!P:P,Jul_Inputs_Calc!F:F)</f>
        <v>90006449</v>
      </c>
      <c r="D19" s="1403">
        <f>Jul_Inputs_Calc!$H$3</f>
        <v>45474</v>
      </c>
      <c r="E19" s="1404">
        <f>_xlfn.XLOOKUP(A19,Jul_Inputs_Calc!P:P,Jul_Inputs_Calc!O:O)</f>
        <v>7112</v>
      </c>
      <c r="F19" s="1403">
        <f>Jul_Inputs_Calc!$H$4</f>
        <v>45838</v>
      </c>
      <c r="G19" s="1525" t="e">
        <f>MATCH(C19*1,[5]Master!$F:$F,0)</f>
        <v>#N/A</v>
      </c>
      <c r="H19"/>
      <c r="I19"/>
      <c r="J19"/>
      <c r="K19"/>
      <c r="L19"/>
      <c r="M19"/>
    </row>
    <row r="20" spans="1:13" s="1422" customFormat="1" x14ac:dyDescent="0.25">
      <c r="A20" s="1401" t="s">
        <v>4834</v>
      </c>
      <c r="B20" s="1402" t="str">
        <f>_xlfn.XLOOKUP(A20,Jul_Inputs_Calc!P:P,Jul_Inputs_Calc!D:D)</f>
        <v>Gen Shared Workers' Compensation  Intensive Care Unit- SD</v>
      </c>
      <c r="C20" s="1402">
        <f>_xlfn.XLOOKUP(A20,Jul_Inputs_Calc!P:P,Jul_Inputs_Calc!F:F)</f>
        <v>90007323</v>
      </c>
      <c r="D20" s="1403">
        <f>Jul_Inputs_Calc!$H$3</f>
        <v>45474</v>
      </c>
      <c r="E20" s="1404">
        <f>_xlfn.XLOOKUP(A20,Jul_Inputs_Calc!P:P,Jul_Inputs_Calc!O:O)</f>
        <v>6623</v>
      </c>
      <c r="F20" s="1403">
        <f>Jul_Inputs_Calc!$H$4</f>
        <v>45838</v>
      </c>
      <c r="G20" s="1525" t="e">
        <f>MATCH(C20*1,[5]Master!$F:$F,0)</f>
        <v>#N/A</v>
      </c>
      <c r="H20"/>
      <c r="I20"/>
      <c r="J20"/>
      <c r="K20"/>
      <c r="L20"/>
      <c r="M20"/>
    </row>
    <row r="21" spans="1:13" s="1422" customFormat="1" x14ac:dyDescent="0.25">
      <c r="A21" s="1401" t="s">
        <v>4835</v>
      </c>
      <c r="B21" s="1402" t="str">
        <f>_xlfn.XLOOKUP(A21,Jul_Inputs_Calc!P:P,Jul_Inputs_Calc!D:D)</f>
        <v>Gen Shared Workers' Compensation  Rehabilitation</v>
      </c>
      <c r="C21" s="1402">
        <f>_xlfn.XLOOKUP(A21,Jul_Inputs_Calc!P:P,Jul_Inputs_Calc!F:F)</f>
        <v>90005794</v>
      </c>
      <c r="D21" s="1403">
        <f>Jul_Inputs_Calc!$H$3</f>
        <v>45474</v>
      </c>
      <c r="E21" s="1404">
        <f>_xlfn.XLOOKUP(A21,Jul_Inputs_Calc!P:P,Jul_Inputs_Calc!O:O)</f>
        <v>1485</v>
      </c>
      <c r="F21" s="1403">
        <f>Jul_Inputs_Calc!$H$4</f>
        <v>45838</v>
      </c>
      <c r="G21" s="1525" t="e">
        <f>MATCH(C21*1,[5]Master!$F:$F,0)</f>
        <v>#N/A</v>
      </c>
      <c r="H21"/>
      <c r="I21"/>
      <c r="J21"/>
      <c r="K21"/>
      <c r="L21"/>
      <c r="M21"/>
    </row>
    <row r="22" spans="1:13" s="1422" customFormat="1" x14ac:dyDescent="0.25">
      <c r="A22" s="1401" t="s">
        <v>4836</v>
      </c>
      <c r="B22" s="1402" t="str">
        <f>_xlfn.XLOOKUP(A22,Jul_Inputs_Calc!P:P,Jul_Inputs_Calc!D:D)</f>
        <v>Gen Shared Workers' Compensation  Rehabilitation - SD</v>
      </c>
      <c r="C22" s="1402">
        <f>_xlfn.XLOOKUP(A22,Jul_Inputs_Calc!P:P,Jul_Inputs_Calc!F:F)</f>
        <v>90007324</v>
      </c>
      <c r="D22" s="1403">
        <f>Jul_Inputs_Calc!$H$3</f>
        <v>45474</v>
      </c>
      <c r="E22" s="1404">
        <f>_xlfn.XLOOKUP(A22,Jul_Inputs_Calc!P:P,Jul_Inputs_Calc!O:O)</f>
        <v>1287</v>
      </c>
      <c r="F22" s="1403">
        <f>Jul_Inputs_Calc!$H$4</f>
        <v>45838</v>
      </c>
      <c r="G22" s="1525" t="e">
        <f>MATCH(C22*1,[5]Master!$F:$F,0)</f>
        <v>#N/A</v>
      </c>
      <c r="H22"/>
      <c r="I22"/>
      <c r="J22"/>
      <c r="K22"/>
      <c r="L22"/>
      <c r="M22"/>
    </row>
    <row r="23" spans="1:13" s="1422" customFormat="1" x14ac:dyDescent="0.25">
      <c r="A23" s="1401" t="s">
        <v>4837</v>
      </c>
      <c r="B23" s="1402" t="str">
        <f>_xlfn.XLOOKUP(A23,Jul_Inputs_Calc!P:P,Jul_Inputs_Calc!D:D)</f>
        <v>Gen Shared Workers' Comp Qld - Hospital in the Home</v>
      </c>
      <c r="C23" s="1402">
        <f>_xlfn.XLOOKUP(A23,Jul_Inputs_Calc!P:P,Jul_Inputs_Calc!F:F)</f>
        <v>90006450</v>
      </c>
      <c r="D23" s="1403">
        <f>Jul_Inputs_Calc!$H$3</f>
        <v>45474</v>
      </c>
      <c r="E23" s="1404">
        <f>_xlfn.XLOOKUP(A23,Jul_Inputs_Calc!P:P,Jul_Inputs_Calc!O:O)</f>
        <v>1451</v>
      </c>
      <c r="F23" s="1403">
        <f>Jul_Inputs_Calc!$H$4</f>
        <v>45838</v>
      </c>
      <c r="G23" s="1525" t="e">
        <f>MATCH(C23*1,[5]Master!$F:$F,0)</f>
        <v>#N/A</v>
      </c>
      <c r="H23"/>
      <c r="I23"/>
      <c r="J23"/>
      <c r="K23"/>
      <c r="L23"/>
      <c r="M23"/>
    </row>
    <row r="24" spans="1:13" s="1422" customFormat="1" x14ac:dyDescent="0.25">
      <c r="A24" s="1401" t="s">
        <v>4838</v>
      </c>
      <c r="B24" s="1402" t="str">
        <f>_xlfn.XLOOKUP(A24,Jul_Inputs_Calc!P:P,Jul_Inputs_Calc!D:D)</f>
        <v>Gen Shared Workers' Compensation  Long Stay</v>
      </c>
      <c r="C24" s="1402">
        <f>_xlfn.XLOOKUP(A24,Jul_Inputs_Calc!P:P,Jul_Inputs_Calc!F:F)</f>
        <v>90007325</v>
      </c>
      <c r="D24" s="1403">
        <f>Jul_Inputs_Calc!$H$3</f>
        <v>45474</v>
      </c>
      <c r="E24" s="1404">
        <f>_xlfn.XLOOKUP(A24,Jul_Inputs_Calc!P:P,Jul_Inputs_Calc!O:O)</f>
        <v>1404</v>
      </c>
      <c r="F24" s="1403">
        <f>Jul_Inputs_Calc!$H$4</f>
        <v>45838</v>
      </c>
      <c r="G24" s="1525" t="e">
        <f>MATCH(C24*1,[5]Master!$F:$F,0)</f>
        <v>#N/A</v>
      </c>
      <c r="H24"/>
      <c r="I24"/>
      <c r="J24"/>
      <c r="K24"/>
      <c r="L24"/>
      <c r="M24"/>
    </row>
    <row r="25" spans="1:13" s="1422" customFormat="1" x14ac:dyDescent="0.25">
      <c r="A25" s="1401" t="s">
        <v>4839</v>
      </c>
      <c r="B25" s="1402" t="str">
        <f>_xlfn.XLOOKUP(A25,Jul_Inputs_Calc!P:P,Jul_Inputs_Calc!D:D)</f>
        <v>Gen Shared Workers' Compensation  Long Stay - SD</v>
      </c>
      <c r="C25" s="1402">
        <f>_xlfn.XLOOKUP(A25,Jul_Inputs_Calc!P:P,Jul_Inputs_Calc!F:F)</f>
        <v>90006013</v>
      </c>
      <c r="D25" s="1403">
        <f>Jul_Inputs_Calc!$H$3</f>
        <v>45474</v>
      </c>
      <c r="E25" s="1404">
        <f>_xlfn.XLOOKUP(A25,Jul_Inputs_Calc!P:P,Jul_Inputs_Calc!O:O)</f>
        <v>1203</v>
      </c>
      <c r="F25" s="1403">
        <f>Jul_Inputs_Calc!$H$4</f>
        <v>45838</v>
      </c>
      <c r="G25" s="1525" t="e">
        <f>MATCH(C25*1,[5]Master!$F:$F,0)</f>
        <v>#N/A</v>
      </c>
      <c r="H25"/>
      <c r="I25"/>
      <c r="J25"/>
      <c r="K25"/>
      <c r="L25"/>
      <c r="M25"/>
    </row>
    <row r="26" spans="1:13" s="1422" customFormat="1" x14ac:dyDescent="0.25">
      <c r="A26" s="1401" t="s">
        <v>4840</v>
      </c>
      <c r="B26" s="1402" t="str">
        <f>_xlfn.XLOOKUP(A26,Jul_Inputs_Calc!P:P,Jul_Inputs_Calc!D:D)</f>
        <v>Admitted compensable private patient operating room =&lt; 1 hour (Fee excludes Bed Fee and Surgically Implanted Prostheses)</v>
      </c>
      <c r="C26" s="1402">
        <f>_xlfn.XLOOKUP(A26,Jul_Inputs_Calc!P:P,Jul_Inputs_Calc!F:F)</f>
        <v>90007326</v>
      </c>
      <c r="D26" s="1403">
        <f>Jul_Inputs_Calc!$H$3</f>
        <v>45474</v>
      </c>
      <c r="E26" s="1404">
        <f>_xlfn.XLOOKUP(A26,Jul_Inputs_Calc!P:P,Jul_Inputs_Calc!O:O)</f>
        <v>1293</v>
      </c>
      <c r="F26" s="1403">
        <f>Jul_Inputs_Calc!$H$4</f>
        <v>45838</v>
      </c>
      <c r="G26" s="1525" t="e">
        <f>MATCH(C26*1,[5]Master!$F:$F,0)</f>
        <v>#N/A</v>
      </c>
      <c r="H26"/>
      <c r="I26"/>
      <c r="J26"/>
      <c r="K26"/>
      <c r="L26"/>
      <c r="M26"/>
    </row>
    <row r="27" spans="1:13" s="1422" customFormat="1" x14ac:dyDescent="0.25">
      <c r="A27" s="1401" t="s">
        <v>4841</v>
      </c>
      <c r="B27" s="1402" t="str">
        <f>_xlfn.XLOOKUP(A27,Jul_Inputs_Calc!P:P,Jul_Inputs_Calc!D:D)</f>
        <v>Admitted compensable private patient operating room  &gt; 1 hour (Fee excludes Bed Fee and Surgically Implanted Prostheses)</v>
      </c>
      <c r="C27" s="1402">
        <f>_xlfn.XLOOKUP(A27,Jul_Inputs_Calc!P:P,Jul_Inputs_Calc!F:F)</f>
        <v>90006451</v>
      </c>
      <c r="D27" s="1403">
        <f>Jul_Inputs_Calc!$H$3</f>
        <v>45474</v>
      </c>
      <c r="E27" s="1404">
        <f>_xlfn.XLOOKUP(A27,Jul_Inputs_Calc!P:P,Jul_Inputs_Calc!O:O)</f>
        <v>3249</v>
      </c>
      <c r="F27" s="1403">
        <f>Jul_Inputs_Calc!$H$4</f>
        <v>45838</v>
      </c>
      <c r="G27" s="1525" t="e">
        <f>MATCH(C27*1,[5]Master!$F:$F,0)</f>
        <v>#N/A</v>
      </c>
      <c r="H27"/>
      <c r="I27"/>
      <c r="J27"/>
      <c r="K27"/>
      <c r="L27"/>
      <c r="M27"/>
    </row>
    <row r="28" spans="1:13" s="1422" customFormat="1" x14ac:dyDescent="0.25">
      <c r="A28" s="1401" t="s">
        <v>5446</v>
      </c>
      <c r="B28" s="1402" t="str">
        <f>_xlfn.XLOOKUP(A28,Jul_Inputs_Calc!P:P,Jul_Inputs_Calc!D:D)</f>
        <v>Amount payable for giving a copy of, or extract from, the document 
(A4 Size) - first copy - each page (upto the maximum fee for first copy see below) section 6 (3)(a)(i)</v>
      </c>
      <c r="C28" s="1402">
        <f>_xlfn.XLOOKUP(A28,Jul_Inputs_Calc!P:P,Jul_Inputs_Calc!F:F)</f>
        <v>90005695</v>
      </c>
      <c r="D28" s="1403">
        <f>Jul_Inputs_Calc!$H$3</f>
        <v>45474</v>
      </c>
      <c r="E28" s="1404">
        <f>_xlfn.XLOOKUP(A28,Jul_Inputs_Calc!P:P,Jul_Inputs_Calc!O:O)</f>
        <v>3.1500000000000004</v>
      </c>
      <c r="F28" s="1403">
        <f>Jul_Inputs_Calc!$H$4</f>
        <v>45838</v>
      </c>
      <c r="G28" s="1525" t="e">
        <f>MATCH(C28*1,[5]Master!$F:$F,0)</f>
        <v>#N/A</v>
      </c>
      <c r="H28"/>
      <c r="I28"/>
      <c r="J28"/>
      <c r="K28"/>
      <c r="L28"/>
      <c r="M28"/>
    </row>
    <row r="29" spans="1:13" s="1422" customFormat="1" x14ac:dyDescent="0.25">
      <c r="A29" s="1401" t="s">
        <v>5447</v>
      </c>
      <c r="B29" s="1402" t="str">
        <f>_xlfn.XLOOKUP(A29,Jul_Inputs_Calc!P:P,Jul_Inputs_Calc!D:D)</f>
        <v>Amount payable for giving a copy of, or extract from, the document 
(A4 Size) - maximum fee for first copy section 6 (3)(a)(i)</v>
      </c>
      <c r="C29" s="1402">
        <f>_xlfn.XLOOKUP(A29,Jul_Inputs_Calc!P:P,Jul_Inputs_Calc!F:F)</f>
        <v>90007488</v>
      </c>
      <c r="D29" s="1403">
        <f>Jul_Inputs_Calc!$H$3</f>
        <v>45474</v>
      </c>
      <c r="E29" s="1404">
        <f>_xlfn.XLOOKUP(A29,Jul_Inputs_Calc!P:P,Jul_Inputs_Calc!O:O)</f>
        <v>81.350000000000009</v>
      </c>
      <c r="F29" s="1403">
        <f>Jul_Inputs_Calc!$H$4</f>
        <v>45838</v>
      </c>
      <c r="G29" s="1525" t="e">
        <f>MATCH(C29*1,[5]Master!$F:$F,0)</f>
        <v>#N/A</v>
      </c>
      <c r="H29"/>
      <c r="I29"/>
      <c r="J29"/>
      <c r="K29"/>
      <c r="L29"/>
      <c r="M29"/>
    </row>
    <row r="30" spans="1:13" s="1422" customFormat="1" x14ac:dyDescent="0.25">
      <c r="A30" s="1401" t="s">
        <v>5448</v>
      </c>
      <c r="B30" s="1402" t="str">
        <f>_xlfn.XLOOKUP(A30,Jul_Inputs_Calc!P:P,Jul_Inputs_Calc!D:D)</f>
        <v>Amount payable for giving a copy of, or extract from, the document 
(A4 Size) - additional copy - each page (upto the maximum fee for aditional copy see below) Section 6(3)(a)(ii)</v>
      </c>
      <c r="C30" s="1402">
        <f>_xlfn.XLOOKUP(A30,Jul_Inputs_Calc!P:P,Jul_Inputs_Calc!F:F)</f>
        <v>90006532</v>
      </c>
      <c r="D30" s="1403">
        <f>Jul_Inputs_Calc!$H$3</f>
        <v>45474</v>
      </c>
      <c r="E30" s="1404">
        <f>_xlfn.XLOOKUP(A30,Jul_Inputs_Calc!P:P,Jul_Inputs_Calc!O:O)</f>
        <v>0.70000000000000007</v>
      </c>
      <c r="F30" s="1403">
        <f>Jul_Inputs_Calc!$H$4</f>
        <v>45838</v>
      </c>
      <c r="G30" s="1525" t="e">
        <f>MATCH(C30*1,[5]Master!$F:$F,0)</f>
        <v>#N/A</v>
      </c>
      <c r="H30"/>
      <c r="I30"/>
      <c r="J30"/>
      <c r="K30"/>
      <c r="L30"/>
      <c r="M30"/>
    </row>
    <row r="31" spans="1:13" s="1422" customFormat="1" x14ac:dyDescent="0.25">
      <c r="A31" s="1401" t="s">
        <v>5449</v>
      </c>
      <c r="B31" s="1402" t="str">
        <f>_xlfn.XLOOKUP(A31,Jul_Inputs_Calc!P:P,Jul_Inputs_Calc!D:D)</f>
        <v>Amount payable for giving a copy of, or extract from, the document 
(A4 Size) - maximum fee for additional copy  Section 6(3)(a)(ii)</v>
      </c>
      <c r="C31" s="1402">
        <f>_xlfn.XLOOKUP(A31,Jul_Inputs_Calc!P:P,Jul_Inputs_Calc!F:F)</f>
        <v>90007489</v>
      </c>
      <c r="D31" s="1403">
        <f>Jul_Inputs_Calc!$H$3</f>
        <v>45474</v>
      </c>
      <c r="E31" s="1404">
        <f>_xlfn.XLOOKUP(A31,Jul_Inputs_Calc!P:P,Jul_Inputs_Calc!O:O)</f>
        <v>32.35</v>
      </c>
      <c r="F31" s="1403">
        <f>Jul_Inputs_Calc!$H$4</f>
        <v>45838</v>
      </c>
      <c r="G31" s="1525" t="e">
        <f>MATCH(C31*1,[5]Master!$F:$F,0)</f>
        <v>#N/A</v>
      </c>
      <c r="H31"/>
      <c r="I31"/>
      <c r="J31"/>
      <c r="K31"/>
      <c r="L31"/>
      <c r="M31"/>
    </row>
    <row r="32" spans="1:13" s="1422" customFormat="1" x14ac:dyDescent="0.25">
      <c r="A32" s="1401" t="s">
        <v>5451</v>
      </c>
      <c r="B32" s="1402" t="str">
        <f>_xlfn.XLOOKUP(A32,Jul_Inputs_Calc!P:P,Jul_Inputs_Calc!D:D)</f>
        <v>Fee for each hour, or part of an hour for inspecting a document Section 6(3)(2)(b)</v>
      </c>
      <c r="C32" s="1402">
        <f>_xlfn.XLOOKUP(A32,Jul_Inputs_Calc!P:P,Jul_Inputs_Calc!F:F)</f>
        <v>90007487</v>
      </c>
      <c r="D32" s="1403">
        <f>Jul_Inputs_Calc!$H$3</f>
        <v>45474</v>
      </c>
      <c r="E32" s="1404">
        <f>_xlfn.XLOOKUP(A32,Jul_Inputs_Calc!P:P,Jul_Inputs_Calc!O:O)</f>
        <v>55.1</v>
      </c>
      <c r="F32" s="1403">
        <f>Jul_Inputs_Calc!$H$4</f>
        <v>45838</v>
      </c>
      <c r="G32" s="1525" t="e">
        <f>MATCH(C32*1,[5]Master!$F:$F,0)</f>
        <v>#N/A</v>
      </c>
      <c r="H32"/>
      <c r="I32"/>
      <c r="J32"/>
      <c r="K32"/>
      <c r="L32"/>
      <c r="M32"/>
    </row>
    <row r="33" spans="1:13" s="1422" customFormat="1" x14ac:dyDescent="0.25">
      <c r="A33" s="1401" t="s">
        <v>5452</v>
      </c>
      <c r="B33" s="1402" t="str">
        <f>_xlfn.XLOOKUP(A33,Jul_Inputs_Calc!P:P,Jul_Inputs_Calc!D:D)</f>
        <v>Amount payable for giving a copy of, or extract from, the document 
(A4 Size) - first copy - each page (upto the maximum fee for first copy see below) section 9 (3)(a)</v>
      </c>
      <c r="C33" s="1402">
        <f>_xlfn.XLOOKUP(A33,Jul_Inputs_Calc!P:P,Jul_Inputs_Calc!F:F)</f>
        <v>90005815</v>
      </c>
      <c r="D33" s="1403">
        <f>Jul_Inputs_Calc!$H$3</f>
        <v>45474</v>
      </c>
      <c r="E33" s="1404">
        <f>_xlfn.XLOOKUP(A33,Jul_Inputs_Calc!P:P,Jul_Inputs_Calc!O:O)</f>
        <v>3.1500000000000004</v>
      </c>
      <c r="F33" s="1403">
        <f>Jul_Inputs_Calc!$H$4</f>
        <v>45838</v>
      </c>
      <c r="G33" s="1525" t="e">
        <f>MATCH(C33*1,[5]Master!$F:$F,0)</f>
        <v>#N/A</v>
      </c>
      <c r="H33"/>
      <c r="I33"/>
      <c r="J33"/>
      <c r="K33"/>
      <c r="L33"/>
      <c r="M33"/>
    </row>
    <row r="34" spans="1:13" s="1422" customFormat="1" x14ac:dyDescent="0.25">
      <c r="A34" s="1401" t="s">
        <v>5453</v>
      </c>
      <c r="B34" s="1402" t="str">
        <f>_xlfn.XLOOKUP(A34,Jul_Inputs_Calc!P:P,Jul_Inputs_Calc!D:D)</f>
        <v>Amount payable for giving a copy of, or extract from, the document 
(A4 Size) - maximum fee for first copy section 9(3)(b)</v>
      </c>
      <c r="C34" s="1402">
        <f>_xlfn.XLOOKUP(A34,Jul_Inputs_Calc!P:P,Jul_Inputs_Calc!F:F)</f>
        <v>90007491</v>
      </c>
      <c r="D34" s="1403">
        <f>Jul_Inputs_Calc!$H$3</f>
        <v>45474</v>
      </c>
      <c r="E34" s="1404">
        <f>_xlfn.XLOOKUP(A34,Jul_Inputs_Calc!P:P,Jul_Inputs_Calc!O:O)</f>
        <v>81.350000000000009</v>
      </c>
      <c r="F34" s="1403">
        <f>Jul_Inputs_Calc!$H$4</f>
        <v>45838</v>
      </c>
      <c r="G34" s="1525" t="e">
        <f>MATCH(C34*1,[5]Master!$F:$F,0)</f>
        <v>#N/A</v>
      </c>
      <c r="H34"/>
      <c r="I34"/>
      <c r="J34"/>
      <c r="K34"/>
      <c r="L34"/>
      <c r="M34"/>
    </row>
    <row r="35" spans="1:13" s="1422" customFormat="1" x14ac:dyDescent="0.25">
      <c r="A35" s="1401" t="s">
        <v>5454</v>
      </c>
      <c r="B35" s="1402" t="str">
        <f>_xlfn.XLOOKUP(A35,Jul_Inputs_Calc!P:P,Jul_Inputs_Calc!D:D)</f>
        <v>Amount payable for giving a copy of, or extract from, the document 
(A4 Size) - additional copy - each page (upto the maximum fee for first copy see below) Section 9(3)(c)</v>
      </c>
      <c r="C35" s="1402">
        <f>_xlfn.XLOOKUP(A35,Jul_Inputs_Calc!P:P,Jul_Inputs_Calc!F:F)</f>
        <v>90006533</v>
      </c>
      <c r="D35" s="1403">
        <f>Jul_Inputs_Calc!$H$3</f>
        <v>45474</v>
      </c>
      <c r="E35" s="1404">
        <f>_xlfn.XLOOKUP(A35,Jul_Inputs_Calc!P:P,Jul_Inputs_Calc!O:O)</f>
        <v>0.70000000000000007</v>
      </c>
      <c r="F35" s="1403">
        <f>Jul_Inputs_Calc!$H$4</f>
        <v>45838</v>
      </c>
      <c r="G35" s="1525" t="e">
        <f>MATCH(C35*1,[5]Master!$F:$F,0)</f>
        <v>#N/A</v>
      </c>
      <c r="H35"/>
      <c r="I35"/>
      <c r="J35"/>
      <c r="K35"/>
      <c r="L35"/>
      <c r="M35"/>
    </row>
    <row r="36" spans="1:13" s="1422" customFormat="1" x14ac:dyDescent="0.25">
      <c r="A36" s="1401" t="s">
        <v>5455</v>
      </c>
      <c r="B36" s="1402" t="str">
        <f>_xlfn.XLOOKUP(A36,Jul_Inputs_Calc!P:P,Jul_Inputs_Calc!D:D)</f>
        <v>Amount payable for giving a copy of, or extract from, the document 
(A4 Size) - maximum fee for additional copy  Section 9(3)(d)</v>
      </c>
      <c r="C36" s="1402">
        <f>_xlfn.XLOOKUP(A36,Jul_Inputs_Calc!P:P,Jul_Inputs_Calc!F:F)</f>
        <v>90007492</v>
      </c>
      <c r="D36" s="1403">
        <f>Jul_Inputs_Calc!$H$3</f>
        <v>45474</v>
      </c>
      <c r="E36" s="1404">
        <f>_xlfn.XLOOKUP(A36,Jul_Inputs_Calc!P:P,Jul_Inputs_Calc!O:O)</f>
        <v>32.450000000000003</v>
      </c>
      <c r="F36" s="1403">
        <f>Jul_Inputs_Calc!$H$4</f>
        <v>45838</v>
      </c>
      <c r="G36" s="1525" t="e">
        <f>MATCH(C36*1,[5]Master!$F:$F,0)</f>
        <v>#N/A</v>
      </c>
      <c r="H36"/>
      <c r="I36"/>
      <c r="J36"/>
      <c r="K36"/>
      <c r="L36"/>
      <c r="M36"/>
    </row>
    <row r="37" spans="1:13" s="1422" customFormat="1" x14ac:dyDescent="0.25">
      <c r="A37" s="1401" t="s">
        <v>5463</v>
      </c>
      <c r="B37" s="1402" t="str">
        <f>_xlfn.XLOOKUP(A37,Jul_Inputs_Calc!P:P,Jul_Inputs_Calc!D:D)</f>
        <v xml:space="preserve">Issued by all other Courts.     This fee is charged by the Courts not QH                                                        
1. Inter Governmental agencies do not request conduct monies with the subpoena. (No Fee)              
2. Fees differ from court to court depending on legislation.       Schedule 1 Section 4                </v>
      </c>
      <c r="C37" s="1402">
        <f>_xlfn.XLOOKUP(A37,Jul_Inputs_Calc!P:P,Jul_Inputs_Calc!F:F)</f>
        <v>90007493</v>
      </c>
      <c r="D37" s="1403">
        <f>Jul_Inputs_Calc!$H$3</f>
        <v>45474</v>
      </c>
      <c r="E37" s="1404">
        <f>_xlfn.XLOOKUP(A37,Jul_Inputs_Calc!P:P,Jul_Inputs_Calc!O:O)</f>
        <v>104.60000000000001</v>
      </c>
      <c r="F37" s="1403">
        <f>Jul_Inputs_Calc!$H$4</f>
        <v>45838</v>
      </c>
      <c r="G37" s="1525" t="e">
        <f>MATCH(C37*1,[5]Master!$F:$F,0)</f>
        <v>#N/A</v>
      </c>
      <c r="H37"/>
      <c r="I37"/>
      <c r="J37"/>
      <c r="K37"/>
      <c r="L37"/>
      <c r="M37"/>
    </row>
    <row r="38" spans="1:13" s="1422" customFormat="1" x14ac:dyDescent="0.25">
      <c r="A38" s="1401" t="s">
        <v>5466</v>
      </c>
      <c r="B38" s="1402" t="str">
        <f>_xlfn.XLOOKUP(A38,Jul_Inputs_Calc!P:P,Jul_Inputs_Calc!D:D)</f>
        <v>Application Fee in relation to an access application payable at time of application Section 4</v>
      </c>
      <c r="C38" s="1402">
        <f>_xlfn.XLOOKUP(A38,Jul_Inputs_Calc!P:P,Jul_Inputs_Calc!F:F)</f>
        <v>90007496</v>
      </c>
      <c r="D38" s="1403">
        <f>Jul_Inputs_Calc!$H$3</f>
        <v>45474</v>
      </c>
      <c r="E38" s="1404">
        <f>_xlfn.XLOOKUP(A38,Jul_Inputs_Calc!P:P,Jul_Inputs_Calc!O:O)</f>
        <v>55.75</v>
      </c>
      <c r="F38" s="1403">
        <f>Jul_Inputs_Calc!$H$4</f>
        <v>45838</v>
      </c>
      <c r="G38" s="1525" t="e">
        <f>MATCH(C38*1,[5]Master!$F:$F,0)</f>
        <v>#N/A</v>
      </c>
      <c r="H38"/>
      <c r="I38"/>
      <c r="J38"/>
      <c r="K38"/>
      <c r="L38"/>
      <c r="M38"/>
    </row>
    <row r="39" spans="1:13" s="1422" customFormat="1" x14ac:dyDescent="0.25">
      <c r="A39" s="1401" t="s">
        <v>5469</v>
      </c>
      <c r="B39" s="1402" t="str">
        <f>_xlfn.XLOOKUP(A39,Jul_Inputs_Calc!P:P,Jul_Inputs_Calc!D:D)</f>
        <v>Processing Charge for an access application for a document: if more than 5 hours processing the application - each 15 minutes or part of 15 minutes (includes the initial 5 hours) Section 5(1)(b)</v>
      </c>
      <c r="C39" s="1402">
        <f>_xlfn.XLOOKUP(A39,Jul_Inputs_Calc!P:P,Jul_Inputs_Calc!F:F)</f>
        <v>90006056</v>
      </c>
      <c r="D39" s="1403">
        <f>Jul_Inputs_Calc!$H$3</f>
        <v>45474</v>
      </c>
      <c r="E39" s="1404">
        <f>_xlfn.XLOOKUP(A39,Jul_Inputs_Calc!P:P,Jul_Inputs_Calc!O:O)</f>
        <v>8.65</v>
      </c>
      <c r="F39" s="1403">
        <f>Jul_Inputs_Calc!$H$4</f>
        <v>45838</v>
      </c>
      <c r="G39" s="1525" t="e">
        <f>MATCH(C39*1,[5]Master!$F:$F,0)</f>
        <v>#N/A</v>
      </c>
      <c r="H39"/>
      <c r="I39"/>
      <c r="J39"/>
      <c r="K39"/>
      <c r="L39"/>
      <c r="M39"/>
    </row>
    <row r="40" spans="1:13" s="1422" customFormat="1" x14ac:dyDescent="0.25">
      <c r="A40" s="1401" t="s">
        <v>5470</v>
      </c>
      <c r="B40" s="1402" t="str">
        <f>_xlfn.XLOOKUP(A40,Jul_Inputs_Calc!P:P,Jul_Inputs_Calc!D:D)</f>
        <v>Access Charge in relation to an access application for a document by provision of photocopy (B&amp;W A4 size) - for each page Section 6(1)(b)</v>
      </c>
      <c r="C40" s="1402">
        <f>_xlfn.XLOOKUP(A40,Jul_Inputs_Calc!P:P,Jul_Inputs_Calc!F:F)</f>
        <v>90007498</v>
      </c>
      <c r="D40" s="1403">
        <f>Jul_Inputs_Calc!$H$3</f>
        <v>45474</v>
      </c>
      <c r="E40" s="1404">
        <f>_xlfn.XLOOKUP(A40,Jul_Inputs_Calc!P:P,Jul_Inputs_Calc!O:O)</f>
        <v>0.25</v>
      </c>
      <c r="F40" s="1403">
        <f>Jul_Inputs_Calc!$H$4</f>
        <v>45838</v>
      </c>
      <c r="G40" s="1525" t="e">
        <f>MATCH(C40*1,[5]Master!$F:$F,0)</f>
        <v>#N/A</v>
      </c>
      <c r="H40"/>
      <c r="I40"/>
      <c r="J40"/>
      <c r="K40"/>
      <c r="L40"/>
      <c r="M40"/>
    </row>
    <row r="41" spans="1:13" s="1422" customFormat="1" x14ac:dyDescent="0.25">
      <c r="A41" s="1401" t="s">
        <v>5473</v>
      </c>
      <c r="B41" s="1402" t="str">
        <f>_xlfn.XLOOKUP(A41,Jul_Inputs_Calc!P:P,Jul_Inputs_Calc!D:D)</f>
        <v>Access Charge in relation to an access application for a document, if the applicant is given a black-and-white photocopy of the document in A4 size - for each page. Information Privacy Reg section 4(1)(b)</v>
      </c>
      <c r="C41" s="1402">
        <f>_xlfn.XLOOKUP(A41,Jul_Inputs_Calc!P:P,Jul_Inputs_Calc!F:F)</f>
        <v>90007499</v>
      </c>
      <c r="D41" s="1403">
        <f>Jul_Inputs_Calc!$H$3</f>
        <v>45474</v>
      </c>
      <c r="E41" s="1404">
        <f>_xlfn.XLOOKUP(A41,Jul_Inputs_Calc!P:P,Jul_Inputs_Calc!O:O)</f>
        <v>0.25</v>
      </c>
      <c r="F41" s="1403">
        <f>Jul_Inputs_Calc!$H$4</f>
        <v>45838</v>
      </c>
      <c r="G41" s="1525" t="e">
        <f>MATCH(C41*1,[5]Master!$F:$F,0)</f>
        <v>#N/A</v>
      </c>
      <c r="H41"/>
      <c r="I41"/>
      <c r="J41"/>
      <c r="K41"/>
      <c r="L41"/>
      <c r="M41"/>
    </row>
    <row r="42" spans="1:13" s="1422" customFormat="1" x14ac:dyDescent="0.25">
      <c r="A42" s="1401" t="s">
        <v>4404</v>
      </c>
      <c r="B42" s="1402" t="str">
        <f>_xlfn.XLOOKUP(A42,Jul_Inputs_Calc!P:P,Jul_Inputs_Calc!D:D)</f>
        <v xml:space="preserve">Gen Public Ineligible </v>
      </c>
      <c r="C42" s="1402">
        <f>_xlfn.XLOOKUP(A42,Jul_Inputs_Calc!P:P,Jul_Inputs_Calc!F:F)</f>
        <v>90005962</v>
      </c>
      <c r="D42" s="1403">
        <f>Jul_Inputs_Calc!$H$3</f>
        <v>45474</v>
      </c>
      <c r="E42" s="1404">
        <f>_xlfn.XLOOKUP(A42,Jul_Inputs_Calc!P:P,Jul_Inputs_Calc!O:O)</f>
        <v>2510.5500000000002</v>
      </c>
      <c r="F42" s="1403">
        <f>Jul_Inputs_Calc!$H$4</f>
        <v>45838</v>
      </c>
      <c r="G42" s="1525" t="e">
        <f>MATCH(C42*1,[5]Master!$F:$F,0)</f>
        <v>#N/A</v>
      </c>
      <c r="H42"/>
      <c r="I42"/>
      <c r="J42"/>
      <c r="K42"/>
      <c r="L42"/>
      <c r="M42"/>
    </row>
    <row r="43" spans="1:13" s="1422" customFormat="1" x14ac:dyDescent="0.25">
      <c r="A43" s="1401" t="s">
        <v>4405</v>
      </c>
      <c r="B43" s="1402" t="str">
        <f>_xlfn.XLOOKUP(A43,Jul_Inputs_Calc!P:P,Jul_Inputs_Calc!D:D)</f>
        <v>Gen Public Ineligible - SD</v>
      </c>
      <c r="C43" s="1402">
        <f>_xlfn.XLOOKUP(A43,Jul_Inputs_Calc!P:P,Jul_Inputs_Calc!F:F)</f>
        <v>90007122</v>
      </c>
      <c r="D43" s="1403">
        <f>Jul_Inputs_Calc!$H$3</f>
        <v>45474</v>
      </c>
      <c r="E43" s="1404">
        <f>_xlfn.XLOOKUP(A43,Jul_Inputs_Calc!P:P,Jul_Inputs_Calc!O:O)</f>
        <v>2121.5500000000002</v>
      </c>
      <c r="F43" s="1403">
        <f>Jul_Inputs_Calc!$H$4</f>
        <v>45838</v>
      </c>
      <c r="G43" s="1525" t="e">
        <f>MATCH(C43*1,[5]Master!$F:$F,0)</f>
        <v>#N/A</v>
      </c>
      <c r="H43"/>
      <c r="I43"/>
      <c r="J43"/>
      <c r="K43"/>
      <c r="L43"/>
      <c r="M43"/>
    </row>
    <row r="44" spans="1:13" s="1422" customFormat="1" x14ac:dyDescent="0.25">
      <c r="A44" s="1401" t="s">
        <v>4406</v>
      </c>
      <c r="B44" s="1402" t="str">
        <f>_xlfn.XLOOKUP(A44,Jul_Inputs_Calc!P:P,Jul_Inputs_Calc!D:D)</f>
        <v>Gen Public Ineligible Coronary Care Unit</v>
      </c>
      <c r="C44" s="1402">
        <f>_xlfn.XLOOKUP(A44,Jul_Inputs_Calc!P:P,Jul_Inputs_Calc!F:F)</f>
        <v>90006349</v>
      </c>
      <c r="D44" s="1403">
        <f>Jul_Inputs_Calc!$H$3</f>
        <v>45474</v>
      </c>
      <c r="E44" s="1404">
        <f>_xlfn.XLOOKUP(A44,Jul_Inputs_Calc!P:P,Jul_Inputs_Calc!O:O)</f>
        <v>4228.6000000000004</v>
      </c>
      <c r="F44" s="1403">
        <f>Jul_Inputs_Calc!$H$4</f>
        <v>45838</v>
      </c>
      <c r="G44" s="1525" t="e">
        <f>MATCH(C44*1,[5]Master!$F:$F,0)</f>
        <v>#N/A</v>
      </c>
      <c r="H44"/>
      <c r="I44"/>
      <c r="J44"/>
      <c r="K44"/>
      <c r="L44"/>
      <c r="M44"/>
    </row>
    <row r="45" spans="1:13" s="1422" customFormat="1" x14ac:dyDescent="0.25">
      <c r="A45" s="1401" t="s">
        <v>4407</v>
      </c>
      <c r="B45" s="1402" t="str">
        <f>_xlfn.XLOOKUP(A45,Jul_Inputs_Calc!P:P,Jul_Inputs_Calc!D:D)</f>
        <v>Gen Public Ineligible Coronary Care Unit - SD</v>
      </c>
      <c r="C45" s="1402">
        <f>_xlfn.XLOOKUP(A45,Jul_Inputs_Calc!P:P,Jul_Inputs_Calc!F:F)</f>
        <v>90007123</v>
      </c>
      <c r="D45" s="1403">
        <f>Jul_Inputs_Calc!$H$3</f>
        <v>45474</v>
      </c>
      <c r="E45" s="1404">
        <f>_xlfn.XLOOKUP(A45,Jul_Inputs_Calc!P:P,Jul_Inputs_Calc!O:O)</f>
        <v>3985.9</v>
      </c>
      <c r="F45" s="1403">
        <f>Jul_Inputs_Calc!$H$4</f>
        <v>45838</v>
      </c>
      <c r="G45" s="1525" t="e">
        <f>MATCH(C45*1,[5]Master!$F:$F,0)</f>
        <v>#N/A</v>
      </c>
      <c r="H45"/>
      <c r="I45"/>
      <c r="J45"/>
      <c r="K45"/>
      <c r="L45"/>
      <c r="M45"/>
    </row>
    <row r="46" spans="1:13" s="1422" customFormat="1" x14ac:dyDescent="0.25">
      <c r="A46" s="1401" t="s">
        <v>4408</v>
      </c>
      <c r="B46" s="1402" t="str">
        <f>_xlfn.XLOOKUP(A46,Jul_Inputs_Calc!P:P,Jul_Inputs_Calc!D:D)</f>
        <v>Gen Public Ineligible Intensive Care Unit</v>
      </c>
      <c r="C46" s="1402">
        <f>_xlfn.XLOOKUP(A46,Jul_Inputs_Calc!P:P,Jul_Inputs_Calc!F:F)</f>
        <v>90005769</v>
      </c>
      <c r="D46" s="1403">
        <f>Jul_Inputs_Calc!$H$3</f>
        <v>45474</v>
      </c>
      <c r="E46" s="1404">
        <f>_xlfn.XLOOKUP(A46,Jul_Inputs_Calc!P:P,Jul_Inputs_Calc!O:O)</f>
        <v>6321.1</v>
      </c>
      <c r="F46" s="1403">
        <f>Jul_Inputs_Calc!$H$4</f>
        <v>45838</v>
      </c>
      <c r="G46" s="1525" t="e">
        <f>MATCH(C46*1,[5]Master!$F:$F,0)</f>
        <v>#N/A</v>
      </c>
      <c r="H46"/>
      <c r="I46"/>
      <c r="J46"/>
      <c r="K46"/>
      <c r="L46"/>
      <c r="M46"/>
    </row>
    <row r="47" spans="1:13" s="1422" customFormat="1" x14ac:dyDescent="0.25">
      <c r="A47" s="1401" t="s">
        <v>4409</v>
      </c>
      <c r="B47" s="1402" t="str">
        <f>_xlfn.XLOOKUP(A47,Jul_Inputs_Calc!P:P,Jul_Inputs_Calc!D:D)</f>
        <v>Gen Public Ineligible Intensive Care Unit - SD</v>
      </c>
      <c r="C47" s="1402">
        <f>_xlfn.XLOOKUP(A47,Jul_Inputs_Calc!P:P,Jul_Inputs_Calc!F:F)</f>
        <v>90007124</v>
      </c>
      <c r="D47" s="1403">
        <f>Jul_Inputs_Calc!$H$3</f>
        <v>45474</v>
      </c>
      <c r="E47" s="1404">
        <f>_xlfn.XLOOKUP(A47,Jul_Inputs_Calc!P:P,Jul_Inputs_Calc!O:O)</f>
        <v>5885.75</v>
      </c>
      <c r="F47" s="1403">
        <f>Jul_Inputs_Calc!$H$4</f>
        <v>45838</v>
      </c>
      <c r="G47" s="1525" t="e">
        <f>MATCH(C47*1,[5]Master!$F:$F,0)</f>
        <v>#N/A</v>
      </c>
      <c r="H47"/>
      <c r="I47"/>
      <c r="J47"/>
      <c r="K47"/>
      <c r="L47"/>
      <c r="M47"/>
    </row>
    <row r="48" spans="1:13" s="1422" customFormat="1" x14ac:dyDescent="0.25">
      <c r="A48" s="1401" t="s">
        <v>4410</v>
      </c>
      <c r="B48" s="1402" t="str">
        <f>_xlfn.XLOOKUP(A48,Jul_Inputs_Calc!P:P,Jul_Inputs_Calc!D:D)</f>
        <v>Gen Public Ineligible Rehabilitation</v>
      </c>
      <c r="C48" s="1402">
        <f>_xlfn.XLOOKUP(A48,Jul_Inputs_Calc!P:P,Jul_Inputs_Calc!F:F)</f>
        <v>90006350</v>
      </c>
      <c r="D48" s="1403">
        <f>Jul_Inputs_Calc!$H$3</f>
        <v>45474</v>
      </c>
      <c r="E48" s="1404">
        <f>_xlfn.XLOOKUP(A48,Jul_Inputs_Calc!P:P,Jul_Inputs_Calc!O:O)</f>
        <v>1319.15</v>
      </c>
      <c r="F48" s="1403">
        <f>Jul_Inputs_Calc!$H$4</f>
        <v>45838</v>
      </c>
      <c r="G48" s="1525" t="e">
        <f>MATCH(C48*1,[5]Master!$F:$F,0)</f>
        <v>#N/A</v>
      </c>
      <c r="H48"/>
      <c r="I48"/>
      <c r="J48"/>
      <c r="K48"/>
      <c r="L48"/>
      <c r="M48"/>
    </row>
    <row r="49" spans="1:13" s="1422" customFormat="1" x14ac:dyDescent="0.25">
      <c r="A49" s="1401" t="s">
        <v>4411</v>
      </c>
      <c r="B49" s="1402" t="str">
        <f>_xlfn.XLOOKUP(A49,Jul_Inputs_Calc!P:P,Jul_Inputs_Calc!D:D)</f>
        <v>Gen Public Ineligible Rehabilitation - SD</v>
      </c>
      <c r="C49" s="1402">
        <f>_xlfn.XLOOKUP(A49,Jul_Inputs_Calc!P:P,Jul_Inputs_Calc!F:F)</f>
        <v>90007125</v>
      </c>
      <c r="D49" s="1403">
        <f>Jul_Inputs_Calc!$H$3</f>
        <v>45474</v>
      </c>
      <c r="E49" s="1404">
        <f>_xlfn.XLOOKUP(A49,Jul_Inputs_Calc!P:P,Jul_Inputs_Calc!O:O)</f>
        <v>1143.8500000000001</v>
      </c>
      <c r="F49" s="1403">
        <f>Jul_Inputs_Calc!$H$4</f>
        <v>45838</v>
      </c>
      <c r="G49" s="1525" t="e">
        <f>MATCH(C49*1,[5]Master!$F:$F,0)</f>
        <v>#N/A</v>
      </c>
      <c r="H49"/>
      <c r="I49"/>
      <c r="J49"/>
      <c r="K49"/>
      <c r="L49"/>
      <c r="M49"/>
    </row>
    <row r="50" spans="1:13" s="1422" customFormat="1" x14ac:dyDescent="0.25">
      <c r="A50" s="1401" t="s">
        <v>4412</v>
      </c>
      <c r="B50" s="1402" t="str">
        <f>_xlfn.XLOOKUP(A50,Jul_Inputs_Calc!P:P,Jul_Inputs_Calc!D:D)</f>
        <v>Gen Public Ineligible Burns</v>
      </c>
      <c r="C50" s="1402">
        <f>_xlfn.XLOOKUP(A50,Jul_Inputs_Calc!P:P,Jul_Inputs_Calc!F:F)</f>
        <v>90005963</v>
      </c>
      <c r="D50" s="1403">
        <f>Jul_Inputs_Calc!$H$3</f>
        <v>45474</v>
      </c>
      <c r="E50" s="1404">
        <f>_xlfn.XLOOKUP(A50,Jul_Inputs_Calc!P:P,Jul_Inputs_Calc!O:O)</f>
        <v>4339.55</v>
      </c>
      <c r="F50" s="1403">
        <f>Jul_Inputs_Calc!$H$4</f>
        <v>45838</v>
      </c>
      <c r="G50" s="1525" t="e">
        <f>MATCH(C50*1,[5]Master!$F:$F,0)</f>
        <v>#N/A</v>
      </c>
      <c r="H50"/>
      <c r="I50"/>
      <c r="J50"/>
      <c r="K50"/>
      <c r="L50"/>
      <c r="M50"/>
    </row>
    <row r="51" spans="1:13" s="1422" customFormat="1" x14ac:dyDescent="0.25">
      <c r="A51" s="1401" t="s">
        <v>4414</v>
      </c>
      <c r="B51" s="1402" t="str">
        <f>_xlfn.XLOOKUP(A51,Jul_Inputs_Calc!P:P,Jul_Inputs_Calc!D:D)</f>
        <v>Gen Public Ineligible Renal Dialysis</v>
      </c>
      <c r="C51" s="1402">
        <f>_xlfn.XLOOKUP(A51,Jul_Inputs_Calc!P:P,Jul_Inputs_Calc!F:F)</f>
        <v>90006351</v>
      </c>
      <c r="D51" s="1403">
        <f>Jul_Inputs_Calc!$H$3</f>
        <v>45474</v>
      </c>
      <c r="E51" s="1404">
        <f>_xlfn.XLOOKUP(A51,Jul_Inputs_Calc!P:P,Jul_Inputs_Calc!O:O)</f>
        <v>1179.8</v>
      </c>
      <c r="F51" s="1403">
        <f>Jul_Inputs_Calc!$H$4</f>
        <v>45838</v>
      </c>
      <c r="G51" s="1525" t="e">
        <f>MATCH(C51*1,[5]Master!$F:$F,0)</f>
        <v>#N/A</v>
      </c>
      <c r="H51"/>
      <c r="I51"/>
      <c r="J51"/>
      <c r="K51"/>
      <c r="L51"/>
      <c r="M51"/>
    </row>
    <row r="52" spans="1:13" s="1422" customFormat="1" x14ac:dyDescent="0.25">
      <c r="A52" s="1401" t="s">
        <v>4416</v>
      </c>
      <c r="B52" s="1402" t="str">
        <f>_xlfn.XLOOKUP(A52,Jul_Inputs_Calc!P:P,Jul_Inputs_Calc!D:D)</f>
        <v>Gen Public Ineligible Hospital in the Home</v>
      </c>
      <c r="C52" s="1402">
        <f>_xlfn.XLOOKUP(A52,Jul_Inputs_Calc!P:P,Jul_Inputs_Calc!F:F)</f>
        <v>90005624</v>
      </c>
      <c r="D52" s="1403">
        <f>Jul_Inputs_Calc!$H$3</f>
        <v>45474</v>
      </c>
      <c r="E52" s="1404">
        <f>_xlfn.XLOOKUP(A52,Jul_Inputs_Calc!P:P,Jul_Inputs_Calc!O:O)</f>
        <v>2133.75</v>
      </c>
      <c r="F52" s="1403">
        <f>Jul_Inputs_Calc!$H$4</f>
        <v>45838</v>
      </c>
      <c r="G52" s="1525" t="e">
        <f>MATCH(C52*1,[5]Master!$F:$F,0)</f>
        <v>#N/A</v>
      </c>
      <c r="H52"/>
      <c r="I52"/>
      <c r="J52"/>
      <c r="K52"/>
      <c r="L52"/>
      <c r="M52"/>
    </row>
    <row r="53" spans="1:13" s="1422" customFormat="1" x14ac:dyDescent="0.25">
      <c r="A53" s="1401" t="s">
        <v>4422</v>
      </c>
      <c r="B53" s="1402" t="str">
        <f>_xlfn.XLOOKUP(A53,Jul_Inputs_Calc!P:P,Jul_Inputs_Calc!D:D)</f>
        <v>Gen Public Ineligible Special Care Nursery</v>
      </c>
      <c r="C53" s="1402">
        <f>_xlfn.XLOOKUP(A53,Jul_Inputs_Calc!P:P,Jul_Inputs_Calc!F:F)</f>
        <v>90006352</v>
      </c>
      <c r="D53" s="1403">
        <f>Jul_Inputs_Calc!$H$3</f>
        <v>45474</v>
      </c>
      <c r="E53" s="1404">
        <f>_xlfn.XLOOKUP(A53,Jul_Inputs_Calc!P:P,Jul_Inputs_Calc!O:O)</f>
        <v>4066.55</v>
      </c>
      <c r="F53" s="1403">
        <f>Jul_Inputs_Calc!$H$4</f>
        <v>45838</v>
      </c>
      <c r="G53" s="1525" t="e">
        <f>MATCH(C53*1,[5]Master!$F:$F,0)</f>
        <v>#N/A</v>
      </c>
      <c r="H53"/>
      <c r="I53"/>
      <c r="J53"/>
      <c r="K53"/>
      <c r="L53"/>
      <c r="M53"/>
    </row>
    <row r="54" spans="1:13" s="1422" customFormat="1" x14ac:dyDescent="0.25">
      <c r="A54" s="1401" t="s">
        <v>4423</v>
      </c>
      <c r="B54" s="1402" t="str">
        <f>_xlfn.XLOOKUP(A54,Jul_Inputs_Calc!P:P,Jul_Inputs_Calc!D:D)</f>
        <v>Gen Public Ineligible Special Care Nursery SD</v>
      </c>
      <c r="C54" s="1402">
        <f>_xlfn.XLOOKUP(A54,Jul_Inputs_Calc!P:P,Jul_Inputs_Calc!F:F)</f>
        <v>90007129</v>
      </c>
      <c r="D54" s="1403">
        <f>Jul_Inputs_Calc!$H$3</f>
        <v>45474</v>
      </c>
      <c r="E54" s="1404">
        <f>_xlfn.XLOOKUP(A54,Jul_Inputs_Calc!P:P,Jul_Inputs_Calc!O:O)</f>
        <v>3879.1000000000004</v>
      </c>
      <c r="F54" s="1403">
        <f>Jul_Inputs_Calc!$H$4</f>
        <v>45838</v>
      </c>
      <c r="G54" s="1525" t="e">
        <f>MATCH(C54*1,[5]Master!$F:$F,0)</f>
        <v>#N/A</v>
      </c>
      <c r="H54"/>
      <c r="I54"/>
      <c r="J54"/>
      <c r="K54"/>
      <c r="L54"/>
      <c r="M54"/>
    </row>
    <row r="55" spans="1:13" s="1422" customFormat="1" x14ac:dyDescent="0.25">
      <c r="A55" s="1401" t="s">
        <v>4425</v>
      </c>
      <c r="B55" s="1402" t="str">
        <f>_xlfn.XLOOKUP(A55,Jul_Inputs_Calc!P:P,Jul_Inputs_Calc!D:D)</f>
        <v>Gen Public Ineligible Qualified - SD</v>
      </c>
      <c r="C55" s="1402">
        <f>_xlfn.XLOOKUP(A55,Jul_Inputs_Calc!P:P,Jul_Inputs_Calc!F:F)</f>
        <v>90007130</v>
      </c>
      <c r="D55" s="1403">
        <f>Jul_Inputs_Calc!$H$3</f>
        <v>45474</v>
      </c>
      <c r="E55" s="1404">
        <f>_xlfn.XLOOKUP(A55,Jul_Inputs_Calc!P:P,Jul_Inputs_Calc!O:O)</f>
        <v>2108.8000000000002</v>
      </c>
      <c r="F55" s="1403">
        <f>Jul_Inputs_Calc!$H$4</f>
        <v>45838</v>
      </c>
      <c r="G55" s="1525" t="e">
        <f>MATCH(C55*1,[5]Master!$F:$F,0)</f>
        <v>#N/A</v>
      </c>
      <c r="H55"/>
      <c r="I55"/>
      <c r="J55"/>
      <c r="K55"/>
      <c r="L55"/>
      <c r="M55"/>
    </row>
    <row r="56" spans="1:13" s="1422" customFormat="1" x14ac:dyDescent="0.25">
      <c r="A56" s="1401" t="s">
        <v>4430</v>
      </c>
      <c r="B56" s="1402" t="str">
        <f>_xlfn.XLOOKUP(A56,Jul_Inputs_Calc!P:P,Jul_Inputs_Calc!D:D)</f>
        <v>Gen Public Ineligible Long Stay</v>
      </c>
      <c r="C56" s="1402">
        <f>_xlfn.XLOOKUP(A56,Jul_Inputs_Calc!P:P,Jul_Inputs_Calc!F:F)</f>
        <v>90005770</v>
      </c>
      <c r="D56" s="1403">
        <f>Jul_Inputs_Calc!$H$3</f>
        <v>45474</v>
      </c>
      <c r="E56" s="1404">
        <f>_xlfn.XLOOKUP(A56,Jul_Inputs_Calc!P:P,Jul_Inputs_Calc!O:O)</f>
        <v>1247.1000000000001</v>
      </c>
      <c r="F56" s="1403">
        <f>Jul_Inputs_Calc!$H$4</f>
        <v>45838</v>
      </c>
      <c r="G56" s="1525" t="e">
        <f>MATCH(C56*1,[5]Master!$F:$F,0)</f>
        <v>#N/A</v>
      </c>
      <c r="H56"/>
      <c r="I56"/>
      <c r="J56"/>
      <c r="K56"/>
      <c r="L56"/>
      <c r="M56"/>
    </row>
    <row r="57" spans="1:13" s="1422" customFormat="1" x14ac:dyDescent="0.25">
      <c r="A57" s="1401" t="s">
        <v>4431</v>
      </c>
      <c r="B57" s="1402" t="str">
        <f>_xlfn.XLOOKUP(A57,Jul_Inputs_Calc!P:P,Jul_Inputs_Calc!D:D)</f>
        <v>Gen Public Ineligible Long Stay - SD</v>
      </c>
      <c r="C57" s="1402">
        <f>_xlfn.XLOOKUP(A57,Jul_Inputs_Calc!P:P,Jul_Inputs_Calc!F:F)</f>
        <v>90007132</v>
      </c>
      <c r="D57" s="1403">
        <f>Jul_Inputs_Calc!$H$3</f>
        <v>45474</v>
      </c>
      <c r="E57" s="1404">
        <f>_xlfn.XLOOKUP(A57,Jul_Inputs_Calc!P:P,Jul_Inputs_Calc!O:O)</f>
        <v>1069.5</v>
      </c>
      <c r="F57" s="1403">
        <f>Jul_Inputs_Calc!$H$4</f>
        <v>45838</v>
      </c>
      <c r="G57" s="1525" t="e">
        <f>MATCH(C57*1,[5]Master!$F:$F,0)</f>
        <v>#N/A</v>
      </c>
      <c r="H57"/>
      <c r="I57"/>
      <c r="J57"/>
      <c r="K57"/>
      <c r="L57"/>
      <c r="M57"/>
    </row>
    <row r="58" spans="1:13" s="1422" customFormat="1" x14ac:dyDescent="0.25">
      <c r="A58" s="1401" t="s">
        <v>4432</v>
      </c>
      <c r="B58" s="1402" t="str">
        <f>_xlfn.XLOOKUP(A58,Jul_Inputs_Calc!P:P,Jul_Inputs_Calc!D:D)</f>
        <v>Admitted Ineligible public or private patient operating room =&lt; 1 hour  (Fee excludes Bed Fee and Surgically Implanted prostheses)</v>
      </c>
      <c r="C58" s="1402">
        <f>_xlfn.XLOOKUP(A58,Jul_Inputs_Calc!P:P,Jul_Inputs_Calc!F:F)</f>
        <v>90006354</v>
      </c>
      <c r="D58" s="1403">
        <f>Jul_Inputs_Calc!$H$3</f>
        <v>45474</v>
      </c>
      <c r="E58" s="1404">
        <f>_xlfn.XLOOKUP(A58,Jul_Inputs_Calc!P:P,Jul_Inputs_Calc!O:O)</f>
        <v>1147.9000000000001</v>
      </c>
      <c r="F58" s="1403">
        <f>Jul_Inputs_Calc!$H$4</f>
        <v>45838</v>
      </c>
      <c r="G58" s="1525" t="e">
        <f>MATCH(C58*1,[5]Master!$F:$F,0)</f>
        <v>#N/A</v>
      </c>
      <c r="H58"/>
      <c r="I58"/>
      <c r="J58"/>
      <c r="K58"/>
      <c r="L58"/>
      <c r="M58"/>
    </row>
    <row r="59" spans="1:13" s="1422" customFormat="1" x14ac:dyDescent="0.25">
      <c r="A59" s="1401" t="s">
        <v>4433</v>
      </c>
      <c r="B59" s="1402" t="str">
        <f>_xlfn.XLOOKUP(A59,Jul_Inputs_Calc!P:P,Jul_Inputs_Calc!D:D)</f>
        <v>Admitted Ineligible public or private patient operating room &gt; 1 hour                                              (Fee excludes Bed Fee and Surgically Implanted prostheses)</v>
      </c>
      <c r="C59" s="1402">
        <f>_xlfn.XLOOKUP(A59,Jul_Inputs_Calc!P:P,Jul_Inputs_Calc!F:F)</f>
        <v>90007133</v>
      </c>
      <c r="D59" s="1403">
        <f>Jul_Inputs_Calc!$H$3</f>
        <v>45474</v>
      </c>
      <c r="E59" s="1404">
        <f>_xlfn.XLOOKUP(A59,Jul_Inputs_Calc!P:P,Jul_Inputs_Calc!O:O)</f>
        <v>2886.8</v>
      </c>
      <c r="F59" s="1403">
        <f>Jul_Inputs_Calc!$H$4</f>
        <v>45838</v>
      </c>
      <c r="G59" s="1525" t="e">
        <f>MATCH(C59*1,[5]Master!$F:$F,0)</f>
        <v>#N/A</v>
      </c>
      <c r="H59"/>
      <c r="I59"/>
      <c r="J59"/>
      <c r="K59"/>
      <c r="L59"/>
      <c r="M59"/>
    </row>
    <row r="60" spans="1:13" s="1422" customFormat="1" x14ac:dyDescent="0.25">
      <c r="A60" s="1401" t="s">
        <v>4609</v>
      </c>
      <c r="B60" s="1402" t="str">
        <f>_xlfn.XLOOKUP(A60,Jul_Inputs_Calc!P:P,Jul_Inputs_Calc!D:D)</f>
        <v>For each accident and emergency service as a triage Category 1 patient</v>
      </c>
      <c r="C60" s="1402">
        <f>_xlfn.XLOOKUP(A60,Jul_Inputs_Calc!P:P,Jul_Inputs_Calc!F:F)</f>
        <v>90007729</v>
      </c>
      <c r="D60" s="1403">
        <f>Jul_Inputs_Calc!$H$3</f>
        <v>45474</v>
      </c>
      <c r="E60" s="1404">
        <f>_xlfn.XLOOKUP(A60,Jul_Inputs_Calc!P:P,Jul_Inputs_Calc!O:O)</f>
        <v>1485.8000000000002</v>
      </c>
      <c r="F60" s="1403">
        <f>Jul_Inputs_Calc!$H$4</f>
        <v>45838</v>
      </c>
      <c r="G60" s="1525" t="e">
        <f>MATCH(C60*1,[5]Master!$F:$F,0)</f>
        <v>#N/A</v>
      </c>
      <c r="H60"/>
      <c r="I60"/>
      <c r="J60"/>
      <c r="K60"/>
      <c r="L60"/>
      <c r="M60"/>
    </row>
    <row r="61" spans="1:13" s="1422" customFormat="1" x14ac:dyDescent="0.25">
      <c r="A61" s="1401" t="s">
        <v>4610</v>
      </c>
      <c r="B61" s="1402" t="str">
        <f>_xlfn.XLOOKUP(A61,Jul_Inputs_Calc!P:P,Jul_Inputs_Calc!D:D)</f>
        <v>For each accident and emergency service as a triage Category 2 patient</v>
      </c>
      <c r="C61" s="1402">
        <f>_xlfn.XLOOKUP(A61,Jul_Inputs_Calc!P:P,Jul_Inputs_Calc!F:F)</f>
        <v>90007727</v>
      </c>
      <c r="D61" s="1403">
        <f>Jul_Inputs_Calc!$H$3</f>
        <v>45474</v>
      </c>
      <c r="E61" s="1404">
        <f>_xlfn.XLOOKUP(A61,Jul_Inputs_Calc!P:P,Jul_Inputs_Calc!O:O)</f>
        <v>1251.8500000000001</v>
      </c>
      <c r="F61" s="1403">
        <f>Jul_Inputs_Calc!$H$4</f>
        <v>45838</v>
      </c>
      <c r="G61" s="1525" t="e">
        <f>MATCH(C61*1,[5]Master!$F:$F,0)</f>
        <v>#N/A</v>
      </c>
      <c r="H61"/>
      <c r="I61"/>
      <c r="J61"/>
      <c r="K61"/>
      <c r="L61"/>
      <c r="M61"/>
    </row>
    <row r="62" spans="1:13" s="1422" customFormat="1" x14ac:dyDescent="0.25">
      <c r="A62" s="1401" t="s">
        <v>4611</v>
      </c>
      <c r="B62" s="1402" t="str">
        <f>_xlfn.XLOOKUP(A62,Jul_Inputs_Calc!P:P,Jul_Inputs_Calc!D:D)</f>
        <v>For each accident and emergency service as a triage Category 3 patient</v>
      </c>
      <c r="C62" s="1402">
        <f>_xlfn.XLOOKUP(A62,Jul_Inputs_Calc!P:P,Jul_Inputs_Calc!F:F)</f>
        <v>90007733</v>
      </c>
      <c r="D62" s="1403">
        <f>Jul_Inputs_Calc!$H$3</f>
        <v>45474</v>
      </c>
      <c r="E62" s="1404">
        <f>_xlfn.XLOOKUP(A62,Jul_Inputs_Calc!P:P,Jul_Inputs_Calc!O:O)</f>
        <v>940.65000000000009</v>
      </c>
      <c r="F62" s="1403">
        <f>Jul_Inputs_Calc!$H$4</f>
        <v>45838</v>
      </c>
      <c r="G62" s="1525" t="e">
        <f>MATCH(C62*1,[5]Master!$F:$F,0)</f>
        <v>#N/A</v>
      </c>
      <c r="H62"/>
      <c r="I62"/>
      <c r="J62"/>
      <c r="K62"/>
      <c r="L62"/>
      <c r="M62"/>
    </row>
    <row r="63" spans="1:13" s="1422" customFormat="1" x14ac:dyDescent="0.25">
      <c r="A63" s="1401" t="s">
        <v>4612</v>
      </c>
      <c r="B63" s="1402" t="str">
        <f>_xlfn.XLOOKUP(A63,Jul_Inputs_Calc!P:P,Jul_Inputs_Calc!D:D)</f>
        <v>For each accident and emergency service as a triage Category 4 patient</v>
      </c>
      <c r="C63" s="1402">
        <f>_xlfn.XLOOKUP(A63,Jul_Inputs_Calc!P:P,Jul_Inputs_Calc!F:F)</f>
        <v>90007730</v>
      </c>
      <c r="D63" s="1403">
        <f>Jul_Inputs_Calc!$H$3</f>
        <v>45474</v>
      </c>
      <c r="E63" s="1404">
        <f>_xlfn.XLOOKUP(A63,Jul_Inputs_Calc!P:P,Jul_Inputs_Calc!O:O)</f>
        <v>603.30000000000007</v>
      </c>
      <c r="F63" s="1403">
        <f>Jul_Inputs_Calc!$H$4</f>
        <v>45838</v>
      </c>
      <c r="G63" s="1525" t="e">
        <f>MATCH(C63*1,[5]Master!$F:$F,0)</f>
        <v>#N/A</v>
      </c>
      <c r="H63"/>
      <c r="I63"/>
      <c r="J63"/>
      <c r="K63"/>
      <c r="L63"/>
      <c r="M63"/>
    </row>
    <row r="64" spans="1:13" s="1422" customFormat="1" x14ac:dyDescent="0.25">
      <c r="A64" s="1401" t="s">
        <v>4613</v>
      </c>
      <c r="B64" s="1402" t="str">
        <f>_xlfn.XLOOKUP(A64,Jul_Inputs_Calc!P:P,Jul_Inputs_Calc!D:D)</f>
        <v>For each accident and emergency service as a triage Category 5 patient</v>
      </c>
      <c r="C64" s="1402">
        <f>_xlfn.XLOOKUP(A64,Jul_Inputs_Calc!P:P,Jul_Inputs_Calc!F:F)</f>
        <v>90007726</v>
      </c>
      <c r="D64" s="1403">
        <f>Jul_Inputs_Calc!$H$3</f>
        <v>45474</v>
      </c>
      <c r="E64" s="1404">
        <f>_xlfn.XLOOKUP(A64,Jul_Inputs_Calc!P:P,Jul_Inputs_Calc!O:O)</f>
        <v>383.75</v>
      </c>
      <c r="F64" s="1403">
        <f>Jul_Inputs_Calc!$H$4</f>
        <v>45838</v>
      </c>
      <c r="G64" s="1525" t="e">
        <f>MATCH(C64*1,[5]Master!$F:$F,0)</f>
        <v>#N/A</v>
      </c>
      <c r="H64"/>
      <c r="I64"/>
      <c r="J64"/>
      <c r="K64"/>
      <c r="L64"/>
      <c r="M64"/>
    </row>
    <row r="65" spans="1:13" s="1422" customFormat="1" x14ac:dyDescent="0.25">
      <c r="A65" s="1401" t="s">
        <v>4625</v>
      </c>
      <c r="B65" s="1402" t="str">
        <f>_xlfn.XLOOKUP(A65,Jul_Inputs_Calc!P:P,Jul_Inputs_Calc!D:D)</f>
        <v>For each pathology service (per pathology request slip)</v>
      </c>
      <c r="C65" s="1402">
        <f>_xlfn.XLOOKUP(A65,Jul_Inputs_Calc!P:P,Jul_Inputs_Calc!F:F)</f>
        <v>90007136</v>
      </c>
      <c r="D65" s="1403">
        <f>Jul_Inputs_Calc!$H$3</f>
        <v>45474</v>
      </c>
      <c r="E65" s="1404">
        <f>_xlfn.XLOOKUP(A65,Jul_Inputs_Calc!P:P,Jul_Inputs_Calc!O:O)</f>
        <v>120.15</v>
      </c>
      <c r="F65" s="1403">
        <f>Jul_Inputs_Calc!$H$4</f>
        <v>45838</v>
      </c>
      <c r="G65" s="1525" t="e">
        <f>MATCH(C65*1,[5]Master!$F:$F,0)</f>
        <v>#N/A</v>
      </c>
      <c r="H65"/>
      <c r="I65"/>
      <c r="J65"/>
      <c r="K65"/>
      <c r="L65"/>
      <c r="M65"/>
    </row>
    <row r="66" spans="1:13" s="1422" customFormat="1" x14ac:dyDescent="0.25">
      <c r="A66" s="1401" t="s">
        <v>4627</v>
      </c>
      <c r="B66" s="1402" t="str">
        <f>_xlfn.XLOOKUP(A66,Jul_Inputs_Calc!P:P,Jul_Inputs_Calc!D:D)</f>
        <v>Non-admitted consultation occasion of service (inc. face to face and telehealth service provision) Specialty - unspecified</v>
      </c>
      <c r="C66" s="1402">
        <f>_xlfn.XLOOKUP(A66,Jul_Inputs_Calc!P:P,Jul_Inputs_Calc!F:F)</f>
        <v>90006356</v>
      </c>
      <c r="D66" s="1403">
        <f>Jul_Inputs_Calc!$H$3</f>
        <v>45474</v>
      </c>
      <c r="E66" s="1404">
        <f>_xlfn.XLOOKUP(A66,Jul_Inputs_Calc!P:P,Jul_Inputs_Calc!O:O)</f>
        <v>416.3</v>
      </c>
      <c r="F66" s="1403">
        <f>Jul_Inputs_Calc!$H$4</f>
        <v>45838</v>
      </c>
      <c r="G66" s="1525" t="e">
        <f>MATCH(C66*1,[5]Master!$F:$F,0)</f>
        <v>#N/A</v>
      </c>
      <c r="H66"/>
      <c r="I66"/>
      <c r="J66"/>
      <c r="K66"/>
      <c r="L66"/>
      <c r="M66"/>
    </row>
    <row r="67" spans="1:13" s="1422" customFormat="1" x14ac:dyDescent="0.25">
      <c r="A67" s="1401" t="s">
        <v>5424</v>
      </c>
      <c r="B67" s="1402" t="str">
        <f>_xlfn.XLOOKUP(A67,Jul_Inputs_Calc!P:P,Jul_Inputs_Calc!D:D)</f>
        <v>Proforma medical/other report (up to 3 pages) (+GST)</v>
      </c>
      <c r="C67" s="1402">
        <f>_xlfn.XLOOKUP(A67,Jul_Inputs_Calc!P:P,Jul_Inputs_Calc!F:F)</f>
        <v>90007614</v>
      </c>
      <c r="D67" s="1403">
        <f>Jul_Inputs_Calc!$H$3</f>
        <v>45474</v>
      </c>
      <c r="E67" s="1404">
        <f>_xlfn.XLOOKUP(A67,Jul_Inputs_Calc!P:P,Jul_Inputs_Calc!O:O)</f>
        <v>141.65</v>
      </c>
      <c r="F67" s="1403">
        <f>Jul_Inputs_Calc!$H$4</f>
        <v>45838</v>
      </c>
      <c r="G67" s="1525" t="e">
        <f>MATCH(C67*1,[5]Master!$F:$F,0)</f>
        <v>#N/A</v>
      </c>
      <c r="H67"/>
      <c r="I67"/>
      <c r="J67"/>
      <c r="K67"/>
      <c r="L67"/>
      <c r="M67"/>
    </row>
    <row r="68" spans="1:13" s="1422" customFormat="1" x14ac:dyDescent="0.25">
      <c r="A68" s="1401" t="s">
        <v>5425</v>
      </c>
      <c r="B68" s="1402" t="str">
        <f>_xlfn.XLOOKUP(A68,Jul_Inputs_Calc!P:P,Jul_Inputs_Calc!D:D)</f>
        <v>Proforma medical/other report (more than 3 pages) (+GST)</v>
      </c>
      <c r="C68" s="1402">
        <f>_xlfn.XLOOKUP(A68,Jul_Inputs_Calc!P:P,Jul_Inputs_Calc!F:F)</f>
        <v>90006595</v>
      </c>
      <c r="D68" s="1403">
        <f>Jul_Inputs_Calc!$H$3</f>
        <v>45474</v>
      </c>
      <c r="E68" s="1404">
        <f>_xlfn.XLOOKUP(A68,Jul_Inputs_Calc!P:P,Jul_Inputs_Calc!O:O)</f>
        <v>502.85</v>
      </c>
      <c r="F68" s="1403">
        <f>Jul_Inputs_Calc!$H$4</f>
        <v>45838</v>
      </c>
      <c r="G68" s="1525" t="e">
        <f>MATCH(C68*1,[5]Master!$F:$F,0)</f>
        <v>#N/A</v>
      </c>
      <c r="H68"/>
      <c r="I68"/>
      <c r="J68"/>
      <c r="K68"/>
      <c r="L68"/>
      <c r="M68"/>
    </row>
    <row r="69" spans="1:13" s="1422" customFormat="1" x14ac:dyDescent="0.25">
      <c r="A69" s="1401" t="s">
        <v>5429</v>
      </c>
      <c r="B69" s="1402" t="str">
        <f>_xlfn.XLOOKUP(A69,Jul_Inputs_Calc!P:P,Jul_Inputs_Calc!D:D)</f>
        <v>Photocopying charge of 20 cents per page [+GST]</v>
      </c>
      <c r="C69" s="1402">
        <f>_xlfn.XLOOKUP(A69,Jul_Inputs_Calc!P:P,Jul_Inputs_Calc!F:F)</f>
        <v>90006596</v>
      </c>
      <c r="D69" s="1403">
        <f>Jul_Inputs_Calc!$H$3</f>
        <v>45474</v>
      </c>
      <c r="E69" s="1404">
        <f>_xlfn.XLOOKUP(A69,Jul_Inputs_Calc!P:P,Jul_Inputs_Calc!O:O)</f>
        <v>0.2</v>
      </c>
      <c r="F69" s="1403">
        <f>Jul_Inputs_Calc!$H$4</f>
        <v>45838</v>
      </c>
      <c r="G69" s="1525" t="e">
        <f>MATCH(C69*1,[5]Master!$F:$F,0)</f>
        <v>#N/A</v>
      </c>
      <c r="H69"/>
      <c r="I69"/>
      <c r="J69"/>
      <c r="K69"/>
      <c r="L69"/>
      <c r="M69"/>
    </row>
    <row r="70" spans="1:13" s="1422" customFormat="1" x14ac:dyDescent="0.25">
      <c r="A70" s="1401" t="s">
        <v>5431</v>
      </c>
      <c r="B70" s="1402" t="str">
        <f>_xlfn.XLOOKUP(A70,Jul_Inputs_Calc!P:P,Jul_Inputs_Calc!D:D)</f>
        <v>Copies of X-Ray film (+GST)</v>
      </c>
      <c r="C70" s="1402">
        <f>_xlfn.XLOOKUP(A70,Jul_Inputs_Calc!P:P,Jul_Inputs_Calc!F:F)</f>
        <v>90007617</v>
      </c>
      <c r="D70" s="1403">
        <f>Jul_Inputs_Calc!$H$3</f>
        <v>45474</v>
      </c>
      <c r="E70" s="1404">
        <f>_xlfn.XLOOKUP(A70,Jul_Inputs_Calc!P:P,Jul_Inputs_Calc!O:O)</f>
        <v>27.85</v>
      </c>
      <c r="F70" s="1403">
        <f>Jul_Inputs_Calc!$H$4</f>
        <v>45838</v>
      </c>
      <c r="G70" s="1525" t="e">
        <f>MATCH(C70*1,[5]Master!$F:$F,0)</f>
        <v>#N/A</v>
      </c>
      <c r="H70"/>
      <c r="I70"/>
      <c r="J70"/>
      <c r="K70"/>
      <c r="L70"/>
      <c r="M70"/>
    </row>
    <row r="71" spans="1:13" s="1422" customFormat="1" x14ac:dyDescent="0.25">
      <c r="A71" s="1401" t="s">
        <v>5432</v>
      </c>
      <c r="B71" s="1402" t="str">
        <f>_xlfn.XLOOKUP(A71,Jul_Inputs_Calc!P:P,Jul_Inputs_Calc!D:D)</f>
        <v>Copies of Photograph (+GST)</v>
      </c>
      <c r="C71" s="1402">
        <f>_xlfn.XLOOKUP(A71,Jul_Inputs_Calc!P:P,Jul_Inputs_Calc!F:F)</f>
        <v>90006086</v>
      </c>
      <c r="D71" s="1403">
        <f>Jul_Inputs_Calc!$H$3</f>
        <v>45474</v>
      </c>
      <c r="E71" s="1404">
        <f>_xlfn.XLOOKUP(A71,Jul_Inputs_Calc!P:P,Jul_Inputs_Calc!O:O)</f>
        <v>13.3</v>
      </c>
      <c r="F71" s="1403">
        <f>Jul_Inputs_Calc!$H$4</f>
        <v>45838</v>
      </c>
      <c r="G71" s="1525" t="e">
        <f>MATCH(C71*1,[5]Master!$F:$F,0)</f>
        <v>#N/A</v>
      </c>
      <c r="H71"/>
      <c r="I71"/>
      <c r="J71"/>
      <c r="K71"/>
      <c r="L71"/>
      <c r="M71"/>
    </row>
    <row r="72" spans="1:13" s="1422" customFormat="1" x14ac:dyDescent="0.25">
      <c r="A72" s="1401" t="s">
        <v>5433</v>
      </c>
      <c r="B72" s="1402" t="str">
        <f>_xlfn.XLOOKUP(A72,Jul_Inputs_Calc!P:P,Jul_Inputs_Calc!D:D)</f>
        <v>Copies of Videotape (+GST)</v>
      </c>
      <c r="C72" s="1402">
        <f>_xlfn.XLOOKUP(A72,Jul_Inputs_Calc!P:P,Jul_Inputs_Calc!F:F)</f>
        <v>90007618</v>
      </c>
      <c r="D72" s="1403">
        <f>Jul_Inputs_Calc!$H$3</f>
        <v>45474</v>
      </c>
      <c r="E72" s="1404">
        <f>_xlfn.XLOOKUP(A72,Jul_Inputs_Calc!P:P,Jul_Inputs_Calc!O:O)</f>
        <v>33.1</v>
      </c>
      <c r="F72" s="1403">
        <f>Jul_Inputs_Calc!$H$4</f>
        <v>45838</v>
      </c>
      <c r="G72" s="1525" t="e">
        <f>MATCH(C72*1,[5]Master!$F:$F,0)</f>
        <v>#N/A</v>
      </c>
      <c r="H72"/>
      <c r="I72"/>
      <c r="J72"/>
      <c r="K72"/>
      <c r="L72"/>
      <c r="M72"/>
    </row>
    <row r="73" spans="1:13" s="1422" customFormat="1" x14ac:dyDescent="0.25">
      <c r="A73" s="1401" t="s">
        <v>5436</v>
      </c>
      <c r="B73" s="1402" t="str">
        <f>_xlfn.XLOOKUP(A73,Jul_Inputs_Calc!P:P,Jul_Inputs_Calc!D:D)</f>
        <v>Medical Imaging on CD/digital/electronic media (initial study) (+GST)</v>
      </c>
      <c r="C73" s="1402">
        <f>_xlfn.XLOOKUP(A73,Jul_Inputs_Calc!P:P,Jul_Inputs_Calc!F:F)</f>
        <v>90005831</v>
      </c>
      <c r="D73" s="1403">
        <f>Jul_Inputs_Calc!$H$3</f>
        <v>45474</v>
      </c>
      <c r="E73" s="1404">
        <f>_xlfn.XLOOKUP(A73,Jul_Inputs_Calc!P:P,Jul_Inputs_Calc!O:O)</f>
        <v>132.35</v>
      </c>
      <c r="F73" s="1403">
        <f>Jul_Inputs_Calc!$H$4</f>
        <v>45838</v>
      </c>
      <c r="G73" s="1525" t="e">
        <f>MATCH(C73*1,[5]Master!$F:$F,0)</f>
        <v>#N/A</v>
      </c>
      <c r="H73"/>
      <c r="I73"/>
      <c r="J73"/>
      <c r="K73"/>
      <c r="L73"/>
      <c r="M73"/>
    </row>
    <row r="74" spans="1:13" s="1422" customFormat="1" x14ac:dyDescent="0.25">
      <c r="A74" s="1401" t="s">
        <v>5438</v>
      </c>
      <c r="B74" s="1402" t="str">
        <f>_xlfn.XLOOKUP(A74,Jul_Inputs_Calc!P:P,Jul_Inputs_Calc!D:D)</f>
        <v>Application Fee - Medical and Other records (+GST)</v>
      </c>
      <c r="C74" s="1402">
        <f>_xlfn.XLOOKUP(A74,Jul_Inputs_Calc!P:P,Jul_Inputs_Calc!F:F)</f>
        <v>90007484</v>
      </c>
      <c r="D74" s="1403">
        <f>Jul_Inputs_Calc!$H$3</f>
        <v>45474</v>
      </c>
      <c r="E74" s="1404">
        <f>_xlfn.XLOOKUP(A74,Jul_Inputs_Calc!P:P,Jul_Inputs_Calc!O:O)</f>
        <v>78.400000000000006</v>
      </c>
      <c r="F74" s="1403">
        <f>Jul_Inputs_Calc!$H$4</f>
        <v>45838</v>
      </c>
      <c r="G74" s="1525" t="e">
        <f>MATCH(C74*1,[5]Master!$F:$F,0)</f>
        <v>#N/A</v>
      </c>
      <c r="H74"/>
      <c r="I74"/>
      <c r="J74"/>
      <c r="K74"/>
      <c r="L74"/>
      <c r="M74"/>
    </row>
    <row r="75" spans="1:13" s="1422" customFormat="1" x14ac:dyDescent="0.25">
      <c r="A75" s="1401" t="s">
        <v>5439</v>
      </c>
      <c r="B75" s="1402" t="str">
        <f>_xlfn.XLOOKUP(A75,Jul_Inputs_Calc!P:P,Jul_Inputs_Calc!D:D)</f>
        <v>Photocopying charge of 50 cents per page [+GST]</v>
      </c>
      <c r="C75" s="1402">
        <f>_xlfn.XLOOKUP(A75,Jul_Inputs_Calc!P:P,Jul_Inputs_Calc!F:F)</f>
        <v>90006530</v>
      </c>
      <c r="D75" s="1403">
        <f>Jul_Inputs_Calc!$H$3</f>
        <v>45474</v>
      </c>
      <c r="E75" s="1404">
        <f>_xlfn.XLOOKUP(A75,Jul_Inputs_Calc!P:P,Jul_Inputs_Calc!O:O)</f>
        <v>0.5</v>
      </c>
      <c r="F75" s="1403">
        <f>Jul_Inputs_Calc!$H$4</f>
        <v>45838</v>
      </c>
      <c r="G75" s="1525" t="e">
        <f>MATCH(C75*1,[5]Master!$F:$F,0)</f>
        <v>#N/A</v>
      </c>
      <c r="H75"/>
      <c r="I75"/>
      <c r="J75"/>
      <c r="K75"/>
      <c r="L75"/>
      <c r="M75"/>
    </row>
    <row r="76" spans="1:13" s="1422" customFormat="1" x14ac:dyDescent="0.25">
      <c r="A76" s="1401" t="s">
        <v>4385</v>
      </c>
      <c r="B76" s="1402" t="str">
        <f>_xlfn.XLOOKUP(A76,Jul_Inputs_Calc!P:P,Jul_Inputs_Calc!D:D)</f>
        <v xml:space="preserve">Gen Public Eligible Defence General </v>
      </c>
      <c r="C76" s="1402">
        <f>_xlfn.XLOOKUP(A76,Jul_Inputs_Calc!P:P,Jul_Inputs_Calc!F:F)</f>
        <v>90008196</v>
      </c>
      <c r="D76" s="1403">
        <f>Jul_Inputs_Calc!$H$3</f>
        <v>45474</v>
      </c>
      <c r="E76" s="1404">
        <f>_xlfn.XLOOKUP(A76,Jul_Inputs_Calc!P:P,Jul_Inputs_Calc!O:O)</f>
        <v>2510.5500000000002</v>
      </c>
      <c r="F76" s="1403">
        <f>Jul_Inputs_Calc!$H$4</f>
        <v>45838</v>
      </c>
      <c r="G76" s="1525" t="e">
        <f>MATCH(C76*1,[5]Master!$F:$F,0)</f>
        <v>#N/A</v>
      </c>
      <c r="H76"/>
      <c r="I76"/>
      <c r="J76"/>
      <c r="K76"/>
      <c r="L76"/>
      <c r="M76"/>
    </row>
    <row r="77" spans="1:13" s="1422" customFormat="1" x14ac:dyDescent="0.25">
      <c r="A77" s="1401" t="s">
        <v>4386</v>
      </c>
      <c r="B77" s="1402" t="str">
        <f>_xlfn.XLOOKUP(A77,Jul_Inputs_Calc!P:P,Jul_Inputs_Calc!D:D)</f>
        <v>Gen Public Eligible Defence General SD</v>
      </c>
      <c r="C77" s="1402">
        <f>_xlfn.XLOOKUP(A77,Jul_Inputs_Calc!P:P,Jul_Inputs_Calc!F:F)</f>
        <v>90008308</v>
      </c>
      <c r="D77" s="1403">
        <f>Jul_Inputs_Calc!$H$3</f>
        <v>45474</v>
      </c>
      <c r="E77" s="1404">
        <f>_xlfn.XLOOKUP(A77,Jul_Inputs_Calc!P:P,Jul_Inputs_Calc!O:O)</f>
        <v>2121.5500000000002</v>
      </c>
      <c r="F77" s="1403">
        <f>Jul_Inputs_Calc!$H$4</f>
        <v>45838</v>
      </c>
      <c r="G77" s="1525" t="e">
        <f>MATCH(C77*1,[5]Master!$F:$F,0)</f>
        <v>#N/A</v>
      </c>
      <c r="H77"/>
      <c r="I77"/>
      <c r="J77"/>
      <c r="K77"/>
      <c r="L77"/>
      <c r="M77"/>
    </row>
    <row r="78" spans="1:13" s="1422" customFormat="1" x14ac:dyDescent="0.25">
      <c r="A78" s="1401" t="s">
        <v>4387</v>
      </c>
      <c r="B78" s="1402" t="str">
        <f>_xlfn.XLOOKUP(A78,Jul_Inputs_Calc!P:P,Jul_Inputs_Calc!D:D)</f>
        <v>Gen Public Eligible Defence Coronary Care</v>
      </c>
      <c r="C78" s="1402">
        <f>_xlfn.XLOOKUP(A78,Jul_Inputs_Calc!P:P,Jul_Inputs_Calc!F:F)</f>
        <v>90008409</v>
      </c>
      <c r="D78" s="1403">
        <f>Jul_Inputs_Calc!$H$3</f>
        <v>45474</v>
      </c>
      <c r="E78" s="1404">
        <f>_xlfn.XLOOKUP(A78,Jul_Inputs_Calc!P:P,Jul_Inputs_Calc!O:O)</f>
        <v>4228.6000000000004</v>
      </c>
      <c r="F78" s="1403">
        <f>Jul_Inputs_Calc!$H$4</f>
        <v>45838</v>
      </c>
      <c r="G78" s="1525" t="e">
        <f>MATCH(C78*1,[5]Master!$F:$F,0)</f>
        <v>#N/A</v>
      </c>
      <c r="H78"/>
      <c r="I78"/>
      <c r="J78"/>
      <c r="K78"/>
      <c r="L78"/>
      <c r="M78"/>
    </row>
    <row r="79" spans="1:13" s="1422" customFormat="1" x14ac:dyDescent="0.25">
      <c r="A79" s="1401" t="s">
        <v>4388</v>
      </c>
      <c r="B79" s="1402" t="str">
        <f>_xlfn.XLOOKUP(A79,Jul_Inputs_Calc!P:P,Jul_Inputs_Calc!D:D)</f>
        <v>Gen Public Eligible Defence Coronary Care SD</v>
      </c>
      <c r="C79" s="1402">
        <f>_xlfn.XLOOKUP(A79,Jul_Inputs_Calc!P:P,Jul_Inputs_Calc!F:F)</f>
        <v>90008421</v>
      </c>
      <c r="D79" s="1403">
        <f>Jul_Inputs_Calc!$H$3</f>
        <v>45474</v>
      </c>
      <c r="E79" s="1404">
        <f>_xlfn.XLOOKUP(A79,Jul_Inputs_Calc!P:P,Jul_Inputs_Calc!O:O)</f>
        <v>3985.9</v>
      </c>
      <c r="F79" s="1403">
        <f>Jul_Inputs_Calc!$H$4</f>
        <v>45838</v>
      </c>
      <c r="G79" s="1525" t="e">
        <f>MATCH(C79*1,[5]Master!$F:$F,0)</f>
        <v>#N/A</v>
      </c>
      <c r="H79"/>
      <c r="I79"/>
      <c r="J79"/>
      <c r="K79"/>
      <c r="L79"/>
      <c r="M79"/>
    </row>
    <row r="80" spans="1:13" s="1422" customFormat="1" x14ac:dyDescent="0.25">
      <c r="A80" s="1401" t="s">
        <v>4389</v>
      </c>
      <c r="B80" s="1402" t="str">
        <f>_xlfn.XLOOKUP(A80,Jul_Inputs_Calc!P:P,Jul_Inputs_Calc!D:D)</f>
        <v xml:space="preserve">Gen Public Eligible Defence Intensive Care Unit </v>
      </c>
      <c r="C80" s="1402">
        <f>_xlfn.XLOOKUP(A80,Jul_Inputs_Calc!P:P,Jul_Inputs_Calc!F:F)</f>
        <v>90008433</v>
      </c>
      <c r="D80" s="1403">
        <f>Jul_Inputs_Calc!$H$3</f>
        <v>45474</v>
      </c>
      <c r="E80" s="1404">
        <f>_xlfn.XLOOKUP(A80,Jul_Inputs_Calc!P:P,Jul_Inputs_Calc!O:O)</f>
        <v>6321.1</v>
      </c>
      <c r="F80" s="1403">
        <f>Jul_Inputs_Calc!$H$4</f>
        <v>45838</v>
      </c>
      <c r="G80" s="1525" t="e">
        <f>MATCH(C80*1,[5]Master!$F:$F,0)</f>
        <v>#N/A</v>
      </c>
      <c r="H80"/>
      <c r="I80"/>
      <c r="J80"/>
      <c r="K80"/>
      <c r="L80"/>
      <c r="M80"/>
    </row>
    <row r="81" spans="1:13" s="1422" customFormat="1" x14ac:dyDescent="0.25">
      <c r="A81" s="1401" t="s">
        <v>4390</v>
      </c>
      <c r="B81" s="1402" t="str">
        <f>_xlfn.XLOOKUP(A81,Jul_Inputs_Calc!P:P,Jul_Inputs_Calc!D:D)</f>
        <v>Gen Public Eligible Defence  Intensive Care Unit SD</v>
      </c>
      <c r="C81" s="1402">
        <f>_xlfn.XLOOKUP(A81,Jul_Inputs_Calc!P:P,Jul_Inputs_Calc!F:F)</f>
        <v>90008445</v>
      </c>
      <c r="D81" s="1403">
        <f>Jul_Inputs_Calc!$H$3</f>
        <v>45474</v>
      </c>
      <c r="E81" s="1404">
        <f>_xlfn.XLOOKUP(A81,Jul_Inputs_Calc!P:P,Jul_Inputs_Calc!O:O)</f>
        <v>5885.75</v>
      </c>
      <c r="F81" s="1403">
        <f>Jul_Inputs_Calc!$H$4</f>
        <v>45838</v>
      </c>
      <c r="G81" s="1525" t="e">
        <f>MATCH(C81*1,[5]Master!$F:$F,0)</f>
        <v>#N/A</v>
      </c>
      <c r="H81"/>
      <c r="I81"/>
      <c r="J81"/>
      <c r="K81"/>
      <c r="L81"/>
      <c r="M81"/>
    </row>
    <row r="82" spans="1:13" s="1422" customFormat="1" x14ac:dyDescent="0.25">
      <c r="A82" s="1401" t="s">
        <v>4391</v>
      </c>
      <c r="B82" s="1402" t="str">
        <f>_xlfn.XLOOKUP(A82,Jul_Inputs_Calc!P:P,Jul_Inputs_Calc!D:D)</f>
        <v>Gen Public Eligible Defence Rehabilitation</v>
      </c>
      <c r="C82" s="1402">
        <f>_xlfn.XLOOKUP(A82,Jul_Inputs_Calc!P:P,Jul_Inputs_Calc!F:F)</f>
        <v>90008457</v>
      </c>
      <c r="D82" s="1403">
        <f>Jul_Inputs_Calc!$H$3</f>
        <v>45474</v>
      </c>
      <c r="E82" s="1404">
        <f>_xlfn.XLOOKUP(A82,Jul_Inputs_Calc!P:P,Jul_Inputs_Calc!O:O)</f>
        <v>1319.15</v>
      </c>
      <c r="F82" s="1403">
        <f>Jul_Inputs_Calc!$H$4</f>
        <v>45838</v>
      </c>
      <c r="G82" s="1525" t="e">
        <f>MATCH(C82*1,[5]Master!$F:$F,0)</f>
        <v>#N/A</v>
      </c>
      <c r="H82"/>
      <c r="I82"/>
      <c r="J82"/>
      <c r="K82"/>
      <c r="L82"/>
      <c r="M82"/>
    </row>
    <row r="83" spans="1:13" s="1422" customFormat="1" x14ac:dyDescent="0.25">
      <c r="A83" s="1401" t="s">
        <v>4392</v>
      </c>
      <c r="B83" s="1402" t="str">
        <f>_xlfn.XLOOKUP(A83,Jul_Inputs_Calc!P:P,Jul_Inputs_Calc!D:D)</f>
        <v>Gen Public Eligible Defence Rehabilitation SD</v>
      </c>
      <c r="C83" s="1402">
        <f>_xlfn.XLOOKUP(A83,Jul_Inputs_Calc!P:P,Jul_Inputs_Calc!F:F)</f>
        <v>90008104</v>
      </c>
      <c r="D83" s="1403">
        <f>Jul_Inputs_Calc!$H$3</f>
        <v>45474</v>
      </c>
      <c r="E83" s="1404">
        <f>_xlfn.XLOOKUP(A83,Jul_Inputs_Calc!P:P,Jul_Inputs_Calc!O:O)</f>
        <v>1143.8500000000001</v>
      </c>
      <c r="F83" s="1403">
        <f>Jul_Inputs_Calc!$H$4</f>
        <v>45838</v>
      </c>
      <c r="G83" s="1525" t="e">
        <f>MATCH(C83*1,[5]Master!$F:$F,0)</f>
        <v>#N/A</v>
      </c>
      <c r="H83"/>
      <c r="I83"/>
      <c r="J83"/>
      <c r="K83"/>
      <c r="L83"/>
      <c r="M83"/>
    </row>
    <row r="84" spans="1:13" s="1422" customFormat="1" x14ac:dyDescent="0.25">
      <c r="A84" s="1401" t="s">
        <v>4393</v>
      </c>
      <c r="B84" s="1402" t="str">
        <f>_xlfn.XLOOKUP(A84,Jul_Inputs_Calc!P:P,Jul_Inputs_Calc!D:D)</f>
        <v>Gen Public Eligible Defence Burns</v>
      </c>
      <c r="C84" s="1402">
        <f>_xlfn.XLOOKUP(A84,Jul_Inputs_Calc!P:P,Jul_Inputs_Calc!F:F)</f>
        <v>90008097</v>
      </c>
      <c r="D84" s="1403">
        <f>Jul_Inputs_Calc!$H$3</f>
        <v>45474</v>
      </c>
      <c r="E84" s="1404">
        <f>_xlfn.XLOOKUP(A84,Jul_Inputs_Calc!P:P,Jul_Inputs_Calc!O:O)</f>
        <v>4339.55</v>
      </c>
      <c r="F84" s="1403">
        <f>Jul_Inputs_Calc!$H$4</f>
        <v>45838</v>
      </c>
      <c r="G84" s="1525" t="e">
        <f>MATCH(C84*1,[5]Master!$F:$F,0)</f>
        <v>#N/A</v>
      </c>
      <c r="H84"/>
      <c r="I84"/>
      <c r="J84"/>
      <c r="K84"/>
      <c r="L84"/>
      <c r="M84"/>
    </row>
    <row r="85" spans="1:13" s="1422" customFormat="1" x14ac:dyDescent="0.25">
      <c r="A85" s="1401" t="s">
        <v>4394</v>
      </c>
      <c r="B85" s="1402" t="str">
        <f>_xlfn.XLOOKUP(A85,Jul_Inputs_Calc!P:P,Jul_Inputs_Calc!D:D)</f>
        <v>Gen Public Eligible Defence Burns SD</v>
      </c>
      <c r="C85" s="1402">
        <f>_xlfn.XLOOKUP(A85,Jul_Inputs_Calc!P:P,Jul_Inputs_Calc!F:F)</f>
        <v>90008109</v>
      </c>
      <c r="D85" s="1403">
        <f>Jul_Inputs_Calc!$H$3</f>
        <v>45474</v>
      </c>
      <c r="E85" s="1404">
        <f>_xlfn.XLOOKUP(A85,Jul_Inputs_Calc!P:P,Jul_Inputs_Calc!O:O)</f>
        <v>3985.9</v>
      </c>
      <c r="F85" s="1403">
        <f>Jul_Inputs_Calc!$H$4</f>
        <v>45838</v>
      </c>
      <c r="G85" s="1525" t="e">
        <f>MATCH(C85*1,[5]Master!$F:$F,0)</f>
        <v>#N/A</v>
      </c>
      <c r="H85"/>
      <c r="I85"/>
      <c r="J85"/>
      <c r="K85"/>
      <c r="L85"/>
      <c r="M85"/>
    </row>
    <row r="86" spans="1:13" s="1422" customFormat="1" x14ac:dyDescent="0.25">
      <c r="A86" s="1401" t="s">
        <v>4395</v>
      </c>
      <c r="B86" s="1402" t="str">
        <f>_xlfn.XLOOKUP(A86,Jul_Inputs_Calc!P:P,Jul_Inputs_Calc!D:D)</f>
        <v>Gen Public Eligible Defence Hospital in the Home</v>
      </c>
      <c r="C86" s="1402">
        <f>_xlfn.XLOOKUP(A86,Jul_Inputs_Calc!P:P,Jul_Inputs_Calc!F:F)</f>
        <v>90008121</v>
      </c>
      <c r="D86" s="1403">
        <f>Jul_Inputs_Calc!$H$3</f>
        <v>45474</v>
      </c>
      <c r="E86" s="1404">
        <f>_xlfn.XLOOKUP(A86,Jul_Inputs_Calc!P:P,Jul_Inputs_Calc!O:O)</f>
        <v>2133.75</v>
      </c>
      <c r="F86" s="1403">
        <f>Jul_Inputs_Calc!$H$4</f>
        <v>45838</v>
      </c>
      <c r="G86" s="1525" t="e">
        <f>MATCH(C86*1,[5]Master!$F:$F,0)</f>
        <v>#N/A</v>
      </c>
      <c r="H86"/>
      <c r="I86"/>
      <c r="J86"/>
      <c r="K86"/>
      <c r="L86"/>
      <c r="M86"/>
    </row>
    <row r="87" spans="1:13" s="1422" customFormat="1" x14ac:dyDescent="0.25">
      <c r="A87" s="1401" t="s">
        <v>4396</v>
      </c>
      <c r="B87" s="1402" t="str">
        <f>_xlfn.XLOOKUP(A87,Jul_Inputs_Calc!P:P,Jul_Inputs_Calc!D:D)</f>
        <v>Gen Public Eligible Defence  Hospital in the Home SD</v>
      </c>
      <c r="C87" s="1402">
        <f>_xlfn.XLOOKUP(A87,Jul_Inputs_Calc!P:P,Jul_Inputs_Calc!F:F)</f>
        <v>90008475</v>
      </c>
      <c r="D87" s="1403">
        <f>Jul_Inputs_Calc!$H$3</f>
        <v>45474</v>
      </c>
      <c r="E87" s="1404">
        <f>_xlfn.XLOOKUP(A87,Jul_Inputs_Calc!P:P,Jul_Inputs_Calc!O:O)</f>
        <v>2133.75</v>
      </c>
      <c r="F87" s="1403">
        <f>Jul_Inputs_Calc!$H$4</f>
        <v>45838</v>
      </c>
      <c r="G87" s="1525" t="e">
        <f>MATCH(C87*1,[5]Master!$F:$F,0)</f>
        <v>#N/A</v>
      </c>
      <c r="H87"/>
      <c r="I87"/>
      <c r="J87"/>
      <c r="K87"/>
      <c r="L87"/>
      <c r="M87"/>
    </row>
    <row r="88" spans="1:13" s="1422" customFormat="1" x14ac:dyDescent="0.25">
      <c r="A88" s="1401" t="s">
        <v>4397</v>
      </c>
      <c r="B88" s="1402" t="str">
        <f>_xlfn.XLOOKUP(A88,Jul_Inputs_Calc!P:P,Jul_Inputs_Calc!D:D)</f>
        <v>Gen Public Eligible Defence Long Stay</v>
      </c>
      <c r="C88" s="1402">
        <f>_xlfn.XLOOKUP(A88,Jul_Inputs_Calc!P:P,Jul_Inputs_Calc!F:F)</f>
        <v>90008397</v>
      </c>
      <c r="D88" s="1403">
        <f>Jul_Inputs_Calc!$H$3</f>
        <v>45474</v>
      </c>
      <c r="E88" s="1404">
        <f>_xlfn.XLOOKUP(A88,Jul_Inputs_Calc!P:P,Jul_Inputs_Calc!O:O)</f>
        <v>1247.1000000000001</v>
      </c>
      <c r="F88" s="1403">
        <f>Jul_Inputs_Calc!$H$4</f>
        <v>45838</v>
      </c>
      <c r="G88" s="1525" t="e">
        <f>MATCH(C88*1,[5]Master!$F:$F,0)</f>
        <v>#N/A</v>
      </c>
      <c r="H88"/>
      <c r="I88"/>
      <c r="J88"/>
      <c r="K88"/>
      <c r="L88"/>
      <c r="M88"/>
    </row>
    <row r="89" spans="1:13" s="1422" customFormat="1" x14ac:dyDescent="0.25">
      <c r="A89" s="1401" t="s">
        <v>4720</v>
      </c>
      <c r="B89" s="1402" t="str">
        <f>_xlfn.XLOOKUP(A89,Jul_Inputs_Calc!P:P,Jul_Inputs_Calc!D:D)</f>
        <v>Gen Private Day Band 1A - SD</v>
      </c>
      <c r="C89" s="1402">
        <f>_xlfn.XLOOKUP(A89,Jul_Inputs_Calc!P:P,Jul_Inputs_Calc!F:F)</f>
        <v>90007138</v>
      </c>
      <c r="D89" s="1403">
        <f>Jul_Inputs_Calc!$H$3</f>
        <v>45474</v>
      </c>
      <c r="E89" s="1404">
        <f>_xlfn.XLOOKUP(A89,Jul_Inputs_Calc!P:P,Jul_Inputs_Calc!O:O)</f>
        <v>322</v>
      </c>
      <c r="F89" s="1403">
        <f>Jul_Inputs_Calc!$H$4</f>
        <v>45838</v>
      </c>
      <c r="G89" s="1525" t="e">
        <f>MATCH(C89*1,[5]Master!$F:$F,0)</f>
        <v>#N/A</v>
      </c>
      <c r="H89"/>
      <c r="I89"/>
      <c r="J89"/>
      <c r="K89"/>
      <c r="L89"/>
      <c r="M89"/>
    </row>
    <row r="90" spans="1:13" s="1422" customFormat="1" x14ac:dyDescent="0.25">
      <c r="A90" s="1401" t="s">
        <v>4721</v>
      </c>
      <c r="B90" s="1402" t="str">
        <f>_xlfn.XLOOKUP(A90,Jul_Inputs_Calc!P:P,Jul_Inputs_Calc!D:D)</f>
        <v xml:space="preserve">Gen Private Day Band 1B </v>
      </c>
      <c r="C90" s="1402">
        <f>_xlfn.XLOOKUP(A90,Jul_Inputs_Calc!P:P,Jul_Inputs_Calc!F:F)</f>
        <v>90006357</v>
      </c>
      <c r="D90" s="1403">
        <f>Jul_Inputs_Calc!$H$3</f>
        <v>45474</v>
      </c>
      <c r="E90" s="1404">
        <f>_xlfn.XLOOKUP(A90,Jul_Inputs_Calc!P:P,Jul_Inputs_Calc!O:O)</f>
        <v>322</v>
      </c>
      <c r="F90" s="1403">
        <f>Jul_Inputs_Calc!$H$4</f>
        <v>45838</v>
      </c>
      <c r="G90" s="1525" t="e">
        <f>MATCH(C90*1,[5]Master!$F:$F,0)</f>
        <v>#N/A</v>
      </c>
      <c r="H90"/>
      <c r="I90"/>
      <c r="J90"/>
      <c r="K90"/>
      <c r="L90"/>
      <c r="M90"/>
    </row>
    <row r="91" spans="1:13" s="1422" customFormat="1" x14ac:dyDescent="0.25">
      <c r="A91" s="1401" t="s">
        <v>4722</v>
      </c>
      <c r="B91" s="1402" t="str">
        <f>_xlfn.XLOOKUP(A91,Jul_Inputs_Calc!P:P,Jul_Inputs_Calc!D:D)</f>
        <v>Gen Private Day Band 1B - SD</v>
      </c>
      <c r="C91" s="1402">
        <f>_xlfn.XLOOKUP(A91,Jul_Inputs_Calc!P:P,Jul_Inputs_Calc!F:F)</f>
        <v>90007139</v>
      </c>
      <c r="D91" s="1403">
        <f>Jul_Inputs_Calc!$H$3</f>
        <v>45474</v>
      </c>
      <c r="E91" s="1404">
        <f>_xlfn.XLOOKUP(A91,Jul_Inputs_Calc!P:P,Jul_Inputs_Calc!O:O)</f>
        <v>322</v>
      </c>
      <c r="F91" s="1403">
        <f>Jul_Inputs_Calc!$H$4</f>
        <v>45838</v>
      </c>
      <c r="G91" s="1525" t="e">
        <f>MATCH(C91*1,[5]Master!$F:$F,0)</f>
        <v>#N/A</v>
      </c>
      <c r="H91"/>
      <c r="I91"/>
      <c r="J91"/>
      <c r="K91"/>
      <c r="L91"/>
      <c r="M91"/>
    </row>
    <row r="92" spans="1:13" s="1422" customFormat="1" x14ac:dyDescent="0.25">
      <c r="A92" s="1401" t="s">
        <v>4729</v>
      </c>
      <c r="B92" s="1402" t="str">
        <f>_xlfn.XLOOKUP(A92,Jul_Inputs_Calc!P:P,Jul_Inputs_Calc!D:D)</f>
        <v>Gen Shared Eligible - SD</v>
      </c>
      <c r="C92" s="1402">
        <f>_xlfn.XLOOKUP(A92,Jul_Inputs_Calc!P:P,Jul_Inputs_Calc!F:F)</f>
        <v>90005967</v>
      </c>
      <c r="D92" s="1403">
        <f>Jul_Inputs_Calc!$H$3</f>
        <v>45474</v>
      </c>
      <c r="E92" s="1404">
        <f>_xlfn.XLOOKUP(A92,Jul_Inputs_Calc!P:P,Jul_Inputs_Calc!O:O)</f>
        <v>322</v>
      </c>
      <c r="F92" s="1403">
        <f>Jul_Inputs_Calc!$H$4</f>
        <v>45838</v>
      </c>
      <c r="G92" s="1525" t="e">
        <f>MATCH(C92*1,[5]Master!$F:$F,0)</f>
        <v>#N/A</v>
      </c>
      <c r="H92"/>
      <c r="I92"/>
      <c r="J92"/>
      <c r="K92"/>
      <c r="L92"/>
      <c r="M92"/>
    </row>
    <row r="93" spans="1:13" s="1422" customFormat="1" x14ac:dyDescent="0.25">
      <c r="A93" s="1401" t="s">
        <v>4730</v>
      </c>
      <c r="B93" s="1402" t="str">
        <f>_xlfn.XLOOKUP(A93,Jul_Inputs_Calc!P:P,Jul_Inputs_Calc!D:D)</f>
        <v xml:space="preserve">Gen Shared Day Band 1A </v>
      </c>
      <c r="C93" s="1402">
        <f>_xlfn.XLOOKUP(A93,Jul_Inputs_Calc!P:P,Jul_Inputs_Calc!F:F)</f>
        <v>90007142</v>
      </c>
      <c r="D93" s="1403">
        <f>Jul_Inputs_Calc!$H$3</f>
        <v>45474</v>
      </c>
      <c r="E93" s="1404">
        <f>_xlfn.XLOOKUP(A93,Jul_Inputs_Calc!P:P,Jul_Inputs_Calc!O:O)</f>
        <v>322</v>
      </c>
      <c r="F93" s="1403">
        <f>Jul_Inputs_Calc!$H$4</f>
        <v>45838</v>
      </c>
      <c r="G93" s="1525" t="e">
        <f>MATCH(C93*1,[5]Master!$F:$F,0)</f>
        <v>#N/A</v>
      </c>
      <c r="H93"/>
      <c r="I93"/>
      <c r="J93"/>
      <c r="K93"/>
      <c r="L93"/>
      <c r="M93"/>
    </row>
    <row r="94" spans="1:13" s="1422" customFormat="1" x14ac:dyDescent="0.25">
      <c r="A94" s="1401" t="s">
        <v>4731</v>
      </c>
      <c r="B94" s="1402" t="str">
        <f>_xlfn.XLOOKUP(A94,Jul_Inputs_Calc!P:P,Jul_Inputs_Calc!D:D)</f>
        <v>Gen Shared Day Band 1A - SD</v>
      </c>
      <c r="C94" s="1402">
        <f>_xlfn.XLOOKUP(A94,Jul_Inputs_Calc!P:P,Jul_Inputs_Calc!F:F)</f>
        <v>90006359</v>
      </c>
      <c r="D94" s="1403">
        <f>Jul_Inputs_Calc!$H$3</f>
        <v>45474</v>
      </c>
      <c r="E94" s="1404">
        <f>_xlfn.XLOOKUP(A94,Jul_Inputs_Calc!P:P,Jul_Inputs_Calc!O:O)</f>
        <v>322</v>
      </c>
      <c r="F94" s="1403">
        <f>Jul_Inputs_Calc!$H$4</f>
        <v>45838</v>
      </c>
      <c r="G94" s="1525" t="e">
        <f>MATCH(C94*1,[5]Master!$F:$F,0)</f>
        <v>#N/A</v>
      </c>
      <c r="H94"/>
      <c r="I94"/>
      <c r="J94"/>
      <c r="K94"/>
      <c r="L94"/>
      <c r="M94"/>
    </row>
    <row r="95" spans="1:13" s="1422" customFormat="1" x14ac:dyDescent="0.25">
      <c r="A95" s="1401" t="s">
        <v>4732</v>
      </c>
      <c r="B95" s="1402" t="str">
        <f>_xlfn.XLOOKUP(A95,Jul_Inputs_Calc!P:P,Jul_Inputs_Calc!D:D)</f>
        <v xml:space="preserve">Gen Shared Day Band 1B </v>
      </c>
      <c r="C95" s="1402">
        <f>_xlfn.XLOOKUP(A95,Jul_Inputs_Calc!P:P,Jul_Inputs_Calc!F:F)</f>
        <v>90007143</v>
      </c>
      <c r="D95" s="1403">
        <f>Jul_Inputs_Calc!$H$3</f>
        <v>45474</v>
      </c>
      <c r="E95" s="1404">
        <f>_xlfn.XLOOKUP(A95,Jul_Inputs_Calc!P:P,Jul_Inputs_Calc!O:O)</f>
        <v>322</v>
      </c>
      <c r="F95" s="1403">
        <f>Jul_Inputs_Calc!$H$4</f>
        <v>45838</v>
      </c>
      <c r="G95" s="1525" t="e">
        <f>MATCH(C95*1,[5]Master!$F:$F,0)</f>
        <v>#N/A</v>
      </c>
      <c r="H95"/>
      <c r="I95"/>
      <c r="J95"/>
      <c r="K95"/>
      <c r="L95"/>
      <c r="M95"/>
    </row>
    <row r="96" spans="1:13" s="1422" customFormat="1" x14ac:dyDescent="0.25">
      <c r="A96" s="1401" t="s">
        <v>4733</v>
      </c>
      <c r="B96" s="1402" t="str">
        <f>_xlfn.XLOOKUP(A96,Jul_Inputs_Calc!P:P,Jul_Inputs_Calc!D:D)</f>
        <v>Gen Shared Day Band 1B - SD</v>
      </c>
      <c r="C96" s="1402">
        <f>_xlfn.XLOOKUP(A96,Jul_Inputs_Calc!P:P,Jul_Inputs_Calc!F:F)</f>
        <v>90005600</v>
      </c>
      <c r="D96" s="1403">
        <f>Jul_Inputs_Calc!$H$3</f>
        <v>45474</v>
      </c>
      <c r="E96" s="1404">
        <f>_xlfn.XLOOKUP(A96,Jul_Inputs_Calc!P:P,Jul_Inputs_Calc!O:O)</f>
        <v>322</v>
      </c>
      <c r="F96" s="1403">
        <f>Jul_Inputs_Calc!$H$4</f>
        <v>45838</v>
      </c>
      <c r="G96" s="1525" t="e">
        <f>MATCH(C96*1,[5]Master!$F:$F,0)</f>
        <v>#N/A</v>
      </c>
      <c r="H96"/>
      <c r="I96"/>
      <c r="J96"/>
      <c r="K96"/>
      <c r="L96"/>
      <c r="M96"/>
    </row>
    <row r="97" spans="1:13" s="1422" customFormat="1" x14ac:dyDescent="0.25">
      <c r="A97" s="1401" t="s">
        <v>4734</v>
      </c>
      <c r="B97" s="1402" t="str">
        <f>_xlfn.XLOOKUP(A97,Jul_Inputs_Calc!P:P,Jul_Inputs_Calc!D:D)</f>
        <v xml:space="preserve">Gen Shared Day Band 2 </v>
      </c>
      <c r="C97" s="1402">
        <f>_xlfn.XLOOKUP(A97,Jul_Inputs_Calc!P:P,Jul_Inputs_Calc!F:F)</f>
        <v>90007640</v>
      </c>
      <c r="D97" s="1403">
        <f>Jul_Inputs_Calc!$H$3</f>
        <v>45474</v>
      </c>
      <c r="E97" s="1404">
        <f>_xlfn.XLOOKUP(A97,Jul_Inputs_Calc!P:P,Jul_Inputs_Calc!O:O)</f>
        <v>365</v>
      </c>
      <c r="F97" s="1403">
        <f>Jul_Inputs_Calc!$H$4</f>
        <v>45838</v>
      </c>
      <c r="G97" s="1525" t="e">
        <f>MATCH(C97*1,[5]Master!$F:$F,0)</f>
        <v>#N/A</v>
      </c>
      <c r="H97"/>
      <c r="I97"/>
      <c r="J97"/>
      <c r="K97"/>
      <c r="L97"/>
      <c r="M97"/>
    </row>
    <row r="98" spans="1:13" s="1422" customFormat="1" x14ac:dyDescent="0.25">
      <c r="A98" s="1401" t="s">
        <v>4735</v>
      </c>
      <c r="B98" s="1402" t="str">
        <f>_xlfn.XLOOKUP(A98,Jul_Inputs_Calc!P:P,Jul_Inputs_Calc!D:D)</f>
        <v>Gen Shared Day Band 2 - SD</v>
      </c>
      <c r="C98" s="1402">
        <f>_xlfn.XLOOKUP(A98,Jul_Inputs_Calc!P:P,Jul_Inputs_Calc!F:F)</f>
        <v>90007144</v>
      </c>
      <c r="D98" s="1403">
        <f>Jul_Inputs_Calc!$H$3</f>
        <v>45474</v>
      </c>
      <c r="E98" s="1404">
        <f>_xlfn.XLOOKUP(A98,Jul_Inputs_Calc!P:P,Jul_Inputs_Calc!O:O)</f>
        <v>365</v>
      </c>
      <c r="F98" s="1403">
        <f>Jul_Inputs_Calc!$H$4</f>
        <v>45838</v>
      </c>
      <c r="G98" s="1525" t="e">
        <f>MATCH(C98*1,[5]Master!$F:$F,0)</f>
        <v>#N/A</v>
      </c>
      <c r="H98"/>
      <c r="I98"/>
      <c r="J98"/>
      <c r="K98"/>
      <c r="L98"/>
      <c r="M98"/>
    </row>
    <row r="99" spans="1:13" s="1422" customFormat="1" x14ac:dyDescent="0.25">
      <c r="A99" s="1401" t="s">
        <v>4736</v>
      </c>
      <c r="B99" s="1402" t="str">
        <f>_xlfn.XLOOKUP(A99,Jul_Inputs_Calc!P:P,Jul_Inputs_Calc!D:D)</f>
        <v xml:space="preserve">Gen Shared Day Band 3 </v>
      </c>
      <c r="C99" s="1402">
        <f>_xlfn.XLOOKUP(A99,Jul_Inputs_Calc!P:P,Jul_Inputs_Calc!F:F)</f>
        <v>90006360</v>
      </c>
      <c r="D99" s="1403">
        <f>Jul_Inputs_Calc!$H$3</f>
        <v>45474</v>
      </c>
      <c r="E99" s="1404">
        <f>_xlfn.XLOOKUP(A99,Jul_Inputs_Calc!P:P,Jul_Inputs_Calc!O:O)</f>
        <v>399</v>
      </c>
      <c r="F99" s="1403">
        <f>Jul_Inputs_Calc!$H$4</f>
        <v>45838</v>
      </c>
      <c r="G99" s="1525" t="e">
        <f>MATCH(C99*1,[5]Master!$F:$F,0)</f>
        <v>#N/A</v>
      </c>
      <c r="H99"/>
      <c r="I99"/>
      <c r="J99"/>
      <c r="K99"/>
      <c r="L99"/>
      <c r="M99"/>
    </row>
    <row r="100" spans="1:13" s="1422" customFormat="1" x14ac:dyDescent="0.25">
      <c r="A100" s="1401" t="s">
        <v>4737</v>
      </c>
      <c r="B100" s="1402" t="str">
        <f>_xlfn.XLOOKUP(A100,Jul_Inputs_Calc!P:P,Jul_Inputs_Calc!D:D)</f>
        <v>Gen Shared Day Band 3 - SD</v>
      </c>
      <c r="C100" s="1402">
        <f>_xlfn.XLOOKUP(A100,Jul_Inputs_Calc!P:P,Jul_Inputs_Calc!F:F)</f>
        <v>90007145</v>
      </c>
      <c r="D100" s="1403">
        <f>Jul_Inputs_Calc!$H$3</f>
        <v>45474</v>
      </c>
      <c r="E100" s="1404">
        <f>_xlfn.XLOOKUP(A100,Jul_Inputs_Calc!P:P,Jul_Inputs_Calc!O:O)</f>
        <v>399</v>
      </c>
      <c r="F100" s="1403">
        <f>Jul_Inputs_Calc!$H$4</f>
        <v>45838</v>
      </c>
      <c r="G100" s="1525" t="e">
        <f>MATCH(C100*1,[5]Master!$F:$F,0)</f>
        <v>#N/A</v>
      </c>
      <c r="H100"/>
      <c r="I100"/>
      <c r="J100"/>
      <c r="K100"/>
      <c r="L100"/>
      <c r="M100"/>
    </row>
    <row r="101" spans="1:13" s="1422" customFormat="1" x14ac:dyDescent="0.25">
      <c r="A101" s="1401" t="s">
        <v>4738</v>
      </c>
      <c r="B101" s="1402" t="str">
        <f>_xlfn.XLOOKUP(A101,Jul_Inputs_Calc!P:P,Jul_Inputs_Calc!D:D)</f>
        <v>Gen Shared Day Band 4</v>
      </c>
      <c r="C101" s="1402">
        <f>_xlfn.XLOOKUP(A101,Jul_Inputs_Calc!P:P,Jul_Inputs_Calc!F:F)</f>
        <v>90005968</v>
      </c>
      <c r="D101" s="1403">
        <f>Jul_Inputs_Calc!$H$3</f>
        <v>45474</v>
      </c>
      <c r="E101" s="1404">
        <f>_xlfn.XLOOKUP(A101,Jul_Inputs_Calc!P:P,Jul_Inputs_Calc!O:O)</f>
        <v>447</v>
      </c>
      <c r="F101" s="1403">
        <f>Jul_Inputs_Calc!$H$4</f>
        <v>45838</v>
      </c>
      <c r="G101" s="1525" t="e">
        <f>MATCH(C101*1,[5]Master!$F:$F,0)</f>
        <v>#N/A</v>
      </c>
      <c r="H101"/>
      <c r="I101"/>
      <c r="J101"/>
      <c r="K101"/>
      <c r="L101"/>
      <c r="M101"/>
    </row>
    <row r="102" spans="1:13" s="1422" customFormat="1" x14ac:dyDescent="0.25">
      <c r="A102" s="1401" t="s">
        <v>4739</v>
      </c>
      <c r="B102" s="1402" t="str">
        <f>_xlfn.XLOOKUP(A102,Jul_Inputs_Calc!P:P,Jul_Inputs_Calc!D:D)</f>
        <v>Gen Shared Day Band 4 - SD</v>
      </c>
      <c r="C102" s="1402">
        <f>_xlfn.XLOOKUP(A102,Jul_Inputs_Calc!P:P,Jul_Inputs_Calc!F:F)</f>
        <v>90007146</v>
      </c>
      <c r="D102" s="1403">
        <f>Jul_Inputs_Calc!$H$3</f>
        <v>45474</v>
      </c>
      <c r="E102" s="1404">
        <f>_xlfn.XLOOKUP(A102,Jul_Inputs_Calc!P:P,Jul_Inputs_Calc!O:O)</f>
        <v>447</v>
      </c>
      <c r="F102" s="1403">
        <f>Jul_Inputs_Calc!$H$4</f>
        <v>45838</v>
      </c>
      <c r="G102" s="1525" t="e">
        <f>MATCH(C102*1,[5]Master!$F:$F,0)</f>
        <v>#N/A</v>
      </c>
      <c r="H102"/>
      <c r="I102"/>
      <c r="J102"/>
      <c r="K102"/>
      <c r="L102"/>
      <c r="M102"/>
    </row>
    <row r="103" spans="1:13" s="1422" customFormat="1" x14ac:dyDescent="0.25">
      <c r="A103" s="1401" t="s">
        <v>4740</v>
      </c>
      <c r="B103" s="1402" t="str">
        <f>_xlfn.XLOOKUP(A103,Jul_Inputs_Calc!P:P,Jul_Inputs_Calc!D:D)</f>
        <v>Gen Shared Respite Care (Hospital Only)</v>
      </c>
      <c r="C103" s="1402">
        <f>_xlfn.XLOOKUP(A103,Jul_Inputs_Calc!P:P,Jul_Inputs_Calc!F:F)</f>
        <v>90006361</v>
      </c>
      <c r="D103" s="1403">
        <f>Jul_Inputs_Calc!$H$3</f>
        <v>45474</v>
      </c>
      <c r="E103" s="1404">
        <f>_xlfn.XLOOKUP(A103,Jul_Inputs_Calc!P:P,Jul_Inputs_Calc!O:O)</f>
        <v>447</v>
      </c>
      <c r="F103" s="1403">
        <f>Jul_Inputs_Calc!$H$4</f>
        <v>45838</v>
      </c>
      <c r="G103" s="1525" t="e">
        <f>MATCH(C103*1,[5]Master!$F:$F,0)</f>
        <v>#N/A</v>
      </c>
      <c r="H103"/>
      <c r="I103"/>
      <c r="J103"/>
      <c r="K103"/>
      <c r="L103"/>
      <c r="M103"/>
    </row>
    <row r="104" spans="1:13" s="1422" customFormat="1" x14ac:dyDescent="0.25">
      <c r="A104" s="1401" t="s">
        <v>4741</v>
      </c>
      <c r="B104" s="1402" t="str">
        <f>_xlfn.XLOOKUP(A104,Jul_Inputs_Calc!P:P,Jul_Inputs_Calc!D:D)</f>
        <v>Gen Shared Respite Care - SD (Hospital Only)</v>
      </c>
      <c r="C104" s="1402">
        <f>_xlfn.XLOOKUP(A104,Jul_Inputs_Calc!P:P,Jul_Inputs_Calc!F:F)</f>
        <v>90007147</v>
      </c>
      <c r="D104" s="1403">
        <f>Jul_Inputs_Calc!$H$3</f>
        <v>45474</v>
      </c>
      <c r="E104" s="1404">
        <f>_xlfn.XLOOKUP(A104,Jul_Inputs_Calc!P:P,Jul_Inputs_Calc!O:O)</f>
        <v>322</v>
      </c>
      <c r="F104" s="1403">
        <f>Jul_Inputs_Calc!$H$4</f>
        <v>45838</v>
      </c>
      <c r="G104" s="1525" t="e">
        <f>MATCH(C104*1,[5]Master!$F:$F,0)</f>
        <v>#N/A</v>
      </c>
      <c r="H104"/>
      <c r="I104"/>
      <c r="J104"/>
      <c r="K104"/>
      <c r="L104"/>
      <c r="M104"/>
    </row>
    <row r="105" spans="1:13" s="1422" customFormat="1" x14ac:dyDescent="0.25">
      <c r="A105" s="1401" t="s">
        <v>4742</v>
      </c>
      <c r="B105" s="1402" t="str">
        <f>_xlfn.XLOOKUP(A105,Jul_Inputs_Calc!P:P,Jul_Inputs_Calc!D:D)</f>
        <v>Gen Shared Qualified</v>
      </c>
      <c r="C105" s="1402">
        <f>_xlfn.XLOOKUP(A105,Jul_Inputs_Calc!P:P,Jul_Inputs_Calc!F:F)</f>
        <v>90005772</v>
      </c>
      <c r="D105" s="1403">
        <f>Jul_Inputs_Calc!$H$3</f>
        <v>45474</v>
      </c>
      <c r="E105" s="1404">
        <f>_xlfn.XLOOKUP(A105,Jul_Inputs_Calc!P:P,Jul_Inputs_Calc!O:O)</f>
        <v>447</v>
      </c>
      <c r="F105" s="1403">
        <f>Jul_Inputs_Calc!$H$4</f>
        <v>45838</v>
      </c>
      <c r="G105" s="1525" t="e">
        <f>MATCH(C105*1,[5]Master!$F:$F,0)</f>
        <v>#N/A</v>
      </c>
      <c r="H105"/>
      <c r="I105"/>
      <c r="J105"/>
      <c r="K105"/>
      <c r="L105"/>
      <c r="M105"/>
    </row>
    <row r="106" spans="1:13" s="1422" customFormat="1" x14ac:dyDescent="0.25">
      <c r="A106" s="1401" t="s">
        <v>4743</v>
      </c>
      <c r="B106" s="1402" t="str">
        <f>_xlfn.XLOOKUP(A106,Jul_Inputs_Calc!P:P,Jul_Inputs_Calc!D:D)</f>
        <v>Gen Shared Qualified - SD</v>
      </c>
      <c r="C106" s="1402">
        <f>_xlfn.XLOOKUP(A106,Jul_Inputs_Calc!P:P,Jul_Inputs_Calc!F:F)</f>
        <v>90007148</v>
      </c>
      <c r="D106" s="1403">
        <f>Jul_Inputs_Calc!$H$3</f>
        <v>45474</v>
      </c>
      <c r="E106" s="1404">
        <f>_xlfn.XLOOKUP(A106,Jul_Inputs_Calc!P:P,Jul_Inputs_Calc!O:O)</f>
        <v>322</v>
      </c>
      <c r="F106" s="1403">
        <f>Jul_Inputs_Calc!$H$4</f>
        <v>45838</v>
      </c>
      <c r="G106" s="1525" t="e">
        <f>MATCH(C106*1,[5]Master!$F:$F,0)</f>
        <v>#N/A</v>
      </c>
      <c r="H106"/>
      <c r="I106"/>
      <c r="J106"/>
      <c r="K106"/>
      <c r="L106"/>
      <c r="M106"/>
    </row>
    <row r="107" spans="1:13" s="1422" customFormat="1" x14ac:dyDescent="0.25">
      <c r="A107" s="1401" t="s">
        <v>4829</v>
      </c>
      <c r="B107" s="1402" t="str">
        <f>_xlfn.XLOOKUP(A107,Jul_Inputs_Calc!P:P,Jul_Inputs_Calc!D:D)</f>
        <v>Gen Shared Workers' Comp Qld</v>
      </c>
      <c r="C107" s="1402">
        <f>_xlfn.XLOOKUP(A107,Jul_Inputs_Calc!P:P,Jul_Inputs_Calc!F:F)</f>
        <v>90006448</v>
      </c>
      <c r="D107" s="1403">
        <f>Jul_Inputs_Calc!$H$3</f>
        <v>45474</v>
      </c>
      <c r="E107" s="1404">
        <f>_xlfn.XLOOKUP(A107,Jul_Inputs_Calc!P:P,Jul_Inputs_Calc!O:O)</f>
        <v>1774</v>
      </c>
      <c r="F107" s="1403">
        <f>Jul_Inputs_Calc!$H$4</f>
        <v>45838</v>
      </c>
      <c r="G107" s="1525" t="e">
        <f>MATCH(C107*1,[5]Master!$F:$F,0)</f>
        <v>#N/A</v>
      </c>
      <c r="H107"/>
      <c r="I107"/>
      <c r="J107"/>
      <c r="K107"/>
      <c r="L107"/>
      <c r="M107"/>
    </row>
    <row r="108" spans="1:13" s="1422" customFormat="1" x14ac:dyDescent="0.25">
      <c r="A108" s="1401" t="s">
        <v>4830</v>
      </c>
      <c r="B108" s="1402" t="str">
        <f>_xlfn.XLOOKUP(A108,Jul_Inputs_Calc!P:P,Jul_Inputs_Calc!D:D)</f>
        <v>Gen Shared Workers' Comp Qld - SD</v>
      </c>
      <c r="C108" s="1402">
        <f>_xlfn.XLOOKUP(A108,Jul_Inputs_Calc!P:P,Jul_Inputs_Calc!F:F)</f>
        <v>90007321</v>
      </c>
      <c r="D108" s="1403">
        <f>Jul_Inputs_Calc!$H$3</f>
        <v>45474</v>
      </c>
      <c r="E108" s="1404">
        <f>_xlfn.XLOOKUP(A108,Jul_Inputs_Calc!P:P,Jul_Inputs_Calc!O:O)</f>
        <v>1228</v>
      </c>
      <c r="F108" s="1403">
        <f>Jul_Inputs_Calc!$H$4</f>
        <v>45838</v>
      </c>
      <c r="G108" s="1525" t="e">
        <f>MATCH(C108*1,[5]Master!$F:$F,0)</f>
        <v>#N/A</v>
      </c>
      <c r="H108"/>
      <c r="I108"/>
      <c r="J108"/>
      <c r="K108"/>
      <c r="L108"/>
      <c r="M108"/>
    </row>
    <row r="109" spans="1:13" s="1422" customFormat="1" x14ac:dyDescent="0.25">
      <c r="A109" s="1401" t="s">
        <v>4940</v>
      </c>
      <c r="B109" s="1402" t="str">
        <f>_xlfn.XLOOKUP(A109,Jul_Inputs_Calc!P:P,Jul_Inputs_Calc!D:D)</f>
        <v>Gen  Private Workers' Compensation  NIIS Queensland</v>
      </c>
      <c r="C109" s="1402">
        <f>_xlfn.XLOOKUP(A109,Jul_Inputs_Calc!P:P,Jul_Inputs_Calc!F:F)</f>
        <v>90006475</v>
      </c>
      <c r="D109" s="1403">
        <f>Jul_Inputs_Calc!$H$3</f>
        <v>45474</v>
      </c>
      <c r="E109" s="1404">
        <f>_xlfn.XLOOKUP(A109,Jul_Inputs_Calc!P:P,Jul_Inputs_Calc!O:O)</f>
        <v>1774</v>
      </c>
      <c r="F109" s="1403">
        <f>Jul_Inputs_Calc!$H$4</f>
        <v>45838</v>
      </c>
      <c r="G109" s="1525" t="e">
        <f>MATCH(C109*1,[5]Master!$F:$F,0)</f>
        <v>#N/A</v>
      </c>
      <c r="H109"/>
      <c r="I109"/>
      <c r="J109"/>
      <c r="K109"/>
      <c r="L109"/>
      <c r="M109"/>
    </row>
    <row r="110" spans="1:13" s="1422" customFormat="1" x14ac:dyDescent="0.25">
      <c r="A110" s="1401" t="s">
        <v>4941</v>
      </c>
      <c r="B110" s="1402" t="str">
        <f>_xlfn.XLOOKUP(A110,Jul_Inputs_Calc!P:P,Jul_Inputs_Calc!D:D)</f>
        <v>Gen  Private Workers' Compensation  NIIS Queensland SD</v>
      </c>
      <c r="C110" s="1402">
        <f>_xlfn.XLOOKUP(A110,Jul_Inputs_Calc!P:P,Jul_Inputs_Calc!F:F)</f>
        <v>90007375</v>
      </c>
      <c r="D110" s="1403">
        <f>Jul_Inputs_Calc!$H$3</f>
        <v>45474</v>
      </c>
      <c r="E110" s="1404">
        <f>_xlfn.XLOOKUP(A110,Jul_Inputs_Calc!P:P,Jul_Inputs_Calc!O:O)</f>
        <v>1228</v>
      </c>
      <c r="F110" s="1403">
        <f>Jul_Inputs_Calc!$H$4</f>
        <v>45838</v>
      </c>
      <c r="G110" s="1525" t="e">
        <f>MATCH(C110*1,[5]Master!$F:$F,0)</f>
        <v>#N/A</v>
      </c>
      <c r="H110"/>
      <c r="I110"/>
      <c r="J110"/>
      <c r="K110"/>
      <c r="L110"/>
      <c r="M110"/>
    </row>
    <row r="111" spans="1:13" s="1422" customFormat="1" x14ac:dyDescent="0.25">
      <c r="A111" s="1401" t="s">
        <v>4942</v>
      </c>
      <c r="B111" s="1402" t="str">
        <f>_xlfn.XLOOKUP(A111,Jul_Inputs_Calc!P:P,Jul_Inputs_Calc!D:D)</f>
        <v>Gen  Private Workers' Compensation  NIIS Queensland Hospital in the Home</v>
      </c>
      <c r="C111" s="1402">
        <f>_xlfn.XLOOKUP(A111,Jul_Inputs_Calc!P:P,Jul_Inputs_Calc!F:F)</f>
        <v>90005688</v>
      </c>
      <c r="D111" s="1403">
        <f>Jul_Inputs_Calc!$H$3</f>
        <v>45474</v>
      </c>
      <c r="E111" s="1404">
        <f>_xlfn.XLOOKUP(A111,Jul_Inputs_Calc!P:P,Jul_Inputs_Calc!O:O)</f>
        <v>1451</v>
      </c>
      <c r="F111" s="1403">
        <f>Jul_Inputs_Calc!$H$4</f>
        <v>45838</v>
      </c>
      <c r="G111" s="1525" t="e">
        <f>MATCH(C111*1,[5]Master!$F:$F,0)</f>
        <v>#N/A</v>
      </c>
      <c r="H111"/>
      <c r="I111"/>
      <c r="J111"/>
      <c r="K111"/>
      <c r="L111"/>
      <c r="M111"/>
    </row>
    <row r="112" spans="1:13" s="1422" customFormat="1" x14ac:dyDescent="0.25">
      <c r="A112" s="1401" t="s">
        <v>4943</v>
      </c>
      <c r="B112" s="1402" t="str">
        <f>_xlfn.XLOOKUP(A112,Jul_Inputs_Calc!P:P,Jul_Inputs_Calc!D:D)</f>
        <v>Gen Share Workers' Compensation NIIS Queensland  Coronary Care</v>
      </c>
      <c r="C112" s="1402">
        <f>_xlfn.XLOOKUP(A112,Jul_Inputs_Calc!P:P,Jul_Inputs_Calc!F:F)</f>
        <v>90007376</v>
      </c>
      <c r="D112" s="1403">
        <f>Jul_Inputs_Calc!$H$3</f>
        <v>45474</v>
      </c>
      <c r="E112" s="1404">
        <f>_xlfn.XLOOKUP(A112,Jul_Inputs_Calc!P:P,Jul_Inputs_Calc!O:O)</f>
        <v>4758</v>
      </c>
      <c r="F112" s="1403">
        <f>Jul_Inputs_Calc!$H$4</f>
        <v>45838</v>
      </c>
      <c r="G112" s="1525" t="e">
        <f>MATCH(C112*1,[5]Master!$F:$F,0)</f>
        <v>#N/A</v>
      </c>
      <c r="H112"/>
      <c r="I112"/>
      <c r="J112"/>
      <c r="K112"/>
      <c r="L112"/>
      <c r="M112"/>
    </row>
    <row r="113" spans="1:13" s="1422" customFormat="1" x14ac:dyDescent="0.25">
      <c r="A113" s="1401" t="s">
        <v>4944</v>
      </c>
      <c r="B113" s="1402" t="str">
        <f>_xlfn.XLOOKUP(A113,Jul_Inputs_Calc!P:P,Jul_Inputs_Calc!D:D)</f>
        <v>Gen Share Workers' Compensation NIIS Queensland  Coronary Care SD</v>
      </c>
      <c r="C113" s="1402">
        <f>_xlfn.XLOOKUP(A113,Jul_Inputs_Calc!P:P,Jul_Inputs_Calc!F:F)</f>
        <v>90006476</v>
      </c>
      <c r="D113" s="1403">
        <f>Jul_Inputs_Calc!$H$3</f>
        <v>45474</v>
      </c>
      <c r="E113" s="1404">
        <f>_xlfn.XLOOKUP(A113,Jul_Inputs_Calc!P:P,Jul_Inputs_Calc!O:O)</f>
        <v>4485</v>
      </c>
      <c r="F113" s="1403">
        <f>Jul_Inputs_Calc!$H$4</f>
        <v>45838</v>
      </c>
      <c r="G113" s="1525" t="e">
        <f>MATCH(C113*1,[5]Master!$F:$F,0)</f>
        <v>#N/A</v>
      </c>
      <c r="H113"/>
      <c r="I113"/>
      <c r="J113"/>
      <c r="K113"/>
      <c r="L113"/>
      <c r="M113"/>
    </row>
    <row r="114" spans="1:13" s="1422" customFormat="1" x14ac:dyDescent="0.25">
      <c r="A114" s="1401" t="s">
        <v>4945</v>
      </c>
      <c r="B114" s="1402" t="str">
        <f>_xlfn.XLOOKUP(A114,Jul_Inputs_Calc!P:P,Jul_Inputs_Calc!D:D)</f>
        <v>Gen Share Workers' Compensation NIIS Queensland ICU</v>
      </c>
      <c r="C114" s="1402">
        <f>_xlfn.XLOOKUP(A114,Jul_Inputs_Calc!P:P,Jul_Inputs_Calc!F:F)</f>
        <v>90007377</v>
      </c>
      <c r="D114" s="1403">
        <f>Jul_Inputs_Calc!$H$3</f>
        <v>45474</v>
      </c>
      <c r="E114" s="1404">
        <f>_xlfn.XLOOKUP(A114,Jul_Inputs_Calc!P:P,Jul_Inputs_Calc!O:O)</f>
        <v>7112</v>
      </c>
      <c r="F114" s="1403">
        <f>Jul_Inputs_Calc!$H$4</f>
        <v>45838</v>
      </c>
      <c r="G114" s="1525" t="e">
        <f>MATCH(C114*1,[5]Master!$F:$F,0)</f>
        <v>#N/A</v>
      </c>
      <c r="H114"/>
      <c r="I114"/>
      <c r="J114"/>
      <c r="K114"/>
      <c r="L114"/>
      <c r="M114"/>
    </row>
    <row r="115" spans="1:13" s="1422" customFormat="1" x14ac:dyDescent="0.25">
      <c r="A115" s="1401" t="s">
        <v>4946</v>
      </c>
      <c r="B115" s="1402" t="str">
        <f>_xlfn.XLOOKUP(A115,Jul_Inputs_Calc!P:P,Jul_Inputs_Calc!D:D)</f>
        <v>Gen Share Workers' Compensation NIIS Queensland ICU SD</v>
      </c>
      <c r="C115" s="1402">
        <f>_xlfn.XLOOKUP(A115,Jul_Inputs_Calc!P:P,Jul_Inputs_Calc!F:F)</f>
        <v>90006026</v>
      </c>
      <c r="D115" s="1403">
        <f>Jul_Inputs_Calc!$H$3</f>
        <v>45474</v>
      </c>
      <c r="E115" s="1404">
        <f>_xlfn.XLOOKUP(A115,Jul_Inputs_Calc!P:P,Jul_Inputs_Calc!O:O)</f>
        <v>6623</v>
      </c>
      <c r="F115" s="1403">
        <f>Jul_Inputs_Calc!$H$4</f>
        <v>45838</v>
      </c>
      <c r="G115" s="1525" t="e">
        <f>MATCH(C115*1,[5]Master!$F:$F,0)</f>
        <v>#N/A</v>
      </c>
      <c r="H115"/>
      <c r="I115"/>
      <c r="J115"/>
      <c r="K115"/>
      <c r="L115"/>
      <c r="M115"/>
    </row>
    <row r="116" spans="1:13" s="1422" customFormat="1" x14ac:dyDescent="0.25">
      <c r="A116" s="1401" t="s">
        <v>4947</v>
      </c>
      <c r="B116" s="1402" t="str">
        <f>_xlfn.XLOOKUP(A116,Jul_Inputs_Calc!P:P,Jul_Inputs_Calc!D:D)</f>
        <v>Gen Share Workers' Compensation NIIS Queensland Rehab</v>
      </c>
      <c r="C116" s="1402">
        <f>_xlfn.XLOOKUP(A116,Jul_Inputs_Calc!P:P,Jul_Inputs_Calc!F:F)</f>
        <v>90007378</v>
      </c>
      <c r="D116" s="1403">
        <f>Jul_Inputs_Calc!$H$3</f>
        <v>45474</v>
      </c>
      <c r="E116" s="1404">
        <f>_xlfn.XLOOKUP(A116,Jul_Inputs_Calc!P:P,Jul_Inputs_Calc!O:O)</f>
        <v>1485</v>
      </c>
      <c r="F116" s="1403">
        <f>Jul_Inputs_Calc!$H$4</f>
        <v>45838</v>
      </c>
      <c r="G116" s="1525" t="e">
        <f>MATCH(C116*1,[5]Master!$F:$F,0)</f>
        <v>#N/A</v>
      </c>
      <c r="H116"/>
      <c r="I116"/>
      <c r="J116"/>
      <c r="K116"/>
      <c r="L116"/>
      <c r="M116"/>
    </row>
    <row r="117" spans="1:13" s="1422" customFormat="1" x14ac:dyDescent="0.25">
      <c r="A117" s="1401" t="s">
        <v>4948</v>
      </c>
      <c r="B117" s="1402" t="str">
        <f>_xlfn.XLOOKUP(A117,Jul_Inputs_Calc!P:P,Jul_Inputs_Calc!D:D)</f>
        <v>Gen Share Workers' Compensation NIIS Queensland Rehab SD</v>
      </c>
      <c r="C117" s="1402">
        <f>_xlfn.XLOOKUP(A117,Jul_Inputs_Calc!P:P,Jul_Inputs_Calc!F:F)</f>
        <v>90006477</v>
      </c>
      <c r="D117" s="1403">
        <f>Jul_Inputs_Calc!$H$3</f>
        <v>45474</v>
      </c>
      <c r="E117" s="1404">
        <f>_xlfn.XLOOKUP(A117,Jul_Inputs_Calc!P:P,Jul_Inputs_Calc!O:O)</f>
        <v>1287</v>
      </c>
      <c r="F117" s="1403">
        <f>Jul_Inputs_Calc!$H$4</f>
        <v>45838</v>
      </c>
      <c r="G117" s="1525" t="e">
        <f>MATCH(C117*1,[5]Master!$F:$F,0)</f>
        <v>#N/A</v>
      </c>
      <c r="H117"/>
      <c r="I117"/>
      <c r="J117"/>
      <c r="K117"/>
      <c r="L117"/>
      <c r="M117"/>
    </row>
    <row r="118" spans="1:13" s="1422" customFormat="1" x14ac:dyDescent="0.25">
      <c r="A118" s="1401" t="s">
        <v>4949</v>
      </c>
      <c r="B118" s="1402" t="str">
        <f>_xlfn.XLOOKUP(A118,Jul_Inputs_Calc!P:P,Jul_Inputs_Calc!D:D)</f>
        <v>Gen Share Workers' Compensation NIIS Queensland</v>
      </c>
      <c r="C118" s="1402">
        <f>_xlfn.XLOOKUP(A118,Jul_Inputs_Calc!P:P,Jul_Inputs_Calc!F:F)</f>
        <v>90007379</v>
      </c>
      <c r="D118" s="1403">
        <f>Jul_Inputs_Calc!$H$3</f>
        <v>45474</v>
      </c>
      <c r="E118" s="1404">
        <f>_xlfn.XLOOKUP(A118,Jul_Inputs_Calc!P:P,Jul_Inputs_Calc!O:O)</f>
        <v>1774</v>
      </c>
      <c r="F118" s="1403">
        <f>Jul_Inputs_Calc!$H$4</f>
        <v>45838</v>
      </c>
      <c r="G118" s="1525" t="e">
        <f>MATCH(C118*1,[5]Master!$F:$F,0)</f>
        <v>#N/A</v>
      </c>
      <c r="H118"/>
      <c r="I118"/>
      <c r="J118"/>
      <c r="K118"/>
      <c r="L118"/>
      <c r="M118"/>
    </row>
    <row r="119" spans="1:13" s="1422" customFormat="1" x14ac:dyDescent="0.25">
      <c r="A119" s="1401" t="s">
        <v>4950</v>
      </c>
      <c r="B119" s="1402" t="str">
        <f>_xlfn.XLOOKUP(A119,Jul_Inputs_Calc!P:P,Jul_Inputs_Calc!D:D)</f>
        <v>Gen Share Workers' Compensation NIIS Queensland SD</v>
      </c>
      <c r="C119" s="1402">
        <f>_xlfn.XLOOKUP(A119,Jul_Inputs_Calc!P:P,Jul_Inputs_Calc!F:F)</f>
        <v>90005801</v>
      </c>
      <c r="D119" s="1403">
        <f>Jul_Inputs_Calc!$H$3</f>
        <v>45474</v>
      </c>
      <c r="E119" s="1404">
        <f>_xlfn.XLOOKUP(A119,Jul_Inputs_Calc!P:P,Jul_Inputs_Calc!O:O)</f>
        <v>1228</v>
      </c>
      <c r="F119" s="1403">
        <f>Jul_Inputs_Calc!$H$4</f>
        <v>45838</v>
      </c>
      <c r="G119" s="1525" t="e">
        <f>MATCH(C119*1,[5]Master!$F:$F,0)</f>
        <v>#N/A</v>
      </c>
      <c r="H119"/>
      <c r="I119"/>
      <c r="J119"/>
      <c r="K119"/>
      <c r="L119"/>
      <c r="M119"/>
    </row>
    <row r="120" spans="1:13" s="1422" customFormat="1" x14ac:dyDescent="0.25">
      <c r="A120" s="1401" t="s">
        <v>4951</v>
      </c>
      <c r="B120" s="1402" t="str">
        <f>_xlfn.XLOOKUP(A120,Jul_Inputs_Calc!P:P,Jul_Inputs_Calc!D:D)</f>
        <v>Gen Share Workers' Compensation NIIS Queensland Hospital in the Home</v>
      </c>
      <c r="C120" s="1402">
        <f>_xlfn.XLOOKUP(A120,Jul_Inputs_Calc!P:P,Jul_Inputs_Calc!F:F)</f>
        <v>90007380</v>
      </c>
      <c r="D120" s="1403">
        <f>Jul_Inputs_Calc!$H$3</f>
        <v>45474</v>
      </c>
      <c r="E120" s="1404">
        <f>_xlfn.XLOOKUP(A120,Jul_Inputs_Calc!P:P,Jul_Inputs_Calc!O:O)</f>
        <v>1451</v>
      </c>
      <c r="F120" s="1403">
        <f>Jul_Inputs_Calc!$H$4</f>
        <v>45838</v>
      </c>
      <c r="G120" s="1525" t="e">
        <f>MATCH(C120*1,[5]Master!$F:$F,0)</f>
        <v>#N/A</v>
      </c>
      <c r="H120"/>
      <c r="I120"/>
      <c r="J120"/>
      <c r="K120"/>
      <c r="L120"/>
      <c r="M120"/>
    </row>
    <row r="121" spans="1:13" s="1422" customFormat="1" x14ac:dyDescent="0.25">
      <c r="A121" s="1401" t="s">
        <v>4952</v>
      </c>
      <c r="B121" s="1402" t="str">
        <f>_xlfn.XLOOKUP(A121,Jul_Inputs_Calc!P:P,Jul_Inputs_Calc!D:D)</f>
        <v>Gen Share Workers' Compensation NIIS Queensland Long Stay</v>
      </c>
      <c r="C121" s="1402">
        <f>_xlfn.XLOOKUP(A121,Jul_Inputs_Calc!P:P,Jul_Inputs_Calc!F:F)</f>
        <v>90006478</v>
      </c>
      <c r="D121" s="1403">
        <f>Jul_Inputs_Calc!$H$3</f>
        <v>45474</v>
      </c>
      <c r="E121" s="1404">
        <f>_xlfn.XLOOKUP(A121,Jul_Inputs_Calc!P:P,Jul_Inputs_Calc!O:O)</f>
        <v>1404</v>
      </c>
      <c r="F121" s="1403">
        <f>Jul_Inputs_Calc!$H$4</f>
        <v>45838</v>
      </c>
      <c r="G121" s="1525" t="e">
        <f>MATCH(C121*1,[5]Master!$F:$F,0)</f>
        <v>#N/A</v>
      </c>
      <c r="H121"/>
      <c r="I121"/>
      <c r="J121"/>
      <c r="K121"/>
      <c r="L121"/>
      <c r="M121"/>
    </row>
    <row r="122" spans="1:13" s="1422" customFormat="1" x14ac:dyDescent="0.25">
      <c r="A122" s="1401" t="s">
        <v>4953</v>
      </c>
      <c r="B122" s="1402" t="str">
        <f>_xlfn.XLOOKUP(A122,Jul_Inputs_Calc!P:P,Jul_Inputs_Calc!D:D)</f>
        <v>Gen Share Workers' Compensation NIIS Queensland Long Stay SD</v>
      </c>
      <c r="C122" s="1402">
        <f>_xlfn.XLOOKUP(A122,Jul_Inputs_Calc!P:P,Jul_Inputs_Calc!F:F)</f>
        <v>90007381</v>
      </c>
      <c r="D122" s="1403">
        <f>Jul_Inputs_Calc!$H$3</f>
        <v>45474</v>
      </c>
      <c r="E122" s="1404">
        <f>_xlfn.XLOOKUP(A122,Jul_Inputs_Calc!P:P,Jul_Inputs_Calc!O:O)</f>
        <v>1203</v>
      </c>
      <c r="F122" s="1403">
        <f>Jul_Inputs_Calc!$H$4</f>
        <v>45838</v>
      </c>
      <c r="G122" s="1525" t="e">
        <f>MATCH(C122*1,[5]Master!$F:$F,0)</f>
        <v>#N/A</v>
      </c>
      <c r="H122"/>
      <c r="I122"/>
      <c r="J122"/>
      <c r="K122"/>
      <c r="L122"/>
      <c r="M122"/>
    </row>
    <row r="123" spans="1:13" s="1422" customFormat="1" x14ac:dyDescent="0.25">
      <c r="A123" s="1401" t="s">
        <v>4984</v>
      </c>
      <c r="B123" s="1402" t="str">
        <f>_xlfn.XLOOKUP(A123,Jul_Inputs_Calc!P:P,Jul_Inputs_Calc!D:D)</f>
        <v xml:space="preserve">Lic Private Eligible </v>
      </c>
      <c r="C123" s="1402">
        <f>_xlfn.XLOOKUP(A123,Jul_Inputs_Calc!P:P,Jul_Inputs_Calc!F:F)</f>
        <v>90006572</v>
      </c>
      <c r="D123" s="1403">
        <f>Jul_Inputs_Calc!$H$3</f>
        <v>45474</v>
      </c>
      <c r="E123" s="1404">
        <f>_xlfn.XLOOKUP(A123,Jul_Inputs_Calc!P:P,Jul_Inputs_Calc!O:O)</f>
        <v>894</v>
      </c>
      <c r="F123" s="1403">
        <f>Jul_Inputs_Calc!$H$4</f>
        <v>45838</v>
      </c>
      <c r="G123" s="1525" t="e">
        <f>MATCH(C123*1,[5]Master!$F:$F,0)</f>
        <v>#N/A</v>
      </c>
      <c r="H123"/>
      <c r="I123"/>
      <c r="J123"/>
      <c r="K123"/>
      <c r="L123"/>
      <c r="M123"/>
    </row>
    <row r="124" spans="1:13" s="1422" customFormat="1" x14ac:dyDescent="0.25">
      <c r="A124" s="1401" t="s">
        <v>4985</v>
      </c>
      <c r="B124" s="1402" t="str">
        <f>_xlfn.XLOOKUP(A124,Jul_Inputs_Calc!P:P,Jul_Inputs_Calc!D:D)</f>
        <v>Lic Private Eligible - SD</v>
      </c>
      <c r="C124" s="1402">
        <f>_xlfn.XLOOKUP(A124,Jul_Inputs_Calc!P:P,Jul_Inputs_Calc!F:F)</f>
        <v>90007569</v>
      </c>
      <c r="D124" s="1403">
        <f>Jul_Inputs_Calc!$H$3</f>
        <v>45474</v>
      </c>
      <c r="E124" s="1404">
        <f>_xlfn.XLOOKUP(A124,Jul_Inputs_Calc!P:P,Jul_Inputs_Calc!O:O)</f>
        <v>322</v>
      </c>
      <c r="F124" s="1403">
        <f>Jul_Inputs_Calc!$H$4</f>
        <v>45838</v>
      </c>
      <c r="G124" s="1525" t="e">
        <f>MATCH(C124*1,[5]Master!$F:$F,0)</f>
        <v>#N/A</v>
      </c>
      <c r="H124"/>
      <c r="I124"/>
      <c r="J124"/>
      <c r="K124"/>
      <c r="L124"/>
      <c r="M124"/>
    </row>
    <row r="125" spans="1:13" s="1422" customFormat="1" x14ac:dyDescent="0.25">
      <c r="A125" s="1401" t="s">
        <v>4986</v>
      </c>
      <c r="B125" s="1402" t="str">
        <f>_xlfn.XLOOKUP(A125,Jul_Inputs_Calc!P:P,Jul_Inputs_Calc!D:D)</f>
        <v>Lic Private Day Band 1A - SD</v>
      </c>
      <c r="C125" s="1402">
        <f>_xlfn.XLOOKUP(A125,Jul_Inputs_Calc!P:P,Jul_Inputs_Calc!F:F)</f>
        <v>90006074</v>
      </c>
      <c r="D125" s="1403">
        <f>Jul_Inputs_Calc!$H$3</f>
        <v>45474</v>
      </c>
      <c r="E125" s="1404">
        <f>_xlfn.XLOOKUP(A125,Jul_Inputs_Calc!P:P,Jul_Inputs_Calc!O:O)</f>
        <v>322</v>
      </c>
      <c r="F125" s="1403">
        <f>Jul_Inputs_Calc!$H$4</f>
        <v>45838</v>
      </c>
      <c r="G125" s="1525" t="e">
        <f>MATCH(C125*1,[5]Master!$F:$F,0)</f>
        <v>#N/A</v>
      </c>
      <c r="H125"/>
      <c r="I125"/>
      <c r="J125"/>
      <c r="K125"/>
      <c r="L125"/>
      <c r="M125"/>
    </row>
    <row r="126" spans="1:13" s="1422" customFormat="1" x14ac:dyDescent="0.25">
      <c r="A126" s="1401" t="s">
        <v>4987</v>
      </c>
      <c r="B126" s="1402" t="str">
        <f>_xlfn.XLOOKUP(A126,Jul_Inputs_Calc!P:P,Jul_Inputs_Calc!D:D)</f>
        <v xml:space="preserve">Lic Private Day Band 1B </v>
      </c>
      <c r="C126" s="1402">
        <f>_xlfn.XLOOKUP(A126,Jul_Inputs_Calc!P:P,Jul_Inputs_Calc!F:F)</f>
        <v>90007570</v>
      </c>
      <c r="D126" s="1403">
        <f>Jul_Inputs_Calc!$H$3</f>
        <v>45474</v>
      </c>
      <c r="E126" s="1404">
        <f>_xlfn.XLOOKUP(A126,Jul_Inputs_Calc!P:P,Jul_Inputs_Calc!O:O)</f>
        <v>322</v>
      </c>
      <c r="F126" s="1403">
        <f>Jul_Inputs_Calc!$H$4</f>
        <v>45838</v>
      </c>
      <c r="G126" s="1525" t="e">
        <f>MATCH(C126*1,[5]Master!$F:$F,0)</f>
        <v>#N/A</v>
      </c>
      <c r="H126"/>
      <c r="I126"/>
      <c r="J126"/>
      <c r="K126"/>
      <c r="L126"/>
      <c r="M126"/>
    </row>
    <row r="127" spans="1:13" s="1422" customFormat="1" x14ac:dyDescent="0.25">
      <c r="A127" s="1401" t="s">
        <v>4988</v>
      </c>
      <c r="B127" s="1402" t="str">
        <f>_xlfn.XLOOKUP(A127,Jul_Inputs_Calc!P:P,Jul_Inputs_Calc!D:D)</f>
        <v>Lic Private Day Band 1B - SD</v>
      </c>
      <c r="C127" s="1402">
        <f>_xlfn.XLOOKUP(A127,Jul_Inputs_Calc!P:P,Jul_Inputs_Calc!F:F)</f>
        <v>90006573</v>
      </c>
      <c r="D127" s="1403">
        <f>Jul_Inputs_Calc!$H$3</f>
        <v>45474</v>
      </c>
      <c r="E127" s="1404">
        <f>_xlfn.XLOOKUP(A127,Jul_Inputs_Calc!P:P,Jul_Inputs_Calc!O:O)</f>
        <v>322</v>
      </c>
      <c r="F127" s="1403">
        <f>Jul_Inputs_Calc!$H$4</f>
        <v>45838</v>
      </c>
      <c r="G127" s="1525" t="e">
        <f>MATCH(C127*1,[5]Master!$F:$F,0)</f>
        <v>#N/A</v>
      </c>
      <c r="H127"/>
      <c r="I127"/>
      <c r="J127"/>
      <c r="K127"/>
      <c r="L127"/>
      <c r="M127"/>
    </row>
    <row r="128" spans="1:13" s="1422" customFormat="1" x14ac:dyDescent="0.25">
      <c r="A128" s="1401" t="s">
        <v>4989</v>
      </c>
      <c r="B128" s="1402" t="str">
        <f>_xlfn.XLOOKUP(A128,Jul_Inputs_Calc!P:P,Jul_Inputs_Calc!D:D)</f>
        <v>Lic Private Day Band 2 - SD</v>
      </c>
      <c r="C128" s="1402">
        <f>_xlfn.XLOOKUP(A128,Jul_Inputs_Calc!P:P,Jul_Inputs_Calc!F:F)</f>
        <v>90007571</v>
      </c>
      <c r="D128" s="1403">
        <f>Jul_Inputs_Calc!$H$3</f>
        <v>45474</v>
      </c>
      <c r="E128" s="1404">
        <f>_xlfn.XLOOKUP(A128,Jul_Inputs_Calc!P:P,Jul_Inputs_Calc!O:O)</f>
        <v>365</v>
      </c>
      <c r="F128" s="1403">
        <f>Jul_Inputs_Calc!$H$4</f>
        <v>45838</v>
      </c>
      <c r="G128" s="1525" t="e">
        <f>MATCH(C128*1,[5]Master!$F:$F,0)</f>
        <v>#N/A</v>
      </c>
      <c r="H128"/>
      <c r="I128"/>
      <c r="J128"/>
      <c r="K128"/>
      <c r="L128"/>
      <c r="M128"/>
    </row>
    <row r="129" spans="1:13" s="1422" customFormat="1" x14ac:dyDescent="0.25">
      <c r="A129" s="1401" t="s">
        <v>4990</v>
      </c>
      <c r="B129" s="1402" t="str">
        <f>_xlfn.XLOOKUP(A129,Jul_Inputs_Calc!P:P,Jul_Inputs_Calc!D:D)</f>
        <v>Lic Private Day Band 3 - SD</v>
      </c>
      <c r="C129" s="1402">
        <f>_xlfn.XLOOKUP(A129,Jul_Inputs_Calc!P:P,Jul_Inputs_Calc!F:F)</f>
        <v>90005825</v>
      </c>
      <c r="D129" s="1403">
        <f>Jul_Inputs_Calc!$H$3</f>
        <v>45474</v>
      </c>
      <c r="E129" s="1404">
        <f>_xlfn.XLOOKUP(A129,Jul_Inputs_Calc!P:P,Jul_Inputs_Calc!O:O)</f>
        <v>399</v>
      </c>
      <c r="F129" s="1403">
        <f>Jul_Inputs_Calc!$H$4</f>
        <v>45838</v>
      </c>
      <c r="G129" s="1525" t="e">
        <f>MATCH(C129*1,[5]Master!$F:$F,0)</f>
        <v>#N/A</v>
      </c>
      <c r="H129"/>
      <c r="I129"/>
      <c r="J129"/>
      <c r="K129"/>
      <c r="L129"/>
      <c r="M129"/>
    </row>
    <row r="130" spans="1:13" s="1422" customFormat="1" x14ac:dyDescent="0.25">
      <c r="A130" s="1401" t="s">
        <v>4991</v>
      </c>
      <c r="B130" s="1402" t="str">
        <f>_xlfn.XLOOKUP(A130,Jul_Inputs_Calc!P:P,Jul_Inputs_Calc!D:D)</f>
        <v>Lic Private Day Band 4 - SD</v>
      </c>
      <c r="C130" s="1402">
        <f>_xlfn.XLOOKUP(A130,Jul_Inputs_Calc!P:P,Jul_Inputs_Calc!F:F)</f>
        <v>90007572</v>
      </c>
      <c r="D130" s="1403">
        <f>Jul_Inputs_Calc!$H$3</f>
        <v>45474</v>
      </c>
      <c r="E130" s="1404">
        <f>_xlfn.XLOOKUP(A130,Jul_Inputs_Calc!P:P,Jul_Inputs_Calc!O:O)</f>
        <v>447</v>
      </c>
      <c r="F130" s="1403">
        <f>Jul_Inputs_Calc!$H$4</f>
        <v>45838</v>
      </c>
      <c r="G130" s="1525" t="e">
        <f>MATCH(C130*1,[5]Master!$F:$F,0)</f>
        <v>#N/A</v>
      </c>
      <c r="H130"/>
      <c r="I130"/>
      <c r="J130"/>
      <c r="K130"/>
      <c r="L130"/>
      <c r="M130"/>
    </row>
    <row r="131" spans="1:13" s="1422" customFormat="1" x14ac:dyDescent="0.25">
      <c r="A131" s="1401" t="s">
        <v>5027</v>
      </c>
      <c r="B131" s="1402" t="str">
        <f>_xlfn.XLOOKUP(A131,Jul_Inputs_Calc!P:P,Jul_Inputs_Calc!D:D)</f>
        <v>Lic Private Workers' Comp Qld</v>
      </c>
      <c r="C131" s="1402">
        <f>_xlfn.XLOOKUP(A131,Jul_Inputs_Calc!P:P,Jul_Inputs_Calc!F:F)</f>
        <v>90006491</v>
      </c>
      <c r="D131" s="1403">
        <f>Jul_Inputs_Calc!$H$3</f>
        <v>45474</v>
      </c>
      <c r="E131" s="1404">
        <f>_xlfn.XLOOKUP(A131,Jul_Inputs_Calc!P:P,Jul_Inputs_Calc!O:O)</f>
        <v>1774</v>
      </c>
      <c r="F131" s="1403">
        <f>Jul_Inputs_Calc!$H$4</f>
        <v>45838</v>
      </c>
      <c r="G131" s="1525" t="e">
        <f>MATCH(C131*1,[5]Master!$F:$F,0)</f>
        <v>#N/A</v>
      </c>
      <c r="H131"/>
      <c r="I131"/>
      <c r="J131"/>
      <c r="K131"/>
      <c r="L131"/>
      <c r="M131"/>
    </row>
    <row r="132" spans="1:13" s="1422" customFormat="1" x14ac:dyDescent="0.25">
      <c r="A132" s="1401" t="s">
        <v>5028</v>
      </c>
      <c r="B132" s="1402" t="str">
        <f>_xlfn.XLOOKUP(A132,Jul_Inputs_Calc!P:P,Jul_Inputs_Calc!D:D)</f>
        <v>Lic Private Workers' Comp Qld - SD</v>
      </c>
      <c r="C132" s="1402">
        <f>_xlfn.XLOOKUP(A132,Jul_Inputs_Calc!P:P,Jul_Inputs_Calc!F:F)</f>
        <v>90007407</v>
      </c>
      <c r="D132" s="1403">
        <f>Jul_Inputs_Calc!$H$3</f>
        <v>45474</v>
      </c>
      <c r="E132" s="1404">
        <f>_xlfn.XLOOKUP(A132,Jul_Inputs_Calc!P:P,Jul_Inputs_Calc!O:O)</f>
        <v>1228</v>
      </c>
      <c r="F132" s="1403">
        <f>Jul_Inputs_Calc!$H$4</f>
        <v>45838</v>
      </c>
      <c r="G132" s="1525" t="e">
        <f>MATCH(C132*1,[5]Master!$F:$F,0)</f>
        <v>#N/A</v>
      </c>
      <c r="H132"/>
      <c r="I132"/>
      <c r="J132"/>
      <c r="K132"/>
      <c r="L132"/>
      <c r="M132"/>
    </row>
    <row r="133" spans="1:13" s="1422" customFormat="1" x14ac:dyDescent="0.25">
      <c r="A133" s="1401" t="s">
        <v>5029</v>
      </c>
      <c r="B133" s="1402" t="str">
        <f>_xlfn.XLOOKUP(A133,Jul_Inputs_Calc!P:P,Jul_Inputs_Calc!D:D)</f>
        <v>Lic Private Workers' Comp Qld - Hospital in the Home</v>
      </c>
      <c r="C133" s="1402">
        <f>_xlfn.XLOOKUP(A133,Jul_Inputs_Calc!P:P,Jul_Inputs_Calc!F:F)</f>
        <v>90005690</v>
      </c>
      <c r="D133" s="1403">
        <f>Jul_Inputs_Calc!$H$3</f>
        <v>45474</v>
      </c>
      <c r="E133" s="1404">
        <f>_xlfn.XLOOKUP(A133,Jul_Inputs_Calc!P:P,Jul_Inputs_Calc!O:O)</f>
        <v>1451</v>
      </c>
      <c r="F133" s="1403">
        <f>Jul_Inputs_Calc!$H$4</f>
        <v>45838</v>
      </c>
      <c r="G133" s="1525" t="e">
        <f>MATCH(C133*1,[5]Master!$F:$F,0)</f>
        <v>#N/A</v>
      </c>
      <c r="H133"/>
      <c r="I133"/>
      <c r="J133"/>
      <c r="K133"/>
      <c r="L133"/>
      <c r="M133"/>
    </row>
    <row r="134" spans="1:13" s="1422" customFormat="1" x14ac:dyDescent="0.25">
      <c r="A134" s="1401" t="s">
        <v>5049</v>
      </c>
      <c r="B134" s="1402" t="str">
        <f>_xlfn.XLOOKUP(A134,Jul_Inputs_Calc!P:P,Jul_Inputs_Calc!D:D)</f>
        <v>Lic Private Workers' Compensation NIIS Queensland</v>
      </c>
      <c r="C134" s="1402">
        <f>_xlfn.XLOOKUP(A134,Jul_Inputs_Calc!P:P,Jul_Inputs_Calc!F:F)</f>
        <v>90006036</v>
      </c>
      <c r="D134" s="1403">
        <f>Jul_Inputs_Calc!$H$3</f>
        <v>45474</v>
      </c>
      <c r="E134" s="1404">
        <f>_xlfn.XLOOKUP(A134,Jul_Inputs_Calc!P:P,Jul_Inputs_Calc!O:O)</f>
        <v>1774</v>
      </c>
      <c r="F134" s="1403">
        <f>Jul_Inputs_Calc!$H$4</f>
        <v>45838</v>
      </c>
      <c r="G134" s="1525" t="e">
        <f>MATCH(C134*1,[5]Master!$F:$F,0)</f>
        <v>#N/A</v>
      </c>
      <c r="H134"/>
      <c r="I134"/>
      <c r="J134"/>
      <c r="K134"/>
      <c r="L134"/>
      <c r="M134"/>
    </row>
    <row r="135" spans="1:13" s="1422" customFormat="1" x14ac:dyDescent="0.25">
      <c r="A135" s="1401" t="s">
        <v>5050</v>
      </c>
      <c r="B135" s="1402" t="str">
        <f>_xlfn.XLOOKUP(A135,Jul_Inputs_Calc!P:P,Jul_Inputs_Calc!D:D)</f>
        <v>Lic Private Workers' Compensation NIIS Queensland SD</v>
      </c>
      <c r="C135" s="1402">
        <f>_xlfn.XLOOKUP(A135,Jul_Inputs_Calc!P:P,Jul_Inputs_Calc!F:F)</f>
        <v>90007418</v>
      </c>
      <c r="D135" s="1403">
        <f>Jul_Inputs_Calc!$H$3</f>
        <v>45474</v>
      </c>
      <c r="E135" s="1404">
        <f>_xlfn.XLOOKUP(A135,Jul_Inputs_Calc!P:P,Jul_Inputs_Calc!O:O)</f>
        <v>1228</v>
      </c>
      <c r="F135" s="1403">
        <f>Jul_Inputs_Calc!$H$4</f>
        <v>45838</v>
      </c>
      <c r="G135" s="1525" t="e">
        <f>MATCH(C135*1,[5]Master!$F:$F,0)</f>
        <v>#N/A</v>
      </c>
      <c r="H135"/>
      <c r="I135"/>
      <c r="J135"/>
      <c r="K135"/>
      <c r="L135"/>
      <c r="M135"/>
    </row>
    <row r="136" spans="1:13" s="1422" customFormat="1" x14ac:dyDescent="0.25">
      <c r="A136" s="1401" t="s">
        <v>5051</v>
      </c>
      <c r="B136" s="1402" t="str">
        <f>_xlfn.XLOOKUP(A136,Jul_Inputs_Calc!P:P,Jul_Inputs_Calc!D:D)</f>
        <v>Lic Private Workers' Compensation NIIS Queensland Hospital in the Home</v>
      </c>
      <c r="C136" s="1402">
        <f>_xlfn.XLOOKUP(A136,Jul_Inputs_Calc!P:P,Jul_Inputs_Calc!F:F)</f>
        <v>90006497</v>
      </c>
      <c r="D136" s="1403">
        <f>Jul_Inputs_Calc!$H$3</f>
        <v>45474</v>
      </c>
      <c r="E136" s="1404">
        <f>_xlfn.XLOOKUP(A136,Jul_Inputs_Calc!P:P,Jul_Inputs_Calc!O:O)</f>
        <v>1451</v>
      </c>
      <c r="F136" s="1403">
        <f>Jul_Inputs_Calc!$H$4</f>
        <v>45838</v>
      </c>
      <c r="G136" s="1525" t="e">
        <f>MATCH(C136*1,[5]Master!$F:$F,0)</f>
        <v>#N/A</v>
      </c>
      <c r="H136"/>
      <c r="I136"/>
      <c r="J136"/>
      <c r="K136"/>
      <c r="L136"/>
      <c r="M136"/>
    </row>
    <row r="137" spans="1:13" s="1422" customFormat="1" x14ac:dyDescent="0.25">
      <c r="A137" s="1401" t="s">
        <v>5061</v>
      </c>
      <c r="B137" s="1402" t="str">
        <f>_xlfn.XLOOKUP(A137,Jul_Inputs_Calc!P:P,Jul_Inputs_Calc!D:D)</f>
        <v xml:space="preserve">Lic Shared Eligible </v>
      </c>
      <c r="C137" s="1402">
        <f>_xlfn.XLOOKUP(A137,Jul_Inputs_Calc!P:P,Jul_Inputs_Calc!F:F)</f>
        <v>90007583</v>
      </c>
      <c r="D137" s="1403">
        <f>Jul_Inputs_Calc!$H$3</f>
        <v>45474</v>
      </c>
      <c r="E137" s="1404">
        <f>_xlfn.XLOOKUP(A137,Jul_Inputs_Calc!P:P,Jul_Inputs_Calc!O:O)</f>
        <v>447</v>
      </c>
      <c r="F137" s="1403">
        <f>Jul_Inputs_Calc!$H$4</f>
        <v>45838</v>
      </c>
      <c r="G137" s="1525" t="e">
        <f>MATCH(C137*1,[5]Master!$F:$F,0)</f>
        <v>#N/A</v>
      </c>
      <c r="H137"/>
      <c r="I137"/>
      <c r="J137"/>
      <c r="K137"/>
      <c r="L137"/>
      <c r="M137"/>
    </row>
    <row r="138" spans="1:13" s="1422" customFormat="1" x14ac:dyDescent="0.25">
      <c r="A138" s="1401" t="s">
        <v>5062</v>
      </c>
      <c r="B138" s="1402" t="str">
        <f>_xlfn.XLOOKUP(A138,Jul_Inputs_Calc!P:P,Jul_Inputs_Calc!D:D)</f>
        <v>Lic Shared Eligible - SD</v>
      </c>
      <c r="C138" s="1402">
        <f>_xlfn.XLOOKUP(A138,Jul_Inputs_Calc!P:P,Jul_Inputs_Calc!F:F)</f>
        <v>90005701</v>
      </c>
      <c r="D138" s="1403">
        <f>Jul_Inputs_Calc!$H$3</f>
        <v>45474</v>
      </c>
      <c r="E138" s="1404">
        <f>_xlfn.XLOOKUP(A138,Jul_Inputs_Calc!P:P,Jul_Inputs_Calc!O:O)</f>
        <v>322</v>
      </c>
      <c r="F138" s="1403">
        <f>Jul_Inputs_Calc!$H$4</f>
        <v>45838</v>
      </c>
      <c r="G138" s="1525" t="e">
        <f>MATCH(C138*1,[5]Master!$F:$F,0)</f>
        <v>#N/A</v>
      </c>
      <c r="H138"/>
      <c r="I138"/>
      <c r="J138"/>
      <c r="K138"/>
      <c r="L138"/>
      <c r="M138"/>
    </row>
    <row r="139" spans="1:13" s="1422" customFormat="1" x14ac:dyDescent="0.25">
      <c r="A139" s="1401" t="s">
        <v>5063</v>
      </c>
      <c r="B139" s="1402" t="str">
        <f>_xlfn.XLOOKUP(A139,Jul_Inputs_Calc!P:P,Jul_Inputs_Calc!D:D)</f>
        <v xml:space="preserve">Lic Shared Day Band 1A </v>
      </c>
      <c r="C139" s="1402">
        <f>_xlfn.XLOOKUP(A139,Jul_Inputs_Calc!P:P,Jul_Inputs_Calc!F:F)</f>
        <v>90007584</v>
      </c>
      <c r="D139" s="1403">
        <f>Jul_Inputs_Calc!$H$3</f>
        <v>45474</v>
      </c>
      <c r="E139" s="1404">
        <f>_xlfn.XLOOKUP(A139,Jul_Inputs_Calc!P:P,Jul_Inputs_Calc!O:O)</f>
        <v>322</v>
      </c>
      <c r="F139" s="1403">
        <f>Jul_Inputs_Calc!$H$4</f>
        <v>45838</v>
      </c>
      <c r="G139" s="1525" t="e">
        <f>MATCH(C139*1,[5]Master!$F:$F,0)</f>
        <v>#N/A</v>
      </c>
      <c r="H139"/>
      <c r="I139"/>
      <c r="J139"/>
      <c r="K139"/>
      <c r="L139"/>
      <c r="M139"/>
    </row>
    <row r="140" spans="1:13" s="1422" customFormat="1" x14ac:dyDescent="0.25">
      <c r="A140" s="1401" t="s">
        <v>5064</v>
      </c>
      <c r="B140" s="1402" t="str">
        <f>_xlfn.XLOOKUP(A140,Jul_Inputs_Calc!P:P,Jul_Inputs_Calc!D:D)</f>
        <v>Lic Shared Day Band 1A - SD</v>
      </c>
      <c r="C140" s="1402">
        <f>_xlfn.XLOOKUP(A140,Jul_Inputs_Calc!P:P,Jul_Inputs_Calc!F:F)</f>
        <v>90006580</v>
      </c>
      <c r="D140" s="1403">
        <f>Jul_Inputs_Calc!$H$3</f>
        <v>45474</v>
      </c>
      <c r="E140" s="1404">
        <f>_xlfn.XLOOKUP(A140,Jul_Inputs_Calc!P:P,Jul_Inputs_Calc!O:O)</f>
        <v>322</v>
      </c>
      <c r="F140" s="1403">
        <f>Jul_Inputs_Calc!$H$4</f>
        <v>45838</v>
      </c>
      <c r="G140" s="1525" t="e">
        <f>MATCH(C140*1,[5]Master!$F:$F,0)</f>
        <v>#N/A</v>
      </c>
      <c r="H140"/>
      <c r="I140"/>
      <c r="J140"/>
      <c r="K140"/>
      <c r="L140"/>
      <c r="M140"/>
    </row>
    <row r="141" spans="1:13" s="1422" customFormat="1" x14ac:dyDescent="0.25">
      <c r="A141" s="1401" t="s">
        <v>5065</v>
      </c>
      <c r="B141" s="1402" t="str">
        <f>_xlfn.XLOOKUP(A141,Jul_Inputs_Calc!P:P,Jul_Inputs_Calc!D:D)</f>
        <v xml:space="preserve">Lic Shared Day Band 1B </v>
      </c>
      <c r="C141" s="1402">
        <f>_xlfn.XLOOKUP(A141,Jul_Inputs_Calc!P:P,Jul_Inputs_Calc!F:F)</f>
        <v>90007585</v>
      </c>
      <c r="D141" s="1403">
        <f>Jul_Inputs_Calc!$H$3</f>
        <v>45474</v>
      </c>
      <c r="E141" s="1404">
        <f>_xlfn.XLOOKUP(A141,Jul_Inputs_Calc!P:P,Jul_Inputs_Calc!O:O)</f>
        <v>322</v>
      </c>
      <c r="F141" s="1403">
        <f>Jul_Inputs_Calc!$H$4</f>
        <v>45838</v>
      </c>
      <c r="G141" s="1525" t="e">
        <f>MATCH(C141*1,[5]Master!$F:$F,0)</f>
        <v>#N/A</v>
      </c>
      <c r="H141"/>
      <c r="I141"/>
      <c r="J141"/>
      <c r="K141"/>
      <c r="L141"/>
      <c r="M141"/>
    </row>
    <row r="142" spans="1:13" s="1422" customFormat="1" x14ac:dyDescent="0.25">
      <c r="A142" s="1401" t="s">
        <v>5066</v>
      </c>
      <c r="B142" s="1402" t="str">
        <f>_xlfn.XLOOKUP(A142,Jul_Inputs_Calc!P:P,Jul_Inputs_Calc!D:D)</f>
        <v>Lic Shared Day Band 1B - SD</v>
      </c>
      <c r="C142" s="1402">
        <f>_xlfn.XLOOKUP(A142,Jul_Inputs_Calc!P:P,Jul_Inputs_Calc!F:F)</f>
        <v>90006078</v>
      </c>
      <c r="D142" s="1403">
        <f>Jul_Inputs_Calc!$H$3</f>
        <v>45474</v>
      </c>
      <c r="E142" s="1452">
        <f>_xlfn.XLOOKUP(A142,Jul_Inputs_Calc!P:P,Jul_Inputs_Calc!O:O)</f>
        <v>322</v>
      </c>
      <c r="F142" s="1453">
        <f>Jul_Inputs_Calc!$H$4</f>
        <v>45838</v>
      </c>
      <c r="G142" s="1525" t="e">
        <f>MATCH(C142*1,[5]Master!$F:$F,0)</f>
        <v>#N/A</v>
      </c>
      <c r="H142"/>
      <c r="I142"/>
      <c r="J142"/>
      <c r="K142"/>
      <c r="L142"/>
      <c r="M142"/>
    </row>
    <row r="143" spans="1:13" s="1422" customFormat="1" x14ac:dyDescent="0.25">
      <c r="A143" s="1401" t="s">
        <v>5067</v>
      </c>
      <c r="B143" s="1402" t="str">
        <f>_xlfn.XLOOKUP(A143,Jul_Inputs_Calc!P:P,Jul_Inputs_Calc!D:D)</f>
        <v xml:space="preserve">Lic Shared Day Band 2 </v>
      </c>
      <c r="C143" s="1402">
        <f>_xlfn.XLOOKUP(A143,Jul_Inputs_Calc!P:P,Jul_Inputs_Calc!F:F)</f>
        <v>90007586</v>
      </c>
      <c r="D143" s="1403">
        <f>Jul_Inputs_Calc!$H$3</f>
        <v>45474</v>
      </c>
      <c r="E143" s="1452">
        <f>_xlfn.XLOOKUP(A143,Jul_Inputs_Calc!P:P,Jul_Inputs_Calc!O:O)</f>
        <v>365</v>
      </c>
      <c r="F143" s="1453">
        <f>Jul_Inputs_Calc!$H$4</f>
        <v>45838</v>
      </c>
      <c r="G143" s="1525" t="e">
        <f>MATCH(C143*1,[5]Master!$F:$F,0)</f>
        <v>#N/A</v>
      </c>
      <c r="H143"/>
      <c r="I143"/>
      <c r="J143"/>
      <c r="K143"/>
      <c r="L143"/>
      <c r="M143"/>
    </row>
    <row r="144" spans="1:13" s="1422" customFormat="1" x14ac:dyDescent="0.25">
      <c r="A144" s="1401" t="s">
        <v>5068</v>
      </c>
      <c r="B144" s="1402" t="str">
        <f>_xlfn.XLOOKUP(A144,Jul_Inputs_Calc!P:P,Jul_Inputs_Calc!D:D)</f>
        <v>Lic Shared Day Band 2 - SD</v>
      </c>
      <c r="C144" s="1402">
        <f>_xlfn.XLOOKUP(A144,Jul_Inputs_Calc!P:P,Jul_Inputs_Calc!F:F)</f>
        <v>90006581</v>
      </c>
      <c r="D144" s="1403">
        <f>Jul_Inputs_Calc!$H$3</f>
        <v>45474</v>
      </c>
      <c r="E144" s="1452">
        <f>_xlfn.XLOOKUP(A144,Jul_Inputs_Calc!P:P,Jul_Inputs_Calc!O:O)</f>
        <v>365</v>
      </c>
      <c r="F144" s="1453">
        <f>Jul_Inputs_Calc!$H$4</f>
        <v>45838</v>
      </c>
      <c r="G144" s="1525" t="e">
        <f>MATCH(C144*1,[5]Master!$F:$F,0)</f>
        <v>#N/A</v>
      </c>
      <c r="H144"/>
      <c r="I144"/>
      <c r="J144"/>
      <c r="K144"/>
      <c r="L144"/>
      <c r="M144"/>
    </row>
    <row r="145" spans="1:13" s="1422" customFormat="1" x14ac:dyDescent="0.25">
      <c r="A145" s="1401" t="s">
        <v>5069</v>
      </c>
      <c r="B145" s="1402" t="str">
        <f>_xlfn.XLOOKUP(A145,Jul_Inputs_Calc!P:P,Jul_Inputs_Calc!D:D)</f>
        <v xml:space="preserve">Lic Shared Day Band 3 </v>
      </c>
      <c r="C145" s="1402">
        <f>_xlfn.XLOOKUP(A145,Jul_Inputs_Calc!P:P,Jul_Inputs_Calc!F:F)</f>
        <v>90007587</v>
      </c>
      <c r="D145" s="1403">
        <f>Jul_Inputs_Calc!$H$3</f>
        <v>45474</v>
      </c>
      <c r="E145" s="1452">
        <f>_xlfn.XLOOKUP(A145,Jul_Inputs_Calc!P:P,Jul_Inputs_Calc!O:O)</f>
        <v>399</v>
      </c>
      <c r="F145" s="1453">
        <f>Jul_Inputs_Calc!$H$4</f>
        <v>45838</v>
      </c>
      <c r="G145" s="1525" t="e">
        <f>MATCH(C145*1,[5]Master!$F:$F,0)</f>
        <v>#N/A</v>
      </c>
      <c r="H145"/>
      <c r="I145"/>
      <c r="J145"/>
      <c r="K145"/>
      <c r="L145"/>
      <c r="M145"/>
    </row>
    <row r="146" spans="1:13" s="1422" customFormat="1" x14ac:dyDescent="0.25">
      <c r="A146" s="1401" t="s">
        <v>5070</v>
      </c>
      <c r="B146" s="1402" t="str">
        <f>_xlfn.XLOOKUP(A146,Jul_Inputs_Calc!P:P,Jul_Inputs_Calc!D:D)</f>
        <v>Lic Shared Day Band 3 - SD</v>
      </c>
      <c r="C146" s="1402">
        <f>_xlfn.XLOOKUP(A146,Jul_Inputs_Calc!P:P,Jul_Inputs_Calc!F:F)</f>
        <v>90005827</v>
      </c>
      <c r="D146" s="1403">
        <f>Jul_Inputs_Calc!$H$3</f>
        <v>45474</v>
      </c>
      <c r="E146" s="1404">
        <f>_xlfn.XLOOKUP(A146,Jul_Inputs_Calc!P:P,Jul_Inputs_Calc!O:O)</f>
        <v>399</v>
      </c>
      <c r="F146" s="1403">
        <f>Jul_Inputs_Calc!$H$4</f>
        <v>45838</v>
      </c>
      <c r="G146" s="1525" t="e">
        <f>MATCH(C146*1,[5]Master!$F:$F,0)</f>
        <v>#N/A</v>
      </c>
      <c r="H146"/>
      <c r="I146"/>
      <c r="J146"/>
      <c r="K146"/>
      <c r="L146"/>
      <c r="M146"/>
    </row>
    <row r="147" spans="1:13" s="1422" customFormat="1" x14ac:dyDescent="0.25">
      <c r="A147" s="1401" t="s">
        <v>5071</v>
      </c>
      <c r="B147" s="1402" t="str">
        <f>_xlfn.XLOOKUP(A147,Jul_Inputs_Calc!P:P,Jul_Inputs_Calc!D:D)</f>
        <v>Lic Shared Day Band 4</v>
      </c>
      <c r="C147" s="1402">
        <f>_xlfn.XLOOKUP(A147,Jul_Inputs_Calc!P:P,Jul_Inputs_Calc!F:F)</f>
        <v>90007588</v>
      </c>
      <c r="D147" s="1403">
        <f>Jul_Inputs_Calc!$H$3</f>
        <v>45474</v>
      </c>
      <c r="E147" s="1404">
        <f>_xlfn.XLOOKUP(A147,Jul_Inputs_Calc!P:P,Jul_Inputs_Calc!O:O)</f>
        <v>447</v>
      </c>
      <c r="F147" s="1403">
        <f>Jul_Inputs_Calc!$H$4</f>
        <v>45838</v>
      </c>
      <c r="G147" s="1525" t="e">
        <f>MATCH(C147*1,[5]Master!$F:$F,0)</f>
        <v>#N/A</v>
      </c>
      <c r="H147"/>
      <c r="I147"/>
      <c r="J147"/>
      <c r="K147"/>
      <c r="L147"/>
      <c r="M147"/>
    </row>
    <row r="148" spans="1:13" s="1422" customFormat="1" x14ac:dyDescent="0.25">
      <c r="A148" s="1401" t="s">
        <v>5072</v>
      </c>
      <c r="B148" s="1402" t="str">
        <f>_xlfn.XLOOKUP(A148,Jul_Inputs_Calc!P:P,Jul_Inputs_Calc!D:D)</f>
        <v>Lic Shared Day Band 4 - SD</v>
      </c>
      <c r="C148" s="1402">
        <f>_xlfn.XLOOKUP(A148,Jul_Inputs_Calc!P:P,Jul_Inputs_Calc!F:F)</f>
        <v>90006582</v>
      </c>
      <c r="D148" s="1403">
        <f>Jul_Inputs_Calc!$H$3</f>
        <v>45474</v>
      </c>
      <c r="E148" s="1404">
        <f>_xlfn.XLOOKUP(A148,Jul_Inputs_Calc!P:P,Jul_Inputs_Calc!O:O)</f>
        <v>447</v>
      </c>
      <c r="F148" s="1403">
        <f>Jul_Inputs_Calc!$H$4</f>
        <v>45838</v>
      </c>
      <c r="G148" s="1525" t="e">
        <f>MATCH(C148*1,[5]Master!$F:$F,0)</f>
        <v>#N/A</v>
      </c>
      <c r="H148"/>
      <c r="I148"/>
      <c r="J148"/>
      <c r="K148"/>
      <c r="L148"/>
      <c r="M148"/>
    </row>
    <row r="149" spans="1:13" s="1422" customFormat="1" x14ac:dyDescent="0.25">
      <c r="A149" s="1401" t="s">
        <v>5073</v>
      </c>
      <c r="B149" s="1402" t="str">
        <f>_xlfn.XLOOKUP(A149,Jul_Inputs_Calc!P:P,Jul_Inputs_Calc!D:D)</f>
        <v>Lic Shared Qualified</v>
      </c>
      <c r="C149" s="1402">
        <f>_xlfn.XLOOKUP(A149,Jul_Inputs_Calc!P:P,Jul_Inputs_Calc!F:F)</f>
        <v>90007589</v>
      </c>
      <c r="D149" s="1403">
        <f>Jul_Inputs_Calc!$H$3</f>
        <v>45474</v>
      </c>
      <c r="E149" s="1404">
        <f>_xlfn.XLOOKUP(A149,Jul_Inputs_Calc!P:P,Jul_Inputs_Calc!O:O)</f>
        <v>447</v>
      </c>
      <c r="F149" s="1403">
        <f>Jul_Inputs_Calc!$H$4</f>
        <v>45838</v>
      </c>
      <c r="G149" s="1525" t="e">
        <f>MATCH(C149*1,[5]Master!$F:$F,0)</f>
        <v>#N/A</v>
      </c>
      <c r="H149"/>
      <c r="I149"/>
      <c r="J149"/>
      <c r="K149"/>
      <c r="L149"/>
      <c r="M149"/>
    </row>
    <row r="150" spans="1:13" s="1422" customFormat="1" x14ac:dyDescent="0.25">
      <c r="A150" s="1401" t="s">
        <v>5074</v>
      </c>
      <c r="B150" s="1402" t="str">
        <f>_xlfn.XLOOKUP(A150,Jul_Inputs_Calc!P:P,Jul_Inputs_Calc!D:D)</f>
        <v>Lic Shared Qualified - SD</v>
      </c>
      <c r="C150" s="1402">
        <f>_xlfn.XLOOKUP(A150,Jul_Inputs_Calc!P:P,Jul_Inputs_Calc!F:F)</f>
        <v>90006079</v>
      </c>
      <c r="D150" s="1403">
        <f>Jul_Inputs_Calc!$H$3</f>
        <v>45474</v>
      </c>
      <c r="E150" s="1404">
        <f>_xlfn.XLOOKUP(A150,Jul_Inputs_Calc!P:P,Jul_Inputs_Calc!O:O)</f>
        <v>322</v>
      </c>
      <c r="F150" s="1403">
        <f>Jul_Inputs_Calc!$H$4</f>
        <v>45838</v>
      </c>
      <c r="G150" s="1525" t="e">
        <f>MATCH(C150*1,[5]Master!$F:$F,0)</f>
        <v>#N/A</v>
      </c>
      <c r="H150"/>
      <c r="I150"/>
      <c r="J150"/>
      <c r="K150"/>
      <c r="L150"/>
      <c r="M150"/>
    </row>
    <row r="151" spans="1:13" s="1422" customFormat="1" x14ac:dyDescent="0.25">
      <c r="A151" s="1401" t="s">
        <v>5079</v>
      </c>
      <c r="B151" s="1402" t="str">
        <f>_xlfn.XLOOKUP(A151,Jul_Inputs_Calc!P:P,Jul_Inputs_Calc!D:D)</f>
        <v>Lic Shared Respite Care (Hospital Only)</v>
      </c>
      <c r="C151" s="1402">
        <f>_xlfn.XLOOKUP(A151,Jul_Inputs_Calc!P:P,Jul_Inputs_Calc!F:F)</f>
        <v>90007591</v>
      </c>
      <c r="D151" s="1403">
        <f>Jul_Inputs_Calc!$H$3</f>
        <v>45474</v>
      </c>
      <c r="E151" s="1404">
        <f>_xlfn.XLOOKUP(A151,Jul_Inputs_Calc!P:P,Jul_Inputs_Calc!O:O)</f>
        <v>447</v>
      </c>
      <c r="F151" s="1403">
        <f>Jul_Inputs_Calc!$H$4</f>
        <v>45838</v>
      </c>
      <c r="G151" s="1525" t="e">
        <f>MATCH(C151*1,[5]Master!$F:$F,0)</f>
        <v>#N/A</v>
      </c>
      <c r="H151"/>
      <c r="I151"/>
      <c r="J151"/>
      <c r="K151"/>
      <c r="L151"/>
      <c r="M151"/>
    </row>
    <row r="152" spans="1:13" s="1422" customFormat="1" x14ac:dyDescent="0.25">
      <c r="A152" s="1401" t="s">
        <v>5080</v>
      </c>
      <c r="B152" s="1402" t="str">
        <f>_xlfn.XLOOKUP(A152,Jul_Inputs_Calc!P:P,Jul_Inputs_Calc!D:D)</f>
        <v>Lic Shared Respite Care - SD (Hospital Only)</v>
      </c>
      <c r="C152" s="1402">
        <f>_xlfn.XLOOKUP(A152,Jul_Inputs_Calc!P:P,Jul_Inputs_Calc!F:F)</f>
        <v>90005607</v>
      </c>
      <c r="D152" s="1403">
        <f>Jul_Inputs_Calc!$H$3</f>
        <v>45474</v>
      </c>
      <c r="E152" s="1404">
        <f>_xlfn.XLOOKUP(A152,Jul_Inputs_Calc!P:P,Jul_Inputs_Calc!O:O)</f>
        <v>322</v>
      </c>
      <c r="F152" s="1403">
        <f>Jul_Inputs_Calc!$H$4</f>
        <v>45838</v>
      </c>
      <c r="G152" s="1525" t="e">
        <f>MATCH(C152*1,[5]Master!$F:$F,0)</f>
        <v>#N/A</v>
      </c>
      <c r="H152"/>
      <c r="I152"/>
      <c r="J152"/>
      <c r="K152"/>
      <c r="L152"/>
      <c r="M152"/>
    </row>
    <row r="153" spans="1:13" s="1422" customFormat="1" x14ac:dyDescent="0.25">
      <c r="A153" s="1401" t="s">
        <v>5157</v>
      </c>
      <c r="B153" s="1402" t="str">
        <f>_xlfn.XLOOKUP(A153,Jul_Inputs_Calc!P:P,Jul_Inputs_Calc!D:D)</f>
        <v>Lic Shared Workers' Comp Qld</v>
      </c>
      <c r="C153" s="1402">
        <f>_xlfn.XLOOKUP(A153,Jul_Inputs_Calc!P:P,Jul_Inputs_Calc!F:F)</f>
        <v>90005809</v>
      </c>
      <c r="D153" s="1403">
        <f>Jul_Inputs_Calc!$H$3</f>
        <v>45474</v>
      </c>
      <c r="E153" s="1404">
        <f>_xlfn.XLOOKUP(A153,Jul_Inputs_Calc!P:P,Jul_Inputs_Calc!O:O)</f>
        <v>1774</v>
      </c>
      <c r="F153" s="1403">
        <f>Jul_Inputs_Calc!$H$4</f>
        <v>45838</v>
      </c>
      <c r="G153" s="1525" t="e">
        <f>MATCH(C153*1,[5]Master!$F:$F,0)</f>
        <v>#N/A</v>
      </c>
      <c r="H153"/>
      <c r="I153"/>
      <c r="J153"/>
      <c r="K153"/>
      <c r="L153"/>
      <c r="M153"/>
    </row>
    <row r="154" spans="1:13" s="1422" customFormat="1" x14ac:dyDescent="0.25">
      <c r="A154" s="1401" t="s">
        <v>5158</v>
      </c>
      <c r="B154" s="1402" t="str">
        <f>_xlfn.XLOOKUP(A154,Jul_Inputs_Calc!P:P,Jul_Inputs_Calc!D:D)</f>
        <v>Lic Shared Workers' Comp Qld - SD</v>
      </c>
      <c r="C154" s="1402">
        <f>_xlfn.XLOOKUP(A154,Jul_Inputs_Calc!P:P,Jul_Inputs_Calc!F:F)</f>
        <v>90007444</v>
      </c>
      <c r="D154" s="1403">
        <f>Jul_Inputs_Calc!$H$3</f>
        <v>45474</v>
      </c>
      <c r="E154" s="1404">
        <f>_xlfn.XLOOKUP(A154,Jul_Inputs_Calc!P:P,Jul_Inputs_Calc!O:O)</f>
        <v>1228</v>
      </c>
      <c r="F154" s="1403">
        <f>Jul_Inputs_Calc!$H$4</f>
        <v>45838</v>
      </c>
      <c r="G154" s="1525" t="e">
        <f>MATCH(C154*1,[5]Master!$F:$F,0)</f>
        <v>#N/A</v>
      </c>
      <c r="H154"/>
      <c r="I154"/>
      <c r="J154"/>
      <c r="K154"/>
      <c r="L154"/>
      <c r="M154"/>
    </row>
    <row r="155" spans="1:13" s="1422" customFormat="1" x14ac:dyDescent="0.25">
      <c r="A155" s="1401" t="s">
        <v>5159</v>
      </c>
      <c r="B155" s="1402" t="str">
        <f>_xlfn.XLOOKUP(A155,Jul_Inputs_Calc!P:P,Jul_Inputs_Calc!D:D)</f>
        <v>Lic Shared Workers' Compensation  Long Stay</v>
      </c>
      <c r="C155" s="1402">
        <f>_xlfn.XLOOKUP(A155,Jul_Inputs_Calc!P:P,Jul_Inputs_Calc!F:F)</f>
        <v>90006510</v>
      </c>
      <c r="D155" s="1403">
        <f>Jul_Inputs_Calc!$H$3</f>
        <v>45474</v>
      </c>
      <c r="E155" s="1404">
        <f>_xlfn.XLOOKUP(A155,Jul_Inputs_Calc!P:P,Jul_Inputs_Calc!O:O)</f>
        <v>1404</v>
      </c>
      <c r="F155" s="1403">
        <f>Jul_Inputs_Calc!$H$4</f>
        <v>45838</v>
      </c>
      <c r="G155" s="1525" t="e">
        <f>MATCH(C155*1,[5]Master!$F:$F,0)</f>
        <v>#N/A</v>
      </c>
      <c r="H155"/>
      <c r="I155"/>
      <c r="J155"/>
      <c r="K155"/>
      <c r="L155"/>
      <c r="M155"/>
    </row>
    <row r="156" spans="1:13" s="1422" customFormat="1" x14ac:dyDescent="0.25">
      <c r="A156" s="1401" t="s">
        <v>5160</v>
      </c>
      <c r="B156" s="1402" t="str">
        <f>_xlfn.XLOOKUP(A156,Jul_Inputs_Calc!P:P,Jul_Inputs_Calc!D:D)</f>
        <v>Lic Shared Workers' Compensation  Long Stay - SD</v>
      </c>
      <c r="C156" s="1402">
        <f>_xlfn.XLOOKUP(A156,Jul_Inputs_Calc!P:P,Jul_Inputs_Calc!F:F)</f>
        <v>90007445</v>
      </c>
      <c r="D156" s="1403">
        <f>Jul_Inputs_Calc!$H$3</f>
        <v>45474</v>
      </c>
      <c r="E156" s="1404">
        <f>_xlfn.XLOOKUP(A156,Jul_Inputs_Calc!P:P,Jul_Inputs_Calc!O:O)</f>
        <v>1203</v>
      </c>
      <c r="F156" s="1403">
        <f>Jul_Inputs_Calc!$H$4</f>
        <v>45838</v>
      </c>
      <c r="G156" s="1525" t="e">
        <f>MATCH(C156*1,[5]Master!$F:$F,0)</f>
        <v>#N/A</v>
      </c>
      <c r="H156"/>
      <c r="I156"/>
      <c r="J156"/>
      <c r="K156"/>
      <c r="L156"/>
      <c r="M156"/>
    </row>
    <row r="157" spans="1:13" s="1422" customFormat="1" x14ac:dyDescent="0.25">
      <c r="A157" s="1401" t="s">
        <v>5161</v>
      </c>
      <c r="B157" s="1402" t="str">
        <f>_xlfn.XLOOKUP(A157,Jul_Inputs_Calc!P:P,Jul_Inputs_Calc!D:D)</f>
        <v>Lic Shared Workers' Compensation  Coronary Care Unit</v>
      </c>
      <c r="C157" s="1402">
        <f>_xlfn.XLOOKUP(A157,Jul_Inputs_Calc!P:P,Jul_Inputs_Calc!F:F)</f>
        <v>90006043</v>
      </c>
      <c r="D157" s="1403">
        <f>Jul_Inputs_Calc!$H$3</f>
        <v>45474</v>
      </c>
      <c r="E157" s="1404">
        <f>_xlfn.XLOOKUP(A157,Jul_Inputs_Calc!P:P,Jul_Inputs_Calc!O:O)</f>
        <v>4758</v>
      </c>
      <c r="F157" s="1403">
        <f>Jul_Inputs_Calc!$H$4</f>
        <v>45838</v>
      </c>
      <c r="G157" s="1525" t="e">
        <f>MATCH(C157*1,[5]Master!$F:$F,0)</f>
        <v>#N/A</v>
      </c>
      <c r="H157"/>
      <c r="I157"/>
      <c r="J157"/>
      <c r="K157"/>
      <c r="L157"/>
      <c r="M157"/>
    </row>
    <row r="158" spans="1:13" s="1422" customFormat="1" x14ac:dyDescent="0.25">
      <c r="A158" s="1401" t="s">
        <v>5162</v>
      </c>
      <c r="B158" s="1402" t="str">
        <f>_xlfn.XLOOKUP(A158,Jul_Inputs_Calc!P:P,Jul_Inputs_Calc!D:D)</f>
        <v>Lic Shared Workers' Compensation Coronary Care Unit - SD</v>
      </c>
      <c r="C158" s="1402">
        <f>_xlfn.XLOOKUP(A158,Jul_Inputs_Calc!P:P,Jul_Inputs_Calc!F:F)</f>
        <v>90007446</v>
      </c>
      <c r="D158" s="1403">
        <f>Jul_Inputs_Calc!$H$3</f>
        <v>45474</v>
      </c>
      <c r="E158" s="1404">
        <f>_xlfn.XLOOKUP(A158,Jul_Inputs_Calc!P:P,Jul_Inputs_Calc!O:O)</f>
        <v>4485</v>
      </c>
      <c r="F158" s="1403">
        <f>Jul_Inputs_Calc!$H$4</f>
        <v>45838</v>
      </c>
      <c r="G158" s="1525" t="e">
        <f>MATCH(C158*1,[5]Master!$F:$F,0)</f>
        <v>#N/A</v>
      </c>
      <c r="H158"/>
      <c r="I158"/>
      <c r="J158"/>
      <c r="K158"/>
      <c r="L158"/>
      <c r="M158"/>
    </row>
    <row r="159" spans="1:13" s="1422" customFormat="1" x14ac:dyDescent="0.25">
      <c r="A159" s="1401" t="s">
        <v>5163</v>
      </c>
      <c r="B159" s="1402" t="str">
        <f>_xlfn.XLOOKUP(A159,Jul_Inputs_Calc!P:P,Jul_Inputs_Calc!D:D)</f>
        <v>Lic Shared Workers' Comp Qld - Hospital in the Home</v>
      </c>
      <c r="C159" s="1402">
        <f>_xlfn.XLOOKUP(A159,Jul_Inputs_Calc!P:P,Jul_Inputs_Calc!F:F)</f>
        <v>90006511</v>
      </c>
      <c r="D159" s="1403">
        <f>Jul_Inputs_Calc!$H$3</f>
        <v>45474</v>
      </c>
      <c r="E159" s="1404">
        <f>_xlfn.XLOOKUP(A159,Jul_Inputs_Calc!P:P,Jul_Inputs_Calc!O:O)</f>
        <v>1451</v>
      </c>
      <c r="F159" s="1403">
        <f>Jul_Inputs_Calc!$H$4</f>
        <v>45838</v>
      </c>
      <c r="G159" s="1525" t="e">
        <f>MATCH(C159*1,[5]Master!$F:$F,0)</f>
        <v>#N/A</v>
      </c>
      <c r="H159"/>
      <c r="I159"/>
      <c r="J159"/>
      <c r="K159"/>
      <c r="L159"/>
      <c r="M159"/>
    </row>
    <row r="160" spans="1:13" s="1422" customFormat="1" x14ac:dyDescent="0.25">
      <c r="A160" s="1401" t="s">
        <v>5164</v>
      </c>
      <c r="B160" s="1402" t="str">
        <f>_xlfn.XLOOKUP(A160,Jul_Inputs_Calc!P:P,Jul_Inputs_Calc!D:D)</f>
        <v>Lic Shared Workers' Compensation Intensive Care Unit</v>
      </c>
      <c r="C160" s="1402">
        <f>_xlfn.XLOOKUP(A160,Jul_Inputs_Calc!P:P,Jul_Inputs_Calc!F:F)</f>
        <v>90007447</v>
      </c>
      <c r="D160" s="1403">
        <f>Jul_Inputs_Calc!$H$3</f>
        <v>45474</v>
      </c>
      <c r="E160" s="1404">
        <f>_xlfn.XLOOKUP(A160,Jul_Inputs_Calc!P:P,Jul_Inputs_Calc!O:O)</f>
        <v>7112</v>
      </c>
      <c r="F160" s="1403">
        <f>Jul_Inputs_Calc!$H$4</f>
        <v>45838</v>
      </c>
      <c r="G160" s="1525" t="e">
        <f>MATCH(C160*1,[5]Master!$F:$F,0)</f>
        <v>#N/A</v>
      </c>
      <c r="H160"/>
      <c r="I160"/>
      <c r="J160"/>
      <c r="K160"/>
      <c r="L160"/>
      <c r="M160"/>
    </row>
    <row r="161" spans="1:13" s="1422" customFormat="1" x14ac:dyDescent="0.25">
      <c r="A161" s="1401" t="s">
        <v>5165</v>
      </c>
      <c r="B161" s="1402" t="str">
        <f>_xlfn.XLOOKUP(A161,Jul_Inputs_Calc!P:P,Jul_Inputs_Calc!D:D)</f>
        <v>Lic Shared Workers' Compensation  Intensive Care Unit- SD</v>
      </c>
      <c r="C161" s="1402">
        <f>_xlfn.XLOOKUP(A161,Jul_Inputs_Calc!P:P,Jul_Inputs_Calc!F:F)</f>
        <v>90005634</v>
      </c>
      <c r="D161" s="1403">
        <f>Jul_Inputs_Calc!$H$3</f>
        <v>45474</v>
      </c>
      <c r="E161" s="1404">
        <f>_xlfn.XLOOKUP(A161,Jul_Inputs_Calc!P:P,Jul_Inputs_Calc!O:O)</f>
        <v>6623</v>
      </c>
      <c r="F161" s="1403">
        <f>Jul_Inputs_Calc!$H$4</f>
        <v>45838</v>
      </c>
      <c r="G161" s="1525" t="e">
        <f>MATCH(C161*1,[5]Master!$F:$F,0)</f>
        <v>#N/A</v>
      </c>
      <c r="H161"/>
      <c r="I161"/>
      <c r="J161"/>
      <c r="K161"/>
      <c r="L161"/>
      <c r="M161"/>
    </row>
    <row r="162" spans="1:13" s="1422" customFormat="1" x14ac:dyDescent="0.25">
      <c r="A162" s="1401" t="s">
        <v>5166</v>
      </c>
      <c r="B162" s="1402" t="str">
        <f>_xlfn.XLOOKUP(A162,Jul_Inputs_Calc!P:P,Jul_Inputs_Calc!D:D)</f>
        <v>Lic Shared Workers' Compensation  Rehabilitation</v>
      </c>
      <c r="C162" s="1402">
        <f>_xlfn.XLOOKUP(A162,Jul_Inputs_Calc!P:P,Jul_Inputs_Calc!F:F)</f>
        <v>90007448</v>
      </c>
      <c r="D162" s="1403">
        <f>Jul_Inputs_Calc!$H$3</f>
        <v>45474</v>
      </c>
      <c r="E162" s="1404">
        <f>_xlfn.XLOOKUP(A162,Jul_Inputs_Calc!P:P,Jul_Inputs_Calc!O:O)</f>
        <v>1485</v>
      </c>
      <c r="F162" s="1403">
        <f>Jul_Inputs_Calc!$H$4</f>
        <v>45838</v>
      </c>
      <c r="G162" s="1525" t="e">
        <f>MATCH(C162*1,[5]Master!$F:$F,0)</f>
        <v>#N/A</v>
      </c>
      <c r="H162"/>
      <c r="I162"/>
      <c r="J162"/>
      <c r="K162"/>
      <c r="L162"/>
      <c r="M162"/>
    </row>
    <row r="163" spans="1:13" s="1422" customFormat="1" x14ac:dyDescent="0.25">
      <c r="A163" s="1401" t="s">
        <v>5167</v>
      </c>
      <c r="B163" s="1402" t="str">
        <f>_xlfn.XLOOKUP(A163,Jul_Inputs_Calc!P:P,Jul_Inputs_Calc!D:D)</f>
        <v>Lic Shared Workers' Compensation  Rehabilitation - SD</v>
      </c>
      <c r="C163" s="1402">
        <f>_xlfn.XLOOKUP(A163,Jul_Inputs_Calc!P:P,Jul_Inputs_Calc!F:F)</f>
        <v>90006512</v>
      </c>
      <c r="D163" s="1403">
        <f>Jul_Inputs_Calc!$H$3</f>
        <v>45474</v>
      </c>
      <c r="E163" s="1404">
        <f>_xlfn.XLOOKUP(A163,Jul_Inputs_Calc!P:P,Jul_Inputs_Calc!O:O)</f>
        <v>1287</v>
      </c>
      <c r="F163" s="1403">
        <f>Jul_Inputs_Calc!$H$4</f>
        <v>45838</v>
      </c>
      <c r="G163" s="1525" t="e">
        <f>MATCH(C163*1,[5]Master!$F:$F,0)</f>
        <v>#N/A</v>
      </c>
      <c r="H163"/>
      <c r="I163"/>
      <c r="J163"/>
      <c r="K163"/>
      <c r="L163"/>
      <c r="M163"/>
    </row>
    <row r="164" spans="1:13" s="1422" customFormat="1" x14ac:dyDescent="0.25">
      <c r="A164" s="1401" t="s">
        <v>5208</v>
      </c>
      <c r="B164" s="1402" t="str">
        <f>_xlfn.XLOOKUP(A164,Jul_Inputs_Calc!P:P,Jul_Inputs_Calc!D:D)</f>
        <v>Lic Share  Workers' Compensation NIIS Queensland</v>
      </c>
      <c r="C164" s="1402">
        <f>_xlfn.XLOOKUP(A164,Jul_Inputs_Calc!P:P,Jul_Inputs_Calc!F:F)</f>
        <v>90006522</v>
      </c>
      <c r="D164" s="1403">
        <f>Jul_Inputs_Calc!$H$3</f>
        <v>45474</v>
      </c>
      <c r="E164" s="1404">
        <f>_xlfn.XLOOKUP(A164,Jul_Inputs_Calc!P:P,Jul_Inputs_Calc!O:O)</f>
        <v>1774</v>
      </c>
      <c r="F164" s="1403">
        <f>Jul_Inputs_Calc!$H$4</f>
        <v>45838</v>
      </c>
      <c r="G164" s="1525" t="e">
        <f>MATCH(C164*1,[5]Master!$F:$F,0)</f>
        <v>#N/A</v>
      </c>
      <c r="H164"/>
      <c r="I164"/>
      <c r="J164"/>
      <c r="K164"/>
      <c r="L164"/>
      <c r="M164"/>
    </row>
    <row r="165" spans="1:13" s="1422" customFormat="1" x14ac:dyDescent="0.25">
      <c r="A165" s="1401" t="s">
        <v>5209</v>
      </c>
      <c r="B165" s="1402" t="str">
        <f>_xlfn.XLOOKUP(A165,Jul_Inputs_Calc!P:P,Jul_Inputs_Calc!D:D)</f>
        <v>Lic Share  Workers' Compensation NIIS Queensland SD</v>
      </c>
      <c r="C165" s="1402">
        <f>_xlfn.XLOOKUP(A165,Jul_Inputs_Calc!P:P,Jul_Inputs_Calc!F:F)</f>
        <v>90007469</v>
      </c>
      <c r="D165" s="1403">
        <f>Jul_Inputs_Calc!$H$3</f>
        <v>45474</v>
      </c>
      <c r="E165" s="1404">
        <f>_xlfn.XLOOKUP(A165,Jul_Inputs_Calc!P:P,Jul_Inputs_Calc!O:O)</f>
        <v>1228</v>
      </c>
      <c r="F165" s="1403">
        <f>Jul_Inputs_Calc!$H$4</f>
        <v>45838</v>
      </c>
      <c r="G165" s="1525" t="e">
        <f>MATCH(C165*1,[5]Master!$F:$F,0)</f>
        <v>#N/A</v>
      </c>
      <c r="H165"/>
      <c r="I165"/>
      <c r="J165"/>
      <c r="K165"/>
      <c r="L165"/>
      <c r="M165"/>
    </row>
    <row r="166" spans="1:13" s="1422" customFormat="1" x14ac:dyDescent="0.25">
      <c r="A166" s="1401" t="s">
        <v>5210</v>
      </c>
      <c r="B166" s="1402" t="str">
        <f>_xlfn.XLOOKUP(A166,Jul_Inputs_Calc!P:P,Jul_Inputs_Calc!D:D)</f>
        <v>Lic Share  Workers' Compensation NIIS Queensland Long Stay</v>
      </c>
      <c r="C166" s="1402">
        <f>_xlfn.XLOOKUP(A166,Jul_Inputs_Calc!P:P,Jul_Inputs_Calc!F:F)</f>
        <v>90006049</v>
      </c>
      <c r="D166" s="1403">
        <f>Jul_Inputs_Calc!$H$3</f>
        <v>45474</v>
      </c>
      <c r="E166" s="1404">
        <f>_xlfn.XLOOKUP(A166,Jul_Inputs_Calc!P:P,Jul_Inputs_Calc!O:O)</f>
        <v>1404</v>
      </c>
      <c r="F166" s="1403">
        <f>Jul_Inputs_Calc!$H$4</f>
        <v>45838</v>
      </c>
      <c r="G166" s="1525" t="e">
        <f>MATCH(C166*1,[5]Master!$F:$F,0)</f>
        <v>#N/A</v>
      </c>
      <c r="H166"/>
      <c r="I166"/>
      <c r="J166"/>
      <c r="K166"/>
      <c r="L166"/>
      <c r="M166"/>
    </row>
    <row r="167" spans="1:13" s="1422" customFormat="1" x14ac:dyDescent="0.25">
      <c r="A167" s="1401" t="s">
        <v>5211</v>
      </c>
      <c r="B167" s="1402" t="str">
        <f>_xlfn.XLOOKUP(A167,Jul_Inputs_Calc!P:P,Jul_Inputs_Calc!D:D)</f>
        <v>Lic Share  Workers' Compensation NIIS Queensland Long Stay SD</v>
      </c>
      <c r="C167" s="1402">
        <f>_xlfn.XLOOKUP(A167,Jul_Inputs_Calc!P:P,Jul_Inputs_Calc!F:F)</f>
        <v>90007470</v>
      </c>
      <c r="D167" s="1403">
        <f>Jul_Inputs_Calc!$H$3</f>
        <v>45474</v>
      </c>
      <c r="E167" s="1404">
        <f>_xlfn.XLOOKUP(A167,Jul_Inputs_Calc!P:P,Jul_Inputs_Calc!O:O)</f>
        <v>1203</v>
      </c>
      <c r="F167" s="1403">
        <f>Jul_Inputs_Calc!$H$4</f>
        <v>45838</v>
      </c>
      <c r="G167" s="1525" t="e">
        <f>MATCH(C167*1,[5]Master!$F:$F,0)</f>
        <v>#N/A</v>
      </c>
      <c r="H167"/>
      <c r="I167"/>
      <c r="J167"/>
      <c r="K167"/>
      <c r="L167"/>
      <c r="M167"/>
    </row>
    <row r="168" spans="1:13" s="1422" customFormat="1" x14ac:dyDescent="0.25">
      <c r="A168" s="1401" t="s">
        <v>5212</v>
      </c>
      <c r="B168" s="1402" t="str">
        <f>_xlfn.XLOOKUP(A168,Jul_Inputs_Calc!P:P,Jul_Inputs_Calc!D:D)</f>
        <v>Lic Share  Workers' Compensation NIIS Queensland Coronary Care</v>
      </c>
      <c r="C168" s="1402">
        <f>_xlfn.XLOOKUP(A168,Jul_Inputs_Calc!P:P,Jul_Inputs_Calc!F:F)</f>
        <v>90006523</v>
      </c>
      <c r="D168" s="1403">
        <f>Jul_Inputs_Calc!$H$3</f>
        <v>45474</v>
      </c>
      <c r="E168" s="1404">
        <f>_xlfn.XLOOKUP(A168,Jul_Inputs_Calc!P:P,Jul_Inputs_Calc!O:O)</f>
        <v>4758</v>
      </c>
      <c r="F168" s="1403">
        <f>Jul_Inputs_Calc!$H$4</f>
        <v>45838</v>
      </c>
      <c r="G168" s="1525" t="e">
        <f>MATCH(C168*1,[5]Master!$F:$F,0)</f>
        <v>#N/A</v>
      </c>
      <c r="H168"/>
      <c r="I168"/>
      <c r="J168"/>
      <c r="K168"/>
      <c r="L168"/>
      <c r="M168"/>
    </row>
    <row r="169" spans="1:13" s="1422" customFormat="1" x14ac:dyDescent="0.25">
      <c r="A169" s="1401" t="s">
        <v>5213</v>
      </c>
      <c r="B169" s="1402" t="str">
        <f>_xlfn.XLOOKUP(A169,Jul_Inputs_Calc!P:P,Jul_Inputs_Calc!D:D)</f>
        <v>Lic Share  Workers' Compensation NIIS Queensland  Coronary Care SD</v>
      </c>
      <c r="C169" s="1402">
        <f>_xlfn.XLOOKUP(A169,Jul_Inputs_Calc!P:P,Jul_Inputs_Calc!F:F)</f>
        <v>90007471</v>
      </c>
      <c r="D169" s="1403">
        <f>Jul_Inputs_Calc!$H$3</f>
        <v>45474</v>
      </c>
      <c r="E169" s="1404">
        <f>_xlfn.XLOOKUP(A169,Jul_Inputs_Calc!P:P,Jul_Inputs_Calc!O:O)</f>
        <v>4485</v>
      </c>
      <c r="F169" s="1403">
        <f>Jul_Inputs_Calc!$H$4</f>
        <v>45838</v>
      </c>
      <c r="G169" s="1525" t="e">
        <f>MATCH(C169*1,[5]Master!$F:$F,0)</f>
        <v>#N/A</v>
      </c>
      <c r="H169"/>
      <c r="I169"/>
      <c r="J169"/>
      <c r="K169"/>
      <c r="L169"/>
      <c r="M169"/>
    </row>
    <row r="170" spans="1:13" s="1422" customFormat="1" x14ac:dyDescent="0.25">
      <c r="A170" s="1401" t="s">
        <v>5214</v>
      </c>
      <c r="B170" s="1402" t="str">
        <f>_xlfn.XLOOKUP(A170,Jul_Inputs_Calc!P:P,Jul_Inputs_Calc!D:D)</f>
        <v>Lic Share  Workers' Compensation NIIS Queensland Hospital in the Home</v>
      </c>
      <c r="C170" s="1402">
        <f>_xlfn.XLOOKUP(A170,Jul_Inputs_Calc!P:P,Jul_Inputs_Calc!F:F)</f>
        <v>90005694</v>
      </c>
      <c r="D170" s="1403">
        <f>Jul_Inputs_Calc!$H$3</f>
        <v>45474</v>
      </c>
      <c r="E170" s="1404">
        <f>_xlfn.XLOOKUP(A170,Jul_Inputs_Calc!P:P,Jul_Inputs_Calc!O:O)</f>
        <v>1451</v>
      </c>
      <c r="F170" s="1403">
        <f>Jul_Inputs_Calc!$H$4</f>
        <v>45838</v>
      </c>
      <c r="G170" s="1525" t="e">
        <f>MATCH(C170*1,[5]Master!$F:$F,0)</f>
        <v>#N/A</v>
      </c>
      <c r="H170"/>
      <c r="I170"/>
      <c r="J170"/>
      <c r="K170"/>
      <c r="L170"/>
      <c r="M170"/>
    </row>
    <row r="171" spans="1:13" s="1422" customFormat="1" x14ac:dyDescent="0.25">
      <c r="A171" s="1401" t="s">
        <v>5215</v>
      </c>
      <c r="B171" s="1402" t="str">
        <f>_xlfn.XLOOKUP(A171,Jul_Inputs_Calc!P:P,Jul_Inputs_Calc!D:D)</f>
        <v>Lic Share  Workers' Compensation NIIS Queensland ICU</v>
      </c>
      <c r="C171" s="1402">
        <f>_xlfn.XLOOKUP(A171,Jul_Inputs_Calc!P:P,Jul_Inputs_Calc!F:F)</f>
        <v>90007472</v>
      </c>
      <c r="D171" s="1403">
        <f>Jul_Inputs_Calc!$H$3</f>
        <v>45474</v>
      </c>
      <c r="E171" s="1404">
        <f>_xlfn.XLOOKUP(A171,Jul_Inputs_Calc!P:P,Jul_Inputs_Calc!O:O)</f>
        <v>7112</v>
      </c>
      <c r="F171" s="1403">
        <f>Jul_Inputs_Calc!$H$4</f>
        <v>45838</v>
      </c>
      <c r="G171" s="1525" t="e">
        <f>MATCH(C171*1,[5]Master!$F:$F,0)</f>
        <v>#N/A</v>
      </c>
      <c r="H171"/>
      <c r="I171"/>
      <c r="J171"/>
      <c r="K171"/>
      <c r="L171"/>
      <c r="M171"/>
    </row>
    <row r="172" spans="1:13" s="1422" customFormat="1" x14ac:dyDescent="0.25">
      <c r="A172" s="1401" t="s">
        <v>5216</v>
      </c>
      <c r="B172" s="1402" t="str">
        <f>_xlfn.XLOOKUP(A172,Jul_Inputs_Calc!P:P,Jul_Inputs_Calc!D:D)</f>
        <v>Lic Share  Workers' Compensation NIIS Queensland ICU SD</v>
      </c>
      <c r="C172" s="1402">
        <f>_xlfn.XLOOKUP(A172,Jul_Inputs_Calc!P:P,Jul_Inputs_Calc!F:F)</f>
        <v>90006524</v>
      </c>
      <c r="D172" s="1403">
        <f>Jul_Inputs_Calc!$H$3</f>
        <v>45474</v>
      </c>
      <c r="E172" s="1404">
        <f>_xlfn.XLOOKUP(A172,Jul_Inputs_Calc!P:P,Jul_Inputs_Calc!O:O)</f>
        <v>6623</v>
      </c>
      <c r="F172" s="1403">
        <f>Jul_Inputs_Calc!$H$4</f>
        <v>45838</v>
      </c>
      <c r="G172" s="1525" t="e">
        <f>MATCH(C172*1,[5]Master!$F:$F,0)</f>
        <v>#N/A</v>
      </c>
      <c r="H172"/>
      <c r="I172"/>
      <c r="J172"/>
      <c r="K172"/>
      <c r="L172"/>
      <c r="M172"/>
    </row>
    <row r="173" spans="1:13" s="1422" customFormat="1" x14ac:dyDescent="0.25">
      <c r="A173" s="1401" t="s">
        <v>5217</v>
      </c>
      <c r="B173" s="1402" t="str">
        <f>_xlfn.XLOOKUP(A173,Jul_Inputs_Calc!P:P,Jul_Inputs_Calc!D:D)</f>
        <v>Lic Share  Workers' Compensation NIIS Queensland Rehab</v>
      </c>
      <c r="C173" s="1402">
        <f>_xlfn.XLOOKUP(A173,Jul_Inputs_Calc!P:P,Jul_Inputs_Calc!F:F)</f>
        <v>90007473</v>
      </c>
      <c r="D173" s="1403">
        <f>Jul_Inputs_Calc!$H$3</f>
        <v>45474</v>
      </c>
      <c r="E173" s="1404">
        <f>_xlfn.XLOOKUP(A173,Jul_Inputs_Calc!P:P,Jul_Inputs_Calc!O:O)</f>
        <v>1485</v>
      </c>
      <c r="F173" s="1403">
        <f>Jul_Inputs_Calc!$H$4</f>
        <v>45838</v>
      </c>
      <c r="G173" s="1525" t="e">
        <f>MATCH(C173*1,[5]Master!$F:$F,0)</f>
        <v>#N/A</v>
      </c>
      <c r="H173"/>
      <c r="I173"/>
      <c r="J173"/>
      <c r="K173"/>
      <c r="L173"/>
      <c r="M173"/>
    </row>
    <row r="174" spans="1:13" s="1422" customFormat="1" x14ac:dyDescent="0.25">
      <c r="A174" s="1401" t="s">
        <v>5218</v>
      </c>
      <c r="B174" s="1402" t="str">
        <f>_xlfn.XLOOKUP(A174,Jul_Inputs_Calc!P:P,Jul_Inputs_Calc!D:D)</f>
        <v>Lic Share  Workers' Compensation NIIS Queensland Rehab SD</v>
      </c>
      <c r="C174" s="1402">
        <f>_xlfn.XLOOKUP(A174,Jul_Inputs_Calc!P:P,Jul_Inputs_Calc!F:F)</f>
        <v>90006050</v>
      </c>
      <c r="D174" s="1403">
        <f>Jul_Inputs_Calc!$H$3</f>
        <v>45474</v>
      </c>
      <c r="E174" s="1404">
        <f>_xlfn.XLOOKUP(A174,Jul_Inputs_Calc!P:P,Jul_Inputs_Calc!O:O)</f>
        <v>1287</v>
      </c>
      <c r="F174" s="1403">
        <f>Jul_Inputs_Calc!$H$4</f>
        <v>45838</v>
      </c>
      <c r="G174" s="1525" t="e">
        <f>MATCH(C174*1,[5]Master!$F:$F,0)</f>
        <v>#N/A</v>
      </c>
      <c r="H174"/>
      <c r="I174"/>
      <c r="J174"/>
      <c r="K174"/>
      <c r="L174"/>
      <c r="M174"/>
    </row>
    <row r="175" spans="1:13" s="1422" customFormat="1" x14ac:dyDescent="0.25">
      <c r="A175" s="1401" t="s">
        <v>5459</v>
      </c>
      <c r="B175" s="1402" t="str">
        <f>_xlfn.XLOOKUP(A175,Jul_Inputs_Calc!P:P,Jul_Inputs_Calc!D:D)</f>
        <v>Amount payable for giving a copy of, or extract from, the document 
(A4 Size) - first copy - each page (upto the maximum fee for first copy see below)</v>
      </c>
      <c r="C175" s="1402">
        <f>_xlfn.XLOOKUP(A175,Jul_Inputs_Calc!P:P,Jul_Inputs_Calc!F:F)</f>
        <v>90007494</v>
      </c>
      <c r="D175" s="1403">
        <f>Jul_Inputs_Calc!$H$3</f>
        <v>45474</v>
      </c>
      <c r="E175" s="1404">
        <f>_xlfn.XLOOKUP(A175,Jul_Inputs_Calc!P:P,Jul_Inputs_Calc!O:O)</f>
        <v>3.1500000000000004</v>
      </c>
      <c r="F175" s="1403">
        <f>Jul_Inputs_Calc!$H$4</f>
        <v>45838</v>
      </c>
      <c r="G175" s="1525" t="e">
        <f>MATCH(C175*1,[5]Master!$F:$F,0)</f>
        <v>#N/A</v>
      </c>
      <c r="H175"/>
      <c r="I175"/>
      <c r="J175"/>
      <c r="K175"/>
      <c r="L175"/>
      <c r="M175"/>
    </row>
    <row r="176" spans="1:13" s="1422" customFormat="1" x14ac:dyDescent="0.25">
      <c r="A176" s="1401" t="s">
        <v>5460</v>
      </c>
      <c r="B176" s="1402" t="str">
        <f>_xlfn.XLOOKUP(A176,Jul_Inputs_Calc!P:P,Jul_Inputs_Calc!D:D)</f>
        <v>Amount payable for giving a copy of, or extract from, the document 
(A4 Size) - maximum fee for first copy</v>
      </c>
      <c r="C176" s="1402">
        <f>_xlfn.XLOOKUP(A176,Jul_Inputs_Calc!P:P,Jul_Inputs_Calc!F:F)</f>
        <v>90006535</v>
      </c>
      <c r="D176" s="1403">
        <f>Jul_Inputs_Calc!$H$3</f>
        <v>45474</v>
      </c>
      <c r="E176" s="1404">
        <f>_xlfn.XLOOKUP(A176,Jul_Inputs_Calc!P:P,Jul_Inputs_Calc!O:O)</f>
        <v>81.350000000000009</v>
      </c>
      <c r="F176" s="1403">
        <f>Jul_Inputs_Calc!$H$4</f>
        <v>45838</v>
      </c>
      <c r="G176" s="1525" t="e">
        <f>MATCH(C176*1,[5]Master!$F:$F,0)</f>
        <v>#N/A</v>
      </c>
      <c r="H176"/>
      <c r="I176"/>
      <c r="J176"/>
      <c r="K176"/>
      <c r="L176"/>
      <c r="M176"/>
    </row>
    <row r="177" spans="1:13" s="1422" customFormat="1" x14ac:dyDescent="0.25">
      <c r="A177" s="1401" t="s">
        <v>5461</v>
      </c>
      <c r="B177" s="1402" t="str">
        <f>_xlfn.XLOOKUP(A177,Jul_Inputs_Calc!P:P,Jul_Inputs_Calc!D:D)</f>
        <v>Amount payable for giving a copy of, or extract from, the document 
(A4 Size) - additional copy - each page (upto the maximum fee for first copy see below)</v>
      </c>
      <c r="C177" s="1402">
        <f>_xlfn.XLOOKUP(A177,Jul_Inputs_Calc!P:P,Jul_Inputs_Calc!F:F)</f>
        <v>90007495</v>
      </c>
      <c r="D177" s="1403">
        <f>Jul_Inputs_Calc!$H$3</f>
        <v>45474</v>
      </c>
      <c r="E177" s="1404">
        <f>_xlfn.XLOOKUP(A177,Jul_Inputs_Calc!P:P,Jul_Inputs_Calc!O:O)</f>
        <v>0.70000000000000007</v>
      </c>
      <c r="F177" s="1403">
        <f>Jul_Inputs_Calc!$H$4</f>
        <v>45838</v>
      </c>
      <c r="G177" s="1525" t="e">
        <f>MATCH(C177*1,[5]Master!$F:$F,0)</f>
        <v>#N/A</v>
      </c>
      <c r="H177"/>
      <c r="I177"/>
      <c r="J177"/>
      <c r="K177"/>
      <c r="L177"/>
      <c r="M177"/>
    </row>
    <row r="178" spans="1:13" s="1422" customFormat="1" x14ac:dyDescent="0.25">
      <c r="A178" s="1401" t="s">
        <v>5462</v>
      </c>
      <c r="B178" s="1402" t="str">
        <f>_xlfn.XLOOKUP(A178,Jul_Inputs_Calc!P:P,Jul_Inputs_Calc!D:D)</f>
        <v>Amount payable for giving a copy of, or extract from, the document 
(A4 Size) - maximum fee for additional copy</v>
      </c>
      <c r="C178" s="1402">
        <f>_xlfn.XLOOKUP(A178,Jul_Inputs_Calc!P:P,Jul_Inputs_Calc!F:F)</f>
        <v>90005583</v>
      </c>
      <c r="D178" s="1403">
        <f>Jul_Inputs_Calc!$H$3</f>
        <v>45474</v>
      </c>
      <c r="E178" s="1404">
        <f>_xlfn.XLOOKUP(A178,Jul_Inputs_Calc!P:P,Jul_Inputs_Calc!O:O)</f>
        <v>32.450000000000003</v>
      </c>
      <c r="F178" s="1403">
        <f>Jul_Inputs_Calc!$H$4</f>
        <v>45838</v>
      </c>
      <c r="G178" s="1525" t="e">
        <f>MATCH(C178*1,[5]Master!$F:$F,0)</f>
        <v>#N/A</v>
      </c>
      <c r="H178"/>
      <c r="I178"/>
      <c r="J178"/>
      <c r="K178"/>
      <c r="L178"/>
      <c r="M178"/>
    </row>
    <row r="179" spans="1:13" s="1422" customFormat="1" x14ac:dyDescent="0.25">
      <c r="A179" s="1401" t="s">
        <v>4413</v>
      </c>
      <c r="B179" s="1402" t="str">
        <f>_xlfn.XLOOKUP(A179,Jul_Inputs_Calc!P:P,Jul_Inputs_Calc!D:D)</f>
        <v>Gen Public Ineligible Burns SD</v>
      </c>
      <c r="C179" s="1402">
        <f>_xlfn.XLOOKUP(A179,Jul_Inputs_Calc!P:P,Jul_Inputs_Calc!F:F)</f>
        <v>90007126</v>
      </c>
      <c r="D179" s="1403">
        <f>Jul_Inputs_Calc!$H$3</f>
        <v>45474</v>
      </c>
      <c r="E179" s="1404">
        <f>_xlfn.XLOOKUP(A179,Jul_Inputs_Calc!P:P,Jul_Inputs_Calc!O:O)</f>
        <v>3985.9</v>
      </c>
      <c r="F179" s="1403">
        <f>Jul_Inputs_Calc!$H$4</f>
        <v>45838</v>
      </c>
      <c r="G179" s="1525" t="e">
        <f>MATCH(C179*1,[5]Master!$F:$F,0)</f>
        <v>#N/A</v>
      </c>
      <c r="H179"/>
      <c r="I179"/>
      <c r="J179"/>
      <c r="K179"/>
      <c r="L179"/>
      <c r="M179"/>
    </row>
    <row r="180" spans="1:13" s="1422" customFormat="1" x14ac:dyDescent="0.25">
      <c r="A180" s="1401" t="s">
        <v>4415</v>
      </c>
      <c r="B180" s="1402" t="str">
        <f>_xlfn.XLOOKUP(A180,Jul_Inputs_Calc!P:P,Jul_Inputs_Calc!D:D)</f>
        <v>Gen Public Ineligible Renal Dialysis SD</v>
      </c>
      <c r="C180" s="1402">
        <f>_xlfn.XLOOKUP(A180,Jul_Inputs_Calc!P:P,Jul_Inputs_Calc!F:F)</f>
        <v>90007127</v>
      </c>
      <c r="D180" s="1403">
        <f>Jul_Inputs_Calc!$H$3</f>
        <v>45474</v>
      </c>
      <c r="E180" s="1404">
        <f>_xlfn.XLOOKUP(A180,Jul_Inputs_Calc!P:P,Jul_Inputs_Calc!O:O)</f>
        <v>1179.8</v>
      </c>
      <c r="F180" s="1403">
        <f>Jul_Inputs_Calc!$H$4</f>
        <v>45838</v>
      </c>
      <c r="G180" s="1525" t="e">
        <f>MATCH(C180*1,[5]Master!$F:$F,0)</f>
        <v>#N/A</v>
      </c>
      <c r="H180"/>
      <c r="I180"/>
      <c r="J180"/>
      <c r="K180"/>
      <c r="L180"/>
      <c r="M180"/>
    </row>
    <row r="181" spans="1:13" s="1422" customFormat="1" x14ac:dyDescent="0.25">
      <c r="A181" s="1401" t="s">
        <v>4417</v>
      </c>
      <c r="B181" s="1402" t="str">
        <f>_xlfn.XLOOKUP(A181,Jul_Inputs_Calc!P:P,Jul_Inputs_Calc!D:D)</f>
        <v>Gen Public Ineligible Hospital in the Home SD</v>
      </c>
      <c r="C181" s="1402">
        <f>_xlfn.XLOOKUP(A181,Jul_Inputs_Calc!P:P,Jul_Inputs_Calc!F:F)</f>
        <v>90007128</v>
      </c>
      <c r="D181" s="1403">
        <f>Jul_Inputs_Calc!$H$3</f>
        <v>45474</v>
      </c>
      <c r="E181" s="1404">
        <f>_xlfn.XLOOKUP(A181,Jul_Inputs_Calc!P:P,Jul_Inputs_Calc!O:O)</f>
        <v>2133.75</v>
      </c>
      <c r="F181" s="1403">
        <f>Jul_Inputs_Calc!$H$4</f>
        <v>45838</v>
      </c>
      <c r="G181" s="1525" t="e">
        <f>MATCH(C181*1,[5]Master!$F:$F,0)</f>
        <v>#N/A</v>
      </c>
      <c r="H181"/>
      <c r="I181"/>
      <c r="J181"/>
      <c r="K181"/>
      <c r="L181"/>
      <c r="M181"/>
    </row>
    <row r="182" spans="1:13" s="1422" customFormat="1" x14ac:dyDescent="0.25">
      <c r="A182" s="1401" t="s">
        <v>4418</v>
      </c>
      <c r="B182" s="1402" t="str">
        <f>_xlfn.XLOOKUP(A182,Jul_Inputs_Calc!P:P,Jul_Inputs_Calc!D:D)</f>
        <v>Gen Public Ineligible COVID-19 only</v>
      </c>
      <c r="C182" s="1402">
        <f>_xlfn.XLOOKUP(A182,Jul_Inputs_Calc!P:P,Jul_Inputs_Calc!F:F)</f>
        <v>90008081</v>
      </c>
      <c r="D182" s="1403">
        <f>Jul_Inputs_Calc!$H$3</f>
        <v>45474</v>
      </c>
      <c r="E182" s="1404">
        <f>_xlfn.XLOOKUP(A182,Jul_Inputs_Calc!P:P,Jul_Inputs_Calc!O:O)</f>
        <v>2510.5500000000002</v>
      </c>
      <c r="F182" s="1403">
        <f>Jul_Inputs_Calc!$H$4</f>
        <v>45838</v>
      </c>
      <c r="G182" s="1525" t="e">
        <f>MATCH(C182*1,[5]Master!$F:$F,0)</f>
        <v>#N/A</v>
      </c>
      <c r="H182"/>
      <c r="I182"/>
      <c r="J182"/>
      <c r="K182"/>
      <c r="L182"/>
      <c r="M182"/>
    </row>
    <row r="183" spans="1:13" s="1422" customFormat="1" x14ac:dyDescent="0.25">
      <c r="A183" s="1401" t="s">
        <v>4419</v>
      </c>
      <c r="B183" s="1402" t="str">
        <f>_xlfn.XLOOKUP(A183,Jul_Inputs_Calc!P:P,Jul_Inputs_Calc!D:D)</f>
        <v>Gen Public Ineligible COVID-19 only SD</v>
      </c>
      <c r="C183" s="1402">
        <f>_xlfn.XLOOKUP(A183,Jul_Inputs_Calc!P:P,Jul_Inputs_Calc!F:F)</f>
        <v>90008082</v>
      </c>
      <c r="D183" s="1403">
        <f>Jul_Inputs_Calc!$H$3</f>
        <v>45474</v>
      </c>
      <c r="E183" s="1404">
        <f>_xlfn.XLOOKUP(A183,Jul_Inputs_Calc!P:P,Jul_Inputs_Calc!O:O)</f>
        <v>2121.5500000000002</v>
      </c>
      <c r="F183" s="1403">
        <f>Jul_Inputs_Calc!$H$4</f>
        <v>45838</v>
      </c>
      <c r="G183" s="1525" t="e">
        <f>MATCH(C183*1,[5]Master!$F:$F,0)</f>
        <v>#N/A</v>
      </c>
      <c r="H183"/>
      <c r="I183"/>
      <c r="J183"/>
      <c r="K183"/>
      <c r="L183"/>
      <c r="M183"/>
    </row>
    <row r="184" spans="1:13" s="1422" customFormat="1" x14ac:dyDescent="0.25">
      <c r="A184" s="1401" t="s">
        <v>4420</v>
      </c>
      <c r="B184" s="1402" t="str">
        <f>_xlfn.XLOOKUP(A184,Jul_Inputs_Calc!P:P,Jul_Inputs_Calc!D:D)</f>
        <v>Gen Public Ineligible COVID-19 only Intensive Care Unit</v>
      </c>
      <c r="C184" s="1402">
        <f>_xlfn.XLOOKUP(A184,Jul_Inputs_Calc!P:P,Jul_Inputs_Calc!F:F)</f>
        <v>90008083</v>
      </c>
      <c r="D184" s="1403">
        <f>Jul_Inputs_Calc!$H$3</f>
        <v>45474</v>
      </c>
      <c r="E184" s="1404">
        <f>_xlfn.XLOOKUP(A184,Jul_Inputs_Calc!P:P,Jul_Inputs_Calc!O:O)</f>
        <v>6321.1</v>
      </c>
      <c r="F184" s="1403">
        <f>Jul_Inputs_Calc!$H$4</f>
        <v>45838</v>
      </c>
      <c r="G184" s="1525" t="e">
        <f>MATCH(C184*1,[5]Master!$F:$F,0)</f>
        <v>#N/A</v>
      </c>
      <c r="H184"/>
      <c r="I184"/>
      <c r="J184"/>
      <c r="K184"/>
      <c r="L184"/>
      <c r="M184"/>
    </row>
    <row r="185" spans="1:13" s="1422" customFormat="1" x14ac:dyDescent="0.25">
      <c r="A185" s="1401" t="s">
        <v>4421</v>
      </c>
      <c r="B185" s="1402" t="str">
        <f>_xlfn.XLOOKUP(A185,Jul_Inputs_Calc!P:P,Jul_Inputs_Calc!D:D)</f>
        <v>Gen Public Ineligible COV-19 only Intensive Care Unit SD</v>
      </c>
      <c r="C185" s="1402">
        <f>_xlfn.XLOOKUP(A185,Jul_Inputs_Calc!P:P,Jul_Inputs_Calc!F:F)</f>
        <v>90008084</v>
      </c>
      <c r="D185" s="1403">
        <f>Jul_Inputs_Calc!$H$3</f>
        <v>45474</v>
      </c>
      <c r="E185" s="1404">
        <f>_xlfn.XLOOKUP(A185,Jul_Inputs_Calc!P:P,Jul_Inputs_Calc!O:O)</f>
        <v>5885.75</v>
      </c>
      <c r="F185" s="1403">
        <f>Jul_Inputs_Calc!$H$4</f>
        <v>45838</v>
      </c>
      <c r="G185" s="1525" t="e">
        <f>MATCH(C185*1,[5]Master!$F:$F,0)</f>
        <v>#N/A</v>
      </c>
      <c r="H185"/>
      <c r="I185"/>
      <c r="J185"/>
      <c r="K185"/>
      <c r="L185"/>
      <c r="M185"/>
    </row>
    <row r="186" spans="1:13" s="1422" customFormat="1" x14ac:dyDescent="0.25">
      <c r="A186" s="1401" t="s">
        <v>4424</v>
      </c>
      <c r="B186" s="1402" t="str">
        <f>_xlfn.XLOOKUP(A186,Jul_Inputs_Calc!P:P,Jul_Inputs_Calc!D:D)</f>
        <v>Gen Public Ineligible Qualified</v>
      </c>
      <c r="C186" s="1402">
        <f>_xlfn.XLOOKUP(A186,Jul_Inputs_Calc!P:P,Jul_Inputs_Calc!F:F)</f>
        <v>90005964</v>
      </c>
      <c r="D186" s="1403">
        <f>Jul_Inputs_Calc!$H$3</f>
        <v>45474</v>
      </c>
      <c r="E186" s="1404">
        <f>_xlfn.XLOOKUP(A186,Jul_Inputs_Calc!P:P,Jul_Inputs_Calc!O:O)</f>
        <v>2510.5500000000002</v>
      </c>
      <c r="F186" s="1403">
        <f>Jul_Inputs_Calc!$H$4</f>
        <v>45838</v>
      </c>
      <c r="G186" s="1525" t="e">
        <f>MATCH(C186*1,[5]Master!$F:$F,0)</f>
        <v>#N/A</v>
      </c>
      <c r="H186"/>
      <c r="I186"/>
      <c r="J186"/>
      <c r="K186"/>
      <c r="L186"/>
      <c r="M186"/>
    </row>
    <row r="187" spans="1:13" s="1422" customFormat="1" x14ac:dyDescent="0.25">
      <c r="A187" s="1401" t="s">
        <v>4426</v>
      </c>
      <c r="B187" s="1402" t="str">
        <f>_xlfn.XLOOKUP(A187,Jul_Inputs_Calc!P:P,Jul_Inputs_Calc!D:D)</f>
        <v>Gen Public Ineligible Qualified Special Care Nursery</v>
      </c>
      <c r="C187" s="1402">
        <f>_xlfn.XLOOKUP(A187,Jul_Inputs_Calc!P:P,Jul_Inputs_Calc!F:F)</f>
        <v>90006353</v>
      </c>
      <c r="D187" s="1403">
        <f>Jul_Inputs_Calc!$H$3</f>
        <v>45474</v>
      </c>
      <c r="E187" s="1404">
        <f>_xlfn.XLOOKUP(A187,Jul_Inputs_Calc!P:P,Jul_Inputs_Calc!O:O)</f>
        <v>4066.55</v>
      </c>
      <c r="F187" s="1403">
        <f>Jul_Inputs_Calc!$H$4</f>
        <v>45838</v>
      </c>
      <c r="G187" s="1525" t="e">
        <f>MATCH(C187*1,[5]Master!$F:$F,0)</f>
        <v>#N/A</v>
      </c>
      <c r="H187"/>
      <c r="I187"/>
      <c r="J187"/>
      <c r="K187"/>
      <c r="L187"/>
      <c r="M187"/>
    </row>
    <row r="188" spans="1:13" s="1422" customFormat="1" x14ac:dyDescent="0.25">
      <c r="A188" s="1401" t="s">
        <v>4427</v>
      </c>
      <c r="B188" s="1402" t="str">
        <f>_xlfn.XLOOKUP(A188,Jul_Inputs_Calc!P:P,Jul_Inputs_Calc!D:D)</f>
        <v>Gen Public Ineligible Qualified Special Care Nursery SD</v>
      </c>
      <c r="C188" s="1402">
        <f>_xlfn.XLOOKUP(A188,Jul_Inputs_Calc!P:P,Jul_Inputs_Calc!F:F)</f>
        <v>90007131</v>
      </c>
      <c r="D188" s="1403">
        <f>Jul_Inputs_Calc!$H$3</f>
        <v>45474</v>
      </c>
      <c r="E188" s="1404">
        <f>_xlfn.XLOOKUP(A188,Jul_Inputs_Calc!P:P,Jul_Inputs_Calc!O:O)</f>
        <v>3879.1000000000004</v>
      </c>
      <c r="F188" s="1403">
        <f>Jul_Inputs_Calc!$H$4</f>
        <v>45838</v>
      </c>
      <c r="G188" s="1525" t="e">
        <f>MATCH(C188*1,[5]Master!$F:$F,0)</f>
        <v>#N/A</v>
      </c>
      <c r="H188"/>
      <c r="I188"/>
      <c r="J188"/>
      <c r="K188"/>
      <c r="L188"/>
      <c r="M188"/>
    </row>
    <row r="189" spans="1:13" s="1422" customFormat="1" x14ac:dyDescent="0.25">
      <c r="A189" s="1401" t="s">
        <v>4467</v>
      </c>
      <c r="B189" s="1402" t="str">
        <f>_xlfn.XLOOKUP(A189,Jul_Inputs_Calc!P:P,Jul_Inputs_Calc!D:D)</f>
        <v>Gen Public Motor Vehicle Other</v>
      </c>
      <c r="C189" s="1402">
        <f>_xlfn.XLOOKUP(A189,Jul_Inputs_Calc!P:P,Jul_Inputs_Calc!F:F)</f>
        <v>90006404</v>
      </c>
      <c r="D189" s="1403">
        <f>Jul_Inputs_Calc!$H$3</f>
        <v>45474</v>
      </c>
      <c r="E189" s="1404">
        <f>_xlfn.XLOOKUP(A189,Jul_Inputs_Calc!P:P,Jul_Inputs_Calc!O:O)</f>
        <v>2510.5500000000002</v>
      </c>
      <c r="F189" s="1403">
        <f>Jul_Inputs_Calc!$H$4</f>
        <v>45838</v>
      </c>
      <c r="G189" s="1525" t="e">
        <f>MATCH(C189*1,[5]Master!$F:$F,0)</f>
        <v>#N/A</v>
      </c>
      <c r="H189"/>
      <c r="I189"/>
      <c r="J189"/>
      <c r="K189"/>
      <c r="L189"/>
      <c r="M189"/>
    </row>
    <row r="190" spans="1:13" s="1422" customFormat="1" x14ac:dyDescent="0.25">
      <c r="A190" s="1401" t="s">
        <v>4468</v>
      </c>
      <c r="B190" s="1402" t="str">
        <f>_xlfn.XLOOKUP(A190,Jul_Inputs_Calc!P:P,Jul_Inputs_Calc!D:D)</f>
        <v>Gen Public Motor Vehicle Other - SD</v>
      </c>
      <c r="C190" s="1402">
        <f>_xlfn.XLOOKUP(A190,Jul_Inputs_Calc!P:P,Jul_Inputs_Calc!F:F)</f>
        <v>90007233</v>
      </c>
      <c r="D190" s="1403">
        <f>Jul_Inputs_Calc!$H$3</f>
        <v>45474</v>
      </c>
      <c r="E190" s="1404">
        <f>_xlfn.XLOOKUP(A190,Jul_Inputs_Calc!P:P,Jul_Inputs_Calc!O:O)</f>
        <v>2121.5500000000002</v>
      </c>
      <c r="F190" s="1403">
        <f>Jul_Inputs_Calc!$H$4</f>
        <v>45838</v>
      </c>
      <c r="G190" s="1525" t="e">
        <f>MATCH(C190*1,[5]Master!$F:$F,0)</f>
        <v>#N/A</v>
      </c>
      <c r="H190"/>
      <c r="I190"/>
      <c r="J190"/>
      <c r="K190"/>
      <c r="L190"/>
      <c r="M190"/>
    </row>
    <row r="191" spans="1:13" s="1422" customFormat="1" x14ac:dyDescent="0.25">
      <c r="A191" s="1401" t="s">
        <v>4469</v>
      </c>
      <c r="B191" s="1402" t="str">
        <f>_xlfn.XLOOKUP(A191,Jul_Inputs_Calc!P:P,Jul_Inputs_Calc!D:D)</f>
        <v>Gen Public Motor Vehicle Other Coronary Care</v>
      </c>
      <c r="C191" s="1402">
        <f>_xlfn.XLOOKUP(A191,Jul_Inputs_Calc!P:P,Jul_Inputs_Calc!F:F)</f>
        <v>90005990</v>
      </c>
      <c r="D191" s="1403">
        <f>Jul_Inputs_Calc!$H$3</f>
        <v>45474</v>
      </c>
      <c r="E191" s="1404">
        <f>_xlfn.XLOOKUP(A191,Jul_Inputs_Calc!P:P,Jul_Inputs_Calc!O:O)</f>
        <v>4228.6000000000004</v>
      </c>
      <c r="F191" s="1403">
        <f>Jul_Inputs_Calc!$H$4</f>
        <v>45838</v>
      </c>
      <c r="G191" s="1525" t="e">
        <f>MATCH(C191*1,[5]Master!$F:$F,0)</f>
        <v>#N/A</v>
      </c>
      <c r="H191"/>
      <c r="I191"/>
      <c r="J191"/>
      <c r="K191"/>
      <c r="L191"/>
      <c r="M191"/>
    </row>
    <row r="192" spans="1:13" s="1422" customFormat="1" x14ac:dyDescent="0.25">
      <c r="A192" s="1401" t="s">
        <v>4470</v>
      </c>
      <c r="B192" s="1402" t="str">
        <f>_xlfn.XLOOKUP(A192,Jul_Inputs_Calc!P:P,Jul_Inputs_Calc!D:D)</f>
        <v>Gen Public Motor Vehicle Other Coronary Care SD</v>
      </c>
      <c r="C192" s="1402">
        <f>_xlfn.XLOOKUP(A192,Jul_Inputs_Calc!P:P,Jul_Inputs_Calc!F:F)</f>
        <v>90007234</v>
      </c>
      <c r="D192" s="1403">
        <f>Jul_Inputs_Calc!$H$3</f>
        <v>45474</v>
      </c>
      <c r="E192" s="1404">
        <f>_xlfn.XLOOKUP(A192,Jul_Inputs_Calc!P:P,Jul_Inputs_Calc!O:O)</f>
        <v>3985.9</v>
      </c>
      <c r="F192" s="1403">
        <f>Jul_Inputs_Calc!$H$4</f>
        <v>45838</v>
      </c>
      <c r="G192" s="1525" t="e">
        <f>MATCH(C192*1,[5]Master!$F:$F,0)</f>
        <v>#N/A</v>
      </c>
      <c r="H192"/>
      <c r="I192"/>
      <c r="J192"/>
      <c r="K192"/>
      <c r="L192"/>
      <c r="M192"/>
    </row>
    <row r="193" spans="1:13" s="1422" customFormat="1" x14ac:dyDescent="0.25">
      <c r="A193" s="1401" t="s">
        <v>4471</v>
      </c>
      <c r="B193" s="1402" t="str">
        <f>_xlfn.XLOOKUP(A193,Jul_Inputs_Calc!P:P,Jul_Inputs_Calc!D:D)</f>
        <v>Gen Public Motor Vehicle Other Intensive Care</v>
      </c>
      <c r="C193" s="1402">
        <f>_xlfn.XLOOKUP(A193,Jul_Inputs_Calc!P:P,Jul_Inputs_Calc!F:F)</f>
        <v>90006405</v>
      </c>
      <c r="D193" s="1403">
        <f>Jul_Inputs_Calc!$H$3</f>
        <v>45474</v>
      </c>
      <c r="E193" s="1404">
        <f>_xlfn.XLOOKUP(A193,Jul_Inputs_Calc!P:P,Jul_Inputs_Calc!O:O)</f>
        <v>6321.1</v>
      </c>
      <c r="F193" s="1403">
        <f>Jul_Inputs_Calc!$H$4</f>
        <v>45838</v>
      </c>
      <c r="G193" s="1525" t="e">
        <f>MATCH(C193*1,[5]Master!$F:$F,0)</f>
        <v>#N/A</v>
      </c>
      <c r="H193"/>
      <c r="I193"/>
      <c r="J193"/>
      <c r="K193"/>
      <c r="L193"/>
      <c r="M193"/>
    </row>
    <row r="194" spans="1:13" s="1422" customFormat="1" x14ac:dyDescent="0.25">
      <c r="A194" s="1401" t="s">
        <v>4472</v>
      </c>
      <c r="B194" s="1402" t="str">
        <f>_xlfn.XLOOKUP(A194,Jul_Inputs_Calc!P:P,Jul_Inputs_Calc!D:D)</f>
        <v>Gen Public Motor Vehicle Other Intensive Care - SD</v>
      </c>
      <c r="C194" s="1402">
        <f>_xlfn.XLOOKUP(A194,Jul_Inputs_Calc!P:P,Jul_Inputs_Calc!F:F)</f>
        <v>90007235</v>
      </c>
      <c r="D194" s="1403">
        <f>Jul_Inputs_Calc!$H$3</f>
        <v>45474</v>
      </c>
      <c r="E194" s="1404">
        <f>_xlfn.XLOOKUP(A194,Jul_Inputs_Calc!P:P,Jul_Inputs_Calc!O:O)</f>
        <v>5885.75</v>
      </c>
      <c r="F194" s="1403">
        <f>Jul_Inputs_Calc!$H$4</f>
        <v>45838</v>
      </c>
      <c r="G194" s="1525" t="e">
        <f>MATCH(C194*1,[5]Master!$F:$F,0)</f>
        <v>#N/A</v>
      </c>
      <c r="H194"/>
      <c r="I194"/>
      <c r="J194"/>
      <c r="K194"/>
      <c r="L194"/>
      <c r="M194"/>
    </row>
    <row r="195" spans="1:13" s="1422" customFormat="1" x14ac:dyDescent="0.25">
      <c r="A195" s="1401" t="s">
        <v>4473</v>
      </c>
      <c r="B195" s="1402" t="str">
        <f>_xlfn.XLOOKUP(A195,Jul_Inputs_Calc!P:P,Jul_Inputs_Calc!D:D)</f>
        <v>Gen Public Motor Vehicle Other Burns</v>
      </c>
      <c r="C195" s="1402">
        <f>_xlfn.XLOOKUP(A195,Jul_Inputs_Calc!P:P,Jul_Inputs_Calc!F:F)</f>
        <v>90005783</v>
      </c>
      <c r="D195" s="1403">
        <f>Jul_Inputs_Calc!$H$3</f>
        <v>45474</v>
      </c>
      <c r="E195" s="1404">
        <f>_xlfn.XLOOKUP(A195,Jul_Inputs_Calc!P:P,Jul_Inputs_Calc!O:O)</f>
        <v>4339.55</v>
      </c>
      <c r="F195" s="1403">
        <f>Jul_Inputs_Calc!$H$4</f>
        <v>45838</v>
      </c>
      <c r="G195" s="1525" t="e">
        <f>MATCH(C195*1,[5]Master!$F:$F,0)</f>
        <v>#N/A</v>
      </c>
      <c r="H195"/>
      <c r="I195"/>
      <c r="J195"/>
      <c r="K195"/>
      <c r="L195"/>
      <c r="M195"/>
    </row>
    <row r="196" spans="1:13" s="1422" customFormat="1" x14ac:dyDescent="0.25">
      <c r="A196" s="1401" t="s">
        <v>4474</v>
      </c>
      <c r="B196" s="1402" t="str">
        <f>_xlfn.XLOOKUP(A196,Jul_Inputs_Calc!P:P,Jul_Inputs_Calc!D:D)</f>
        <v>Gen Public Motor Vehicle Other Burns SD</v>
      </c>
      <c r="C196" s="1402">
        <f>_xlfn.XLOOKUP(A196,Jul_Inputs_Calc!P:P,Jul_Inputs_Calc!F:F)</f>
        <v>90007236</v>
      </c>
      <c r="D196" s="1403">
        <f>Jul_Inputs_Calc!$H$3</f>
        <v>45474</v>
      </c>
      <c r="E196" s="1404">
        <f>_xlfn.XLOOKUP(A196,Jul_Inputs_Calc!P:P,Jul_Inputs_Calc!O:O)</f>
        <v>3985.9</v>
      </c>
      <c r="F196" s="1403">
        <f>Jul_Inputs_Calc!$H$4</f>
        <v>45838</v>
      </c>
      <c r="G196" s="1525" t="e">
        <f>MATCH(C196*1,[5]Master!$F:$F,0)</f>
        <v>#N/A</v>
      </c>
      <c r="H196"/>
      <c r="I196"/>
      <c r="J196"/>
      <c r="K196"/>
      <c r="L196"/>
      <c r="M196"/>
    </row>
    <row r="197" spans="1:13" s="1422" customFormat="1" x14ac:dyDescent="0.25">
      <c r="A197" s="1401" t="s">
        <v>4475</v>
      </c>
      <c r="B197" s="1402" t="str">
        <f>_xlfn.XLOOKUP(A197,Jul_Inputs_Calc!P:P,Jul_Inputs_Calc!D:D)</f>
        <v>Gen Public Motor Vehicle Other Renal Dialysis</v>
      </c>
      <c r="C197" s="1402">
        <f>_xlfn.XLOOKUP(A197,Jul_Inputs_Calc!P:P,Jul_Inputs_Calc!F:F)</f>
        <v>90006406</v>
      </c>
      <c r="D197" s="1403">
        <f>Jul_Inputs_Calc!$H$3</f>
        <v>45474</v>
      </c>
      <c r="E197" s="1404">
        <f>_xlfn.XLOOKUP(A197,Jul_Inputs_Calc!P:P,Jul_Inputs_Calc!O:O)</f>
        <v>1179.8</v>
      </c>
      <c r="F197" s="1403">
        <f>Jul_Inputs_Calc!$H$4</f>
        <v>45838</v>
      </c>
      <c r="G197" s="1525" t="e">
        <f>MATCH(C197*1,[5]Master!$F:$F,0)</f>
        <v>#N/A</v>
      </c>
      <c r="H197"/>
      <c r="I197"/>
      <c r="J197"/>
      <c r="K197"/>
      <c r="L197"/>
      <c r="M197"/>
    </row>
    <row r="198" spans="1:13" s="1422" customFormat="1" x14ac:dyDescent="0.25">
      <c r="A198" s="1401" t="s">
        <v>4476</v>
      </c>
      <c r="B198" s="1402" t="str">
        <f>_xlfn.XLOOKUP(A198,Jul_Inputs_Calc!P:P,Jul_Inputs_Calc!D:D)</f>
        <v>Gen Public Motor Vehicle Other Renal Dialysis SD</v>
      </c>
      <c r="C198" s="1402">
        <f>_xlfn.XLOOKUP(A198,Jul_Inputs_Calc!P:P,Jul_Inputs_Calc!F:F)</f>
        <v>90007237</v>
      </c>
      <c r="D198" s="1403">
        <f>Jul_Inputs_Calc!$H$3</f>
        <v>45474</v>
      </c>
      <c r="E198" s="1404">
        <f>_xlfn.XLOOKUP(A198,Jul_Inputs_Calc!P:P,Jul_Inputs_Calc!O:O)</f>
        <v>1179.8</v>
      </c>
      <c r="F198" s="1403">
        <f>Jul_Inputs_Calc!$H$4</f>
        <v>45838</v>
      </c>
      <c r="G198" s="1525" t="e">
        <f>MATCH(C198*1,[5]Master!$F:$F,0)</f>
        <v>#N/A</v>
      </c>
      <c r="H198"/>
      <c r="I198"/>
      <c r="J198"/>
      <c r="K198"/>
      <c r="L198"/>
      <c r="M198"/>
    </row>
    <row r="199" spans="1:13" s="1422" customFormat="1" x14ac:dyDescent="0.25">
      <c r="A199" s="1401" t="s">
        <v>4477</v>
      </c>
      <c r="B199" s="1402" t="str">
        <f>_xlfn.XLOOKUP(A199,Jul_Inputs_Calc!P:P,Jul_Inputs_Calc!D:D)</f>
        <v>Gen Public Motor Vehicle Other Rehabilitation</v>
      </c>
      <c r="C199" s="1402">
        <f>_xlfn.XLOOKUP(A199,Jul_Inputs_Calc!P:P,Jul_Inputs_Calc!F:F)</f>
        <v>90005991</v>
      </c>
      <c r="D199" s="1403">
        <f>Jul_Inputs_Calc!$H$3</f>
        <v>45474</v>
      </c>
      <c r="E199" s="1404">
        <f>_xlfn.XLOOKUP(A199,Jul_Inputs_Calc!P:P,Jul_Inputs_Calc!O:O)</f>
        <v>1319.15</v>
      </c>
      <c r="F199" s="1403">
        <f>Jul_Inputs_Calc!$H$4</f>
        <v>45838</v>
      </c>
      <c r="G199" s="1525" t="e">
        <f>MATCH(C199*1,[5]Master!$F:$F,0)</f>
        <v>#N/A</v>
      </c>
      <c r="H199"/>
      <c r="I199"/>
      <c r="J199"/>
      <c r="K199"/>
      <c r="L199"/>
      <c r="M199"/>
    </row>
    <row r="200" spans="1:13" s="1422" customFormat="1" x14ac:dyDescent="0.25">
      <c r="A200" s="1401" t="s">
        <v>4478</v>
      </c>
      <c r="B200" s="1402" t="str">
        <f>_xlfn.XLOOKUP(A200,Jul_Inputs_Calc!P:P,Jul_Inputs_Calc!D:D)</f>
        <v>Gen Public Motor Vehicle Other Rehabilitation - SD</v>
      </c>
      <c r="C200" s="1402">
        <f>_xlfn.XLOOKUP(A200,Jul_Inputs_Calc!P:P,Jul_Inputs_Calc!F:F)</f>
        <v>90007238</v>
      </c>
      <c r="D200" s="1403">
        <f>Jul_Inputs_Calc!$H$3</f>
        <v>45474</v>
      </c>
      <c r="E200" s="1404">
        <f>_xlfn.XLOOKUP(A200,Jul_Inputs_Calc!P:P,Jul_Inputs_Calc!O:O)</f>
        <v>1143.8500000000001</v>
      </c>
      <c r="F200" s="1403">
        <f>Jul_Inputs_Calc!$H$4</f>
        <v>45838</v>
      </c>
      <c r="G200" s="1525" t="e">
        <f>MATCH(C200*1,[5]Master!$F:$F,0)</f>
        <v>#N/A</v>
      </c>
      <c r="H200"/>
      <c r="I200"/>
      <c r="J200"/>
      <c r="K200"/>
      <c r="L200"/>
      <c r="M200"/>
    </row>
    <row r="201" spans="1:13" s="1422" customFormat="1" x14ac:dyDescent="0.25">
      <c r="A201" s="1401" t="s">
        <v>4479</v>
      </c>
      <c r="B201" s="1402" t="str">
        <f>_xlfn.XLOOKUP(A201,Jul_Inputs_Calc!P:P,Jul_Inputs_Calc!D:D)</f>
        <v>Gen Public Motor Vehicle Other Hospital in the Home</v>
      </c>
      <c r="C201" s="1402">
        <f>_xlfn.XLOOKUP(A201,Jul_Inputs_Calc!P:P,Jul_Inputs_Calc!F:F)</f>
        <v>90006407</v>
      </c>
      <c r="D201" s="1403">
        <f>Jul_Inputs_Calc!$H$3</f>
        <v>45474</v>
      </c>
      <c r="E201" s="1404">
        <f>_xlfn.XLOOKUP(A201,Jul_Inputs_Calc!P:P,Jul_Inputs_Calc!O:O)</f>
        <v>2133.75</v>
      </c>
      <c r="F201" s="1403">
        <f>Jul_Inputs_Calc!$H$4</f>
        <v>45838</v>
      </c>
      <c r="G201" s="1525" t="e">
        <f>MATCH(C201*1,[5]Master!$F:$F,0)</f>
        <v>#N/A</v>
      </c>
      <c r="H201"/>
      <c r="I201"/>
      <c r="J201"/>
      <c r="K201"/>
      <c r="L201"/>
      <c r="M201"/>
    </row>
    <row r="202" spans="1:13" s="1422" customFormat="1" x14ac:dyDescent="0.25">
      <c r="A202" s="1401" t="s">
        <v>4480</v>
      </c>
      <c r="B202" s="1402" t="str">
        <f>_xlfn.XLOOKUP(A202,Jul_Inputs_Calc!P:P,Jul_Inputs_Calc!D:D)</f>
        <v>Gen Public Motor Vehicle Other Hospital in the Home SD</v>
      </c>
      <c r="C202" s="1402">
        <f>_xlfn.XLOOKUP(A202,Jul_Inputs_Calc!P:P,Jul_Inputs_Calc!F:F)</f>
        <v>90007239</v>
      </c>
      <c r="D202" s="1403">
        <f>Jul_Inputs_Calc!$H$3</f>
        <v>45474</v>
      </c>
      <c r="E202" s="1404">
        <f>_xlfn.XLOOKUP(A202,Jul_Inputs_Calc!P:P,Jul_Inputs_Calc!O:O)</f>
        <v>2133.75</v>
      </c>
      <c r="F202" s="1403">
        <f>Jul_Inputs_Calc!$H$4</f>
        <v>45838</v>
      </c>
      <c r="G202" s="1525" t="e">
        <f>MATCH(C202*1,[5]Master!$F:$F,0)</f>
        <v>#N/A</v>
      </c>
      <c r="H202"/>
      <c r="I202"/>
      <c r="J202"/>
      <c r="K202"/>
      <c r="L202"/>
      <c r="M202"/>
    </row>
    <row r="203" spans="1:13" s="1422" customFormat="1" x14ac:dyDescent="0.25">
      <c r="A203" s="1401" t="s">
        <v>4481</v>
      </c>
      <c r="B203" s="1402" t="str">
        <f>_xlfn.XLOOKUP(A203,Jul_Inputs_Calc!P:P,Jul_Inputs_Calc!D:D)</f>
        <v>Gen Public Motor Vehicle Other Special Care Nursery</v>
      </c>
      <c r="C203" s="1402">
        <f>_xlfn.XLOOKUP(A203,Jul_Inputs_Calc!P:P,Jul_Inputs_Calc!F:F)</f>
        <v>90005582</v>
      </c>
      <c r="D203" s="1403">
        <f>Jul_Inputs_Calc!$H$3</f>
        <v>45474</v>
      </c>
      <c r="E203" s="1404">
        <f>_xlfn.XLOOKUP(A203,Jul_Inputs_Calc!P:P,Jul_Inputs_Calc!O:O)</f>
        <v>4066.55</v>
      </c>
      <c r="F203" s="1403">
        <f>Jul_Inputs_Calc!$H$4</f>
        <v>45838</v>
      </c>
      <c r="G203" s="1525" t="e">
        <f>MATCH(C203*1,[5]Master!$F:$F,0)</f>
        <v>#N/A</v>
      </c>
      <c r="H203"/>
      <c r="I203"/>
      <c r="J203"/>
      <c r="K203"/>
      <c r="L203"/>
      <c r="M203"/>
    </row>
    <row r="204" spans="1:13" s="1422" customFormat="1" x14ac:dyDescent="0.25">
      <c r="A204" s="1401" t="s">
        <v>4482</v>
      </c>
      <c r="B204" s="1402" t="str">
        <f>_xlfn.XLOOKUP(A204,Jul_Inputs_Calc!P:P,Jul_Inputs_Calc!D:D)</f>
        <v>Gen Public Motor Vehicle Other Special Care Nursery SD</v>
      </c>
      <c r="C204" s="1402">
        <f>_xlfn.XLOOKUP(A204,Jul_Inputs_Calc!P:P,Jul_Inputs_Calc!F:F)</f>
        <v>90007643</v>
      </c>
      <c r="D204" s="1403">
        <f>Jul_Inputs_Calc!$H$3</f>
        <v>45474</v>
      </c>
      <c r="E204" s="1404">
        <f>_xlfn.XLOOKUP(A204,Jul_Inputs_Calc!P:P,Jul_Inputs_Calc!O:O)</f>
        <v>3879.1000000000004</v>
      </c>
      <c r="F204" s="1403">
        <f>Jul_Inputs_Calc!$H$4</f>
        <v>45838</v>
      </c>
      <c r="G204" s="1525" t="e">
        <f>MATCH(C204*1,[5]Master!$F:$F,0)</f>
        <v>#N/A</v>
      </c>
      <c r="H204"/>
      <c r="I204"/>
      <c r="J204"/>
      <c r="K204"/>
      <c r="L204"/>
      <c r="M204"/>
    </row>
    <row r="205" spans="1:13" s="1422" customFormat="1" x14ac:dyDescent="0.25">
      <c r="A205" s="1401" t="s">
        <v>4483</v>
      </c>
      <c r="B205" s="1402" t="str">
        <f>_xlfn.XLOOKUP(A205,Jul_Inputs_Calc!P:P,Jul_Inputs_Calc!D:D)</f>
        <v>Gen Public Motor Vehicle Other Qualified Special Care Nursery</v>
      </c>
      <c r="C205" s="1402">
        <f>_xlfn.XLOOKUP(A205,Jul_Inputs_Calc!P:P,Jul_Inputs_Calc!F:F)</f>
        <v>90007240</v>
      </c>
      <c r="D205" s="1403">
        <f>Jul_Inputs_Calc!$H$3</f>
        <v>45474</v>
      </c>
      <c r="E205" s="1404">
        <f>_xlfn.XLOOKUP(A205,Jul_Inputs_Calc!P:P,Jul_Inputs_Calc!O:O)</f>
        <v>4066.55</v>
      </c>
      <c r="F205" s="1403">
        <f>Jul_Inputs_Calc!$H$4</f>
        <v>45838</v>
      </c>
      <c r="G205" s="1525" t="e">
        <f>MATCH(C205*1,[5]Master!$F:$F,0)</f>
        <v>#N/A</v>
      </c>
      <c r="H205"/>
      <c r="I205"/>
      <c r="J205"/>
      <c r="K205"/>
      <c r="L205"/>
      <c r="M205"/>
    </row>
    <row r="206" spans="1:13" s="1422" customFormat="1" x14ac:dyDescent="0.25">
      <c r="A206" s="1401" t="s">
        <v>4484</v>
      </c>
      <c r="B206" s="1402" t="str">
        <f>_xlfn.XLOOKUP(A206,Jul_Inputs_Calc!P:P,Jul_Inputs_Calc!D:D)</f>
        <v>Gen Public Motor Vehicle Other Qualified Special Care Nursery SD</v>
      </c>
      <c r="C206" s="1402">
        <f>_xlfn.XLOOKUP(A206,Jul_Inputs_Calc!P:P,Jul_Inputs_Calc!F:F)</f>
        <v>90006408</v>
      </c>
      <c r="D206" s="1403">
        <f>Jul_Inputs_Calc!$H$3</f>
        <v>45474</v>
      </c>
      <c r="E206" s="1404">
        <f>_xlfn.XLOOKUP(A206,Jul_Inputs_Calc!P:P,Jul_Inputs_Calc!O:O)</f>
        <v>3879.1000000000004</v>
      </c>
      <c r="F206" s="1403">
        <f>Jul_Inputs_Calc!$H$4</f>
        <v>45838</v>
      </c>
      <c r="G206" s="1525" t="e">
        <f>MATCH(C206*1,[5]Master!$F:$F,0)</f>
        <v>#N/A</v>
      </c>
      <c r="H206"/>
      <c r="I206"/>
      <c r="J206"/>
      <c r="K206"/>
      <c r="L206"/>
      <c r="M206"/>
    </row>
    <row r="207" spans="1:13" s="1422" customFormat="1" x14ac:dyDescent="0.25">
      <c r="A207" s="1401" t="s">
        <v>4485</v>
      </c>
      <c r="B207" s="1402" t="str">
        <f>_xlfn.XLOOKUP(A207,Jul_Inputs_Calc!P:P,Jul_Inputs_Calc!D:D)</f>
        <v>Gen Public Motor Vehicle Other Long Stay</v>
      </c>
      <c r="C207" s="1402">
        <f>_xlfn.XLOOKUP(A207,Jul_Inputs_Calc!P:P,Jul_Inputs_Calc!F:F)</f>
        <v>90007241</v>
      </c>
      <c r="D207" s="1403">
        <f>Jul_Inputs_Calc!$H$3</f>
        <v>45474</v>
      </c>
      <c r="E207" s="1404">
        <f>_xlfn.XLOOKUP(A207,Jul_Inputs_Calc!P:P,Jul_Inputs_Calc!O:O)</f>
        <v>1247.1000000000001</v>
      </c>
      <c r="F207" s="1403">
        <f>Jul_Inputs_Calc!$H$4</f>
        <v>45838</v>
      </c>
      <c r="G207" s="1525" t="e">
        <f>MATCH(C207*1,[5]Master!$F:$F,0)</f>
        <v>#N/A</v>
      </c>
      <c r="H207"/>
      <c r="I207"/>
      <c r="J207"/>
      <c r="K207"/>
      <c r="L207"/>
      <c r="M207"/>
    </row>
    <row r="208" spans="1:13" s="1422" customFormat="1" x14ac:dyDescent="0.25">
      <c r="A208" s="1401" t="s">
        <v>4486</v>
      </c>
      <c r="B208" s="1402" t="str">
        <f>_xlfn.XLOOKUP(A208,Jul_Inputs_Calc!P:P,Jul_Inputs_Calc!D:D)</f>
        <v>Gen Public Motor Vehicle Other Long Stay - SD</v>
      </c>
      <c r="C208" s="1402">
        <f>_xlfn.XLOOKUP(A208,Jul_Inputs_Calc!P:P,Jul_Inputs_Calc!F:F)</f>
        <v>90005992</v>
      </c>
      <c r="D208" s="1403">
        <f>Jul_Inputs_Calc!$H$3</f>
        <v>45474</v>
      </c>
      <c r="E208" s="1404">
        <f>_xlfn.XLOOKUP(A208,Jul_Inputs_Calc!P:P,Jul_Inputs_Calc!O:O)</f>
        <v>1069.5</v>
      </c>
      <c r="F208" s="1403">
        <f>Jul_Inputs_Calc!$H$4</f>
        <v>45838</v>
      </c>
      <c r="G208" s="1525" t="e">
        <f>MATCH(C208*1,[5]Master!$F:$F,0)</f>
        <v>#N/A</v>
      </c>
      <c r="H208"/>
      <c r="I208"/>
      <c r="J208"/>
      <c r="K208"/>
      <c r="L208"/>
      <c r="M208"/>
    </row>
    <row r="209" spans="1:13" s="1422" customFormat="1" x14ac:dyDescent="0.25">
      <c r="A209" s="1401" t="s">
        <v>4487</v>
      </c>
      <c r="B209" s="1402" t="str">
        <f>_xlfn.XLOOKUP(A209,Jul_Inputs_Calc!P:P,Jul_Inputs_Calc!D:D)</f>
        <v>Admitted compensable public patient operating room =&lt; 1 hour                                 
 (Fee excludes Bed Fee and Surgically Implanted prostheses)</v>
      </c>
      <c r="C209" s="1402">
        <f>_xlfn.XLOOKUP(A209,Jul_Inputs_Calc!P:P,Jul_Inputs_Calc!F:F)</f>
        <v>90007242</v>
      </c>
      <c r="D209" s="1403">
        <f>Jul_Inputs_Calc!$H$3</f>
        <v>45474</v>
      </c>
      <c r="E209" s="1404">
        <f>_xlfn.XLOOKUP(A209,Jul_Inputs_Calc!P:P,Jul_Inputs_Calc!O:O)</f>
        <v>1147.9000000000001</v>
      </c>
      <c r="F209" s="1403">
        <f>Jul_Inputs_Calc!$H$4</f>
        <v>45838</v>
      </c>
      <c r="G209" s="1525" t="e">
        <f>MATCH(C209*1,[5]Master!$F:$F,0)</f>
        <v>#N/A</v>
      </c>
      <c r="H209"/>
      <c r="I209"/>
      <c r="J209"/>
      <c r="K209"/>
      <c r="L209"/>
      <c r="M209"/>
    </row>
    <row r="210" spans="1:13" s="1422" customFormat="1" x14ac:dyDescent="0.25">
      <c r="A210" s="1401" t="s">
        <v>4488</v>
      </c>
      <c r="B210" s="1402" t="str">
        <f>_xlfn.XLOOKUP(A210,Jul_Inputs_Calc!P:P,Jul_Inputs_Calc!D:D)</f>
        <v>Admitted compensable public patient operating room &gt; 1 hour                                              (Fee excludes Bed Fee and Surgically Implanted prostheses)</v>
      </c>
      <c r="C210" s="1402">
        <f>_xlfn.XLOOKUP(A210,Jul_Inputs_Calc!P:P,Jul_Inputs_Calc!F:F)</f>
        <v>90006409</v>
      </c>
      <c r="D210" s="1403">
        <f>Jul_Inputs_Calc!$H$3</f>
        <v>45474</v>
      </c>
      <c r="E210" s="1404">
        <f>_xlfn.XLOOKUP(A210,Jul_Inputs_Calc!P:P,Jul_Inputs_Calc!O:O)</f>
        <v>2886.8</v>
      </c>
      <c r="F210" s="1403">
        <f>Jul_Inputs_Calc!$H$4</f>
        <v>45838</v>
      </c>
      <c r="G210" s="1525" t="e">
        <f>MATCH(C210*1,[5]Master!$F:$F,0)</f>
        <v>#N/A</v>
      </c>
      <c r="H210"/>
      <c r="I210"/>
      <c r="J210"/>
      <c r="K210"/>
      <c r="L210"/>
      <c r="M210"/>
    </row>
    <row r="211" spans="1:13" s="1422" customFormat="1" x14ac:dyDescent="0.25">
      <c r="A211" s="1401" t="s">
        <v>4499</v>
      </c>
      <c r="B211" s="1402" t="str">
        <f>_xlfn.XLOOKUP(A211,Jul_Inputs_Calc!P:P,Jul_Inputs_Calc!D:D)</f>
        <v>Gen Public Workers' Comp Other</v>
      </c>
      <c r="C211" s="1402">
        <f>_xlfn.XLOOKUP(A211,Jul_Inputs_Calc!P:P,Jul_Inputs_Calc!F:F)</f>
        <v>90007243</v>
      </c>
      <c r="D211" s="1403">
        <f>Jul_Inputs_Calc!$H$3</f>
        <v>45474</v>
      </c>
      <c r="E211" s="1404">
        <f>_xlfn.XLOOKUP(A211,Jul_Inputs_Calc!P:P,Jul_Inputs_Calc!O:O)</f>
        <v>2510.5500000000002</v>
      </c>
      <c r="F211" s="1403">
        <f>Jul_Inputs_Calc!$H$4</f>
        <v>45838</v>
      </c>
      <c r="G211" s="1525" t="e">
        <f>MATCH(C211*1,[5]Master!$F:$F,0)</f>
        <v>#N/A</v>
      </c>
      <c r="H211"/>
      <c r="I211"/>
      <c r="J211"/>
      <c r="K211"/>
      <c r="L211"/>
      <c r="M211"/>
    </row>
    <row r="212" spans="1:13" s="1422" customFormat="1" x14ac:dyDescent="0.25">
      <c r="A212" s="1401" t="s">
        <v>4500</v>
      </c>
      <c r="B212" s="1402" t="str">
        <f>_xlfn.XLOOKUP(A212,Jul_Inputs_Calc!P:P,Jul_Inputs_Calc!D:D)</f>
        <v>Gen Public Workers' Comp Other - Same Day</v>
      </c>
      <c r="C212" s="1402">
        <f>_xlfn.XLOOKUP(A212,Jul_Inputs_Calc!P:P,Jul_Inputs_Calc!F:F)</f>
        <v>90005784</v>
      </c>
      <c r="D212" s="1403">
        <f>Jul_Inputs_Calc!$H$3</f>
        <v>45474</v>
      </c>
      <c r="E212" s="1404">
        <f>_xlfn.XLOOKUP(A212,Jul_Inputs_Calc!P:P,Jul_Inputs_Calc!O:O)</f>
        <v>2121.5500000000002</v>
      </c>
      <c r="F212" s="1403">
        <f>Jul_Inputs_Calc!$H$4</f>
        <v>45838</v>
      </c>
      <c r="G212" s="1525" t="e">
        <f>MATCH(C212*1,[5]Master!$F:$F,0)</f>
        <v>#N/A</v>
      </c>
      <c r="H212"/>
      <c r="I212"/>
      <c r="J212"/>
      <c r="K212"/>
      <c r="L212"/>
      <c r="M212"/>
    </row>
    <row r="213" spans="1:13" s="1422" customFormat="1" x14ac:dyDescent="0.25">
      <c r="A213" s="1401" t="s">
        <v>4501</v>
      </c>
      <c r="B213" s="1402" t="str">
        <f>_xlfn.XLOOKUP(A213,Jul_Inputs_Calc!P:P,Jul_Inputs_Calc!D:D)</f>
        <v>Gen Public Workers' Compensation Other Coronary Care Unit</v>
      </c>
      <c r="C213" s="1402">
        <f>_xlfn.XLOOKUP(A213,Jul_Inputs_Calc!P:P,Jul_Inputs_Calc!F:F)</f>
        <v>90007244</v>
      </c>
      <c r="D213" s="1403">
        <f>Jul_Inputs_Calc!$H$3</f>
        <v>45474</v>
      </c>
      <c r="E213" s="1404">
        <f>_xlfn.XLOOKUP(A213,Jul_Inputs_Calc!P:P,Jul_Inputs_Calc!O:O)</f>
        <v>4228.6000000000004</v>
      </c>
      <c r="F213" s="1403">
        <f>Jul_Inputs_Calc!$H$4</f>
        <v>45838</v>
      </c>
      <c r="G213" s="1525" t="e">
        <f>MATCH(C213*1,[5]Master!$F:$F,0)</f>
        <v>#N/A</v>
      </c>
      <c r="H213"/>
      <c r="I213"/>
      <c r="J213"/>
      <c r="K213"/>
      <c r="L213"/>
      <c r="M213"/>
    </row>
    <row r="214" spans="1:13" s="1422" customFormat="1" x14ac:dyDescent="0.25">
      <c r="A214" s="1401" t="s">
        <v>4502</v>
      </c>
      <c r="B214" s="1402" t="str">
        <f>_xlfn.XLOOKUP(A214,Jul_Inputs_Calc!P:P,Jul_Inputs_Calc!D:D)</f>
        <v>Gen Public Workers' Compensation Other Coronary Care Unit - SD</v>
      </c>
      <c r="C214" s="1402">
        <f>_xlfn.XLOOKUP(A214,Jul_Inputs_Calc!P:P,Jul_Inputs_Calc!F:F)</f>
        <v>90006410</v>
      </c>
      <c r="D214" s="1403">
        <f>Jul_Inputs_Calc!$H$3</f>
        <v>45474</v>
      </c>
      <c r="E214" s="1404">
        <f>_xlfn.XLOOKUP(A214,Jul_Inputs_Calc!P:P,Jul_Inputs_Calc!O:O)</f>
        <v>3985.9</v>
      </c>
      <c r="F214" s="1403">
        <f>Jul_Inputs_Calc!$H$4</f>
        <v>45838</v>
      </c>
      <c r="G214" s="1525" t="e">
        <f>MATCH(C214*1,[5]Master!$F:$F,0)</f>
        <v>#N/A</v>
      </c>
      <c r="H214"/>
      <c r="I214"/>
      <c r="J214"/>
      <c r="K214"/>
      <c r="L214"/>
      <c r="M214"/>
    </row>
    <row r="215" spans="1:13" s="1422" customFormat="1" x14ac:dyDescent="0.25">
      <c r="A215" s="1401" t="s">
        <v>4503</v>
      </c>
      <c r="B215" s="1402" t="str">
        <f>_xlfn.XLOOKUP(A215,Jul_Inputs_Calc!P:P,Jul_Inputs_Calc!D:D)</f>
        <v>Gen Public Workers' Compensation Other Intensive Care Unit</v>
      </c>
      <c r="C215" s="1402">
        <f>_xlfn.XLOOKUP(A215,Jul_Inputs_Calc!P:P,Jul_Inputs_Calc!F:F)</f>
        <v>90007245</v>
      </c>
      <c r="D215" s="1403">
        <f>Jul_Inputs_Calc!$H$3</f>
        <v>45474</v>
      </c>
      <c r="E215" s="1404">
        <f>_xlfn.XLOOKUP(A215,Jul_Inputs_Calc!P:P,Jul_Inputs_Calc!O:O)</f>
        <v>6321.1</v>
      </c>
      <c r="F215" s="1403">
        <f>Jul_Inputs_Calc!$H$4</f>
        <v>45838</v>
      </c>
      <c r="G215" s="1525" t="e">
        <f>MATCH(C215*1,[5]Master!$F:$F,0)</f>
        <v>#N/A</v>
      </c>
      <c r="H215"/>
      <c r="I215"/>
      <c r="J215"/>
      <c r="K215"/>
      <c r="L215"/>
      <c r="M215"/>
    </row>
    <row r="216" spans="1:13" s="1422" customFormat="1" x14ac:dyDescent="0.25">
      <c r="A216" s="1401" t="s">
        <v>4504</v>
      </c>
      <c r="B216" s="1402" t="str">
        <f>_xlfn.XLOOKUP(A216,Jul_Inputs_Calc!P:P,Jul_Inputs_Calc!D:D)</f>
        <v>Gen Public Workers' Compensation Other Intensive Care Unit- SD</v>
      </c>
      <c r="C216" s="1402">
        <f>_xlfn.XLOOKUP(A216,Jul_Inputs_Calc!P:P,Jul_Inputs_Calc!F:F)</f>
        <v>90005993</v>
      </c>
      <c r="D216" s="1403">
        <f>Jul_Inputs_Calc!$H$3</f>
        <v>45474</v>
      </c>
      <c r="E216" s="1404">
        <f>_xlfn.XLOOKUP(A216,Jul_Inputs_Calc!P:P,Jul_Inputs_Calc!O:O)</f>
        <v>5885.75</v>
      </c>
      <c r="F216" s="1403">
        <f>Jul_Inputs_Calc!$H$4</f>
        <v>45838</v>
      </c>
      <c r="G216" s="1525" t="e">
        <f>MATCH(C216*1,[5]Master!$F:$F,0)</f>
        <v>#N/A</v>
      </c>
      <c r="H216"/>
      <c r="I216"/>
      <c r="J216"/>
      <c r="K216"/>
      <c r="L216"/>
      <c r="M216"/>
    </row>
    <row r="217" spans="1:13" s="1422" customFormat="1" x14ac:dyDescent="0.25">
      <c r="A217" s="1401" t="s">
        <v>4505</v>
      </c>
      <c r="B217" s="1402" t="str">
        <f>_xlfn.XLOOKUP(A217,Jul_Inputs_Calc!P:P,Jul_Inputs_Calc!D:D)</f>
        <v>Gen Public Workers' Compensation Other Rehabilitation</v>
      </c>
      <c r="C217" s="1402">
        <f>_xlfn.XLOOKUP(A217,Jul_Inputs_Calc!P:P,Jul_Inputs_Calc!F:F)</f>
        <v>90007246</v>
      </c>
      <c r="D217" s="1403">
        <f>Jul_Inputs_Calc!$H$3</f>
        <v>45474</v>
      </c>
      <c r="E217" s="1404">
        <f>_xlfn.XLOOKUP(A217,Jul_Inputs_Calc!P:P,Jul_Inputs_Calc!O:O)</f>
        <v>1319.15</v>
      </c>
      <c r="F217" s="1403">
        <f>Jul_Inputs_Calc!$H$4</f>
        <v>45838</v>
      </c>
      <c r="G217" s="1525" t="e">
        <f>MATCH(C217*1,[5]Master!$F:$F,0)</f>
        <v>#N/A</v>
      </c>
      <c r="H217"/>
      <c r="I217"/>
      <c r="J217"/>
      <c r="K217"/>
      <c r="L217"/>
      <c r="M217"/>
    </row>
    <row r="218" spans="1:13" s="1422" customFormat="1" x14ac:dyDescent="0.25">
      <c r="A218" s="1401" t="s">
        <v>4506</v>
      </c>
      <c r="B218" s="1402" t="str">
        <f>_xlfn.XLOOKUP(A218,Jul_Inputs_Calc!P:P,Jul_Inputs_Calc!D:D)</f>
        <v>Gen Public Workers' Compensation Other Rehabilitation - SD</v>
      </c>
      <c r="C218" s="1402">
        <f>_xlfn.XLOOKUP(A218,Jul_Inputs_Calc!P:P,Jul_Inputs_Calc!F:F)</f>
        <v>90006411</v>
      </c>
      <c r="D218" s="1403">
        <f>Jul_Inputs_Calc!$H$3</f>
        <v>45474</v>
      </c>
      <c r="E218" s="1404">
        <f>_xlfn.XLOOKUP(A218,Jul_Inputs_Calc!P:P,Jul_Inputs_Calc!O:O)</f>
        <v>1143.8500000000001</v>
      </c>
      <c r="F218" s="1403">
        <f>Jul_Inputs_Calc!$H$4</f>
        <v>45838</v>
      </c>
      <c r="G218" s="1525" t="e">
        <f>MATCH(C218*1,[5]Master!$F:$F,0)</f>
        <v>#N/A</v>
      </c>
      <c r="H218"/>
      <c r="I218"/>
      <c r="J218"/>
      <c r="K218"/>
      <c r="L218"/>
      <c r="M218"/>
    </row>
    <row r="219" spans="1:13" s="1422" customFormat="1" x14ac:dyDescent="0.25">
      <c r="A219" s="1401" t="s">
        <v>4507</v>
      </c>
      <c r="B219" s="1402" t="str">
        <f>_xlfn.XLOOKUP(A219,Jul_Inputs_Calc!P:P,Jul_Inputs_Calc!D:D)</f>
        <v xml:space="preserve">Gen Public Workers' Comp Other Burns </v>
      </c>
      <c r="C219" s="1402">
        <f>_xlfn.XLOOKUP(A219,Jul_Inputs_Calc!P:P,Jul_Inputs_Calc!F:F)</f>
        <v>90007247</v>
      </c>
      <c r="D219" s="1403">
        <f>Jul_Inputs_Calc!$H$3</f>
        <v>45474</v>
      </c>
      <c r="E219" s="1404">
        <f>_xlfn.XLOOKUP(A219,Jul_Inputs_Calc!P:P,Jul_Inputs_Calc!O:O)</f>
        <v>4339.55</v>
      </c>
      <c r="F219" s="1403">
        <f>Jul_Inputs_Calc!$H$4</f>
        <v>45838</v>
      </c>
      <c r="G219" s="1525" t="e">
        <f>MATCH(C219*1,[5]Master!$F:$F,0)</f>
        <v>#N/A</v>
      </c>
      <c r="H219"/>
      <c r="I219"/>
      <c r="J219"/>
      <c r="K219"/>
      <c r="L219"/>
      <c r="M219"/>
    </row>
    <row r="220" spans="1:13" s="1422" customFormat="1" x14ac:dyDescent="0.25">
      <c r="A220" s="1401" t="s">
        <v>4508</v>
      </c>
      <c r="B220" s="1402" t="str">
        <f>_xlfn.XLOOKUP(A220,Jul_Inputs_Calc!P:P,Jul_Inputs_Calc!D:D)</f>
        <v>Gen Public Workers' Comp Other Burns SD</v>
      </c>
      <c r="C220" s="1402">
        <f>_xlfn.XLOOKUP(A220,Jul_Inputs_Calc!P:P,Jul_Inputs_Calc!F:F)</f>
        <v>90005680</v>
      </c>
      <c r="D220" s="1403">
        <f>Jul_Inputs_Calc!$H$3</f>
        <v>45474</v>
      </c>
      <c r="E220" s="1404">
        <f>_xlfn.XLOOKUP(A220,Jul_Inputs_Calc!P:P,Jul_Inputs_Calc!O:O)</f>
        <v>3985.9</v>
      </c>
      <c r="F220" s="1403">
        <f>Jul_Inputs_Calc!$H$4</f>
        <v>45838</v>
      </c>
      <c r="G220" s="1525" t="e">
        <f>MATCH(C220*1,[5]Master!$F:$F,0)</f>
        <v>#N/A</v>
      </c>
      <c r="H220"/>
      <c r="I220"/>
      <c r="J220"/>
      <c r="K220"/>
      <c r="L220"/>
      <c r="M220"/>
    </row>
    <row r="221" spans="1:13" s="1422" customFormat="1" x14ac:dyDescent="0.25">
      <c r="A221" s="1401" t="s">
        <v>4509</v>
      </c>
      <c r="B221" s="1402" t="str">
        <f>_xlfn.XLOOKUP(A221,Jul_Inputs_Calc!P:P,Jul_Inputs_Calc!D:D)</f>
        <v>Gen Public Workers' Comp Other Renal Dialysis</v>
      </c>
      <c r="C221" s="1402">
        <f>_xlfn.XLOOKUP(A221,Jul_Inputs_Calc!P:P,Jul_Inputs_Calc!F:F)</f>
        <v>90007248</v>
      </c>
      <c r="D221" s="1403">
        <f>Jul_Inputs_Calc!$H$3</f>
        <v>45474</v>
      </c>
      <c r="E221" s="1404">
        <f>_xlfn.XLOOKUP(A221,Jul_Inputs_Calc!P:P,Jul_Inputs_Calc!O:O)</f>
        <v>1179.8</v>
      </c>
      <c r="F221" s="1403">
        <f>Jul_Inputs_Calc!$H$4</f>
        <v>45838</v>
      </c>
      <c r="G221" s="1525" t="e">
        <f>MATCH(C221*1,[5]Master!$F:$F,0)</f>
        <v>#N/A</v>
      </c>
      <c r="H221"/>
      <c r="I221"/>
      <c r="J221"/>
      <c r="K221"/>
      <c r="L221"/>
      <c r="M221"/>
    </row>
    <row r="222" spans="1:13" s="1422" customFormat="1" x14ac:dyDescent="0.25">
      <c r="A222" s="1401" t="s">
        <v>4510</v>
      </c>
      <c r="B222" s="1402" t="str">
        <f>_xlfn.XLOOKUP(A222,Jul_Inputs_Calc!P:P,Jul_Inputs_Calc!D:D)</f>
        <v>Gen Public Workers' Comp Other Renal Dialysis SD</v>
      </c>
      <c r="C222" s="1402">
        <f>_xlfn.XLOOKUP(A222,Jul_Inputs_Calc!P:P,Jul_Inputs_Calc!F:F)</f>
        <v>90006412</v>
      </c>
      <c r="D222" s="1403">
        <f>Jul_Inputs_Calc!$H$3</f>
        <v>45474</v>
      </c>
      <c r="E222" s="1404">
        <f>_xlfn.XLOOKUP(A222,Jul_Inputs_Calc!P:P,Jul_Inputs_Calc!O:O)</f>
        <v>1179.8</v>
      </c>
      <c r="F222" s="1403">
        <f>Jul_Inputs_Calc!$H$4</f>
        <v>45838</v>
      </c>
      <c r="G222" s="1525" t="e">
        <f>MATCH(C222*1,[5]Master!$F:$F,0)</f>
        <v>#N/A</v>
      </c>
      <c r="H222"/>
      <c r="I222"/>
      <c r="J222"/>
      <c r="K222"/>
      <c r="L222"/>
      <c r="M222"/>
    </row>
    <row r="223" spans="1:13" s="1422" customFormat="1" x14ac:dyDescent="0.25">
      <c r="A223" s="1401" t="s">
        <v>4511</v>
      </c>
      <c r="B223" s="1402" t="str">
        <f>_xlfn.XLOOKUP(A223,Jul_Inputs_Calc!P:P,Jul_Inputs_Calc!D:D)</f>
        <v>Gen Public Worker's Comp Other Hospital in the Home</v>
      </c>
      <c r="C223" s="1402">
        <f>_xlfn.XLOOKUP(A223,Jul_Inputs_Calc!P:P,Jul_Inputs_Calc!F:F)</f>
        <v>90007249</v>
      </c>
      <c r="D223" s="1403">
        <f>Jul_Inputs_Calc!$H$3</f>
        <v>45474</v>
      </c>
      <c r="E223" s="1404">
        <f>_xlfn.XLOOKUP(A223,Jul_Inputs_Calc!P:P,Jul_Inputs_Calc!O:O)</f>
        <v>2133.75</v>
      </c>
      <c r="F223" s="1403">
        <f>Jul_Inputs_Calc!$H$4</f>
        <v>45838</v>
      </c>
      <c r="G223" s="1525" t="e">
        <f>MATCH(C223*1,[5]Master!$F:$F,0)</f>
        <v>#N/A</v>
      </c>
      <c r="H223"/>
      <c r="I223"/>
      <c r="J223"/>
      <c r="K223"/>
      <c r="L223"/>
      <c r="M223"/>
    </row>
    <row r="224" spans="1:13" s="1422" customFormat="1" x14ac:dyDescent="0.25">
      <c r="A224" s="1401" t="s">
        <v>4512</v>
      </c>
      <c r="B224" s="1402" t="str">
        <f>_xlfn.XLOOKUP(A224,Jul_Inputs_Calc!P:P,Jul_Inputs_Calc!D:D)</f>
        <v>Gen Public Worker's Comp Other Hospital in the Home SD</v>
      </c>
      <c r="C224" s="1402">
        <f>_xlfn.XLOOKUP(A224,Jul_Inputs_Calc!P:P,Jul_Inputs_Calc!F:F)</f>
        <v>90005994</v>
      </c>
      <c r="D224" s="1403">
        <f>Jul_Inputs_Calc!$H$3</f>
        <v>45474</v>
      </c>
      <c r="E224" s="1404">
        <f>_xlfn.XLOOKUP(A224,Jul_Inputs_Calc!P:P,Jul_Inputs_Calc!O:O)</f>
        <v>2133.75</v>
      </c>
      <c r="F224" s="1403">
        <f>Jul_Inputs_Calc!$H$4</f>
        <v>45838</v>
      </c>
      <c r="G224" s="1525" t="e">
        <f>MATCH(C224*1,[5]Master!$F:$F,0)</f>
        <v>#N/A</v>
      </c>
      <c r="H224"/>
      <c r="I224"/>
      <c r="J224"/>
      <c r="K224"/>
      <c r="L224"/>
      <c r="M224"/>
    </row>
    <row r="225" spans="1:13" s="1422" customFormat="1" x14ac:dyDescent="0.25">
      <c r="A225" s="1401" t="s">
        <v>4513</v>
      </c>
      <c r="B225" s="1402" t="str">
        <f>_xlfn.XLOOKUP(A225,Jul_Inputs_Calc!P:P,Jul_Inputs_Calc!D:D)</f>
        <v>Gen Public Workers' Comp Other Special Care Nursery</v>
      </c>
      <c r="C225" s="1402">
        <f>_xlfn.XLOOKUP(A225,Jul_Inputs_Calc!P:P,Jul_Inputs_Calc!F:F)</f>
        <v>90007250</v>
      </c>
      <c r="D225" s="1403">
        <f>Jul_Inputs_Calc!$H$3</f>
        <v>45474</v>
      </c>
      <c r="E225" s="1404">
        <f>_xlfn.XLOOKUP(A225,Jul_Inputs_Calc!P:P,Jul_Inputs_Calc!O:O)</f>
        <v>4066.55</v>
      </c>
      <c r="F225" s="1403">
        <f>Jul_Inputs_Calc!$H$4</f>
        <v>45838</v>
      </c>
      <c r="G225" s="1525" t="e">
        <f>MATCH(C225*1,[5]Master!$F:$F,0)</f>
        <v>#N/A</v>
      </c>
      <c r="H225"/>
      <c r="I225"/>
      <c r="J225"/>
      <c r="K225"/>
      <c r="L225"/>
      <c r="M225"/>
    </row>
    <row r="226" spans="1:13" s="1422" customFormat="1" x14ac:dyDescent="0.25">
      <c r="A226" s="1401" t="s">
        <v>4514</v>
      </c>
      <c r="B226" s="1402" t="str">
        <f>_xlfn.XLOOKUP(A226,Jul_Inputs_Calc!P:P,Jul_Inputs_Calc!D:D)</f>
        <v>Gen Public Workers' Comp Other Special Care Nursery SD</v>
      </c>
      <c r="C226" s="1402">
        <f>_xlfn.XLOOKUP(A226,Jul_Inputs_Calc!P:P,Jul_Inputs_Calc!F:F)</f>
        <v>90006413</v>
      </c>
      <c r="D226" s="1403">
        <f>Jul_Inputs_Calc!$H$3</f>
        <v>45474</v>
      </c>
      <c r="E226" s="1404">
        <f>_xlfn.XLOOKUP(A226,Jul_Inputs_Calc!P:P,Jul_Inputs_Calc!O:O)</f>
        <v>3879.1000000000004</v>
      </c>
      <c r="F226" s="1403">
        <f>Jul_Inputs_Calc!$H$4</f>
        <v>45838</v>
      </c>
      <c r="G226" s="1525" t="e">
        <f>MATCH(C226*1,[5]Master!$F:$F,0)</f>
        <v>#N/A</v>
      </c>
      <c r="H226"/>
      <c r="I226"/>
      <c r="J226"/>
      <c r="K226"/>
      <c r="L226"/>
      <c r="M226"/>
    </row>
    <row r="227" spans="1:13" s="1422" customFormat="1" x14ac:dyDescent="0.25">
      <c r="A227" s="1401" t="s">
        <v>4515</v>
      </c>
      <c r="B227" s="1402" t="str">
        <f>_xlfn.XLOOKUP(A227,Jul_Inputs_Calc!P:P,Jul_Inputs_Calc!D:D)</f>
        <v>Gen Public Workers' Comp Other Qualified Special Care Nursery</v>
      </c>
      <c r="C227" s="1402">
        <f>_xlfn.XLOOKUP(A227,Jul_Inputs_Calc!P:P,Jul_Inputs_Calc!F:F)</f>
        <v>90007251</v>
      </c>
      <c r="D227" s="1403">
        <f>Jul_Inputs_Calc!$H$3</f>
        <v>45474</v>
      </c>
      <c r="E227" s="1404">
        <f>_xlfn.XLOOKUP(A227,Jul_Inputs_Calc!P:P,Jul_Inputs_Calc!O:O)</f>
        <v>4066.55</v>
      </c>
      <c r="F227" s="1403">
        <f>Jul_Inputs_Calc!$H$4</f>
        <v>45838</v>
      </c>
      <c r="G227" s="1525" t="e">
        <f>MATCH(C227*1,[5]Master!$F:$F,0)</f>
        <v>#N/A</v>
      </c>
      <c r="H227"/>
      <c r="I227"/>
      <c r="J227"/>
      <c r="K227"/>
      <c r="L227"/>
      <c r="M227"/>
    </row>
    <row r="228" spans="1:13" s="1422" customFormat="1" x14ac:dyDescent="0.25">
      <c r="A228" s="1401" t="s">
        <v>4516</v>
      </c>
      <c r="B228" s="1402" t="str">
        <f>_xlfn.XLOOKUP(A228,Jul_Inputs_Calc!P:P,Jul_Inputs_Calc!D:D)</f>
        <v>Gen Public Workers' Comp Other Qualified Special Care Nursery SD</v>
      </c>
      <c r="C228" s="1402">
        <f>_xlfn.XLOOKUP(A228,Jul_Inputs_Calc!P:P,Jul_Inputs_Calc!F:F)</f>
        <v>90005785</v>
      </c>
      <c r="D228" s="1403">
        <f>Jul_Inputs_Calc!$H$3</f>
        <v>45474</v>
      </c>
      <c r="E228" s="1404">
        <f>_xlfn.XLOOKUP(A228,Jul_Inputs_Calc!P:P,Jul_Inputs_Calc!O:O)</f>
        <v>3879.1000000000004</v>
      </c>
      <c r="F228" s="1403">
        <f>Jul_Inputs_Calc!$H$4</f>
        <v>45838</v>
      </c>
      <c r="G228" s="1525" t="e">
        <f>MATCH(C228*1,[5]Master!$F:$F,0)</f>
        <v>#N/A</v>
      </c>
      <c r="H228"/>
      <c r="I228"/>
      <c r="J228"/>
      <c r="K228"/>
      <c r="L228"/>
      <c r="M228"/>
    </row>
    <row r="229" spans="1:13" s="1422" customFormat="1" x14ac:dyDescent="0.25">
      <c r="A229" s="1401" t="s">
        <v>4517</v>
      </c>
      <c r="B229" s="1402" t="str">
        <f>_xlfn.XLOOKUP(A229,Jul_Inputs_Calc!P:P,Jul_Inputs_Calc!D:D)</f>
        <v>Gen Public Workers' Compensation Other Long Stay</v>
      </c>
      <c r="C229" s="1402">
        <f>_xlfn.XLOOKUP(A229,Jul_Inputs_Calc!P:P,Jul_Inputs_Calc!F:F)</f>
        <v>90007252</v>
      </c>
      <c r="D229" s="1403">
        <f>Jul_Inputs_Calc!$H$3</f>
        <v>45474</v>
      </c>
      <c r="E229" s="1404">
        <f>_xlfn.XLOOKUP(A229,Jul_Inputs_Calc!P:P,Jul_Inputs_Calc!O:O)</f>
        <v>1247.1000000000001</v>
      </c>
      <c r="F229" s="1403">
        <f>Jul_Inputs_Calc!$H$4</f>
        <v>45838</v>
      </c>
      <c r="G229" s="1525" t="e">
        <f>MATCH(C229*1,[5]Master!$F:$F,0)</f>
        <v>#N/A</v>
      </c>
      <c r="H229"/>
      <c r="I229"/>
      <c r="J229"/>
      <c r="K229"/>
      <c r="L229"/>
      <c r="M229"/>
    </row>
    <row r="230" spans="1:13" s="1422" customFormat="1" x14ac:dyDescent="0.25">
      <c r="A230" s="1401" t="s">
        <v>4518</v>
      </c>
      <c r="B230" s="1402" t="str">
        <f>_xlfn.XLOOKUP(A230,Jul_Inputs_Calc!P:P,Jul_Inputs_Calc!D:D)</f>
        <v>Gen Public Workers' Compensation Other Long Stay - SD</v>
      </c>
      <c r="C230" s="1402">
        <f>_xlfn.XLOOKUP(A230,Jul_Inputs_Calc!P:P,Jul_Inputs_Calc!F:F)</f>
        <v>90006414</v>
      </c>
      <c r="D230" s="1403">
        <f>Jul_Inputs_Calc!$H$3</f>
        <v>45474</v>
      </c>
      <c r="E230" s="1404">
        <f>_xlfn.XLOOKUP(A230,Jul_Inputs_Calc!P:P,Jul_Inputs_Calc!O:O)</f>
        <v>1069.5</v>
      </c>
      <c r="F230" s="1403">
        <f>Jul_Inputs_Calc!$H$4</f>
        <v>45838</v>
      </c>
      <c r="G230" s="1525" t="e">
        <f>MATCH(C230*1,[5]Master!$F:$F,0)</f>
        <v>#N/A</v>
      </c>
      <c r="H230"/>
      <c r="I230"/>
      <c r="J230"/>
      <c r="K230"/>
      <c r="L230"/>
      <c r="M230"/>
    </row>
    <row r="231" spans="1:13" s="1422" customFormat="1" x14ac:dyDescent="0.25">
      <c r="A231" s="1401" t="s">
        <v>4519</v>
      </c>
      <c r="B231" s="1402" t="str">
        <f>_xlfn.XLOOKUP(A231,Jul_Inputs_Calc!P:P,Jul_Inputs_Calc!D:D)</f>
        <v>Admitted compensable public patient operating room =&lt; 1 hour                       (Fee excludes Bed Fee and Surgically Implanted prostheses)</v>
      </c>
      <c r="C231" s="1402">
        <f>_xlfn.XLOOKUP(A231,Jul_Inputs_Calc!P:P,Jul_Inputs_Calc!F:F)</f>
        <v>90007253</v>
      </c>
      <c r="D231" s="1403">
        <f>Jul_Inputs_Calc!$H$3</f>
        <v>45474</v>
      </c>
      <c r="E231" s="1404">
        <f>_xlfn.XLOOKUP(A231,Jul_Inputs_Calc!P:P,Jul_Inputs_Calc!O:O)</f>
        <v>1147.9000000000001</v>
      </c>
      <c r="F231" s="1403">
        <f>Jul_Inputs_Calc!$H$4</f>
        <v>45838</v>
      </c>
      <c r="G231" s="1525" t="e">
        <f>MATCH(C231*1,[5]Master!$F:$F,0)</f>
        <v>#N/A</v>
      </c>
      <c r="H231"/>
      <c r="I231"/>
      <c r="J231"/>
      <c r="K231"/>
      <c r="L231"/>
      <c r="M231"/>
    </row>
    <row r="232" spans="1:13" s="1422" customFormat="1" x14ac:dyDescent="0.25">
      <c r="A232" s="1401" t="s">
        <v>4520</v>
      </c>
      <c r="B232" s="1402" t="str">
        <f>_xlfn.XLOOKUP(A232,Jul_Inputs_Calc!P:P,Jul_Inputs_Calc!D:D)</f>
        <v>Admitted compensable public patient operating room &gt; 1 hour                                              (Fee excludes Bed Fee and Surgically Implanted prostheses)</v>
      </c>
      <c r="C232" s="1402">
        <f>_xlfn.XLOOKUP(A232,Jul_Inputs_Calc!P:P,Jul_Inputs_Calc!F:F)</f>
        <v>90005995</v>
      </c>
      <c r="D232" s="1403">
        <f>Jul_Inputs_Calc!$H$3</f>
        <v>45474</v>
      </c>
      <c r="E232" s="1404">
        <f>_xlfn.XLOOKUP(A232,Jul_Inputs_Calc!P:P,Jul_Inputs_Calc!O:O)</f>
        <v>2886.8</v>
      </c>
      <c r="F232" s="1403">
        <f>Jul_Inputs_Calc!$H$4</f>
        <v>45838</v>
      </c>
      <c r="G232" s="1525" t="e">
        <f>MATCH(C232*1,[5]Master!$F:$F,0)</f>
        <v>#N/A</v>
      </c>
      <c r="H232"/>
      <c r="I232"/>
      <c r="J232"/>
      <c r="K232"/>
      <c r="L232"/>
      <c r="M232"/>
    </row>
    <row r="233" spans="1:13" s="1422" customFormat="1" x14ac:dyDescent="0.25">
      <c r="A233" s="1401" t="s">
        <v>4521</v>
      </c>
      <c r="B233" s="1402" t="str">
        <f>_xlfn.XLOOKUP(A233,Jul_Inputs_Calc!P:P,Jul_Inputs_Calc!D:D)</f>
        <v>Gen Public Third Party</v>
      </c>
      <c r="C233" s="1402">
        <f>_xlfn.XLOOKUP(A233,Jul_Inputs_Calc!P:P,Jul_Inputs_Calc!F:F)</f>
        <v>90007254</v>
      </c>
      <c r="D233" s="1403">
        <f>Jul_Inputs_Calc!$H$3</f>
        <v>45474</v>
      </c>
      <c r="E233" s="1404">
        <f>_xlfn.XLOOKUP(A233,Jul_Inputs_Calc!P:P,Jul_Inputs_Calc!O:O)</f>
        <v>2510.5500000000002</v>
      </c>
      <c r="F233" s="1403">
        <f>Jul_Inputs_Calc!$H$4</f>
        <v>45838</v>
      </c>
      <c r="G233" s="1525" t="e">
        <f>MATCH(C233*1,[5]Master!$F:$F,0)</f>
        <v>#N/A</v>
      </c>
      <c r="H233"/>
      <c r="I233"/>
      <c r="J233"/>
      <c r="K233"/>
      <c r="L233"/>
      <c r="M233"/>
    </row>
    <row r="234" spans="1:13" s="1422" customFormat="1" x14ac:dyDescent="0.25">
      <c r="A234" s="1401" t="s">
        <v>4522</v>
      </c>
      <c r="B234" s="1402" t="str">
        <f>_xlfn.XLOOKUP(A234,Jul_Inputs_Calc!P:P,Jul_Inputs_Calc!D:D)</f>
        <v>Gen Public Third Party - SD</v>
      </c>
      <c r="C234" s="1402">
        <f>_xlfn.XLOOKUP(A234,Jul_Inputs_Calc!P:P,Jul_Inputs_Calc!F:F)</f>
        <v>90006415</v>
      </c>
      <c r="D234" s="1403">
        <f>Jul_Inputs_Calc!$H$3</f>
        <v>45474</v>
      </c>
      <c r="E234" s="1404">
        <f>_xlfn.XLOOKUP(A234,Jul_Inputs_Calc!P:P,Jul_Inputs_Calc!O:O)</f>
        <v>2121.5500000000002</v>
      </c>
      <c r="F234" s="1403">
        <f>Jul_Inputs_Calc!$H$4</f>
        <v>45838</v>
      </c>
      <c r="G234" s="1525" t="e">
        <f>MATCH(C234*1,[5]Master!$F:$F,0)</f>
        <v>#N/A</v>
      </c>
      <c r="H234"/>
      <c r="I234"/>
      <c r="J234"/>
      <c r="K234"/>
      <c r="L234"/>
      <c r="M234"/>
    </row>
    <row r="235" spans="1:13" s="1422" customFormat="1" x14ac:dyDescent="0.25">
      <c r="A235" s="1401" t="s">
        <v>4523</v>
      </c>
      <c r="B235" s="1402" t="str">
        <f>_xlfn.XLOOKUP(A235,Jul_Inputs_Calc!P:P,Jul_Inputs_Calc!D:D)</f>
        <v>Gen Public Third Party (Settled)</v>
      </c>
      <c r="C235" s="1402">
        <f>_xlfn.XLOOKUP(A235,Jul_Inputs_Calc!P:P,Jul_Inputs_Calc!F:F)</f>
        <v>90007255</v>
      </c>
      <c r="D235" s="1403">
        <f>Jul_Inputs_Calc!$H$3</f>
        <v>45474</v>
      </c>
      <c r="E235" s="1404">
        <f>_xlfn.XLOOKUP(A235,Jul_Inputs_Calc!P:P,Jul_Inputs_Calc!O:O)</f>
        <v>2510.5500000000002</v>
      </c>
      <c r="F235" s="1403">
        <f>Jul_Inputs_Calc!$H$4</f>
        <v>45838</v>
      </c>
      <c r="G235" s="1525" t="e">
        <f>MATCH(C235*1,[5]Master!$F:$F,0)</f>
        <v>#N/A</v>
      </c>
      <c r="H235"/>
      <c r="I235"/>
      <c r="J235"/>
      <c r="K235"/>
      <c r="L235"/>
      <c r="M235"/>
    </row>
    <row r="236" spans="1:13" s="1422" customFormat="1" x14ac:dyDescent="0.25">
      <c r="A236" s="1401" t="s">
        <v>4524</v>
      </c>
      <c r="B236" s="1402" t="str">
        <f>_xlfn.XLOOKUP(A236,Jul_Inputs_Calc!P:P,Jul_Inputs_Calc!D:D)</f>
        <v>Gen Public Third Party Rehabilitation - (Settled)</v>
      </c>
      <c r="C236" s="1402">
        <f>_xlfn.XLOOKUP(A236,Jul_Inputs_Calc!P:P,Jul_Inputs_Calc!F:F)</f>
        <v>90005628</v>
      </c>
      <c r="D236" s="1403">
        <f>Jul_Inputs_Calc!$H$3</f>
        <v>45474</v>
      </c>
      <c r="E236" s="1404">
        <f>_xlfn.XLOOKUP(A236,Jul_Inputs_Calc!P:P,Jul_Inputs_Calc!O:O)</f>
        <v>1319.15</v>
      </c>
      <c r="F236" s="1403">
        <f>Jul_Inputs_Calc!$H$4</f>
        <v>45838</v>
      </c>
      <c r="G236" s="1525" t="e">
        <f>MATCH(C236*1,[5]Master!$F:$F,0)</f>
        <v>#N/A</v>
      </c>
      <c r="H236"/>
      <c r="I236"/>
      <c r="J236"/>
      <c r="K236"/>
      <c r="L236"/>
      <c r="M236"/>
    </row>
    <row r="237" spans="1:13" s="1422" customFormat="1" x14ac:dyDescent="0.25">
      <c r="A237" s="1401" t="s">
        <v>4525</v>
      </c>
      <c r="B237" s="1402" t="str">
        <f>_xlfn.XLOOKUP(A237,Jul_Inputs_Calc!P:P,Jul_Inputs_Calc!D:D)</f>
        <v>Gen Public Third Party Rehabilitation - SD (Settled)</v>
      </c>
      <c r="C237" s="1402">
        <f>_xlfn.XLOOKUP(A237,Jul_Inputs_Calc!P:P,Jul_Inputs_Calc!F:F)</f>
        <v>90005786</v>
      </c>
      <c r="D237" s="1403">
        <f>Jul_Inputs_Calc!$H$3</f>
        <v>45474</v>
      </c>
      <c r="E237" s="1404">
        <f>_xlfn.XLOOKUP(A237,Jul_Inputs_Calc!P:P,Jul_Inputs_Calc!O:O)</f>
        <v>1143.8500000000001</v>
      </c>
      <c r="F237" s="1403">
        <f>Jul_Inputs_Calc!$H$4</f>
        <v>45838</v>
      </c>
      <c r="G237" s="1525" t="e">
        <f>MATCH(C237*1,[5]Master!$F:$F,0)</f>
        <v>#N/A</v>
      </c>
      <c r="H237"/>
      <c r="I237"/>
      <c r="J237"/>
      <c r="K237"/>
      <c r="L237"/>
      <c r="M237"/>
    </row>
    <row r="238" spans="1:13" s="1422" customFormat="1" x14ac:dyDescent="0.25">
      <c r="A238" s="1401" t="s">
        <v>4526</v>
      </c>
      <c r="B238" s="1443" t="str">
        <f>_xlfn.XLOOKUP(A238,Jul_Inputs_Calc!P:P,Jul_Inputs_Calc!D:D)</f>
        <v>Gen Public Third Party SD (Settled)</v>
      </c>
      <c r="C238" s="1443">
        <f>_xlfn.XLOOKUP(A238,Jul_Inputs_Calc!P:P,Jul_Inputs_Calc!F:F)</f>
        <v>90005681</v>
      </c>
      <c r="D238" s="1403">
        <f>Jul_Inputs_Calc!$H$3</f>
        <v>45474</v>
      </c>
      <c r="E238" s="1404">
        <f>_xlfn.XLOOKUP(A238,Jul_Inputs_Calc!P:P,Jul_Inputs_Calc!O:O)</f>
        <v>2121.5500000000002</v>
      </c>
      <c r="F238" s="1403">
        <f>Jul_Inputs_Calc!$H$4</f>
        <v>45838</v>
      </c>
      <c r="G238" s="1525" t="e">
        <f>MATCH(C238*1,[5]Master!$F:$F,0)</f>
        <v>#N/A</v>
      </c>
      <c r="H238"/>
      <c r="I238"/>
      <c r="J238"/>
      <c r="K238"/>
      <c r="L238"/>
      <c r="M238"/>
    </row>
    <row r="239" spans="1:13" s="1422" customFormat="1" x14ac:dyDescent="0.25">
      <c r="A239" s="1401" t="s">
        <v>4527</v>
      </c>
      <c r="B239" s="1402" t="str">
        <f>_xlfn.XLOOKUP(A239,Jul_Inputs_Calc!P:P,Jul_Inputs_Calc!D:D)</f>
        <v>Gen Public Third Party Coronary Care Unit</v>
      </c>
      <c r="C239" s="1402">
        <f>_xlfn.XLOOKUP(A239,Jul_Inputs_Calc!P:P,Jul_Inputs_Calc!F:F)</f>
        <v>90007257</v>
      </c>
      <c r="D239" s="1403">
        <f>Jul_Inputs_Calc!$H$3</f>
        <v>45474</v>
      </c>
      <c r="E239" s="1404">
        <f>_xlfn.XLOOKUP(A239,Jul_Inputs_Calc!P:P,Jul_Inputs_Calc!O:O)</f>
        <v>4228.6000000000004</v>
      </c>
      <c r="F239" s="1403">
        <f>Jul_Inputs_Calc!$H$4</f>
        <v>45838</v>
      </c>
      <c r="G239" s="1525" t="e">
        <f>MATCH(C239*1,[5]Master!$F:$F,0)</f>
        <v>#N/A</v>
      </c>
      <c r="H239"/>
      <c r="I239"/>
      <c r="J239"/>
      <c r="K239"/>
      <c r="L239"/>
      <c r="M239"/>
    </row>
    <row r="240" spans="1:13" s="1422" customFormat="1" x14ac:dyDescent="0.25">
      <c r="A240" s="1401" t="s">
        <v>4528</v>
      </c>
      <c r="B240" s="1402" t="str">
        <f>_xlfn.XLOOKUP(A240,Jul_Inputs_Calc!P:P,Jul_Inputs_Calc!D:D)</f>
        <v>Gen Public Third Party Coronary Care Unit - SD</v>
      </c>
      <c r="C240" s="1402">
        <f>_xlfn.XLOOKUP(A240,Jul_Inputs_Calc!P:P,Jul_Inputs_Calc!F:F)</f>
        <v>90005996</v>
      </c>
      <c r="D240" s="1403">
        <f>Jul_Inputs_Calc!$H$3</f>
        <v>45474</v>
      </c>
      <c r="E240" s="1404">
        <f>_xlfn.XLOOKUP(A240,Jul_Inputs_Calc!P:P,Jul_Inputs_Calc!O:O)</f>
        <v>3985.9</v>
      </c>
      <c r="F240" s="1403">
        <f>Jul_Inputs_Calc!$H$4</f>
        <v>45838</v>
      </c>
      <c r="G240" s="1525" t="e">
        <f>MATCH(C240*1,[5]Master!$F:$F,0)</f>
        <v>#N/A</v>
      </c>
      <c r="H240"/>
      <c r="I240"/>
      <c r="J240"/>
      <c r="K240"/>
      <c r="L240"/>
      <c r="M240"/>
    </row>
    <row r="241" spans="1:13" s="1422" customFormat="1" x14ac:dyDescent="0.25">
      <c r="A241" s="1401" t="s">
        <v>4529</v>
      </c>
      <c r="B241" s="1402" t="str">
        <f>_xlfn.XLOOKUP(A241,Jul_Inputs_Calc!P:P,Jul_Inputs_Calc!D:D)</f>
        <v>Gen Public Third Party Intensive Care</v>
      </c>
      <c r="C241" s="1402">
        <f>_xlfn.XLOOKUP(A241,Jul_Inputs_Calc!P:P,Jul_Inputs_Calc!F:F)</f>
        <v>90007258</v>
      </c>
      <c r="D241" s="1403">
        <f>Jul_Inputs_Calc!$H$3</f>
        <v>45474</v>
      </c>
      <c r="E241" s="1404">
        <f>_xlfn.XLOOKUP(A241,Jul_Inputs_Calc!P:P,Jul_Inputs_Calc!O:O)</f>
        <v>6321.1</v>
      </c>
      <c r="F241" s="1403">
        <f>Jul_Inputs_Calc!$H$4</f>
        <v>45838</v>
      </c>
      <c r="G241" s="1525" t="e">
        <f>MATCH(C241*1,[5]Master!$F:$F,0)</f>
        <v>#N/A</v>
      </c>
      <c r="H241"/>
      <c r="I241"/>
      <c r="J241"/>
      <c r="K241"/>
      <c r="L241"/>
      <c r="M241"/>
    </row>
    <row r="242" spans="1:13" s="1422" customFormat="1" x14ac:dyDescent="0.25">
      <c r="A242" s="1401" t="s">
        <v>4530</v>
      </c>
      <c r="B242" s="1402" t="str">
        <f>_xlfn.XLOOKUP(A242,Jul_Inputs_Calc!P:P,Jul_Inputs_Calc!D:D)</f>
        <v>Gen Public Third Party Intensive Care -SD</v>
      </c>
      <c r="C242" s="1402">
        <f>_xlfn.XLOOKUP(A242,Jul_Inputs_Calc!P:P,Jul_Inputs_Calc!F:F)</f>
        <v>90006417</v>
      </c>
      <c r="D242" s="1403">
        <f>Jul_Inputs_Calc!$H$3</f>
        <v>45474</v>
      </c>
      <c r="E242" s="1404">
        <f>_xlfn.XLOOKUP(A242,Jul_Inputs_Calc!P:P,Jul_Inputs_Calc!O:O)</f>
        <v>5885.75</v>
      </c>
      <c r="F242" s="1403">
        <f>Jul_Inputs_Calc!$H$4</f>
        <v>45838</v>
      </c>
      <c r="G242" s="1525" t="e">
        <f>MATCH(C242*1,[5]Master!$F:$F,0)</f>
        <v>#N/A</v>
      </c>
      <c r="H242"/>
      <c r="I242"/>
      <c r="J242"/>
      <c r="K242"/>
      <c r="L242"/>
      <c r="M242"/>
    </row>
    <row r="243" spans="1:13" s="1422" customFormat="1" x14ac:dyDescent="0.25">
      <c r="A243" s="1401" t="s">
        <v>4531</v>
      </c>
      <c r="B243" s="1402" t="str">
        <f>_xlfn.XLOOKUP(A243,Jul_Inputs_Calc!P:P,Jul_Inputs_Calc!D:D)</f>
        <v>Gen Public Third Party Rehabilitation</v>
      </c>
      <c r="C243" s="1402">
        <f>_xlfn.XLOOKUP(A243,Jul_Inputs_Calc!P:P,Jul_Inputs_Calc!F:F)</f>
        <v>90007259</v>
      </c>
      <c r="D243" s="1403">
        <f>Jul_Inputs_Calc!$H$3</f>
        <v>45474</v>
      </c>
      <c r="E243" s="1404">
        <f>_xlfn.XLOOKUP(A243,Jul_Inputs_Calc!P:P,Jul_Inputs_Calc!O:O)</f>
        <v>1319.15</v>
      </c>
      <c r="F243" s="1403">
        <f>Jul_Inputs_Calc!$H$4</f>
        <v>45838</v>
      </c>
      <c r="G243" s="1525" t="e">
        <f>MATCH(C243*1,[5]Master!$F:$F,0)</f>
        <v>#N/A</v>
      </c>
      <c r="H243"/>
      <c r="I243"/>
      <c r="J243"/>
      <c r="K243"/>
      <c r="L243"/>
      <c r="M243"/>
    </row>
    <row r="244" spans="1:13" s="1422" customFormat="1" x14ac:dyDescent="0.25">
      <c r="A244" s="1401" t="s">
        <v>4532</v>
      </c>
      <c r="B244" s="1402" t="str">
        <f>_xlfn.XLOOKUP(A244,Jul_Inputs_Calc!P:P,Jul_Inputs_Calc!D:D)</f>
        <v>Gen Public Third Party Rehabilitation - SD</v>
      </c>
      <c r="C244" s="1402">
        <f>_xlfn.XLOOKUP(A244,Jul_Inputs_Calc!P:P,Jul_Inputs_Calc!F:F)</f>
        <v>90005786</v>
      </c>
      <c r="D244" s="1403">
        <f>Jul_Inputs_Calc!$H$3</f>
        <v>45474</v>
      </c>
      <c r="E244" s="1404">
        <f>_xlfn.XLOOKUP(A244,Jul_Inputs_Calc!P:P,Jul_Inputs_Calc!O:O)</f>
        <v>1143.8500000000001</v>
      </c>
      <c r="F244" s="1403">
        <f>Jul_Inputs_Calc!$H$4</f>
        <v>45838</v>
      </c>
      <c r="G244" s="1525" t="e">
        <f>MATCH(C244*1,[5]Master!$F:$F,0)</f>
        <v>#N/A</v>
      </c>
      <c r="H244"/>
      <c r="I244"/>
      <c r="J244"/>
      <c r="K244"/>
      <c r="L244"/>
      <c r="M244"/>
    </row>
    <row r="245" spans="1:13" s="1422" customFormat="1" x14ac:dyDescent="0.25">
      <c r="A245" s="1401" t="s">
        <v>4533</v>
      </c>
      <c r="B245" s="1402" t="str">
        <f>_xlfn.XLOOKUP(A245,Jul_Inputs_Calc!P:P,Jul_Inputs_Calc!D:D)</f>
        <v>Gen Public Third Party Burns</v>
      </c>
      <c r="C245" s="1443">
        <f>_xlfn.XLOOKUP(A245,Jul_Inputs_Calc!P:P,Jul_Inputs_Calc!F:F)</f>
        <v>90007260</v>
      </c>
      <c r="D245" s="1403">
        <f>Jul_Inputs_Calc!$H$3</f>
        <v>45474</v>
      </c>
      <c r="E245" s="1404">
        <f>_xlfn.XLOOKUP(A245,Jul_Inputs_Calc!P:P,Jul_Inputs_Calc!O:O)</f>
        <v>4339.55</v>
      </c>
      <c r="F245" s="1403">
        <f>Jul_Inputs_Calc!$H$4</f>
        <v>45838</v>
      </c>
      <c r="G245" s="1525" t="e">
        <f>MATCH(C245*1,[5]Master!$F:$F,0)</f>
        <v>#N/A</v>
      </c>
      <c r="H245"/>
      <c r="I245"/>
      <c r="J245"/>
      <c r="K245"/>
      <c r="L245"/>
      <c r="M245"/>
    </row>
    <row r="246" spans="1:13" s="1422" customFormat="1" x14ac:dyDescent="0.25">
      <c r="A246" s="1401" t="s">
        <v>4534</v>
      </c>
      <c r="B246" s="1402" t="str">
        <f>_xlfn.XLOOKUP(A246,Jul_Inputs_Calc!P:P,Jul_Inputs_Calc!D:D)</f>
        <v>Gen Public Third Party Burns - SD</v>
      </c>
      <c r="C246" s="1402">
        <f>_xlfn.XLOOKUP(A246,Jul_Inputs_Calc!P:P,Jul_Inputs_Calc!F:F)</f>
        <v>90006418</v>
      </c>
      <c r="D246" s="1403">
        <f>Jul_Inputs_Calc!$H$3</f>
        <v>45474</v>
      </c>
      <c r="E246" s="1404">
        <f>_xlfn.XLOOKUP(A246,Jul_Inputs_Calc!P:P,Jul_Inputs_Calc!O:O)</f>
        <v>3985.9</v>
      </c>
      <c r="F246" s="1403">
        <f>Jul_Inputs_Calc!$H$4</f>
        <v>45838</v>
      </c>
      <c r="G246" s="1525" t="e">
        <f>MATCH(C246*1,[5]Master!$F:$F,0)</f>
        <v>#N/A</v>
      </c>
      <c r="H246"/>
      <c r="I246"/>
      <c r="J246"/>
      <c r="K246"/>
      <c r="L246"/>
      <c r="M246"/>
    </row>
    <row r="247" spans="1:13" s="1422" customFormat="1" x14ac:dyDescent="0.25">
      <c r="A247" s="1401" t="s">
        <v>4535</v>
      </c>
      <c r="B247" s="1402" t="str">
        <f>_xlfn.XLOOKUP(A247,Jul_Inputs_Calc!P:P,Jul_Inputs_Calc!D:D)</f>
        <v>Gen Public Third Party Renal Dialysis</v>
      </c>
      <c r="C247" s="1402">
        <f>_xlfn.XLOOKUP(A247,Jul_Inputs_Calc!P:P,Jul_Inputs_Calc!F:F)</f>
        <v>90007261</v>
      </c>
      <c r="D247" s="1403">
        <f>Jul_Inputs_Calc!$H$3</f>
        <v>45474</v>
      </c>
      <c r="E247" s="1404">
        <f>_xlfn.XLOOKUP(A247,Jul_Inputs_Calc!P:P,Jul_Inputs_Calc!O:O)</f>
        <v>1179.8</v>
      </c>
      <c r="F247" s="1403">
        <f>Jul_Inputs_Calc!$H$4</f>
        <v>45838</v>
      </c>
      <c r="G247" s="1525" t="e">
        <f>MATCH(C247*1,[5]Master!$F:$F,0)</f>
        <v>#N/A</v>
      </c>
      <c r="H247"/>
      <c r="I247"/>
      <c r="J247"/>
      <c r="K247"/>
      <c r="L247"/>
      <c r="M247"/>
    </row>
    <row r="248" spans="1:13" s="1422" customFormat="1" x14ac:dyDescent="0.25">
      <c r="A248" s="1401" t="s">
        <v>4536</v>
      </c>
      <c r="B248" s="1402" t="str">
        <f>_xlfn.XLOOKUP(A248,Jul_Inputs_Calc!P:P,Jul_Inputs_Calc!D:D)</f>
        <v>Gen Public Third Party Renal Dialysis SD</v>
      </c>
      <c r="C248" s="1402">
        <f>_xlfn.XLOOKUP(A248,Jul_Inputs_Calc!P:P,Jul_Inputs_Calc!F:F)</f>
        <v>90005997</v>
      </c>
      <c r="D248" s="1403">
        <f>Jul_Inputs_Calc!$H$3</f>
        <v>45474</v>
      </c>
      <c r="E248" s="1404">
        <f>_xlfn.XLOOKUP(A248,Jul_Inputs_Calc!P:P,Jul_Inputs_Calc!O:O)</f>
        <v>1179.8</v>
      </c>
      <c r="F248" s="1403">
        <f>Jul_Inputs_Calc!$H$4</f>
        <v>45838</v>
      </c>
      <c r="G248" s="1525" t="e">
        <f>MATCH(C248*1,[5]Master!$F:$F,0)</f>
        <v>#N/A</v>
      </c>
      <c r="H248"/>
      <c r="I248"/>
      <c r="J248"/>
      <c r="K248"/>
      <c r="L248"/>
      <c r="M248"/>
    </row>
    <row r="249" spans="1:13" s="1422" customFormat="1" x14ac:dyDescent="0.25">
      <c r="A249" s="1401" t="s">
        <v>4537</v>
      </c>
      <c r="B249" s="1402" t="str">
        <f>_xlfn.XLOOKUP(A249,Jul_Inputs_Calc!P:P,Jul_Inputs_Calc!D:D)</f>
        <v>Gen Public Third Party Hospital in the Home</v>
      </c>
      <c r="C249" s="1402">
        <f>_xlfn.XLOOKUP(A249,Jul_Inputs_Calc!P:P,Jul_Inputs_Calc!F:F)</f>
        <v>90007262</v>
      </c>
      <c r="D249" s="1403">
        <f>Jul_Inputs_Calc!$H$3</f>
        <v>45474</v>
      </c>
      <c r="E249" s="1404">
        <f>_xlfn.XLOOKUP(A249,Jul_Inputs_Calc!P:P,Jul_Inputs_Calc!O:O)</f>
        <v>2133.75</v>
      </c>
      <c r="F249" s="1403">
        <f>Jul_Inputs_Calc!$H$4</f>
        <v>45838</v>
      </c>
      <c r="G249" s="1525" t="e">
        <f>MATCH(C249*1,[5]Master!$F:$F,0)</f>
        <v>#N/A</v>
      </c>
      <c r="H249"/>
      <c r="I249"/>
      <c r="J249"/>
      <c r="K249"/>
      <c r="L249"/>
      <c r="M249"/>
    </row>
    <row r="250" spans="1:13" s="1422" customFormat="1" x14ac:dyDescent="0.25">
      <c r="A250" s="1401" t="s">
        <v>4538</v>
      </c>
      <c r="B250" s="1402" t="str">
        <f>_xlfn.XLOOKUP(A250,Jul_Inputs_Calc!P:P,Jul_Inputs_Calc!D:D)</f>
        <v>Gen Public Third Party Hospital in the Home SD</v>
      </c>
      <c r="C250" s="1402">
        <f>_xlfn.XLOOKUP(A250,Jul_Inputs_Calc!P:P,Jul_Inputs_Calc!F:F)</f>
        <v>90006419</v>
      </c>
      <c r="D250" s="1403">
        <f>Jul_Inputs_Calc!$H$3</f>
        <v>45474</v>
      </c>
      <c r="E250" s="1404">
        <f>_xlfn.XLOOKUP(A250,Jul_Inputs_Calc!P:P,Jul_Inputs_Calc!O:O)</f>
        <v>2133.75</v>
      </c>
      <c r="F250" s="1403">
        <f>Jul_Inputs_Calc!$H$4</f>
        <v>45838</v>
      </c>
      <c r="G250" s="1525" t="e">
        <f>MATCH(C250*1,[5]Master!$F:$F,0)</f>
        <v>#N/A</v>
      </c>
      <c r="H250"/>
      <c r="I250"/>
      <c r="J250"/>
      <c r="K250"/>
      <c r="L250"/>
      <c r="M250"/>
    </row>
    <row r="251" spans="1:13" s="1422" customFormat="1" x14ac:dyDescent="0.25">
      <c r="A251" s="1401" t="s">
        <v>4539</v>
      </c>
      <c r="B251" s="1402" t="str">
        <f>_xlfn.XLOOKUP(A251,Jul_Inputs_Calc!P:P,Jul_Inputs_Calc!D:D)</f>
        <v>Gen Public Third Party Special Care Nursery</v>
      </c>
      <c r="C251" s="1402">
        <f>_xlfn.XLOOKUP(A251,Jul_Inputs_Calc!P:P,Jul_Inputs_Calc!F:F)</f>
        <v>90007263</v>
      </c>
      <c r="D251" s="1403">
        <f>Jul_Inputs_Calc!$H$3</f>
        <v>45474</v>
      </c>
      <c r="E251" s="1404">
        <f>_xlfn.XLOOKUP(A251,Jul_Inputs_Calc!P:P,Jul_Inputs_Calc!O:O)</f>
        <v>4066.55</v>
      </c>
      <c r="F251" s="1403">
        <f>Jul_Inputs_Calc!$H$4</f>
        <v>45838</v>
      </c>
      <c r="G251" s="1525" t="e">
        <f>MATCH(C251*1,[5]Master!$F:$F,0)</f>
        <v>#N/A</v>
      </c>
      <c r="H251"/>
      <c r="I251"/>
      <c r="J251"/>
      <c r="K251"/>
      <c r="L251"/>
      <c r="M251"/>
    </row>
    <row r="252" spans="1:13" s="1422" customFormat="1" x14ac:dyDescent="0.25">
      <c r="A252" s="1401" t="s">
        <v>4540</v>
      </c>
      <c r="B252" s="1402" t="str">
        <f>_xlfn.XLOOKUP(A252,Jul_Inputs_Calc!P:P,Jul_Inputs_Calc!D:D)</f>
        <v>Gen Public Third Party Special Care Nursery SD</v>
      </c>
      <c r="C252" s="1402">
        <f>_xlfn.XLOOKUP(A252,Jul_Inputs_Calc!P:P,Jul_Inputs_Calc!F:F)</f>
        <v>90008092</v>
      </c>
      <c r="D252" s="1403">
        <f>Jul_Inputs_Calc!$H$3</f>
        <v>45474</v>
      </c>
      <c r="E252" s="1404">
        <f>_xlfn.XLOOKUP(A252,Jul_Inputs_Calc!P:P,Jul_Inputs_Calc!O:O)</f>
        <v>3879.1000000000004</v>
      </c>
      <c r="F252" s="1403">
        <f>Jul_Inputs_Calc!$H$4</f>
        <v>45838</v>
      </c>
      <c r="G252" s="1525" t="e">
        <f>MATCH(C252*1,[5]Master!$F:$F,0)</f>
        <v>#N/A</v>
      </c>
      <c r="H252"/>
      <c r="I252"/>
      <c r="J252"/>
      <c r="K252"/>
      <c r="L252"/>
      <c r="M252"/>
    </row>
    <row r="253" spans="1:13" s="1422" customFormat="1" x14ac:dyDescent="0.25">
      <c r="A253" s="1401" t="s">
        <v>4541</v>
      </c>
      <c r="B253" s="1402" t="str">
        <f>_xlfn.XLOOKUP(A253,Jul_Inputs_Calc!P:P,Jul_Inputs_Calc!D:D)</f>
        <v>Gen Public Third Party Qualified Special Care Nursery</v>
      </c>
      <c r="C253" s="1402">
        <f>_xlfn.XLOOKUP(A253,Jul_Inputs_Calc!P:P,Jul_Inputs_Calc!F:F)</f>
        <v>90007264</v>
      </c>
      <c r="D253" s="1403">
        <f>Jul_Inputs_Calc!$H$3</f>
        <v>45474</v>
      </c>
      <c r="E253" s="1404">
        <f>_xlfn.XLOOKUP(A253,Jul_Inputs_Calc!P:P,Jul_Inputs_Calc!O:O)</f>
        <v>4066.55</v>
      </c>
      <c r="F253" s="1403">
        <f>Jul_Inputs_Calc!$H$4</f>
        <v>45838</v>
      </c>
      <c r="G253" s="1525" t="e">
        <f>MATCH(C253*1,[5]Master!$F:$F,0)</f>
        <v>#N/A</v>
      </c>
      <c r="H253"/>
      <c r="I253"/>
      <c r="J253"/>
      <c r="K253"/>
      <c r="L253"/>
      <c r="M253"/>
    </row>
    <row r="254" spans="1:13" s="1422" customFormat="1" x14ac:dyDescent="0.25">
      <c r="A254" s="1401" t="s">
        <v>4542</v>
      </c>
      <c r="B254" s="1402" t="str">
        <f>_xlfn.XLOOKUP(A254,Jul_Inputs_Calc!P:P,Jul_Inputs_Calc!D:D)</f>
        <v>Gen Public Third Party Qualified Special Care Nursery SD</v>
      </c>
      <c r="C254" s="1402">
        <f>_xlfn.XLOOKUP(A254,Jul_Inputs_Calc!P:P,Jul_Inputs_Calc!F:F)</f>
        <v>90006420</v>
      </c>
      <c r="D254" s="1403">
        <f>Jul_Inputs_Calc!$H$3</f>
        <v>45474</v>
      </c>
      <c r="E254" s="1404">
        <f>_xlfn.XLOOKUP(A254,Jul_Inputs_Calc!P:P,Jul_Inputs_Calc!O:O)</f>
        <v>3879.1000000000004</v>
      </c>
      <c r="F254" s="1403">
        <f>Jul_Inputs_Calc!$H$4</f>
        <v>45838</v>
      </c>
      <c r="G254" s="1525" t="e">
        <f>MATCH(C254*1,[5]Master!$F:$F,0)</f>
        <v>#N/A</v>
      </c>
      <c r="H254"/>
      <c r="I254"/>
      <c r="J254"/>
      <c r="K254"/>
      <c r="L254"/>
      <c r="M254"/>
    </row>
    <row r="255" spans="1:13" s="1422" customFormat="1" x14ac:dyDescent="0.25">
      <c r="A255" s="1401" t="s">
        <v>4543</v>
      </c>
      <c r="B255" s="1402" t="str">
        <f>_xlfn.XLOOKUP(A255,Jul_Inputs_Calc!P:P,Jul_Inputs_Calc!D:D)</f>
        <v>Gen Public Third Party Long Stay</v>
      </c>
      <c r="C255" s="1402">
        <f>_xlfn.XLOOKUP(A255,Jul_Inputs_Calc!P:P,Jul_Inputs_Calc!F:F)</f>
        <v>90007265</v>
      </c>
      <c r="D255" s="1403">
        <f>Jul_Inputs_Calc!$H$3</f>
        <v>45474</v>
      </c>
      <c r="E255" s="1404">
        <f>_xlfn.XLOOKUP(A255,Jul_Inputs_Calc!P:P,Jul_Inputs_Calc!O:O)</f>
        <v>1247.1000000000001</v>
      </c>
      <c r="F255" s="1403">
        <f>Jul_Inputs_Calc!$H$4</f>
        <v>45838</v>
      </c>
      <c r="G255" s="1525" t="e">
        <f>MATCH(C255*1,[5]Master!$F:$F,0)</f>
        <v>#N/A</v>
      </c>
      <c r="H255"/>
      <c r="I255"/>
      <c r="J255"/>
      <c r="K255"/>
      <c r="L255"/>
      <c r="M255"/>
    </row>
    <row r="256" spans="1:13" s="1422" customFormat="1" x14ac:dyDescent="0.25">
      <c r="A256" s="1401" t="s">
        <v>4544</v>
      </c>
      <c r="B256" s="1402" t="str">
        <f>_xlfn.XLOOKUP(A256,Jul_Inputs_Calc!P:P,Jul_Inputs_Calc!D:D)</f>
        <v>Gen Public Third Party Long Stay (Settled)</v>
      </c>
      <c r="C256" s="1402">
        <f>_xlfn.XLOOKUP(A256,Jul_Inputs_Calc!P:P,Jul_Inputs_Calc!F:F)</f>
        <v>90005998</v>
      </c>
      <c r="D256" s="1403">
        <f>Jul_Inputs_Calc!$H$3</f>
        <v>45474</v>
      </c>
      <c r="E256" s="1404">
        <f>_xlfn.XLOOKUP(A256,Jul_Inputs_Calc!P:P,Jul_Inputs_Calc!O:O)</f>
        <v>1247.1000000000001</v>
      </c>
      <c r="F256" s="1403">
        <f>Jul_Inputs_Calc!$H$4</f>
        <v>45838</v>
      </c>
      <c r="G256" s="1525" t="e">
        <f>MATCH(C256*1,[5]Master!$F:$F,0)</f>
        <v>#N/A</v>
      </c>
      <c r="H256"/>
      <c r="I256"/>
      <c r="J256"/>
      <c r="K256"/>
      <c r="L256"/>
      <c r="M256"/>
    </row>
    <row r="257" spans="1:13" s="1422" customFormat="1" x14ac:dyDescent="0.25">
      <c r="A257" s="1401" t="s">
        <v>4545</v>
      </c>
      <c r="B257" s="1402" t="str">
        <f>_xlfn.XLOOKUP(A257,Jul_Inputs_Calc!P:P,Jul_Inputs_Calc!D:D)</f>
        <v>Admitted compensable public patient operating room =&lt; 1 hour  (Fee excludes Bed fee and Surgically Implanted Prostheses)</v>
      </c>
      <c r="C257" s="1402">
        <f>_xlfn.XLOOKUP(A257,Jul_Inputs_Calc!P:P,Jul_Inputs_Calc!F:F)</f>
        <v>90007266</v>
      </c>
      <c r="D257" s="1403">
        <f>Jul_Inputs_Calc!$H$3</f>
        <v>45474</v>
      </c>
      <c r="E257" s="1404">
        <f>_xlfn.XLOOKUP(A257,Jul_Inputs_Calc!P:P,Jul_Inputs_Calc!O:O)</f>
        <v>1147.9000000000001</v>
      </c>
      <c r="F257" s="1403">
        <f>Jul_Inputs_Calc!$H$4</f>
        <v>45838</v>
      </c>
      <c r="G257" s="1525" t="e">
        <f>MATCH(C257*1,[5]Master!$F:$F,0)</f>
        <v>#N/A</v>
      </c>
      <c r="H257"/>
      <c r="I257"/>
      <c r="J257"/>
      <c r="K257"/>
      <c r="L257"/>
      <c r="M257"/>
    </row>
    <row r="258" spans="1:13" s="1422" customFormat="1" x14ac:dyDescent="0.25">
      <c r="A258" s="1401" t="s">
        <v>4546</v>
      </c>
      <c r="B258" s="1402" t="str">
        <f>_xlfn.XLOOKUP(A258,Jul_Inputs_Calc!P:P,Jul_Inputs_Calc!D:D)</f>
        <v>Admitted compensable public patient operating room  &gt; 1 hour (Fee excludes Bed Fee and Surgically Implanted Prostheses)</v>
      </c>
      <c r="C258" s="1402">
        <f>_xlfn.XLOOKUP(A258,Jul_Inputs_Calc!P:P,Jul_Inputs_Calc!F:F)</f>
        <v>90006421</v>
      </c>
      <c r="D258" s="1403">
        <f>Jul_Inputs_Calc!$H$3</f>
        <v>45474</v>
      </c>
      <c r="E258" s="1404">
        <f>_xlfn.XLOOKUP(A258,Jul_Inputs_Calc!P:P,Jul_Inputs_Calc!O:O)</f>
        <v>2886.8</v>
      </c>
      <c r="F258" s="1403">
        <f>Jul_Inputs_Calc!$H$4</f>
        <v>45838</v>
      </c>
      <c r="G258" s="1525" t="e">
        <f>MATCH(C258*1,[5]Master!$F:$F,0)</f>
        <v>#N/A</v>
      </c>
      <c r="H258"/>
      <c r="I258"/>
      <c r="J258"/>
      <c r="K258"/>
      <c r="L258"/>
      <c r="M258"/>
    </row>
    <row r="259" spans="1:13" s="1422" customFormat="1" x14ac:dyDescent="0.25">
      <c r="A259" s="1401" t="s">
        <v>4553</v>
      </c>
      <c r="B259" s="1402" t="str">
        <f>_xlfn.XLOOKUP(A259,Jul_Inputs_Calc!P:P,Jul_Inputs_Calc!D:D)</f>
        <v>Gen Public Motor Vehicle NIIS Other</v>
      </c>
      <c r="C259" s="1402">
        <f>_xlfn.XLOOKUP(A259,Jul_Inputs_Calc!P:P,Jul_Inputs_Calc!F:F)</f>
        <v>90007267</v>
      </c>
      <c r="D259" s="1403">
        <f>Jul_Inputs_Calc!$H$3</f>
        <v>45474</v>
      </c>
      <c r="E259" s="1404">
        <f>_xlfn.XLOOKUP(A259,Jul_Inputs_Calc!P:P,Jul_Inputs_Calc!O:O)</f>
        <v>2510.5500000000002</v>
      </c>
      <c r="F259" s="1403">
        <f>Jul_Inputs_Calc!$H$4</f>
        <v>45838</v>
      </c>
      <c r="G259" s="1525" t="e">
        <f>MATCH(C259*1,[5]Master!$F:$F,0)</f>
        <v>#N/A</v>
      </c>
      <c r="H259"/>
      <c r="I259"/>
      <c r="J259"/>
      <c r="K259"/>
      <c r="L259"/>
      <c r="M259"/>
    </row>
    <row r="260" spans="1:13" s="1422" customFormat="1" x14ac:dyDescent="0.25">
      <c r="A260" s="1401" t="s">
        <v>4554</v>
      </c>
      <c r="B260" s="1402" t="str">
        <f>_xlfn.XLOOKUP(A260,Jul_Inputs_Calc!P:P,Jul_Inputs_Calc!D:D)</f>
        <v>Gen Public Motor Vehicle NIIS Other Same Day</v>
      </c>
      <c r="C260" s="1402">
        <f>_xlfn.XLOOKUP(A260,Jul_Inputs_Calc!P:P,Jul_Inputs_Calc!F:F)</f>
        <v>90005787</v>
      </c>
      <c r="D260" s="1403">
        <f>Jul_Inputs_Calc!$H$3</f>
        <v>45474</v>
      </c>
      <c r="E260" s="1404">
        <f>_xlfn.XLOOKUP(A260,Jul_Inputs_Calc!P:P,Jul_Inputs_Calc!O:O)</f>
        <v>2121.5500000000002</v>
      </c>
      <c r="F260" s="1403">
        <f>Jul_Inputs_Calc!$H$4</f>
        <v>45838</v>
      </c>
      <c r="G260" s="1525" t="e">
        <f>MATCH(C260*1,[5]Master!$F:$F,0)</f>
        <v>#N/A</v>
      </c>
      <c r="H260"/>
      <c r="I260"/>
      <c r="J260"/>
      <c r="K260"/>
      <c r="L260"/>
      <c r="M260"/>
    </row>
    <row r="261" spans="1:13" s="1422" customFormat="1" x14ac:dyDescent="0.25">
      <c r="A261" s="1401" t="s">
        <v>4555</v>
      </c>
      <c r="B261" s="1402" t="str">
        <f>_xlfn.XLOOKUP(A261,Jul_Inputs_Calc!P:P,Jul_Inputs_Calc!D:D)</f>
        <v xml:space="preserve">Gen Public Motor Vehicle NIIS Other Coronary Care </v>
      </c>
      <c r="C261" s="1402">
        <f>_xlfn.XLOOKUP(A261,Jul_Inputs_Calc!P:P,Jul_Inputs_Calc!F:F)</f>
        <v>90007268</v>
      </c>
      <c r="D261" s="1403">
        <f>Jul_Inputs_Calc!$H$3</f>
        <v>45474</v>
      </c>
      <c r="E261" s="1404">
        <f>_xlfn.XLOOKUP(A261,Jul_Inputs_Calc!P:P,Jul_Inputs_Calc!O:O)</f>
        <v>4228.6000000000004</v>
      </c>
      <c r="F261" s="1403">
        <f>Jul_Inputs_Calc!$H$4</f>
        <v>45838</v>
      </c>
      <c r="G261" s="1525" t="e">
        <f>MATCH(C261*1,[5]Master!$F:$F,0)</f>
        <v>#N/A</v>
      </c>
      <c r="H261"/>
      <c r="I261"/>
      <c r="J261"/>
      <c r="K261"/>
      <c r="L261"/>
      <c r="M261"/>
    </row>
    <row r="262" spans="1:13" s="1422" customFormat="1" x14ac:dyDescent="0.25">
      <c r="A262" s="1401" t="s">
        <v>4556</v>
      </c>
      <c r="B262" s="1402" t="str">
        <f>_xlfn.XLOOKUP(A262,Jul_Inputs_Calc!P:P,Jul_Inputs_Calc!D:D)</f>
        <v>Gen Public Motor Vehicle NIIS Other Coronary Care Same Day</v>
      </c>
      <c r="C262" s="1402">
        <f>_xlfn.XLOOKUP(A262,Jul_Inputs_Calc!P:P,Jul_Inputs_Calc!F:F)</f>
        <v>90006422</v>
      </c>
      <c r="D262" s="1403">
        <f>Jul_Inputs_Calc!$H$3</f>
        <v>45474</v>
      </c>
      <c r="E262" s="1404">
        <f>_xlfn.XLOOKUP(A262,Jul_Inputs_Calc!P:P,Jul_Inputs_Calc!O:O)</f>
        <v>3985.9</v>
      </c>
      <c r="F262" s="1403">
        <f>Jul_Inputs_Calc!$H$4</f>
        <v>45838</v>
      </c>
      <c r="G262" s="1525" t="e">
        <f>MATCH(C262*1,[5]Master!$F:$F,0)</f>
        <v>#N/A</v>
      </c>
      <c r="H262"/>
      <c r="I262"/>
      <c r="J262"/>
      <c r="K262"/>
      <c r="L262"/>
      <c r="M262"/>
    </row>
    <row r="263" spans="1:13" s="1422" customFormat="1" x14ac:dyDescent="0.25">
      <c r="A263" s="1401" t="s">
        <v>4557</v>
      </c>
      <c r="B263" s="1402" t="str">
        <f>_xlfn.XLOOKUP(A263,Jul_Inputs_Calc!P:P,Jul_Inputs_Calc!D:D)</f>
        <v>Gen Public Motor Vehicle NIIS Other Intensive Care Unit</v>
      </c>
      <c r="C263" s="1402">
        <f>_xlfn.XLOOKUP(A263,Jul_Inputs_Calc!P:P,Jul_Inputs_Calc!F:F)</f>
        <v>90007269</v>
      </c>
      <c r="D263" s="1403">
        <f>Jul_Inputs_Calc!$H$3</f>
        <v>45474</v>
      </c>
      <c r="E263" s="1404">
        <f>_xlfn.XLOOKUP(A263,Jul_Inputs_Calc!P:P,Jul_Inputs_Calc!O:O)</f>
        <v>6321.1</v>
      </c>
      <c r="F263" s="1403">
        <f>Jul_Inputs_Calc!$H$4</f>
        <v>45838</v>
      </c>
      <c r="G263" s="1525" t="e">
        <f>MATCH(C263*1,[5]Master!$F:$F,0)</f>
        <v>#N/A</v>
      </c>
      <c r="H263"/>
      <c r="I263"/>
      <c r="J263"/>
      <c r="K263"/>
      <c r="L263"/>
      <c r="M263"/>
    </row>
    <row r="264" spans="1:13" s="1422" customFormat="1" x14ac:dyDescent="0.25">
      <c r="A264" s="1401" t="s">
        <v>4558</v>
      </c>
      <c r="B264" s="1402" t="str">
        <f>_xlfn.XLOOKUP(A264,Jul_Inputs_Calc!P:P,Jul_Inputs_Calc!D:D)</f>
        <v>Gen Public Motor Vehicle NIIS Other Intensive Care Unit Same Day</v>
      </c>
      <c r="C264" s="1402">
        <f>_xlfn.XLOOKUP(A264,Jul_Inputs_Calc!P:P,Jul_Inputs_Calc!F:F)</f>
        <v>90005999</v>
      </c>
      <c r="D264" s="1403">
        <f>Jul_Inputs_Calc!$H$3</f>
        <v>45474</v>
      </c>
      <c r="E264" s="1404">
        <f>_xlfn.XLOOKUP(A264,Jul_Inputs_Calc!P:P,Jul_Inputs_Calc!O:O)</f>
        <v>5885.75</v>
      </c>
      <c r="F264" s="1403">
        <f>Jul_Inputs_Calc!$H$4</f>
        <v>45838</v>
      </c>
      <c r="G264" s="1525" t="e">
        <f>MATCH(C264*1,[5]Master!$F:$F,0)</f>
        <v>#N/A</v>
      </c>
      <c r="H264"/>
      <c r="I264"/>
      <c r="J264"/>
      <c r="K264"/>
      <c r="L264"/>
      <c r="M264"/>
    </row>
    <row r="265" spans="1:13" s="1422" customFormat="1" x14ac:dyDescent="0.25">
      <c r="A265" s="1401" t="s">
        <v>4559</v>
      </c>
      <c r="B265" s="1402" t="str">
        <f>_xlfn.XLOOKUP(A265,Jul_Inputs_Calc!P:P,Jul_Inputs_Calc!D:D)</f>
        <v>Gen Public Motor Vehicle NIIS Other Burns</v>
      </c>
      <c r="C265" s="1402">
        <f>_xlfn.XLOOKUP(A265,Jul_Inputs_Calc!P:P,Jul_Inputs_Calc!F:F)</f>
        <v>90007270</v>
      </c>
      <c r="D265" s="1403">
        <f>Jul_Inputs_Calc!$H$3</f>
        <v>45474</v>
      </c>
      <c r="E265" s="1404">
        <f>_xlfn.XLOOKUP(A265,Jul_Inputs_Calc!P:P,Jul_Inputs_Calc!O:O)</f>
        <v>4339.55</v>
      </c>
      <c r="F265" s="1403">
        <f>Jul_Inputs_Calc!$H$4</f>
        <v>45838</v>
      </c>
      <c r="G265" s="1525" t="e">
        <f>MATCH(C265*1,[5]Master!$F:$F,0)</f>
        <v>#N/A</v>
      </c>
      <c r="H265"/>
      <c r="I265"/>
      <c r="J265"/>
      <c r="K265"/>
      <c r="L265"/>
      <c r="M265"/>
    </row>
    <row r="266" spans="1:13" s="1422" customFormat="1" x14ac:dyDescent="0.25">
      <c r="A266" s="1401" t="s">
        <v>4560</v>
      </c>
      <c r="B266" s="1402" t="str">
        <f>_xlfn.XLOOKUP(A266,Jul_Inputs_Calc!P:P,Jul_Inputs_Calc!D:D)</f>
        <v>Gen Public Motor Vehicle NIIS Other Burns Same Day</v>
      </c>
      <c r="C266" s="1402">
        <f>_xlfn.XLOOKUP(A266,Jul_Inputs_Calc!P:P,Jul_Inputs_Calc!F:F)</f>
        <v>90006423</v>
      </c>
      <c r="D266" s="1403">
        <f>Jul_Inputs_Calc!$H$3</f>
        <v>45474</v>
      </c>
      <c r="E266" s="1404">
        <f>_xlfn.XLOOKUP(A266,Jul_Inputs_Calc!P:P,Jul_Inputs_Calc!O:O)</f>
        <v>3985.9</v>
      </c>
      <c r="F266" s="1403">
        <f>Jul_Inputs_Calc!$H$4</f>
        <v>45838</v>
      </c>
      <c r="G266" s="1525" t="e">
        <f>MATCH(C266*1,[5]Master!$F:$F,0)</f>
        <v>#N/A</v>
      </c>
      <c r="H266"/>
      <c r="I266"/>
      <c r="J266"/>
      <c r="K266"/>
      <c r="L266"/>
      <c r="M266"/>
    </row>
    <row r="267" spans="1:13" s="1422" customFormat="1" x14ac:dyDescent="0.25">
      <c r="A267" s="1401" t="s">
        <v>4561</v>
      </c>
      <c r="B267" s="1402" t="str">
        <f>_xlfn.XLOOKUP(A267,Jul_Inputs_Calc!P:P,Jul_Inputs_Calc!D:D)</f>
        <v>Gen Public Motor Vehicle NIIS Other Renal Dialysis</v>
      </c>
      <c r="C267" s="1402">
        <f>_xlfn.XLOOKUP(A267,Jul_Inputs_Calc!P:P,Jul_Inputs_Calc!F:F)</f>
        <v>90007271</v>
      </c>
      <c r="D267" s="1403">
        <f>Jul_Inputs_Calc!$H$3</f>
        <v>45474</v>
      </c>
      <c r="E267" s="1404">
        <f>_xlfn.XLOOKUP(A267,Jul_Inputs_Calc!P:P,Jul_Inputs_Calc!O:O)</f>
        <v>1179.8</v>
      </c>
      <c r="F267" s="1403">
        <f>Jul_Inputs_Calc!$H$4</f>
        <v>45838</v>
      </c>
      <c r="G267" s="1525" t="e">
        <f>MATCH(C267*1,[5]Master!$F:$F,0)</f>
        <v>#N/A</v>
      </c>
      <c r="H267"/>
      <c r="I267"/>
      <c r="J267"/>
      <c r="K267"/>
      <c r="L267"/>
      <c r="M267"/>
    </row>
    <row r="268" spans="1:13" s="1422" customFormat="1" x14ac:dyDescent="0.25">
      <c r="A268" s="1401" t="s">
        <v>4562</v>
      </c>
      <c r="B268" s="1402" t="str">
        <f>_xlfn.XLOOKUP(A268,Jul_Inputs_Calc!P:P,Jul_Inputs_Calc!D:D)</f>
        <v>Gen Public Motor Vehicle NIIS Other Renal Dialysis Same Day</v>
      </c>
      <c r="C268" s="1402">
        <f>_xlfn.XLOOKUP(A268,Jul_Inputs_Calc!P:P,Jul_Inputs_Calc!F:F)</f>
        <v>90005602</v>
      </c>
      <c r="D268" s="1403">
        <f>Jul_Inputs_Calc!$H$3</f>
        <v>45474</v>
      </c>
      <c r="E268" s="1404">
        <f>_xlfn.XLOOKUP(A268,Jul_Inputs_Calc!P:P,Jul_Inputs_Calc!O:O)</f>
        <v>1179.8</v>
      </c>
      <c r="F268" s="1403">
        <f>Jul_Inputs_Calc!$H$4</f>
        <v>45838</v>
      </c>
      <c r="G268" s="1525" t="e">
        <f>MATCH(C268*1,[5]Master!$F:$F,0)</f>
        <v>#N/A</v>
      </c>
      <c r="H268"/>
      <c r="I268"/>
      <c r="J268"/>
      <c r="K268"/>
      <c r="L268"/>
      <c r="M268"/>
    </row>
    <row r="269" spans="1:13" s="1422" customFormat="1" x14ac:dyDescent="0.25">
      <c r="A269" s="1401" t="s">
        <v>4563</v>
      </c>
      <c r="B269" s="1402" t="str">
        <f>_xlfn.XLOOKUP(A269,Jul_Inputs_Calc!P:P,Jul_Inputs_Calc!D:D)</f>
        <v>Gen Public Motor Vehicle NIIS Other Rehabilitation</v>
      </c>
      <c r="C269" s="1402">
        <f>_xlfn.XLOOKUP(A269,Jul_Inputs_Calc!P:P,Jul_Inputs_Calc!F:F)</f>
        <v>90007644</v>
      </c>
      <c r="D269" s="1403">
        <f>Jul_Inputs_Calc!$H$3</f>
        <v>45474</v>
      </c>
      <c r="E269" s="1404">
        <f>_xlfn.XLOOKUP(A269,Jul_Inputs_Calc!P:P,Jul_Inputs_Calc!O:O)</f>
        <v>1319.15</v>
      </c>
      <c r="F269" s="1403">
        <f>Jul_Inputs_Calc!$H$4</f>
        <v>45838</v>
      </c>
      <c r="G269" s="1525" t="e">
        <f>MATCH(C269*1,[5]Master!$F:$F,0)</f>
        <v>#N/A</v>
      </c>
      <c r="H269"/>
      <c r="I269"/>
      <c r="J269"/>
      <c r="K269"/>
      <c r="L269"/>
      <c r="M269"/>
    </row>
    <row r="270" spans="1:13" s="1422" customFormat="1" x14ac:dyDescent="0.25">
      <c r="A270" s="1401" t="s">
        <v>4564</v>
      </c>
      <c r="B270" s="1402" t="str">
        <f>_xlfn.XLOOKUP(A270,Jul_Inputs_Calc!P:P,Jul_Inputs_Calc!D:D)</f>
        <v>Gen Public Motor Vehicle NIIS Other Rehabilitation Same Day</v>
      </c>
      <c r="C270" s="1402">
        <f>_xlfn.XLOOKUP(A270,Jul_Inputs_Calc!P:P,Jul_Inputs_Calc!F:F)</f>
        <v>90007272</v>
      </c>
      <c r="D270" s="1403">
        <f>Jul_Inputs_Calc!$H$3</f>
        <v>45474</v>
      </c>
      <c r="E270" s="1404">
        <f>_xlfn.XLOOKUP(A270,Jul_Inputs_Calc!P:P,Jul_Inputs_Calc!O:O)</f>
        <v>1143.8500000000001</v>
      </c>
      <c r="F270" s="1403">
        <f>Jul_Inputs_Calc!$H$4</f>
        <v>45838</v>
      </c>
      <c r="G270" s="1525" t="e">
        <f>MATCH(C270*1,[5]Master!$F:$F,0)</f>
        <v>#N/A</v>
      </c>
      <c r="H270"/>
      <c r="I270"/>
      <c r="J270"/>
      <c r="K270"/>
      <c r="L270"/>
      <c r="M270"/>
    </row>
    <row r="271" spans="1:13" s="1422" customFormat="1" x14ac:dyDescent="0.25">
      <c r="A271" s="1401" t="s">
        <v>4565</v>
      </c>
      <c r="B271" s="1402" t="str">
        <f>_xlfn.XLOOKUP(A271,Jul_Inputs_Calc!P:P,Jul_Inputs_Calc!D:D)</f>
        <v>Gen Public Motor Vehicle NIIS Other Hospital in the Home</v>
      </c>
      <c r="C271" s="1402">
        <f>_xlfn.XLOOKUP(A271,Jul_Inputs_Calc!P:P,Jul_Inputs_Calc!F:F)</f>
        <v>90006424</v>
      </c>
      <c r="D271" s="1403">
        <f>Jul_Inputs_Calc!$H$3</f>
        <v>45474</v>
      </c>
      <c r="E271" s="1404">
        <f>_xlfn.XLOOKUP(A271,Jul_Inputs_Calc!P:P,Jul_Inputs_Calc!O:O)</f>
        <v>2133.75</v>
      </c>
      <c r="F271" s="1403">
        <f>Jul_Inputs_Calc!$H$4</f>
        <v>45838</v>
      </c>
      <c r="G271" s="1525" t="e">
        <f>MATCH(C271*1,[5]Master!$F:$F,0)</f>
        <v>#N/A</v>
      </c>
      <c r="H271"/>
      <c r="I271"/>
      <c r="J271"/>
      <c r="K271"/>
      <c r="L271"/>
      <c r="M271"/>
    </row>
    <row r="272" spans="1:13" s="1422" customFormat="1" x14ac:dyDescent="0.25">
      <c r="A272" s="1401" t="s">
        <v>4566</v>
      </c>
      <c r="B272" s="1402" t="str">
        <f>_xlfn.XLOOKUP(A272,Jul_Inputs_Calc!P:P,Jul_Inputs_Calc!D:D)</f>
        <v>Gen Public Motor Vehicle NIIS Other Hospital in the Home Same Day</v>
      </c>
      <c r="C272" s="1402">
        <f>_xlfn.XLOOKUP(A272,Jul_Inputs_Calc!P:P,Jul_Inputs_Calc!F:F)</f>
        <v>90007273</v>
      </c>
      <c r="D272" s="1403">
        <f>Jul_Inputs_Calc!$H$3</f>
        <v>45474</v>
      </c>
      <c r="E272" s="1404">
        <f>_xlfn.XLOOKUP(A272,Jul_Inputs_Calc!P:P,Jul_Inputs_Calc!O:O)</f>
        <v>2133.75</v>
      </c>
      <c r="F272" s="1403">
        <f>Jul_Inputs_Calc!$H$4</f>
        <v>45838</v>
      </c>
      <c r="G272" s="1525" t="e">
        <f>MATCH(C272*1,[5]Master!$F:$F,0)</f>
        <v>#N/A</v>
      </c>
      <c r="H272"/>
      <c r="I272"/>
      <c r="J272"/>
      <c r="K272"/>
      <c r="L272"/>
      <c r="M272"/>
    </row>
    <row r="273" spans="1:13" s="1422" customFormat="1" x14ac:dyDescent="0.25">
      <c r="A273" s="1401" t="s">
        <v>4567</v>
      </c>
      <c r="B273" s="1402" t="str">
        <f>_xlfn.XLOOKUP(A273,Jul_Inputs_Calc!P:P,Jul_Inputs_Calc!D:D)</f>
        <v>Gen Public Motor Vehicle NIIS Other Special Care Nursery</v>
      </c>
      <c r="C273" s="1402">
        <f>_xlfn.XLOOKUP(A273,Jul_Inputs_Calc!P:P,Jul_Inputs_Calc!F:F)</f>
        <v>90006000</v>
      </c>
      <c r="D273" s="1403">
        <f>Jul_Inputs_Calc!$H$3</f>
        <v>45474</v>
      </c>
      <c r="E273" s="1404">
        <f>_xlfn.XLOOKUP(A273,Jul_Inputs_Calc!P:P,Jul_Inputs_Calc!O:O)</f>
        <v>4066.55</v>
      </c>
      <c r="F273" s="1403">
        <f>Jul_Inputs_Calc!$H$4</f>
        <v>45838</v>
      </c>
      <c r="G273" s="1525" t="e">
        <f>MATCH(C273*1,[5]Master!$F:$F,0)</f>
        <v>#N/A</v>
      </c>
      <c r="H273"/>
      <c r="I273"/>
      <c r="J273"/>
      <c r="K273"/>
      <c r="L273"/>
      <c r="M273"/>
    </row>
    <row r="274" spans="1:13" s="1422" customFormat="1" x14ac:dyDescent="0.25">
      <c r="A274" s="1401" t="s">
        <v>4568</v>
      </c>
      <c r="B274" s="1402" t="str">
        <f>_xlfn.XLOOKUP(A274,Jul_Inputs_Calc!P:P,Jul_Inputs_Calc!D:D)</f>
        <v>Gen Public Motor Vehicle NIIS Other Special Care Nursery Same Day</v>
      </c>
      <c r="C274" s="1402">
        <f>_xlfn.XLOOKUP(A274,Jul_Inputs_Calc!P:P,Jul_Inputs_Calc!F:F)</f>
        <v>90007274</v>
      </c>
      <c r="D274" s="1403">
        <f>Jul_Inputs_Calc!$H$3</f>
        <v>45474</v>
      </c>
      <c r="E274" s="1404">
        <f>_xlfn.XLOOKUP(A274,Jul_Inputs_Calc!P:P,Jul_Inputs_Calc!O:O)</f>
        <v>3879.1000000000004</v>
      </c>
      <c r="F274" s="1403">
        <f>Jul_Inputs_Calc!$H$4</f>
        <v>45838</v>
      </c>
      <c r="G274" s="1525" t="e">
        <f>MATCH(C274*1,[5]Master!$F:$F,0)</f>
        <v>#N/A</v>
      </c>
      <c r="H274"/>
      <c r="I274"/>
      <c r="J274"/>
      <c r="K274"/>
      <c r="L274"/>
      <c r="M274"/>
    </row>
    <row r="275" spans="1:13" s="1422" customFormat="1" x14ac:dyDescent="0.25">
      <c r="A275" s="1401" t="s">
        <v>4569</v>
      </c>
      <c r="B275" s="1402" t="str">
        <f>_xlfn.XLOOKUP(A275,Jul_Inputs_Calc!P:P,Jul_Inputs_Calc!D:D)</f>
        <v xml:space="preserve">Gen Public Motor Vehicle NIIS Other  Qualified Special Care Nursery </v>
      </c>
      <c r="C275" s="1402">
        <f>_xlfn.XLOOKUP(A275,Jul_Inputs_Calc!P:P,Jul_Inputs_Calc!F:F)</f>
        <v>90006425</v>
      </c>
      <c r="D275" s="1403">
        <f>Jul_Inputs_Calc!$H$3</f>
        <v>45474</v>
      </c>
      <c r="E275" s="1404">
        <f>_xlfn.XLOOKUP(A275,Jul_Inputs_Calc!P:P,Jul_Inputs_Calc!O:O)</f>
        <v>4066.55</v>
      </c>
      <c r="F275" s="1403">
        <f>Jul_Inputs_Calc!$H$4</f>
        <v>45838</v>
      </c>
      <c r="G275" s="1525" t="e">
        <f>MATCH(C275*1,[5]Master!$F:$F,0)</f>
        <v>#N/A</v>
      </c>
      <c r="H275"/>
      <c r="I275"/>
      <c r="J275"/>
      <c r="K275"/>
      <c r="L275"/>
      <c r="M275"/>
    </row>
    <row r="276" spans="1:13" s="1422" customFormat="1" x14ac:dyDescent="0.25">
      <c r="A276" s="1401" t="s">
        <v>4570</v>
      </c>
      <c r="B276" s="1402" t="str">
        <f>_xlfn.XLOOKUP(A276,Jul_Inputs_Calc!P:P,Jul_Inputs_Calc!D:D)</f>
        <v>Gen Public Motor Vehicle NIIS Other Qualified Special Care Nursery S Day</v>
      </c>
      <c r="C276" s="1402">
        <f>_xlfn.XLOOKUP(A276,Jul_Inputs_Calc!P:P,Jul_Inputs_Calc!F:F)</f>
        <v>90007275</v>
      </c>
      <c r="D276" s="1403">
        <f>Jul_Inputs_Calc!$H$3</f>
        <v>45474</v>
      </c>
      <c r="E276" s="1404">
        <f>_xlfn.XLOOKUP(A276,Jul_Inputs_Calc!P:P,Jul_Inputs_Calc!O:O)</f>
        <v>3879.1000000000004</v>
      </c>
      <c r="F276" s="1403">
        <f>Jul_Inputs_Calc!$H$4</f>
        <v>45838</v>
      </c>
      <c r="G276" s="1525" t="e">
        <f>MATCH(C276*1,[5]Master!$F:$F,0)</f>
        <v>#N/A</v>
      </c>
      <c r="H276"/>
      <c r="I276"/>
      <c r="J276"/>
      <c r="K276"/>
      <c r="L276"/>
      <c r="M276"/>
    </row>
    <row r="277" spans="1:13" s="1422" customFormat="1" x14ac:dyDescent="0.25">
      <c r="A277" s="1401" t="s">
        <v>4571</v>
      </c>
      <c r="B277" s="1402" t="str">
        <f>_xlfn.XLOOKUP(A277,Jul_Inputs_Calc!P:P,Jul_Inputs_Calc!D:D)</f>
        <v>Gen Public Motor Vehcile NIIS Other Long Stay</v>
      </c>
      <c r="C277" s="1402">
        <f>_xlfn.XLOOKUP(A277,Jul_Inputs_Calc!P:P,Jul_Inputs_Calc!F:F)</f>
        <v>90005788</v>
      </c>
      <c r="D277" s="1403">
        <f>Jul_Inputs_Calc!$H$3</f>
        <v>45474</v>
      </c>
      <c r="E277" s="1404">
        <f>_xlfn.XLOOKUP(A277,Jul_Inputs_Calc!P:P,Jul_Inputs_Calc!O:O)</f>
        <v>1247.1000000000001</v>
      </c>
      <c r="F277" s="1403">
        <f>Jul_Inputs_Calc!$H$4</f>
        <v>45838</v>
      </c>
      <c r="G277" s="1525" t="e">
        <f>MATCH(C277*1,[5]Master!$F:$F,0)</f>
        <v>#N/A</v>
      </c>
      <c r="H277"/>
      <c r="I277"/>
      <c r="J277"/>
      <c r="K277"/>
      <c r="L277"/>
      <c r="M277"/>
    </row>
    <row r="278" spans="1:13" s="1422" customFormat="1" x14ac:dyDescent="0.25">
      <c r="A278" s="1401" t="s">
        <v>4572</v>
      </c>
      <c r="B278" s="1402" t="str">
        <f>_xlfn.XLOOKUP(A278,Jul_Inputs_Calc!P:P,Jul_Inputs_Calc!D:D)</f>
        <v>Gen Public Motor Vehcile NIIS Other Long Stay SD</v>
      </c>
      <c r="C278" s="1402">
        <f>_xlfn.XLOOKUP(A278,Jul_Inputs_Calc!P:P,Jul_Inputs_Calc!F:F)</f>
        <v>90007276</v>
      </c>
      <c r="D278" s="1403">
        <f>Jul_Inputs_Calc!$H$3</f>
        <v>45474</v>
      </c>
      <c r="E278" s="1404">
        <f>_xlfn.XLOOKUP(A278,Jul_Inputs_Calc!P:P,Jul_Inputs_Calc!O:O)</f>
        <v>1069.5</v>
      </c>
      <c r="F278" s="1403">
        <f>Jul_Inputs_Calc!$H$4</f>
        <v>45838</v>
      </c>
      <c r="G278" s="1525" t="e">
        <f>MATCH(C278*1,[5]Master!$F:$F,0)</f>
        <v>#N/A</v>
      </c>
      <c r="H278"/>
      <c r="I278"/>
      <c r="J278"/>
      <c r="K278"/>
      <c r="L278"/>
      <c r="M278"/>
    </row>
    <row r="279" spans="1:13" s="1422" customFormat="1" x14ac:dyDescent="0.25">
      <c r="A279" s="1401" t="s">
        <v>4573</v>
      </c>
      <c r="B279" s="1402" t="str">
        <f>_xlfn.XLOOKUP(A279,Jul_Inputs_Calc!P:P,Jul_Inputs_Calc!D:D)</f>
        <v>Admitted compensable public patient operating room =&lt; 1 hour                       (Fee excludes Bed Fee and Surgically Implanted prostheses)</v>
      </c>
      <c r="C279" s="1402">
        <f>_xlfn.XLOOKUP(A279,Jul_Inputs_Calc!P:P,Jul_Inputs_Calc!F:F)</f>
        <v>90006426</v>
      </c>
      <c r="D279" s="1403">
        <f>Jul_Inputs_Calc!$H$3</f>
        <v>45474</v>
      </c>
      <c r="E279" s="1404">
        <f>_xlfn.XLOOKUP(A279,Jul_Inputs_Calc!P:P,Jul_Inputs_Calc!O:O)</f>
        <v>1147.9000000000001</v>
      </c>
      <c r="F279" s="1403">
        <f>Jul_Inputs_Calc!$H$4</f>
        <v>45838</v>
      </c>
      <c r="G279" s="1525" t="e">
        <f>MATCH(C279*1,[5]Master!$F:$F,0)</f>
        <v>#N/A</v>
      </c>
      <c r="H279"/>
      <c r="I279"/>
      <c r="J279"/>
      <c r="K279"/>
      <c r="L279"/>
      <c r="M279"/>
    </row>
    <row r="280" spans="1:13" s="1422" customFormat="1" x14ac:dyDescent="0.25">
      <c r="A280" s="1401" t="s">
        <v>4574</v>
      </c>
      <c r="B280" s="1402" t="str">
        <f>_xlfn.XLOOKUP(A280,Jul_Inputs_Calc!P:P,Jul_Inputs_Calc!D:D)</f>
        <v>Admitted compensable public patient operating room &gt; 1 hour                                              (Fee excludes Bed Fee and Surgically Implanted prostheses)</v>
      </c>
      <c r="C280" s="1402">
        <f>_xlfn.XLOOKUP(A280,Jul_Inputs_Calc!P:P,Jul_Inputs_Calc!F:F)</f>
        <v>90007277</v>
      </c>
      <c r="D280" s="1403">
        <f>Jul_Inputs_Calc!$H$3</f>
        <v>45474</v>
      </c>
      <c r="E280" s="1404">
        <f>_xlfn.XLOOKUP(A280,Jul_Inputs_Calc!P:P,Jul_Inputs_Calc!O:O)</f>
        <v>2886.8</v>
      </c>
      <c r="F280" s="1403">
        <f>Jul_Inputs_Calc!$H$4</f>
        <v>45838</v>
      </c>
      <c r="G280" s="1525" t="e">
        <f>MATCH(C280*1,[5]Master!$F:$F,0)</f>
        <v>#N/A</v>
      </c>
      <c r="H280"/>
      <c r="I280"/>
      <c r="J280"/>
      <c r="K280"/>
      <c r="L280"/>
      <c r="M280"/>
    </row>
    <row r="281" spans="1:13" s="1422" customFormat="1" x14ac:dyDescent="0.25">
      <c r="A281" s="1401" t="s">
        <v>4585</v>
      </c>
      <c r="B281" s="1402" t="str">
        <f>_xlfn.XLOOKUP(A281,Jul_Inputs_Calc!P:P,Jul_Inputs_Calc!D:D)</f>
        <v>Gen Public Workers' Compensation NIIS Other</v>
      </c>
      <c r="C281" s="1402">
        <f>_xlfn.XLOOKUP(A281,Jul_Inputs_Calc!P:P,Jul_Inputs_Calc!F:F)</f>
        <v>90006001</v>
      </c>
      <c r="D281" s="1403">
        <f>Jul_Inputs_Calc!$H$3</f>
        <v>45474</v>
      </c>
      <c r="E281" s="1404">
        <f>_xlfn.XLOOKUP(A281,Jul_Inputs_Calc!P:P,Jul_Inputs_Calc!O:O)</f>
        <v>2510.5500000000002</v>
      </c>
      <c r="F281" s="1403">
        <f>Jul_Inputs_Calc!$H$4</f>
        <v>45838</v>
      </c>
      <c r="G281" s="1525" t="e">
        <f>MATCH(C281*1,[5]Master!$F:$F,0)</f>
        <v>#N/A</v>
      </c>
      <c r="H281"/>
      <c r="I281"/>
      <c r="J281"/>
      <c r="K281"/>
      <c r="L281"/>
      <c r="M281"/>
    </row>
    <row r="282" spans="1:13" s="1422" customFormat="1" x14ac:dyDescent="0.25">
      <c r="A282" s="1401" t="s">
        <v>4586</v>
      </c>
      <c r="B282" s="1402" t="str">
        <f>_xlfn.XLOOKUP(A282,Jul_Inputs_Calc!P:P,Jul_Inputs_Calc!D:D)</f>
        <v>Gen Public Workers' Compensation NIIS Other Same Day</v>
      </c>
      <c r="C282" s="1402">
        <f>_xlfn.XLOOKUP(A282,Jul_Inputs_Calc!P:P,Jul_Inputs_Calc!F:F)</f>
        <v>90007278</v>
      </c>
      <c r="D282" s="1403">
        <f>Jul_Inputs_Calc!$H$3</f>
        <v>45474</v>
      </c>
      <c r="E282" s="1404">
        <f>_xlfn.XLOOKUP(A282,Jul_Inputs_Calc!P:P,Jul_Inputs_Calc!O:O)</f>
        <v>2121.5500000000002</v>
      </c>
      <c r="F282" s="1403">
        <f>Jul_Inputs_Calc!$H$4</f>
        <v>45838</v>
      </c>
      <c r="G282" s="1525" t="e">
        <f>MATCH(C282*1,[5]Master!$F:$F,0)</f>
        <v>#N/A</v>
      </c>
      <c r="H282"/>
      <c r="I282"/>
      <c r="J282"/>
      <c r="K282"/>
      <c r="L282"/>
      <c r="M282"/>
    </row>
    <row r="283" spans="1:13" s="1422" customFormat="1" x14ac:dyDescent="0.25">
      <c r="A283" s="1401" t="s">
        <v>4587</v>
      </c>
      <c r="B283" s="1402" t="str">
        <f>_xlfn.XLOOKUP(A283,Jul_Inputs_Calc!P:P,Jul_Inputs_Calc!D:D)</f>
        <v>Gen Public Workers' Compensation NIIS Other Coronary Care</v>
      </c>
      <c r="C283" s="1402">
        <f>_xlfn.XLOOKUP(A283,Jul_Inputs_Calc!P:P,Jul_Inputs_Calc!F:F)</f>
        <v>90006427</v>
      </c>
      <c r="D283" s="1403">
        <f>Jul_Inputs_Calc!$H$3</f>
        <v>45474</v>
      </c>
      <c r="E283" s="1404">
        <f>_xlfn.XLOOKUP(A283,Jul_Inputs_Calc!P:P,Jul_Inputs_Calc!O:O)</f>
        <v>4228.6000000000004</v>
      </c>
      <c r="F283" s="1403">
        <f>Jul_Inputs_Calc!$H$4</f>
        <v>45838</v>
      </c>
      <c r="G283" s="1525" t="e">
        <f>MATCH(C283*1,[5]Master!$F:$F,0)</f>
        <v>#N/A</v>
      </c>
      <c r="H283"/>
      <c r="I283"/>
      <c r="J283"/>
      <c r="K283"/>
      <c r="L283"/>
      <c r="M283"/>
    </row>
    <row r="284" spans="1:13" s="1422" customFormat="1" x14ac:dyDescent="0.25">
      <c r="A284" s="1401" t="s">
        <v>4588</v>
      </c>
      <c r="B284" s="1402" t="str">
        <f>_xlfn.XLOOKUP(A284,Jul_Inputs_Calc!P:P,Jul_Inputs_Calc!D:D)</f>
        <v>Gen Public Workers' Compensation NIIS Other Coronary Care Same Day</v>
      </c>
      <c r="C284" s="1402">
        <f>_xlfn.XLOOKUP(A284,Jul_Inputs_Calc!P:P,Jul_Inputs_Calc!F:F)</f>
        <v>90007279</v>
      </c>
      <c r="D284" s="1403">
        <f>Jul_Inputs_Calc!$H$3</f>
        <v>45474</v>
      </c>
      <c r="E284" s="1404">
        <f>_xlfn.XLOOKUP(A284,Jul_Inputs_Calc!P:P,Jul_Inputs_Calc!O:O)</f>
        <v>3985.9</v>
      </c>
      <c r="F284" s="1403">
        <f>Jul_Inputs_Calc!$H$4</f>
        <v>45838</v>
      </c>
      <c r="G284" s="1525" t="e">
        <f>MATCH(C284*1,[5]Master!$F:$F,0)</f>
        <v>#N/A</v>
      </c>
      <c r="H284"/>
      <c r="I284"/>
      <c r="J284"/>
      <c r="K284"/>
      <c r="L284"/>
      <c r="M284"/>
    </row>
    <row r="285" spans="1:13" s="1422" customFormat="1" x14ac:dyDescent="0.25">
      <c r="A285" s="1401" t="s">
        <v>4589</v>
      </c>
      <c r="B285" s="1402" t="str">
        <f>_xlfn.XLOOKUP(A285,Jul_Inputs_Calc!P:P,Jul_Inputs_Calc!D:D)</f>
        <v>Gen Public Workers' Compensation NIIS Other Intensive Care Unit</v>
      </c>
      <c r="C285" s="1402">
        <f>_xlfn.XLOOKUP(A285,Jul_Inputs_Calc!P:P,Jul_Inputs_Calc!F:F)</f>
        <v>90005682</v>
      </c>
      <c r="D285" s="1403">
        <f>Jul_Inputs_Calc!$H$3</f>
        <v>45474</v>
      </c>
      <c r="E285" s="1404">
        <f>_xlfn.XLOOKUP(A285,Jul_Inputs_Calc!P:P,Jul_Inputs_Calc!O:O)</f>
        <v>6321.1</v>
      </c>
      <c r="F285" s="1403">
        <f>Jul_Inputs_Calc!$H$4</f>
        <v>45838</v>
      </c>
      <c r="G285" s="1525" t="e">
        <f>MATCH(C285*1,[5]Master!$F:$F,0)</f>
        <v>#N/A</v>
      </c>
      <c r="H285"/>
      <c r="I285"/>
      <c r="J285"/>
      <c r="K285"/>
      <c r="L285"/>
      <c r="M285"/>
    </row>
    <row r="286" spans="1:13" s="1422" customFormat="1" x14ac:dyDescent="0.25">
      <c r="A286" s="1401" t="s">
        <v>4590</v>
      </c>
      <c r="B286" s="1402" t="str">
        <f>_xlfn.XLOOKUP(A286,Jul_Inputs_Calc!P:P,Jul_Inputs_Calc!D:D)</f>
        <v>Gen Public Workers' Compensation NIIS Other Intensive Care Unit SD</v>
      </c>
      <c r="C286" s="1402">
        <f>_xlfn.XLOOKUP(A286,Jul_Inputs_Calc!P:P,Jul_Inputs_Calc!F:F)</f>
        <v>90007280</v>
      </c>
      <c r="D286" s="1403">
        <f>Jul_Inputs_Calc!$H$3</f>
        <v>45474</v>
      </c>
      <c r="E286" s="1404">
        <f>_xlfn.XLOOKUP(A286,Jul_Inputs_Calc!P:P,Jul_Inputs_Calc!O:O)</f>
        <v>5885.75</v>
      </c>
      <c r="F286" s="1403">
        <f>Jul_Inputs_Calc!$H$4</f>
        <v>45838</v>
      </c>
      <c r="G286" s="1525" t="e">
        <f>MATCH(C286*1,[5]Master!$F:$F,0)</f>
        <v>#N/A</v>
      </c>
      <c r="H286"/>
      <c r="I286"/>
      <c r="J286"/>
      <c r="K286"/>
      <c r="L286"/>
      <c r="M286"/>
    </row>
    <row r="287" spans="1:13" s="1422" customFormat="1" x14ac:dyDescent="0.25">
      <c r="A287" s="1401" t="s">
        <v>4591</v>
      </c>
      <c r="B287" s="1402" t="str">
        <f>_xlfn.XLOOKUP(A287,Jul_Inputs_Calc!P:P,Jul_Inputs_Calc!D:D)</f>
        <v>Gen Public Workers' Compensation NIIS Other Rehabilitation</v>
      </c>
      <c r="C287" s="1402">
        <f>_xlfn.XLOOKUP(A287,Jul_Inputs_Calc!P:P,Jul_Inputs_Calc!F:F)</f>
        <v>90006428</v>
      </c>
      <c r="D287" s="1403">
        <f>Jul_Inputs_Calc!$H$3</f>
        <v>45474</v>
      </c>
      <c r="E287" s="1404">
        <f>_xlfn.XLOOKUP(A287,Jul_Inputs_Calc!P:P,Jul_Inputs_Calc!O:O)</f>
        <v>1319.15</v>
      </c>
      <c r="F287" s="1403">
        <f>Jul_Inputs_Calc!$H$4</f>
        <v>45838</v>
      </c>
      <c r="G287" s="1525" t="e">
        <f>MATCH(C287*1,[5]Master!$F:$F,0)</f>
        <v>#N/A</v>
      </c>
      <c r="H287"/>
      <c r="I287"/>
      <c r="J287"/>
      <c r="K287"/>
      <c r="L287"/>
      <c r="M287"/>
    </row>
    <row r="288" spans="1:13" s="1422" customFormat="1" x14ac:dyDescent="0.25">
      <c r="A288" s="1401" t="s">
        <v>4592</v>
      </c>
      <c r="B288" s="1402" t="str">
        <f>_xlfn.XLOOKUP(A288,Jul_Inputs_Calc!P:P,Jul_Inputs_Calc!D:D)</f>
        <v>Gen Public Workers' Compensation NIIS Other Rehabilitation Same Day</v>
      </c>
      <c r="C288" s="1402">
        <f>_xlfn.XLOOKUP(A288,Jul_Inputs_Calc!P:P,Jul_Inputs_Calc!F:F)</f>
        <v>90007281</v>
      </c>
      <c r="D288" s="1403">
        <f>Jul_Inputs_Calc!$H$3</f>
        <v>45474</v>
      </c>
      <c r="E288" s="1404">
        <f>_xlfn.XLOOKUP(A288,Jul_Inputs_Calc!P:P,Jul_Inputs_Calc!O:O)</f>
        <v>1143.8500000000001</v>
      </c>
      <c r="F288" s="1403">
        <f>Jul_Inputs_Calc!$H$4</f>
        <v>45838</v>
      </c>
      <c r="G288" s="1525" t="e">
        <f>MATCH(C288*1,[5]Master!$F:$F,0)</f>
        <v>#N/A</v>
      </c>
      <c r="H288"/>
      <c r="I288"/>
      <c r="J288"/>
      <c r="K288"/>
      <c r="L288"/>
      <c r="M288"/>
    </row>
    <row r="289" spans="1:13" s="1422" customFormat="1" x14ac:dyDescent="0.25">
      <c r="A289" s="1401" t="s">
        <v>4593</v>
      </c>
      <c r="B289" s="1402" t="str">
        <f>_xlfn.XLOOKUP(A289,Jul_Inputs_Calc!P:P,Jul_Inputs_Calc!D:D)</f>
        <v>Gen Public Workers' Compensation NIIS Other Burns</v>
      </c>
      <c r="C289" s="1402">
        <f>_xlfn.XLOOKUP(A289,Jul_Inputs_Calc!P:P,Jul_Inputs_Calc!F:F)</f>
        <v>90006002</v>
      </c>
      <c r="D289" s="1403">
        <f>Jul_Inputs_Calc!$H$3</f>
        <v>45474</v>
      </c>
      <c r="E289" s="1404">
        <f>_xlfn.XLOOKUP(A289,Jul_Inputs_Calc!P:P,Jul_Inputs_Calc!O:O)</f>
        <v>4339.55</v>
      </c>
      <c r="F289" s="1403">
        <f>Jul_Inputs_Calc!$H$4</f>
        <v>45838</v>
      </c>
      <c r="G289" s="1525" t="e">
        <f>MATCH(C289*1,[5]Master!$F:$F,0)</f>
        <v>#N/A</v>
      </c>
      <c r="H289"/>
      <c r="I289"/>
      <c r="J289"/>
      <c r="K289"/>
      <c r="L289"/>
      <c r="M289"/>
    </row>
    <row r="290" spans="1:13" s="1422" customFormat="1" x14ac:dyDescent="0.25">
      <c r="A290" s="1401" t="s">
        <v>4594</v>
      </c>
      <c r="B290" s="1402" t="str">
        <f>_xlfn.XLOOKUP(A290,Jul_Inputs_Calc!P:P,Jul_Inputs_Calc!D:D)</f>
        <v>Gen Public Workers' Compensation NIIS Other Burns Same Day</v>
      </c>
      <c r="C290" s="1402">
        <f>_xlfn.XLOOKUP(A290,Jul_Inputs_Calc!P:P,Jul_Inputs_Calc!F:F)</f>
        <v>90007282</v>
      </c>
      <c r="D290" s="1403">
        <f>Jul_Inputs_Calc!$H$3</f>
        <v>45474</v>
      </c>
      <c r="E290" s="1404">
        <f>_xlfn.XLOOKUP(A290,Jul_Inputs_Calc!P:P,Jul_Inputs_Calc!O:O)</f>
        <v>3985.9</v>
      </c>
      <c r="F290" s="1403">
        <f>Jul_Inputs_Calc!$H$4</f>
        <v>45838</v>
      </c>
      <c r="G290" s="1525" t="e">
        <f>MATCH(C290*1,[5]Master!$F:$F,0)</f>
        <v>#N/A</v>
      </c>
      <c r="H290"/>
      <c r="I290"/>
      <c r="J290"/>
      <c r="K290"/>
      <c r="L290"/>
      <c r="M290"/>
    </row>
    <row r="291" spans="1:13" s="1422" customFormat="1" x14ac:dyDescent="0.25">
      <c r="A291" s="1401" t="s">
        <v>4595</v>
      </c>
      <c r="B291" s="1402" t="str">
        <f>_xlfn.XLOOKUP(A291,Jul_Inputs_Calc!P:P,Jul_Inputs_Calc!D:D)</f>
        <v>Gen Public Workers' Compensation NIIS Other Renal Dialysis</v>
      </c>
      <c r="C291" s="1402">
        <f>_xlfn.XLOOKUP(A291,Jul_Inputs_Calc!P:P,Jul_Inputs_Calc!F:F)</f>
        <v>90006429</v>
      </c>
      <c r="D291" s="1403">
        <f>Jul_Inputs_Calc!$H$3</f>
        <v>45474</v>
      </c>
      <c r="E291" s="1404">
        <f>_xlfn.XLOOKUP(A291,Jul_Inputs_Calc!P:P,Jul_Inputs_Calc!O:O)</f>
        <v>1179.8</v>
      </c>
      <c r="F291" s="1403">
        <f>Jul_Inputs_Calc!$H$4</f>
        <v>45838</v>
      </c>
      <c r="G291" s="1525" t="e">
        <f>MATCH(C291*1,[5]Master!$F:$F,0)</f>
        <v>#N/A</v>
      </c>
      <c r="H291"/>
      <c r="I291"/>
      <c r="J291"/>
      <c r="K291"/>
      <c r="L291"/>
      <c r="M291"/>
    </row>
    <row r="292" spans="1:13" s="1422" customFormat="1" x14ac:dyDescent="0.25">
      <c r="A292" s="1401" t="s">
        <v>4596</v>
      </c>
      <c r="B292" s="1402" t="str">
        <f>_xlfn.XLOOKUP(A292,Jul_Inputs_Calc!P:P,Jul_Inputs_Calc!D:D)</f>
        <v>Gen Public Workers' Compensation NIIS Other Renal Dialysis Same Day</v>
      </c>
      <c r="C292" s="1402">
        <f>_xlfn.XLOOKUP(A292,Jul_Inputs_Calc!P:P,Jul_Inputs_Calc!F:F)</f>
        <v>90007283</v>
      </c>
      <c r="D292" s="1403">
        <f>Jul_Inputs_Calc!$H$3</f>
        <v>45474</v>
      </c>
      <c r="E292" s="1404">
        <f>_xlfn.XLOOKUP(A292,Jul_Inputs_Calc!P:P,Jul_Inputs_Calc!O:O)</f>
        <v>1179.8</v>
      </c>
      <c r="F292" s="1403">
        <f>Jul_Inputs_Calc!$H$4</f>
        <v>45838</v>
      </c>
      <c r="G292" s="1525" t="e">
        <f>MATCH(C292*1,[5]Master!$F:$F,0)</f>
        <v>#N/A</v>
      </c>
      <c r="H292"/>
      <c r="I292"/>
      <c r="J292"/>
      <c r="K292"/>
      <c r="L292"/>
      <c r="M292"/>
    </row>
    <row r="293" spans="1:13" s="1422" customFormat="1" x14ac:dyDescent="0.25">
      <c r="A293" s="1401" t="s">
        <v>4597</v>
      </c>
      <c r="B293" s="1402" t="str">
        <f>_xlfn.XLOOKUP(A293,Jul_Inputs_Calc!P:P,Jul_Inputs_Calc!D:D)</f>
        <v>Gen Public Workers' Compensation NIIS Other Hospital in the Home</v>
      </c>
      <c r="C293" s="1402">
        <f>_xlfn.XLOOKUP(A293,Jul_Inputs_Calc!P:P,Jul_Inputs_Calc!F:F)</f>
        <v>90005789</v>
      </c>
      <c r="D293" s="1403">
        <f>Jul_Inputs_Calc!$H$3</f>
        <v>45474</v>
      </c>
      <c r="E293" s="1404">
        <f>_xlfn.XLOOKUP(A293,Jul_Inputs_Calc!P:P,Jul_Inputs_Calc!O:O)</f>
        <v>2133.75</v>
      </c>
      <c r="F293" s="1403">
        <f>Jul_Inputs_Calc!$H$4</f>
        <v>45838</v>
      </c>
      <c r="G293" s="1525" t="e">
        <f>MATCH(C293*1,[5]Master!$F:$F,0)</f>
        <v>#N/A</v>
      </c>
      <c r="H293"/>
      <c r="I293"/>
      <c r="J293"/>
      <c r="K293"/>
      <c r="L293"/>
      <c r="M293"/>
    </row>
    <row r="294" spans="1:13" s="1422" customFormat="1" x14ac:dyDescent="0.25">
      <c r="A294" s="1401" t="s">
        <v>4598</v>
      </c>
      <c r="B294" s="1402" t="str">
        <f>_xlfn.XLOOKUP(A294,Jul_Inputs_Calc!P:P,Jul_Inputs_Calc!D:D)</f>
        <v>Gen Public Workers' Compensation NIIS Other Hospital in the Home SD</v>
      </c>
      <c r="C294" s="1402">
        <f>_xlfn.XLOOKUP(A294,Jul_Inputs_Calc!P:P,Jul_Inputs_Calc!F:F)</f>
        <v>90007284</v>
      </c>
      <c r="D294" s="1403">
        <f>Jul_Inputs_Calc!$H$3</f>
        <v>45474</v>
      </c>
      <c r="E294" s="1404">
        <f>_xlfn.XLOOKUP(A294,Jul_Inputs_Calc!P:P,Jul_Inputs_Calc!O:O)</f>
        <v>2133.75</v>
      </c>
      <c r="F294" s="1403">
        <f>Jul_Inputs_Calc!$H$4</f>
        <v>45838</v>
      </c>
      <c r="G294" s="1525" t="e">
        <f>MATCH(C294*1,[5]Master!$F:$F,0)</f>
        <v>#N/A</v>
      </c>
      <c r="H294"/>
      <c r="I294"/>
      <c r="J294"/>
      <c r="K294"/>
      <c r="L294"/>
      <c r="M294"/>
    </row>
    <row r="295" spans="1:13" s="1422" customFormat="1" x14ac:dyDescent="0.25">
      <c r="A295" s="1401" t="s">
        <v>4599</v>
      </c>
      <c r="B295" s="1402" t="str">
        <f>_xlfn.XLOOKUP(A295,Jul_Inputs_Calc!P:P,Jul_Inputs_Calc!D:D)</f>
        <v>Gen Public Workers' Compensation NIIS Other Special Care Nursery</v>
      </c>
      <c r="C295" s="1402">
        <f>_xlfn.XLOOKUP(A295,Jul_Inputs_Calc!P:P,Jul_Inputs_Calc!F:F)</f>
        <v>90006430</v>
      </c>
      <c r="D295" s="1403">
        <f>Jul_Inputs_Calc!$H$3</f>
        <v>45474</v>
      </c>
      <c r="E295" s="1404">
        <f>_xlfn.XLOOKUP(A295,Jul_Inputs_Calc!P:P,Jul_Inputs_Calc!O:O)</f>
        <v>4066.55</v>
      </c>
      <c r="F295" s="1403">
        <f>Jul_Inputs_Calc!$H$4</f>
        <v>45838</v>
      </c>
      <c r="G295" s="1525" t="e">
        <f>MATCH(C295*1,[5]Master!$F:$F,0)</f>
        <v>#N/A</v>
      </c>
      <c r="H295"/>
      <c r="I295"/>
      <c r="J295"/>
      <c r="K295"/>
      <c r="L295"/>
      <c r="M295"/>
    </row>
    <row r="296" spans="1:13" s="1422" customFormat="1" x14ac:dyDescent="0.25">
      <c r="A296" s="1401" t="s">
        <v>4600</v>
      </c>
      <c r="B296" s="1402" t="str">
        <f>_xlfn.XLOOKUP(A296,Jul_Inputs_Calc!P:P,Jul_Inputs_Calc!D:D)</f>
        <v>Gen Public Workers' Compensation NIIS Other Special Care Nursery SD</v>
      </c>
      <c r="C296" s="1402">
        <f>_xlfn.XLOOKUP(A296,Jul_Inputs_Calc!P:P,Jul_Inputs_Calc!F:F)</f>
        <v>90007285</v>
      </c>
      <c r="D296" s="1403">
        <f>Jul_Inputs_Calc!$H$3</f>
        <v>45474</v>
      </c>
      <c r="E296" s="1404">
        <f>_xlfn.XLOOKUP(A296,Jul_Inputs_Calc!P:P,Jul_Inputs_Calc!O:O)</f>
        <v>3879.1000000000004</v>
      </c>
      <c r="F296" s="1403">
        <f>Jul_Inputs_Calc!$H$4</f>
        <v>45838</v>
      </c>
      <c r="G296" s="1525" t="e">
        <f>MATCH(C296*1,[5]Master!$F:$F,0)</f>
        <v>#N/A</v>
      </c>
      <c r="H296"/>
      <c r="I296"/>
      <c r="J296"/>
      <c r="K296"/>
      <c r="L296"/>
      <c r="M296"/>
    </row>
    <row r="297" spans="1:13" s="1422" customFormat="1" x14ac:dyDescent="0.25">
      <c r="A297" s="1401" t="s">
        <v>4601</v>
      </c>
      <c r="B297" s="1402" t="str">
        <f>_xlfn.XLOOKUP(A297,Jul_Inputs_Calc!P:P,Jul_Inputs_Calc!D:D)</f>
        <v xml:space="preserve">Gen Public Workers' Compensation NIIS Other Qualified SCN </v>
      </c>
      <c r="C297" s="1402">
        <f>_xlfn.XLOOKUP(A297,Jul_Inputs_Calc!P:P,Jul_Inputs_Calc!F:F)</f>
        <v>90006003</v>
      </c>
      <c r="D297" s="1403">
        <f>Jul_Inputs_Calc!$H$3</f>
        <v>45474</v>
      </c>
      <c r="E297" s="1404">
        <f>_xlfn.XLOOKUP(A297,Jul_Inputs_Calc!P:P,Jul_Inputs_Calc!O:O)</f>
        <v>4066.55</v>
      </c>
      <c r="F297" s="1403">
        <f>Jul_Inputs_Calc!$H$4</f>
        <v>45838</v>
      </c>
      <c r="G297" s="1525" t="e">
        <f>MATCH(C297*1,[5]Master!$F:$F,0)</f>
        <v>#N/A</v>
      </c>
      <c r="H297"/>
      <c r="I297"/>
      <c r="J297"/>
      <c r="K297"/>
      <c r="L297"/>
      <c r="M297"/>
    </row>
    <row r="298" spans="1:13" s="1422" customFormat="1" x14ac:dyDescent="0.25">
      <c r="A298" s="1401" t="s">
        <v>4602</v>
      </c>
      <c r="B298" s="1402" t="str">
        <f>_xlfn.XLOOKUP(A298,Jul_Inputs_Calc!P:P,Jul_Inputs_Calc!D:D)</f>
        <v>Gen Public Workers' Compensation NIIS Other Qualified SCN Same Day</v>
      </c>
      <c r="C298" s="1402">
        <f>_xlfn.XLOOKUP(A298,Jul_Inputs_Calc!P:P,Jul_Inputs_Calc!F:F)</f>
        <v>90007286</v>
      </c>
      <c r="D298" s="1403">
        <f>Jul_Inputs_Calc!$H$3</f>
        <v>45474</v>
      </c>
      <c r="E298" s="1404">
        <f>_xlfn.XLOOKUP(A298,Jul_Inputs_Calc!P:P,Jul_Inputs_Calc!O:O)</f>
        <v>3879.1000000000004</v>
      </c>
      <c r="F298" s="1403">
        <f>Jul_Inputs_Calc!$H$4</f>
        <v>45838</v>
      </c>
      <c r="G298" s="1525" t="e">
        <f>MATCH(C298*1,[5]Master!$F:$F,0)</f>
        <v>#N/A</v>
      </c>
      <c r="H298"/>
      <c r="I298"/>
      <c r="J298"/>
      <c r="K298"/>
      <c r="L298"/>
      <c r="M298"/>
    </row>
    <row r="299" spans="1:13" s="1422" customFormat="1" x14ac:dyDescent="0.25">
      <c r="A299" s="1401" t="s">
        <v>4603</v>
      </c>
      <c r="B299" s="1402" t="str">
        <f>_xlfn.XLOOKUP(A299,Jul_Inputs_Calc!P:P,Jul_Inputs_Calc!D:D)</f>
        <v>Gen Public Workers' Compensation NIIS Other Long Stay</v>
      </c>
      <c r="C299" s="1402">
        <f>_xlfn.XLOOKUP(A299,Jul_Inputs_Calc!P:P,Jul_Inputs_Calc!F:F)</f>
        <v>90006431</v>
      </c>
      <c r="D299" s="1403">
        <f>Jul_Inputs_Calc!$H$3</f>
        <v>45474</v>
      </c>
      <c r="E299" s="1404">
        <f>_xlfn.XLOOKUP(A299,Jul_Inputs_Calc!P:P,Jul_Inputs_Calc!O:O)</f>
        <v>1247.1000000000001</v>
      </c>
      <c r="F299" s="1403">
        <f>Jul_Inputs_Calc!$H$4</f>
        <v>45838</v>
      </c>
      <c r="G299" s="1525" t="e">
        <f>MATCH(C299*1,[5]Master!$F:$F,0)</f>
        <v>#N/A</v>
      </c>
      <c r="H299"/>
      <c r="I299"/>
      <c r="J299"/>
      <c r="K299"/>
      <c r="L299"/>
      <c r="M299"/>
    </row>
    <row r="300" spans="1:13" s="1422" customFormat="1" x14ac:dyDescent="0.25">
      <c r="A300" s="1401" t="s">
        <v>4604</v>
      </c>
      <c r="B300" s="1402" t="str">
        <f>_xlfn.XLOOKUP(A300,Jul_Inputs_Calc!P:P,Jul_Inputs_Calc!D:D)</f>
        <v xml:space="preserve">Gen Public Workers' Compensation NIIS Other Long Stay Same Day </v>
      </c>
      <c r="C300" s="1402">
        <f>_xlfn.XLOOKUP(A300,Jul_Inputs_Calc!P:P,Jul_Inputs_Calc!F:F)</f>
        <v>90007287</v>
      </c>
      <c r="D300" s="1403">
        <f>Jul_Inputs_Calc!$H$3</f>
        <v>45474</v>
      </c>
      <c r="E300" s="1404">
        <f>_xlfn.XLOOKUP(A300,Jul_Inputs_Calc!P:P,Jul_Inputs_Calc!O:O)</f>
        <v>1069.5</v>
      </c>
      <c r="F300" s="1403">
        <f>Jul_Inputs_Calc!$H$4</f>
        <v>45838</v>
      </c>
      <c r="G300" s="1525" t="e">
        <f>MATCH(C300*1,[5]Master!$F:$F,0)</f>
        <v>#N/A</v>
      </c>
      <c r="H300"/>
      <c r="I300"/>
      <c r="J300"/>
      <c r="K300"/>
      <c r="L300"/>
      <c r="M300"/>
    </row>
    <row r="301" spans="1:13" s="1422" customFormat="1" x14ac:dyDescent="0.25">
      <c r="A301" s="1401" t="s">
        <v>4605</v>
      </c>
      <c r="B301" s="1402" t="str">
        <f>_xlfn.XLOOKUP(A301,Jul_Inputs_Calc!P:P,Jul_Inputs_Calc!D:D)</f>
        <v>Admitted compensable public patient operating room =&lt; 1 hour                       (Fee excludes Bed Fee and Surgically Implanted prostheses)</v>
      </c>
      <c r="C301" s="1402">
        <f>_xlfn.XLOOKUP(A301,Jul_Inputs_Calc!P:P,Jul_Inputs_Calc!F:F)</f>
        <v>90005629</v>
      </c>
      <c r="D301" s="1403">
        <f>Jul_Inputs_Calc!$H$3</f>
        <v>45474</v>
      </c>
      <c r="E301" s="1404">
        <f>_xlfn.XLOOKUP(A301,Jul_Inputs_Calc!P:P,Jul_Inputs_Calc!O:O)</f>
        <v>1147.9000000000001</v>
      </c>
      <c r="F301" s="1403">
        <f>Jul_Inputs_Calc!$H$4</f>
        <v>45838</v>
      </c>
      <c r="G301" s="1525" t="e">
        <f>MATCH(C301*1,[5]Master!$F:$F,0)</f>
        <v>#N/A</v>
      </c>
      <c r="H301"/>
      <c r="I301"/>
      <c r="J301"/>
      <c r="K301"/>
      <c r="L301"/>
      <c r="M301"/>
    </row>
    <row r="302" spans="1:13" s="1422" customFormat="1" x14ac:dyDescent="0.25">
      <c r="A302" s="1401" t="s">
        <v>4606</v>
      </c>
      <c r="B302" s="1402" t="str">
        <f>_xlfn.XLOOKUP(A302,Jul_Inputs_Calc!P:P,Jul_Inputs_Calc!D:D)</f>
        <v>Admitted compensable public patient operating room &gt; 1 hour                                              (Fee excludes Bed Fee and Surgically Implanted prostheses)</v>
      </c>
      <c r="C302" s="1402">
        <f>_xlfn.XLOOKUP(A302,Jul_Inputs_Calc!P:P,Jul_Inputs_Calc!F:F)</f>
        <v>90007288</v>
      </c>
      <c r="D302" s="1403">
        <f>Jul_Inputs_Calc!$H$3</f>
        <v>45474</v>
      </c>
      <c r="E302" s="1404">
        <f>_xlfn.XLOOKUP(A302,Jul_Inputs_Calc!P:P,Jul_Inputs_Calc!O:O)</f>
        <v>2886.8</v>
      </c>
      <c r="F302" s="1403">
        <f>Jul_Inputs_Calc!$H$4</f>
        <v>45838</v>
      </c>
      <c r="G302" s="1525" t="e">
        <f>MATCH(C302*1,[5]Master!$F:$F,0)</f>
        <v>#N/A</v>
      </c>
      <c r="H302"/>
      <c r="I302"/>
      <c r="J302"/>
      <c r="K302"/>
      <c r="L302"/>
      <c r="M302"/>
    </row>
    <row r="303" spans="1:13" s="1422" customFormat="1" x14ac:dyDescent="0.25">
      <c r="A303" s="1401" t="s">
        <v>4619</v>
      </c>
      <c r="B303" s="1402" t="str">
        <f>_xlfn.XLOOKUP(A303,Jul_Inputs_Calc!P:P,Jul_Inputs_Calc!D:D)</f>
        <v>For each accident and emergency service as a triage Category 1 patient</v>
      </c>
      <c r="C303" s="1402">
        <f>_xlfn.XLOOKUP(A303,Jul_Inputs_Calc!P:P,Jul_Inputs_Calc!F:F)</f>
        <v>90005965</v>
      </c>
      <c r="D303" s="1403">
        <f>Jul_Inputs_Calc!$H$3</f>
        <v>45474</v>
      </c>
      <c r="E303" s="1404">
        <f>_xlfn.XLOOKUP(A303,Jul_Inputs_Calc!P:P,Jul_Inputs_Calc!O:O)</f>
        <v>1485.8000000000002</v>
      </c>
      <c r="F303" s="1403">
        <f>Jul_Inputs_Calc!$H$4</f>
        <v>45838</v>
      </c>
      <c r="G303" s="1525" t="e">
        <f>MATCH(C303*1,[5]Master!$F:$F,0)</f>
        <v>#N/A</v>
      </c>
      <c r="H303"/>
      <c r="I303"/>
      <c r="J303"/>
      <c r="K303"/>
      <c r="L303"/>
      <c r="M303"/>
    </row>
    <row r="304" spans="1:13" s="1422" customFormat="1" x14ac:dyDescent="0.25">
      <c r="A304" s="1401" t="s">
        <v>4620</v>
      </c>
      <c r="B304" s="1402" t="str">
        <f>_xlfn.XLOOKUP(A304,Jul_Inputs_Calc!P:P,Jul_Inputs_Calc!D:D)</f>
        <v>For each accident and emergency service as a triage Category 2 patient</v>
      </c>
      <c r="C304" s="1402">
        <f>_xlfn.XLOOKUP(A304,Jul_Inputs_Calc!P:P,Jul_Inputs_Calc!F:F)</f>
        <v>90007134</v>
      </c>
      <c r="D304" s="1403">
        <f>Jul_Inputs_Calc!$H$3</f>
        <v>45474</v>
      </c>
      <c r="E304" s="1404">
        <f>_xlfn.XLOOKUP(A304,Jul_Inputs_Calc!P:P,Jul_Inputs_Calc!O:O)</f>
        <v>1251.8500000000001</v>
      </c>
      <c r="F304" s="1403">
        <f>Jul_Inputs_Calc!$H$4</f>
        <v>45838</v>
      </c>
      <c r="G304" s="1525" t="e">
        <f>MATCH(C304*1,[5]Master!$F:$F,0)</f>
        <v>#N/A</v>
      </c>
      <c r="H304"/>
      <c r="I304"/>
      <c r="J304"/>
      <c r="K304"/>
      <c r="L304"/>
      <c r="M304"/>
    </row>
    <row r="305" spans="1:13" s="1422" customFormat="1" x14ac:dyDescent="0.25">
      <c r="A305" s="1401" t="s">
        <v>4621</v>
      </c>
      <c r="B305" s="1402" t="str">
        <f>_xlfn.XLOOKUP(A305,Jul_Inputs_Calc!P:P,Jul_Inputs_Calc!D:D)</f>
        <v>For each accident and emergency service as a triage Category 3 patient</v>
      </c>
      <c r="C305" s="1402">
        <f>_xlfn.XLOOKUP(A305,Jul_Inputs_Calc!P:P,Jul_Inputs_Calc!F:F)</f>
        <v>90006355</v>
      </c>
      <c r="D305" s="1403">
        <f>Jul_Inputs_Calc!$H$3</f>
        <v>45474</v>
      </c>
      <c r="E305" s="1404">
        <f>_xlfn.XLOOKUP(A305,Jul_Inputs_Calc!P:P,Jul_Inputs_Calc!O:O)</f>
        <v>940.65000000000009</v>
      </c>
      <c r="F305" s="1403">
        <f>Jul_Inputs_Calc!$H$4</f>
        <v>45838</v>
      </c>
      <c r="G305" s="1525" t="e">
        <f>MATCH(C305*1,[5]Master!$F:$F,0)</f>
        <v>#N/A</v>
      </c>
      <c r="H305"/>
      <c r="I305"/>
      <c r="J305"/>
      <c r="K305"/>
      <c r="L305"/>
      <c r="M305"/>
    </row>
    <row r="306" spans="1:13" s="1422" customFormat="1" x14ac:dyDescent="0.25">
      <c r="A306" s="1401" t="s">
        <v>4622</v>
      </c>
      <c r="B306" s="1402" t="str">
        <f>_xlfn.XLOOKUP(A306,Jul_Inputs_Calc!P:P,Jul_Inputs_Calc!D:D)</f>
        <v>For each accident and emergency service as a triage Category 4 patient</v>
      </c>
      <c r="C306" s="1402">
        <f>_xlfn.XLOOKUP(A306,Jul_Inputs_Calc!P:P,Jul_Inputs_Calc!F:F)</f>
        <v>90007135</v>
      </c>
      <c r="D306" s="1403">
        <f>Jul_Inputs_Calc!$H$3</f>
        <v>45474</v>
      </c>
      <c r="E306" s="1404">
        <f>_xlfn.XLOOKUP(A306,Jul_Inputs_Calc!P:P,Jul_Inputs_Calc!O:O)</f>
        <v>603.30000000000007</v>
      </c>
      <c r="F306" s="1403">
        <f>Jul_Inputs_Calc!$H$4</f>
        <v>45838</v>
      </c>
      <c r="G306" s="1525" t="e">
        <f>MATCH(C306*1,[5]Master!$F:$F,0)</f>
        <v>#N/A</v>
      </c>
      <c r="H306"/>
      <c r="I306"/>
      <c r="J306"/>
      <c r="K306"/>
      <c r="L306"/>
      <c r="M306"/>
    </row>
    <row r="307" spans="1:13" s="1422" customFormat="1" x14ac:dyDescent="0.25">
      <c r="A307" s="1401" t="s">
        <v>4623</v>
      </c>
      <c r="B307" s="1402" t="str">
        <f>_xlfn.XLOOKUP(A307,Jul_Inputs_Calc!P:P,Jul_Inputs_Calc!D:D)</f>
        <v>For each accident and emergency service as a triage Category 5 patient</v>
      </c>
      <c r="C307" s="1402">
        <f>_xlfn.XLOOKUP(A307,Jul_Inputs_Calc!P:P,Jul_Inputs_Calc!F:F)</f>
        <v>90005673</v>
      </c>
      <c r="D307" s="1403">
        <f>Jul_Inputs_Calc!$H$3</f>
        <v>45474</v>
      </c>
      <c r="E307" s="1404">
        <f>_xlfn.XLOOKUP(A307,Jul_Inputs_Calc!P:P,Jul_Inputs_Calc!O:O)</f>
        <v>383.75</v>
      </c>
      <c r="F307" s="1403">
        <f>Jul_Inputs_Calc!$H$4</f>
        <v>45838</v>
      </c>
      <c r="G307" s="1525" t="e">
        <f>MATCH(C307*1,[5]Master!$F:$F,0)</f>
        <v>#N/A</v>
      </c>
      <c r="H307"/>
      <c r="I307"/>
      <c r="J307"/>
      <c r="K307"/>
      <c r="L307"/>
      <c r="M307"/>
    </row>
    <row r="308" spans="1:13" s="1422" customFormat="1" x14ac:dyDescent="0.25">
      <c r="A308" s="1401" t="s">
        <v>4628</v>
      </c>
      <c r="B308" s="1402" t="str">
        <f>_xlfn.XLOOKUP(A308,Jul_Inputs_Calc!P:P,Jul_Inputs_Calc!D:D)</f>
        <v>Non-admitted consultation occasion of service (inc. face to face and telehealth service provision) Speciality - Mental Health</v>
      </c>
      <c r="C308" s="1402">
        <f>_xlfn.XLOOKUP(A308,Jul_Inputs_Calc!P:P,Jul_Inputs_Calc!F:F)</f>
        <v>90008080</v>
      </c>
      <c r="D308" s="1403">
        <f>Jul_Inputs_Calc!$H$3</f>
        <v>45474</v>
      </c>
      <c r="E308" s="1404">
        <f>_xlfn.XLOOKUP(A308,Jul_Inputs_Calc!P:P,Jul_Inputs_Calc!O:O)</f>
        <v>416.3</v>
      </c>
      <c r="F308" s="1403">
        <f>Jul_Inputs_Calc!$H$4</f>
        <v>45838</v>
      </c>
      <c r="G308" s="1525" t="e">
        <f>MATCH(C308*1,[5]Master!$F:$F,0)</f>
        <v>#N/A</v>
      </c>
      <c r="H308"/>
      <c r="I308"/>
      <c r="J308"/>
      <c r="K308"/>
      <c r="L308"/>
      <c r="M308"/>
    </row>
    <row r="309" spans="1:13" s="1422" customFormat="1" x14ac:dyDescent="0.25">
      <c r="A309" s="1401" t="s">
        <v>4629</v>
      </c>
      <c r="B309" s="1402" t="str">
        <f>_xlfn.XLOOKUP(A309,Jul_Inputs_Calc!P:P,Jul_Inputs_Calc!D:D)</f>
        <v>Non-admitted consultation occasion of service (inc. face to face and telehealth service provision) Speciality - Obstetrics including Antenatal</v>
      </c>
      <c r="C309" s="1402">
        <f>_xlfn.XLOOKUP(A309,Jul_Inputs_Calc!P:P,Jul_Inputs_Calc!F:F)</f>
        <v>90008065</v>
      </c>
      <c r="D309" s="1403">
        <f>Jul_Inputs_Calc!$H$3</f>
        <v>45474</v>
      </c>
      <c r="E309" s="1404">
        <f>_xlfn.XLOOKUP(A309,Jul_Inputs_Calc!P:P,Jul_Inputs_Calc!O:O)</f>
        <v>416.3</v>
      </c>
      <c r="F309" s="1403">
        <f>Jul_Inputs_Calc!$H$4</f>
        <v>45838</v>
      </c>
      <c r="G309" s="1525" t="e">
        <f>MATCH(C309*1,[5]Master!$F:$F,0)</f>
        <v>#N/A</v>
      </c>
      <c r="H309"/>
      <c r="I309"/>
      <c r="J309"/>
      <c r="K309"/>
      <c r="L309"/>
      <c r="M309"/>
    </row>
    <row r="310" spans="1:13" s="1422" customFormat="1" x14ac:dyDescent="0.25">
      <c r="A310" s="1401" t="s">
        <v>4630</v>
      </c>
      <c r="B310" s="1402" t="str">
        <f>_xlfn.XLOOKUP(A310,Jul_Inputs_Calc!P:P,Jul_Inputs_Calc!D:D)</f>
        <v xml:space="preserve"> Non-admitted consultation occasion of service (inc. face to face and telehealth service provision) Speciality - Ophthalmic</v>
      </c>
      <c r="C310" s="1402">
        <f>_xlfn.XLOOKUP(A310,Jul_Inputs_Calc!P:P,Jul_Inputs_Calc!F:F)</f>
        <v>90008068</v>
      </c>
      <c r="D310" s="1403">
        <f>Jul_Inputs_Calc!$H$3</f>
        <v>45474</v>
      </c>
      <c r="E310" s="1404">
        <f>_xlfn.XLOOKUP(A310,Jul_Inputs_Calc!P:P,Jul_Inputs_Calc!O:O)</f>
        <v>416.3</v>
      </c>
      <c r="F310" s="1403">
        <f>Jul_Inputs_Calc!$H$4</f>
        <v>45838</v>
      </c>
      <c r="G310" s="1525" t="e">
        <f>MATCH(C310*1,[5]Master!$F:$F,0)</f>
        <v>#N/A</v>
      </c>
      <c r="H310"/>
      <c r="I310"/>
      <c r="J310"/>
      <c r="K310"/>
      <c r="L310"/>
      <c r="M310"/>
    </row>
    <row r="311" spans="1:13" s="1422" customFormat="1" x14ac:dyDescent="0.25">
      <c r="A311" s="1401" t="s">
        <v>4631</v>
      </c>
      <c r="B311" s="1402" t="str">
        <f>_xlfn.XLOOKUP(A311,Jul_Inputs_Calc!P:P,Jul_Inputs_Calc!D:D)</f>
        <v>Non-admitted consultation occasion of service (inc. face to face and telehealth service provision) Speciality - Orthopaedics</v>
      </c>
      <c r="C311" s="1402">
        <f>_xlfn.XLOOKUP(A311,Jul_Inputs_Calc!P:P,Jul_Inputs_Calc!F:F)</f>
        <v>90008078</v>
      </c>
      <c r="D311" s="1403">
        <f>Jul_Inputs_Calc!$H$3</f>
        <v>45474</v>
      </c>
      <c r="E311" s="1404">
        <f>_xlfn.XLOOKUP(A311,Jul_Inputs_Calc!P:P,Jul_Inputs_Calc!O:O)</f>
        <v>416.3</v>
      </c>
      <c r="F311" s="1403">
        <f>Jul_Inputs_Calc!$H$4</f>
        <v>45838</v>
      </c>
      <c r="G311" s="1525" t="e">
        <f>MATCH(C311*1,[5]Master!$F:$F,0)</f>
        <v>#N/A</v>
      </c>
      <c r="H311"/>
      <c r="I311"/>
      <c r="J311"/>
      <c r="K311"/>
      <c r="L311"/>
      <c r="M311"/>
    </row>
    <row r="312" spans="1:13" s="1422" customFormat="1" x14ac:dyDescent="0.25">
      <c r="A312" s="1401" t="s">
        <v>4632</v>
      </c>
      <c r="B312" s="1402" t="str">
        <f>_xlfn.XLOOKUP(A312,Jul_Inputs_Calc!P:P,Jul_Inputs_Calc!D:D)</f>
        <v>Non-admitted consultation occasion of service (inc. face to face and telehealth service provision) Speciality - Tuberculosis</v>
      </c>
      <c r="C312" s="1402">
        <f>_xlfn.XLOOKUP(A312,Jul_Inputs_Calc!P:P,Jul_Inputs_Calc!F:F)</f>
        <v>90008079</v>
      </c>
      <c r="D312" s="1403">
        <f>Jul_Inputs_Calc!$H$3</f>
        <v>45474</v>
      </c>
      <c r="E312" s="1404">
        <f>_xlfn.XLOOKUP(A312,Jul_Inputs_Calc!P:P,Jul_Inputs_Calc!O:O)</f>
        <v>416.3</v>
      </c>
      <c r="F312" s="1403">
        <f>Jul_Inputs_Calc!$H$4</f>
        <v>45838</v>
      </c>
      <c r="G312" s="1525" t="e">
        <f>MATCH(C312*1,[5]Master!$F:$F,0)</f>
        <v>#N/A</v>
      </c>
      <c r="H312"/>
      <c r="I312"/>
      <c r="J312"/>
      <c r="K312"/>
      <c r="L312"/>
      <c r="M312"/>
    </row>
    <row r="313" spans="1:13" s="1422" customFormat="1" x14ac:dyDescent="0.25">
      <c r="A313" s="1401" t="s">
        <v>4634</v>
      </c>
      <c r="B313" s="1402" t="str">
        <f>_xlfn.XLOOKUP(A313,Jul_Inputs_Calc!P:P,Jul_Inputs_Calc!D:D)</f>
        <v>For each pathology service (per pathology request slip)</v>
      </c>
      <c r="C313" s="1402">
        <f>_xlfn.XLOOKUP(A313,Jul_Inputs_Calc!P:P,Jul_Inputs_Calc!F:F)</f>
        <v>90007136</v>
      </c>
      <c r="D313" s="1403">
        <f>Jul_Inputs_Calc!$H$3</f>
        <v>45474</v>
      </c>
      <c r="E313" s="1404">
        <f>_xlfn.XLOOKUP(A313,Jul_Inputs_Calc!P:P,Jul_Inputs_Calc!O:O)</f>
        <v>120.15</v>
      </c>
      <c r="F313" s="1403">
        <f>Jul_Inputs_Calc!$H$4</f>
        <v>45838</v>
      </c>
      <c r="G313" s="1525" t="e">
        <f>MATCH(C313*1,[5]Master!$F:$F,0)</f>
        <v>#N/A</v>
      </c>
      <c r="H313"/>
      <c r="I313"/>
      <c r="J313"/>
      <c r="K313"/>
      <c r="L313"/>
      <c r="M313"/>
    </row>
    <row r="314" spans="1:13" s="1422" customFormat="1" x14ac:dyDescent="0.25">
      <c r="A314" s="1401" t="s">
        <v>4642</v>
      </c>
      <c r="B314" s="1402" t="str">
        <f>_xlfn.XLOOKUP(A314,Jul_Inputs_Calc!P:P,Jul_Inputs_Calc!D:D)</f>
        <v>For each accident and emergency service as a triage Category 1 patient</v>
      </c>
      <c r="C314" s="1402">
        <f>_xlfn.XLOOKUP(A314,Jul_Inputs_Calc!P:P,Jul_Inputs_Calc!F:F)</f>
        <v>90006432</v>
      </c>
      <c r="D314" s="1403">
        <f>Jul_Inputs_Calc!$H$3</f>
        <v>45474</v>
      </c>
      <c r="E314" s="1404">
        <f>_xlfn.XLOOKUP(A314,Jul_Inputs_Calc!P:P,Jul_Inputs_Calc!O:O)</f>
        <v>1485.8000000000002</v>
      </c>
      <c r="F314" s="1403">
        <f>Jul_Inputs_Calc!$H$4</f>
        <v>45838</v>
      </c>
      <c r="G314" s="1525" t="e">
        <f>MATCH(C314*1,[5]Master!$F:$F,0)</f>
        <v>#N/A</v>
      </c>
      <c r="H314"/>
      <c r="I314"/>
      <c r="J314"/>
      <c r="K314"/>
      <c r="L314"/>
      <c r="M314"/>
    </row>
    <row r="315" spans="1:13" s="1422" customFormat="1" x14ac:dyDescent="0.25">
      <c r="A315" s="1401" t="s">
        <v>4643</v>
      </c>
      <c r="B315" s="1402" t="str">
        <f>_xlfn.XLOOKUP(A315,Jul_Inputs_Calc!P:P,Jul_Inputs_Calc!D:D)</f>
        <v>For each accident and emergency service as a triage Category 2 patient</v>
      </c>
      <c r="C315" s="1402">
        <f>_xlfn.XLOOKUP(A315,Jul_Inputs_Calc!P:P,Jul_Inputs_Calc!F:F)</f>
        <v>90007289</v>
      </c>
      <c r="D315" s="1403">
        <f>Jul_Inputs_Calc!$H$3</f>
        <v>45474</v>
      </c>
      <c r="E315" s="1404">
        <f>_xlfn.XLOOKUP(A315,Jul_Inputs_Calc!P:P,Jul_Inputs_Calc!O:O)</f>
        <v>1251.8500000000001</v>
      </c>
      <c r="F315" s="1403">
        <f>Jul_Inputs_Calc!$H$4</f>
        <v>45838</v>
      </c>
      <c r="G315" s="1525" t="e">
        <f>MATCH(C315*1,[5]Master!$F:$F,0)</f>
        <v>#N/A</v>
      </c>
      <c r="H315"/>
      <c r="I315"/>
      <c r="J315"/>
      <c r="K315"/>
      <c r="L315"/>
      <c r="M315"/>
    </row>
    <row r="316" spans="1:13" s="1422" customFormat="1" x14ac:dyDescent="0.25">
      <c r="A316" s="1401" t="s">
        <v>4644</v>
      </c>
      <c r="B316" s="1402" t="str">
        <f>_xlfn.XLOOKUP(A316,Jul_Inputs_Calc!P:P,Jul_Inputs_Calc!D:D)</f>
        <v>For each accident and emergency service as a triage Category 3 patient</v>
      </c>
      <c r="C316" s="1402">
        <f>_xlfn.XLOOKUP(A316,Jul_Inputs_Calc!P:P,Jul_Inputs_Calc!F:F)</f>
        <v>90006004</v>
      </c>
      <c r="D316" s="1403">
        <f>Jul_Inputs_Calc!$H$3</f>
        <v>45474</v>
      </c>
      <c r="E316" s="1404">
        <f>_xlfn.XLOOKUP(A316,Jul_Inputs_Calc!P:P,Jul_Inputs_Calc!O:O)</f>
        <v>940.65000000000009</v>
      </c>
      <c r="F316" s="1403">
        <f>Jul_Inputs_Calc!$H$4</f>
        <v>45838</v>
      </c>
      <c r="G316" s="1525" t="e">
        <f>MATCH(C316*1,[5]Master!$F:$F,0)</f>
        <v>#N/A</v>
      </c>
      <c r="H316"/>
      <c r="I316"/>
      <c r="J316"/>
      <c r="K316"/>
      <c r="L316"/>
      <c r="M316"/>
    </row>
    <row r="317" spans="1:13" s="1422" customFormat="1" x14ac:dyDescent="0.25">
      <c r="A317" s="1401" t="s">
        <v>4645</v>
      </c>
      <c r="B317" s="1402" t="str">
        <f>_xlfn.XLOOKUP(A317,Jul_Inputs_Calc!P:P,Jul_Inputs_Calc!D:D)</f>
        <v>For each accident and emergency service as a triage Category 4 patient</v>
      </c>
      <c r="C317" s="1402">
        <f>_xlfn.XLOOKUP(A317,Jul_Inputs_Calc!P:P,Jul_Inputs_Calc!F:F)</f>
        <v>90007290</v>
      </c>
      <c r="D317" s="1403">
        <f>Jul_Inputs_Calc!$H$3</f>
        <v>45474</v>
      </c>
      <c r="E317" s="1404">
        <f>_xlfn.XLOOKUP(A317,Jul_Inputs_Calc!P:P,Jul_Inputs_Calc!O:O)</f>
        <v>603.30000000000007</v>
      </c>
      <c r="F317" s="1403">
        <f>Jul_Inputs_Calc!$H$4</f>
        <v>45838</v>
      </c>
      <c r="G317" s="1525" t="e">
        <f>MATCH(C317*1,[5]Master!$F:$F,0)</f>
        <v>#N/A</v>
      </c>
      <c r="H317"/>
      <c r="I317"/>
      <c r="J317"/>
      <c r="K317"/>
      <c r="L317"/>
      <c r="M317"/>
    </row>
    <row r="318" spans="1:13" s="1422" customFormat="1" x14ac:dyDescent="0.25">
      <c r="A318" s="1401" t="s">
        <v>4646</v>
      </c>
      <c r="B318" s="1402" t="str">
        <f>_xlfn.XLOOKUP(A318,Jul_Inputs_Calc!P:P,Jul_Inputs_Calc!D:D)</f>
        <v>For each accident and emergency service as a triage Category 5 patient</v>
      </c>
      <c r="C318" s="1402">
        <f>_xlfn.XLOOKUP(A318,Jul_Inputs_Calc!P:P,Jul_Inputs_Calc!F:F)</f>
        <v>90006433</v>
      </c>
      <c r="D318" s="1403">
        <f>Jul_Inputs_Calc!$H$3</f>
        <v>45474</v>
      </c>
      <c r="E318" s="1404">
        <f>_xlfn.XLOOKUP(A318,Jul_Inputs_Calc!P:P,Jul_Inputs_Calc!O:O)</f>
        <v>383.75</v>
      </c>
      <c r="F318" s="1403">
        <f>Jul_Inputs_Calc!$H$4</f>
        <v>45838</v>
      </c>
      <c r="G318" s="1525" t="e">
        <f>MATCH(C318*1,[5]Master!$F:$F,0)</f>
        <v>#N/A</v>
      </c>
      <c r="H318"/>
      <c r="I318"/>
      <c r="J318"/>
      <c r="K318"/>
      <c r="L318"/>
      <c r="M318"/>
    </row>
    <row r="319" spans="1:13" s="1422" customFormat="1" x14ac:dyDescent="0.25">
      <c r="A319" s="1401" t="s">
        <v>4650</v>
      </c>
      <c r="B319" s="1402" t="str">
        <f>_xlfn.XLOOKUP(A319,Jul_Inputs_Calc!P:P,Jul_Inputs_Calc!D:D)</f>
        <v>Non-admitted consultation occasion of service (inc. face to face or telehealth service provision)</v>
      </c>
      <c r="C319" s="1402">
        <f>_xlfn.XLOOKUP(A319,Jul_Inputs_Calc!P:P,Jul_Inputs_Calc!F:F)</f>
        <v>90007291</v>
      </c>
      <c r="D319" s="1403">
        <f>Jul_Inputs_Calc!$H$3</f>
        <v>45474</v>
      </c>
      <c r="E319" s="1404">
        <f>_xlfn.XLOOKUP(A319,Jul_Inputs_Calc!P:P,Jul_Inputs_Calc!O:O)</f>
        <v>416.3</v>
      </c>
      <c r="F319" s="1403">
        <f>Jul_Inputs_Calc!$H$4</f>
        <v>45838</v>
      </c>
      <c r="G319" s="1525" t="e">
        <f>MATCH(C319*1,[5]Master!$F:$F,0)</f>
        <v>#N/A</v>
      </c>
      <c r="H319"/>
      <c r="I319"/>
      <c r="J319"/>
      <c r="K319"/>
      <c r="L319"/>
      <c r="M319"/>
    </row>
    <row r="320" spans="1:13" s="1422" customFormat="1" x14ac:dyDescent="0.25">
      <c r="A320" s="1401" t="s">
        <v>4663</v>
      </c>
      <c r="B320" s="1402" t="str">
        <f>_xlfn.XLOOKUP(A320,Jul_Inputs_Calc!P:P,Jul_Inputs_Calc!D:D)</f>
        <v>For each accident and emergency service as a triage Category 1 patient</v>
      </c>
      <c r="C320" s="1402">
        <f>_xlfn.XLOOKUP(A320,Jul_Inputs_Calc!P:P,Jul_Inputs_Calc!F:F)</f>
        <v>90005790</v>
      </c>
      <c r="D320" s="1403">
        <f>Jul_Inputs_Calc!$H$3</f>
        <v>45474</v>
      </c>
      <c r="E320" s="1404">
        <f>_xlfn.XLOOKUP(A320,Jul_Inputs_Calc!P:P,Jul_Inputs_Calc!O:O)</f>
        <v>1485.8000000000002</v>
      </c>
      <c r="F320" s="1403">
        <f>Jul_Inputs_Calc!$H$4</f>
        <v>45838</v>
      </c>
      <c r="G320" s="1525" t="e">
        <f>MATCH(C320*1,[5]Master!$F:$F,0)</f>
        <v>#N/A</v>
      </c>
      <c r="H320"/>
      <c r="I320"/>
      <c r="J320"/>
      <c r="K320"/>
      <c r="L320"/>
      <c r="M320"/>
    </row>
    <row r="321" spans="1:13" s="1422" customFormat="1" x14ac:dyDescent="0.25">
      <c r="A321" s="1401" t="s">
        <v>4664</v>
      </c>
      <c r="B321" s="1402" t="str">
        <f>_xlfn.XLOOKUP(A321,Jul_Inputs_Calc!P:P,Jul_Inputs_Calc!D:D)</f>
        <v>For each accident and emergency service as a triage Category 2 patient</v>
      </c>
      <c r="C321" s="1402">
        <f>_xlfn.XLOOKUP(A321,Jul_Inputs_Calc!P:P,Jul_Inputs_Calc!F:F)</f>
        <v>90007292</v>
      </c>
      <c r="D321" s="1403">
        <f>Jul_Inputs_Calc!$H$3</f>
        <v>45474</v>
      </c>
      <c r="E321" s="1404">
        <f>_xlfn.XLOOKUP(A321,Jul_Inputs_Calc!P:P,Jul_Inputs_Calc!O:O)</f>
        <v>1251.8500000000001</v>
      </c>
      <c r="F321" s="1403">
        <f>Jul_Inputs_Calc!$H$4</f>
        <v>45838</v>
      </c>
      <c r="G321" s="1525" t="e">
        <f>MATCH(C321*1,[5]Master!$F:$F,0)</f>
        <v>#N/A</v>
      </c>
      <c r="H321"/>
      <c r="I321"/>
      <c r="J321"/>
      <c r="K321"/>
      <c r="L321"/>
      <c r="M321"/>
    </row>
    <row r="322" spans="1:13" s="1422" customFormat="1" x14ac:dyDescent="0.25">
      <c r="A322" s="1401" t="s">
        <v>4665</v>
      </c>
      <c r="B322" s="1402" t="str">
        <f>_xlfn.XLOOKUP(A322,Jul_Inputs_Calc!P:P,Jul_Inputs_Calc!D:D)</f>
        <v>For each accident and emergency service as a triage Category 3 patient</v>
      </c>
      <c r="C322" s="1402">
        <f>_xlfn.XLOOKUP(A322,Jul_Inputs_Calc!P:P,Jul_Inputs_Calc!F:F)</f>
        <v>90006434</v>
      </c>
      <c r="D322" s="1403">
        <f>Jul_Inputs_Calc!$H$3</f>
        <v>45474</v>
      </c>
      <c r="E322" s="1404">
        <f>_xlfn.XLOOKUP(A322,Jul_Inputs_Calc!P:P,Jul_Inputs_Calc!O:O)</f>
        <v>940.65000000000009</v>
      </c>
      <c r="F322" s="1403">
        <f>Jul_Inputs_Calc!$H$4</f>
        <v>45838</v>
      </c>
      <c r="G322" s="1525" t="e">
        <f>MATCH(C322*1,[5]Master!$F:$F,0)</f>
        <v>#N/A</v>
      </c>
      <c r="H322"/>
      <c r="I322"/>
      <c r="J322"/>
      <c r="K322"/>
      <c r="L322"/>
      <c r="M322"/>
    </row>
    <row r="323" spans="1:13" s="1422" customFormat="1" x14ac:dyDescent="0.25">
      <c r="A323" s="1401" t="s">
        <v>4666</v>
      </c>
      <c r="B323" s="1402" t="str">
        <f>_xlfn.XLOOKUP(A323,Jul_Inputs_Calc!P:P,Jul_Inputs_Calc!D:D)</f>
        <v>For each accident and emergency service as a triage Category 4 patient</v>
      </c>
      <c r="C323" s="1402">
        <f>_xlfn.XLOOKUP(A323,Jul_Inputs_Calc!P:P,Jul_Inputs_Calc!F:F)</f>
        <v>90007293</v>
      </c>
      <c r="D323" s="1403">
        <f>Jul_Inputs_Calc!$H$3</f>
        <v>45474</v>
      </c>
      <c r="E323" s="1404">
        <f>_xlfn.XLOOKUP(A323,Jul_Inputs_Calc!P:P,Jul_Inputs_Calc!O:O)</f>
        <v>603.30000000000007</v>
      </c>
      <c r="F323" s="1403">
        <f>Jul_Inputs_Calc!$H$4</f>
        <v>45838</v>
      </c>
      <c r="G323" s="1525" t="e">
        <f>MATCH(C323*1,[5]Master!$F:$F,0)</f>
        <v>#N/A</v>
      </c>
      <c r="H323"/>
      <c r="I323"/>
      <c r="J323"/>
      <c r="K323"/>
      <c r="L323"/>
      <c r="M323"/>
    </row>
    <row r="324" spans="1:13" s="1422" customFormat="1" x14ac:dyDescent="0.25">
      <c r="A324" s="1401" t="s">
        <v>4667</v>
      </c>
      <c r="B324" s="1402" t="str">
        <f>_xlfn.XLOOKUP(A324,Jul_Inputs_Calc!P:P,Jul_Inputs_Calc!D:D)</f>
        <v>For each accident and emergency service as a triage Category 5 patient</v>
      </c>
      <c r="C324" s="1402">
        <f>_xlfn.XLOOKUP(A324,Jul_Inputs_Calc!P:P,Jul_Inputs_Calc!F:F)</f>
        <v>90006005</v>
      </c>
      <c r="D324" s="1403">
        <f>Jul_Inputs_Calc!$H$3</f>
        <v>45474</v>
      </c>
      <c r="E324" s="1404">
        <f>_xlfn.XLOOKUP(A324,Jul_Inputs_Calc!P:P,Jul_Inputs_Calc!O:O)</f>
        <v>383.75</v>
      </c>
      <c r="F324" s="1403">
        <f>Jul_Inputs_Calc!$H$4</f>
        <v>45838</v>
      </c>
      <c r="G324" s="1525" t="e">
        <f>MATCH(C324*1,[5]Master!$F:$F,0)</f>
        <v>#N/A</v>
      </c>
      <c r="H324"/>
      <c r="I324"/>
      <c r="J324"/>
      <c r="K324"/>
      <c r="L324"/>
      <c r="M324"/>
    </row>
    <row r="325" spans="1:13" s="1422" customFormat="1" x14ac:dyDescent="0.25">
      <c r="A325" s="1401" t="s">
        <v>4671</v>
      </c>
      <c r="B325" s="1402" t="str">
        <f>_xlfn.XLOOKUP(A325,Jul_Inputs_Calc!P:P,Jul_Inputs_Calc!D:D)</f>
        <v>Non-admitted consultation occasion of service (inc. face to face and telehealth service provision)</v>
      </c>
      <c r="C325" s="1402">
        <f>_xlfn.XLOOKUP(A325,Jul_Inputs_Calc!P:P,Jul_Inputs_Calc!F:F)</f>
        <v>90007294</v>
      </c>
      <c r="D325" s="1403">
        <f>Jul_Inputs_Calc!$H$3</f>
        <v>45474</v>
      </c>
      <c r="E325" s="1404">
        <f>_xlfn.XLOOKUP(A325,Jul_Inputs_Calc!P:P,Jul_Inputs_Calc!O:O)</f>
        <v>416.3</v>
      </c>
      <c r="F325" s="1403">
        <f>Jul_Inputs_Calc!$H$4</f>
        <v>45838</v>
      </c>
      <c r="G325" s="1525" t="e">
        <f>MATCH(C325*1,[5]Master!$F:$F,0)</f>
        <v>#N/A</v>
      </c>
      <c r="H325"/>
      <c r="I325"/>
      <c r="J325"/>
      <c r="K325"/>
      <c r="L325"/>
      <c r="M325"/>
    </row>
    <row r="326" spans="1:13" s="1422" customFormat="1" x14ac:dyDescent="0.25">
      <c r="A326" s="1401" t="s">
        <v>4675</v>
      </c>
      <c r="B326" s="1402" t="str">
        <f>_xlfn.XLOOKUP(A326,Jul_Inputs_Calc!P:P,Jul_Inputs_Calc!D:D)</f>
        <v>For each accident and emergency service as a triage Category 1 patient</v>
      </c>
      <c r="C326" s="1402">
        <f>_xlfn.XLOOKUP(A326,Jul_Inputs_Calc!P:P,Jul_Inputs_Calc!F:F)</f>
        <v>90006435</v>
      </c>
      <c r="D326" s="1403">
        <f>Jul_Inputs_Calc!$H$3</f>
        <v>45474</v>
      </c>
      <c r="E326" s="1404">
        <f>_xlfn.XLOOKUP(A326,Jul_Inputs_Calc!P:P,Jul_Inputs_Calc!O:O)</f>
        <v>1485.8000000000002</v>
      </c>
      <c r="F326" s="1403">
        <f>Jul_Inputs_Calc!$H$4</f>
        <v>45838</v>
      </c>
      <c r="G326" s="1525" t="e">
        <f>MATCH(C326*1,[5]Master!$F:$F,0)</f>
        <v>#N/A</v>
      </c>
      <c r="H326"/>
      <c r="I326"/>
      <c r="J326"/>
      <c r="K326"/>
      <c r="L326"/>
      <c r="M326"/>
    </row>
    <row r="327" spans="1:13" s="1422" customFormat="1" x14ac:dyDescent="0.25">
      <c r="A327" s="1401" t="s">
        <v>4676</v>
      </c>
      <c r="B327" s="1402" t="str">
        <f>_xlfn.XLOOKUP(A327,Jul_Inputs_Calc!P:P,Jul_Inputs_Calc!D:D)</f>
        <v>For each accident and emergency service as a triage Category 2 patient</v>
      </c>
      <c r="C327" s="1402">
        <f>_xlfn.XLOOKUP(A327,Jul_Inputs_Calc!P:P,Jul_Inputs_Calc!F:F)</f>
        <v>90007295</v>
      </c>
      <c r="D327" s="1403">
        <f>Jul_Inputs_Calc!$H$3</f>
        <v>45474</v>
      </c>
      <c r="E327" s="1404">
        <f>_xlfn.XLOOKUP(A327,Jul_Inputs_Calc!P:P,Jul_Inputs_Calc!O:O)</f>
        <v>1251.8500000000001</v>
      </c>
      <c r="F327" s="1403">
        <f>Jul_Inputs_Calc!$H$4</f>
        <v>45838</v>
      </c>
      <c r="G327" s="1525" t="e">
        <f>MATCH(C327*1,[5]Master!$F:$F,0)</f>
        <v>#N/A</v>
      </c>
      <c r="H327"/>
      <c r="I327"/>
      <c r="J327"/>
      <c r="K327"/>
      <c r="L327"/>
      <c r="M327"/>
    </row>
    <row r="328" spans="1:13" s="1422" customFormat="1" x14ac:dyDescent="0.25">
      <c r="A328" s="1401" t="s">
        <v>4677</v>
      </c>
      <c r="B328" s="1402" t="str">
        <f>_xlfn.XLOOKUP(A328,Jul_Inputs_Calc!P:P,Jul_Inputs_Calc!D:D)</f>
        <v>For each accident and emergency service as a triage Category 3 patient</v>
      </c>
      <c r="C328" s="1402">
        <f>_xlfn.XLOOKUP(A328,Jul_Inputs_Calc!P:P,Jul_Inputs_Calc!F:F)</f>
        <v>90005683</v>
      </c>
      <c r="D328" s="1403">
        <f>Jul_Inputs_Calc!$H$3</f>
        <v>45474</v>
      </c>
      <c r="E328" s="1404">
        <f>_xlfn.XLOOKUP(A328,Jul_Inputs_Calc!P:P,Jul_Inputs_Calc!O:O)</f>
        <v>940.65000000000009</v>
      </c>
      <c r="F328" s="1403">
        <f>Jul_Inputs_Calc!$H$4</f>
        <v>45838</v>
      </c>
      <c r="G328" s="1525" t="e">
        <f>MATCH(C328*1,[5]Master!$F:$F,0)</f>
        <v>#N/A</v>
      </c>
      <c r="H328"/>
      <c r="I328"/>
      <c r="J328"/>
      <c r="K328"/>
      <c r="L328"/>
      <c r="M328"/>
    </row>
    <row r="329" spans="1:13" s="1422" customFormat="1" x14ac:dyDescent="0.25">
      <c r="A329" s="1401" t="s">
        <v>4678</v>
      </c>
      <c r="B329" s="1402" t="str">
        <f>_xlfn.XLOOKUP(A329,Jul_Inputs_Calc!P:P,Jul_Inputs_Calc!D:D)</f>
        <v>For each accident and emergency service as a triage Category 4 patient</v>
      </c>
      <c r="C329" s="1402">
        <f>_xlfn.XLOOKUP(A329,Jul_Inputs_Calc!P:P,Jul_Inputs_Calc!F:F)</f>
        <v>90007296</v>
      </c>
      <c r="D329" s="1403">
        <f>Jul_Inputs_Calc!$H$3</f>
        <v>45474</v>
      </c>
      <c r="E329" s="1404">
        <f>_xlfn.XLOOKUP(A329,Jul_Inputs_Calc!P:P,Jul_Inputs_Calc!O:O)</f>
        <v>603.30000000000007</v>
      </c>
      <c r="F329" s="1403">
        <f>Jul_Inputs_Calc!$H$4</f>
        <v>45838</v>
      </c>
      <c r="G329" s="1525" t="e">
        <f>MATCH(C329*1,[5]Master!$F:$F,0)</f>
        <v>#N/A</v>
      </c>
      <c r="H329"/>
      <c r="I329"/>
      <c r="J329"/>
      <c r="K329"/>
      <c r="L329"/>
      <c r="M329"/>
    </row>
    <row r="330" spans="1:13" s="1422" customFormat="1" x14ac:dyDescent="0.25">
      <c r="A330" s="1401" t="s">
        <v>4679</v>
      </c>
      <c r="B330" s="1402" t="str">
        <f>_xlfn.XLOOKUP(A330,Jul_Inputs_Calc!P:P,Jul_Inputs_Calc!D:D)</f>
        <v>For each accident and emergency service as a triage Category 5 patient</v>
      </c>
      <c r="C330" s="1402">
        <f>_xlfn.XLOOKUP(A330,Jul_Inputs_Calc!P:P,Jul_Inputs_Calc!F:F)</f>
        <v>90006436</v>
      </c>
      <c r="D330" s="1403">
        <f>Jul_Inputs_Calc!$H$3</f>
        <v>45474</v>
      </c>
      <c r="E330" s="1404">
        <f>_xlfn.XLOOKUP(A330,Jul_Inputs_Calc!P:P,Jul_Inputs_Calc!O:O)</f>
        <v>383.75</v>
      </c>
      <c r="F330" s="1403">
        <f>Jul_Inputs_Calc!$H$4</f>
        <v>45838</v>
      </c>
      <c r="G330" s="1525" t="e">
        <f>MATCH(C330*1,[5]Master!$F:$F,0)</f>
        <v>#N/A</v>
      </c>
      <c r="H330"/>
      <c r="I330"/>
      <c r="J330"/>
      <c r="K330"/>
      <c r="L330"/>
      <c r="M330"/>
    </row>
    <row r="331" spans="1:13" s="1422" customFormat="1" x14ac:dyDescent="0.25">
      <c r="A331" s="1401" t="s">
        <v>4683</v>
      </c>
      <c r="B331" s="1402" t="str">
        <f>_xlfn.XLOOKUP(A331,Jul_Inputs_Calc!P:P,Jul_Inputs_Calc!D:D)</f>
        <v>Non-admitted consultation occasion of service (inc. face to face and telehealth service provision)</v>
      </c>
      <c r="C331" s="1402">
        <f>_xlfn.XLOOKUP(A331,Jul_Inputs_Calc!P:P,Jul_Inputs_Calc!F:F)</f>
        <v>90007297</v>
      </c>
      <c r="D331" s="1403">
        <f>Jul_Inputs_Calc!$H$3</f>
        <v>45474</v>
      </c>
      <c r="E331" s="1404">
        <f>_xlfn.XLOOKUP(A331,Jul_Inputs_Calc!P:P,Jul_Inputs_Calc!O:O)</f>
        <v>416.3</v>
      </c>
      <c r="F331" s="1403">
        <f>Jul_Inputs_Calc!$H$4</f>
        <v>45838</v>
      </c>
      <c r="G331" s="1525" t="e">
        <f>MATCH(C331*1,[5]Master!$F:$F,0)</f>
        <v>#N/A</v>
      </c>
      <c r="H331"/>
      <c r="I331"/>
      <c r="J331"/>
      <c r="K331"/>
      <c r="L331"/>
      <c r="M331"/>
    </row>
    <row r="332" spans="1:13" s="1422" customFormat="1" x14ac:dyDescent="0.25">
      <c r="A332" s="1401" t="s">
        <v>4689</v>
      </c>
      <c r="B332" s="1402" t="str">
        <f>_xlfn.XLOOKUP(A332,Jul_Inputs_Calc!P:P,Jul_Inputs_Calc!D:D)</f>
        <v>For each accident and emergency service as a triage Category 1 patient</v>
      </c>
      <c r="C332" s="1402">
        <f>_xlfn.XLOOKUP(A332,Jul_Inputs_Calc!P:P,Jul_Inputs_Calc!F:F)</f>
        <v>90006006</v>
      </c>
      <c r="D332" s="1403">
        <f>Jul_Inputs_Calc!$H$3</f>
        <v>45474</v>
      </c>
      <c r="E332" s="1404">
        <f>_xlfn.XLOOKUP(A332,Jul_Inputs_Calc!P:P,Jul_Inputs_Calc!O:O)</f>
        <v>1485.8000000000002</v>
      </c>
      <c r="F332" s="1403">
        <f>Jul_Inputs_Calc!$H$4</f>
        <v>45838</v>
      </c>
      <c r="G332" s="1525" t="e">
        <f>MATCH(C332*1,[5]Master!$F:$F,0)</f>
        <v>#N/A</v>
      </c>
      <c r="H332"/>
      <c r="I332"/>
      <c r="J332"/>
      <c r="K332"/>
      <c r="L332"/>
      <c r="M332"/>
    </row>
    <row r="333" spans="1:13" s="1422" customFormat="1" x14ac:dyDescent="0.25">
      <c r="A333" s="1401" t="s">
        <v>4690</v>
      </c>
      <c r="B333" s="1402" t="str">
        <f>_xlfn.XLOOKUP(A333,Jul_Inputs_Calc!P:P,Jul_Inputs_Calc!D:D)</f>
        <v>For each accident and emergency service as a triage Category 2 patient</v>
      </c>
      <c r="C333" s="1402">
        <f>_xlfn.XLOOKUP(A333,Jul_Inputs_Calc!P:P,Jul_Inputs_Calc!F:F)</f>
        <v>90007298</v>
      </c>
      <c r="D333" s="1403">
        <f>Jul_Inputs_Calc!$H$3</f>
        <v>45474</v>
      </c>
      <c r="E333" s="1404">
        <f>_xlfn.XLOOKUP(A333,Jul_Inputs_Calc!P:P,Jul_Inputs_Calc!O:O)</f>
        <v>1251.8500000000001</v>
      </c>
      <c r="F333" s="1403">
        <f>Jul_Inputs_Calc!$H$4</f>
        <v>45838</v>
      </c>
      <c r="G333" s="1525" t="e">
        <f>MATCH(C333*1,[5]Master!$F:$F,0)</f>
        <v>#N/A</v>
      </c>
      <c r="H333"/>
      <c r="I333"/>
      <c r="J333"/>
      <c r="K333"/>
      <c r="L333"/>
      <c r="M333"/>
    </row>
    <row r="334" spans="1:13" s="1422" customFormat="1" x14ac:dyDescent="0.25">
      <c r="A334" s="1401" t="s">
        <v>4691</v>
      </c>
      <c r="B334" s="1402" t="str">
        <f>_xlfn.XLOOKUP(A334,Jul_Inputs_Calc!P:P,Jul_Inputs_Calc!D:D)</f>
        <v>For each accident and emergency service as a triage Category 3 patient</v>
      </c>
      <c r="C334" s="1402">
        <f>_xlfn.XLOOKUP(A334,Jul_Inputs_Calc!P:P,Jul_Inputs_Calc!F:F)</f>
        <v>90006437</v>
      </c>
      <c r="D334" s="1403">
        <f>Jul_Inputs_Calc!$H$3</f>
        <v>45474</v>
      </c>
      <c r="E334" s="1404">
        <f>_xlfn.XLOOKUP(A334,Jul_Inputs_Calc!P:P,Jul_Inputs_Calc!O:O)</f>
        <v>940.65000000000009</v>
      </c>
      <c r="F334" s="1403">
        <f>Jul_Inputs_Calc!$H$4</f>
        <v>45838</v>
      </c>
      <c r="G334" s="1525" t="e">
        <f>MATCH(C334*1,[5]Master!$F:$F,0)</f>
        <v>#N/A</v>
      </c>
      <c r="H334"/>
      <c r="I334"/>
      <c r="J334"/>
      <c r="K334"/>
      <c r="L334"/>
      <c r="M334"/>
    </row>
    <row r="335" spans="1:13" s="1422" customFormat="1" x14ac:dyDescent="0.25">
      <c r="A335" s="1401" t="s">
        <v>4692</v>
      </c>
      <c r="B335" s="1402" t="str">
        <f>_xlfn.XLOOKUP(A335,Jul_Inputs_Calc!P:P,Jul_Inputs_Calc!D:D)</f>
        <v>For each accident and emergency service as a triage Category 4 patient</v>
      </c>
      <c r="C335" s="1402">
        <f>_xlfn.XLOOKUP(A335,Jul_Inputs_Calc!P:P,Jul_Inputs_Calc!F:F)</f>
        <v>90007299</v>
      </c>
      <c r="D335" s="1403">
        <f>Jul_Inputs_Calc!$H$3</f>
        <v>45474</v>
      </c>
      <c r="E335" s="1404">
        <f>_xlfn.XLOOKUP(A335,Jul_Inputs_Calc!P:P,Jul_Inputs_Calc!O:O)</f>
        <v>603.30000000000007</v>
      </c>
      <c r="F335" s="1403">
        <f>Jul_Inputs_Calc!$H$4</f>
        <v>45838</v>
      </c>
      <c r="G335" s="1525" t="e">
        <f>MATCH(C335*1,[5]Master!$F:$F,0)</f>
        <v>#N/A</v>
      </c>
      <c r="H335"/>
      <c r="I335"/>
      <c r="J335"/>
      <c r="K335"/>
      <c r="L335"/>
      <c r="M335"/>
    </row>
    <row r="336" spans="1:13" s="1422" customFormat="1" x14ac:dyDescent="0.25">
      <c r="A336" s="1401" t="s">
        <v>4693</v>
      </c>
      <c r="B336" s="1402" t="str">
        <f>_xlfn.XLOOKUP(A336,Jul_Inputs_Calc!P:P,Jul_Inputs_Calc!D:D)</f>
        <v>For each accident and emergency service as a triage Category 5 patient</v>
      </c>
      <c r="C336" s="1402">
        <f>_xlfn.XLOOKUP(A336,Jul_Inputs_Calc!P:P,Jul_Inputs_Calc!F:F)</f>
        <v>90005791</v>
      </c>
      <c r="D336" s="1403">
        <f>Jul_Inputs_Calc!$H$3</f>
        <v>45474</v>
      </c>
      <c r="E336" s="1404">
        <f>_xlfn.XLOOKUP(A336,Jul_Inputs_Calc!P:P,Jul_Inputs_Calc!O:O)</f>
        <v>383.75</v>
      </c>
      <c r="F336" s="1403">
        <f>Jul_Inputs_Calc!$H$4</f>
        <v>45838</v>
      </c>
      <c r="G336" s="1525" t="e">
        <f>MATCH(C336*1,[5]Master!$F:$F,0)</f>
        <v>#N/A</v>
      </c>
      <c r="H336"/>
      <c r="I336"/>
      <c r="J336"/>
      <c r="K336"/>
      <c r="L336"/>
      <c r="M336"/>
    </row>
    <row r="337" spans="1:13" s="1422" customFormat="1" x14ac:dyDescent="0.25">
      <c r="A337" s="1401" t="s">
        <v>4697</v>
      </c>
      <c r="B337" s="1402" t="str">
        <f>_xlfn.XLOOKUP(A337,Jul_Inputs_Calc!P:P,Jul_Inputs_Calc!D:D)</f>
        <v>Non-admitted consultation occasion of service (inc. face to face and telehealth service provision)</v>
      </c>
      <c r="C337" s="1402">
        <f>_xlfn.XLOOKUP(A337,Jul_Inputs_Calc!P:P,Jul_Inputs_Calc!F:F)</f>
        <v>90007300</v>
      </c>
      <c r="D337" s="1403">
        <f>Jul_Inputs_Calc!$H$3</f>
        <v>45474</v>
      </c>
      <c r="E337" s="1404">
        <f>_xlfn.XLOOKUP(A337,Jul_Inputs_Calc!P:P,Jul_Inputs_Calc!O:O)</f>
        <v>416.3</v>
      </c>
      <c r="F337" s="1403">
        <f>Jul_Inputs_Calc!$H$4</f>
        <v>45838</v>
      </c>
      <c r="G337" s="1525" t="e">
        <f>MATCH(C337*1,[5]Master!$F:$F,0)</f>
        <v>#N/A</v>
      </c>
      <c r="H337"/>
      <c r="I337"/>
      <c r="J337"/>
      <c r="K337"/>
      <c r="L337"/>
      <c r="M337"/>
    </row>
    <row r="338" spans="1:13" s="1422" customFormat="1" x14ac:dyDescent="0.25">
      <c r="A338" s="1401" t="s">
        <v>4703</v>
      </c>
      <c r="B338" s="1402" t="str">
        <f>_xlfn.XLOOKUP(A338,Jul_Inputs_Calc!P:P,Jul_Inputs_Calc!D:D)</f>
        <v>For each accident and emergency service as a triage Category 1 patient</v>
      </c>
      <c r="C338" s="1402">
        <f>_xlfn.XLOOKUP(A338,Jul_Inputs_Calc!P:P,Jul_Inputs_Calc!F:F)</f>
        <v>90006438</v>
      </c>
      <c r="D338" s="1403">
        <f>Jul_Inputs_Calc!$H$3</f>
        <v>45474</v>
      </c>
      <c r="E338" s="1404">
        <f>_xlfn.XLOOKUP(A338,Jul_Inputs_Calc!P:P,Jul_Inputs_Calc!O:O)</f>
        <v>1485.8000000000002</v>
      </c>
      <c r="F338" s="1403">
        <f>Jul_Inputs_Calc!$H$4</f>
        <v>45838</v>
      </c>
      <c r="G338" s="1525" t="e">
        <f>MATCH(C338*1,[5]Master!$F:$F,0)</f>
        <v>#N/A</v>
      </c>
      <c r="H338"/>
      <c r="I338"/>
      <c r="J338"/>
      <c r="K338"/>
      <c r="L338"/>
      <c r="M338"/>
    </row>
    <row r="339" spans="1:13" s="1422" customFormat="1" x14ac:dyDescent="0.25">
      <c r="A339" s="1401" t="s">
        <v>4704</v>
      </c>
      <c r="B339" s="1402" t="str">
        <f>_xlfn.XLOOKUP(A339,Jul_Inputs_Calc!P:P,Jul_Inputs_Calc!D:D)</f>
        <v>For each accident and emergency service as a triage Category 2 patient</v>
      </c>
      <c r="C339" s="1402">
        <f>_xlfn.XLOOKUP(A339,Jul_Inputs_Calc!P:P,Jul_Inputs_Calc!F:F)</f>
        <v>90007301</v>
      </c>
      <c r="D339" s="1403">
        <f>Jul_Inputs_Calc!$H$3</f>
        <v>45474</v>
      </c>
      <c r="E339" s="1404">
        <f>_xlfn.XLOOKUP(A339,Jul_Inputs_Calc!P:P,Jul_Inputs_Calc!O:O)</f>
        <v>1251.8500000000001</v>
      </c>
      <c r="F339" s="1403">
        <f>Jul_Inputs_Calc!$H$4</f>
        <v>45838</v>
      </c>
      <c r="G339" s="1525" t="e">
        <f>MATCH(C339*1,[5]Master!$F:$F,0)</f>
        <v>#N/A</v>
      </c>
      <c r="H339"/>
      <c r="I339"/>
      <c r="J339"/>
      <c r="K339"/>
      <c r="L339"/>
      <c r="M339"/>
    </row>
    <row r="340" spans="1:13" s="1422" customFormat="1" x14ac:dyDescent="0.25">
      <c r="A340" s="1401" t="s">
        <v>4705</v>
      </c>
      <c r="B340" s="1402" t="str">
        <f>_xlfn.XLOOKUP(A340,Jul_Inputs_Calc!P:P,Jul_Inputs_Calc!D:D)</f>
        <v>For each accident and emergency service as a triage Category 3 patient</v>
      </c>
      <c r="C340" s="1402">
        <f>_xlfn.XLOOKUP(A340,Jul_Inputs_Calc!P:P,Jul_Inputs_Calc!F:F)</f>
        <v>90006007</v>
      </c>
      <c r="D340" s="1403">
        <f>Jul_Inputs_Calc!$H$3</f>
        <v>45474</v>
      </c>
      <c r="E340" s="1404">
        <f>_xlfn.XLOOKUP(A340,Jul_Inputs_Calc!P:P,Jul_Inputs_Calc!O:O)</f>
        <v>940.65000000000009</v>
      </c>
      <c r="F340" s="1403">
        <f>Jul_Inputs_Calc!$H$4</f>
        <v>45838</v>
      </c>
      <c r="G340" s="1525" t="e">
        <f>MATCH(C340*1,[5]Master!$F:$F,0)</f>
        <v>#N/A</v>
      </c>
      <c r="H340"/>
      <c r="I340"/>
      <c r="J340"/>
      <c r="K340"/>
      <c r="L340"/>
      <c r="M340"/>
    </row>
    <row r="341" spans="1:13" s="1422" customFormat="1" x14ac:dyDescent="0.25">
      <c r="A341" s="1401" t="s">
        <v>4706</v>
      </c>
      <c r="B341" s="1402" t="str">
        <f>_xlfn.XLOOKUP(A341,Jul_Inputs_Calc!P:P,Jul_Inputs_Calc!D:D)</f>
        <v>For each accident and emergency service as a triage Category 4 patient</v>
      </c>
      <c r="C341" s="1402">
        <f>_xlfn.XLOOKUP(A341,Jul_Inputs_Calc!P:P,Jul_Inputs_Calc!F:F)</f>
        <v>90007302</v>
      </c>
      <c r="D341" s="1403">
        <f>Jul_Inputs_Calc!$H$3</f>
        <v>45474</v>
      </c>
      <c r="E341" s="1404">
        <f>_xlfn.XLOOKUP(A341,Jul_Inputs_Calc!P:P,Jul_Inputs_Calc!O:O)</f>
        <v>603.30000000000007</v>
      </c>
      <c r="F341" s="1403">
        <f>Jul_Inputs_Calc!$H$4</f>
        <v>45838</v>
      </c>
      <c r="G341" s="1525" t="e">
        <f>MATCH(C341*1,[5]Master!$F:$F,0)</f>
        <v>#N/A</v>
      </c>
      <c r="H341"/>
      <c r="I341"/>
      <c r="J341"/>
      <c r="K341"/>
      <c r="L341"/>
      <c r="M341"/>
    </row>
    <row r="342" spans="1:13" s="1422" customFormat="1" x14ac:dyDescent="0.25">
      <c r="A342" s="1401" t="s">
        <v>4707</v>
      </c>
      <c r="B342" s="1402" t="str">
        <f>_xlfn.XLOOKUP(A342,Jul_Inputs_Calc!P:P,Jul_Inputs_Calc!D:D)</f>
        <v>For each accident and emergency service as a triage Category 5 patient</v>
      </c>
      <c r="C342" s="1402">
        <f>_xlfn.XLOOKUP(A342,Jul_Inputs_Calc!P:P,Jul_Inputs_Calc!F:F)</f>
        <v>90006439</v>
      </c>
      <c r="D342" s="1403">
        <f>Jul_Inputs_Calc!$H$3</f>
        <v>45474</v>
      </c>
      <c r="E342" s="1404">
        <f>_xlfn.XLOOKUP(A342,Jul_Inputs_Calc!P:P,Jul_Inputs_Calc!O:O)</f>
        <v>383.75</v>
      </c>
      <c r="F342" s="1403">
        <f>Jul_Inputs_Calc!$H$4</f>
        <v>45838</v>
      </c>
      <c r="G342" s="1525" t="e">
        <f>MATCH(C342*1,[5]Master!$F:$F,0)</f>
        <v>#N/A</v>
      </c>
      <c r="H342"/>
      <c r="I342"/>
      <c r="J342"/>
      <c r="K342"/>
      <c r="L342"/>
      <c r="M342"/>
    </row>
    <row r="343" spans="1:13" s="1422" customFormat="1" x14ac:dyDescent="0.25">
      <c r="A343" s="1401" t="s">
        <v>4711</v>
      </c>
      <c r="B343" s="1402" t="str">
        <f>_xlfn.XLOOKUP(A343,Jul_Inputs_Calc!P:P,Jul_Inputs_Calc!D:D)</f>
        <v>Non-admitted consultation occasion of service  (inc. face to face and telehealth service provision)</v>
      </c>
      <c r="C343" s="1402">
        <f>_xlfn.XLOOKUP(A343,Jul_Inputs_Calc!P:P,Jul_Inputs_Calc!F:F)</f>
        <v>90007303</v>
      </c>
      <c r="D343" s="1403">
        <f>Jul_Inputs_Calc!$H$3</f>
        <v>45474</v>
      </c>
      <c r="E343" s="1404">
        <f>_xlfn.XLOOKUP(A343,Jul_Inputs_Calc!P:P,Jul_Inputs_Calc!O:O)</f>
        <v>416.3</v>
      </c>
      <c r="F343" s="1403">
        <f>Jul_Inputs_Calc!$H$4</f>
        <v>45838</v>
      </c>
      <c r="G343" s="1525" t="e">
        <f>MATCH(C343*1,[5]Master!$F:$F,0)</f>
        <v>#N/A</v>
      </c>
      <c r="H343"/>
      <c r="I343"/>
      <c r="J343"/>
      <c r="K343"/>
      <c r="L343"/>
      <c r="M343"/>
    </row>
    <row r="344" spans="1:13" s="1422" customFormat="1" x14ac:dyDescent="0.25">
      <c r="A344" s="1401" t="s">
        <v>4755</v>
      </c>
      <c r="B344" s="1402" t="str">
        <f>_xlfn.XLOOKUP(A344,Jul_Inputs_Calc!P:P,Jul_Inputs_Calc!D:D)</f>
        <v xml:space="preserve">Gen Private Ineligible </v>
      </c>
      <c r="C344" s="1402">
        <f>_xlfn.XLOOKUP(A344,Jul_Inputs_Calc!P:P,Jul_Inputs_Calc!F:F)</f>
        <v>90007150</v>
      </c>
      <c r="D344" s="1403">
        <f>Jul_Inputs_Calc!$H$3</f>
        <v>45474</v>
      </c>
      <c r="E344" s="1404">
        <f>_xlfn.XLOOKUP(A344,Jul_Inputs_Calc!P:P,Jul_Inputs_Calc!O:O)</f>
        <v>2510.5500000000002</v>
      </c>
      <c r="F344" s="1403">
        <f>Jul_Inputs_Calc!$H$4</f>
        <v>45838</v>
      </c>
      <c r="G344" s="1525" t="e">
        <f>MATCH(C344*1,[5]Master!$F:$F,0)</f>
        <v>#N/A</v>
      </c>
      <c r="H344"/>
      <c r="I344"/>
      <c r="J344"/>
      <c r="K344"/>
      <c r="L344"/>
      <c r="M344"/>
    </row>
    <row r="345" spans="1:13" s="1422" customFormat="1" x14ac:dyDescent="0.25">
      <c r="A345" s="1401" t="s">
        <v>4756</v>
      </c>
      <c r="B345" s="1402" t="str">
        <f>_xlfn.XLOOKUP(A345,Jul_Inputs_Calc!P:P,Jul_Inputs_Calc!D:D)</f>
        <v>Gen Private Ineligible - SD</v>
      </c>
      <c r="C345" s="1402">
        <f>_xlfn.XLOOKUP(A345,Jul_Inputs_Calc!P:P,Jul_Inputs_Calc!F:F)</f>
        <v>90006363</v>
      </c>
      <c r="D345" s="1403">
        <f>Jul_Inputs_Calc!$H$3</f>
        <v>45474</v>
      </c>
      <c r="E345" s="1404">
        <f>_xlfn.XLOOKUP(A345,Jul_Inputs_Calc!P:P,Jul_Inputs_Calc!O:O)</f>
        <v>2121.5500000000002</v>
      </c>
      <c r="F345" s="1403">
        <f>Jul_Inputs_Calc!$H$4</f>
        <v>45838</v>
      </c>
      <c r="G345" s="1525" t="e">
        <f>MATCH(C345*1,[5]Master!$F:$F,0)</f>
        <v>#N/A</v>
      </c>
      <c r="H345"/>
      <c r="I345"/>
      <c r="J345"/>
      <c r="K345"/>
      <c r="L345"/>
      <c r="M345"/>
    </row>
    <row r="346" spans="1:13" s="1422" customFormat="1" x14ac:dyDescent="0.25">
      <c r="A346" s="1401" t="s">
        <v>4757</v>
      </c>
      <c r="B346" s="1402" t="str">
        <f>_xlfn.XLOOKUP(A346,Jul_Inputs_Calc!P:P,Jul_Inputs_Calc!D:D)</f>
        <v>Gen Private Ineligible Burns</v>
      </c>
      <c r="C346" s="1402">
        <f>_xlfn.XLOOKUP(A346,Jul_Inputs_Calc!P:P,Jul_Inputs_Calc!F:F)</f>
        <v>90007151</v>
      </c>
      <c r="D346" s="1403">
        <f>Jul_Inputs_Calc!$H$3</f>
        <v>45474</v>
      </c>
      <c r="E346" s="1404">
        <f>_xlfn.XLOOKUP(A346,Jul_Inputs_Calc!P:P,Jul_Inputs_Calc!O:O)</f>
        <v>4339.55</v>
      </c>
      <c r="F346" s="1403">
        <f>Jul_Inputs_Calc!$H$4</f>
        <v>45838</v>
      </c>
      <c r="G346" s="1525" t="e">
        <f>MATCH(C346*1,[5]Master!$F:$F,0)</f>
        <v>#N/A</v>
      </c>
      <c r="H346"/>
      <c r="I346"/>
      <c r="J346"/>
      <c r="K346"/>
      <c r="L346"/>
      <c r="M346"/>
    </row>
    <row r="347" spans="1:13" s="1422" customFormat="1" x14ac:dyDescent="0.25">
      <c r="A347" s="1401" t="s">
        <v>4758</v>
      </c>
      <c r="B347" s="1402" t="str">
        <f>_xlfn.XLOOKUP(A347,Jul_Inputs_Calc!P:P,Jul_Inputs_Calc!D:D)</f>
        <v>Gen Private Ineligible Burns SD</v>
      </c>
      <c r="C347" s="1402">
        <f>_xlfn.XLOOKUP(A347,Jul_Inputs_Calc!P:P,Jul_Inputs_Calc!F:F)</f>
        <v>90005674</v>
      </c>
      <c r="D347" s="1403">
        <f>Jul_Inputs_Calc!$H$3</f>
        <v>45474</v>
      </c>
      <c r="E347" s="1404">
        <f>_xlfn.XLOOKUP(A347,Jul_Inputs_Calc!P:P,Jul_Inputs_Calc!O:O)</f>
        <v>3985.9</v>
      </c>
      <c r="F347" s="1403">
        <f>Jul_Inputs_Calc!$H$4</f>
        <v>45838</v>
      </c>
      <c r="G347" s="1525" t="e">
        <f>MATCH(C347*1,[5]Master!$F:$F,0)</f>
        <v>#N/A</v>
      </c>
      <c r="H347"/>
      <c r="I347"/>
      <c r="J347"/>
      <c r="K347"/>
      <c r="L347"/>
      <c r="M347"/>
    </row>
    <row r="348" spans="1:13" s="1422" customFormat="1" x14ac:dyDescent="0.25">
      <c r="A348" s="1401" t="s">
        <v>4759</v>
      </c>
      <c r="B348" s="1402" t="str">
        <f>_xlfn.XLOOKUP(A348,Jul_Inputs_Calc!P:P,Jul_Inputs_Calc!D:D)</f>
        <v>Gen Private Ineligible Renal Dialysis</v>
      </c>
      <c r="C348" s="1402">
        <f>_xlfn.XLOOKUP(A348,Jul_Inputs_Calc!P:P,Jul_Inputs_Calc!F:F)</f>
        <v>90007152</v>
      </c>
      <c r="D348" s="1403">
        <f>Jul_Inputs_Calc!$H$3</f>
        <v>45474</v>
      </c>
      <c r="E348" s="1404">
        <f>_xlfn.XLOOKUP(A348,Jul_Inputs_Calc!P:P,Jul_Inputs_Calc!O:O)</f>
        <v>1179.8</v>
      </c>
      <c r="F348" s="1403">
        <f>Jul_Inputs_Calc!$H$4</f>
        <v>45838</v>
      </c>
      <c r="G348" s="1525" t="e">
        <f>MATCH(C348*1,[5]Master!$F:$F,0)</f>
        <v>#N/A</v>
      </c>
      <c r="H348"/>
      <c r="I348"/>
      <c r="J348"/>
      <c r="K348"/>
      <c r="L348"/>
      <c r="M348"/>
    </row>
    <row r="349" spans="1:13" s="1422" customFormat="1" x14ac:dyDescent="0.25">
      <c r="A349" s="1401" t="s">
        <v>4760</v>
      </c>
      <c r="B349" s="1402" t="str">
        <f>_xlfn.XLOOKUP(A349,Jul_Inputs_Calc!P:P,Jul_Inputs_Calc!D:D)</f>
        <v>Gen Private Ineligible Renal Dialysis SD</v>
      </c>
      <c r="C349" s="1402">
        <f>_xlfn.XLOOKUP(A349,Jul_Inputs_Calc!P:P,Jul_Inputs_Calc!F:F)</f>
        <v>90006364</v>
      </c>
      <c r="D349" s="1403">
        <f>Jul_Inputs_Calc!$H$3</f>
        <v>45474</v>
      </c>
      <c r="E349" s="1404">
        <f>_xlfn.XLOOKUP(A349,Jul_Inputs_Calc!P:P,Jul_Inputs_Calc!O:O)</f>
        <v>1179.8</v>
      </c>
      <c r="F349" s="1403">
        <f>Jul_Inputs_Calc!$H$4</f>
        <v>45838</v>
      </c>
      <c r="G349" s="1525" t="e">
        <f>MATCH(C349*1,[5]Master!$F:$F,0)</f>
        <v>#N/A</v>
      </c>
      <c r="H349"/>
      <c r="I349"/>
      <c r="J349"/>
      <c r="K349"/>
      <c r="L349"/>
      <c r="M349"/>
    </row>
    <row r="350" spans="1:13" s="1422" customFormat="1" x14ac:dyDescent="0.25">
      <c r="A350" s="1401" t="s">
        <v>4761</v>
      </c>
      <c r="B350" s="1402" t="str">
        <f>_xlfn.XLOOKUP(A350,Jul_Inputs_Calc!P:P,Jul_Inputs_Calc!D:D)</f>
        <v>Gen Private Ineligible Special Care Nursery</v>
      </c>
      <c r="C350" s="1402">
        <f>_xlfn.XLOOKUP(A350,Jul_Inputs_Calc!P:P,Jul_Inputs_Calc!F:F)</f>
        <v>90007153</v>
      </c>
      <c r="D350" s="1403">
        <f>Jul_Inputs_Calc!$H$3</f>
        <v>45474</v>
      </c>
      <c r="E350" s="1404">
        <f>_xlfn.XLOOKUP(A350,Jul_Inputs_Calc!P:P,Jul_Inputs_Calc!O:O)</f>
        <v>4066.55</v>
      </c>
      <c r="F350" s="1403">
        <f>Jul_Inputs_Calc!$H$4</f>
        <v>45838</v>
      </c>
      <c r="G350" s="1525" t="e">
        <f>MATCH(C350*1,[5]Master!$F:$F,0)</f>
        <v>#N/A</v>
      </c>
      <c r="H350"/>
      <c r="I350"/>
      <c r="J350"/>
      <c r="K350"/>
      <c r="L350"/>
      <c r="M350"/>
    </row>
    <row r="351" spans="1:13" s="1422" customFormat="1" x14ac:dyDescent="0.25">
      <c r="A351" s="1401" t="s">
        <v>4762</v>
      </c>
      <c r="B351" s="1402" t="str">
        <f>_xlfn.XLOOKUP(A351,Jul_Inputs_Calc!P:P,Jul_Inputs_Calc!D:D)</f>
        <v>Gen Private Ineligible Special Care Nursery SD</v>
      </c>
      <c r="C351" s="1402">
        <f>_xlfn.XLOOKUP(A351,Jul_Inputs_Calc!P:P,Jul_Inputs_Calc!F:F)</f>
        <v>90005970</v>
      </c>
      <c r="D351" s="1403">
        <f>Jul_Inputs_Calc!$H$3</f>
        <v>45474</v>
      </c>
      <c r="E351" s="1404">
        <f>_xlfn.XLOOKUP(A351,Jul_Inputs_Calc!P:P,Jul_Inputs_Calc!O:O)</f>
        <v>3879.1000000000004</v>
      </c>
      <c r="F351" s="1403">
        <f>Jul_Inputs_Calc!$H$4</f>
        <v>45838</v>
      </c>
      <c r="G351" s="1525" t="e">
        <f>MATCH(C351*1,[5]Master!$F:$F,0)</f>
        <v>#N/A</v>
      </c>
      <c r="H351"/>
      <c r="I351"/>
      <c r="J351"/>
      <c r="K351"/>
      <c r="L351"/>
      <c r="M351"/>
    </row>
    <row r="352" spans="1:13" s="1422" customFormat="1" x14ac:dyDescent="0.25">
      <c r="A352" s="1401" t="s">
        <v>4763</v>
      </c>
      <c r="B352" s="1402" t="str">
        <f>_xlfn.XLOOKUP(A352,Jul_Inputs_Calc!P:P,Jul_Inputs_Calc!D:D)</f>
        <v>Gen Private Ineligible Qualified Special Care Nursery</v>
      </c>
      <c r="C352" s="1402">
        <f>_xlfn.XLOOKUP(A352,Jul_Inputs_Calc!P:P,Jul_Inputs_Calc!F:F)</f>
        <v>90007154</v>
      </c>
      <c r="D352" s="1403">
        <f>Jul_Inputs_Calc!$H$3</f>
        <v>45474</v>
      </c>
      <c r="E352" s="1404">
        <f>_xlfn.XLOOKUP(A352,Jul_Inputs_Calc!P:P,Jul_Inputs_Calc!O:O)</f>
        <v>4066.55</v>
      </c>
      <c r="F352" s="1403">
        <f>Jul_Inputs_Calc!$H$4</f>
        <v>45838</v>
      </c>
      <c r="G352" s="1525" t="e">
        <f>MATCH(C352*1,[5]Master!$F:$F,0)</f>
        <v>#N/A</v>
      </c>
      <c r="H352"/>
      <c r="I352"/>
      <c r="J352"/>
      <c r="K352"/>
      <c r="L352"/>
      <c r="M352"/>
    </row>
    <row r="353" spans="1:13" s="1422" customFormat="1" x14ac:dyDescent="0.25">
      <c r="A353" s="1401" t="s">
        <v>4764</v>
      </c>
      <c r="B353" s="1402" t="str">
        <f>_xlfn.XLOOKUP(A353,Jul_Inputs_Calc!P:P,Jul_Inputs_Calc!D:D)</f>
        <v>Gen Private Ineligible Qualified Special Care Nursery SD</v>
      </c>
      <c r="C353" s="1402">
        <f>_xlfn.XLOOKUP(A353,Jul_Inputs_Calc!P:P,Jul_Inputs_Calc!F:F)</f>
        <v>90006365</v>
      </c>
      <c r="D353" s="1403">
        <f>Jul_Inputs_Calc!$H$3</f>
        <v>45474</v>
      </c>
      <c r="E353" s="1404">
        <f>_xlfn.XLOOKUP(A353,Jul_Inputs_Calc!P:P,Jul_Inputs_Calc!O:O)</f>
        <v>3879.1000000000004</v>
      </c>
      <c r="F353" s="1403">
        <f>Jul_Inputs_Calc!$H$4</f>
        <v>45838</v>
      </c>
      <c r="G353" s="1525" t="e">
        <f>MATCH(C353*1,[5]Master!$F:$F,0)</f>
        <v>#N/A</v>
      </c>
      <c r="H353"/>
      <c r="I353"/>
      <c r="J353"/>
      <c r="K353"/>
      <c r="L353"/>
      <c r="M353"/>
    </row>
    <row r="354" spans="1:13" s="1422" customFormat="1" x14ac:dyDescent="0.25">
      <c r="A354" s="1401" t="s">
        <v>4766</v>
      </c>
      <c r="B354" s="1402" t="str">
        <f>_xlfn.XLOOKUP(A354,Jul_Inputs_Calc!P:P,Jul_Inputs_Calc!D:D)</f>
        <v>Gen Shared Ineligible</v>
      </c>
      <c r="C354" s="1402">
        <f>_xlfn.XLOOKUP(A354,Jul_Inputs_Calc!P:P,Jul_Inputs_Calc!F:F)</f>
        <v>90007155</v>
      </c>
      <c r="D354" s="1403">
        <f>Jul_Inputs_Calc!$H$3</f>
        <v>45474</v>
      </c>
      <c r="E354" s="1404">
        <f>_xlfn.XLOOKUP(A354,Jul_Inputs_Calc!P:P,Jul_Inputs_Calc!O:O)</f>
        <v>2510.5500000000002</v>
      </c>
      <c r="F354" s="1403">
        <f>Jul_Inputs_Calc!$H$4</f>
        <v>45838</v>
      </c>
      <c r="G354" s="1525" t="e">
        <f>MATCH(C354*1,[5]Master!$F:$F,0)</f>
        <v>#N/A</v>
      </c>
      <c r="H354"/>
      <c r="I354"/>
      <c r="J354"/>
      <c r="K354"/>
      <c r="L354"/>
      <c r="M354"/>
    </row>
    <row r="355" spans="1:13" s="1422" customFormat="1" x14ac:dyDescent="0.25">
      <c r="A355" s="1401" t="s">
        <v>4767</v>
      </c>
      <c r="B355" s="1402" t="str">
        <f>_xlfn.XLOOKUP(A355,Jul_Inputs_Calc!P:P,Jul_Inputs_Calc!D:D)</f>
        <v>Gen Shared Ineligible - SD</v>
      </c>
      <c r="C355" s="1402">
        <f>_xlfn.XLOOKUP(A355,Jul_Inputs_Calc!P:P,Jul_Inputs_Calc!F:F)</f>
        <v>90005773</v>
      </c>
      <c r="D355" s="1403">
        <f>Jul_Inputs_Calc!$H$3</f>
        <v>45474</v>
      </c>
      <c r="E355" s="1404">
        <f>_xlfn.XLOOKUP(A355,Jul_Inputs_Calc!P:P,Jul_Inputs_Calc!O:O)</f>
        <v>2121.5500000000002</v>
      </c>
      <c r="F355" s="1403">
        <f>Jul_Inputs_Calc!$H$4</f>
        <v>45838</v>
      </c>
      <c r="G355" s="1525" t="e">
        <f>MATCH(C355*1,[5]Master!$F:$F,0)</f>
        <v>#N/A</v>
      </c>
      <c r="H355"/>
      <c r="I355"/>
      <c r="J355"/>
      <c r="K355"/>
      <c r="L355"/>
      <c r="M355"/>
    </row>
    <row r="356" spans="1:13" s="1422" customFormat="1" x14ac:dyDescent="0.25">
      <c r="A356" s="1401" t="s">
        <v>4768</v>
      </c>
      <c r="B356" s="1402" t="str">
        <f>_xlfn.XLOOKUP(A356,Jul_Inputs_Calc!P:P,Jul_Inputs_Calc!D:D)</f>
        <v>Gen Shared Ineligible Burns</v>
      </c>
      <c r="C356" s="1402">
        <f>_xlfn.XLOOKUP(A356,Jul_Inputs_Calc!P:P,Jul_Inputs_Calc!F:F)</f>
        <v>90007156</v>
      </c>
      <c r="D356" s="1403">
        <f>Jul_Inputs_Calc!$H$3</f>
        <v>45474</v>
      </c>
      <c r="E356" s="1404">
        <f>_xlfn.XLOOKUP(A356,Jul_Inputs_Calc!P:P,Jul_Inputs_Calc!O:O)</f>
        <v>4339.55</v>
      </c>
      <c r="F356" s="1403">
        <f>Jul_Inputs_Calc!$H$4</f>
        <v>45838</v>
      </c>
      <c r="G356" s="1525" t="e">
        <f>MATCH(C356*1,[5]Master!$F:$F,0)</f>
        <v>#N/A</v>
      </c>
      <c r="H356"/>
      <c r="I356"/>
      <c r="J356"/>
      <c r="K356"/>
      <c r="L356"/>
      <c r="M356"/>
    </row>
    <row r="357" spans="1:13" s="1422" customFormat="1" x14ac:dyDescent="0.25">
      <c r="A357" s="1401" t="s">
        <v>4769</v>
      </c>
      <c r="B357" s="1402" t="str">
        <f>_xlfn.XLOOKUP(A357,Jul_Inputs_Calc!P:P,Jul_Inputs_Calc!D:D)</f>
        <v>Gen Shared Ineligible Burns SD</v>
      </c>
      <c r="C357" s="1402">
        <f>_xlfn.XLOOKUP(A357,Jul_Inputs_Calc!P:P,Jul_Inputs_Calc!F:F)</f>
        <v>90006366</v>
      </c>
      <c r="D357" s="1403">
        <f>Jul_Inputs_Calc!$H$3</f>
        <v>45474</v>
      </c>
      <c r="E357" s="1404">
        <f>_xlfn.XLOOKUP(A357,Jul_Inputs_Calc!P:P,Jul_Inputs_Calc!O:O)</f>
        <v>3985.9</v>
      </c>
      <c r="F357" s="1403">
        <f>Jul_Inputs_Calc!$H$4</f>
        <v>45838</v>
      </c>
      <c r="G357" s="1525" t="e">
        <f>MATCH(C357*1,[5]Master!$F:$F,0)</f>
        <v>#N/A</v>
      </c>
      <c r="H357"/>
      <c r="I357"/>
      <c r="J357"/>
      <c r="K357"/>
      <c r="L357"/>
      <c r="M357"/>
    </row>
    <row r="358" spans="1:13" s="1422" customFormat="1" x14ac:dyDescent="0.25">
      <c r="A358" s="1401" t="s">
        <v>4770</v>
      </c>
      <c r="B358" s="1402" t="str">
        <f>_xlfn.XLOOKUP(A358,Jul_Inputs_Calc!P:P,Jul_Inputs_Calc!D:D)</f>
        <v>Gen Shared Ineligible Renal Dialysis</v>
      </c>
      <c r="C358" s="1402">
        <f>_xlfn.XLOOKUP(A358,Jul_Inputs_Calc!P:P,Jul_Inputs_Calc!F:F)</f>
        <v>90007157</v>
      </c>
      <c r="D358" s="1403">
        <f>Jul_Inputs_Calc!$H$3</f>
        <v>45474</v>
      </c>
      <c r="E358" s="1404">
        <f>_xlfn.XLOOKUP(A358,Jul_Inputs_Calc!P:P,Jul_Inputs_Calc!O:O)</f>
        <v>1179.8</v>
      </c>
      <c r="F358" s="1403">
        <f>Jul_Inputs_Calc!$H$4</f>
        <v>45838</v>
      </c>
      <c r="G358" s="1525" t="e">
        <f>MATCH(C358*1,[5]Master!$F:$F,0)</f>
        <v>#N/A</v>
      </c>
      <c r="H358"/>
      <c r="I358"/>
      <c r="J358"/>
      <c r="K358"/>
      <c r="L358"/>
      <c r="M358"/>
    </row>
    <row r="359" spans="1:13" s="1422" customFormat="1" x14ac:dyDescent="0.25">
      <c r="A359" s="1401" t="s">
        <v>4771</v>
      </c>
      <c r="B359" s="1402" t="str">
        <f>_xlfn.XLOOKUP(A359,Jul_Inputs_Calc!P:P,Jul_Inputs_Calc!D:D)</f>
        <v>Gen Shared Ineligible Renal Dialysis SD</v>
      </c>
      <c r="C359" s="1402">
        <f>_xlfn.XLOOKUP(A359,Jul_Inputs_Calc!P:P,Jul_Inputs_Calc!F:F)</f>
        <v>90005971</v>
      </c>
      <c r="D359" s="1403">
        <f>Jul_Inputs_Calc!$H$3</f>
        <v>45474</v>
      </c>
      <c r="E359" s="1404">
        <f>_xlfn.XLOOKUP(A359,Jul_Inputs_Calc!P:P,Jul_Inputs_Calc!O:O)</f>
        <v>1179.8</v>
      </c>
      <c r="F359" s="1403">
        <f>Jul_Inputs_Calc!$H$4</f>
        <v>45838</v>
      </c>
      <c r="G359" s="1525" t="e">
        <f>MATCH(C359*1,[5]Master!$F:$F,0)</f>
        <v>#N/A</v>
      </c>
      <c r="H359"/>
      <c r="I359"/>
      <c r="J359"/>
      <c r="K359"/>
      <c r="L359"/>
      <c r="M359"/>
    </row>
    <row r="360" spans="1:13" s="1422" customFormat="1" x14ac:dyDescent="0.25">
      <c r="A360" s="1401" t="s">
        <v>4772</v>
      </c>
      <c r="B360" s="1402" t="str">
        <f>_xlfn.XLOOKUP(A360,Jul_Inputs_Calc!P:P,Jul_Inputs_Calc!D:D)</f>
        <v>Gen Shared Ineligible Coronary Care Unit</v>
      </c>
      <c r="C360" s="1402">
        <f>_xlfn.XLOOKUP(A360,Jul_Inputs_Calc!P:P,Jul_Inputs_Calc!F:F)</f>
        <v>90007158</v>
      </c>
      <c r="D360" s="1403">
        <f>Jul_Inputs_Calc!$H$3</f>
        <v>45474</v>
      </c>
      <c r="E360" s="1404">
        <f>_xlfn.XLOOKUP(A360,Jul_Inputs_Calc!P:P,Jul_Inputs_Calc!O:O)</f>
        <v>4228.6000000000004</v>
      </c>
      <c r="F360" s="1403">
        <f>Jul_Inputs_Calc!$H$4</f>
        <v>45838</v>
      </c>
      <c r="G360" s="1525" t="e">
        <f>MATCH(C360*1,[5]Master!$F:$F,0)</f>
        <v>#N/A</v>
      </c>
      <c r="H360"/>
      <c r="I360"/>
      <c r="J360"/>
      <c r="K360"/>
      <c r="L360"/>
      <c r="M360"/>
    </row>
    <row r="361" spans="1:13" s="1422" customFormat="1" x14ac:dyDescent="0.25">
      <c r="A361" s="1401" t="s">
        <v>4773</v>
      </c>
      <c r="B361" s="1402" t="str">
        <f>_xlfn.XLOOKUP(A361,Jul_Inputs_Calc!P:P,Jul_Inputs_Calc!D:D)</f>
        <v>Gen Shared Ineligible Coronary Care Unit - SD</v>
      </c>
      <c r="C361" s="1402">
        <f>_xlfn.XLOOKUP(A361,Jul_Inputs_Calc!P:P,Jul_Inputs_Calc!F:F)</f>
        <v>90006367</v>
      </c>
      <c r="D361" s="1403">
        <f>Jul_Inputs_Calc!$H$3</f>
        <v>45474</v>
      </c>
      <c r="E361" s="1404">
        <f>_xlfn.XLOOKUP(A361,Jul_Inputs_Calc!P:P,Jul_Inputs_Calc!O:O)</f>
        <v>3985.9</v>
      </c>
      <c r="F361" s="1403">
        <f>Jul_Inputs_Calc!$H$4</f>
        <v>45838</v>
      </c>
      <c r="G361" s="1525" t="e">
        <f>MATCH(C361*1,[5]Master!$F:$F,0)</f>
        <v>#N/A</v>
      </c>
      <c r="H361"/>
      <c r="I361"/>
      <c r="J361"/>
      <c r="K361"/>
      <c r="L361"/>
      <c r="M361"/>
    </row>
    <row r="362" spans="1:13" s="1422" customFormat="1" x14ac:dyDescent="0.25">
      <c r="A362" s="1401" t="s">
        <v>4774</v>
      </c>
      <c r="B362" s="1402" t="str">
        <f>_xlfn.XLOOKUP(A362,Jul_Inputs_Calc!P:P,Jul_Inputs_Calc!D:D)</f>
        <v>Gen Shared Ineligible Intensive Care Unit</v>
      </c>
      <c r="C362" s="1402">
        <f>_xlfn.XLOOKUP(A362,Jul_Inputs_Calc!P:P,Jul_Inputs_Calc!F:F)</f>
        <v>90007159</v>
      </c>
      <c r="D362" s="1403">
        <f>Jul_Inputs_Calc!$H$3</f>
        <v>45474</v>
      </c>
      <c r="E362" s="1404">
        <f>_xlfn.XLOOKUP(A362,Jul_Inputs_Calc!P:P,Jul_Inputs_Calc!O:O)</f>
        <v>6321.1</v>
      </c>
      <c r="F362" s="1403">
        <f>Jul_Inputs_Calc!$H$4</f>
        <v>45838</v>
      </c>
      <c r="G362" s="1525" t="e">
        <f>MATCH(C362*1,[5]Master!$F:$F,0)</f>
        <v>#N/A</v>
      </c>
      <c r="H362"/>
      <c r="I362"/>
      <c r="J362"/>
      <c r="K362"/>
      <c r="L362"/>
      <c r="M362"/>
    </row>
    <row r="363" spans="1:13" s="1422" customFormat="1" x14ac:dyDescent="0.25">
      <c r="A363" s="1401" t="s">
        <v>4775</v>
      </c>
      <c r="B363" s="1402" t="str">
        <f>_xlfn.XLOOKUP(A363,Jul_Inputs_Calc!P:P,Jul_Inputs_Calc!D:D)</f>
        <v>Gen Shared Ineligible Intensive Care Unit - SD</v>
      </c>
      <c r="C363" s="1402">
        <f>_xlfn.XLOOKUP(A363,Jul_Inputs_Calc!P:P,Jul_Inputs_Calc!F:F)</f>
        <v>90005625</v>
      </c>
      <c r="D363" s="1403">
        <f>Jul_Inputs_Calc!$H$3</f>
        <v>45474</v>
      </c>
      <c r="E363" s="1404">
        <f>_xlfn.XLOOKUP(A363,Jul_Inputs_Calc!P:P,Jul_Inputs_Calc!O:O)</f>
        <v>5885.75</v>
      </c>
      <c r="F363" s="1403">
        <f>Jul_Inputs_Calc!$H$4</f>
        <v>45838</v>
      </c>
      <c r="G363" s="1525" t="e">
        <f>MATCH(C363*1,[5]Master!$F:$F,0)</f>
        <v>#N/A</v>
      </c>
      <c r="H363"/>
      <c r="I363"/>
      <c r="J363"/>
      <c r="K363"/>
      <c r="L363"/>
      <c r="M363"/>
    </row>
    <row r="364" spans="1:13" s="1422" customFormat="1" x14ac:dyDescent="0.25">
      <c r="A364" s="1401" t="s">
        <v>4776</v>
      </c>
      <c r="B364" s="1402" t="str">
        <f>_xlfn.XLOOKUP(A364,Jul_Inputs_Calc!P:P,Jul_Inputs_Calc!D:D)</f>
        <v>Gen Shared Ineligible Rehabilitation</v>
      </c>
      <c r="C364" s="1402">
        <f>_xlfn.XLOOKUP(A364,Jul_Inputs_Calc!P:P,Jul_Inputs_Calc!F:F)</f>
        <v>90007160</v>
      </c>
      <c r="D364" s="1403">
        <f>Jul_Inputs_Calc!$H$3</f>
        <v>45474</v>
      </c>
      <c r="E364" s="1404">
        <f>_xlfn.XLOOKUP(A364,Jul_Inputs_Calc!P:P,Jul_Inputs_Calc!O:O)</f>
        <v>1319.15</v>
      </c>
      <c r="F364" s="1403">
        <f>Jul_Inputs_Calc!$H$4</f>
        <v>45838</v>
      </c>
      <c r="G364" s="1525" t="e">
        <f>MATCH(C364*1,[5]Master!$F:$F,0)</f>
        <v>#N/A</v>
      </c>
      <c r="H364"/>
      <c r="I364"/>
      <c r="J364"/>
      <c r="K364"/>
      <c r="L364"/>
      <c r="M364"/>
    </row>
    <row r="365" spans="1:13" s="1422" customFormat="1" x14ac:dyDescent="0.25">
      <c r="A365" s="1401" t="s">
        <v>4777</v>
      </c>
      <c r="B365" s="1402" t="str">
        <f>_xlfn.XLOOKUP(A365,Jul_Inputs_Calc!P:P,Jul_Inputs_Calc!D:D)</f>
        <v>Gen Shared Ineligible Rehabilitation - SD</v>
      </c>
      <c r="C365" s="1402">
        <f>_xlfn.XLOOKUP(A365,Jul_Inputs_Calc!P:P,Jul_Inputs_Calc!F:F)</f>
        <v>90006368</v>
      </c>
      <c r="D365" s="1403">
        <f>Jul_Inputs_Calc!$H$3</f>
        <v>45474</v>
      </c>
      <c r="E365" s="1404">
        <f>_xlfn.XLOOKUP(A365,Jul_Inputs_Calc!P:P,Jul_Inputs_Calc!O:O)</f>
        <v>1143.8500000000001</v>
      </c>
      <c r="F365" s="1403">
        <f>Jul_Inputs_Calc!$H$4</f>
        <v>45838</v>
      </c>
      <c r="G365" s="1525" t="e">
        <f>MATCH(C365*1,[5]Master!$F:$F,0)</f>
        <v>#N/A</v>
      </c>
      <c r="H365"/>
      <c r="I365"/>
      <c r="J365"/>
      <c r="K365"/>
      <c r="L365"/>
      <c r="M365"/>
    </row>
    <row r="366" spans="1:13" s="1422" customFormat="1" x14ac:dyDescent="0.25">
      <c r="A366" s="1401" t="s">
        <v>4778</v>
      </c>
      <c r="B366" s="1402" t="str">
        <f>_xlfn.XLOOKUP(A366,Jul_Inputs_Calc!P:P,Jul_Inputs_Calc!D:D)</f>
        <v>Gen Shared Ineligible Hospital in the Home</v>
      </c>
      <c r="C366" s="1402">
        <f>_xlfn.XLOOKUP(A366,Jul_Inputs_Calc!P:P,Jul_Inputs_Calc!F:F)</f>
        <v>90007161</v>
      </c>
      <c r="D366" s="1403">
        <f>Jul_Inputs_Calc!$H$3</f>
        <v>45474</v>
      </c>
      <c r="E366" s="1404">
        <f>_xlfn.XLOOKUP(A366,Jul_Inputs_Calc!P:P,Jul_Inputs_Calc!O:O)</f>
        <v>2133.75</v>
      </c>
      <c r="F366" s="1403">
        <f>Jul_Inputs_Calc!$H$4</f>
        <v>45838</v>
      </c>
      <c r="G366" s="1525" t="e">
        <f>MATCH(C366*1,[5]Master!$F:$F,0)</f>
        <v>#N/A</v>
      </c>
      <c r="H366"/>
      <c r="I366"/>
      <c r="J366"/>
      <c r="K366"/>
      <c r="L366"/>
      <c r="M366"/>
    </row>
    <row r="367" spans="1:13" s="1422" customFormat="1" x14ac:dyDescent="0.25">
      <c r="A367" s="1401" t="s">
        <v>4779</v>
      </c>
      <c r="B367" s="1402" t="str">
        <f>_xlfn.XLOOKUP(A367,Jul_Inputs_Calc!P:P,Jul_Inputs_Calc!D:D)</f>
        <v>Gen Shared Ineligible Hospital in the Home SD</v>
      </c>
      <c r="C367" s="1402">
        <f>_xlfn.XLOOKUP(A367,Jul_Inputs_Calc!P:P,Jul_Inputs_Calc!F:F)</f>
        <v>90005972</v>
      </c>
      <c r="D367" s="1403">
        <f>Jul_Inputs_Calc!$H$3</f>
        <v>45474</v>
      </c>
      <c r="E367" s="1404">
        <f>_xlfn.XLOOKUP(A367,Jul_Inputs_Calc!P:P,Jul_Inputs_Calc!O:O)</f>
        <v>2133.75</v>
      </c>
      <c r="F367" s="1403">
        <f>Jul_Inputs_Calc!$H$4</f>
        <v>45838</v>
      </c>
      <c r="G367" s="1525" t="e">
        <f>MATCH(C367*1,[5]Master!$F:$F,0)</f>
        <v>#N/A</v>
      </c>
      <c r="H367"/>
      <c r="I367"/>
      <c r="J367"/>
      <c r="K367"/>
      <c r="L367"/>
      <c r="M367"/>
    </row>
    <row r="368" spans="1:13" s="1422" customFormat="1" x14ac:dyDescent="0.25">
      <c r="A368" s="1401" t="s">
        <v>4780</v>
      </c>
      <c r="B368" s="1402" t="str">
        <f>_xlfn.XLOOKUP(A368,Jul_Inputs_Calc!P:P,Jul_Inputs_Calc!D:D)</f>
        <v>Gen Shared Ineligible Special Care Nursery</v>
      </c>
      <c r="C368" s="1402">
        <f>_xlfn.XLOOKUP(A368,Jul_Inputs_Calc!P:P,Jul_Inputs_Calc!F:F)</f>
        <v>90007162</v>
      </c>
      <c r="D368" s="1403">
        <f>Jul_Inputs_Calc!$H$3</f>
        <v>45474</v>
      </c>
      <c r="E368" s="1404">
        <f>_xlfn.XLOOKUP(A368,Jul_Inputs_Calc!P:P,Jul_Inputs_Calc!O:O)</f>
        <v>4066.55</v>
      </c>
      <c r="F368" s="1403">
        <f>Jul_Inputs_Calc!$H$4</f>
        <v>45838</v>
      </c>
      <c r="G368" s="1525" t="e">
        <f>MATCH(C368*1,[5]Master!$F:$F,0)</f>
        <v>#N/A</v>
      </c>
      <c r="H368"/>
      <c r="I368"/>
      <c r="J368"/>
      <c r="K368"/>
      <c r="L368"/>
      <c r="M368"/>
    </row>
    <row r="369" spans="1:13" s="1422" customFormat="1" x14ac:dyDescent="0.25">
      <c r="A369" s="1401" t="s">
        <v>4781</v>
      </c>
      <c r="B369" s="1402" t="str">
        <f>_xlfn.XLOOKUP(A369,Jul_Inputs_Calc!P:P,Jul_Inputs_Calc!D:D)</f>
        <v>Gen Shared Ineligible Special Care Nursery SD</v>
      </c>
      <c r="C369" s="1402">
        <f>_xlfn.XLOOKUP(A369,Jul_Inputs_Calc!P:P,Jul_Inputs_Calc!F:F)</f>
        <v>90006369</v>
      </c>
      <c r="D369" s="1403">
        <f>Jul_Inputs_Calc!$H$3</f>
        <v>45474</v>
      </c>
      <c r="E369" s="1404">
        <f>_xlfn.XLOOKUP(A369,Jul_Inputs_Calc!P:P,Jul_Inputs_Calc!O:O)</f>
        <v>3879.1000000000004</v>
      </c>
      <c r="F369" s="1403">
        <f>Jul_Inputs_Calc!$H$4</f>
        <v>45838</v>
      </c>
      <c r="G369" s="1525" t="e">
        <f>MATCH(C369*1,[5]Master!$F:$F,0)</f>
        <v>#N/A</v>
      </c>
      <c r="H369"/>
      <c r="I369"/>
      <c r="J369"/>
      <c r="K369"/>
      <c r="L369"/>
      <c r="M369"/>
    </row>
    <row r="370" spans="1:13" s="1422" customFormat="1" x14ac:dyDescent="0.25">
      <c r="A370" s="1401" t="s">
        <v>4784</v>
      </c>
      <c r="B370" s="1402" t="str">
        <f>_xlfn.XLOOKUP(A370,Jul_Inputs_Calc!P:P,Jul_Inputs_Calc!D:D)</f>
        <v>Gen Shared Ineligible Qualified Special Care Nursery</v>
      </c>
      <c r="C370" s="1402">
        <f>_xlfn.XLOOKUP(A370,Jul_Inputs_Calc!P:P,Jul_Inputs_Calc!F:F)</f>
        <v>90007163</v>
      </c>
      <c r="D370" s="1403">
        <f>Jul_Inputs_Calc!$H$3</f>
        <v>45474</v>
      </c>
      <c r="E370" s="1404">
        <f>_xlfn.XLOOKUP(A370,Jul_Inputs_Calc!P:P,Jul_Inputs_Calc!O:O)</f>
        <v>4066.55</v>
      </c>
      <c r="F370" s="1403">
        <f>Jul_Inputs_Calc!$H$4</f>
        <v>45838</v>
      </c>
      <c r="G370" s="1525" t="e">
        <f>MATCH(C370*1,[5]Master!$F:$F,0)</f>
        <v>#N/A</v>
      </c>
      <c r="H370"/>
      <c r="I370"/>
      <c r="J370"/>
      <c r="K370"/>
      <c r="L370"/>
      <c r="M370"/>
    </row>
    <row r="371" spans="1:13" s="1422" customFormat="1" x14ac:dyDescent="0.25">
      <c r="A371" s="1401" t="s">
        <v>4785</v>
      </c>
      <c r="B371" s="1402" t="str">
        <f>_xlfn.XLOOKUP(A371,Jul_Inputs_Calc!P:P,Jul_Inputs_Calc!D:D)</f>
        <v>Gen Shared Ineligible Qualified Special Care Nursery SD</v>
      </c>
      <c r="C371" s="1402">
        <f>_xlfn.XLOOKUP(A371,Jul_Inputs_Calc!P:P,Jul_Inputs_Calc!F:F)</f>
        <v>90005774</v>
      </c>
      <c r="D371" s="1403">
        <f>Jul_Inputs_Calc!$H$3</f>
        <v>45474</v>
      </c>
      <c r="E371" s="1404">
        <f>_xlfn.XLOOKUP(A371,Jul_Inputs_Calc!P:P,Jul_Inputs_Calc!O:O)</f>
        <v>3879.1000000000004</v>
      </c>
      <c r="F371" s="1403">
        <f>Jul_Inputs_Calc!$H$4</f>
        <v>45838</v>
      </c>
      <c r="G371" s="1525" t="e">
        <f>MATCH(C371*1,[5]Master!$F:$F,0)</f>
        <v>#N/A</v>
      </c>
      <c r="H371"/>
      <c r="I371"/>
      <c r="J371"/>
      <c r="K371"/>
      <c r="L371"/>
      <c r="M371"/>
    </row>
    <row r="372" spans="1:13" s="1422" customFormat="1" x14ac:dyDescent="0.25">
      <c r="A372" s="1401" t="s">
        <v>4786</v>
      </c>
      <c r="B372" s="1402" t="str">
        <f>_xlfn.XLOOKUP(A372,Jul_Inputs_Calc!P:P,Jul_Inputs_Calc!D:D)</f>
        <v>Gen Shared Ineligible Qualified</v>
      </c>
      <c r="C372" s="1402">
        <f>_xlfn.XLOOKUP(A372,Jul_Inputs_Calc!P:P,Jul_Inputs_Calc!F:F)</f>
        <v>90007164</v>
      </c>
      <c r="D372" s="1403">
        <f>Jul_Inputs_Calc!$H$3</f>
        <v>45474</v>
      </c>
      <c r="E372" s="1404">
        <f>_xlfn.XLOOKUP(A372,Jul_Inputs_Calc!P:P,Jul_Inputs_Calc!O:O)</f>
        <v>2510.5500000000002</v>
      </c>
      <c r="F372" s="1403">
        <f>Jul_Inputs_Calc!$H$4</f>
        <v>45838</v>
      </c>
      <c r="G372" s="1525" t="e">
        <f>MATCH(C372*1,[5]Master!$F:$F,0)</f>
        <v>#N/A</v>
      </c>
      <c r="H372"/>
      <c r="I372"/>
      <c r="J372"/>
      <c r="K372"/>
      <c r="L372"/>
      <c r="M372"/>
    </row>
    <row r="373" spans="1:13" s="1422" customFormat="1" x14ac:dyDescent="0.25">
      <c r="A373" s="1401" t="s">
        <v>4787</v>
      </c>
      <c r="B373" s="1402" t="str">
        <f>_xlfn.XLOOKUP(A373,Jul_Inputs_Calc!P:P,Jul_Inputs_Calc!D:D)</f>
        <v>Gen Shared Ineligible Qualified - SD</v>
      </c>
      <c r="C373" s="1402">
        <f>_xlfn.XLOOKUP(A373,Jul_Inputs_Calc!P:P,Jul_Inputs_Calc!F:F)</f>
        <v>90006370</v>
      </c>
      <c r="D373" s="1403">
        <f>Jul_Inputs_Calc!$H$3</f>
        <v>45474</v>
      </c>
      <c r="E373" s="1404">
        <f>_xlfn.XLOOKUP(A373,Jul_Inputs_Calc!P:P,Jul_Inputs_Calc!O:O)</f>
        <v>2121.5500000000002</v>
      </c>
      <c r="F373" s="1403">
        <f>Jul_Inputs_Calc!$H$4</f>
        <v>45838</v>
      </c>
      <c r="G373" s="1525" t="e">
        <f>MATCH(C373*1,[5]Master!$F:$F,0)</f>
        <v>#N/A</v>
      </c>
      <c r="H373"/>
      <c r="I373"/>
      <c r="J373"/>
      <c r="K373"/>
      <c r="L373"/>
      <c r="M373"/>
    </row>
    <row r="374" spans="1:13" s="1422" customFormat="1" x14ac:dyDescent="0.25">
      <c r="A374" s="1401" t="s">
        <v>4788</v>
      </c>
      <c r="B374" s="1402" t="str">
        <f>_xlfn.XLOOKUP(A374,Jul_Inputs_Calc!P:P,Jul_Inputs_Calc!D:D)</f>
        <v>Gen Shared Ineligible Long Stay</v>
      </c>
      <c r="C374" s="1402">
        <f>_xlfn.XLOOKUP(A374,Jul_Inputs_Calc!P:P,Jul_Inputs_Calc!F:F)</f>
        <v>90007165</v>
      </c>
      <c r="D374" s="1403">
        <f>Jul_Inputs_Calc!$H$3</f>
        <v>45474</v>
      </c>
      <c r="E374" s="1404">
        <f>_xlfn.XLOOKUP(A374,Jul_Inputs_Calc!P:P,Jul_Inputs_Calc!O:O)</f>
        <v>1247.1000000000001</v>
      </c>
      <c r="F374" s="1403">
        <f>Jul_Inputs_Calc!$H$4</f>
        <v>45838</v>
      </c>
      <c r="G374" s="1525" t="e">
        <f>MATCH(C374*1,[5]Master!$F:$F,0)</f>
        <v>#N/A</v>
      </c>
      <c r="H374"/>
      <c r="I374"/>
      <c r="J374"/>
      <c r="K374"/>
      <c r="L374"/>
      <c r="M374"/>
    </row>
    <row r="375" spans="1:13" s="1422" customFormat="1" x14ac:dyDescent="0.25">
      <c r="A375" s="1401" t="s">
        <v>4789</v>
      </c>
      <c r="B375" s="1402" t="str">
        <f>_xlfn.XLOOKUP(A375,Jul_Inputs_Calc!P:P,Jul_Inputs_Calc!D:D)</f>
        <v>Gen Shared Ineligible Long Stay - SD</v>
      </c>
      <c r="C375" s="1402">
        <f>_xlfn.XLOOKUP(A375,Jul_Inputs_Calc!P:P,Jul_Inputs_Calc!F:F)</f>
        <v>90005973</v>
      </c>
      <c r="D375" s="1403">
        <f>Jul_Inputs_Calc!$H$3</f>
        <v>45474</v>
      </c>
      <c r="E375" s="1404">
        <f>_xlfn.XLOOKUP(A375,Jul_Inputs_Calc!P:P,Jul_Inputs_Calc!O:O)</f>
        <v>1069.5</v>
      </c>
      <c r="F375" s="1403">
        <f>Jul_Inputs_Calc!$H$4</f>
        <v>45838</v>
      </c>
      <c r="G375" s="1525" t="e">
        <f>MATCH(C375*1,[5]Master!$F:$F,0)</f>
        <v>#N/A</v>
      </c>
      <c r="H375"/>
      <c r="I375"/>
      <c r="J375"/>
      <c r="K375"/>
      <c r="L375"/>
      <c r="M375"/>
    </row>
    <row r="376" spans="1:13" s="1422" customFormat="1" x14ac:dyDescent="0.25">
      <c r="A376" s="1401" t="s">
        <v>4790</v>
      </c>
      <c r="B376" s="1402" t="str">
        <f>_xlfn.XLOOKUP(A376,Jul_Inputs_Calc!P:P,Jul_Inputs_Calc!D:D)</f>
        <v>Admitted Ineligible public or private operating room =&lt; 1 hour 
(Fee excludes Bed Fee and Surgically Implanted Prostheses)</v>
      </c>
      <c r="C376" s="1402">
        <f>_xlfn.XLOOKUP(A376,Jul_Inputs_Calc!P:P,Jul_Inputs_Calc!F:F)</f>
        <v>90006354</v>
      </c>
      <c r="D376" s="1403">
        <f>Jul_Inputs_Calc!$H$3</f>
        <v>45474</v>
      </c>
      <c r="E376" s="1404">
        <f>_xlfn.XLOOKUP(A376,Jul_Inputs_Calc!P:P,Jul_Inputs_Calc!O:O)</f>
        <v>1147.9000000000001</v>
      </c>
      <c r="F376" s="1403">
        <f>Jul_Inputs_Calc!$H$4</f>
        <v>45838</v>
      </c>
      <c r="G376" s="1525" t="e">
        <f>MATCH(C376*1,[5]Master!$F:$F,0)</f>
        <v>#N/A</v>
      </c>
      <c r="H376"/>
      <c r="I376"/>
      <c r="J376"/>
      <c r="K376"/>
      <c r="L376"/>
      <c r="M376"/>
    </row>
    <row r="377" spans="1:13" s="1422" customFormat="1" x14ac:dyDescent="0.25">
      <c r="A377" s="1401" t="s">
        <v>4791</v>
      </c>
      <c r="B377" s="1402" t="str">
        <f>_xlfn.XLOOKUP(A377,Jul_Inputs_Calc!P:P,Jul_Inputs_Calc!D:D)</f>
        <v>Admitted Ineligible public or private operating room  &gt; 1 hour 
(Fee excludes Bed Fee and Surgically Implanted Prostheses)</v>
      </c>
      <c r="C377" s="1402">
        <f>_xlfn.XLOOKUP(A377,Jul_Inputs_Calc!P:P,Jul_Inputs_Calc!F:F)</f>
        <v>90007133</v>
      </c>
      <c r="D377" s="1403">
        <f>Jul_Inputs_Calc!$H$3</f>
        <v>45474</v>
      </c>
      <c r="E377" s="1404">
        <f>_xlfn.XLOOKUP(A377,Jul_Inputs_Calc!P:P,Jul_Inputs_Calc!O:O)</f>
        <v>2886.8</v>
      </c>
      <c r="F377" s="1403">
        <f>Jul_Inputs_Calc!$H$4</f>
        <v>45838</v>
      </c>
      <c r="G377" s="1525" t="e">
        <f>MATCH(C377*1,[5]Master!$F:$F,0)</f>
        <v>#N/A</v>
      </c>
      <c r="H377"/>
      <c r="I377"/>
      <c r="J377"/>
      <c r="K377"/>
      <c r="L377"/>
      <c r="M377"/>
    </row>
    <row r="378" spans="1:13" s="1422" customFormat="1" x14ac:dyDescent="0.25">
      <c r="A378" s="1401" t="s">
        <v>4792</v>
      </c>
      <c r="B378" s="1402" t="str">
        <f>_xlfn.XLOOKUP(A378,Jul_Inputs_Calc!P:P,Jul_Inputs_Calc!D:D)</f>
        <v>Gen Private Motor Vehicle Other</v>
      </c>
      <c r="C378" s="1402">
        <f>_xlfn.XLOOKUP(A378,Jul_Inputs_Calc!P:P,Jul_Inputs_Calc!F:F)</f>
        <v>90005589</v>
      </c>
      <c r="D378" s="1403">
        <f>Jul_Inputs_Calc!$H$3</f>
        <v>45474</v>
      </c>
      <c r="E378" s="1404">
        <f>_xlfn.XLOOKUP(A378,Jul_Inputs_Calc!P:P,Jul_Inputs_Calc!O:O)</f>
        <v>2510.5500000000002</v>
      </c>
      <c r="F378" s="1403">
        <f>Jul_Inputs_Calc!$H$4</f>
        <v>45838</v>
      </c>
      <c r="G378" s="1525" t="e">
        <f>MATCH(C378*1,[5]Master!$F:$F,0)</f>
        <v>#N/A</v>
      </c>
      <c r="H378"/>
      <c r="I378"/>
      <c r="J378"/>
      <c r="K378"/>
      <c r="L378"/>
      <c r="M378"/>
    </row>
    <row r="379" spans="1:13" s="1422" customFormat="1" x14ac:dyDescent="0.25">
      <c r="A379" s="1401" t="s">
        <v>4793</v>
      </c>
      <c r="B379" s="1402" t="str">
        <f>_xlfn.XLOOKUP(A379,Jul_Inputs_Calc!P:P,Jul_Inputs_Calc!D:D)</f>
        <v>Gen Private Motor Vehicle Other - SD</v>
      </c>
      <c r="C379" s="1402">
        <f>_xlfn.XLOOKUP(A379,Jul_Inputs_Calc!P:P,Jul_Inputs_Calc!F:F)</f>
        <v>90007645</v>
      </c>
      <c r="D379" s="1403">
        <f>Jul_Inputs_Calc!$H$3</f>
        <v>45474</v>
      </c>
      <c r="E379" s="1404">
        <f>_xlfn.XLOOKUP(A379,Jul_Inputs_Calc!P:P,Jul_Inputs_Calc!O:O)</f>
        <v>2121.5500000000002</v>
      </c>
      <c r="F379" s="1403">
        <f>Jul_Inputs_Calc!$H$4</f>
        <v>45838</v>
      </c>
      <c r="G379" s="1525" t="e">
        <f>MATCH(C379*1,[5]Master!$F:$F,0)</f>
        <v>#N/A</v>
      </c>
      <c r="H379"/>
      <c r="I379"/>
      <c r="J379"/>
      <c r="K379"/>
      <c r="L379"/>
      <c r="M379"/>
    </row>
    <row r="380" spans="1:13" s="1422" customFormat="1" x14ac:dyDescent="0.25">
      <c r="A380" s="1401" t="s">
        <v>4794</v>
      </c>
      <c r="B380" s="1402" t="str">
        <f>_xlfn.XLOOKUP(A380,Jul_Inputs_Calc!P:P,Jul_Inputs_Calc!D:D)</f>
        <v>Gen Private Motor Vehicle Other Burns</v>
      </c>
      <c r="C380" s="1402">
        <f>_xlfn.XLOOKUP(A380,Jul_Inputs_Calc!P:P,Jul_Inputs_Calc!F:F)</f>
        <v>90007304</v>
      </c>
      <c r="D380" s="1403">
        <f>Jul_Inputs_Calc!$H$3</f>
        <v>45474</v>
      </c>
      <c r="E380" s="1404">
        <f>_xlfn.XLOOKUP(A380,Jul_Inputs_Calc!P:P,Jul_Inputs_Calc!O:O)</f>
        <v>4339.55</v>
      </c>
      <c r="F380" s="1403">
        <f>Jul_Inputs_Calc!$H$4</f>
        <v>45838</v>
      </c>
      <c r="G380" s="1525" t="e">
        <f>MATCH(C380*1,[5]Master!$F:$F,0)</f>
        <v>#N/A</v>
      </c>
      <c r="H380"/>
      <c r="I380"/>
      <c r="J380"/>
      <c r="K380"/>
      <c r="L380"/>
      <c r="M380"/>
    </row>
    <row r="381" spans="1:13" s="1422" customFormat="1" x14ac:dyDescent="0.25">
      <c r="A381" s="1401" t="s">
        <v>4795</v>
      </c>
      <c r="B381" s="1402" t="str">
        <f>_xlfn.XLOOKUP(A381,Jul_Inputs_Calc!P:P,Jul_Inputs_Calc!D:D)</f>
        <v>Gen Private Motor Vehicle Other Burns SD</v>
      </c>
      <c r="C381" s="1402">
        <f>_xlfn.XLOOKUP(A381,Jul_Inputs_Calc!P:P,Jul_Inputs_Calc!F:F)</f>
        <v>90006440</v>
      </c>
      <c r="D381" s="1403">
        <f>Jul_Inputs_Calc!$H$3</f>
        <v>45474</v>
      </c>
      <c r="E381" s="1404">
        <f>_xlfn.XLOOKUP(A381,Jul_Inputs_Calc!P:P,Jul_Inputs_Calc!O:O)</f>
        <v>3985.9</v>
      </c>
      <c r="F381" s="1403">
        <f>Jul_Inputs_Calc!$H$4</f>
        <v>45838</v>
      </c>
      <c r="G381" s="1525" t="e">
        <f>MATCH(C381*1,[5]Master!$F:$F,0)</f>
        <v>#N/A</v>
      </c>
      <c r="H381"/>
      <c r="I381"/>
      <c r="J381"/>
      <c r="K381"/>
      <c r="L381"/>
      <c r="M381"/>
    </row>
    <row r="382" spans="1:13" s="1422" customFormat="1" x14ac:dyDescent="0.25">
      <c r="A382" s="1401" t="s">
        <v>4796</v>
      </c>
      <c r="B382" s="1402" t="str">
        <f>_xlfn.XLOOKUP(A382,Jul_Inputs_Calc!P:P,Jul_Inputs_Calc!D:D)</f>
        <v>Gen Private Motor Vehicle Other Renal Dialysis</v>
      </c>
      <c r="C382" s="1402">
        <f>_xlfn.XLOOKUP(A382,Jul_Inputs_Calc!P:P,Jul_Inputs_Calc!F:F)</f>
        <v>90007305</v>
      </c>
      <c r="D382" s="1403">
        <f>Jul_Inputs_Calc!$H$3</f>
        <v>45474</v>
      </c>
      <c r="E382" s="1404">
        <f>_xlfn.XLOOKUP(A382,Jul_Inputs_Calc!P:P,Jul_Inputs_Calc!O:O)</f>
        <v>1179.8</v>
      </c>
      <c r="F382" s="1403">
        <f>Jul_Inputs_Calc!$H$4</f>
        <v>45838</v>
      </c>
      <c r="G382" s="1525" t="e">
        <f>MATCH(C382*1,[5]Master!$F:$F,0)</f>
        <v>#N/A</v>
      </c>
      <c r="H382"/>
      <c r="I382"/>
      <c r="J382"/>
      <c r="K382"/>
      <c r="L382"/>
      <c r="M382"/>
    </row>
    <row r="383" spans="1:13" s="1422" customFormat="1" x14ac:dyDescent="0.25">
      <c r="A383" s="1401" t="s">
        <v>4797</v>
      </c>
      <c r="B383" s="1402" t="str">
        <f>_xlfn.XLOOKUP(A383,Jul_Inputs_Calc!P:P,Jul_Inputs_Calc!D:D)</f>
        <v>Gen Private Motor Vehicle Other Renal Dialysis SD</v>
      </c>
      <c r="C383" s="1402">
        <f>_xlfn.XLOOKUP(A383,Jul_Inputs_Calc!P:P,Jul_Inputs_Calc!F:F)</f>
        <v>90006008</v>
      </c>
      <c r="D383" s="1403">
        <f>Jul_Inputs_Calc!$H$3</f>
        <v>45474</v>
      </c>
      <c r="E383" s="1404">
        <f>_xlfn.XLOOKUP(A383,Jul_Inputs_Calc!P:P,Jul_Inputs_Calc!O:O)</f>
        <v>1179.8</v>
      </c>
      <c r="F383" s="1403">
        <f>Jul_Inputs_Calc!$H$4</f>
        <v>45838</v>
      </c>
      <c r="G383" s="1525" t="e">
        <f>MATCH(C383*1,[5]Master!$F:$F,0)</f>
        <v>#N/A</v>
      </c>
      <c r="H383"/>
      <c r="I383"/>
      <c r="J383"/>
      <c r="K383"/>
      <c r="L383"/>
      <c r="M383"/>
    </row>
    <row r="384" spans="1:13" s="1422" customFormat="1" x14ac:dyDescent="0.25">
      <c r="A384" s="1401" t="s">
        <v>4798</v>
      </c>
      <c r="B384" s="1402" t="str">
        <f>_xlfn.XLOOKUP(A384,Jul_Inputs_Calc!P:P,Jul_Inputs_Calc!D:D)</f>
        <v>Gen Private Motor Vehicle Other Special Care Nursery</v>
      </c>
      <c r="C384" s="1402">
        <f>_xlfn.XLOOKUP(A384,Jul_Inputs_Calc!P:P,Jul_Inputs_Calc!F:F)</f>
        <v>90007306</v>
      </c>
      <c r="D384" s="1403">
        <f>Jul_Inputs_Calc!$H$3</f>
        <v>45474</v>
      </c>
      <c r="E384" s="1404">
        <f>_xlfn.XLOOKUP(A384,Jul_Inputs_Calc!P:P,Jul_Inputs_Calc!O:O)</f>
        <v>4066.55</v>
      </c>
      <c r="F384" s="1403">
        <f>Jul_Inputs_Calc!$H$4</f>
        <v>45838</v>
      </c>
      <c r="G384" s="1525" t="e">
        <f>MATCH(C384*1,[5]Master!$F:$F,0)</f>
        <v>#N/A</v>
      </c>
      <c r="H384"/>
      <c r="I384"/>
      <c r="J384"/>
      <c r="K384"/>
      <c r="L384"/>
      <c r="M384"/>
    </row>
    <row r="385" spans="1:13" s="1422" customFormat="1" x14ac:dyDescent="0.25">
      <c r="A385" s="1401" t="s">
        <v>4799</v>
      </c>
      <c r="B385" s="1402" t="str">
        <f>_xlfn.XLOOKUP(A385,Jul_Inputs_Calc!P:P,Jul_Inputs_Calc!D:D)</f>
        <v>Gen Private Motor Vehicle Other Special Care Nursery SD</v>
      </c>
      <c r="C385" s="1402">
        <f>_xlfn.XLOOKUP(A385,Jul_Inputs_Calc!P:P,Jul_Inputs_Calc!F:F)</f>
        <v>90006441</v>
      </c>
      <c r="D385" s="1403">
        <f>Jul_Inputs_Calc!$H$3</f>
        <v>45474</v>
      </c>
      <c r="E385" s="1404">
        <f>_xlfn.XLOOKUP(A385,Jul_Inputs_Calc!P:P,Jul_Inputs_Calc!O:O)</f>
        <v>3879.1000000000004</v>
      </c>
      <c r="F385" s="1403">
        <f>Jul_Inputs_Calc!$H$4</f>
        <v>45838</v>
      </c>
      <c r="G385" s="1525" t="e">
        <f>MATCH(C385*1,[5]Master!$F:$F,0)</f>
        <v>#N/A</v>
      </c>
      <c r="H385"/>
      <c r="I385"/>
      <c r="J385"/>
      <c r="K385"/>
      <c r="L385"/>
      <c r="M385"/>
    </row>
    <row r="386" spans="1:13" s="1422" customFormat="1" x14ac:dyDescent="0.25">
      <c r="A386" s="1401" t="s">
        <v>4800</v>
      </c>
      <c r="B386" s="1402" t="str">
        <f>_xlfn.XLOOKUP(A386,Jul_Inputs_Calc!P:P,Jul_Inputs_Calc!D:D)</f>
        <v>Gen Private Motor Vehicle Other Qualified Special Care Nursery</v>
      </c>
      <c r="C386" s="1402">
        <f>_xlfn.XLOOKUP(A386,Jul_Inputs_Calc!P:P,Jul_Inputs_Calc!F:F)</f>
        <v>90007307</v>
      </c>
      <c r="D386" s="1403">
        <f>Jul_Inputs_Calc!$H$3</f>
        <v>45474</v>
      </c>
      <c r="E386" s="1404">
        <f>_xlfn.XLOOKUP(A386,Jul_Inputs_Calc!P:P,Jul_Inputs_Calc!O:O)</f>
        <v>4066.55</v>
      </c>
      <c r="F386" s="1403">
        <f>Jul_Inputs_Calc!$H$4</f>
        <v>45838</v>
      </c>
      <c r="G386" s="1525" t="e">
        <f>MATCH(C386*1,[5]Master!$F:$F,0)</f>
        <v>#N/A</v>
      </c>
      <c r="H386"/>
      <c r="I386"/>
      <c r="J386"/>
      <c r="K386"/>
      <c r="L386"/>
      <c r="M386"/>
    </row>
    <row r="387" spans="1:13" s="1422" customFormat="1" x14ac:dyDescent="0.25">
      <c r="A387" s="1401" t="s">
        <v>4801</v>
      </c>
      <c r="B387" s="1402" t="str">
        <f>_xlfn.XLOOKUP(A387,Jul_Inputs_Calc!P:P,Jul_Inputs_Calc!D:D)</f>
        <v>Gen Private Motor Vehicle Other Qualified Special Care Nursery SD</v>
      </c>
      <c r="C387" s="1402">
        <f>_xlfn.XLOOKUP(A387,Jul_Inputs_Calc!P:P,Jul_Inputs_Calc!F:F)</f>
        <v>90005792</v>
      </c>
      <c r="D387" s="1403">
        <f>Jul_Inputs_Calc!$H$3</f>
        <v>45474</v>
      </c>
      <c r="E387" s="1404">
        <f>_xlfn.XLOOKUP(A387,Jul_Inputs_Calc!P:P,Jul_Inputs_Calc!O:O)</f>
        <v>3879.1000000000004</v>
      </c>
      <c r="F387" s="1403">
        <f>Jul_Inputs_Calc!$H$4</f>
        <v>45838</v>
      </c>
      <c r="G387" s="1525" t="e">
        <f>MATCH(C387*1,[5]Master!$F:$F,0)</f>
        <v>#N/A</v>
      </c>
      <c r="H387"/>
      <c r="I387"/>
      <c r="J387"/>
      <c r="K387"/>
      <c r="L387"/>
      <c r="M387"/>
    </row>
    <row r="388" spans="1:13" s="1422" customFormat="1" x14ac:dyDescent="0.25">
      <c r="A388" s="1401" t="s">
        <v>4803</v>
      </c>
      <c r="B388" s="1402" t="str">
        <f>_xlfn.XLOOKUP(A388,Jul_Inputs_Calc!P:P,Jul_Inputs_Calc!D:D)</f>
        <v>Gen Shared Motor Vehicle Other</v>
      </c>
      <c r="C388" s="1402">
        <f>_xlfn.XLOOKUP(A388,Jul_Inputs_Calc!P:P,Jul_Inputs_Calc!F:F)</f>
        <v>90007308</v>
      </c>
      <c r="D388" s="1403">
        <f>Jul_Inputs_Calc!$H$3</f>
        <v>45474</v>
      </c>
      <c r="E388" s="1404">
        <f>_xlfn.XLOOKUP(A388,Jul_Inputs_Calc!P:P,Jul_Inputs_Calc!O:O)</f>
        <v>2510.5500000000002</v>
      </c>
      <c r="F388" s="1403">
        <f>Jul_Inputs_Calc!$H$4</f>
        <v>45838</v>
      </c>
      <c r="G388" s="1525" t="e">
        <f>MATCH(C388*1,[5]Master!$F:$F,0)</f>
        <v>#N/A</v>
      </c>
      <c r="H388"/>
      <c r="I388"/>
      <c r="J388"/>
      <c r="K388"/>
      <c r="L388"/>
      <c r="M388"/>
    </row>
    <row r="389" spans="1:13" s="1422" customFormat="1" x14ac:dyDescent="0.25">
      <c r="A389" s="1401" t="s">
        <v>4804</v>
      </c>
      <c r="B389" s="1402" t="str">
        <f>_xlfn.XLOOKUP(A389,Jul_Inputs_Calc!P:P,Jul_Inputs_Calc!D:D)</f>
        <v>Gen Shared Motor Vehicle Other - SD</v>
      </c>
      <c r="C389" s="1402">
        <f>_xlfn.XLOOKUP(A389,Jul_Inputs_Calc!P:P,Jul_Inputs_Calc!F:F)</f>
        <v>90006442</v>
      </c>
      <c r="D389" s="1403">
        <f>Jul_Inputs_Calc!$H$3</f>
        <v>45474</v>
      </c>
      <c r="E389" s="1404">
        <f>_xlfn.XLOOKUP(A389,Jul_Inputs_Calc!P:P,Jul_Inputs_Calc!O:O)</f>
        <v>2121.5500000000002</v>
      </c>
      <c r="F389" s="1403">
        <f>Jul_Inputs_Calc!$H$4</f>
        <v>45838</v>
      </c>
      <c r="G389" s="1525" t="e">
        <f>MATCH(C389*1,[5]Master!$F:$F,0)</f>
        <v>#N/A</v>
      </c>
      <c r="H389"/>
      <c r="I389"/>
      <c r="J389"/>
      <c r="K389"/>
      <c r="L389"/>
      <c r="M389"/>
    </row>
    <row r="390" spans="1:13" s="1422" customFormat="1" x14ac:dyDescent="0.25">
      <c r="A390" s="1401" t="s">
        <v>4805</v>
      </c>
      <c r="B390" s="1402" t="str">
        <f>_xlfn.XLOOKUP(A390,Jul_Inputs_Calc!P:P,Jul_Inputs_Calc!D:D)</f>
        <v>Gen Shared Motor Vehicle Other Coronary Care</v>
      </c>
      <c r="C390" s="1402">
        <f>_xlfn.XLOOKUP(A390,Jul_Inputs_Calc!P:P,Jul_Inputs_Calc!F:F)</f>
        <v>90007309</v>
      </c>
      <c r="D390" s="1403">
        <f>Jul_Inputs_Calc!$H$3</f>
        <v>45474</v>
      </c>
      <c r="E390" s="1404">
        <f>_xlfn.XLOOKUP(A390,Jul_Inputs_Calc!P:P,Jul_Inputs_Calc!O:O)</f>
        <v>4228.6000000000004</v>
      </c>
      <c r="F390" s="1403">
        <f>Jul_Inputs_Calc!$H$4</f>
        <v>45838</v>
      </c>
      <c r="G390" s="1525" t="e">
        <f>MATCH(C390*1,[5]Master!$F:$F,0)</f>
        <v>#N/A</v>
      </c>
      <c r="H390"/>
      <c r="I390"/>
      <c r="J390"/>
      <c r="K390"/>
      <c r="L390"/>
      <c r="M390"/>
    </row>
    <row r="391" spans="1:13" s="1422" customFormat="1" x14ac:dyDescent="0.25">
      <c r="A391" s="1401" t="s">
        <v>4806</v>
      </c>
      <c r="B391" s="1402" t="str">
        <f>_xlfn.XLOOKUP(A391,Jul_Inputs_Calc!P:P,Jul_Inputs_Calc!D:D)</f>
        <v>Gen Shared Motor Vehicle Other Coronary Care SD</v>
      </c>
      <c r="C391" s="1402">
        <f>_xlfn.XLOOKUP(A391,Jul_Inputs_Calc!P:P,Jul_Inputs_Calc!F:F)</f>
        <v>90006009</v>
      </c>
      <c r="D391" s="1403">
        <f>Jul_Inputs_Calc!$H$3</f>
        <v>45474</v>
      </c>
      <c r="E391" s="1404">
        <f>_xlfn.XLOOKUP(A391,Jul_Inputs_Calc!P:P,Jul_Inputs_Calc!O:O)</f>
        <v>3985.9</v>
      </c>
      <c r="F391" s="1403">
        <f>Jul_Inputs_Calc!$H$4</f>
        <v>45838</v>
      </c>
      <c r="G391" s="1525" t="e">
        <f>MATCH(C391*1,[5]Master!$F:$F,0)</f>
        <v>#N/A</v>
      </c>
      <c r="H391"/>
      <c r="I391"/>
      <c r="J391"/>
      <c r="K391"/>
      <c r="L391"/>
      <c r="M391"/>
    </row>
    <row r="392" spans="1:13" s="1422" customFormat="1" x14ac:dyDescent="0.25">
      <c r="A392" s="1401" t="s">
        <v>4807</v>
      </c>
      <c r="B392" s="1402" t="str">
        <f>_xlfn.XLOOKUP(A392,Jul_Inputs_Calc!P:P,Jul_Inputs_Calc!D:D)</f>
        <v>Gen Shared Motor Vehicle Other Intensive Care</v>
      </c>
      <c r="C392" s="1402">
        <f>_xlfn.XLOOKUP(A392,Jul_Inputs_Calc!P:P,Jul_Inputs_Calc!F:F)</f>
        <v>90007310</v>
      </c>
      <c r="D392" s="1403">
        <f>Jul_Inputs_Calc!$H$3</f>
        <v>45474</v>
      </c>
      <c r="E392" s="1404">
        <f>_xlfn.XLOOKUP(A392,Jul_Inputs_Calc!P:P,Jul_Inputs_Calc!O:O)</f>
        <v>6321.1</v>
      </c>
      <c r="F392" s="1403">
        <f>Jul_Inputs_Calc!$H$4</f>
        <v>45838</v>
      </c>
      <c r="G392" s="1525" t="e">
        <f>MATCH(C392*1,[5]Master!$F:$F,0)</f>
        <v>#N/A</v>
      </c>
      <c r="H392"/>
      <c r="I392"/>
      <c r="J392"/>
      <c r="K392"/>
      <c r="L392"/>
      <c r="M392"/>
    </row>
    <row r="393" spans="1:13" s="1422" customFormat="1" x14ac:dyDescent="0.25">
      <c r="A393" s="1401" t="s">
        <v>4808</v>
      </c>
      <c r="B393" s="1402" t="str">
        <f>_xlfn.XLOOKUP(A393,Jul_Inputs_Calc!P:P,Jul_Inputs_Calc!D:D)</f>
        <v>Gen Shared Motor Vehicle Other Intensive Care - SD</v>
      </c>
      <c r="C393" s="1402">
        <f>_xlfn.XLOOKUP(A393,Jul_Inputs_Calc!P:P,Jul_Inputs_Calc!F:F)</f>
        <v>90006443</v>
      </c>
      <c r="D393" s="1403">
        <f>Jul_Inputs_Calc!$H$3</f>
        <v>45474</v>
      </c>
      <c r="E393" s="1404">
        <f>_xlfn.XLOOKUP(A393,Jul_Inputs_Calc!P:P,Jul_Inputs_Calc!O:O)</f>
        <v>5885.75</v>
      </c>
      <c r="F393" s="1403">
        <f>Jul_Inputs_Calc!$H$4</f>
        <v>45838</v>
      </c>
      <c r="G393" s="1525" t="e">
        <f>MATCH(C393*1,[5]Master!$F:$F,0)</f>
        <v>#N/A</v>
      </c>
      <c r="H393"/>
      <c r="I393"/>
      <c r="J393"/>
      <c r="K393"/>
      <c r="L393"/>
      <c r="M393"/>
    </row>
    <row r="394" spans="1:13" s="1422" customFormat="1" x14ac:dyDescent="0.25">
      <c r="A394" s="1401" t="s">
        <v>4809</v>
      </c>
      <c r="B394" s="1402" t="str">
        <f>_xlfn.XLOOKUP(A394,Jul_Inputs_Calc!P:P,Jul_Inputs_Calc!D:D)</f>
        <v>Gen Shared Motor Vehicle Other Rehabilitation</v>
      </c>
      <c r="C394" s="1402">
        <f>_xlfn.XLOOKUP(A394,Jul_Inputs_Calc!P:P,Jul_Inputs_Calc!F:F)</f>
        <v>90007311</v>
      </c>
      <c r="D394" s="1403">
        <f>Jul_Inputs_Calc!$H$3</f>
        <v>45474</v>
      </c>
      <c r="E394" s="1404">
        <f>_xlfn.XLOOKUP(A394,Jul_Inputs_Calc!P:P,Jul_Inputs_Calc!O:O)</f>
        <v>1319.15</v>
      </c>
      <c r="F394" s="1403">
        <f>Jul_Inputs_Calc!$H$4</f>
        <v>45838</v>
      </c>
      <c r="G394" s="1525" t="e">
        <f>MATCH(C394*1,[5]Master!$F:$F,0)</f>
        <v>#N/A</v>
      </c>
      <c r="H394"/>
      <c r="I394"/>
      <c r="J394"/>
      <c r="K394"/>
      <c r="L394"/>
      <c r="M394"/>
    </row>
    <row r="395" spans="1:13" s="1422" customFormat="1" x14ac:dyDescent="0.25">
      <c r="A395" s="1401" t="s">
        <v>4810</v>
      </c>
      <c r="B395" s="1402" t="str">
        <f>_xlfn.XLOOKUP(A395,Jul_Inputs_Calc!P:P,Jul_Inputs_Calc!D:D)</f>
        <v>Gen Shared Motor Vehicle Other Rehabilitation - SD</v>
      </c>
      <c r="C395" s="1402">
        <f>_xlfn.XLOOKUP(A395,Jul_Inputs_Calc!P:P,Jul_Inputs_Calc!F:F)</f>
        <v>90005684</v>
      </c>
      <c r="D395" s="1403">
        <f>Jul_Inputs_Calc!$H$3</f>
        <v>45474</v>
      </c>
      <c r="E395" s="1404">
        <f>_xlfn.XLOOKUP(A395,Jul_Inputs_Calc!P:P,Jul_Inputs_Calc!O:O)</f>
        <v>1143.8500000000001</v>
      </c>
      <c r="F395" s="1403">
        <f>Jul_Inputs_Calc!$H$4</f>
        <v>45838</v>
      </c>
      <c r="G395" s="1525" t="e">
        <f>MATCH(C395*1,[5]Master!$F:$F,0)</f>
        <v>#N/A</v>
      </c>
      <c r="H395"/>
      <c r="I395"/>
      <c r="J395"/>
      <c r="K395"/>
      <c r="L395"/>
      <c r="M395"/>
    </row>
    <row r="396" spans="1:13" s="1422" customFormat="1" x14ac:dyDescent="0.25">
      <c r="A396" s="1401" t="s">
        <v>4811</v>
      </c>
      <c r="B396" s="1402" t="str">
        <f>_xlfn.XLOOKUP(A396,Jul_Inputs_Calc!P:P,Jul_Inputs_Calc!D:D)</f>
        <v>Gen Shared Motor Vehicle Other Burns</v>
      </c>
      <c r="C396" s="1402">
        <f>_xlfn.XLOOKUP(A396,Jul_Inputs_Calc!P:P,Jul_Inputs_Calc!F:F)</f>
        <v>90007312</v>
      </c>
      <c r="D396" s="1403">
        <f>Jul_Inputs_Calc!$H$3</f>
        <v>45474</v>
      </c>
      <c r="E396" s="1404">
        <f>_xlfn.XLOOKUP(A396,Jul_Inputs_Calc!P:P,Jul_Inputs_Calc!O:O)</f>
        <v>4339.55</v>
      </c>
      <c r="F396" s="1403">
        <f>Jul_Inputs_Calc!$H$4</f>
        <v>45838</v>
      </c>
      <c r="G396" s="1525" t="e">
        <f>MATCH(C396*1,[5]Master!$F:$F,0)</f>
        <v>#N/A</v>
      </c>
      <c r="H396"/>
      <c r="I396"/>
      <c r="J396"/>
      <c r="K396"/>
      <c r="L396"/>
      <c r="M396"/>
    </row>
    <row r="397" spans="1:13" s="1422" customFormat="1" x14ac:dyDescent="0.25">
      <c r="A397" s="1401" t="s">
        <v>4812</v>
      </c>
      <c r="B397" s="1402" t="str">
        <f>_xlfn.XLOOKUP(A397,Jul_Inputs_Calc!P:P,Jul_Inputs_Calc!D:D)</f>
        <v>Gen Shared Motor Vehicle Other Burns SD</v>
      </c>
      <c r="C397" s="1402">
        <f>_xlfn.XLOOKUP(A397,Jul_Inputs_Calc!P:P,Jul_Inputs_Calc!F:F)</f>
        <v>90006444</v>
      </c>
      <c r="D397" s="1403">
        <f>Jul_Inputs_Calc!$H$3</f>
        <v>45474</v>
      </c>
      <c r="E397" s="1404">
        <f>_xlfn.XLOOKUP(A397,Jul_Inputs_Calc!P:P,Jul_Inputs_Calc!O:O)</f>
        <v>3985.9</v>
      </c>
      <c r="F397" s="1403">
        <f>Jul_Inputs_Calc!$H$4</f>
        <v>45838</v>
      </c>
      <c r="G397" s="1525" t="e">
        <f>MATCH(C397*1,[5]Master!$F:$F,0)</f>
        <v>#N/A</v>
      </c>
      <c r="H397"/>
      <c r="I397"/>
      <c r="J397"/>
      <c r="K397"/>
      <c r="L397"/>
      <c r="M397"/>
    </row>
    <row r="398" spans="1:13" s="1422" customFormat="1" x14ac:dyDescent="0.25">
      <c r="A398" s="1401" t="s">
        <v>4813</v>
      </c>
      <c r="B398" s="1402" t="str">
        <f>_xlfn.XLOOKUP(A398,Jul_Inputs_Calc!P:P,Jul_Inputs_Calc!D:D)</f>
        <v>Gen Shared Motor Vehicle Other Renal Dialysis</v>
      </c>
      <c r="C398" s="1402">
        <f>_xlfn.XLOOKUP(A398,Jul_Inputs_Calc!P:P,Jul_Inputs_Calc!F:F)</f>
        <v>90007313</v>
      </c>
      <c r="D398" s="1403">
        <f>Jul_Inputs_Calc!$H$3</f>
        <v>45474</v>
      </c>
      <c r="E398" s="1404">
        <f>_xlfn.XLOOKUP(A398,Jul_Inputs_Calc!P:P,Jul_Inputs_Calc!O:O)</f>
        <v>1179.8</v>
      </c>
      <c r="F398" s="1403">
        <f>Jul_Inputs_Calc!$H$4</f>
        <v>45838</v>
      </c>
      <c r="G398" s="1525" t="e">
        <f>MATCH(C398*1,[5]Master!$F:$F,0)</f>
        <v>#N/A</v>
      </c>
      <c r="H398"/>
      <c r="I398"/>
      <c r="J398"/>
      <c r="K398"/>
      <c r="L398"/>
      <c r="M398"/>
    </row>
    <row r="399" spans="1:13" s="1422" customFormat="1" x14ac:dyDescent="0.25">
      <c r="A399" s="1401" t="s">
        <v>4814</v>
      </c>
      <c r="B399" s="1402" t="str">
        <f>_xlfn.XLOOKUP(A399,Jul_Inputs_Calc!P:P,Jul_Inputs_Calc!D:D)</f>
        <v>Gen Shared Motor Vehicle Other Renal Dialysis SD</v>
      </c>
      <c r="C399" s="1402">
        <f>_xlfn.XLOOKUP(A399,Jul_Inputs_Calc!P:P,Jul_Inputs_Calc!F:F)</f>
        <v>90006010</v>
      </c>
      <c r="D399" s="1403">
        <f>Jul_Inputs_Calc!$H$3</f>
        <v>45474</v>
      </c>
      <c r="E399" s="1404">
        <f>_xlfn.XLOOKUP(A399,Jul_Inputs_Calc!P:P,Jul_Inputs_Calc!O:O)</f>
        <v>1179.8</v>
      </c>
      <c r="F399" s="1403">
        <f>Jul_Inputs_Calc!$H$4</f>
        <v>45838</v>
      </c>
      <c r="G399" s="1525" t="e">
        <f>MATCH(C399*1,[5]Master!$F:$F,0)</f>
        <v>#N/A</v>
      </c>
      <c r="H399"/>
      <c r="I399"/>
      <c r="J399"/>
      <c r="K399"/>
      <c r="L399"/>
      <c r="M399"/>
    </row>
    <row r="400" spans="1:13" s="1422" customFormat="1" x14ac:dyDescent="0.25">
      <c r="A400" s="1401" t="s">
        <v>4815</v>
      </c>
      <c r="B400" s="1402" t="str">
        <f>_xlfn.XLOOKUP(A400,Jul_Inputs_Calc!P:P,Jul_Inputs_Calc!D:D)</f>
        <v>Gen Shared Motor Vehicle Other Hospital in the Home</v>
      </c>
      <c r="C400" s="1402">
        <f>_xlfn.XLOOKUP(A400,Jul_Inputs_Calc!P:P,Jul_Inputs_Calc!F:F)</f>
        <v>90007314</v>
      </c>
      <c r="D400" s="1403">
        <f>Jul_Inputs_Calc!$H$3</f>
        <v>45474</v>
      </c>
      <c r="E400" s="1404">
        <f>_xlfn.XLOOKUP(A400,Jul_Inputs_Calc!P:P,Jul_Inputs_Calc!O:O)</f>
        <v>2133.75</v>
      </c>
      <c r="F400" s="1403">
        <f>Jul_Inputs_Calc!$H$4</f>
        <v>45838</v>
      </c>
      <c r="G400" s="1525" t="e">
        <f>MATCH(C400*1,[5]Master!$F:$F,0)</f>
        <v>#N/A</v>
      </c>
      <c r="H400"/>
      <c r="I400"/>
      <c r="J400"/>
      <c r="K400"/>
      <c r="L400"/>
      <c r="M400"/>
    </row>
    <row r="401" spans="1:13" s="1422" customFormat="1" x14ac:dyDescent="0.25">
      <c r="A401" s="1401" t="s">
        <v>4816</v>
      </c>
      <c r="B401" s="1402" t="str">
        <f>_xlfn.XLOOKUP(A401,Jul_Inputs_Calc!P:P,Jul_Inputs_Calc!D:D)</f>
        <v>Gen Shared Motor Vehicle Other Hospital in the Home SD</v>
      </c>
      <c r="C401" s="1402">
        <f>_xlfn.XLOOKUP(A401,Jul_Inputs_Calc!P:P,Jul_Inputs_Calc!F:F)</f>
        <v>90006445</v>
      </c>
      <c r="D401" s="1403">
        <f>Jul_Inputs_Calc!$H$3</f>
        <v>45474</v>
      </c>
      <c r="E401" s="1404">
        <f>_xlfn.XLOOKUP(A401,Jul_Inputs_Calc!P:P,Jul_Inputs_Calc!O:O)</f>
        <v>2133.75</v>
      </c>
      <c r="F401" s="1403">
        <f>Jul_Inputs_Calc!$H$4</f>
        <v>45838</v>
      </c>
      <c r="G401" s="1525" t="e">
        <f>MATCH(C401*1,[5]Master!$F:$F,0)</f>
        <v>#N/A</v>
      </c>
      <c r="H401"/>
      <c r="I401"/>
      <c r="J401"/>
      <c r="K401"/>
      <c r="L401"/>
      <c r="M401"/>
    </row>
    <row r="402" spans="1:13" s="1422" customFormat="1" x14ac:dyDescent="0.25">
      <c r="A402" s="1401" t="s">
        <v>4817</v>
      </c>
      <c r="B402" s="1402" t="str">
        <f>_xlfn.XLOOKUP(A402,Jul_Inputs_Calc!P:P,Jul_Inputs_Calc!D:D)</f>
        <v>Gen Shared Motor Vehicle Other Special Care Nursery</v>
      </c>
      <c r="C402" s="1402">
        <f>_xlfn.XLOOKUP(A402,Jul_Inputs_Calc!P:P,Jul_Inputs_Calc!F:F)</f>
        <v>90007315</v>
      </c>
      <c r="D402" s="1403">
        <f>Jul_Inputs_Calc!$H$3</f>
        <v>45474</v>
      </c>
      <c r="E402" s="1404">
        <f>_xlfn.XLOOKUP(A402,Jul_Inputs_Calc!P:P,Jul_Inputs_Calc!O:O)</f>
        <v>4066.55</v>
      </c>
      <c r="F402" s="1403">
        <f>Jul_Inputs_Calc!$H$4</f>
        <v>45838</v>
      </c>
      <c r="G402" s="1525" t="e">
        <f>MATCH(C402*1,[5]Master!$F:$F,0)</f>
        <v>#N/A</v>
      </c>
      <c r="H402"/>
      <c r="I402"/>
      <c r="J402"/>
      <c r="K402"/>
      <c r="L402"/>
      <c r="M402"/>
    </row>
    <row r="403" spans="1:13" s="1422" customFormat="1" x14ac:dyDescent="0.25">
      <c r="A403" s="1401" t="s">
        <v>4818</v>
      </c>
      <c r="B403" s="1402" t="str">
        <f>_xlfn.XLOOKUP(A403,Jul_Inputs_Calc!P:P,Jul_Inputs_Calc!D:D)</f>
        <v>Gen Shared Motor Vehicle Other Special Care Nursery SD</v>
      </c>
      <c r="C403" s="1402">
        <f>_xlfn.XLOOKUP(A403,Jul_Inputs_Calc!P:P,Jul_Inputs_Calc!F:F)</f>
        <v>90005793</v>
      </c>
      <c r="D403" s="1403">
        <f>Jul_Inputs_Calc!$H$3</f>
        <v>45474</v>
      </c>
      <c r="E403" s="1404">
        <f>_xlfn.XLOOKUP(A403,Jul_Inputs_Calc!P:P,Jul_Inputs_Calc!O:O)</f>
        <v>3879.1000000000004</v>
      </c>
      <c r="F403" s="1403">
        <f>Jul_Inputs_Calc!$H$4</f>
        <v>45838</v>
      </c>
      <c r="G403" s="1525" t="e">
        <f>MATCH(C403*1,[5]Master!$F:$F,0)</f>
        <v>#N/A</v>
      </c>
      <c r="H403"/>
      <c r="I403"/>
      <c r="J403"/>
      <c r="K403"/>
      <c r="L403"/>
      <c r="M403"/>
    </row>
    <row r="404" spans="1:13" s="1422" customFormat="1" x14ac:dyDescent="0.25">
      <c r="A404" s="1401" t="s">
        <v>4819</v>
      </c>
      <c r="B404" s="1402" t="str">
        <f>_xlfn.XLOOKUP(A404,Jul_Inputs_Calc!P:P,Jul_Inputs_Calc!D:D)</f>
        <v>Gen Shared Motor Vehicle Other Qualified Special Care Nursery</v>
      </c>
      <c r="C404" s="1402">
        <f>_xlfn.XLOOKUP(A404,Jul_Inputs_Calc!P:P,Jul_Inputs_Calc!F:F)</f>
        <v>90007316</v>
      </c>
      <c r="D404" s="1403">
        <f>Jul_Inputs_Calc!$H$3</f>
        <v>45474</v>
      </c>
      <c r="E404" s="1404">
        <f>_xlfn.XLOOKUP(A404,Jul_Inputs_Calc!P:P,Jul_Inputs_Calc!O:O)</f>
        <v>4066.55</v>
      </c>
      <c r="F404" s="1403">
        <f>Jul_Inputs_Calc!$H$4</f>
        <v>45838</v>
      </c>
      <c r="G404" s="1525" t="e">
        <f>MATCH(C404*1,[5]Master!$F:$F,0)</f>
        <v>#N/A</v>
      </c>
      <c r="H404"/>
      <c r="I404"/>
      <c r="J404"/>
      <c r="K404"/>
      <c r="L404"/>
      <c r="M404"/>
    </row>
    <row r="405" spans="1:13" s="1422" customFormat="1" x14ac:dyDescent="0.25">
      <c r="A405" s="1401" t="s">
        <v>4820</v>
      </c>
      <c r="B405" s="1402" t="str">
        <f>_xlfn.XLOOKUP(A405,Jul_Inputs_Calc!P:P,Jul_Inputs_Calc!D:D)</f>
        <v>Gen Shared Motor Vehicle Other Qualified Special Care Nursery SD</v>
      </c>
      <c r="C405" s="1402">
        <f>_xlfn.XLOOKUP(A405,Jul_Inputs_Calc!P:P,Jul_Inputs_Calc!F:F)</f>
        <v>90006446</v>
      </c>
      <c r="D405" s="1403">
        <f>Jul_Inputs_Calc!$H$3</f>
        <v>45474</v>
      </c>
      <c r="E405" s="1404">
        <f>_xlfn.XLOOKUP(A405,Jul_Inputs_Calc!P:P,Jul_Inputs_Calc!O:O)</f>
        <v>3879.1000000000004</v>
      </c>
      <c r="F405" s="1403">
        <f>Jul_Inputs_Calc!$H$4</f>
        <v>45838</v>
      </c>
      <c r="G405" s="1525" t="e">
        <f>MATCH(C405*1,[5]Master!$F:$F,0)</f>
        <v>#N/A</v>
      </c>
      <c r="H405"/>
      <c r="I405"/>
      <c r="J405"/>
      <c r="K405"/>
      <c r="L405"/>
      <c r="M405"/>
    </row>
    <row r="406" spans="1:13" s="1422" customFormat="1" x14ac:dyDescent="0.25">
      <c r="A406" s="1401" t="s">
        <v>4821</v>
      </c>
      <c r="B406" s="1402" t="str">
        <f>_xlfn.XLOOKUP(A406,Jul_Inputs_Calc!P:P,Jul_Inputs_Calc!D:D)</f>
        <v>Gen Shared Motor Vehicle Other Long Stay</v>
      </c>
      <c r="C406" s="1402">
        <f>_xlfn.XLOOKUP(A406,Jul_Inputs_Calc!P:P,Jul_Inputs_Calc!F:F)</f>
        <v>90007317</v>
      </c>
      <c r="D406" s="1403">
        <f>Jul_Inputs_Calc!$H$3</f>
        <v>45474</v>
      </c>
      <c r="E406" s="1404">
        <f>_xlfn.XLOOKUP(A406,Jul_Inputs_Calc!P:P,Jul_Inputs_Calc!O:O)</f>
        <v>1247.1000000000001</v>
      </c>
      <c r="F406" s="1403">
        <f>Jul_Inputs_Calc!$H$4</f>
        <v>45838</v>
      </c>
      <c r="G406" s="1525" t="e">
        <f>MATCH(C406*1,[5]Master!$F:$F,0)</f>
        <v>#N/A</v>
      </c>
      <c r="H406"/>
      <c r="I406"/>
      <c r="J406"/>
      <c r="K406"/>
      <c r="L406"/>
      <c r="M406"/>
    </row>
    <row r="407" spans="1:13" s="1422" customFormat="1" x14ac:dyDescent="0.25">
      <c r="A407" s="1401" t="s">
        <v>4822</v>
      </c>
      <c r="B407" s="1402" t="str">
        <f>_xlfn.XLOOKUP(A407,Jul_Inputs_Calc!P:P,Jul_Inputs_Calc!D:D)</f>
        <v>Gen Shared Motor Vehicle Other Long Stay - SD</v>
      </c>
      <c r="C407" s="1402">
        <f>_xlfn.XLOOKUP(A407,Jul_Inputs_Calc!P:P,Jul_Inputs_Calc!F:F)</f>
        <v>90006011</v>
      </c>
      <c r="D407" s="1403">
        <f>Jul_Inputs_Calc!$H$3</f>
        <v>45474</v>
      </c>
      <c r="E407" s="1404">
        <f>_xlfn.XLOOKUP(A407,Jul_Inputs_Calc!P:P,Jul_Inputs_Calc!O:O)</f>
        <v>1069.5</v>
      </c>
      <c r="F407" s="1403">
        <f>Jul_Inputs_Calc!$H$4</f>
        <v>45838</v>
      </c>
      <c r="G407" s="1525" t="e">
        <f>MATCH(C407*1,[5]Master!$F:$F,0)</f>
        <v>#N/A</v>
      </c>
      <c r="H407"/>
      <c r="I407"/>
      <c r="J407"/>
      <c r="K407"/>
      <c r="L407"/>
      <c r="M407"/>
    </row>
    <row r="408" spans="1:13" s="1422" customFormat="1" x14ac:dyDescent="0.25">
      <c r="A408" s="1401" t="s">
        <v>4823</v>
      </c>
      <c r="B408" s="1402" t="str">
        <f>_xlfn.XLOOKUP(A408,Jul_Inputs_Calc!P:P,Jul_Inputs_Calc!D:D)</f>
        <v>Admitted compensable private patient operating room =&lt; 1 hour (Fee excludes Bed Fee and Surgically Implanted Prostheses)</v>
      </c>
      <c r="C408" s="1402">
        <f>_xlfn.XLOOKUP(A408,Jul_Inputs_Calc!P:P,Jul_Inputs_Calc!F:F)</f>
        <v>90007318</v>
      </c>
      <c r="D408" s="1403">
        <f>Jul_Inputs_Calc!$H$3</f>
        <v>45474</v>
      </c>
      <c r="E408" s="1404">
        <f>_xlfn.XLOOKUP(A408,Jul_Inputs_Calc!P:P,Jul_Inputs_Calc!O:O)</f>
        <v>1147.9000000000001</v>
      </c>
      <c r="F408" s="1403">
        <f>Jul_Inputs_Calc!$H$4</f>
        <v>45838</v>
      </c>
      <c r="G408" s="1525" t="e">
        <f>MATCH(C408*1,[5]Master!$F:$F,0)</f>
        <v>#N/A</v>
      </c>
      <c r="H408"/>
      <c r="I408"/>
      <c r="J408"/>
      <c r="K408"/>
      <c r="L408"/>
      <c r="M408"/>
    </row>
    <row r="409" spans="1:13" s="1422" customFormat="1" x14ac:dyDescent="0.25">
      <c r="A409" s="1401" t="s">
        <v>4824</v>
      </c>
      <c r="B409" s="1402" t="str">
        <f>_xlfn.XLOOKUP(A409,Jul_Inputs_Calc!P:P,Jul_Inputs_Calc!D:D)</f>
        <v>Admitted compensable private patient operating room  &gt; 1 hour (Fee excludes Bed Fee and Surgically Implanted Prostheses)</v>
      </c>
      <c r="C409" s="1402">
        <f>_xlfn.XLOOKUP(A409,Jul_Inputs_Calc!P:P,Jul_Inputs_Calc!F:F)</f>
        <v>90006447</v>
      </c>
      <c r="D409" s="1403">
        <f>Jul_Inputs_Calc!$H$3</f>
        <v>45474</v>
      </c>
      <c r="E409" s="1404">
        <f>_xlfn.XLOOKUP(A409,Jul_Inputs_Calc!P:P,Jul_Inputs_Calc!O:O)</f>
        <v>2886.8</v>
      </c>
      <c r="F409" s="1403">
        <f>Jul_Inputs_Calc!$H$4</f>
        <v>45838</v>
      </c>
      <c r="G409" s="1525" t="e">
        <f>MATCH(C409*1,[5]Master!$F:$F,0)</f>
        <v>#N/A</v>
      </c>
      <c r="H409"/>
      <c r="I409"/>
      <c r="J409"/>
      <c r="K409"/>
      <c r="L409"/>
      <c r="M409"/>
    </row>
    <row r="410" spans="1:13" s="1422" customFormat="1" x14ac:dyDescent="0.25">
      <c r="A410" s="1401" t="s">
        <v>4842</v>
      </c>
      <c r="B410" s="1402" t="str">
        <f>_xlfn.XLOOKUP(A410,Jul_Inputs_Calc!P:P,Jul_Inputs_Calc!D:D)</f>
        <v>Gen Private Workers' Comp Other</v>
      </c>
      <c r="C410" s="1402">
        <f>_xlfn.XLOOKUP(A410,Jul_Inputs_Calc!P:P,Jul_Inputs_Calc!F:F)</f>
        <v>90007327</v>
      </c>
      <c r="D410" s="1403">
        <f>Jul_Inputs_Calc!$H$3</f>
        <v>45474</v>
      </c>
      <c r="E410" s="1404">
        <f>_xlfn.XLOOKUP(A410,Jul_Inputs_Calc!P:P,Jul_Inputs_Calc!O:O)</f>
        <v>2510.5500000000002</v>
      </c>
      <c r="F410" s="1403">
        <f>Jul_Inputs_Calc!$H$4</f>
        <v>45838</v>
      </c>
      <c r="G410" s="1525" t="e">
        <f>MATCH(C410*1,[5]Master!$F:$F,0)</f>
        <v>#N/A</v>
      </c>
      <c r="H410"/>
      <c r="I410"/>
      <c r="J410"/>
      <c r="K410"/>
      <c r="L410"/>
      <c r="M410"/>
    </row>
    <row r="411" spans="1:13" s="1422" customFormat="1" x14ac:dyDescent="0.25">
      <c r="A411" s="1401" t="s">
        <v>4843</v>
      </c>
      <c r="B411" s="1402" t="str">
        <f>_xlfn.XLOOKUP(A411,Jul_Inputs_Calc!P:P,Jul_Inputs_Calc!D:D)</f>
        <v>Gen Private Workers' Comp Other - SD</v>
      </c>
      <c r="C411" s="1402">
        <f>_xlfn.XLOOKUP(A411,Jul_Inputs_Calc!P:P,Jul_Inputs_Calc!F:F)</f>
        <v>90005685</v>
      </c>
      <c r="D411" s="1403">
        <f>Jul_Inputs_Calc!$H$3</f>
        <v>45474</v>
      </c>
      <c r="E411" s="1404">
        <f>_xlfn.XLOOKUP(A411,Jul_Inputs_Calc!P:P,Jul_Inputs_Calc!O:O)</f>
        <v>2121.5500000000002</v>
      </c>
      <c r="F411" s="1403">
        <f>Jul_Inputs_Calc!$H$4</f>
        <v>45838</v>
      </c>
      <c r="G411" s="1525" t="e">
        <f>MATCH(C411*1,[5]Master!$F:$F,0)</f>
        <v>#N/A</v>
      </c>
      <c r="H411"/>
      <c r="I411"/>
      <c r="J411"/>
      <c r="K411"/>
      <c r="L411"/>
      <c r="M411"/>
    </row>
    <row r="412" spans="1:13" s="1422" customFormat="1" x14ac:dyDescent="0.25">
      <c r="A412" s="1401" t="s">
        <v>4844</v>
      </c>
      <c r="B412" s="1402" t="str">
        <f>_xlfn.XLOOKUP(A412,Jul_Inputs_Calc!P:P,Jul_Inputs_Calc!D:D)</f>
        <v xml:space="preserve">Gen Private Workers' Comp Other Burns </v>
      </c>
      <c r="C412" s="1402">
        <f>_xlfn.XLOOKUP(A412,Jul_Inputs_Calc!P:P,Jul_Inputs_Calc!F:F)</f>
        <v>90007328</v>
      </c>
      <c r="D412" s="1403">
        <f>Jul_Inputs_Calc!$H$3</f>
        <v>45474</v>
      </c>
      <c r="E412" s="1404">
        <f>_xlfn.XLOOKUP(A412,Jul_Inputs_Calc!P:P,Jul_Inputs_Calc!O:O)</f>
        <v>4339.55</v>
      </c>
      <c r="F412" s="1403">
        <f>Jul_Inputs_Calc!$H$4</f>
        <v>45838</v>
      </c>
      <c r="G412" s="1525" t="e">
        <f>MATCH(C412*1,[5]Master!$F:$F,0)</f>
        <v>#N/A</v>
      </c>
      <c r="H412"/>
      <c r="I412"/>
      <c r="J412"/>
      <c r="K412"/>
      <c r="L412"/>
      <c r="M412"/>
    </row>
    <row r="413" spans="1:13" s="1422" customFormat="1" x14ac:dyDescent="0.25">
      <c r="A413" s="1401" t="s">
        <v>4845</v>
      </c>
      <c r="B413" s="1402" t="str">
        <f>_xlfn.XLOOKUP(A413,Jul_Inputs_Calc!P:P,Jul_Inputs_Calc!D:D)</f>
        <v>Gen Private Workers' Comp Other Burns SD</v>
      </c>
      <c r="C413" s="1402">
        <f>_xlfn.XLOOKUP(A413,Jul_Inputs_Calc!P:P,Jul_Inputs_Calc!F:F)</f>
        <v>90006452</v>
      </c>
      <c r="D413" s="1403">
        <f>Jul_Inputs_Calc!$H$3</f>
        <v>45474</v>
      </c>
      <c r="E413" s="1404">
        <f>_xlfn.XLOOKUP(A413,Jul_Inputs_Calc!P:P,Jul_Inputs_Calc!O:O)</f>
        <v>3985.9</v>
      </c>
      <c r="F413" s="1403">
        <f>Jul_Inputs_Calc!$H$4</f>
        <v>45838</v>
      </c>
      <c r="G413" s="1525" t="e">
        <f>MATCH(C413*1,[5]Master!$F:$F,0)</f>
        <v>#N/A</v>
      </c>
      <c r="H413"/>
      <c r="I413"/>
      <c r="J413"/>
      <c r="K413"/>
      <c r="L413"/>
      <c r="M413"/>
    </row>
    <row r="414" spans="1:13" s="1422" customFormat="1" x14ac:dyDescent="0.25">
      <c r="A414" s="1401" t="s">
        <v>4846</v>
      </c>
      <c r="B414" s="1402" t="str">
        <f>_xlfn.XLOOKUP(A414,Jul_Inputs_Calc!P:P,Jul_Inputs_Calc!D:D)</f>
        <v>Gen Private Workers' Comp Other Renal Dialysis</v>
      </c>
      <c r="C414" s="1402">
        <f>_xlfn.XLOOKUP(A414,Jul_Inputs_Calc!P:P,Jul_Inputs_Calc!F:F)</f>
        <v>90007329</v>
      </c>
      <c r="D414" s="1403">
        <f>Jul_Inputs_Calc!$H$3</f>
        <v>45474</v>
      </c>
      <c r="E414" s="1404">
        <f>_xlfn.XLOOKUP(A414,Jul_Inputs_Calc!P:P,Jul_Inputs_Calc!O:O)</f>
        <v>1179.8</v>
      </c>
      <c r="F414" s="1403">
        <f>Jul_Inputs_Calc!$H$4</f>
        <v>45838</v>
      </c>
      <c r="G414" s="1525" t="e">
        <f>MATCH(C414*1,[5]Master!$F:$F,0)</f>
        <v>#N/A</v>
      </c>
      <c r="H414"/>
      <c r="I414"/>
      <c r="J414"/>
      <c r="K414"/>
      <c r="L414"/>
      <c r="M414"/>
    </row>
    <row r="415" spans="1:13" s="1422" customFormat="1" x14ac:dyDescent="0.25">
      <c r="A415" s="1401" t="s">
        <v>4847</v>
      </c>
      <c r="B415" s="1402" t="str">
        <f>_xlfn.XLOOKUP(A415,Jul_Inputs_Calc!P:P,Jul_Inputs_Calc!D:D)</f>
        <v>Gen Private Workers' Comp Other Renal Dialysis SD</v>
      </c>
      <c r="C415" s="1402">
        <f>_xlfn.XLOOKUP(A415,Jul_Inputs_Calc!P:P,Jul_Inputs_Calc!F:F)</f>
        <v>90006014</v>
      </c>
      <c r="D415" s="1403">
        <f>Jul_Inputs_Calc!$H$3</f>
        <v>45474</v>
      </c>
      <c r="E415" s="1404">
        <f>_xlfn.XLOOKUP(A415,Jul_Inputs_Calc!P:P,Jul_Inputs_Calc!O:O)</f>
        <v>1179.8</v>
      </c>
      <c r="F415" s="1403">
        <f>Jul_Inputs_Calc!$H$4</f>
        <v>45838</v>
      </c>
      <c r="G415" s="1525" t="e">
        <f>MATCH(C415*1,[5]Master!$F:$F,0)</f>
        <v>#N/A</v>
      </c>
      <c r="H415"/>
      <c r="I415"/>
      <c r="J415"/>
      <c r="K415"/>
      <c r="L415"/>
      <c r="M415"/>
    </row>
    <row r="416" spans="1:13" s="1422" customFormat="1" x14ac:dyDescent="0.25">
      <c r="A416" s="1401" t="s">
        <v>4848</v>
      </c>
      <c r="B416" s="1402" t="str">
        <f>_xlfn.XLOOKUP(A416,Jul_Inputs_Calc!P:P,Jul_Inputs_Calc!D:D)</f>
        <v>Gen Private Workers' Comp Other Special Care Nursery</v>
      </c>
      <c r="C416" s="1402">
        <f>_xlfn.XLOOKUP(A416,Jul_Inputs_Calc!P:P,Jul_Inputs_Calc!F:F)</f>
        <v>90007330</v>
      </c>
      <c r="D416" s="1403">
        <f>Jul_Inputs_Calc!$H$3</f>
        <v>45474</v>
      </c>
      <c r="E416" s="1404">
        <f>_xlfn.XLOOKUP(A416,Jul_Inputs_Calc!P:P,Jul_Inputs_Calc!O:O)</f>
        <v>4066.55</v>
      </c>
      <c r="F416" s="1403">
        <f>Jul_Inputs_Calc!$H$4</f>
        <v>45838</v>
      </c>
      <c r="G416" s="1525" t="e">
        <f>MATCH(C416*1,[5]Master!$F:$F,0)</f>
        <v>#N/A</v>
      </c>
      <c r="H416"/>
      <c r="I416"/>
      <c r="J416"/>
      <c r="K416"/>
      <c r="L416"/>
      <c r="M416"/>
    </row>
    <row r="417" spans="1:13" s="1422" customFormat="1" x14ac:dyDescent="0.25">
      <c r="A417" s="1401" t="s">
        <v>4849</v>
      </c>
      <c r="B417" s="1402" t="str">
        <f>_xlfn.XLOOKUP(A417,Jul_Inputs_Calc!P:P,Jul_Inputs_Calc!D:D)</f>
        <v>Gen Private Workers' Comp Other Special Care Nursery SD</v>
      </c>
      <c r="C417" s="1402">
        <f>_xlfn.XLOOKUP(A417,Jul_Inputs_Calc!P:P,Jul_Inputs_Calc!F:F)</f>
        <v>90006453</v>
      </c>
      <c r="D417" s="1403">
        <f>Jul_Inputs_Calc!$H$3</f>
        <v>45474</v>
      </c>
      <c r="E417" s="1404">
        <f>_xlfn.XLOOKUP(A417,Jul_Inputs_Calc!P:P,Jul_Inputs_Calc!O:O)</f>
        <v>3879.1000000000004</v>
      </c>
      <c r="F417" s="1403">
        <f>Jul_Inputs_Calc!$H$4</f>
        <v>45838</v>
      </c>
      <c r="G417" s="1525" t="e">
        <f>MATCH(C417*1,[5]Master!$F:$F,0)</f>
        <v>#N/A</v>
      </c>
      <c r="H417"/>
      <c r="I417"/>
      <c r="J417"/>
      <c r="K417"/>
      <c r="L417"/>
      <c r="M417"/>
    </row>
    <row r="418" spans="1:13" s="1422" customFormat="1" x14ac:dyDescent="0.25">
      <c r="A418" s="1401" t="s">
        <v>4850</v>
      </c>
      <c r="B418" s="1402" t="str">
        <f>_xlfn.XLOOKUP(A418,Jul_Inputs_Calc!P:P,Jul_Inputs_Calc!D:D)</f>
        <v>Gen Private Workers' Comp Other Qualified Special Care Nursery</v>
      </c>
      <c r="C418" s="1402">
        <f>_xlfn.XLOOKUP(A418,Jul_Inputs_Calc!P:P,Jul_Inputs_Calc!F:F)</f>
        <v>90007331</v>
      </c>
      <c r="D418" s="1403">
        <f>Jul_Inputs_Calc!$H$3</f>
        <v>45474</v>
      </c>
      <c r="E418" s="1404">
        <f>_xlfn.XLOOKUP(A418,Jul_Inputs_Calc!P:P,Jul_Inputs_Calc!O:O)</f>
        <v>4066.55</v>
      </c>
      <c r="F418" s="1403">
        <f>Jul_Inputs_Calc!$H$4</f>
        <v>45838</v>
      </c>
      <c r="G418" s="1525" t="e">
        <f>MATCH(C418*1,[5]Master!$F:$F,0)</f>
        <v>#N/A</v>
      </c>
      <c r="H418"/>
      <c r="I418"/>
      <c r="J418"/>
      <c r="K418"/>
      <c r="L418"/>
      <c r="M418"/>
    </row>
    <row r="419" spans="1:13" s="1422" customFormat="1" x14ac:dyDescent="0.25">
      <c r="A419" s="1401" t="s">
        <v>4851</v>
      </c>
      <c r="B419" s="1402" t="str">
        <f>_xlfn.XLOOKUP(A419,Jul_Inputs_Calc!P:P,Jul_Inputs_Calc!D:D)</f>
        <v>Gen Private Workers' Comp Other Qualified Special Care Nursery SD</v>
      </c>
      <c r="C419" s="1402">
        <f>_xlfn.XLOOKUP(A419,Jul_Inputs_Calc!P:P,Jul_Inputs_Calc!F:F)</f>
        <v>90005795</v>
      </c>
      <c r="D419" s="1403">
        <f>Jul_Inputs_Calc!$H$3</f>
        <v>45474</v>
      </c>
      <c r="E419" s="1404">
        <f>_xlfn.XLOOKUP(A419,Jul_Inputs_Calc!P:P,Jul_Inputs_Calc!O:O)</f>
        <v>3879.1000000000004</v>
      </c>
      <c r="F419" s="1403">
        <f>Jul_Inputs_Calc!$H$4</f>
        <v>45838</v>
      </c>
      <c r="G419" s="1525" t="e">
        <f>MATCH(C419*1,[5]Master!$F:$F,0)</f>
        <v>#N/A</v>
      </c>
      <c r="H419"/>
      <c r="I419"/>
      <c r="J419"/>
      <c r="K419"/>
      <c r="L419"/>
      <c r="M419"/>
    </row>
    <row r="420" spans="1:13" s="1422" customFormat="1" x14ac:dyDescent="0.25">
      <c r="A420" s="1401" t="s">
        <v>4853</v>
      </c>
      <c r="B420" s="1402" t="str">
        <f>_xlfn.XLOOKUP(A420,Jul_Inputs_Calc!P:P,Jul_Inputs_Calc!D:D)</f>
        <v>Gen Shared Workers' Comp Other</v>
      </c>
      <c r="C420" s="1402">
        <f>_xlfn.XLOOKUP(A420,Jul_Inputs_Calc!P:P,Jul_Inputs_Calc!F:F)</f>
        <v>90007332</v>
      </c>
      <c r="D420" s="1403">
        <f>Jul_Inputs_Calc!$H$3</f>
        <v>45474</v>
      </c>
      <c r="E420" s="1404">
        <f>_xlfn.XLOOKUP(A420,Jul_Inputs_Calc!P:P,Jul_Inputs_Calc!O:O)</f>
        <v>2510.5500000000002</v>
      </c>
      <c r="F420" s="1403">
        <f>Jul_Inputs_Calc!$H$4</f>
        <v>45838</v>
      </c>
      <c r="G420" s="1525" t="e">
        <f>MATCH(C420*1,[5]Master!$F:$F,0)</f>
        <v>#N/A</v>
      </c>
      <c r="H420"/>
      <c r="I420"/>
      <c r="J420"/>
      <c r="K420"/>
      <c r="L420"/>
      <c r="M420"/>
    </row>
    <row r="421" spans="1:13" s="1422" customFormat="1" x14ac:dyDescent="0.25">
      <c r="A421" s="1401" t="s">
        <v>4854</v>
      </c>
      <c r="B421" s="1402" t="str">
        <f>_xlfn.XLOOKUP(A421,Jul_Inputs_Calc!P:P,Jul_Inputs_Calc!D:D)</f>
        <v>Gen Shared Workers' Comp Other - SD</v>
      </c>
      <c r="C421" s="1402">
        <f>_xlfn.XLOOKUP(A421,Jul_Inputs_Calc!P:P,Jul_Inputs_Calc!F:F)</f>
        <v>90006454</v>
      </c>
      <c r="D421" s="1403">
        <f>Jul_Inputs_Calc!$H$3</f>
        <v>45474</v>
      </c>
      <c r="E421" s="1404">
        <f>_xlfn.XLOOKUP(A421,Jul_Inputs_Calc!P:P,Jul_Inputs_Calc!O:O)</f>
        <v>2121.5500000000002</v>
      </c>
      <c r="F421" s="1403">
        <f>Jul_Inputs_Calc!$H$4</f>
        <v>45838</v>
      </c>
      <c r="G421" s="1525" t="e">
        <f>MATCH(C421*1,[5]Master!$F:$F,0)</f>
        <v>#N/A</v>
      </c>
      <c r="H421"/>
      <c r="I421"/>
      <c r="J421"/>
      <c r="K421"/>
      <c r="L421"/>
      <c r="M421"/>
    </row>
    <row r="422" spans="1:13" s="1422" customFormat="1" x14ac:dyDescent="0.25">
      <c r="A422" s="1401" t="s">
        <v>4855</v>
      </c>
      <c r="B422" s="1402" t="str">
        <f>_xlfn.XLOOKUP(A422,Jul_Inputs_Calc!P:P,Jul_Inputs_Calc!D:D)</f>
        <v xml:space="preserve">Gen Shared Workers' Comp Other Burns </v>
      </c>
      <c r="C422" s="1402">
        <f>_xlfn.XLOOKUP(A422,Jul_Inputs_Calc!P:P,Jul_Inputs_Calc!F:F)</f>
        <v>90007333</v>
      </c>
      <c r="D422" s="1403">
        <f>Jul_Inputs_Calc!$H$3</f>
        <v>45474</v>
      </c>
      <c r="E422" s="1404">
        <f>_xlfn.XLOOKUP(A422,Jul_Inputs_Calc!P:P,Jul_Inputs_Calc!O:O)</f>
        <v>4339.55</v>
      </c>
      <c r="F422" s="1403">
        <f>Jul_Inputs_Calc!$H$4</f>
        <v>45838</v>
      </c>
      <c r="G422" s="1525" t="e">
        <f>MATCH(C422*1,[5]Master!$F:$F,0)</f>
        <v>#N/A</v>
      </c>
      <c r="H422"/>
      <c r="I422"/>
      <c r="J422"/>
      <c r="K422"/>
      <c r="L422"/>
      <c r="M422"/>
    </row>
    <row r="423" spans="1:13" s="1422" customFormat="1" x14ac:dyDescent="0.25">
      <c r="A423" s="1401" t="s">
        <v>4856</v>
      </c>
      <c r="B423" s="1402" t="str">
        <f>_xlfn.XLOOKUP(A423,Jul_Inputs_Calc!P:P,Jul_Inputs_Calc!D:D)</f>
        <v>Gen Shared Workers' Comp Other Burns SD</v>
      </c>
      <c r="C423" s="1402">
        <f>_xlfn.XLOOKUP(A423,Jul_Inputs_Calc!P:P,Jul_Inputs_Calc!F:F)</f>
        <v>90006015</v>
      </c>
      <c r="D423" s="1403">
        <f>Jul_Inputs_Calc!$H$3</f>
        <v>45474</v>
      </c>
      <c r="E423" s="1404">
        <f>_xlfn.XLOOKUP(A423,Jul_Inputs_Calc!P:P,Jul_Inputs_Calc!O:O)</f>
        <v>3985.9</v>
      </c>
      <c r="F423" s="1403">
        <f>Jul_Inputs_Calc!$H$4</f>
        <v>45838</v>
      </c>
      <c r="G423" s="1525" t="e">
        <f>MATCH(C423*1,[5]Master!$F:$F,0)</f>
        <v>#N/A</v>
      </c>
      <c r="H423"/>
      <c r="I423"/>
      <c r="J423"/>
      <c r="K423"/>
      <c r="L423"/>
      <c r="M423"/>
    </row>
    <row r="424" spans="1:13" s="1422" customFormat="1" x14ac:dyDescent="0.25">
      <c r="A424" s="1401" t="s">
        <v>4857</v>
      </c>
      <c r="B424" s="1402" t="str">
        <f>_xlfn.XLOOKUP(A424,Jul_Inputs_Calc!P:P,Jul_Inputs_Calc!D:D)</f>
        <v>Gen Shared Workers' Comp Other Renal Dialysis</v>
      </c>
      <c r="C424" s="1402">
        <f>_xlfn.XLOOKUP(A424,Jul_Inputs_Calc!P:P,Jul_Inputs_Calc!F:F)</f>
        <v>90007334</v>
      </c>
      <c r="D424" s="1403">
        <f>Jul_Inputs_Calc!$H$3</f>
        <v>45474</v>
      </c>
      <c r="E424" s="1404">
        <f>_xlfn.XLOOKUP(A424,Jul_Inputs_Calc!P:P,Jul_Inputs_Calc!O:O)</f>
        <v>1179.8</v>
      </c>
      <c r="F424" s="1403">
        <f>Jul_Inputs_Calc!$H$4</f>
        <v>45838</v>
      </c>
      <c r="G424" s="1525" t="e">
        <f>MATCH(C424*1,[5]Master!$F:$F,0)</f>
        <v>#N/A</v>
      </c>
      <c r="H424"/>
      <c r="I424"/>
      <c r="J424"/>
      <c r="K424"/>
      <c r="L424"/>
      <c r="M424"/>
    </row>
    <row r="425" spans="1:13" s="1422" customFormat="1" x14ac:dyDescent="0.25">
      <c r="A425" s="1401" t="s">
        <v>4858</v>
      </c>
      <c r="B425" s="1402" t="str">
        <f>_xlfn.XLOOKUP(A425,Jul_Inputs_Calc!P:P,Jul_Inputs_Calc!D:D)</f>
        <v>Gen Shared Workers' Comp Other Renal Dialysis SD</v>
      </c>
      <c r="C425" s="1402">
        <f>_xlfn.XLOOKUP(A425,Jul_Inputs_Calc!P:P,Jul_Inputs_Calc!F:F)</f>
        <v>90006455</v>
      </c>
      <c r="D425" s="1403">
        <f>Jul_Inputs_Calc!$H$3</f>
        <v>45474</v>
      </c>
      <c r="E425" s="1404">
        <f>_xlfn.XLOOKUP(A425,Jul_Inputs_Calc!P:P,Jul_Inputs_Calc!O:O)</f>
        <v>1179.8</v>
      </c>
      <c r="F425" s="1403">
        <f>Jul_Inputs_Calc!$H$4</f>
        <v>45838</v>
      </c>
      <c r="G425" s="1525" t="e">
        <f>MATCH(C425*1,[5]Master!$F:$F,0)</f>
        <v>#N/A</v>
      </c>
      <c r="H425"/>
      <c r="I425"/>
      <c r="J425"/>
      <c r="K425"/>
      <c r="L425"/>
      <c r="M425"/>
    </row>
    <row r="426" spans="1:13" s="1422" customFormat="1" x14ac:dyDescent="0.25">
      <c r="A426" s="1401" t="s">
        <v>4859</v>
      </c>
      <c r="B426" s="1402" t="str">
        <f>_xlfn.XLOOKUP(A426,Jul_Inputs_Calc!P:P,Jul_Inputs_Calc!D:D)</f>
        <v>Gen Shared Workers' Compensation Other Coronary Care Unit</v>
      </c>
      <c r="C426" s="1402">
        <f>_xlfn.XLOOKUP(A426,Jul_Inputs_Calc!P:P,Jul_Inputs_Calc!F:F)</f>
        <v>90007335</v>
      </c>
      <c r="D426" s="1403">
        <f>Jul_Inputs_Calc!$H$3</f>
        <v>45474</v>
      </c>
      <c r="E426" s="1404">
        <f>_xlfn.XLOOKUP(A426,Jul_Inputs_Calc!P:P,Jul_Inputs_Calc!O:O)</f>
        <v>4228.6000000000004</v>
      </c>
      <c r="F426" s="1403">
        <f>Jul_Inputs_Calc!$H$4</f>
        <v>45838</v>
      </c>
      <c r="G426" s="1525" t="e">
        <f>MATCH(C426*1,[5]Master!$F:$F,0)</f>
        <v>#N/A</v>
      </c>
      <c r="H426"/>
      <c r="I426"/>
      <c r="J426"/>
      <c r="K426"/>
      <c r="L426"/>
      <c r="M426"/>
    </row>
    <row r="427" spans="1:13" s="1422" customFormat="1" x14ac:dyDescent="0.25">
      <c r="A427" s="1401" t="s">
        <v>4860</v>
      </c>
      <c r="B427" s="1402" t="str">
        <f>_xlfn.XLOOKUP(A427,Jul_Inputs_Calc!P:P,Jul_Inputs_Calc!D:D)</f>
        <v>Gen Shared Workers' Compensation Other Coronary Care Unit - SD</v>
      </c>
      <c r="C427" s="1402">
        <f>_xlfn.XLOOKUP(A427,Jul_Inputs_Calc!P:P,Jul_Inputs_Calc!F:F)</f>
        <v>90005603</v>
      </c>
      <c r="D427" s="1403">
        <f>Jul_Inputs_Calc!$H$3</f>
        <v>45474</v>
      </c>
      <c r="E427" s="1404">
        <f>_xlfn.XLOOKUP(A427,Jul_Inputs_Calc!P:P,Jul_Inputs_Calc!O:O)</f>
        <v>3985.9</v>
      </c>
      <c r="F427" s="1403">
        <f>Jul_Inputs_Calc!$H$4</f>
        <v>45838</v>
      </c>
      <c r="G427" s="1525" t="e">
        <f>MATCH(C427*1,[5]Master!$F:$F,0)</f>
        <v>#N/A</v>
      </c>
      <c r="H427"/>
      <c r="I427"/>
      <c r="J427"/>
      <c r="K427"/>
      <c r="L427"/>
      <c r="M427"/>
    </row>
    <row r="428" spans="1:13" s="1422" customFormat="1" x14ac:dyDescent="0.25">
      <c r="A428" s="1401" t="s">
        <v>4861</v>
      </c>
      <c r="B428" s="1402" t="str">
        <f>_xlfn.XLOOKUP(A428,Jul_Inputs_Calc!P:P,Jul_Inputs_Calc!D:D)</f>
        <v>Gen Shared Workers' Compensation Other Intensive Care Unit</v>
      </c>
      <c r="C428" s="1402">
        <f>_xlfn.XLOOKUP(A428,Jul_Inputs_Calc!P:P,Jul_Inputs_Calc!F:F)</f>
        <v>90007336</v>
      </c>
      <c r="D428" s="1403">
        <f>Jul_Inputs_Calc!$H$3</f>
        <v>45474</v>
      </c>
      <c r="E428" s="1404">
        <f>_xlfn.XLOOKUP(A428,Jul_Inputs_Calc!P:P,Jul_Inputs_Calc!O:O)</f>
        <v>6321.1</v>
      </c>
      <c r="F428" s="1403">
        <f>Jul_Inputs_Calc!$H$4</f>
        <v>45838</v>
      </c>
      <c r="G428" s="1525" t="e">
        <f>MATCH(C428*1,[5]Master!$F:$F,0)</f>
        <v>#N/A</v>
      </c>
      <c r="H428"/>
      <c r="I428"/>
      <c r="J428"/>
      <c r="K428"/>
      <c r="L428"/>
      <c r="M428"/>
    </row>
    <row r="429" spans="1:13" s="1422" customFormat="1" x14ac:dyDescent="0.25">
      <c r="A429" s="1401" t="s">
        <v>4862</v>
      </c>
      <c r="B429" s="1402" t="str">
        <f>_xlfn.XLOOKUP(A429,Jul_Inputs_Calc!P:P,Jul_Inputs_Calc!D:D)</f>
        <v>Gen Shared Workers' Compensation Other Intensive Care Unit- SD</v>
      </c>
      <c r="C429" s="1402">
        <f>_xlfn.XLOOKUP(A429,Jul_Inputs_Calc!P:P,Jul_Inputs_Calc!F:F)</f>
        <v>90006456</v>
      </c>
      <c r="D429" s="1403">
        <f>Jul_Inputs_Calc!$H$3</f>
        <v>45474</v>
      </c>
      <c r="E429" s="1404">
        <f>_xlfn.XLOOKUP(A429,Jul_Inputs_Calc!P:P,Jul_Inputs_Calc!O:O)</f>
        <v>5885.75</v>
      </c>
      <c r="F429" s="1403">
        <f>Jul_Inputs_Calc!$H$4</f>
        <v>45838</v>
      </c>
      <c r="G429" s="1525" t="e">
        <f>MATCH(C429*1,[5]Master!$F:$F,0)</f>
        <v>#N/A</v>
      </c>
      <c r="H429"/>
      <c r="I429"/>
      <c r="J429"/>
      <c r="K429"/>
      <c r="L429"/>
      <c r="M429"/>
    </row>
    <row r="430" spans="1:13" s="1422" customFormat="1" x14ac:dyDescent="0.25">
      <c r="A430" s="1401" t="s">
        <v>4863</v>
      </c>
      <c r="B430" s="1402" t="str">
        <f>_xlfn.XLOOKUP(A430,Jul_Inputs_Calc!P:P,Jul_Inputs_Calc!D:D)</f>
        <v>Gen Shared Workers' Compensation Other Rehabilitation</v>
      </c>
      <c r="C430" s="1402">
        <f>_xlfn.XLOOKUP(A430,Jul_Inputs_Calc!P:P,Jul_Inputs_Calc!F:F)</f>
        <v>90007337</v>
      </c>
      <c r="D430" s="1403">
        <f>Jul_Inputs_Calc!$H$3</f>
        <v>45474</v>
      </c>
      <c r="E430" s="1404">
        <f>_xlfn.XLOOKUP(A430,Jul_Inputs_Calc!P:P,Jul_Inputs_Calc!O:O)</f>
        <v>1319.15</v>
      </c>
      <c r="F430" s="1403">
        <f>Jul_Inputs_Calc!$H$4</f>
        <v>45838</v>
      </c>
      <c r="G430" s="1525" t="e">
        <f>MATCH(C430*1,[5]Master!$F:$F,0)</f>
        <v>#N/A</v>
      </c>
      <c r="H430"/>
      <c r="I430"/>
      <c r="J430"/>
      <c r="K430"/>
      <c r="L430"/>
      <c r="M430"/>
    </row>
    <row r="431" spans="1:13" s="1422" customFormat="1" x14ac:dyDescent="0.25">
      <c r="A431" s="1401" t="s">
        <v>4864</v>
      </c>
      <c r="B431" s="1402" t="str">
        <f>_xlfn.XLOOKUP(A431,Jul_Inputs_Calc!P:P,Jul_Inputs_Calc!D:D)</f>
        <v>Gen Shared Workers' Compensation Other Rehabilitation - SD</v>
      </c>
      <c r="C431" s="1402">
        <f>_xlfn.XLOOKUP(A431,Jul_Inputs_Calc!P:P,Jul_Inputs_Calc!F:F)</f>
        <v>90006016</v>
      </c>
      <c r="D431" s="1403">
        <f>Jul_Inputs_Calc!$H$3</f>
        <v>45474</v>
      </c>
      <c r="E431" s="1404">
        <f>_xlfn.XLOOKUP(A431,Jul_Inputs_Calc!P:P,Jul_Inputs_Calc!O:O)</f>
        <v>1143.8500000000001</v>
      </c>
      <c r="F431" s="1403">
        <f>Jul_Inputs_Calc!$H$4</f>
        <v>45838</v>
      </c>
      <c r="G431" s="1525" t="e">
        <f>MATCH(C431*1,[5]Master!$F:$F,0)</f>
        <v>#N/A</v>
      </c>
      <c r="H431"/>
      <c r="I431"/>
      <c r="J431"/>
      <c r="K431"/>
      <c r="L431"/>
      <c r="M431"/>
    </row>
    <row r="432" spans="1:13" s="1422" customFormat="1" x14ac:dyDescent="0.25">
      <c r="A432" s="1401" t="s">
        <v>4865</v>
      </c>
      <c r="B432" s="1402" t="str">
        <f>_xlfn.XLOOKUP(A432,Jul_Inputs_Calc!P:P,Jul_Inputs_Calc!D:D)</f>
        <v>Gen Shared Worker's Comp Other Hospital in the Home</v>
      </c>
      <c r="C432" s="1402">
        <f>_xlfn.XLOOKUP(A432,Jul_Inputs_Calc!P:P,Jul_Inputs_Calc!F:F)</f>
        <v>90007338</v>
      </c>
      <c r="D432" s="1403">
        <f>Jul_Inputs_Calc!$H$3</f>
        <v>45474</v>
      </c>
      <c r="E432" s="1404">
        <f>_xlfn.XLOOKUP(A432,Jul_Inputs_Calc!P:P,Jul_Inputs_Calc!O:O)</f>
        <v>2133.75</v>
      </c>
      <c r="F432" s="1403">
        <f>Jul_Inputs_Calc!$H$4</f>
        <v>45838</v>
      </c>
      <c r="G432" s="1525" t="e">
        <f>MATCH(C432*1,[5]Master!$F:$F,0)</f>
        <v>#N/A</v>
      </c>
      <c r="H432"/>
      <c r="I432"/>
      <c r="J432"/>
      <c r="K432"/>
      <c r="L432"/>
      <c r="M432"/>
    </row>
    <row r="433" spans="1:13" s="1422" customFormat="1" x14ac:dyDescent="0.25">
      <c r="A433" s="1401" t="s">
        <v>4866</v>
      </c>
      <c r="B433" s="1402" t="str">
        <f>_xlfn.XLOOKUP(A433,Jul_Inputs_Calc!P:P,Jul_Inputs_Calc!D:D)</f>
        <v>Gen Shared Worker's Comp Other Hospital in the Home SD</v>
      </c>
      <c r="C433" s="1402">
        <f>_xlfn.XLOOKUP(A433,Jul_Inputs_Calc!P:P,Jul_Inputs_Calc!F:F)</f>
        <v>90006457</v>
      </c>
      <c r="D433" s="1403">
        <f>Jul_Inputs_Calc!$H$3</f>
        <v>45474</v>
      </c>
      <c r="E433" s="1404">
        <f>_xlfn.XLOOKUP(A433,Jul_Inputs_Calc!P:P,Jul_Inputs_Calc!O:O)</f>
        <v>2133.75</v>
      </c>
      <c r="F433" s="1403">
        <f>Jul_Inputs_Calc!$H$4</f>
        <v>45838</v>
      </c>
      <c r="G433" s="1525" t="e">
        <f>MATCH(C433*1,[5]Master!$F:$F,0)</f>
        <v>#N/A</v>
      </c>
      <c r="H433"/>
      <c r="I433"/>
      <c r="J433"/>
      <c r="K433"/>
      <c r="L433"/>
      <c r="M433"/>
    </row>
    <row r="434" spans="1:13" s="1422" customFormat="1" x14ac:dyDescent="0.25">
      <c r="A434" s="1401" t="s">
        <v>4867</v>
      </c>
      <c r="B434" s="1402" t="str">
        <f>_xlfn.XLOOKUP(A434,Jul_Inputs_Calc!P:P,Jul_Inputs_Calc!D:D)</f>
        <v>Gen Shared Workers' Comp Other Special Care Nursery</v>
      </c>
      <c r="C434" s="1402">
        <f>_xlfn.XLOOKUP(A434,Jul_Inputs_Calc!P:P,Jul_Inputs_Calc!F:F)</f>
        <v>90007339</v>
      </c>
      <c r="D434" s="1403">
        <f>Jul_Inputs_Calc!$H$3</f>
        <v>45474</v>
      </c>
      <c r="E434" s="1404">
        <f>_xlfn.XLOOKUP(A434,Jul_Inputs_Calc!P:P,Jul_Inputs_Calc!O:O)</f>
        <v>4066.55</v>
      </c>
      <c r="F434" s="1403">
        <f>Jul_Inputs_Calc!$H$4</f>
        <v>45838</v>
      </c>
      <c r="G434" s="1525" t="e">
        <f>MATCH(C434*1,[5]Master!$F:$F,0)</f>
        <v>#N/A</v>
      </c>
      <c r="H434"/>
      <c r="I434"/>
      <c r="J434"/>
      <c r="K434"/>
      <c r="L434"/>
      <c r="M434"/>
    </row>
    <row r="435" spans="1:13" s="1422" customFormat="1" x14ac:dyDescent="0.25">
      <c r="A435" s="1401" t="s">
        <v>4868</v>
      </c>
      <c r="B435" s="1402" t="str">
        <f>_xlfn.XLOOKUP(A435,Jul_Inputs_Calc!P:P,Jul_Inputs_Calc!D:D)</f>
        <v>Gen Shared Workers' Comp Other Special Care Nursery SD</v>
      </c>
      <c r="C435" s="1402">
        <f>_xlfn.XLOOKUP(A435,Jul_Inputs_Calc!P:P,Jul_Inputs_Calc!F:F)</f>
        <v>90005796</v>
      </c>
      <c r="D435" s="1403">
        <f>Jul_Inputs_Calc!$H$3</f>
        <v>45474</v>
      </c>
      <c r="E435" s="1404">
        <f>_xlfn.XLOOKUP(A435,Jul_Inputs_Calc!P:P,Jul_Inputs_Calc!O:O)</f>
        <v>3879.1000000000004</v>
      </c>
      <c r="F435" s="1403">
        <f>Jul_Inputs_Calc!$H$4</f>
        <v>45838</v>
      </c>
      <c r="G435" s="1525" t="e">
        <f>MATCH(C435*1,[5]Master!$F:$F,0)</f>
        <v>#N/A</v>
      </c>
      <c r="H435"/>
      <c r="I435"/>
      <c r="J435"/>
      <c r="K435"/>
      <c r="L435"/>
      <c r="M435"/>
    </row>
    <row r="436" spans="1:13" s="1422" customFormat="1" x14ac:dyDescent="0.25">
      <c r="A436" s="1401" t="s">
        <v>4869</v>
      </c>
      <c r="B436" s="1402" t="str">
        <f>_xlfn.XLOOKUP(A436,Jul_Inputs_Calc!P:P,Jul_Inputs_Calc!D:D)</f>
        <v>Gen Shared Workers' Comp Other Qualified Special Care Nursery</v>
      </c>
      <c r="C436" s="1402">
        <f>_xlfn.XLOOKUP(A436,Jul_Inputs_Calc!P:P,Jul_Inputs_Calc!F:F)</f>
        <v>90007340</v>
      </c>
      <c r="D436" s="1403">
        <f>Jul_Inputs_Calc!$H$3</f>
        <v>45474</v>
      </c>
      <c r="E436" s="1404">
        <f>_xlfn.XLOOKUP(A436,Jul_Inputs_Calc!P:P,Jul_Inputs_Calc!O:O)</f>
        <v>4066.55</v>
      </c>
      <c r="F436" s="1403">
        <f>Jul_Inputs_Calc!$H$4</f>
        <v>45838</v>
      </c>
      <c r="G436" s="1525" t="e">
        <f>MATCH(C436*1,[5]Master!$F:$F,0)</f>
        <v>#N/A</v>
      </c>
      <c r="H436"/>
      <c r="I436"/>
      <c r="J436"/>
      <c r="K436"/>
      <c r="L436"/>
      <c r="M436"/>
    </row>
    <row r="437" spans="1:13" s="1422" customFormat="1" x14ac:dyDescent="0.25">
      <c r="A437" s="1401" t="s">
        <v>4870</v>
      </c>
      <c r="B437" s="1402" t="str">
        <f>_xlfn.XLOOKUP(A437,Jul_Inputs_Calc!P:P,Jul_Inputs_Calc!D:D)</f>
        <v>Gen Shared Workers' Comp Other Qualified Special Care Nursery SD</v>
      </c>
      <c r="C437" s="1402">
        <f>_xlfn.XLOOKUP(A437,Jul_Inputs_Calc!P:P,Jul_Inputs_Calc!F:F)</f>
        <v>90006458</v>
      </c>
      <c r="D437" s="1403">
        <f>Jul_Inputs_Calc!$H$3</f>
        <v>45474</v>
      </c>
      <c r="E437" s="1404">
        <f>_xlfn.XLOOKUP(A437,Jul_Inputs_Calc!P:P,Jul_Inputs_Calc!O:O)</f>
        <v>3879.1000000000004</v>
      </c>
      <c r="F437" s="1403">
        <f>Jul_Inputs_Calc!$H$4</f>
        <v>45838</v>
      </c>
      <c r="G437" s="1525" t="e">
        <f>MATCH(C437*1,[5]Master!$F:$F,0)</f>
        <v>#N/A</v>
      </c>
      <c r="H437"/>
      <c r="I437"/>
      <c r="J437"/>
      <c r="K437"/>
      <c r="L437"/>
      <c r="M437"/>
    </row>
    <row r="438" spans="1:13" s="1422" customFormat="1" x14ac:dyDescent="0.25">
      <c r="A438" s="1401" t="s">
        <v>4871</v>
      </c>
      <c r="B438" s="1402" t="str">
        <f>_xlfn.XLOOKUP(A438,Jul_Inputs_Calc!P:P,Jul_Inputs_Calc!D:D)</f>
        <v>Gen Shared Workers' Compensation Other Long Stay</v>
      </c>
      <c r="C438" s="1402">
        <f>_xlfn.XLOOKUP(A438,Jul_Inputs_Calc!P:P,Jul_Inputs_Calc!F:F)</f>
        <v>90007341</v>
      </c>
      <c r="D438" s="1403">
        <f>Jul_Inputs_Calc!$H$3</f>
        <v>45474</v>
      </c>
      <c r="E438" s="1404">
        <f>_xlfn.XLOOKUP(A438,Jul_Inputs_Calc!P:P,Jul_Inputs_Calc!O:O)</f>
        <v>1247.1000000000001</v>
      </c>
      <c r="F438" s="1403">
        <f>Jul_Inputs_Calc!$H$4</f>
        <v>45838</v>
      </c>
      <c r="G438" s="1525" t="e">
        <f>MATCH(C438*1,[5]Master!$F:$F,0)</f>
        <v>#N/A</v>
      </c>
      <c r="H438"/>
      <c r="I438"/>
      <c r="J438"/>
      <c r="K438"/>
      <c r="L438"/>
      <c r="M438"/>
    </row>
    <row r="439" spans="1:13" s="1422" customFormat="1" x14ac:dyDescent="0.25">
      <c r="A439" s="1401" t="s">
        <v>4872</v>
      </c>
      <c r="B439" s="1402" t="str">
        <f>_xlfn.XLOOKUP(A439,Jul_Inputs_Calc!P:P,Jul_Inputs_Calc!D:D)</f>
        <v>Gen Shared Workers' Compensation Other Long Stay - SD</v>
      </c>
      <c r="C439" s="1402">
        <f>_xlfn.XLOOKUP(A439,Jul_Inputs_Calc!P:P,Jul_Inputs_Calc!F:F)</f>
        <v>90006017</v>
      </c>
      <c r="D439" s="1403">
        <f>Jul_Inputs_Calc!$H$3</f>
        <v>45474</v>
      </c>
      <c r="E439" s="1404">
        <f>_xlfn.XLOOKUP(A439,Jul_Inputs_Calc!P:P,Jul_Inputs_Calc!O:O)</f>
        <v>1069.5</v>
      </c>
      <c r="F439" s="1403">
        <f>Jul_Inputs_Calc!$H$4</f>
        <v>45838</v>
      </c>
      <c r="G439" s="1525" t="e">
        <f>MATCH(C439*1,[5]Master!$F:$F,0)</f>
        <v>#N/A</v>
      </c>
      <c r="H439"/>
      <c r="I439"/>
      <c r="J439"/>
      <c r="K439"/>
      <c r="L439"/>
      <c r="M439"/>
    </row>
    <row r="440" spans="1:13" s="1422" customFormat="1" x14ac:dyDescent="0.25">
      <c r="A440" s="1401" t="s">
        <v>4873</v>
      </c>
      <c r="B440" s="1402" t="str">
        <f>_xlfn.XLOOKUP(A440,Jul_Inputs_Calc!P:P,Jul_Inputs_Calc!D:D)</f>
        <v>Admitted compensable private patient operating room =&lt; 1 hour  (Fee excludes Bed fee and Surgically Implanted Prostheses)</v>
      </c>
      <c r="C440" s="1402">
        <f>_xlfn.XLOOKUP(A440,Jul_Inputs_Calc!P:P,Jul_Inputs_Calc!F:F)</f>
        <v>90007342</v>
      </c>
      <c r="D440" s="1403">
        <f>Jul_Inputs_Calc!$H$3</f>
        <v>45474</v>
      </c>
      <c r="E440" s="1404">
        <f>_xlfn.XLOOKUP(A440,Jul_Inputs_Calc!P:P,Jul_Inputs_Calc!O:O)</f>
        <v>1147.9000000000001</v>
      </c>
      <c r="F440" s="1403">
        <f>Jul_Inputs_Calc!$H$4</f>
        <v>45838</v>
      </c>
      <c r="G440" s="1525" t="e">
        <f>MATCH(C440*1,[5]Master!$F:$F,0)</f>
        <v>#N/A</v>
      </c>
      <c r="H440"/>
      <c r="I440"/>
      <c r="J440"/>
      <c r="K440"/>
      <c r="L440"/>
      <c r="M440"/>
    </row>
    <row r="441" spans="1:13" s="1422" customFormat="1" x14ac:dyDescent="0.25">
      <c r="A441" s="1401" t="s">
        <v>4874</v>
      </c>
      <c r="B441" s="1402" t="str">
        <f>_xlfn.XLOOKUP(A441,Jul_Inputs_Calc!P:P,Jul_Inputs_Calc!D:D)</f>
        <v>Admitted compensable private patient operating room  &gt; 1 hour (Fee excludes Bed Fee and Surgically Implanted Prostheses)</v>
      </c>
      <c r="C441" s="1402">
        <f>_xlfn.XLOOKUP(A441,Jul_Inputs_Calc!P:P,Jul_Inputs_Calc!F:F)</f>
        <v>90006459</v>
      </c>
      <c r="D441" s="1403">
        <f>Jul_Inputs_Calc!$H$3</f>
        <v>45474</v>
      </c>
      <c r="E441" s="1404">
        <f>_xlfn.XLOOKUP(A441,Jul_Inputs_Calc!P:P,Jul_Inputs_Calc!O:O)</f>
        <v>2886.8</v>
      </c>
      <c r="F441" s="1403">
        <f>Jul_Inputs_Calc!$H$4</f>
        <v>45838</v>
      </c>
      <c r="G441" s="1525" t="e">
        <f>MATCH(C441*1,[5]Master!$F:$F,0)</f>
        <v>#N/A</v>
      </c>
      <c r="H441"/>
      <c r="I441"/>
      <c r="J441"/>
      <c r="K441"/>
      <c r="L441"/>
      <c r="M441"/>
    </row>
    <row r="442" spans="1:13" s="1422" customFormat="1" x14ac:dyDescent="0.25">
      <c r="A442" s="1401" t="s">
        <v>4875</v>
      </c>
      <c r="B442" s="1402" t="str">
        <f>_xlfn.XLOOKUP(A442,Jul_Inputs_Calc!P:P,Jul_Inputs_Calc!D:D)</f>
        <v>Gen Private Third Party</v>
      </c>
      <c r="C442" s="1402">
        <f>_xlfn.XLOOKUP(A442,Jul_Inputs_Calc!P:P,Jul_Inputs_Calc!F:F)</f>
        <v>90007343</v>
      </c>
      <c r="D442" s="1403">
        <f>Jul_Inputs_Calc!$H$3</f>
        <v>45474</v>
      </c>
      <c r="E442" s="1404">
        <f>_xlfn.XLOOKUP(A442,Jul_Inputs_Calc!P:P,Jul_Inputs_Calc!O:O)</f>
        <v>2510.5500000000002</v>
      </c>
      <c r="F442" s="1403">
        <f>Jul_Inputs_Calc!$H$4</f>
        <v>45838</v>
      </c>
      <c r="G442" s="1525" t="e">
        <f>MATCH(C442*1,[5]Master!$F:$F,0)</f>
        <v>#N/A</v>
      </c>
      <c r="H442"/>
      <c r="I442"/>
      <c r="J442"/>
      <c r="K442"/>
      <c r="L442"/>
      <c r="M442"/>
    </row>
    <row r="443" spans="1:13" s="1422" customFormat="1" x14ac:dyDescent="0.25">
      <c r="A443" s="1401" t="s">
        <v>4876</v>
      </c>
      <c r="B443" s="1402" t="str">
        <f>_xlfn.XLOOKUP(A443,Jul_Inputs_Calc!P:P,Jul_Inputs_Calc!D:D)</f>
        <v>Gen Private Third Party (Settled)</v>
      </c>
      <c r="C443" s="1402">
        <f>_xlfn.XLOOKUP(A443,Jul_Inputs_Calc!P:P,Jul_Inputs_Calc!F:F)</f>
        <v>90005686</v>
      </c>
      <c r="D443" s="1403">
        <f>Jul_Inputs_Calc!$H$3</f>
        <v>45474</v>
      </c>
      <c r="E443" s="1404">
        <f>_xlfn.XLOOKUP(A443,Jul_Inputs_Calc!P:P,Jul_Inputs_Calc!O:O)</f>
        <v>2510.5500000000002</v>
      </c>
      <c r="F443" s="1403">
        <f>Jul_Inputs_Calc!$H$4</f>
        <v>45838</v>
      </c>
      <c r="G443" s="1525" t="e">
        <f>MATCH(C443*1,[5]Master!$F:$F,0)</f>
        <v>#N/A</v>
      </c>
      <c r="H443"/>
      <c r="I443"/>
      <c r="J443"/>
      <c r="K443"/>
      <c r="L443"/>
      <c r="M443"/>
    </row>
    <row r="444" spans="1:13" s="1422" customFormat="1" x14ac:dyDescent="0.25">
      <c r="A444" s="1401" t="s">
        <v>4877</v>
      </c>
      <c r="B444" s="1402" t="str">
        <f>_xlfn.XLOOKUP(A444,Jul_Inputs_Calc!P:P,Jul_Inputs_Calc!D:D)</f>
        <v>Gen Private Third Party - SD</v>
      </c>
      <c r="C444" s="1402">
        <f>_xlfn.XLOOKUP(A444,Jul_Inputs_Calc!P:P,Jul_Inputs_Calc!F:F)</f>
        <v>90007344</v>
      </c>
      <c r="D444" s="1403">
        <f>Jul_Inputs_Calc!$H$3</f>
        <v>45474</v>
      </c>
      <c r="E444" s="1404">
        <f>_xlfn.XLOOKUP(A444,Jul_Inputs_Calc!P:P,Jul_Inputs_Calc!O:O)</f>
        <v>2121.5500000000002</v>
      </c>
      <c r="F444" s="1403">
        <f>Jul_Inputs_Calc!$H$4</f>
        <v>45838</v>
      </c>
      <c r="G444" s="1525" t="e">
        <f>MATCH(C444*1,[5]Master!$F:$F,0)</f>
        <v>#N/A</v>
      </c>
      <c r="H444"/>
      <c r="I444"/>
      <c r="J444"/>
      <c r="K444"/>
      <c r="L444"/>
      <c r="M444"/>
    </row>
    <row r="445" spans="1:13" s="1422" customFormat="1" x14ac:dyDescent="0.25">
      <c r="A445" s="1401" t="s">
        <v>4878</v>
      </c>
      <c r="B445" s="1402" t="str">
        <f>_xlfn.XLOOKUP(A445,Jul_Inputs_Calc!P:P,Jul_Inputs_Calc!D:D)</f>
        <v>Gen Private Third Party Burns</v>
      </c>
      <c r="C445" s="1402">
        <f>_xlfn.XLOOKUP(A445,Jul_Inputs_Calc!P:P,Jul_Inputs_Calc!F:F)</f>
        <v>90006460</v>
      </c>
      <c r="D445" s="1403">
        <f>Jul_Inputs_Calc!$H$3</f>
        <v>45474</v>
      </c>
      <c r="E445" s="1404">
        <f>_xlfn.XLOOKUP(A445,Jul_Inputs_Calc!P:P,Jul_Inputs_Calc!O:O)</f>
        <v>4339.55</v>
      </c>
      <c r="F445" s="1403">
        <f>Jul_Inputs_Calc!$H$4</f>
        <v>45838</v>
      </c>
      <c r="G445" s="1525" t="e">
        <f>MATCH(C445*1,[5]Master!$F:$F,0)</f>
        <v>#N/A</v>
      </c>
      <c r="H445"/>
      <c r="I445"/>
      <c r="J445"/>
      <c r="K445"/>
      <c r="L445"/>
      <c r="M445"/>
    </row>
    <row r="446" spans="1:13" s="1422" customFormat="1" x14ac:dyDescent="0.25">
      <c r="A446" s="1401" t="s">
        <v>4879</v>
      </c>
      <c r="B446" s="1402" t="str">
        <f>_xlfn.XLOOKUP(A446,Jul_Inputs_Calc!P:P,Jul_Inputs_Calc!D:D)</f>
        <v>Gen Private Third Party Burns - SD</v>
      </c>
      <c r="C446" s="1402">
        <f>_xlfn.XLOOKUP(A446,Jul_Inputs_Calc!P:P,Jul_Inputs_Calc!F:F)</f>
        <v>90007345</v>
      </c>
      <c r="D446" s="1403">
        <f>Jul_Inputs_Calc!$H$3</f>
        <v>45474</v>
      </c>
      <c r="E446" s="1404">
        <f>_xlfn.XLOOKUP(A446,Jul_Inputs_Calc!P:P,Jul_Inputs_Calc!O:O)</f>
        <v>3985.9</v>
      </c>
      <c r="F446" s="1403">
        <f>Jul_Inputs_Calc!$H$4</f>
        <v>45838</v>
      </c>
      <c r="G446" s="1525" t="e">
        <f>MATCH(C446*1,[5]Master!$F:$F,0)</f>
        <v>#N/A</v>
      </c>
      <c r="H446"/>
      <c r="I446"/>
      <c r="J446"/>
      <c r="K446"/>
      <c r="L446"/>
      <c r="M446"/>
    </row>
    <row r="447" spans="1:13" s="1422" customFormat="1" x14ac:dyDescent="0.25">
      <c r="A447" s="1401" t="s">
        <v>4880</v>
      </c>
      <c r="B447" s="1402" t="str">
        <f>_xlfn.XLOOKUP(A447,Jul_Inputs_Calc!P:P,Jul_Inputs_Calc!D:D)</f>
        <v>Gen Private Third Party Renal Dialysis</v>
      </c>
      <c r="C447" s="1402">
        <f>_xlfn.XLOOKUP(A447,Jul_Inputs_Calc!P:P,Jul_Inputs_Calc!F:F)</f>
        <v>90006018</v>
      </c>
      <c r="D447" s="1403">
        <f>Jul_Inputs_Calc!$H$3</f>
        <v>45474</v>
      </c>
      <c r="E447" s="1404">
        <f>_xlfn.XLOOKUP(A447,Jul_Inputs_Calc!P:P,Jul_Inputs_Calc!O:O)</f>
        <v>1179.8</v>
      </c>
      <c r="F447" s="1403">
        <f>Jul_Inputs_Calc!$H$4</f>
        <v>45838</v>
      </c>
      <c r="G447" s="1525" t="e">
        <f>MATCH(C447*1,[5]Master!$F:$F,0)</f>
        <v>#N/A</v>
      </c>
      <c r="H447"/>
      <c r="I447"/>
      <c r="J447"/>
      <c r="K447"/>
      <c r="L447"/>
      <c r="M447"/>
    </row>
    <row r="448" spans="1:13" s="1422" customFormat="1" x14ac:dyDescent="0.25">
      <c r="A448" s="1401" t="s">
        <v>4881</v>
      </c>
      <c r="B448" s="1402" t="str">
        <f>_xlfn.XLOOKUP(A448,Jul_Inputs_Calc!P:P,Jul_Inputs_Calc!D:D)</f>
        <v>Gen Private Third Party Renal Dialysis SD</v>
      </c>
      <c r="C448" s="1402">
        <f>_xlfn.XLOOKUP(A448,Jul_Inputs_Calc!P:P,Jul_Inputs_Calc!F:F)</f>
        <v>90007346</v>
      </c>
      <c r="D448" s="1403">
        <f>Jul_Inputs_Calc!$H$3</f>
        <v>45474</v>
      </c>
      <c r="E448" s="1404">
        <f>_xlfn.XLOOKUP(A448,Jul_Inputs_Calc!P:P,Jul_Inputs_Calc!O:O)</f>
        <v>1179.8</v>
      </c>
      <c r="F448" s="1403">
        <f>Jul_Inputs_Calc!$H$4</f>
        <v>45838</v>
      </c>
      <c r="G448" s="1525" t="e">
        <f>MATCH(C448*1,[5]Master!$F:$F,0)</f>
        <v>#N/A</v>
      </c>
      <c r="H448"/>
      <c r="I448"/>
      <c r="J448"/>
      <c r="K448"/>
      <c r="L448"/>
      <c r="M448"/>
    </row>
    <row r="449" spans="1:13" s="1422" customFormat="1" x14ac:dyDescent="0.25">
      <c r="A449" s="1401" t="s">
        <v>4882</v>
      </c>
      <c r="B449" s="1402" t="str">
        <f>_xlfn.XLOOKUP(A449,Jul_Inputs_Calc!P:P,Jul_Inputs_Calc!D:D)</f>
        <v>Gen Private Third Party Special Care Nursery</v>
      </c>
      <c r="C449" s="1402">
        <f>_xlfn.XLOOKUP(A449,Jul_Inputs_Calc!P:P,Jul_Inputs_Calc!F:F)</f>
        <v>90006461</v>
      </c>
      <c r="D449" s="1403">
        <f>Jul_Inputs_Calc!$H$3</f>
        <v>45474</v>
      </c>
      <c r="E449" s="1404">
        <f>_xlfn.XLOOKUP(A449,Jul_Inputs_Calc!P:P,Jul_Inputs_Calc!O:O)</f>
        <v>4066.55</v>
      </c>
      <c r="F449" s="1403">
        <f>Jul_Inputs_Calc!$H$4</f>
        <v>45838</v>
      </c>
      <c r="G449" s="1525" t="e">
        <f>MATCH(C449*1,[5]Master!$F:$F,0)</f>
        <v>#N/A</v>
      </c>
      <c r="H449"/>
      <c r="I449"/>
      <c r="J449"/>
      <c r="K449"/>
      <c r="L449"/>
      <c r="M449"/>
    </row>
    <row r="450" spans="1:13" s="1422" customFormat="1" x14ac:dyDescent="0.25">
      <c r="A450" s="1401" t="s">
        <v>4883</v>
      </c>
      <c r="B450" s="1402" t="str">
        <f>_xlfn.XLOOKUP(A450,Jul_Inputs_Calc!P:P,Jul_Inputs_Calc!D:D)</f>
        <v>Gen Private Third Party Special Care Nursery SD</v>
      </c>
      <c r="C450" s="1402">
        <f>_xlfn.XLOOKUP(A450,Jul_Inputs_Calc!P:P,Jul_Inputs_Calc!F:F)</f>
        <v>90007347</v>
      </c>
      <c r="D450" s="1403">
        <f>Jul_Inputs_Calc!$H$3</f>
        <v>45474</v>
      </c>
      <c r="E450" s="1404">
        <f>_xlfn.XLOOKUP(A450,Jul_Inputs_Calc!P:P,Jul_Inputs_Calc!O:O)</f>
        <v>3879.1000000000004</v>
      </c>
      <c r="F450" s="1403">
        <f>Jul_Inputs_Calc!$H$4</f>
        <v>45838</v>
      </c>
      <c r="G450" s="1525" t="e">
        <f>MATCH(C450*1,[5]Master!$F:$F,0)</f>
        <v>#N/A</v>
      </c>
      <c r="H450"/>
      <c r="I450"/>
      <c r="J450"/>
      <c r="K450"/>
      <c r="L450"/>
      <c r="M450"/>
    </row>
    <row r="451" spans="1:13" s="1422" customFormat="1" x14ac:dyDescent="0.25">
      <c r="A451" s="1401" t="s">
        <v>4884</v>
      </c>
      <c r="B451" s="1402" t="str">
        <f>_xlfn.XLOOKUP(A451,Jul_Inputs_Calc!P:P,Jul_Inputs_Calc!D:D)</f>
        <v>Gen Private Third Party Qualified Special Care Nursery</v>
      </c>
      <c r="C451" s="1402">
        <f>_xlfn.XLOOKUP(A451,Jul_Inputs_Calc!P:P,Jul_Inputs_Calc!F:F)</f>
        <v>90005797</v>
      </c>
      <c r="D451" s="1403">
        <f>Jul_Inputs_Calc!$H$3</f>
        <v>45474</v>
      </c>
      <c r="E451" s="1404">
        <f>_xlfn.XLOOKUP(A451,Jul_Inputs_Calc!P:P,Jul_Inputs_Calc!O:O)</f>
        <v>4066.55</v>
      </c>
      <c r="F451" s="1403">
        <f>Jul_Inputs_Calc!$H$4</f>
        <v>45838</v>
      </c>
      <c r="G451" s="1525" t="e">
        <f>MATCH(C451*1,[5]Master!$F:$F,0)</f>
        <v>#N/A</v>
      </c>
      <c r="H451"/>
      <c r="I451"/>
      <c r="J451"/>
      <c r="K451"/>
      <c r="L451"/>
      <c r="M451"/>
    </row>
    <row r="452" spans="1:13" s="1422" customFormat="1" x14ac:dyDescent="0.25">
      <c r="A452" s="1401" t="s">
        <v>4885</v>
      </c>
      <c r="B452" s="1402" t="str">
        <f>_xlfn.XLOOKUP(A452,Jul_Inputs_Calc!P:P,Jul_Inputs_Calc!D:D)</f>
        <v>Gen Private Third Party Qualified Special Care Nursery SD</v>
      </c>
      <c r="C452" s="1402">
        <f>_xlfn.XLOOKUP(A452,Jul_Inputs_Calc!P:P,Jul_Inputs_Calc!F:F)</f>
        <v>90007348</v>
      </c>
      <c r="D452" s="1403">
        <f>Jul_Inputs_Calc!$H$3</f>
        <v>45474</v>
      </c>
      <c r="E452" s="1404">
        <f>_xlfn.XLOOKUP(A452,Jul_Inputs_Calc!P:P,Jul_Inputs_Calc!O:O)</f>
        <v>3879.1000000000004</v>
      </c>
      <c r="F452" s="1403">
        <f>Jul_Inputs_Calc!$H$4</f>
        <v>45838</v>
      </c>
      <c r="G452" s="1525" t="e">
        <f>MATCH(C452*1,[5]Master!$F:$F,0)</f>
        <v>#N/A</v>
      </c>
      <c r="H452"/>
      <c r="I452"/>
      <c r="J452"/>
      <c r="K452"/>
      <c r="L452"/>
      <c r="M452"/>
    </row>
    <row r="453" spans="1:13" s="1422" customFormat="1" x14ac:dyDescent="0.25">
      <c r="A453" s="1401" t="s">
        <v>4887</v>
      </c>
      <c r="B453" s="1402" t="str">
        <f>_xlfn.XLOOKUP(A453,Jul_Inputs_Calc!P:P,Jul_Inputs_Calc!D:D)</f>
        <v>Gen Shared Third Party</v>
      </c>
      <c r="C453" s="1402">
        <f>_xlfn.XLOOKUP(A453,Jul_Inputs_Calc!P:P,Jul_Inputs_Calc!F:F)</f>
        <v>90006462</v>
      </c>
      <c r="D453" s="1403">
        <f>Jul_Inputs_Calc!$H$3</f>
        <v>45474</v>
      </c>
      <c r="E453" s="1404">
        <f>_xlfn.XLOOKUP(A453,Jul_Inputs_Calc!P:P,Jul_Inputs_Calc!O:O)</f>
        <v>2510.5500000000002</v>
      </c>
      <c r="F453" s="1403">
        <f>Jul_Inputs_Calc!$H$4</f>
        <v>45838</v>
      </c>
      <c r="G453" s="1525" t="e">
        <f>MATCH(C453*1,[5]Master!$F:$F,0)</f>
        <v>#N/A</v>
      </c>
      <c r="H453"/>
      <c r="I453"/>
      <c r="J453"/>
      <c r="K453"/>
      <c r="L453"/>
      <c r="M453"/>
    </row>
    <row r="454" spans="1:13" s="1422" customFormat="1" x14ac:dyDescent="0.25">
      <c r="A454" s="1401" t="s">
        <v>4888</v>
      </c>
      <c r="B454" s="1402" t="str">
        <f>_xlfn.XLOOKUP(A454,Jul_Inputs_Calc!P:P,Jul_Inputs_Calc!D:D)</f>
        <v>Gen Shared Third Party - SD</v>
      </c>
      <c r="C454" s="1402">
        <f>_xlfn.XLOOKUP(A454,Jul_Inputs_Calc!P:P,Jul_Inputs_Calc!F:F)</f>
        <v>90007349</v>
      </c>
      <c r="D454" s="1403">
        <f>Jul_Inputs_Calc!$H$3</f>
        <v>45474</v>
      </c>
      <c r="E454" s="1404">
        <f>_xlfn.XLOOKUP(A454,Jul_Inputs_Calc!P:P,Jul_Inputs_Calc!O:O)</f>
        <v>2121.5500000000002</v>
      </c>
      <c r="F454" s="1403">
        <f>Jul_Inputs_Calc!$H$4</f>
        <v>45838</v>
      </c>
      <c r="G454" s="1525" t="e">
        <f>MATCH(C454*1,[5]Master!$F:$F,0)</f>
        <v>#N/A</v>
      </c>
      <c r="H454"/>
      <c r="I454"/>
      <c r="J454"/>
      <c r="K454"/>
      <c r="L454"/>
      <c r="M454"/>
    </row>
    <row r="455" spans="1:13" s="1422" customFormat="1" x14ac:dyDescent="0.25">
      <c r="A455" s="1401" t="s">
        <v>4889</v>
      </c>
      <c r="B455" s="1402" t="str">
        <f>_xlfn.XLOOKUP(A455,Jul_Inputs_Calc!P:P,Jul_Inputs_Calc!D:D)</f>
        <v>Gen Shared Third Party Coronary Care Unit</v>
      </c>
      <c r="C455" s="1402">
        <f>_xlfn.XLOOKUP(A455,Jul_Inputs_Calc!P:P,Jul_Inputs_Calc!F:F)</f>
        <v>90006019</v>
      </c>
      <c r="D455" s="1403">
        <f>Jul_Inputs_Calc!$H$3</f>
        <v>45474</v>
      </c>
      <c r="E455" s="1404">
        <f>_xlfn.XLOOKUP(A455,Jul_Inputs_Calc!P:P,Jul_Inputs_Calc!O:O)</f>
        <v>4228.6000000000004</v>
      </c>
      <c r="F455" s="1403">
        <f>Jul_Inputs_Calc!$H$4</f>
        <v>45838</v>
      </c>
      <c r="G455" s="1525" t="e">
        <f>MATCH(C455*1,[5]Master!$F:$F,0)</f>
        <v>#N/A</v>
      </c>
      <c r="H455"/>
      <c r="I455"/>
      <c r="J455"/>
      <c r="K455"/>
      <c r="L455"/>
      <c r="M455"/>
    </row>
    <row r="456" spans="1:13" s="1422" customFormat="1" x14ac:dyDescent="0.25">
      <c r="A456" s="1401" t="s">
        <v>4890</v>
      </c>
      <c r="B456" s="1402" t="str">
        <f>_xlfn.XLOOKUP(A456,Jul_Inputs_Calc!P:P,Jul_Inputs_Calc!D:D)</f>
        <v>Gen Shared Third Party Coronary Care Unit - SD</v>
      </c>
      <c r="C456" s="1402">
        <f>_xlfn.XLOOKUP(A456,Jul_Inputs_Calc!P:P,Jul_Inputs_Calc!F:F)</f>
        <v>90007350</v>
      </c>
      <c r="D456" s="1403">
        <f>Jul_Inputs_Calc!$H$3</f>
        <v>45474</v>
      </c>
      <c r="E456" s="1404">
        <f>_xlfn.XLOOKUP(A456,Jul_Inputs_Calc!P:P,Jul_Inputs_Calc!O:O)</f>
        <v>3985.9</v>
      </c>
      <c r="F456" s="1403">
        <f>Jul_Inputs_Calc!$H$4</f>
        <v>45838</v>
      </c>
      <c r="G456" s="1525" t="e">
        <f>MATCH(C456*1,[5]Master!$F:$F,0)</f>
        <v>#N/A</v>
      </c>
      <c r="H456"/>
      <c r="I456"/>
      <c r="J456"/>
      <c r="K456"/>
      <c r="L456"/>
      <c r="M456"/>
    </row>
    <row r="457" spans="1:13" s="1422" customFormat="1" x14ac:dyDescent="0.25">
      <c r="A457" s="1401" t="s">
        <v>4891</v>
      </c>
      <c r="B457" s="1402" t="str">
        <f>_xlfn.XLOOKUP(A457,Jul_Inputs_Calc!P:P,Jul_Inputs_Calc!D:D)</f>
        <v>Gen Shared Third Party Intensive Care</v>
      </c>
      <c r="C457" s="1402">
        <f>_xlfn.XLOOKUP(A457,Jul_Inputs_Calc!P:P,Jul_Inputs_Calc!F:F)</f>
        <v>90006463</v>
      </c>
      <c r="D457" s="1403">
        <f>Jul_Inputs_Calc!$H$3</f>
        <v>45474</v>
      </c>
      <c r="E457" s="1404">
        <f>_xlfn.XLOOKUP(A457,Jul_Inputs_Calc!P:P,Jul_Inputs_Calc!O:O)</f>
        <v>6321.1</v>
      </c>
      <c r="F457" s="1403">
        <f>Jul_Inputs_Calc!$H$4</f>
        <v>45838</v>
      </c>
      <c r="G457" s="1525" t="e">
        <f>MATCH(C457*1,[5]Master!$F:$F,0)</f>
        <v>#N/A</v>
      </c>
      <c r="H457"/>
      <c r="I457"/>
      <c r="J457"/>
      <c r="K457"/>
      <c r="L457"/>
      <c r="M457"/>
    </row>
    <row r="458" spans="1:13" s="1422" customFormat="1" x14ac:dyDescent="0.25">
      <c r="A458" s="1401" t="s">
        <v>4892</v>
      </c>
      <c r="B458" s="1402" t="str">
        <f>_xlfn.XLOOKUP(A458,Jul_Inputs_Calc!P:P,Jul_Inputs_Calc!D:D)</f>
        <v>Gen Shared Third Party Intensive Care -SD</v>
      </c>
      <c r="C458" s="1402">
        <f>_xlfn.XLOOKUP(A458,Jul_Inputs_Calc!P:P,Jul_Inputs_Calc!F:F)</f>
        <v>90007351</v>
      </c>
      <c r="D458" s="1403">
        <f>Jul_Inputs_Calc!$H$3</f>
        <v>45474</v>
      </c>
      <c r="E458" s="1404">
        <f>_xlfn.XLOOKUP(A458,Jul_Inputs_Calc!P:P,Jul_Inputs_Calc!O:O)</f>
        <v>5885.75</v>
      </c>
      <c r="F458" s="1403">
        <f>Jul_Inputs_Calc!$H$4</f>
        <v>45838</v>
      </c>
      <c r="G458" s="1525" t="e">
        <f>MATCH(C458*1,[5]Master!$F:$F,0)</f>
        <v>#N/A</v>
      </c>
      <c r="H458"/>
      <c r="I458"/>
      <c r="J458"/>
      <c r="K458"/>
      <c r="L458"/>
      <c r="M458"/>
    </row>
    <row r="459" spans="1:13" s="1422" customFormat="1" x14ac:dyDescent="0.25">
      <c r="A459" s="1401" t="s">
        <v>4893</v>
      </c>
      <c r="B459" s="1402" t="str">
        <f>_xlfn.XLOOKUP(A459,Jul_Inputs_Calc!P:P,Jul_Inputs_Calc!D:D)</f>
        <v>Gen Shared Third Party Rehabilitation</v>
      </c>
      <c r="C459" s="1402">
        <f>_xlfn.XLOOKUP(A459,Jul_Inputs_Calc!P:P,Jul_Inputs_Calc!F:F)</f>
        <v>90005631</v>
      </c>
      <c r="D459" s="1403">
        <f>Jul_Inputs_Calc!$H$3</f>
        <v>45474</v>
      </c>
      <c r="E459" s="1404">
        <f>_xlfn.XLOOKUP(A459,Jul_Inputs_Calc!P:P,Jul_Inputs_Calc!O:O)</f>
        <v>1319.15</v>
      </c>
      <c r="F459" s="1403">
        <f>Jul_Inputs_Calc!$H$4</f>
        <v>45838</v>
      </c>
      <c r="G459" s="1525" t="e">
        <f>MATCH(C459*1,[5]Master!$F:$F,0)</f>
        <v>#N/A</v>
      </c>
      <c r="H459"/>
      <c r="I459"/>
      <c r="J459"/>
      <c r="K459"/>
      <c r="L459"/>
      <c r="M459"/>
    </row>
    <row r="460" spans="1:13" s="1422" customFormat="1" x14ac:dyDescent="0.25">
      <c r="A460" s="1401" t="s">
        <v>4894</v>
      </c>
      <c r="B460" s="1402" t="str">
        <f>_xlfn.XLOOKUP(A460,Jul_Inputs_Calc!P:P,Jul_Inputs_Calc!D:D)</f>
        <v>Gen Shared Third Party Rehabilitation - SD</v>
      </c>
      <c r="C460" s="1402">
        <f>_xlfn.XLOOKUP(A460,Jul_Inputs_Calc!P:P,Jul_Inputs_Calc!F:F)</f>
        <v>90007352</v>
      </c>
      <c r="D460" s="1403">
        <f>Jul_Inputs_Calc!$H$3</f>
        <v>45474</v>
      </c>
      <c r="E460" s="1404">
        <f>_xlfn.XLOOKUP(A460,Jul_Inputs_Calc!P:P,Jul_Inputs_Calc!O:O)</f>
        <v>1143.8500000000001</v>
      </c>
      <c r="F460" s="1403">
        <f>Jul_Inputs_Calc!$H$4</f>
        <v>45838</v>
      </c>
      <c r="G460" s="1525" t="e">
        <f>MATCH(C460*1,[5]Master!$F:$F,0)</f>
        <v>#N/A</v>
      </c>
      <c r="H460"/>
      <c r="I460"/>
      <c r="J460"/>
      <c r="K460"/>
      <c r="L460"/>
      <c r="M460"/>
    </row>
    <row r="461" spans="1:13" s="1422" customFormat="1" x14ac:dyDescent="0.25">
      <c r="A461" s="1401" t="s">
        <v>4895</v>
      </c>
      <c r="B461" s="1402" t="str">
        <f>_xlfn.XLOOKUP(A461,Jul_Inputs_Calc!P:P,Jul_Inputs_Calc!D:D)</f>
        <v>Gen Shared Third Party (Settled)</v>
      </c>
      <c r="C461" s="1402">
        <f>_xlfn.XLOOKUP(A461,Jul_Inputs_Calc!P:P,Jul_Inputs_Calc!F:F)</f>
        <v>90006464</v>
      </c>
      <c r="D461" s="1403">
        <f>Jul_Inputs_Calc!$H$3</f>
        <v>45474</v>
      </c>
      <c r="E461" s="1404">
        <f>_xlfn.XLOOKUP(A461,Jul_Inputs_Calc!P:P,Jul_Inputs_Calc!O:O)</f>
        <v>2510.5500000000002</v>
      </c>
      <c r="F461" s="1403">
        <f>Jul_Inputs_Calc!$H$4</f>
        <v>45838</v>
      </c>
      <c r="G461" s="1525" t="e">
        <f>MATCH(C461*1,[5]Master!$F:$F,0)</f>
        <v>#N/A</v>
      </c>
      <c r="H461"/>
      <c r="I461"/>
      <c r="J461"/>
      <c r="K461"/>
      <c r="L461"/>
      <c r="M461"/>
    </row>
    <row r="462" spans="1:13" s="1422" customFormat="1" x14ac:dyDescent="0.25">
      <c r="A462" s="1401" t="s">
        <v>4896</v>
      </c>
      <c r="B462" s="1402" t="str">
        <f>_xlfn.XLOOKUP(A462,Jul_Inputs_Calc!P:P,Jul_Inputs_Calc!D:D)</f>
        <v>Gen Shared Third Party Burns</v>
      </c>
      <c r="C462" s="1402">
        <f>_xlfn.XLOOKUP(A462,Jul_Inputs_Calc!P:P,Jul_Inputs_Calc!F:F)</f>
        <v>90007353</v>
      </c>
      <c r="D462" s="1403">
        <f>Jul_Inputs_Calc!$H$3</f>
        <v>45474</v>
      </c>
      <c r="E462" s="1404">
        <f>_xlfn.XLOOKUP(A462,Jul_Inputs_Calc!P:P,Jul_Inputs_Calc!O:O)</f>
        <v>4339.55</v>
      </c>
      <c r="F462" s="1403">
        <f>Jul_Inputs_Calc!$H$4</f>
        <v>45838</v>
      </c>
      <c r="G462" s="1525" t="e">
        <f>MATCH(C462*1,[5]Master!$F:$F,0)</f>
        <v>#N/A</v>
      </c>
      <c r="H462"/>
      <c r="I462"/>
      <c r="J462"/>
      <c r="K462"/>
      <c r="L462"/>
      <c r="M462"/>
    </row>
    <row r="463" spans="1:13" s="1422" customFormat="1" x14ac:dyDescent="0.25">
      <c r="A463" s="1401" t="s">
        <v>4897</v>
      </c>
      <c r="B463" s="1402" t="str">
        <f>_xlfn.XLOOKUP(A463,Jul_Inputs_Calc!P:P,Jul_Inputs_Calc!D:D)</f>
        <v>Gen Shared Third Party Burns - SD</v>
      </c>
      <c r="C463" s="1402">
        <f>_xlfn.XLOOKUP(A463,Jul_Inputs_Calc!P:P,Jul_Inputs_Calc!F:F)</f>
        <v>90006020</v>
      </c>
      <c r="D463" s="1403">
        <f>Jul_Inputs_Calc!$H$3</f>
        <v>45474</v>
      </c>
      <c r="E463" s="1404">
        <f>_xlfn.XLOOKUP(A463,Jul_Inputs_Calc!P:P,Jul_Inputs_Calc!O:O)</f>
        <v>3985.9</v>
      </c>
      <c r="F463" s="1403">
        <f>Jul_Inputs_Calc!$H$4</f>
        <v>45838</v>
      </c>
      <c r="G463" s="1525" t="e">
        <f>MATCH(C463*1,[5]Master!$F:$F,0)</f>
        <v>#N/A</v>
      </c>
      <c r="H463"/>
      <c r="I463"/>
      <c r="J463"/>
      <c r="K463"/>
      <c r="L463"/>
      <c r="M463"/>
    </row>
    <row r="464" spans="1:13" s="1422" customFormat="1" x14ac:dyDescent="0.25">
      <c r="A464" s="1401" t="s">
        <v>4898</v>
      </c>
      <c r="B464" s="1402" t="str">
        <f>_xlfn.XLOOKUP(A464,Jul_Inputs_Calc!P:P,Jul_Inputs_Calc!D:D)</f>
        <v>Gen Shared Third Party Renal Dialysis</v>
      </c>
      <c r="C464" s="1402">
        <f>_xlfn.XLOOKUP(A464,Jul_Inputs_Calc!P:P,Jul_Inputs_Calc!F:F)</f>
        <v>90007354</v>
      </c>
      <c r="D464" s="1403">
        <f>Jul_Inputs_Calc!$H$3</f>
        <v>45474</v>
      </c>
      <c r="E464" s="1404">
        <f>_xlfn.XLOOKUP(A464,Jul_Inputs_Calc!P:P,Jul_Inputs_Calc!O:O)</f>
        <v>1179.8</v>
      </c>
      <c r="F464" s="1403">
        <f>Jul_Inputs_Calc!$H$4</f>
        <v>45838</v>
      </c>
      <c r="G464" s="1525" t="e">
        <f>MATCH(C464*1,[5]Master!$F:$F,0)</f>
        <v>#N/A</v>
      </c>
      <c r="H464"/>
      <c r="I464"/>
      <c r="J464"/>
      <c r="K464"/>
      <c r="L464"/>
      <c r="M464"/>
    </row>
    <row r="465" spans="1:13" s="1422" customFormat="1" x14ac:dyDescent="0.25">
      <c r="A465" s="1401" t="s">
        <v>4899</v>
      </c>
      <c r="B465" s="1402" t="str">
        <f>_xlfn.XLOOKUP(A465,Jul_Inputs_Calc!P:P,Jul_Inputs_Calc!D:D)</f>
        <v>Gen Shared Third Party Renal Dialysis SD</v>
      </c>
      <c r="C465" s="1402">
        <f>_xlfn.XLOOKUP(A465,Jul_Inputs_Calc!P:P,Jul_Inputs_Calc!F:F)</f>
        <v>90006465</v>
      </c>
      <c r="D465" s="1403">
        <f>Jul_Inputs_Calc!$H$3</f>
        <v>45474</v>
      </c>
      <c r="E465" s="1404">
        <f>_xlfn.XLOOKUP(A465,Jul_Inputs_Calc!P:P,Jul_Inputs_Calc!O:O)</f>
        <v>1179.8</v>
      </c>
      <c r="F465" s="1403">
        <f>Jul_Inputs_Calc!$H$4</f>
        <v>45838</v>
      </c>
      <c r="G465" s="1525" t="e">
        <f>MATCH(C465*1,[5]Master!$F:$F,0)</f>
        <v>#N/A</v>
      </c>
      <c r="H465"/>
      <c r="I465"/>
      <c r="J465"/>
      <c r="K465"/>
      <c r="L465"/>
      <c r="M465"/>
    </row>
    <row r="466" spans="1:13" s="1422" customFormat="1" x14ac:dyDescent="0.25">
      <c r="A466" s="1401" t="s">
        <v>4900</v>
      </c>
      <c r="B466" s="1402" t="str">
        <f>_xlfn.XLOOKUP(A466,Jul_Inputs_Calc!P:P,Jul_Inputs_Calc!D:D)</f>
        <v>Gen Shared Third Party Hospital in the Home</v>
      </c>
      <c r="C466" s="1402">
        <f>_xlfn.XLOOKUP(A466,Jul_Inputs_Calc!P:P,Jul_Inputs_Calc!F:F)</f>
        <v>90007355</v>
      </c>
      <c r="D466" s="1403">
        <f>Jul_Inputs_Calc!$H$3</f>
        <v>45474</v>
      </c>
      <c r="E466" s="1404">
        <f>_xlfn.XLOOKUP(A466,Jul_Inputs_Calc!P:P,Jul_Inputs_Calc!O:O)</f>
        <v>2133.75</v>
      </c>
      <c r="F466" s="1403">
        <f>Jul_Inputs_Calc!$H$4</f>
        <v>45838</v>
      </c>
      <c r="G466" s="1525" t="e">
        <f>MATCH(C466*1,[5]Master!$F:$F,0)</f>
        <v>#N/A</v>
      </c>
      <c r="H466"/>
      <c r="I466"/>
      <c r="J466"/>
      <c r="K466"/>
      <c r="L466"/>
      <c r="M466"/>
    </row>
    <row r="467" spans="1:13" s="1422" customFormat="1" x14ac:dyDescent="0.25">
      <c r="A467" s="1401" t="s">
        <v>4901</v>
      </c>
      <c r="B467" s="1402" t="str">
        <f>_xlfn.XLOOKUP(A467,Jul_Inputs_Calc!P:P,Jul_Inputs_Calc!D:D)</f>
        <v>Gen Shared Third Party Hospital in the Home  SD</v>
      </c>
      <c r="C467" s="1402">
        <f>_xlfn.XLOOKUP(A467,Jul_Inputs_Calc!P:P,Jul_Inputs_Calc!F:F)</f>
        <v>90005798</v>
      </c>
      <c r="D467" s="1403">
        <f>Jul_Inputs_Calc!$H$3</f>
        <v>45474</v>
      </c>
      <c r="E467" s="1404">
        <f>_xlfn.XLOOKUP(A467,Jul_Inputs_Calc!P:P,Jul_Inputs_Calc!O:O)</f>
        <v>2133.75</v>
      </c>
      <c r="F467" s="1403">
        <f>Jul_Inputs_Calc!$H$4</f>
        <v>45838</v>
      </c>
      <c r="G467" s="1525" t="e">
        <f>MATCH(C467*1,[5]Master!$F:$F,0)</f>
        <v>#N/A</v>
      </c>
      <c r="H467"/>
      <c r="I467"/>
      <c r="J467"/>
      <c r="K467"/>
      <c r="L467"/>
      <c r="M467"/>
    </row>
    <row r="468" spans="1:13" s="1422" customFormat="1" x14ac:dyDescent="0.25">
      <c r="A468" s="1401" t="s">
        <v>4902</v>
      </c>
      <c r="B468" s="1402" t="str">
        <f>_xlfn.XLOOKUP(A468,Jul_Inputs_Calc!P:P,Jul_Inputs_Calc!D:D)</f>
        <v>Gen Shared Third Party Special Care Nursery</v>
      </c>
      <c r="C468" s="1402">
        <f>_xlfn.XLOOKUP(A468,Jul_Inputs_Calc!P:P,Jul_Inputs_Calc!F:F)</f>
        <v>90007356</v>
      </c>
      <c r="D468" s="1403">
        <f>Jul_Inputs_Calc!$H$3</f>
        <v>45474</v>
      </c>
      <c r="E468" s="1404">
        <f>_xlfn.XLOOKUP(A468,Jul_Inputs_Calc!P:P,Jul_Inputs_Calc!O:O)</f>
        <v>4066.55</v>
      </c>
      <c r="F468" s="1403">
        <f>Jul_Inputs_Calc!$H$4</f>
        <v>45838</v>
      </c>
      <c r="G468" s="1525" t="e">
        <f>MATCH(C468*1,[5]Master!$F:$F,0)</f>
        <v>#N/A</v>
      </c>
      <c r="H468"/>
      <c r="I468"/>
      <c r="J468"/>
      <c r="K468"/>
      <c r="L468"/>
      <c r="M468"/>
    </row>
    <row r="469" spans="1:13" s="1422" customFormat="1" x14ac:dyDescent="0.25">
      <c r="A469" s="1401" t="s">
        <v>4903</v>
      </c>
      <c r="B469" s="1402" t="str">
        <f>_xlfn.XLOOKUP(A469,Jul_Inputs_Calc!P:P,Jul_Inputs_Calc!D:D)</f>
        <v>Gen Shared Third Party Special Care Nursery SD</v>
      </c>
      <c r="C469" s="1402">
        <f>_xlfn.XLOOKUP(A469,Jul_Inputs_Calc!P:P,Jul_Inputs_Calc!F:F)</f>
        <v>90006466</v>
      </c>
      <c r="D469" s="1403">
        <f>Jul_Inputs_Calc!$H$3</f>
        <v>45474</v>
      </c>
      <c r="E469" s="1404">
        <f>_xlfn.XLOOKUP(A469,Jul_Inputs_Calc!P:P,Jul_Inputs_Calc!O:O)</f>
        <v>3879.1000000000004</v>
      </c>
      <c r="F469" s="1403">
        <f>Jul_Inputs_Calc!$H$4</f>
        <v>45838</v>
      </c>
      <c r="G469" s="1525" t="e">
        <f>MATCH(C469*1,[5]Master!$F:$F,0)</f>
        <v>#N/A</v>
      </c>
      <c r="H469"/>
      <c r="I469"/>
      <c r="J469"/>
      <c r="K469"/>
      <c r="L469"/>
      <c r="M469"/>
    </row>
    <row r="470" spans="1:13" s="1422" customFormat="1" x14ac:dyDescent="0.25">
      <c r="A470" s="1401" t="s">
        <v>4904</v>
      </c>
      <c r="B470" s="1402" t="str">
        <f>_xlfn.XLOOKUP(A470,Jul_Inputs_Calc!P:P,Jul_Inputs_Calc!D:D)</f>
        <v>Gen Shared Third Party Qualified Special Care Nursery</v>
      </c>
      <c r="C470" s="1402">
        <f>_xlfn.XLOOKUP(A470,Jul_Inputs_Calc!P:P,Jul_Inputs_Calc!F:F)</f>
        <v>90007357</v>
      </c>
      <c r="D470" s="1403">
        <f>Jul_Inputs_Calc!$H$3</f>
        <v>45474</v>
      </c>
      <c r="E470" s="1404">
        <f>_xlfn.XLOOKUP(A470,Jul_Inputs_Calc!P:P,Jul_Inputs_Calc!O:O)</f>
        <v>4066.55</v>
      </c>
      <c r="F470" s="1403">
        <f>Jul_Inputs_Calc!$H$4</f>
        <v>45838</v>
      </c>
      <c r="G470" s="1525" t="e">
        <f>MATCH(C470*1,[5]Master!$F:$F,0)</f>
        <v>#N/A</v>
      </c>
      <c r="H470"/>
      <c r="I470"/>
      <c r="J470"/>
      <c r="K470"/>
      <c r="L470"/>
      <c r="M470"/>
    </row>
    <row r="471" spans="1:13" s="1422" customFormat="1" x14ac:dyDescent="0.25">
      <c r="A471" s="1401" t="s">
        <v>4905</v>
      </c>
      <c r="B471" s="1402" t="str">
        <f>_xlfn.XLOOKUP(A471,Jul_Inputs_Calc!P:P,Jul_Inputs_Calc!D:D)</f>
        <v>Gen Shared Third Party Qualified Special Care Nursery SD</v>
      </c>
      <c r="C471" s="1402">
        <f>_xlfn.XLOOKUP(A471,Jul_Inputs_Calc!P:P,Jul_Inputs_Calc!F:F)</f>
        <v>90006021</v>
      </c>
      <c r="D471" s="1403">
        <f>Jul_Inputs_Calc!$H$3</f>
        <v>45474</v>
      </c>
      <c r="E471" s="1404">
        <f>_xlfn.XLOOKUP(A471,Jul_Inputs_Calc!P:P,Jul_Inputs_Calc!O:O)</f>
        <v>3879.1000000000004</v>
      </c>
      <c r="F471" s="1403">
        <f>Jul_Inputs_Calc!$H$4</f>
        <v>45838</v>
      </c>
      <c r="G471" s="1525" t="e">
        <f>MATCH(C471*1,[5]Master!$F:$F,0)</f>
        <v>#N/A</v>
      </c>
      <c r="H471"/>
      <c r="I471"/>
      <c r="J471"/>
      <c r="K471"/>
      <c r="L471"/>
      <c r="M471"/>
    </row>
    <row r="472" spans="1:13" s="1422" customFormat="1" x14ac:dyDescent="0.25">
      <c r="A472" s="1401" t="s">
        <v>4906</v>
      </c>
      <c r="B472" s="1402" t="str">
        <f>_xlfn.XLOOKUP(A472,Jul_Inputs_Calc!P:P,Jul_Inputs_Calc!D:D)</f>
        <v>Gen Shared Third Party Long Stay</v>
      </c>
      <c r="C472" s="1402">
        <f>_xlfn.XLOOKUP(A472,Jul_Inputs_Calc!P:P,Jul_Inputs_Calc!F:F)</f>
        <v>90007358</v>
      </c>
      <c r="D472" s="1403">
        <f>Jul_Inputs_Calc!$H$3</f>
        <v>45474</v>
      </c>
      <c r="E472" s="1404">
        <f>_xlfn.XLOOKUP(A472,Jul_Inputs_Calc!P:P,Jul_Inputs_Calc!O:O)</f>
        <v>1247.1000000000001</v>
      </c>
      <c r="F472" s="1403">
        <f>Jul_Inputs_Calc!$H$4</f>
        <v>45838</v>
      </c>
      <c r="G472" s="1525" t="e">
        <f>MATCH(C472*1,[5]Master!$F:$F,0)</f>
        <v>#N/A</v>
      </c>
      <c r="H472"/>
      <c r="I472"/>
      <c r="J472"/>
      <c r="K472"/>
      <c r="L472"/>
      <c r="M472"/>
    </row>
    <row r="473" spans="1:13" s="1422" customFormat="1" x14ac:dyDescent="0.25">
      <c r="A473" s="1401" t="s">
        <v>4907</v>
      </c>
      <c r="B473" s="1402" t="str">
        <f>_xlfn.XLOOKUP(A473,Jul_Inputs_Calc!P:P,Jul_Inputs_Calc!D:D)</f>
        <v>Gen Shared Third Party Long Stay - SD</v>
      </c>
      <c r="C473" s="1402">
        <f>_xlfn.XLOOKUP(A473,Jul_Inputs_Calc!P:P,Jul_Inputs_Calc!F:F)</f>
        <v>90006467</v>
      </c>
      <c r="D473" s="1403">
        <f>Jul_Inputs_Calc!$H$3</f>
        <v>45474</v>
      </c>
      <c r="E473" s="1404">
        <f>_xlfn.XLOOKUP(A473,Jul_Inputs_Calc!P:P,Jul_Inputs_Calc!O:O)</f>
        <v>1069.5</v>
      </c>
      <c r="F473" s="1403">
        <f>Jul_Inputs_Calc!$H$4</f>
        <v>45838</v>
      </c>
      <c r="G473" s="1525" t="e">
        <f>MATCH(C473*1,[5]Master!$F:$F,0)</f>
        <v>#N/A</v>
      </c>
      <c r="H473"/>
      <c r="I473"/>
      <c r="J473"/>
      <c r="K473"/>
      <c r="L473"/>
      <c r="M473"/>
    </row>
    <row r="474" spans="1:13" s="1422" customFormat="1" x14ac:dyDescent="0.25">
      <c r="A474" s="1401" t="s">
        <v>4908</v>
      </c>
      <c r="B474" s="1402" t="str">
        <f>_xlfn.XLOOKUP(A474,Jul_Inputs_Calc!P:P,Jul_Inputs_Calc!D:D)</f>
        <v>Admitted compensable private patient operating room =&lt; 1 hour  (Fee excludes Bed fee and Surgically Implanted Prostheses)</v>
      </c>
      <c r="C474" s="1402">
        <f>_xlfn.XLOOKUP(A474,Jul_Inputs_Calc!P:P,Jul_Inputs_Calc!F:F)</f>
        <v>90007359</v>
      </c>
      <c r="D474" s="1403">
        <f>Jul_Inputs_Calc!$H$3</f>
        <v>45474</v>
      </c>
      <c r="E474" s="1404">
        <f>_xlfn.XLOOKUP(A474,Jul_Inputs_Calc!P:P,Jul_Inputs_Calc!O:O)</f>
        <v>1147.9000000000001</v>
      </c>
      <c r="F474" s="1403">
        <f>Jul_Inputs_Calc!$H$4</f>
        <v>45838</v>
      </c>
      <c r="G474" s="1525" t="e">
        <f>MATCH(C474*1,[5]Master!$F:$F,0)</f>
        <v>#N/A</v>
      </c>
      <c r="H474"/>
      <c r="I474"/>
      <c r="J474"/>
      <c r="K474"/>
      <c r="L474"/>
      <c r="M474"/>
    </row>
    <row r="475" spans="1:13" s="1422" customFormat="1" x14ac:dyDescent="0.25">
      <c r="A475" s="1401" t="s">
        <v>4909</v>
      </c>
      <c r="B475" s="1402" t="str">
        <f>_xlfn.XLOOKUP(A475,Jul_Inputs_Calc!P:P,Jul_Inputs_Calc!D:D)</f>
        <v>Admitted compensable private patient operating room  &gt; 1 hour (Fee excludes Bed Fee and Surgically Implanted Prostheses)</v>
      </c>
      <c r="C475" s="1402">
        <f>_xlfn.XLOOKUP(A475,Jul_Inputs_Calc!P:P,Jul_Inputs_Calc!F:F)</f>
        <v>90005687</v>
      </c>
      <c r="D475" s="1403">
        <f>Jul_Inputs_Calc!$H$3</f>
        <v>45474</v>
      </c>
      <c r="E475" s="1404">
        <f>_xlfn.XLOOKUP(A475,Jul_Inputs_Calc!P:P,Jul_Inputs_Calc!O:O)</f>
        <v>2886.8</v>
      </c>
      <c r="F475" s="1403">
        <f>Jul_Inputs_Calc!$H$4</f>
        <v>45838</v>
      </c>
      <c r="G475" s="1525" t="e">
        <f>MATCH(C475*1,[5]Master!$F:$F,0)</f>
        <v>#N/A</v>
      </c>
      <c r="H475"/>
      <c r="I475"/>
      <c r="J475"/>
      <c r="K475"/>
      <c r="L475"/>
      <c r="M475"/>
    </row>
    <row r="476" spans="1:13" s="1422" customFormat="1" x14ac:dyDescent="0.25">
      <c r="A476" s="1401" t="s">
        <v>4910</v>
      </c>
      <c r="B476" s="1402" t="str">
        <f>_xlfn.XLOOKUP(A476,Jul_Inputs_Calc!P:P,Jul_Inputs_Calc!D:D)</f>
        <v>Gen Private Motor Vehicle NIIS Other</v>
      </c>
      <c r="C476" s="1402">
        <f>_xlfn.XLOOKUP(A476,Jul_Inputs_Calc!P:P,Jul_Inputs_Calc!F:F)</f>
        <v>90007360</v>
      </c>
      <c r="D476" s="1403">
        <f>Jul_Inputs_Calc!$H$3</f>
        <v>45474</v>
      </c>
      <c r="E476" s="1404">
        <f>_xlfn.XLOOKUP(A476,Jul_Inputs_Calc!P:P,Jul_Inputs_Calc!O:O)</f>
        <v>2510.5500000000002</v>
      </c>
      <c r="F476" s="1403">
        <f>Jul_Inputs_Calc!$H$4</f>
        <v>45838</v>
      </c>
      <c r="G476" s="1525" t="e">
        <f>MATCH(C476*1,[5]Master!$F:$F,0)</f>
        <v>#N/A</v>
      </c>
      <c r="H476"/>
      <c r="I476"/>
      <c r="J476"/>
      <c r="K476"/>
      <c r="L476"/>
      <c r="M476"/>
    </row>
    <row r="477" spans="1:13" s="1422" customFormat="1" x14ac:dyDescent="0.25">
      <c r="A477" s="1401" t="s">
        <v>4911</v>
      </c>
      <c r="B477" s="1402" t="str">
        <f>_xlfn.XLOOKUP(A477,Jul_Inputs_Calc!P:P,Jul_Inputs_Calc!D:D)</f>
        <v>Gen Private Motor Vehicle NIIS Other SD</v>
      </c>
      <c r="C477" s="1402">
        <f>_xlfn.XLOOKUP(A477,Jul_Inputs_Calc!P:P,Jul_Inputs_Calc!F:F)</f>
        <v>90006468</v>
      </c>
      <c r="D477" s="1403">
        <f>Jul_Inputs_Calc!$H$3</f>
        <v>45474</v>
      </c>
      <c r="E477" s="1404">
        <f>_xlfn.XLOOKUP(A477,Jul_Inputs_Calc!P:P,Jul_Inputs_Calc!O:O)</f>
        <v>2121.5500000000002</v>
      </c>
      <c r="F477" s="1403">
        <f>Jul_Inputs_Calc!$H$4</f>
        <v>45838</v>
      </c>
      <c r="G477" s="1525" t="e">
        <f>MATCH(C477*1,[5]Master!$F:$F,0)</f>
        <v>#N/A</v>
      </c>
      <c r="H477"/>
      <c r="I477"/>
      <c r="J477"/>
      <c r="K477"/>
      <c r="L477"/>
      <c r="M477"/>
    </row>
    <row r="478" spans="1:13" s="1422" customFormat="1" x14ac:dyDescent="0.25">
      <c r="A478" s="1401" t="s">
        <v>4912</v>
      </c>
      <c r="B478" s="1402" t="str">
        <f>_xlfn.XLOOKUP(A478,Jul_Inputs_Calc!P:P,Jul_Inputs_Calc!D:D)</f>
        <v>Gen Private Motor Vehicle NIIS Other Burns</v>
      </c>
      <c r="C478" s="1402">
        <f>_xlfn.XLOOKUP(A478,Jul_Inputs_Calc!P:P,Jul_Inputs_Calc!F:F)</f>
        <v>90007361</v>
      </c>
      <c r="D478" s="1403">
        <f>Jul_Inputs_Calc!$H$3</f>
        <v>45474</v>
      </c>
      <c r="E478" s="1404">
        <f>_xlfn.XLOOKUP(A478,Jul_Inputs_Calc!P:P,Jul_Inputs_Calc!O:O)</f>
        <v>4339.55</v>
      </c>
      <c r="F478" s="1403">
        <f>Jul_Inputs_Calc!$H$4</f>
        <v>45838</v>
      </c>
      <c r="G478" s="1525" t="e">
        <f>MATCH(C478*1,[5]Master!$F:$F,0)</f>
        <v>#N/A</v>
      </c>
      <c r="H478"/>
      <c r="I478"/>
      <c r="J478"/>
      <c r="K478"/>
      <c r="L478"/>
      <c r="M478"/>
    </row>
    <row r="479" spans="1:13" s="1422" customFormat="1" x14ac:dyDescent="0.25">
      <c r="A479" s="1401" t="s">
        <v>4913</v>
      </c>
      <c r="B479" s="1402" t="str">
        <f>_xlfn.XLOOKUP(A479,Jul_Inputs_Calc!P:P,Jul_Inputs_Calc!D:D)</f>
        <v>Gen Private Motor Vehicle NIIS Other Burns SD</v>
      </c>
      <c r="C479" s="1402">
        <f>_xlfn.XLOOKUP(A479,Jul_Inputs_Calc!P:P,Jul_Inputs_Calc!F:F)</f>
        <v>90006022</v>
      </c>
      <c r="D479" s="1403">
        <f>Jul_Inputs_Calc!$H$3</f>
        <v>45474</v>
      </c>
      <c r="E479" s="1404">
        <f>_xlfn.XLOOKUP(A479,Jul_Inputs_Calc!P:P,Jul_Inputs_Calc!O:O)</f>
        <v>3985.9</v>
      </c>
      <c r="F479" s="1403">
        <f>Jul_Inputs_Calc!$H$4</f>
        <v>45838</v>
      </c>
      <c r="G479" s="1525" t="e">
        <f>MATCH(C479*1,[5]Master!$F:$F,0)</f>
        <v>#N/A</v>
      </c>
      <c r="H479"/>
      <c r="I479"/>
      <c r="J479"/>
      <c r="K479"/>
      <c r="L479"/>
      <c r="M479"/>
    </row>
    <row r="480" spans="1:13" s="1422" customFormat="1" x14ac:dyDescent="0.25">
      <c r="A480" s="1401" t="s">
        <v>4914</v>
      </c>
      <c r="B480" s="1402" t="str">
        <f>_xlfn.XLOOKUP(A480,Jul_Inputs_Calc!P:P,Jul_Inputs_Calc!D:D)</f>
        <v>Gen Private Motor Vehicle NIIS Other Renal Dial</v>
      </c>
      <c r="C480" s="1402">
        <f>_xlfn.XLOOKUP(A480,Jul_Inputs_Calc!P:P,Jul_Inputs_Calc!F:F)</f>
        <v>90007362</v>
      </c>
      <c r="D480" s="1403">
        <f>Jul_Inputs_Calc!$H$3</f>
        <v>45474</v>
      </c>
      <c r="E480" s="1404">
        <f>_xlfn.XLOOKUP(A480,Jul_Inputs_Calc!P:P,Jul_Inputs_Calc!O:O)</f>
        <v>1179.8</v>
      </c>
      <c r="F480" s="1403">
        <f>Jul_Inputs_Calc!$H$4</f>
        <v>45838</v>
      </c>
      <c r="G480" s="1525" t="e">
        <f>MATCH(C480*1,[5]Master!$F:$F,0)</f>
        <v>#N/A</v>
      </c>
      <c r="H480"/>
      <c r="I480"/>
      <c r="J480"/>
      <c r="K480"/>
      <c r="L480"/>
      <c r="M480"/>
    </row>
    <row r="481" spans="1:13" s="1422" customFormat="1" x14ac:dyDescent="0.25">
      <c r="A481" s="1401" t="s">
        <v>4915</v>
      </c>
      <c r="B481" s="1402" t="str">
        <f>_xlfn.XLOOKUP(A481,Jul_Inputs_Calc!P:P,Jul_Inputs_Calc!D:D)</f>
        <v>Gen Private Motor Vehicle NIIS Other Renal Dial SD</v>
      </c>
      <c r="C481" s="1402">
        <f>_xlfn.XLOOKUP(A481,Jul_Inputs_Calc!P:P,Jul_Inputs_Calc!F:F)</f>
        <v>90006469</v>
      </c>
      <c r="D481" s="1403">
        <f>Jul_Inputs_Calc!$H$3</f>
        <v>45474</v>
      </c>
      <c r="E481" s="1404">
        <f>_xlfn.XLOOKUP(A481,Jul_Inputs_Calc!P:P,Jul_Inputs_Calc!O:O)</f>
        <v>1179.8</v>
      </c>
      <c r="F481" s="1403">
        <f>Jul_Inputs_Calc!$H$4</f>
        <v>45838</v>
      </c>
      <c r="G481" s="1525" t="e">
        <f>MATCH(C481*1,[5]Master!$F:$F,0)</f>
        <v>#N/A</v>
      </c>
      <c r="H481"/>
      <c r="I481"/>
      <c r="J481"/>
      <c r="K481"/>
      <c r="L481"/>
      <c r="M481"/>
    </row>
    <row r="482" spans="1:13" s="1422" customFormat="1" x14ac:dyDescent="0.25">
      <c r="A482" s="1401" t="s">
        <v>4916</v>
      </c>
      <c r="B482" s="1402" t="str">
        <f>_xlfn.XLOOKUP(A482,Jul_Inputs_Calc!P:P,Jul_Inputs_Calc!D:D)</f>
        <v>Gen Private Motor Vehicle NIIS Other Special Care Nursery</v>
      </c>
      <c r="C482" s="1402">
        <f>_xlfn.XLOOKUP(A482,Jul_Inputs_Calc!P:P,Jul_Inputs_Calc!F:F)</f>
        <v>90007363</v>
      </c>
      <c r="D482" s="1403">
        <f>Jul_Inputs_Calc!$H$3</f>
        <v>45474</v>
      </c>
      <c r="E482" s="1404">
        <f>_xlfn.XLOOKUP(A482,Jul_Inputs_Calc!P:P,Jul_Inputs_Calc!O:O)</f>
        <v>4066.55</v>
      </c>
      <c r="F482" s="1403">
        <f>Jul_Inputs_Calc!$H$4</f>
        <v>45838</v>
      </c>
      <c r="G482" s="1525" t="e">
        <f>MATCH(C482*1,[5]Master!$F:$F,0)</f>
        <v>#N/A</v>
      </c>
      <c r="H482"/>
      <c r="I482"/>
      <c r="J482"/>
      <c r="K482"/>
      <c r="L482"/>
      <c r="M482"/>
    </row>
    <row r="483" spans="1:13" s="1422" customFormat="1" x14ac:dyDescent="0.25">
      <c r="A483" s="1401" t="s">
        <v>4917</v>
      </c>
      <c r="B483" s="1402" t="str">
        <f>_xlfn.XLOOKUP(A483,Jul_Inputs_Calc!P:P,Jul_Inputs_Calc!D:D)</f>
        <v>Gen Private Motor Vehicle NIIS OtherSpecial Care Nursery SD</v>
      </c>
      <c r="C483" s="1402">
        <f>_xlfn.XLOOKUP(A483,Jul_Inputs_Calc!P:P,Jul_Inputs_Calc!F:F)</f>
        <v>90005799</v>
      </c>
      <c r="D483" s="1403">
        <f>Jul_Inputs_Calc!$H$3</f>
        <v>45474</v>
      </c>
      <c r="E483" s="1404">
        <f>_xlfn.XLOOKUP(A483,Jul_Inputs_Calc!P:P,Jul_Inputs_Calc!O:O)</f>
        <v>3879.1000000000004</v>
      </c>
      <c r="F483" s="1403">
        <f>Jul_Inputs_Calc!$H$4</f>
        <v>45838</v>
      </c>
      <c r="G483" s="1525" t="e">
        <f>MATCH(C483*1,[5]Master!$F:$F,0)</f>
        <v>#N/A</v>
      </c>
      <c r="H483"/>
      <c r="I483"/>
      <c r="J483"/>
      <c r="K483"/>
      <c r="L483"/>
      <c r="M483"/>
    </row>
    <row r="484" spans="1:13" s="1422" customFormat="1" x14ac:dyDescent="0.25">
      <c r="A484" s="1401" t="s">
        <v>4918</v>
      </c>
      <c r="B484" s="1402" t="str">
        <f>_xlfn.XLOOKUP(A484,Jul_Inputs_Calc!P:P,Jul_Inputs_Calc!D:D)</f>
        <v>Gen Private Motor Vehicle NIIS Other Qualified  Special Care Nursery</v>
      </c>
      <c r="C484" s="1402">
        <f>_xlfn.XLOOKUP(A484,Jul_Inputs_Calc!P:P,Jul_Inputs_Calc!F:F)</f>
        <v>90007364</v>
      </c>
      <c r="D484" s="1403">
        <f>Jul_Inputs_Calc!$H$3</f>
        <v>45474</v>
      </c>
      <c r="E484" s="1404">
        <f>_xlfn.XLOOKUP(A484,Jul_Inputs_Calc!P:P,Jul_Inputs_Calc!O:O)</f>
        <v>4066.55</v>
      </c>
      <c r="F484" s="1403">
        <f>Jul_Inputs_Calc!$H$4</f>
        <v>45838</v>
      </c>
      <c r="G484" s="1525" t="e">
        <f>MATCH(C484*1,[5]Master!$F:$F,0)</f>
        <v>#N/A</v>
      </c>
      <c r="H484"/>
      <c r="I484"/>
      <c r="J484"/>
      <c r="K484"/>
      <c r="L484"/>
      <c r="M484"/>
    </row>
    <row r="485" spans="1:13" s="1422" customFormat="1" x14ac:dyDescent="0.25">
      <c r="A485" s="1401" t="s">
        <v>4919</v>
      </c>
      <c r="B485" s="1402" t="str">
        <f>_xlfn.XLOOKUP(A485,Jul_Inputs_Calc!P:P,Jul_Inputs_Calc!D:D)</f>
        <v>Gen Private Motor Vehicle NIIS Other Qualified  Special Care Nursery SD</v>
      </c>
      <c r="C485" s="1402">
        <f>_xlfn.XLOOKUP(A485,Jul_Inputs_Calc!P:P,Jul_Inputs_Calc!F:F)</f>
        <v>90006470</v>
      </c>
      <c r="D485" s="1403">
        <f>Jul_Inputs_Calc!$H$3</f>
        <v>45474</v>
      </c>
      <c r="E485" s="1404">
        <f>_xlfn.XLOOKUP(A485,Jul_Inputs_Calc!P:P,Jul_Inputs_Calc!O:O)</f>
        <v>3879.1000000000004</v>
      </c>
      <c r="F485" s="1403">
        <f>Jul_Inputs_Calc!$H$4</f>
        <v>45838</v>
      </c>
      <c r="G485" s="1525" t="e">
        <f>MATCH(C485*1,[5]Master!$F:$F,0)</f>
        <v>#N/A</v>
      </c>
      <c r="H485"/>
      <c r="I485"/>
      <c r="J485"/>
      <c r="K485"/>
      <c r="L485"/>
      <c r="M485"/>
    </row>
    <row r="486" spans="1:13" s="1422" customFormat="1" x14ac:dyDescent="0.25">
      <c r="A486" s="1401" t="s">
        <v>4920</v>
      </c>
      <c r="B486" s="1402" t="str">
        <f>_xlfn.XLOOKUP(A486,Jul_Inputs_Calc!P:P,Jul_Inputs_Calc!D:D)</f>
        <v>Gen Share Motor Vehicle NIIS Other Coronary Care</v>
      </c>
      <c r="C486" s="1402">
        <f>_xlfn.XLOOKUP(A486,Jul_Inputs_Calc!P:P,Jul_Inputs_Calc!F:F)</f>
        <v>90007365</v>
      </c>
      <c r="D486" s="1403">
        <f>Jul_Inputs_Calc!$H$3</f>
        <v>45474</v>
      </c>
      <c r="E486" s="1404">
        <f>_xlfn.XLOOKUP(A486,Jul_Inputs_Calc!P:P,Jul_Inputs_Calc!O:O)</f>
        <v>4228.6000000000004</v>
      </c>
      <c r="F486" s="1403">
        <f>Jul_Inputs_Calc!$H$4</f>
        <v>45838</v>
      </c>
      <c r="G486" s="1525" t="e">
        <f>MATCH(C486*1,[5]Master!$F:$F,0)</f>
        <v>#N/A</v>
      </c>
      <c r="H486"/>
      <c r="I486"/>
      <c r="J486"/>
      <c r="K486"/>
      <c r="L486"/>
      <c r="M486"/>
    </row>
    <row r="487" spans="1:13" s="1422" customFormat="1" x14ac:dyDescent="0.25">
      <c r="A487" s="1401" t="s">
        <v>4921</v>
      </c>
      <c r="B487" s="1402" t="str">
        <f>_xlfn.XLOOKUP(A487,Jul_Inputs_Calc!P:P,Jul_Inputs_Calc!D:D)</f>
        <v>Gen Share Motor Vehicle NIIS Other Coronary Care SD</v>
      </c>
      <c r="C487" s="1402">
        <f>_xlfn.XLOOKUP(A487,Jul_Inputs_Calc!P:P,Jul_Inputs_Calc!F:F)</f>
        <v>90006023</v>
      </c>
      <c r="D487" s="1403">
        <f>Jul_Inputs_Calc!$H$3</f>
        <v>45474</v>
      </c>
      <c r="E487" s="1404">
        <f>_xlfn.XLOOKUP(A487,Jul_Inputs_Calc!P:P,Jul_Inputs_Calc!O:O)</f>
        <v>3985.9</v>
      </c>
      <c r="F487" s="1403">
        <f>Jul_Inputs_Calc!$H$4</f>
        <v>45838</v>
      </c>
      <c r="G487" s="1525" t="e">
        <f>MATCH(C487*1,[5]Master!$F:$F,0)</f>
        <v>#N/A</v>
      </c>
      <c r="H487"/>
      <c r="I487"/>
      <c r="J487"/>
      <c r="K487"/>
      <c r="L487"/>
      <c r="M487"/>
    </row>
    <row r="488" spans="1:13" s="1422" customFormat="1" x14ac:dyDescent="0.25">
      <c r="A488" s="1401" t="s">
        <v>4922</v>
      </c>
      <c r="B488" s="1402" t="str">
        <f>_xlfn.XLOOKUP(A488,Jul_Inputs_Calc!P:P,Jul_Inputs_Calc!D:D)</f>
        <v>Gen Share Motor Vehicle NIIS Other ICU</v>
      </c>
      <c r="C488" s="1402">
        <f>_xlfn.XLOOKUP(A488,Jul_Inputs_Calc!P:P,Jul_Inputs_Calc!F:F)</f>
        <v>90007366</v>
      </c>
      <c r="D488" s="1403">
        <f>Jul_Inputs_Calc!$H$3</f>
        <v>45474</v>
      </c>
      <c r="E488" s="1404">
        <f>_xlfn.XLOOKUP(A488,Jul_Inputs_Calc!P:P,Jul_Inputs_Calc!O:O)</f>
        <v>6321.1</v>
      </c>
      <c r="F488" s="1403">
        <f>Jul_Inputs_Calc!$H$4</f>
        <v>45838</v>
      </c>
      <c r="G488" s="1525" t="e">
        <f>MATCH(C488*1,[5]Master!$F:$F,0)</f>
        <v>#N/A</v>
      </c>
      <c r="H488"/>
      <c r="I488"/>
      <c r="J488"/>
      <c r="K488"/>
      <c r="L488"/>
      <c r="M488"/>
    </row>
    <row r="489" spans="1:13" s="1422" customFormat="1" x14ac:dyDescent="0.25">
      <c r="A489" s="1401" t="s">
        <v>4923</v>
      </c>
      <c r="B489" s="1402" t="str">
        <f>_xlfn.XLOOKUP(A489,Jul_Inputs_Calc!P:P,Jul_Inputs_Calc!D:D)</f>
        <v>Gen Share Motor Vehicle NIIS Other ICU SD</v>
      </c>
      <c r="C489" s="1402">
        <f>_xlfn.XLOOKUP(A489,Jul_Inputs_Calc!P:P,Jul_Inputs_Calc!F:F)</f>
        <v>90006471</v>
      </c>
      <c r="D489" s="1403">
        <f>Jul_Inputs_Calc!$H$3</f>
        <v>45474</v>
      </c>
      <c r="E489" s="1404">
        <f>_xlfn.XLOOKUP(A489,Jul_Inputs_Calc!P:P,Jul_Inputs_Calc!O:O)</f>
        <v>5885.75</v>
      </c>
      <c r="F489" s="1403">
        <f>Jul_Inputs_Calc!$H$4</f>
        <v>45838</v>
      </c>
      <c r="G489" s="1525" t="e">
        <f>MATCH(C489*1,[5]Master!$F:$F,0)</f>
        <v>#N/A</v>
      </c>
      <c r="H489"/>
      <c r="I489"/>
      <c r="J489"/>
      <c r="K489"/>
      <c r="L489"/>
      <c r="M489"/>
    </row>
    <row r="490" spans="1:13" s="1422" customFormat="1" x14ac:dyDescent="0.25">
      <c r="A490" s="1401" t="s">
        <v>4924</v>
      </c>
      <c r="B490" s="1402" t="str">
        <f>_xlfn.XLOOKUP(A490,Jul_Inputs_Calc!P:P,Jul_Inputs_Calc!D:D)</f>
        <v>Gen Share Motor Vehicle NIIS Other Long Stay</v>
      </c>
      <c r="C490" s="1402">
        <f>_xlfn.XLOOKUP(A490,Jul_Inputs_Calc!P:P,Jul_Inputs_Calc!F:F)</f>
        <v>90007459</v>
      </c>
      <c r="D490" s="1403">
        <f>Jul_Inputs_Calc!$H$3</f>
        <v>45474</v>
      </c>
      <c r="E490" s="1404">
        <f>_xlfn.XLOOKUP(A490,Jul_Inputs_Calc!P:P,Jul_Inputs_Calc!O:O)</f>
        <v>1247.1000000000001</v>
      </c>
      <c r="F490" s="1403">
        <f>Jul_Inputs_Calc!$H$4</f>
        <v>45838</v>
      </c>
      <c r="G490" s="1525" t="e">
        <f>MATCH(C490*1,[5]Master!$F:$F,0)</f>
        <v>#N/A</v>
      </c>
      <c r="H490"/>
      <c r="I490"/>
      <c r="J490"/>
      <c r="K490"/>
      <c r="L490"/>
      <c r="M490"/>
    </row>
    <row r="491" spans="1:13" s="1422" customFormat="1" x14ac:dyDescent="0.25">
      <c r="A491" s="1401" t="s">
        <v>4925</v>
      </c>
      <c r="B491" s="1402" t="str">
        <f>_xlfn.XLOOKUP(A491,Jul_Inputs_Calc!P:P,Jul_Inputs_Calc!D:D)</f>
        <v>Gen Share Motor Vehicle NIIS Other Long Stay SD</v>
      </c>
      <c r="C491" s="1402">
        <f>_xlfn.XLOOKUP(A491,Jul_Inputs_Calc!P:P,Jul_Inputs_Calc!F:F)</f>
        <v>90007732</v>
      </c>
      <c r="D491" s="1403">
        <f>Jul_Inputs_Calc!$H$3</f>
        <v>45474</v>
      </c>
      <c r="E491" s="1404">
        <f>_xlfn.XLOOKUP(A491,Jul_Inputs_Calc!P:P,Jul_Inputs_Calc!O:O)</f>
        <v>1069.5</v>
      </c>
      <c r="F491" s="1403">
        <f>Jul_Inputs_Calc!$H$4</f>
        <v>45838</v>
      </c>
      <c r="G491" s="1525" t="e">
        <f>MATCH(C491*1,[5]Master!$F:$F,0)</f>
        <v>#N/A</v>
      </c>
      <c r="H491"/>
      <c r="I491"/>
      <c r="J491"/>
      <c r="K491"/>
      <c r="L491"/>
      <c r="M491"/>
    </row>
    <row r="492" spans="1:13" s="1422" customFormat="1" x14ac:dyDescent="0.25">
      <c r="A492" s="1401" t="s">
        <v>4926</v>
      </c>
      <c r="B492" s="1402" t="str">
        <f>_xlfn.XLOOKUP(A492,Jul_Inputs_Calc!P:P,Jul_Inputs_Calc!D:D)</f>
        <v>Gen Share Motor Vehicle NIIS Other Rehab</v>
      </c>
      <c r="C492" s="1402">
        <f>_xlfn.XLOOKUP(A492,Jul_Inputs_Calc!P:P,Jul_Inputs_Calc!F:F)</f>
        <v>90007646</v>
      </c>
      <c r="D492" s="1403">
        <f>Jul_Inputs_Calc!$H$3</f>
        <v>45474</v>
      </c>
      <c r="E492" s="1404">
        <f>_xlfn.XLOOKUP(A492,Jul_Inputs_Calc!P:P,Jul_Inputs_Calc!O:O)</f>
        <v>1319.15</v>
      </c>
      <c r="F492" s="1403">
        <f>Jul_Inputs_Calc!$H$4</f>
        <v>45838</v>
      </c>
      <c r="G492" s="1525" t="e">
        <f>MATCH(C492*1,[5]Master!$F:$F,0)</f>
        <v>#N/A</v>
      </c>
      <c r="H492"/>
      <c r="I492"/>
      <c r="J492"/>
      <c r="K492"/>
      <c r="L492"/>
      <c r="M492"/>
    </row>
    <row r="493" spans="1:13" s="1422" customFormat="1" x14ac:dyDescent="0.25">
      <c r="A493" s="1401" t="s">
        <v>4927</v>
      </c>
      <c r="B493" s="1402" t="str">
        <f>_xlfn.XLOOKUP(A493,Jul_Inputs_Calc!P:P,Jul_Inputs_Calc!D:D)</f>
        <v>Gen Share Motor Vehicle NIIS Other Rehab SD</v>
      </c>
      <c r="C493" s="1402">
        <f>_xlfn.XLOOKUP(A493,Jul_Inputs_Calc!P:P,Jul_Inputs_Calc!F:F)</f>
        <v>90007368</v>
      </c>
      <c r="D493" s="1403">
        <f>Jul_Inputs_Calc!$H$3</f>
        <v>45474</v>
      </c>
      <c r="E493" s="1404">
        <f>_xlfn.XLOOKUP(A493,Jul_Inputs_Calc!P:P,Jul_Inputs_Calc!O:O)</f>
        <v>1143.8500000000001</v>
      </c>
      <c r="F493" s="1403">
        <f>Jul_Inputs_Calc!$H$4</f>
        <v>45838</v>
      </c>
      <c r="G493" s="1525" t="e">
        <f>MATCH(C493*1,[5]Master!$F:$F,0)</f>
        <v>#N/A</v>
      </c>
      <c r="H493"/>
      <c r="I493"/>
      <c r="J493"/>
      <c r="K493"/>
      <c r="L493"/>
      <c r="M493"/>
    </row>
    <row r="494" spans="1:13" s="1422" customFormat="1" x14ac:dyDescent="0.25">
      <c r="A494" s="1401" t="s">
        <v>4928</v>
      </c>
      <c r="B494" s="1402" t="str">
        <f>_xlfn.XLOOKUP(A494,Jul_Inputs_Calc!P:P,Jul_Inputs_Calc!D:D)</f>
        <v>Gen Share Motor Vehicle NIIS Other</v>
      </c>
      <c r="C494" s="1402">
        <f>_xlfn.XLOOKUP(A494,Jul_Inputs_Calc!P:P,Jul_Inputs_Calc!F:F)</f>
        <v>90006472</v>
      </c>
      <c r="D494" s="1403">
        <f>Jul_Inputs_Calc!$H$3</f>
        <v>45474</v>
      </c>
      <c r="E494" s="1404">
        <f>_xlfn.XLOOKUP(A494,Jul_Inputs_Calc!P:P,Jul_Inputs_Calc!O:O)</f>
        <v>2510.5500000000002</v>
      </c>
      <c r="F494" s="1403">
        <f>Jul_Inputs_Calc!$H$4</f>
        <v>45838</v>
      </c>
      <c r="G494" s="1525" t="e">
        <f>MATCH(C494*1,[5]Master!$F:$F,0)</f>
        <v>#N/A</v>
      </c>
      <c r="H494"/>
      <c r="I494"/>
      <c r="J494"/>
      <c r="K494"/>
      <c r="L494"/>
      <c r="M494"/>
    </row>
    <row r="495" spans="1:13" s="1422" customFormat="1" x14ac:dyDescent="0.25">
      <c r="A495" s="1401" t="s">
        <v>4929</v>
      </c>
      <c r="B495" s="1402" t="str">
        <f>_xlfn.XLOOKUP(A495,Jul_Inputs_Calc!P:P,Jul_Inputs_Calc!D:D)</f>
        <v>Gen Share Motor Vehicle NIIS Other SD</v>
      </c>
      <c r="C495" s="1402">
        <f>_xlfn.XLOOKUP(A495,Jul_Inputs_Calc!P:P,Jul_Inputs_Calc!F:F)</f>
        <v>90007369</v>
      </c>
      <c r="D495" s="1403">
        <f>Jul_Inputs_Calc!$H$3</f>
        <v>45474</v>
      </c>
      <c r="E495" s="1404">
        <f>_xlfn.XLOOKUP(A495,Jul_Inputs_Calc!P:P,Jul_Inputs_Calc!O:O)</f>
        <v>2121.5500000000002</v>
      </c>
      <c r="F495" s="1403">
        <f>Jul_Inputs_Calc!$H$4</f>
        <v>45838</v>
      </c>
      <c r="G495" s="1525" t="e">
        <f>MATCH(C495*1,[5]Master!$F:$F,0)</f>
        <v>#N/A</v>
      </c>
      <c r="H495"/>
      <c r="I495"/>
      <c r="J495"/>
      <c r="K495"/>
      <c r="L495"/>
      <c r="M495"/>
    </row>
    <row r="496" spans="1:13" s="1422" customFormat="1" x14ac:dyDescent="0.25">
      <c r="A496" s="1401" t="s">
        <v>4930</v>
      </c>
      <c r="B496" s="1402" t="str">
        <f>_xlfn.XLOOKUP(A496,Jul_Inputs_Calc!P:P,Jul_Inputs_Calc!D:D)</f>
        <v>Gen Share Motor Vehicle NIIS Other Burns</v>
      </c>
      <c r="C496" s="1402">
        <f>_xlfn.XLOOKUP(A496,Jul_Inputs_Calc!P:P,Jul_Inputs_Calc!F:F)</f>
        <v>90006024</v>
      </c>
      <c r="D496" s="1403">
        <f>Jul_Inputs_Calc!$H$3</f>
        <v>45474</v>
      </c>
      <c r="E496" s="1404">
        <f>_xlfn.XLOOKUP(A496,Jul_Inputs_Calc!P:P,Jul_Inputs_Calc!O:O)</f>
        <v>4339.55</v>
      </c>
      <c r="F496" s="1403">
        <f>Jul_Inputs_Calc!$H$4</f>
        <v>45838</v>
      </c>
      <c r="G496" s="1525" t="e">
        <f>MATCH(C496*1,[5]Master!$F:$F,0)</f>
        <v>#N/A</v>
      </c>
      <c r="H496"/>
      <c r="I496"/>
      <c r="J496"/>
      <c r="K496"/>
      <c r="L496"/>
      <c r="M496"/>
    </row>
    <row r="497" spans="1:13" s="1422" customFormat="1" x14ac:dyDescent="0.25">
      <c r="A497" s="1401" t="s">
        <v>4931</v>
      </c>
      <c r="B497" s="1402" t="str">
        <f>_xlfn.XLOOKUP(A497,Jul_Inputs_Calc!P:P,Jul_Inputs_Calc!D:D)</f>
        <v>Gen Share Motor Vehicle NIIS Other Burns SD</v>
      </c>
      <c r="C497" s="1402">
        <f>_xlfn.XLOOKUP(A497,Jul_Inputs_Calc!P:P,Jul_Inputs_Calc!F:F)</f>
        <v>90007370</v>
      </c>
      <c r="D497" s="1403">
        <f>Jul_Inputs_Calc!$H$3</f>
        <v>45474</v>
      </c>
      <c r="E497" s="1404">
        <f>_xlfn.XLOOKUP(A497,Jul_Inputs_Calc!P:P,Jul_Inputs_Calc!O:O)</f>
        <v>3985.9</v>
      </c>
      <c r="F497" s="1403">
        <f>Jul_Inputs_Calc!$H$4</f>
        <v>45838</v>
      </c>
      <c r="G497" s="1525" t="e">
        <f>MATCH(C497*1,[5]Master!$F:$F,0)</f>
        <v>#N/A</v>
      </c>
      <c r="H497"/>
      <c r="I497"/>
      <c r="J497"/>
      <c r="K497"/>
      <c r="L497"/>
      <c r="M497"/>
    </row>
    <row r="498" spans="1:13" s="1422" customFormat="1" x14ac:dyDescent="0.25">
      <c r="A498" s="1401" t="s">
        <v>4932</v>
      </c>
      <c r="B498" s="1402" t="str">
        <f>_xlfn.XLOOKUP(A498,Jul_Inputs_Calc!P:P,Jul_Inputs_Calc!D:D)</f>
        <v>Gen Share Motor Vehicle NIIS Other Renal Dialysis</v>
      </c>
      <c r="C498" s="1402">
        <f>_xlfn.XLOOKUP(A498,Jul_Inputs_Calc!P:P,Jul_Inputs_Calc!F:F)</f>
        <v>90006473</v>
      </c>
      <c r="D498" s="1403">
        <f>Jul_Inputs_Calc!$H$3</f>
        <v>45474</v>
      </c>
      <c r="E498" s="1404">
        <f>_xlfn.XLOOKUP(A498,Jul_Inputs_Calc!P:P,Jul_Inputs_Calc!O:O)</f>
        <v>1179.8</v>
      </c>
      <c r="F498" s="1403">
        <f>Jul_Inputs_Calc!$H$4</f>
        <v>45838</v>
      </c>
      <c r="G498" s="1525" t="e">
        <f>MATCH(C498*1,[5]Master!$F:$F,0)</f>
        <v>#N/A</v>
      </c>
      <c r="H498"/>
      <c r="I498"/>
      <c r="J498"/>
      <c r="K498"/>
      <c r="L498"/>
      <c r="M498"/>
    </row>
    <row r="499" spans="1:13" s="1422" customFormat="1" x14ac:dyDescent="0.25">
      <c r="A499" s="1401" t="s">
        <v>4933</v>
      </c>
      <c r="B499" s="1402" t="str">
        <f>_xlfn.XLOOKUP(A499,Jul_Inputs_Calc!P:P,Jul_Inputs_Calc!D:D)</f>
        <v>Gen Share Motor Vehicle NIIS Other Renal Dialysis SD</v>
      </c>
      <c r="C499" s="1402">
        <f>_xlfn.XLOOKUP(A499,Jul_Inputs_Calc!P:P,Jul_Inputs_Calc!F:F)</f>
        <v>90007371</v>
      </c>
      <c r="D499" s="1403">
        <f>Jul_Inputs_Calc!$H$3</f>
        <v>45474</v>
      </c>
      <c r="E499" s="1404">
        <f>_xlfn.XLOOKUP(A499,Jul_Inputs_Calc!P:P,Jul_Inputs_Calc!O:O)</f>
        <v>1179.8</v>
      </c>
      <c r="F499" s="1403">
        <f>Jul_Inputs_Calc!$H$4</f>
        <v>45838</v>
      </c>
      <c r="G499" s="1525" t="e">
        <f>MATCH(C499*1,[5]Master!$F:$F,0)</f>
        <v>#N/A</v>
      </c>
      <c r="H499"/>
      <c r="I499"/>
      <c r="J499"/>
      <c r="K499"/>
      <c r="L499"/>
      <c r="M499"/>
    </row>
    <row r="500" spans="1:13" s="1422" customFormat="1" x14ac:dyDescent="0.25">
      <c r="A500" s="1401" t="s">
        <v>4934</v>
      </c>
      <c r="B500" s="1402" t="str">
        <f>_xlfn.XLOOKUP(A500,Jul_Inputs_Calc!P:P,Jul_Inputs_Calc!D:D)</f>
        <v>Gen Share Motor Vehicle NIIS Other Hospital in the Home</v>
      </c>
      <c r="C500" s="1402">
        <f>_xlfn.XLOOKUP(A500,Jul_Inputs_Calc!P:P,Jul_Inputs_Calc!F:F)</f>
        <v>90005800</v>
      </c>
      <c r="D500" s="1403">
        <f>Jul_Inputs_Calc!$H$3</f>
        <v>45474</v>
      </c>
      <c r="E500" s="1404">
        <f>_xlfn.XLOOKUP(A500,Jul_Inputs_Calc!P:P,Jul_Inputs_Calc!O:O)</f>
        <v>2133.75</v>
      </c>
      <c r="F500" s="1403">
        <f>Jul_Inputs_Calc!$H$4</f>
        <v>45838</v>
      </c>
      <c r="G500" s="1525" t="e">
        <f>MATCH(C500*1,[5]Master!$F:$F,0)</f>
        <v>#N/A</v>
      </c>
      <c r="H500"/>
      <c r="I500"/>
      <c r="J500"/>
      <c r="K500"/>
      <c r="L500"/>
      <c r="M500"/>
    </row>
    <row r="501" spans="1:13" s="1422" customFormat="1" x14ac:dyDescent="0.25">
      <c r="A501" s="1401" t="s">
        <v>4935</v>
      </c>
      <c r="B501" s="1402" t="str">
        <f>_xlfn.XLOOKUP(A501,Jul_Inputs_Calc!P:P,Jul_Inputs_Calc!D:D)</f>
        <v>Gen Share Motor Vehicle NIIS Other Hospital in the Home SD</v>
      </c>
      <c r="C501" s="1402">
        <f>_xlfn.XLOOKUP(A501,Jul_Inputs_Calc!P:P,Jul_Inputs_Calc!F:F)</f>
        <v>90007372</v>
      </c>
      <c r="D501" s="1403">
        <f>Jul_Inputs_Calc!$H$3</f>
        <v>45474</v>
      </c>
      <c r="E501" s="1404">
        <f>_xlfn.XLOOKUP(A501,Jul_Inputs_Calc!P:P,Jul_Inputs_Calc!O:O)</f>
        <v>2133.75</v>
      </c>
      <c r="F501" s="1403">
        <f>Jul_Inputs_Calc!$H$4</f>
        <v>45838</v>
      </c>
      <c r="G501" s="1525" t="e">
        <f>MATCH(C501*1,[5]Master!$F:$F,0)</f>
        <v>#N/A</v>
      </c>
      <c r="H501"/>
      <c r="I501"/>
      <c r="J501"/>
      <c r="K501"/>
      <c r="L501"/>
      <c r="M501"/>
    </row>
    <row r="502" spans="1:13" s="1422" customFormat="1" x14ac:dyDescent="0.25">
      <c r="A502" s="1401" t="s">
        <v>4936</v>
      </c>
      <c r="B502" s="1402" t="str">
        <f>_xlfn.XLOOKUP(A502,Jul_Inputs_Calc!P:P,Jul_Inputs_Calc!D:D)</f>
        <v>Gen Share Motor Vehicle NIIS Other Special Care Nursery</v>
      </c>
      <c r="C502" s="1402">
        <f>_xlfn.XLOOKUP(A502,Jul_Inputs_Calc!P:P,Jul_Inputs_Calc!F:F)</f>
        <v>90006474</v>
      </c>
      <c r="D502" s="1403">
        <f>Jul_Inputs_Calc!$H$3</f>
        <v>45474</v>
      </c>
      <c r="E502" s="1404">
        <f>_xlfn.XLOOKUP(A502,Jul_Inputs_Calc!P:P,Jul_Inputs_Calc!O:O)</f>
        <v>4066.55</v>
      </c>
      <c r="F502" s="1403">
        <f>Jul_Inputs_Calc!$H$4</f>
        <v>45838</v>
      </c>
      <c r="G502" s="1525" t="e">
        <f>MATCH(C502*1,[5]Master!$F:$F,0)</f>
        <v>#N/A</v>
      </c>
      <c r="H502"/>
      <c r="I502"/>
      <c r="J502"/>
      <c r="K502"/>
      <c r="L502"/>
      <c r="M502"/>
    </row>
    <row r="503" spans="1:13" s="1422" customFormat="1" x14ac:dyDescent="0.25">
      <c r="A503" s="1401" t="s">
        <v>4937</v>
      </c>
      <c r="B503" s="1402" t="str">
        <f>_xlfn.XLOOKUP(A503,Jul_Inputs_Calc!P:P,Jul_Inputs_Calc!D:D)</f>
        <v>Gen Share Motor Vehicle NIIS Other Special Care Nursery SD</v>
      </c>
      <c r="C503" s="1402">
        <f>_xlfn.XLOOKUP(A503,Jul_Inputs_Calc!P:P,Jul_Inputs_Calc!F:F)</f>
        <v>90007373</v>
      </c>
      <c r="D503" s="1403">
        <f>Jul_Inputs_Calc!$H$3</f>
        <v>45474</v>
      </c>
      <c r="E503" s="1404">
        <f>_xlfn.XLOOKUP(A503,Jul_Inputs_Calc!P:P,Jul_Inputs_Calc!O:O)</f>
        <v>3879.1000000000004</v>
      </c>
      <c r="F503" s="1403">
        <f>Jul_Inputs_Calc!$H$4</f>
        <v>45838</v>
      </c>
      <c r="G503" s="1525" t="e">
        <f>MATCH(C503*1,[5]Master!$F:$F,0)</f>
        <v>#N/A</v>
      </c>
      <c r="H503"/>
      <c r="I503"/>
      <c r="J503"/>
      <c r="K503"/>
      <c r="L503"/>
      <c r="M503"/>
    </row>
    <row r="504" spans="1:13" s="1422" customFormat="1" x14ac:dyDescent="0.25">
      <c r="A504" s="1401" t="s">
        <v>4938</v>
      </c>
      <c r="B504" s="1402" t="str">
        <f>_xlfn.XLOOKUP(A504,Jul_Inputs_Calc!P:P,Jul_Inputs_Calc!D:D)</f>
        <v>Gen Share Motor Vehicle NIIS Other Qualified Special Care Nursery</v>
      </c>
      <c r="C504" s="1402">
        <f>_xlfn.XLOOKUP(A504,Jul_Inputs_Calc!P:P,Jul_Inputs_Calc!F:F)</f>
        <v>90006025</v>
      </c>
      <c r="D504" s="1403">
        <f>Jul_Inputs_Calc!$H$3</f>
        <v>45474</v>
      </c>
      <c r="E504" s="1404">
        <f>_xlfn.XLOOKUP(A504,Jul_Inputs_Calc!P:P,Jul_Inputs_Calc!O:O)</f>
        <v>4066.55</v>
      </c>
      <c r="F504" s="1403">
        <f>Jul_Inputs_Calc!$H$4</f>
        <v>45838</v>
      </c>
      <c r="G504" s="1525" t="e">
        <f>MATCH(C504*1,[5]Master!$F:$F,0)</f>
        <v>#N/A</v>
      </c>
      <c r="H504"/>
      <c r="I504"/>
      <c r="J504"/>
      <c r="K504"/>
      <c r="L504"/>
      <c r="M504"/>
    </row>
    <row r="505" spans="1:13" s="1422" customFormat="1" x14ac:dyDescent="0.25">
      <c r="A505" s="1401" t="s">
        <v>4939</v>
      </c>
      <c r="B505" s="1402" t="str">
        <f>_xlfn.XLOOKUP(A505,Jul_Inputs_Calc!P:P,Jul_Inputs_Calc!D:D)</f>
        <v>Gen Share Motor Vehicle NIIS Other Qualified Special Care NurserySD</v>
      </c>
      <c r="C505" s="1402">
        <f>_xlfn.XLOOKUP(A505,Jul_Inputs_Calc!P:P,Jul_Inputs_Calc!F:F)</f>
        <v>90007374</v>
      </c>
      <c r="D505" s="1403">
        <f>Jul_Inputs_Calc!$H$3</f>
        <v>45474</v>
      </c>
      <c r="E505" s="1404">
        <f>_xlfn.XLOOKUP(A505,Jul_Inputs_Calc!P:P,Jul_Inputs_Calc!O:O)</f>
        <v>3879.1000000000004</v>
      </c>
      <c r="F505" s="1403">
        <f>Jul_Inputs_Calc!$H$4</f>
        <v>45838</v>
      </c>
      <c r="G505" s="1525" t="e">
        <f>MATCH(C505*1,[5]Master!$F:$F,0)</f>
        <v>#N/A</v>
      </c>
      <c r="H505"/>
      <c r="I505"/>
      <c r="J505"/>
      <c r="K505"/>
      <c r="L505"/>
      <c r="M505"/>
    </row>
    <row r="506" spans="1:13" s="1422" customFormat="1" x14ac:dyDescent="0.25">
      <c r="A506" s="1401" t="s">
        <v>4954</v>
      </c>
      <c r="B506" s="1402" t="str">
        <f>_xlfn.XLOOKUP(A506,Jul_Inputs_Calc!P:P,Jul_Inputs_Calc!D:D)</f>
        <v>Gen  Private Workers' Compensation  NIIS Other</v>
      </c>
      <c r="C506" s="1402">
        <f>_xlfn.XLOOKUP(A506,Jul_Inputs_Calc!P:P,Jul_Inputs_Calc!F:F)</f>
        <v>90006027</v>
      </c>
      <c r="D506" s="1403">
        <f>Jul_Inputs_Calc!$H$3</f>
        <v>45474</v>
      </c>
      <c r="E506" s="1404">
        <f>_xlfn.XLOOKUP(A506,Jul_Inputs_Calc!P:P,Jul_Inputs_Calc!O:O)</f>
        <v>2510.5500000000002</v>
      </c>
      <c r="F506" s="1403">
        <f>Jul_Inputs_Calc!$H$4</f>
        <v>45838</v>
      </c>
      <c r="G506" s="1525" t="e">
        <f>MATCH(C506*1,[5]Master!$F:$F,0)</f>
        <v>#N/A</v>
      </c>
      <c r="H506"/>
      <c r="I506"/>
      <c r="J506"/>
      <c r="K506"/>
      <c r="L506"/>
      <c r="M506"/>
    </row>
    <row r="507" spans="1:13" s="1422" customFormat="1" x14ac:dyDescent="0.25">
      <c r="A507" s="1401" t="s">
        <v>4955</v>
      </c>
      <c r="B507" s="1402" t="str">
        <f>_xlfn.XLOOKUP(A507,Jul_Inputs_Calc!P:P,Jul_Inputs_Calc!D:D)</f>
        <v>Gen  Private Workers' Compensation  NIIS Other SD</v>
      </c>
      <c r="C507" s="1402">
        <f>_xlfn.XLOOKUP(A507,Jul_Inputs_Calc!P:P,Jul_Inputs_Calc!F:F)</f>
        <v>90007382</v>
      </c>
      <c r="D507" s="1403">
        <f>Jul_Inputs_Calc!$H$3</f>
        <v>45474</v>
      </c>
      <c r="E507" s="1404">
        <f>_xlfn.XLOOKUP(A507,Jul_Inputs_Calc!P:P,Jul_Inputs_Calc!O:O)</f>
        <v>2121.5500000000002</v>
      </c>
      <c r="F507" s="1403">
        <f>Jul_Inputs_Calc!$H$4</f>
        <v>45838</v>
      </c>
      <c r="G507" s="1525" t="e">
        <f>MATCH(C507*1,[5]Master!$F:$F,0)</f>
        <v>#N/A</v>
      </c>
      <c r="H507"/>
      <c r="I507"/>
      <c r="J507"/>
      <c r="K507"/>
      <c r="L507"/>
      <c r="M507"/>
    </row>
    <row r="508" spans="1:13" s="1422" customFormat="1" x14ac:dyDescent="0.25">
      <c r="A508" s="1401" t="s">
        <v>4956</v>
      </c>
      <c r="B508" s="1402" t="str">
        <f>_xlfn.XLOOKUP(A508,Jul_Inputs_Calc!P:P,Jul_Inputs_Calc!D:D)</f>
        <v>Gen  Private Workers' Compensation  NIIS Other Burns</v>
      </c>
      <c r="C508" s="1402">
        <f>_xlfn.XLOOKUP(A508,Jul_Inputs_Calc!P:P,Jul_Inputs_Calc!F:F)</f>
        <v>90006479</v>
      </c>
      <c r="D508" s="1403">
        <f>Jul_Inputs_Calc!$H$3</f>
        <v>45474</v>
      </c>
      <c r="E508" s="1404">
        <f>_xlfn.XLOOKUP(A508,Jul_Inputs_Calc!P:P,Jul_Inputs_Calc!O:O)</f>
        <v>4339.55</v>
      </c>
      <c r="F508" s="1403">
        <f>Jul_Inputs_Calc!$H$4</f>
        <v>45838</v>
      </c>
      <c r="G508" s="1525" t="e">
        <f>MATCH(C508*1,[5]Master!$F:$F,0)</f>
        <v>#N/A</v>
      </c>
      <c r="H508"/>
      <c r="I508"/>
      <c r="J508"/>
      <c r="K508"/>
      <c r="L508"/>
      <c r="M508"/>
    </row>
    <row r="509" spans="1:13" s="1422" customFormat="1" x14ac:dyDescent="0.25">
      <c r="A509" s="1401" t="s">
        <v>4957</v>
      </c>
      <c r="B509" s="1402" t="str">
        <f>_xlfn.XLOOKUP(A509,Jul_Inputs_Calc!P:P,Jul_Inputs_Calc!D:D)</f>
        <v>Gen  Private Workers' Compensation  NIIS Other Burns SD</v>
      </c>
      <c r="C509" s="1402">
        <f>_xlfn.XLOOKUP(A509,Jul_Inputs_Calc!P:P,Jul_Inputs_Calc!F:F)</f>
        <v>90007383</v>
      </c>
      <c r="D509" s="1403">
        <f>Jul_Inputs_Calc!$H$3</f>
        <v>45474</v>
      </c>
      <c r="E509" s="1404">
        <f>_xlfn.XLOOKUP(A509,Jul_Inputs_Calc!P:P,Jul_Inputs_Calc!O:O)</f>
        <v>3985.9</v>
      </c>
      <c r="F509" s="1403">
        <f>Jul_Inputs_Calc!$H$4</f>
        <v>45838</v>
      </c>
      <c r="G509" s="1525" t="e">
        <f>MATCH(C509*1,[5]Master!$F:$F,0)</f>
        <v>#N/A</v>
      </c>
      <c r="H509"/>
      <c r="I509"/>
      <c r="J509"/>
      <c r="K509"/>
      <c r="L509"/>
      <c r="M509"/>
    </row>
    <row r="510" spans="1:13" s="1422" customFormat="1" x14ac:dyDescent="0.25">
      <c r="A510" s="1401" t="s">
        <v>4958</v>
      </c>
      <c r="B510" s="1402" t="str">
        <f>_xlfn.XLOOKUP(A510,Jul_Inputs_Calc!P:P,Jul_Inputs_Calc!D:D)</f>
        <v>Gen  Private Workers' Compensation  NIIS Other Renal Dialysis</v>
      </c>
      <c r="C510" s="1402">
        <f>_xlfn.XLOOKUP(A510,Jul_Inputs_Calc!P:P,Jul_Inputs_Calc!F:F)</f>
        <v>90005632</v>
      </c>
      <c r="D510" s="1403">
        <f>Jul_Inputs_Calc!$H$3</f>
        <v>45474</v>
      </c>
      <c r="E510" s="1404">
        <f>_xlfn.XLOOKUP(A510,Jul_Inputs_Calc!P:P,Jul_Inputs_Calc!O:O)</f>
        <v>1179.8</v>
      </c>
      <c r="F510" s="1403">
        <f>Jul_Inputs_Calc!$H$4</f>
        <v>45838</v>
      </c>
      <c r="G510" s="1525" t="e">
        <f>MATCH(C510*1,[5]Master!$F:$F,0)</f>
        <v>#N/A</v>
      </c>
      <c r="H510"/>
      <c r="I510"/>
      <c r="J510"/>
      <c r="K510"/>
      <c r="L510"/>
      <c r="M510"/>
    </row>
    <row r="511" spans="1:13" s="1422" customFormat="1" x14ac:dyDescent="0.25">
      <c r="A511" s="1401" t="s">
        <v>4959</v>
      </c>
      <c r="B511" s="1402" t="str">
        <f>_xlfn.XLOOKUP(A511,Jul_Inputs_Calc!P:P,Jul_Inputs_Calc!D:D)</f>
        <v>Gen  Private Workers' Compensation  NIIS Other Renal Dialysis SD</v>
      </c>
      <c r="C511" s="1402">
        <f>_xlfn.XLOOKUP(A511,Jul_Inputs_Calc!P:P,Jul_Inputs_Calc!F:F)</f>
        <v>90007384</v>
      </c>
      <c r="D511" s="1403">
        <f>Jul_Inputs_Calc!$H$3</f>
        <v>45474</v>
      </c>
      <c r="E511" s="1404">
        <f>_xlfn.XLOOKUP(A511,Jul_Inputs_Calc!P:P,Jul_Inputs_Calc!O:O)</f>
        <v>1179.8</v>
      </c>
      <c r="F511" s="1403">
        <f>Jul_Inputs_Calc!$H$4</f>
        <v>45838</v>
      </c>
      <c r="G511" s="1525" t="e">
        <f>MATCH(C511*1,[5]Master!$F:$F,0)</f>
        <v>#N/A</v>
      </c>
      <c r="H511"/>
      <c r="I511"/>
      <c r="J511"/>
      <c r="K511"/>
      <c r="L511"/>
      <c r="M511"/>
    </row>
    <row r="512" spans="1:13" s="1422" customFormat="1" x14ac:dyDescent="0.25">
      <c r="A512" s="1401" t="s">
        <v>4960</v>
      </c>
      <c r="B512" s="1402" t="str">
        <f>_xlfn.XLOOKUP(A512,Jul_Inputs_Calc!P:P,Jul_Inputs_Calc!D:D)</f>
        <v>Gen  Private Workers' Compensation  NIIS Other Special Care Nursery</v>
      </c>
      <c r="C512" s="1402">
        <f>_xlfn.XLOOKUP(A512,Jul_Inputs_Calc!P:P,Jul_Inputs_Calc!F:F)</f>
        <v>90006480</v>
      </c>
      <c r="D512" s="1403">
        <f>Jul_Inputs_Calc!$H$3</f>
        <v>45474</v>
      </c>
      <c r="E512" s="1404">
        <f>_xlfn.XLOOKUP(A512,Jul_Inputs_Calc!P:P,Jul_Inputs_Calc!O:O)</f>
        <v>4066.55</v>
      </c>
      <c r="F512" s="1403">
        <f>Jul_Inputs_Calc!$H$4</f>
        <v>45838</v>
      </c>
      <c r="G512" s="1525" t="e">
        <f>MATCH(C512*1,[5]Master!$F:$F,0)</f>
        <v>#N/A</v>
      </c>
      <c r="H512"/>
      <c r="I512"/>
      <c r="J512"/>
      <c r="K512"/>
      <c r="L512"/>
      <c r="M512"/>
    </row>
    <row r="513" spans="1:13" s="1422" customFormat="1" x14ac:dyDescent="0.25">
      <c r="A513" s="1401" t="s">
        <v>4961</v>
      </c>
      <c r="B513" s="1402" t="str">
        <f>_xlfn.XLOOKUP(A513,Jul_Inputs_Calc!P:P,Jul_Inputs_Calc!D:D)</f>
        <v>Gen  Private Workers' Compensation  NIIS Other Special Care Nursery SD</v>
      </c>
      <c r="C513" s="1402">
        <f>_xlfn.XLOOKUP(A513,Jul_Inputs_Calc!P:P,Jul_Inputs_Calc!F:F)</f>
        <v>90007385</v>
      </c>
      <c r="D513" s="1403">
        <f>Jul_Inputs_Calc!$H$3</f>
        <v>45474</v>
      </c>
      <c r="E513" s="1404">
        <f>_xlfn.XLOOKUP(A513,Jul_Inputs_Calc!P:P,Jul_Inputs_Calc!O:O)</f>
        <v>3879.1000000000004</v>
      </c>
      <c r="F513" s="1403">
        <f>Jul_Inputs_Calc!$H$4</f>
        <v>45838</v>
      </c>
      <c r="G513" s="1525" t="e">
        <f>MATCH(C513*1,[5]Master!$F:$F,0)</f>
        <v>#N/A</v>
      </c>
      <c r="H513"/>
      <c r="I513"/>
      <c r="J513"/>
      <c r="K513"/>
      <c r="L513"/>
      <c r="M513"/>
    </row>
    <row r="514" spans="1:13" s="1422" customFormat="1" x14ac:dyDescent="0.25">
      <c r="A514" s="1401" t="s">
        <v>4962</v>
      </c>
      <c r="B514" s="1402" t="str">
        <f>_xlfn.XLOOKUP(A514,Jul_Inputs_Calc!P:P,Jul_Inputs_Calc!D:D)</f>
        <v>Gen  Private Workers' Compensation  NIIS Other Qualified Special Care Nursery</v>
      </c>
      <c r="C514" s="1402">
        <f>_xlfn.XLOOKUP(A514,Jul_Inputs_Calc!P:P,Jul_Inputs_Calc!F:F)</f>
        <v>90006028</v>
      </c>
      <c r="D514" s="1403">
        <f>Jul_Inputs_Calc!$H$3</f>
        <v>45474</v>
      </c>
      <c r="E514" s="1404">
        <f>_xlfn.XLOOKUP(A514,Jul_Inputs_Calc!P:P,Jul_Inputs_Calc!O:O)</f>
        <v>4066.55</v>
      </c>
      <c r="F514" s="1403">
        <f>Jul_Inputs_Calc!$H$4</f>
        <v>45838</v>
      </c>
      <c r="G514" s="1525" t="e">
        <f>MATCH(C514*1,[5]Master!$F:$F,0)</f>
        <v>#N/A</v>
      </c>
      <c r="H514"/>
      <c r="I514"/>
      <c r="J514"/>
      <c r="K514"/>
      <c r="L514"/>
      <c r="M514"/>
    </row>
    <row r="515" spans="1:13" s="1422" customFormat="1" x14ac:dyDescent="0.25">
      <c r="A515" s="1401" t="s">
        <v>4963</v>
      </c>
      <c r="B515" s="1402" t="str">
        <f>_xlfn.XLOOKUP(A515,Jul_Inputs_Calc!P:P,Jul_Inputs_Calc!D:D)</f>
        <v>Gen  Private Workers' Compensation  NIIS Other Qual Special Care Nursery SD</v>
      </c>
      <c r="C515" s="1402">
        <f>_xlfn.XLOOKUP(A515,Jul_Inputs_Calc!P:P,Jul_Inputs_Calc!F:F)</f>
        <v>90007386</v>
      </c>
      <c r="D515" s="1403">
        <f>Jul_Inputs_Calc!$H$3</f>
        <v>45474</v>
      </c>
      <c r="E515" s="1404">
        <f>_xlfn.XLOOKUP(A515,Jul_Inputs_Calc!P:P,Jul_Inputs_Calc!O:O)</f>
        <v>3879.1000000000004</v>
      </c>
      <c r="F515" s="1403">
        <f>Jul_Inputs_Calc!$H$4</f>
        <v>45838</v>
      </c>
      <c r="G515" s="1525" t="e">
        <f>MATCH(C515*1,[5]Master!$F:$F,0)</f>
        <v>#N/A</v>
      </c>
      <c r="H515"/>
      <c r="I515"/>
      <c r="J515"/>
      <c r="K515"/>
      <c r="L515"/>
      <c r="M515"/>
    </row>
    <row r="516" spans="1:13" s="1422" customFormat="1" x14ac:dyDescent="0.25">
      <c r="A516" s="1401" t="s">
        <v>4964</v>
      </c>
      <c r="B516" s="1402" t="str">
        <f>_xlfn.XLOOKUP(A516,Jul_Inputs_Calc!P:P,Jul_Inputs_Calc!D:D)</f>
        <v>Gen Share Workers' Compensation NIIS Other</v>
      </c>
      <c r="C516" s="1402">
        <f>_xlfn.XLOOKUP(A516,Jul_Inputs_Calc!P:P,Jul_Inputs_Calc!F:F)</f>
        <v>90006481</v>
      </c>
      <c r="D516" s="1403">
        <f>Jul_Inputs_Calc!$H$3</f>
        <v>45474</v>
      </c>
      <c r="E516" s="1404">
        <f>_xlfn.XLOOKUP(A516,Jul_Inputs_Calc!P:P,Jul_Inputs_Calc!O:O)</f>
        <v>2510.5500000000002</v>
      </c>
      <c r="F516" s="1403">
        <f>Jul_Inputs_Calc!$H$4</f>
        <v>45838</v>
      </c>
      <c r="G516" s="1525" t="e">
        <f>MATCH(C516*1,[5]Master!$F:$F,0)</f>
        <v>#N/A</v>
      </c>
      <c r="H516"/>
      <c r="I516"/>
      <c r="J516"/>
      <c r="K516"/>
      <c r="L516"/>
      <c r="M516"/>
    </row>
    <row r="517" spans="1:13" s="1422" customFormat="1" x14ac:dyDescent="0.25">
      <c r="A517" s="1401" t="s">
        <v>4965</v>
      </c>
      <c r="B517" s="1402" t="str">
        <f>_xlfn.XLOOKUP(A517,Jul_Inputs_Calc!P:P,Jul_Inputs_Calc!D:D)</f>
        <v>Gen Share Workers' Compensation NIIS Other SD</v>
      </c>
      <c r="C517" s="1402">
        <f>_xlfn.XLOOKUP(A517,Jul_Inputs_Calc!P:P,Jul_Inputs_Calc!F:F)</f>
        <v>90007387</v>
      </c>
      <c r="D517" s="1403">
        <f>Jul_Inputs_Calc!$H$3</f>
        <v>45474</v>
      </c>
      <c r="E517" s="1404">
        <f>_xlfn.XLOOKUP(A517,Jul_Inputs_Calc!P:P,Jul_Inputs_Calc!O:O)</f>
        <v>2121.5500000000002</v>
      </c>
      <c r="F517" s="1403">
        <f>Jul_Inputs_Calc!$H$4</f>
        <v>45838</v>
      </c>
      <c r="G517" s="1525" t="e">
        <f>MATCH(C517*1,[5]Master!$F:$F,0)</f>
        <v>#N/A</v>
      </c>
      <c r="H517"/>
      <c r="I517"/>
      <c r="J517"/>
      <c r="K517"/>
      <c r="L517"/>
      <c r="M517"/>
    </row>
    <row r="518" spans="1:13" s="1422" customFormat="1" x14ac:dyDescent="0.25">
      <c r="A518" s="1401" t="s">
        <v>4966</v>
      </c>
      <c r="B518" s="1402" t="str">
        <f>_xlfn.XLOOKUP(A518,Jul_Inputs_Calc!P:P,Jul_Inputs_Calc!D:D)</f>
        <v>Gen Share Workers' Compensation NIIS Other Coronary Care</v>
      </c>
      <c r="C518" s="1402">
        <f>_xlfn.XLOOKUP(A518,Jul_Inputs_Calc!P:P,Jul_Inputs_Calc!F:F)</f>
        <v>90005802</v>
      </c>
      <c r="D518" s="1403">
        <f>Jul_Inputs_Calc!$H$3</f>
        <v>45474</v>
      </c>
      <c r="E518" s="1404">
        <f>_xlfn.XLOOKUP(A518,Jul_Inputs_Calc!P:P,Jul_Inputs_Calc!O:O)</f>
        <v>4228.6000000000004</v>
      </c>
      <c r="F518" s="1403">
        <f>Jul_Inputs_Calc!$H$4</f>
        <v>45838</v>
      </c>
      <c r="G518" s="1525" t="e">
        <f>MATCH(C518*1,[5]Master!$F:$F,0)</f>
        <v>#N/A</v>
      </c>
      <c r="H518"/>
      <c r="I518"/>
      <c r="J518"/>
      <c r="K518"/>
      <c r="L518"/>
      <c r="M518"/>
    </row>
    <row r="519" spans="1:13" s="1422" customFormat="1" x14ac:dyDescent="0.25">
      <c r="A519" s="1401" t="s">
        <v>4967</v>
      </c>
      <c r="B519" s="1402" t="str">
        <f>_xlfn.XLOOKUP(A519,Jul_Inputs_Calc!P:P,Jul_Inputs_Calc!D:D)</f>
        <v xml:space="preserve">Gen Share Workers' Compensation NIIS Other Coronary Care SD </v>
      </c>
      <c r="C519" s="1402">
        <f>_xlfn.XLOOKUP(A519,Jul_Inputs_Calc!P:P,Jul_Inputs_Calc!F:F)</f>
        <v>90007388</v>
      </c>
      <c r="D519" s="1403">
        <f>Jul_Inputs_Calc!$H$3</f>
        <v>45474</v>
      </c>
      <c r="E519" s="1404">
        <f>_xlfn.XLOOKUP(A519,Jul_Inputs_Calc!P:P,Jul_Inputs_Calc!O:O)</f>
        <v>3985.9</v>
      </c>
      <c r="F519" s="1403">
        <f>Jul_Inputs_Calc!$H$4</f>
        <v>45838</v>
      </c>
      <c r="G519" s="1525" t="e">
        <f>MATCH(C519*1,[5]Master!$F:$F,0)</f>
        <v>#N/A</v>
      </c>
      <c r="H519"/>
      <c r="I519"/>
      <c r="J519"/>
      <c r="K519"/>
      <c r="L519"/>
      <c r="M519"/>
    </row>
    <row r="520" spans="1:13" s="1422" customFormat="1" x14ac:dyDescent="0.25">
      <c r="A520" s="1401" t="s">
        <v>4968</v>
      </c>
      <c r="B520" s="1402" t="str">
        <f>_xlfn.XLOOKUP(A520,Jul_Inputs_Calc!P:P,Jul_Inputs_Calc!D:D)</f>
        <v>Gen Share Workers' Compensation NIIS Other ICU</v>
      </c>
      <c r="C520" s="1402">
        <f>_xlfn.XLOOKUP(A520,Jul_Inputs_Calc!P:P,Jul_Inputs_Calc!F:F)</f>
        <v>90006482</v>
      </c>
      <c r="D520" s="1403">
        <f>Jul_Inputs_Calc!$H$3</f>
        <v>45474</v>
      </c>
      <c r="E520" s="1404">
        <f>_xlfn.XLOOKUP(A520,Jul_Inputs_Calc!P:P,Jul_Inputs_Calc!O:O)</f>
        <v>6321.1</v>
      </c>
      <c r="F520" s="1403">
        <f>Jul_Inputs_Calc!$H$4</f>
        <v>45838</v>
      </c>
      <c r="G520" s="1525" t="e">
        <f>MATCH(C520*1,[5]Master!$F:$F,0)</f>
        <v>#N/A</v>
      </c>
      <c r="H520"/>
      <c r="I520"/>
      <c r="J520"/>
      <c r="K520"/>
      <c r="L520"/>
      <c r="M520"/>
    </row>
    <row r="521" spans="1:13" s="1422" customFormat="1" x14ac:dyDescent="0.25">
      <c r="A521" s="1401" t="s">
        <v>4969</v>
      </c>
      <c r="B521" s="1402" t="str">
        <f>_xlfn.XLOOKUP(A521,Jul_Inputs_Calc!P:P,Jul_Inputs_Calc!D:D)</f>
        <v>Gen Share Workers' Compensation NIIS Other ICU SD</v>
      </c>
      <c r="C521" s="1402">
        <f>_xlfn.XLOOKUP(A521,Jul_Inputs_Calc!P:P,Jul_Inputs_Calc!F:F)</f>
        <v>90007389</v>
      </c>
      <c r="D521" s="1403">
        <f>Jul_Inputs_Calc!$H$3</f>
        <v>45474</v>
      </c>
      <c r="E521" s="1404">
        <f>_xlfn.XLOOKUP(A521,Jul_Inputs_Calc!P:P,Jul_Inputs_Calc!O:O)</f>
        <v>5885.75</v>
      </c>
      <c r="F521" s="1403">
        <f>Jul_Inputs_Calc!$H$4</f>
        <v>45838</v>
      </c>
      <c r="G521" s="1525" t="e">
        <f>MATCH(C521*1,[5]Master!$F:$F,0)</f>
        <v>#N/A</v>
      </c>
      <c r="H521"/>
      <c r="I521"/>
      <c r="J521"/>
      <c r="K521"/>
      <c r="L521"/>
      <c r="M521"/>
    </row>
    <row r="522" spans="1:13" s="1422" customFormat="1" x14ac:dyDescent="0.25">
      <c r="A522" s="1401" t="s">
        <v>4970</v>
      </c>
      <c r="B522" s="1402" t="str">
        <f>_xlfn.XLOOKUP(A522,Jul_Inputs_Calc!P:P,Jul_Inputs_Calc!D:D)</f>
        <v xml:space="preserve">Gen Share Workers' Compensation NIIS Other Burns </v>
      </c>
      <c r="C522" s="1402">
        <f>_xlfn.XLOOKUP(A522,Jul_Inputs_Calc!P:P,Jul_Inputs_Calc!F:F)</f>
        <v>90006029</v>
      </c>
      <c r="D522" s="1403">
        <f>Jul_Inputs_Calc!$H$3</f>
        <v>45474</v>
      </c>
      <c r="E522" s="1404">
        <f>_xlfn.XLOOKUP(A522,Jul_Inputs_Calc!P:P,Jul_Inputs_Calc!O:O)</f>
        <v>4339.55</v>
      </c>
      <c r="F522" s="1403">
        <f>Jul_Inputs_Calc!$H$4</f>
        <v>45838</v>
      </c>
      <c r="G522" s="1525" t="e">
        <f>MATCH(C522*1,[5]Master!$F:$F,0)</f>
        <v>#N/A</v>
      </c>
      <c r="H522"/>
      <c r="I522"/>
      <c r="J522"/>
      <c r="K522"/>
      <c r="L522"/>
      <c r="M522"/>
    </row>
    <row r="523" spans="1:13" s="1422" customFormat="1" x14ac:dyDescent="0.25">
      <c r="A523" s="1401" t="s">
        <v>4971</v>
      </c>
      <c r="B523" s="1402" t="str">
        <f>_xlfn.XLOOKUP(A523,Jul_Inputs_Calc!P:P,Jul_Inputs_Calc!D:D)</f>
        <v>Gen Share Workers' Compensation NIIS Other Burns SD</v>
      </c>
      <c r="C523" s="1402">
        <f>_xlfn.XLOOKUP(A523,Jul_Inputs_Calc!P:P,Jul_Inputs_Calc!F:F)</f>
        <v>90007390</v>
      </c>
      <c r="D523" s="1403">
        <f>Jul_Inputs_Calc!$H$3</f>
        <v>45474</v>
      </c>
      <c r="E523" s="1404">
        <f>_xlfn.XLOOKUP(A523,Jul_Inputs_Calc!P:P,Jul_Inputs_Calc!O:O)</f>
        <v>3985.9</v>
      </c>
      <c r="F523" s="1403">
        <f>Jul_Inputs_Calc!$H$4</f>
        <v>45838</v>
      </c>
      <c r="G523" s="1525" t="e">
        <f>MATCH(C523*1,[5]Master!$F:$F,0)</f>
        <v>#N/A</v>
      </c>
      <c r="H523"/>
      <c r="I523"/>
      <c r="J523"/>
      <c r="K523"/>
      <c r="L523"/>
      <c r="M523"/>
    </row>
    <row r="524" spans="1:13" s="1422" customFormat="1" x14ac:dyDescent="0.25">
      <c r="A524" s="1401" t="s">
        <v>4972</v>
      </c>
      <c r="B524" s="1402" t="str">
        <f>_xlfn.XLOOKUP(A524,Jul_Inputs_Calc!P:P,Jul_Inputs_Calc!D:D)</f>
        <v>Gen Share Workers' Compensation NIIS Other Renal Dialysis</v>
      </c>
      <c r="C524" s="1402">
        <f>_xlfn.XLOOKUP(A524,Jul_Inputs_Calc!P:P,Jul_Inputs_Calc!F:F)</f>
        <v>90006483</v>
      </c>
      <c r="D524" s="1403">
        <f>Jul_Inputs_Calc!$H$3</f>
        <v>45474</v>
      </c>
      <c r="E524" s="1404">
        <f>_xlfn.XLOOKUP(A524,Jul_Inputs_Calc!P:P,Jul_Inputs_Calc!O:O)</f>
        <v>1179.8</v>
      </c>
      <c r="F524" s="1403">
        <f>Jul_Inputs_Calc!$H$4</f>
        <v>45838</v>
      </c>
      <c r="G524" s="1525" t="e">
        <f>MATCH(C524*1,[5]Master!$F:$F,0)</f>
        <v>#N/A</v>
      </c>
      <c r="H524"/>
      <c r="I524"/>
      <c r="J524"/>
      <c r="K524"/>
      <c r="L524"/>
      <c r="M524"/>
    </row>
    <row r="525" spans="1:13" s="1422" customFormat="1" x14ac:dyDescent="0.25">
      <c r="A525" s="1401" t="s">
        <v>4973</v>
      </c>
      <c r="B525" s="1402" t="str">
        <f>_xlfn.XLOOKUP(A525,Jul_Inputs_Calc!P:P,Jul_Inputs_Calc!D:D)</f>
        <v>Gen Share Workers' Compensation NIIS Other Renal Dialysis SD</v>
      </c>
      <c r="C525" s="1402">
        <f>_xlfn.XLOOKUP(A525,Jul_Inputs_Calc!P:P,Jul_Inputs_Calc!F:F)</f>
        <v>90007391</v>
      </c>
      <c r="D525" s="1403">
        <f>Jul_Inputs_Calc!$H$3</f>
        <v>45474</v>
      </c>
      <c r="E525" s="1404">
        <f>_xlfn.XLOOKUP(A525,Jul_Inputs_Calc!P:P,Jul_Inputs_Calc!O:O)</f>
        <v>1179.8</v>
      </c>
      <c r="F525" s="1403">
        <f>Jul_Inputs_Calc!$H$4</f>
        <v>45838</v>
      </c>
      <c r="G525" s="1525" t="e">
        <f>MATCH(C525*1,[5]Master!$F:$F,0)</f>
        <v>#N/A</v>
      </c>
      <c r="H525"/>
      <c r="I525"/>
      <c r="J525"/>
      <c r="K525"/>
      <c r="L525"/>
      <c r="M525"/>
    </row>
    <row r="526" spans="1:13" s="1422" customFormat="1" x14ac:dyDescent="0.25">
      <c r="A526" s="1401" t="s">
        <v>4974</v>
      </c>
      <c r="B526" s="1402" t="str">
        <f>_xlfn.XLOOKUP(A526,Jul_Inputs_Calc!P:P,Jul_Inputs_Calc!D:D)</f>
        <v>Gen Share Workers' Compensation NIIS Other Rehab</v>
      </c>
      <c r="C526" s="1402">
        <f>_xlfn.XLOOKUP(A526,Jul_Inputs_Calc!P:P,Jul_Inputs_Calc!F:F)</f>
        <v>90005689</v>
      </c>
      <c r="D526" s="1403">
        <f>Jul_Inputs_Calc!$H$3</f>
        <v>45474</v>
      </c>
      <c r="E526" s="1404">
        <f>_xlfn.XLOOKUP(A526,Jul_Inputs_Calc!P:P,Jul_Inputs_Calc!O:O)</f>
        <v>1319.15</v>
      </c>
      <c r="F526" s="1403">
        <f>Jul_Inputs_Calc!$H$4</f>
        <v>45838</v>
      </c>
      <c r="G526" s="1525" t="e">
        <f>MATCH(C526*1,[5]Master!$F:$F,0)</f>
        <v>#N/A</v>
      </c>
      <c r="H526"/>
      <c r="I526"/>
      <c r="J526"/>
      <c r="K526"/>
      <c r="L526"/>
      <c r="M526"/>
    </row>
    <row r="527" spans="1:13" s="1422" customFormat="1" x14ac:dyDescent="0.25">
      <c r="A527" s="1401" t="s">
        <v>4975</v>
      </c>
      <c r="B527" s="1402" t="str">
        <f>_xlfn.XLOOKUP(A527,Jul_Inputs_Calc!P:P,Jul_Inputs_Calc!D:D)</f>
        <v>Gen Share Workers' Compensation NIIS Other Rehab SD</v>
      </c>
      <c r="C527" s="1402">
        <f>_xlfn.XLOOKUP(A527,Jul_Inputs_Calc!P:P,Jul_Inputs_Calc!F:F)</f>
        <v>90007392</v>
      </c>
      <c r="D527" s="1403">
        <f>Jul_Inputs_Calc!$H$3</f>
        <v>45474</v>
      </c>
      <c r="E527" s="1404">
        <f>_xlfn.XLOOKUP(A527,Jul_Inputs_Calc!P:P,Jul_Inputs_Calc!O:O)</f>
        <v>1143.8500000000001</v>
      </c>
      <c r="F527" s="1403">
        <f>Jul_Inputs_Calc!$H$4</f>
        <v>45838</v>
      </c>
      <c r="G527" s="1525" t="e">
        <f>MATCH(C527*1,[5]Master!$F:$F,0)</f>
        <v>#N/A</v>
      </c>
      <c r="H527"/>
      <c r="I527"/>
      <c r="J527"/>
      <c r="K527"/>
      <c r="L527"/>
      <c r="M527"/>
    </row>
    <row r="528" spans="1:13" s="1422" customFormat="1" x14ac:dyDescent="0.25">
      <c r="A528" s="1401" t="s">
        <v>4976</v>
      </c>
      <c r="B528" s="1402" t="str">
        <f>_xlfn.XLOOKUP(A528,Jul_Inputs_Calc!P:P,Jul_Inputs_Calc!D:D)</f>
        <v>Gen Share Workers' Compensation NIIS Other Hospital in the Home</v>
      </c>
      <c r="C528" s="1402">
        <f>_xlfn.XLOOKUP(A528,Jul_Inputs_Calc!P:P,Jul_Inputs_Calc!F:F)</f>
        <v>90006484</v>
      </c>
      <c r="D528" s="1403">
        <f>Jul_Inputs_Calc!$H$3</f>
        <v>45474</v>
      </c>
      <c r="E528" s="1404">
        <f>_xlfn.XLOOKUP(A528,Jul_Inputs_Calc!P:P,Jul_Inputs_Calc!O:O)</f>
        <v>2133.75</v>
      </c>
      <c r="F528" s="1403">
        <f>Jul_Inputs_Calc!$H$4</f>
        <v>45838</v>
      </c>
      <c r="G528" s="1525" t="e">
        <f>MATCH(C528*1,[5]Master!$F:$F,0)</f>
        <v>#N/A</v>
      </c>
      <c r="H528"/>
      <c r="I528"/>
      <c r="J528"/>
      <c r="K528"/>
      <c r="L528"/>
      <c r="M528"/>
    </row>
    <row r="529" spans="1:13" s="1422" customFormat="1" x14ac:dyDescent="0.25">
      <c r="A529" s="1401" t="s">
        <v>4977</v>
      </c>
      <c r="B529" s="1402" t="str">
        <f>_xlfn.XLOOKUP(A529,Jul_Inputs_Calc!P:P,Jul_Inputs_Calc!D:D)</f>
        <v>Gen Share Workers' Compensation NIIS Other Hospital in the Home SD</v>
      </c>
      <c r="C529" s="1402">
        <f>_xlfn.XLOOKUP(A529,Jul_Inputs_Calc!P:P,Jul_Inputs_Calc!F:F)</f>
        <v>90007393</v>
      </c>
      <c r="D529" s="1403">
        <f>Jul_Inputs_Calc!$H$3</f>
        <v>45474</v>
      </c>
      <c r="E529" s="1404">
        <f>_xlfn.XLOOKUP(A529,Jul_Inputs_Calc!P:P,Jul_Inputs_Calc!O:O)</f>
        <v>2133.75</v>
      </c>
      <c r="F529" s="1403">
        <f>Jul_Inputs_Calc!$H$4</f>
        <v>45838</v>
      </c>
      <c r="G529" s="1525" t="e">
        <f>MATCH(C529*1,[5]Master!$F:$F,0)</f>
        <v>#N/A</v>
      </c>
      <c r="H529"/>
      <c r="I529"/>
      <c r="J529"/>
      <c r="K529"/>
      <c r="L529"/>
      <c r="M529"/>
    </row>
    <row r="530" spans="1:13" s="1422" customFormat="1" x14ac:dyDescent="0.25">
      <c r="A530" s="1401" t="s">
        <v>4978</v>
      </c>
      <c r="B530" s="1402" t="str">
        <f>_xlfn.XLOOKUP(A530,Jul_Inputs_Calc!P:P,Jul_Inputs_Calc!D:D)</f>
        <v>Gen Share Workers' Compensation NIIS Other Special Care Nursery</v>
      </c>
      <c r="C530" s="1402">
        <f>_xlfn.XLOOKUP(A530,Jul_Inputs_Calc!P:P,Jul_Inputs_Calc!F:F)</f>
        <v>90006030</v>
      </c>
      <c r="D530" s="1403">
        <f>Jul_Inputs_Calc!$H$3</f>
        <v>45474</v>
      </c>
      <c r="E530" s="1404">
        <f>_xlfn.XLOOKUP(A530,Jul_Inputs_Calc!P:P,Jul_Inputs_Calc!O:O)</f>
        <v>4066.55</v>
      </c>
      <c r="F530" s="1403">
        <f>Jul_Inputs_Calc!$H$4</f>
        <v>45838</v>
      </c>
      <c r="G530" s="1525" t="e">
        <f>MATCH(C530*1,[5]Master!$F:$F,0)</f>
        <v>#N/A</v>
      </c>
      <c r="H530"/>
      <c r="I530"/>
      <c r="J530"/>
      <c r="K530"/>
      <c r="L530"/>
      <c r="M530"/>
    </row>
    <row r="531" spans="1:13" s="1422" customFormat="1" x14ac:dyDescent="0.25">
      <c r="A531" s="1401" t="s">
        <v>4979</v>
      </c>
      <c r="B531" s="1402" t="str">
        <f>_xlfn.XLOOKUP(A531,Jul_Inputs_Calc!P:P,Jul_Inputs_Calc!D:D)</f>
        <v>Gen Share Workers' Compensation NIIS Other Special Care Nursery SD</v>
      </c>
      <c r="C531" s="1402">
        <f>_xlfn.XLOOKUP(A531,Jul_Inputs_Calc!P:P,Jul_Inputs_Calc!F:F)</f>
        <v>90007394</v>
      </c>
      <c r="D531" s="1403">
        <f>Jul_Inputs_Calc!$H$3</f>
        <v>45474</v>
      </c>
      <c r="E531" s="1404">
        <f>_xlfn.XLOOKUP(A531,Jul_Inputs_Calc!P:P,Jul_Inputs_Calc!O:O)</f>
        <v>3879.1000000000004</v>
      </c>
      <c r="F531" s="1403">
        <f>Jul_Inputs_Calc!$H$4</f>
        <v>45838</v>
      </c>
      <c r="G531" s="1525" t="e">
        <f>MATCH(C531*1,[5]Master!$F:$F,0)</f>
        <v>#N/A</v>
      </c>
      <c r="H531"/>
      <c r="I531"/>
      <c r="J531"/>
      <c r="K531"/>
      <c r="L531"/>
      <c r="M531"/>
    </row>
    <row r="532" spans="1:13" s="1422" customFormat="1" x14ac:dyDescent="0.25">
      <c r="A532" s="1401" t="s">
        <v>4980</v>
      </c>
      <c r="B532" s="1402" t="str">
        <f>_xlfn.XLOOKUP(A532,Jul_Inputs_Calc!P:P,Jul_Inputs_Calc!D:D)</f>
        <v xml:space="preserve">Gen Share Workers' Compensation NIIS Other Qualified Special Care Nursery </v>
      </c>
      <c r="C532" s="1402">
        <f>_xlfn.XLOOKUP(A532,Jul_Inputs_Calc!P:P,Jul_Inputs_Calc!F:F)</f>
        <v>90006485</v>
      </c>
      <c r="D532" s="1403">
        <f>Jul_Inputs_Calc!$H$3</f>
        <v>45474</v>
      </c>
      <c r="E532" s="1404">
        <f>_xlfn.XLOOKUP(A532,Jul_Inputs_Calc!P:P,Jul_Inputs_Calc!O:O)</f>
        <v>4066.55</v>
      </c>
      <c r="F532" s="1403">
        <f>Jul_Inputs_Calc!$H$4</f>
        <v>45838</v>
      </c>
      <c r="G532" s="1525" t="e">
        <f>MATCH(C532*1,[5]Master!$F:$F,0)</f>
        <v>#N/A</v>
      </c>
      <c r="H532"/>
      <c r="I532"/>
      <c r="J532"/>
      <c r="K532"/>
      <c r="L532"/>
      <c r="M532"/>
    </row>
    <row r="533" spans="1:13" s="1422" customFormat="1" x14ac:dyDescent="0.25">
      <c r="A533" s="1401" t="s">
        <v>4981</v>
      </c>
      <c r="B533" s="1402" t="str">
        <f>_xlfn.XLOOKUP(A533,Jul_Inputs_Calc!P:P,Jul_Inputs_Calc!D:D)</f>
        <v>Gen Share Workers' Compensation NIIS Other Qual Special Care Nursery SD</v>
      </c>
      <c r="C533" s="1402">
        <f>_xlfn.XLOOKUP(A533,Jul_Inputs_Calc!P:P,Jul_Inputs_Calc!F:F)</f>
        <v>90007395</v>
      </c>
      <c r="D533" s="1403">
        <f>Jul_Inputs_Calc!$H$3</f>
        <v>45474</v>
      </c>
      <c r="E533" s="1404">
        <f>_xlfn.XLOOKUP(A533,Jul_Inputs_Calc!P:P,Jul_Inputs_Calc!O:O)</f>
        <v>3879.1000000000004</v>
      </c>
      <c r="F533" s="1403">
        <f>Jul_Inputs_Calc!$H$4</f>
        <v>45838</v>
      </c>
      <c r="G533" s="1525" t="e">
        <f>MATCH(C533*1,[5]Master!$F:$F,0)</f>
        <v>#N/A</v>
      </c>
      <c r="H533"/>
      <c r="I533"/>
      <c r="J533"/>
      <c r="K533"/>
      <c r="L533"/>
      <c r="M533"/>
    </row>
    <row r="534" spans="1:13" s="1422" customFormat="1" x14ac:dyDescent="0.25">
      <c r="A534" s="1401" t="s">
        <v>4982</v>
      </c>
      <c r="B534" s="1402" t="str">
        <f>_xlfn.XLOOKUP(A534,Jul_Inputs_Calc!P:P,Jul_Inputs_Calc!D:D)</f>
        <v>Gen Share Workers' Compensation NIIS Other Long Stay</v>
      </c>
      <c r="C534" s="1402">
        <f>_xlfn.XLOOKUP(A534,Jul_Inputs_Calc!P:P,Jul_Inputs_Calc!F:F)</f>
        <v>90005803</v>
      </c>
      <c r="D534" s="1403">
        <f>Jul_Inputs_Calc!$H$3</f>
        <v>45474</v>
      </c>
      <c r="E534" s="1404">
        <f>_xlfn.XLOOKUP(A534,Jul_Inputs_Calc!P:P,Jul_Inputs_Calc!O:O)</f>
        <v>1247.1000000000001</v>
      </c>
      <c r="F534" s="1403">
        <f>Jul_Inputs_Calc!$H$4</f>
        <v>45838</v>
      </c>
      <c r="G534" s="1525" t="e">
        <f>MATCH(C534*1,[5]Master!$F:$F,0)</f>
        <v>#N/A</v>
      </c>
      <c r="H534"/>
      <c r="I534"/>
      <c r="J534"/>
      <c r="K534"/>
      <c r="L534"/>
      <c r="M534"/>
    </row>
    <row r="535" spans="1:13" s="1422" customFormat="1" x14ac:dyDescent="0.25">
      <c r="A535" s="1401" t="s">
        <v>4983</v>
      </c>
      <c r="B535" s="1402" t="str">
        <f>_xlfn.XLOOKUP(A535,Jul_Inputs_Calc!P:P,Jul_Inputs_Calc!D:D)</f>
        <v>Gen Share Workers' Compensation NIIS Other Long Stay SD</v>
      </c>
      <c r="C535" s="1402">
        <f>_xlfn.XLOOKUP(A535,Jul_Inputs_Calc!P:P,Jul_Inputs_Calc!F:F)</f>
        <v>90007396</v>
      </c>
      <c r="D535" s="1403">
        <f>Jul_Inputs_Calc!$H$3</f>
        <v>45474</v>
      </c>
      <c r="E535" s="1404">
        <f>_xlfn.XLOOKUP(A535,Jul_Inputs_Calc!P:P,Jul_Inputs_Calc!O:O)</f>
        <v>1069.5</v>
      </c>
      <c r="F535" s="1403">
        <f>Jul_Inputs_Calc!$H$4</f>
        <v>45838</v>
      </c>
      <c r="G535" s="1525" t="e">
        <f>MATCH(C535*1,[5]Master!$F:$F,0)</f>
        <v>#N/A</v>
      </c>
      <c r="H535"/>
      <c r="I535"/>
      <c r="J535"/>
      <c r="K535"/>
      <c r="L535"/>
      <c r="M535"/>
    </row>
    <row r="536" spans="1:13" s="1422" customFormat="1" x14ac:dyDescent="0.25">
      <c r="A536" s="1401" t="s">
        <v>4994</v>
      </c>
      <c r="B536" s="1402" t="str">
        <f>_xlfn.XLOOKUP(A536,Jul_Inputs_Calc!P:P,Jul_Inputs_Calc!D:D)</f>
        <v xml:space="preserve">Lic Private Ineligible </v>
      </c>
      <c r="C536" s="1402">
        <f>_xlfn.XLOOKUP(A536,Jul_Inputs_Calc!P:P,Jul_Inputs_Calc!F:F)</f>
        <v>90007578</v>
      </c>
      <c r="D536" s="1403">
        <f>Jul_Inputs_Calc!$H$3</f>
        <v>45474</v>
      </c>
      <c r="E536" s="1404">
        <f>_xlfn.XLOOKUP(A536,Jul_Inputs_Calc!P:P,Jul_Inputs_Calc!O:O)</f>
        <v>2510.5500000000002</v>
      </c>
      <c r="F536" s="1403">
        <f>Jul_Inputs_Calc!$H$4</f>
        <v>45838</v>
      </c>
      <c r="G536" s="1525" t="e">
        <f>MATCH(C536*1,[5]Master!$F:$F,0)</f>
        <v>#N/A</v>
      </c>
      <c r="H536"/>
      <c r="I536"/>
      <c r="J536"/>
      <c r="K536"/>
      <c r="L536"/>
      <c r="M536"/>
    </row>
    <row r="537" spans="1:13" s="1422" customFormat="1" x14ac:dyDescent="0.25">
      <c r="A537" s="1401" t="s">
        <v>4995</v>
      </c>
      <c r="B537" s="1402" t="str">
        <f>_xlfn.XLOOKUP(A537,Jul_Inputs_Calc!P:P,Jul_Inputs_Calc!D:D)</f>
        <v>Lic Private Ineligible - SD</v>
      </c>
      <c r="C537" s="1402">
        <f>_xlfn.XLOOKUP(A537,Jul_Inputs_Calc!P:P,Jul_Inputs_Calc!F:F)</f>
        <v>90006577</v>
      </c>
      <c r="D537" s="1403">
        <f>Jul_Inputs_Calc!$H$3</f>
        <v>45474</v>
      </c>
      <c r="E537" s="1404">
        <f>_xlfn.XLOOKUP(A537,Jul_Inputs_Calc!P:P,Jul_Inputs_Calc!O:O)</f>
        <v>2121.5500000000002</v>
      </c>
      <c r="F537" s="1403">
        <f>Jul_Inputs_Calc!$H$4</f>
        <v>45838</v>
      </c>
      <c r="G537" s="1525" t="e">
        <f>MATCH(C537*1,[5]Master!$F:$F,0)</f>
        <v>#N/A</v>
      </c>
      <c r="H537"/>
      <c r="I537"/>
      <c r="J537"/>
      <c r="K537"/>
      <c r="L537"/>
      <c r="M537"/>
    </row>
    <row r="538" spans="1:13" s="1422" customFormat="1" x14ac:dyDescent="0.25">
      <c r="A538" s="1401" t="s">
        <v>4996</v>
      </c>
      <c r="B538" s="1402" t="str">
        <f>_xlfn.XLOOKUP(A538,Jul_Inputs_Calc!P:P,Jul_Inputs_Calc!D:D)</f>
        <v>Lic Private Ineligible Burns</v>
      </c>
      <c r="C538" s="1402">
        <f>_xlfn.XLOOKUP(A538,Jul_Inputs_Calc!P:P,Jul_Inputs_Calc!F:F)</f>
        <v>90007579</v>
      </c>
      <c r="D538" s="1403">
        <f>Jul_Inputs_Calc!$H$3</f>
        <v>45474</v>
      </c>
      <c r="E538" s="1404">
        <f>_xlfn.XLOOKUP(A538,Jul_Inputs_Calc!P:P,Jul_Inputs_Calc!O:O)</f>
        <v>4339.55</v>
      </c>
      <c r="F538" s="1403">
        <f>Jul_Inputs_Calc!$H$4</f>
        <v>45838</v>
      </c>
      <c r="G538" s="1525" t="e">
        <f>MATCH(C538*1,[5]Master!$F:$F,0)</f>
        <v>#N/A</v>
      </c>
      <c r="H538"/>
      <c r="I538"/>
      <c r="J538"/>
      <c r="K538"/>
      <c r="L538"/>
      <c r="M538"/>
    </row>
    <row r="539" spans="1:13" s="1422" customFormat="1" x14ac:dyDescent="0.25">
      <c r="A539" s="1401" t="s">
        <v>4997</v>
      </c>
      <c r="B539" s="1402" t="str">
        <f>_xlfn.XLOOKUP(A539,Jul_Inputs_Calc!P:P,Jul_Inputs_Calc!D:D)</f>
        <v>Lic Private Ineligible Burns SD</v>
      </c>
      <c r="C539" s="1402">
        <f>_xlfn.XLOOKUP(A539,Jul_Inputs_Calc!P:P,Jul_Inputs_Calc!F:F)</f>
        <v>90005826</v>
      </c>
      <c r="D539" s="1403">
        <f>Jul_Inputs_Calc!$H$3</f>
        <v>45474</v>
      </c>
      <c r="E539" s="1404">
        <f>_xlfn.XLOOKUP(A539,Jul_Inputs_Calc!P:P,Jul_Inputs_Calc!O:O)</f>
        <v>3985.9</v>
      </c>
      <c r="F539" s="1403">
        <f>Jul_Inputs_Calc!$H$4</f>
        <v>45838</v>
      </c>
      <c r="G539" s="1525" t="e">
        <f>MATCH(C539*1,[5]Master!$F:$F,0)</f>
        <v>#N/A</v>
      </c>
      <c r="H539"/>
      <c r="I539"/>
      <c r="J539"/>
      <c r="K539"/>
      <c r="L539"/>
      <c r="M539"/>
    </row>
    <row r="540" spans="1:13" s="1422" customFormat="1" x14ac:dyDescent="0.25">
      <c r="A540" s="1401" t="s">
        <v>4998</v>
      </c>
      <c r="B540" s="1402" t="str">
        <f>_xlfn.XLOOKUP(A540,Jul_Inputs_Calc!P:P,Jul_Inputs_Calc!D:D)</f>
        <v>Lic Private Ineligible Renal Dialysis</v>
      </c>
      <c r="C540" s="1402">
        <f>_xlfn.XLOOKUP(A540,Jul_Inputs_Calc!P:P,Jul_Inputs_Calc!F:F)</f>
        <v>90007580</v>
      </c>
      <c r="D540" s="1403">
        <f>Jul_Inputs_Calc!$H$3</f>
        <v>45474</v>
      </c>
      <c r="E540" s="1404">
        <f>_xlfn.XLOOKUP(A540,Jul_Inputs_Calc!P:P,Jul_Inputs_Calc!O:O)</f>
        <v>1179.8</v>
      </c>
      <c r="F540" s="1403">
        <f>Jul_Inputs_Calc!$H$4</f>
        <v>45838</v>
      </c>
      <c r="G540" s="1525" t="e">
        <f>MATCH(C540*1,[5]Master!$F:$F,0)</f>
        <v>#N/A</v>
      </c>
      <c r="H540"/>
      <c r="I540"/>
      <c r="J540"/>
      <c r="K540"/>
      <c r="L540"/>
      <c r="M540"/>
    </row>
    <row r="541" spans="1:13" s="1422" customFormat="1" x14ac:dyDescent="0.25">
      <c r="A541" s="1401" t="s">
        <v>4999</v>
      </c>
      <c r="B541" s="1402" t="str">
        <f>_xlfn.XLOOKUP(A541,Jul_Inputs_Calc!P:P,Jul_Inputs_Calc!D:D)</f>
        <v>Lic Private Ineligible Renal Dialysis SD</v>
      </c>
      <c r="C541" s="1402">
        <f>_xlfn.XLOOKUP(A541,Jul_Inputs_Calc!P:P,Jul_Inputs_Calc!F:F)</f>
        <v>90006578</v>
      </c>
      <c r="D541" s="1403">
        <f>Jul_Inputs_Calc!$H$3</f>
        <v>45474</v>
      </c>
      <c r="E541" s="1404">
        <f>_xlfn.XLOOKUP(A541,Jul_Inputs_Calc!P:P,Jul_Inputs_Calc!O:O)</f>
        <v>1179.8</v>
      </c>
      <c r="F541" s="1403">
        <f>Jul_Inputs_Calc!$H$4</f>
        <v>45838</v>
      </c>
      <c r="G541" s="1525" t="e">
        <f>MATCH(C541*1,[5]Master!$F:$F,0)</f>
        <v>#N/A</v>
      </c>
      <c r="H541"/>
      <c r="I541"/>
      <c r="J541"/>
      <c r="K541"/>
      <c r="L541"/>
      <c r="M541"/>
    </row>
    <row r="542" spans="1:13" s="1422" customFormat="1" x14ac:dyDescent="0.25">
      <c r="A542" s="1401" t="s">
        <v>5000</v>
      </c>
      <c r="B542" s="1402" t="str">
        <f>_xlfn.XLOOKUP(A542,Jul_Inputs_Calc!P:P,Jul_Inputs_Calc!D:D)</f>
        <v>Lic Private Ineligible Special Care Nursery</v>
      </c>
      <c r="C542" s="1402">
        <f>_xlfn.XLOOKUP(A542,Jul_Inputs_Calc!P:P,Jul_Inputs_Calc!F:F)</f>
        <v>90007581</v>
      </c>
      <c r="D542" s="1403">
        <f>Jul_Inputs_Calc!$H$3</f>
        <v>45474</v>
      </c>
      <c r="E542" s="1404">
        <f>_xlfn.XLOOKUP(A542,Jul_Inputs_Calc!P:P,Jul_Inputs_Calc!O:O)</f>
        <v>4066.55</v>
      </c>
      <c r="F542" s="1403">
        <f>Jul_Inputs_Calc!$H$4</f>
        <v>45838</v>
      </c>
      <c r="G542" s="1525" t="e">
        <f>MATCH(C542*1,[5]Master!$F:$F,0)</f>
        <v>#N/A</v>
      </c>
      <c r="H542"/>
      <c r="I542"/>
      <c r="J542"/>
      <c r="K542"/>
      <c r="L542"/>
      <c r="M542"/>
    </row>
    <row r="543" spans="1:13" s="1422" customFormat="1" x14ac:dyDescent="0.25">
      <c r="A543" s="1401" t="s">
        <v>5001</v>
      </c>
      <c r="B543" s="1402" t="str">
        <f>_xlfn.XLOOKUP(A543,Jul_Inputs_Calc!P:P,Jul_Inputs_Calc!D:D)</f>
        <v>Lic Private Ineligible Special Care Nursery SD</v>
      </c>
      <c r="C543" s="1402">
        <f>_xlfn.XLOOKUP(A543,Jul_Inputs_Calc!P:P,Jul_Inputs_Calc!F:F)</f>
        <v>90006077</v>
      </c>
      <c r="D543" s="1403">
        <f>Jul_Inputs_Calc!$H$3</f>
        <v>45474</v>
      </c>
      <c r="E543" s="1404">
        <f>_xlfn.XLOOKUP(A543,Jul_Inputs_Calc!P:P,Jul_Inputs_Calc!O:O)</f>
        <v>3879.1000000000004</v>
      </c>
      <c r="F543" s="1403">
        <f>Jul_Inputs_Calc!$H$4</f>
        <v>45838</v>
      </c>
      <c r="G543" s="1525" t="e">
        <f>MATCH(C543*1,[5]Master!$F:$F,0)</f>
        <v>#N/A</v>
      </c>
      <c r="H543"/>
      <c r="I543"/>
      <c r="J543"/>
      <c r="K543"/>
      <c r="L543"/>
      <c r="M543"/>
    </row>
    <row r="544" spans="1:13" s="1422" customFormat="1" x14ac:dyDescent="0.25">
      <c r="A544" s="1401" t="s">
        <v>5002</v>
      </c>
      <c r="B544" s="1402" t="str">
        <f>_xlfn.XLOOKUP(A544,Jul_Inputs_Calc!P:P,Jul_Inputs_Calc!D:D)</f>
        <v>Lic Private Ineligible Qualified Special Care Nursery</v>
      </c>
      <c r="C544" s="1402">
        <f>_xlfn.XLOOKUP(A544,Jul_Inputs_Calc!P:P,Jul_Inputs_Calc!F:F)</f>
        <v>90007582</v>
      </c>
      <c r="D544" s="1403">
        <f>Jul_Inputs_Calc!$H$3</f>
        <v>45474</v>
      </c>
      <c r="E544" s="1404">
        <f>_xlfn.XLOOKUP(A544,Jul_Inputs_Calc!P:P,Jul_Inputs_Calc!O:O)</f>
        <v>4066.55</v>
      </c>
      <c r="F544" s="1403">
        <f>Jul_Inputs_Calc!$H$4</f>
        <v>45838</v>
      </c>
      <c r="G544" s="1525" t="e">
        <f>MATCH(C544*1,[5]Master!$F:$F,0)</f>
        <v>#N/A</v>
      </c>
      <c r="H544"/>
      <c r="I544"/>
      <c r="J544"/>
      <c r="K544"/>
      <c r="L544"/>
      <c r="M544"/>
    </row>
    <row r="545" spans="1:13" s="1422" customFormat="1" x14ac:dyDescent="0.25">
      <c r="A545" s="1401" t="s">
        <v>5003</v>
      </c>
      <c r="B545" s="1402" t="str">
        <f>_xlfn.XLOOKUP(A545,Jul_Inputs_Calc!P:P,Jul_Inputs_Calc!D:D)</f>
        <v>Lic Private Ineligible Qualified Special Care Nursery SD</v>
      </c>
      <c r="C545" s="1402">
        <f>_xlfn.XLOOKUP(A545,Jul_Inputs_Calc!P:P,Jul_Inputs_Calc!F:F)</f>
        <v>90006579</v>
      </c>
      <c r="D545" s="1403">
        <f>Jul_Inputs_Calc!$H$3</f>
        <v>45474</v>
      </c>
      <c r="E545" s="1404">
        <f>_xlfn.XLOOKUP(A545,Jul_Inputs_Calc!P:P,Jul_Inputs_Calc!O:O)</f>
        <v>3879.1000000000004</v>
      </c>
      <c r="F545" s="1403">
        <f>Jul_Inputs_Calc!$H$4</f>
        <v>45838</v>
      </c>
      <c r="G545" s="1525" t="e">
        <f>MATCH(C545*1,[5]Master!$F:$F,0)</f>
        <v>#N/A</v>
      </c>
      <c r="H545"/>
      <c r="I545"/>
      <c r="J545"/>
      <c r="K545"/>
      <c r="L545"/>
      <c r="M545"/>
    </row>
    <row r="546" spans="1:13" s="1422" customFormat="1" x14ac:dyDescent="0.25">
      <c r="A546" s="1401" t="s">
        <v>5006</v>
      </c>
      <c r="B546" s="1402" t="str">
        <f>_xlfn.XLOOKUP(A546,Jul_Inputs_Calc!P:P,Jul_Inputs_Calc!D:D)</f>
        <v>Lic Private Motor Vehicle Other</v>
      </c>
      <c r="C546" s="1402">
        <f>_xlfn.XLOOKUP(A546,Jul_Inputs_Calc!P:P,Jul_Inputs_Calc!F:F)</f>
        <v>90006486</v>
      </c>
      <c r="D546" s="1403">
        <f>Jul_Inputs_Calc!$H$3</f>
        <v>45474</v>
      </c>
      <c r="E546" s="1404">
        <f>_xlfn.XLOOKUP(A546,Jul_Inputs_Calc!P:P,Jul_Inputs_Calc!O:O)</f>
        <v>2510.5500000000002</v>
      </c>
      <c r="F546" s="1403">
        <f>Jul_Inputs_Calc!$H$4</f>
        <v>45838</v>
      </c>
      <c r="G546" s="1525" t="e">
        <f>MATCH(C546*1,[5]Master!$F:$F,0)</f>
        <v>#N/A</v>
      </c>
      <c r="H546"/>
      <c r="I546"/>
      <c r="J546"/>
      <c r="K546"/>
      <c r="L546"/>
      <c r="M546"/>
    </row>
    <row r="547" spans="1:13" s="1422" customFormat="1" x14ac:dyDescent="0.25">
      <c r="A547" s="1401" t="s">
        <v>5007</v>
      </c>
      <c r="B547" s="1402" t="str">
        <f>_xlfn.XLOOKUP(A547,Jul_Inputs_Calc!P:P,Jul_Inputs_Calc!D:D)</f>
        <v>Lic Private Motor Vehicle Other - SD</v>
      </c>
      <c r="C547" s="1402">
        <f>_xlfn.XLOOKUP(A547,Jul_Inputs_Calc!P:P,Jul_Inputs_Calc!F:F)</f>
        <v>90007397</v>
      </c>
      <c r="D547" s="1403">
        <f>Jul_Inputs_Calc!$H$3</f>
        <v>45474</v>
      </c>
      <c r="E547" s="1404">
        <f>_xlfn.XLOOKUP(A547,Jul_Inputs_Calc!P:P,Jul_Inputs_Calc!O:O)</f>
        <v>2121.5500000000002</v>
      </c>
      <c r="F547" s="1403">
        <f>Jul_Inputs_Calc!$H$4</f>
        <v>45838</v>
      </c>
      <c r="G547" s="1525" t="e">
        <f>MATCH(C547*1,[5]Master!$F:$F,0)</f>
        <v>#N/A</v>
      </c>
      <c r="H547"/>
      <c r="I547"/>
      <c r="J547"/>
      <c r="K547"/>
      <c r="L547"/>
      <c r="M547"/>
    </row>
    <row r="548" spans="1:13" s="1422" customFormat="1" x14ac:dyDescent="0.25">
      <c r="A548" s="1401" t="s">
        <v>5008</v>
      </c>
      <c r="B548" s="1402" t="str">
        <f>_xlfn.XLOOKUP(A548,Jul_Inputs_Calc!P:P,Jul_Inputs_Calc!D:D)</f>
        <v>Lic Private Motor Vehicle Other Burns</v>
      </c>
      <c r="C548" s="1402">
        <f>_xlfn.XLOOKUP(A548,Jul_Inputs_Calc!P:P,Jul_Inputs_Calc!F:F)</f>
        <v>90006031</v>
      </c>
      <c r="D548" s="1403">
        <f>Jul_Inputs_Calc!$H$3</f>
        <v>45474</v>
      </c>
      <c r="E548" s="1404">
        <f>_xlfn.XLOOKUP(A548,Jul_Inputs_Calc!P:P,Jul_Inputs_Calc!O:O)</f>
        <v>4339.55</v>
      </c>
      <c r="F548" s="1403">
        <f>Jul_Inputs_Calc!$H$4</f>
        <v>45838</v>
      </c>
      <c r="G548" s="1525" t="e">
        <f>MATCH(C548*1,[5]Master!$F:$F,0)</f>
        <v>#N/A</v>
      </c>
      <c r="H548"/>
      <c r="I548"/>
      <c r="J548"/>
      <c r="K548"/>
      <c r="L548"/>
      <c r="M548"/>
    </row>
    <row r="549" spans="1:13" s="1422" customFormat="1" x14ac:dyDescent="0.25">
      <c r="A549" s="1401" t="s">
        <v>5009</v>
      </c>
      <c r="B549" s="1402" t="str">
        <f>_xlfn.XLOOKUP(A549,Jul_Inputs_Calc!P:P,Jul_Inputs_Calc!D:D)</f>
        <v>Lic Private Motor Vehicle Other Burns SD</v>
      </c>
      <c r="C549" s="1402">
        <f>_xlfn.XLOOKUP(A549,Jul_Inputs_Calc!P:P,Jul_Inputs_Calc!F:F)</f>
        <v>90007398</v>
      </c>
      <c r="D549" s="1403">
        <f>Jul_Inputs_Calc!$H$3</f>
        <v>45474</v>
      </c>
      <c r="E549" s="1404">
        <f>_xlfn.XLOOKUP(A549,Jul_Inputs_Calc!P:P,Jul_Inputs_Calc!O:O)</f>
        <v>3985.9</v>
      </c>
      <c r="F549" s="1403">
        <f>Jul_Inputs_Calc!$H$4</f>
        <v>45838</v>
      </c>
      <c r="G549" s="1525" t="e">
        <f>MATCH(C549*1,[5]Master!$F:$F,0)</f>
        <v>#N/A</v>
      </c>
      <c r="H549"/>
      <c r="I549"/>
      <c r="J549"/>
      <c r="K549"/>
      <c r="L549"/>
      <c r="M549"/>
    </row>
    <row r="550" spans="1:13" s="1422" customFormat="1" x14ac:dyDescent="0.25">
      <c r="A550" s="1401" t="s">
        <v>5010</v>
      </c>
      <c r="B550" s="1402" t="str">
        <f>_xlfn.XLOOKUP(A550,Jul_Inputs_Calc!P:P,Jul_Inputs_Calc!D:D)</f>
        <v>Lic Private Motor Vehicle Other Renal Dialysis</v>
      </c>
      <c r="C550" s="1402">
        <f>_xlfn.XLOOKUP(A550,Jul_Inputs_Calc!P:P,Jul_Inputs_Calc!F:F)</f>
        <v>90006487</v>
      </c>
      <c r="D550" s="1403">
        <f>Jul_Inputs_Calc!$H$3</f>
        <v>45474</v>
      </c>
      <c r="E550" s="1404">
        <f>_xlfn.XLOOKUP(A550,Jul_Inputs_Calc!P:P,Jul_Inputs_Calc!O:O)</f>
        <v>1179.8</v>
      </c>
      <c r="F550" s="1403">
        <f>Jul_Inputs_Calc!$H$4</f>
        <v>45838</v>
      </c>
      <c r="G550" s="1525" t="e">
        <f>MATCH(C550*1,[5]Master!$F:$F,0)</f>
        <v>#N/A</v>
      </c>
      <c r="H550"/>
      <c r="I550"/>
      <c r="J550"/>
      <c r="K550"/>
      <c r="L550"/>
      <c r="M550"/>
    </row>
    <row r="551" spans="1:13" s="1422" customFormat="1" x14ac:dyDescent="0.25">
      <c r="A551" s="1401" t="s">
        <v>5011</v>
      </c>
      <c r="B551" s="1402" t="str">
        <f>_xlfn.XLOOKUP(A551,Jul_Inputs_Calc!P:P,Jul_Inputs_Calc!D:D)</f>
        <v>Lic Private Motor Vehicle Other Renal Dialysis SD</v>
      </c>
      <c r="C551" s="1402">
        <f>_xlfn.XLOOKUP(A551,Jul_Inputs_Calc!P:P,Jul_Inputs_Calc!F:F)</f>
        <v>90007399</v>
      </c>
      <c r="D551" s="1403">
        <f>Jul_Inputs_Calc!$H$3</f>
        <v>45474</v>
      </c>
      <c r="E551" s="1404">
        <f>_xlfn.XLOOKUP(A551,Jul_Inputs_Calc!P:P,Jul_Inputs_Calc!O:O)</f>
        <v>1179.8</v>
      </c>
      <c r="F551" s="1403">
        <f>Jul_Inputs_Calc!$H$4</f>
        <v>45838</v>
      </c>
      <c r="G551" s="1525" t="e">
        <f>MATCH(C551*1,[5]Master!$F:$F,0)</f>
        <v>#N/A</v>
      </c>
      <c r="H551"/>
      <c r="I551"/>
      <c r="J551"/>
      <c r="K551"/>
      <c r="L551"/>
      <c r="M551"/>
    </row>
    <row r="552" spans="1:13" s="1422" customFormat="1" x14ac:dyDescent="0.25">
      <c r="A552" s="1401" t="s">
        <v>5012</v>
      </c>
      <c r="B552" s="1402" t="str">
        <f>_xlfn.XLOOKUP(A552,Jul_Inputs_Calc!P:P,Jul_Inputs_Calc!D:D)</f>
        <v>Lic Private Motor Vehicle Other Special Care Nursery</v>
      </c>
      <c r="C552" s="1402">
        <f>_xlfn.XLOOKUP(A552,Jul_Inputs_Calc!P:P,Jul_Inputs_Calc!F:F)</f>
        <v>90005604</v>
      </c>
      <c r="D552" s="1403">
        <f>Jul_Inputs_Calc!$H$3</f>
        <v>45474</v>
      </c>
      <c r="E552" s="1404">
        <f>_xlfn.XLOOKUP(A552,Jul_Inputs_Calc!P:P,Jul_Inputs_Calc!O:O)</f>
        <v>4066.55</v>
      </c>
      <c r="F552" s="1403">
        <f>Jul_Inputs_Calc!$H$4</f>
        <v>45838</v>
      </c>
      <c r="G552" s="1525" t="e">
        <f>MATCH(C552*1,[5]Master!$F:$F,0)</f>
        <v>#N/A</v>
      </c>
      <c r="H552"/>
      <c r="I552"/>
      <c r="J552"/>
      <c r="K552"/>
      <c r="L552"/>
      <c r="M552"/>
    </row>
    <row r="553" spans="1:13" s="1422" customFormat="1" x14ac:dyDescent="0.25">
      <c r="A553" s="1401" t="s">
        <v>5013</v>
      </c>
      <c r="B553" s="1402" t="str">
        <f>_xlfn.XLOOKUP(A553,Jul_Inputs_Calc!P:P,Jul_Inputs_Calc!D:D)</f>
        <v>Lic Private Motor Vehicle Other Special Care Nursery SD</v>
      </c>
      <c r="C553" s="1402">
        <f>_xlfn.XLOOKUP(A553,Jul_Inputs_Calc!P:P,Jul_Inputs_Calc!F:F)</f>
        <v>90007647</v>
      </c>
      <c r="D553" s="1403">
        <f>Jul_Inputs_Calc!$H$3</f>
        <v>45474</v>
      </c>
      <c r="E553" s="1404">
        <f>_xlfn.XLOOKUP(A553,Jul_Inputs_Calc!P:P,Jul_Inputs_Calc!O:O)</f>
        <v>3879.1000000000004</v>
      </c>
      <c r="F553" s="1403">
        <f>Jul_Inputs_Calc!$H$4</f>
        <v>45838</v>
      </c>
      <c r="G553" s="1525" t="e">
        <f>MATCH(C553*1,[5]Master!$F:$F,0)</f>
        <v>#N/A</v>
      </c>
      <c r="H553"/>
      <c r="I553"/>
      <c r="J553"/>
      <c r="K553"/>
      <c r="L553"/>
      <c r="M553"/>
    </row>
    <row r="554" spans="1:13" s="1422" customFormat="1" x14ac:dyDescent="0.25">
      <c r="A554" s="1401" t="s">
        <v>5014</v>
      </c>
      <c r="B554" s="1402" t="str">
        <f>_xlfn.XLOOKUP(A554,Jul_Inputs_Calc!P:P,Jul_Inputs_Calc!D:D)</f>
        <v>Lic Private Motor Vehicle Other Qualified Special Care Nursery</v>
      </c>
      <c r="C554" s="1402">
        <f>_xlfn.XLOOKUP(A554,Jul_Inputs_Calc!P:P,Jul_Inputs_Calc!F:F)</f>
        <v>90007400</v>
      </c>
      <c r="D554" s="1403">
        <f>Jul_Inputs_Calc!$H$3</f>
        <v>45474</v>
      </c>
      <c r="E554" s="1404">
        <f>_xlfn.XLOOKUP(A554,Jul_Inputs_Calc!P:P,Jul_Inputs_Calc!O:O)</f>
        <v>4066.55</v>
      </c>
      <c r="F554" s="1403">
        <f>Jul_Inputs_Calc!$H$4</f>
        <v>45838</v>
      </c>
      <c r="G554" s="1525" t="e">
        <f>MATCH(C554*1,[5]Master!$F:$F,0)</f>
        <v>#N/A</v>
      </c>
      <c r="H554"/>
      <c r="I554"/>
      <c r="J554"/>
      <c r="K554"/>
      <c r="L554"/>
      <c r="M554"/>
    </row>
    <row r="555" spans="1:13" s="1422" customFormat="1" x14ac:dyDescent="0.25">
      <c r="A555" s="1401" t="s">
        <v>5015</v>
      </c>
      <c r="B555" s="1402" t="str">
        <f>_xlfn.XLOOKUP(A555,Jul_Inputs_Calc!P:P,Jul_Inputs_Calc!D:D)</f>
        <v>Lic Private Motor Vehicle Other Qualified Special Care Nursery SD</v>
      </c>
      <c r="C555" s="1402">
        <f>_xlfn.XLOOKUP(A555,Jul_Inputs_Calc!P:P,Jul_Inputs_Calc!F:F)</f>
        <v>90006488</v>
      </c>
      <c r="D555" s="1403">
        <f>Jul_Inputs_Calc!$H$3</f>
        <v>45474</v>
      </c>
      <c r="E555" s="1404">
        <f>_xlfn.XLOOKUP(A555,Jul_Inputs_Calc!P:P,Jul_Inputs_Calc!O:O)</f>
        <v>3879.1000000000004</v>
      </c>
      <c r="F555" s="1403">
        <f>Jul_Inputs_Calc!$H$4</f>
        <v>45838</v>
      </c>
      <c r="G555" s="1525" t="e">
        <f>MATCH(C555*1,[5]Master!$F:$F,0)</f>
        <v>#N/A</v>
      </c>
      <c r="H555"/>
      <c r="I555"/>
      <c r="J555"/>
      <c r="K555"/>
      <c r="L555"/>
      <c r="M555"/>
    </row>
    <row r="556" spans="1:13" s="1422" customFormat="1" x14ac:dyDescent="0.25">
      <c r="A556" s="1401" t="s">
        <v>5016</v>
      </c>
      <c r="B556" s="1402" t="str">
        <f>_xlfn.XLOOKUP(A556,Jul_Inputs_Calc!P:P,Jul_Inputs_Calc!D:D)</f>
        <v>Lic Private Third Party</v>
      </c>
      <c r="C556" s="1402">
        <f>_xlfn.XLOOKUP(A556,Jul_Inputs_Calc!P:P,Jul_Inputs_Calc!F:F)</f>
        <v>90007401</v>
      </c>
      <c r="D556" s="1403">
        <f>Jul_Inputs_Calc!$H$3</f>
        <v>45474</v>
      </c>
      <c r="E556" s="1404">
        <f>_xlfn.XLOOKUP(A556,Jul_Inputs_Calc!P:P,Jul_Inputs_Calc!O:O)</f>
        <v>2510.5500000000002</v>
      </c>
      <c r="F556" s="1403">
        <f>Jul_Inputs_Calc!$H$4</f>
        <v>45838</v>
      </c>
      <c r="G556" s="1525" t="e">
        <f>MATCH(C556*1,[5]Master!$F:$F,0)</f>
        <v>#N/A</v>
      </c>
      <c r="H556"/>
      <c r="I556"/>
      <c r="J556"/>
      <c r="K556"/>
      <c r="L556"/>
      <c r="M556"/>
    </row>
    <row r="557" spans="1:13" s="1422" customFormat="1" x14ac:dyDescent="0.25">
      <c r="A557" s="1401" t="s">
        <v>5017</v>
      </c>
      <c r="B557" s="1402" t="str">
        <f>_xlfn.XLOOKUP(A557,Jul_Inputs_Calc!P:P,Jul_Inputs_Calc!D:D)</f>
        <v>Lic Private Third Party - SD</v>
      </c>
      <c r="C557" s="1402">
        <f>_xlfn.XLOOKUP(A557,Jul_Inputs_Calc!P:P,Jul_Inputs_Calc!F:F)</f>
        <v>90006032</v>
      </c>
      <c r="D557" s="1403">
        <f>Jul_Inputs_Calc!$H$3</f>
        <v>45474</v>
      </c>
      <c r="E557" s="1404">
        <f>_xlfn.XLOOKUP(A557,Jul_Inputs_Calc!P:P,Jul_Inputs_Calc!O:O)</f>
        <v>2121.5500000000002</v>
      </c>
      <c r="F557" s="1403">
        <f>Jul_Inputs_Calc!$H$4</f>
        <v>45838</v>
      </c>
      <c r="G557" s="1525" t="e">
        <f>MATCH(C557*1,[5]Master!$F:$F,0)</f>
        <v>#N/A</v>
      </c>
      <c r="H557"/>
      <c r="I557"/>
      <c r="J557"/>
      <c r="K557"/>
      <c r="L557"/>
      <c r="M557"/>
    </row>
    <row r="558" spans="1:13" s="1422" customFormat="1" x14ac:dyDescent="0.25">
      <c r="A558" s="1401" t="s">
        <v>5018</v>
      </c>
      <c r="B558" s="1402" t="str">
        <f>_xlfn.XLOOKUP(A558,Jul_Inputs_Calc!P:P,Jul_Inputs_Calc!D:D)</f>
        <v>Lic Private Third Party (Settled)</v>
      </c>
      <c r="C558" s="1402">
        <f>_xlfn.XLOOKUP(A558,Jul_Inputs_Calc!P:P,Jul_Inputs_Calc!F:F)</f>
        <v>90007402</v>
      </c>
      <c r="D558" s="1403">
        <f>Jul_Inputs_Calc!$H$3</f>
        <v>45474</v>
      </c>
      <c r="E558" s="1404">
        <f>_xlfn.XLOOKUP(A558,Jul_Inputs_Calc!P:P,Jul_Inputs_Calc!O:O)</f>
        <v>2510.5500000000002</v>
      </c>
      <c r="F558" s="1403">
        <f>Jul_Inputs_Calc!$H$4</f>
        <v>45838</v>
      </c>
      <c r="G558" s="1525" t="e">
        <f>MATCH(C558*1,[5]Master!$F:$F,0)</f>
        <v>#N/A</v>
      </c>
      <c r="H558"/>
      <c r="I558"/>
      <c r="J558"/>
      <c r="K558"/>
      <c r="L558"/>
      <c r="M558"/>
    </row>
    <row r="559" spans="1:13" s="1422" customFormat="1" x14ac:dyDescent="0.25">
      <c r="A559" s="1401" t="s">
        <v>5019</v>
      </c>
      <c r="B559" s="1402" t="str">
        <f>_xlfn.XLOOKUP(A559,Jul_Inputs_Calc!P:P,Jul_Inputs_Calc!D:D)</f>
        <v>Lic Private Third Party Burns</v>
      </c>
      <c r="C559" s="1402">
        <f>_xlfn.XLOOKUP(A559,Jul_Inputs_Calc!P:P,Jul_Inputs_Calc!F:F)</f>
        <v>90006489</v>
      </c>
      <c r="D559" s="1403">
        <f>Jul_Inputs_Calc!$H$3</f>
        <v>45474</v>
      </c>
      <c r="E559" s="1404">
        <f>_xlfn.XLOOKUP(A559,Jul_Inputs_Calc!P:P,Jul_Inputs_Calc!O:O)</f>
        <v>4339.55</v>
      </c>
      <c r="F559" s="1403">
        <f>Jul_Inputs_Calc!$H$4</f>
        <v>45838</v>
      </c>
      <c r="G559" s="1525" t="e">
        <f>MATCH(C559*1,[5]Master!$F:$F,0)</f>
        <v>#N/A</v>
      </c>
      <c r="H559"/>
      <c r="I559"/>
      <c r="J559"/>
      <c r="K559"/>
      <c r="L559"/>
      <c r="M559"/>
    </row>
    <row r="560" spans="1:13" s="1422" customFormat="1" x14ac:dyDescent="0.25">
      <c r="A560" s="1401" t="s">
        <v>5020</v>
      </c>
      <c r="B560" s="1402" t="str">
        <f>_xlfn.XLOOKUP(A560,Jul_Inputs_Calc!P:P,Jul_Inputs_Calc!D:D)</f>
        <v>Lic Private Third Party Burns - SD</v>
      </c>
      <c r="C560" s="1402">
        <f>_xlfn.XLOOKUP(A560,Jul_Inputs_Calc!P:P,Jul_Inputs_Calc!F:F)</f>
        <v>90007403</v>
      </c>
      <c r="D560" s="1403">
        <f>Jul_Inputs_Calc!$H$3</f>
        <v>45474</v>
      </c>
      <c r="E560" s="1404">
        <f>_xlfn.XLOOKUP(A560,Jul_Inputs_Calc!P:P,Jul_Inputs_Calc!O:O)</f>
        <v>3985.9</v>
      </c>
      <c r="F560" s="1403">
        <f>Jul_Inputs_Calc!$H$4</f>
        <v>45838</v>
      </c>
      <c r="G560" s="1525" t="e">
        <f>MATCH(C560*1,[5]Master!$F:$F,0)</f>
        <v>#N/A</v>
      </c>
      <c r="H560"/>
      <c r="I560"/>
      <c r="J560"/>
      <c r="K560"/>
      <c r="L560"/>
      <c r="M560"/>
    </row>
    <row r="561" spans="1:13" s="1422" customFormat="1" x14ac:dyDescent="0.25">
      <c r="A561" s="1401" t="s">
        <v>5021</v>
      </c>
      <c r="B561" s="1402" t="str">
        <f>_xlfn.XLOOKUP(A561,Jul_Inputs_Calc!P:P,Jul_Inputs_Calc!D:D)</f>
        <v>Lic Private Third Party Renal Dialysis</v>
      </c>
      <c r="C561" s="1402">
        <f>_xlfn.XLOOKUP(A561,Jul_Inputs_Calc!P:P,Jul_Inputs_Calc!F:F)</f>
        <v>90005804</v>
      </c>
      <c r="D561" s="1403">
        <f>Jul_Inputs_Calc!$H$3</f>
        <v>45474</v>
      </c>
      <c r="E561" s="1404">
        <f>_xlfn.XLOOKUP(A561,Jul_Inputs_Calc!P:P,Jul_Inputs_Calc!O:O)</f>
        <v>1179.8</v>
      </c>
      <c r="F561" s="1403">
        <f>Jul_Inputs_Calc!$H$4</f>
        <v>45838</v>
      </c>
      <c r="G561" s="1525" t="e">
        <f>MATCH(C561*1,[5]Master!$F:$F,0)</f>
        <v>#N/A</v>
      </c>
      <c r="H561"/>
      <c r="I561"/>
      <c r="J561"/>
      <c r="K561"/>
      <c r="L561"/>
      <c r="M561"/>
    </row>
    <row r="562" spans="1:13" s="1422" customFormat="1" x14ac:dyDescent="0.25">
      <c r="A562" s="1401" t="s">
        <v>5022</v>
      </c>
      <c r="B562" s="1402" t="str">
        <f>_xlfn.XLOOKUP(A562,Jul_Inputs_Calc!P:P,Jul_Inputs_Calc!D:D)</f>
        <v>Lic Private Third Party Renal Dialysis SD</v>
      </c>
      <c r="C562" s="1402">
        <f>_xlfn.XLOOKUP(A562,Jul_Inputs_Calc!P:P,Jul_Inputs_Calc!F:F)</f>
        <v>90007404</v>
      </c>
      <c r="D562" s="1403">
        <f>Jul_Inputs_Calc!$H$3</f>
        <v>45474</v>
      </c>
      <c r="E562" s="1404">
        <f>_xlfn.XLOOKUP(A562,Jul_Inputs_Calc!P:P,Jul_Inputs_Calc!O:O)</f>
        <v>1179.8</v>
      </c>
      <c r="F562" s="1403">
        <f>Jul_Inputs_Calc!$H$4</f>
        <v>45838</v>
      </c>
      <c r="G562" s="1525" t="e">
        <f>MATCH(C562*1,[5]Master!$F:$F,0)</f>
        <v>#N/A</v>
      </c>
      <c r="H562"/>
      <c r="I562"/>
      <c r="J562"/>
      <c r="K562"/>
      <c r="L562"/>
      <c r="M562"/>
    </row>
    <row r="563" spans="1:13" s="1422" customFormat="1" x14ac:dyDescent="0.25">
      <c r="A563" s="1401" t="s">
        <v>5023</v>
      </c>
      <c r="B563" s="1402" t="str">
        <f>_xlfn.XLOOKUP(A563,Jul_Inputs_Calc!P:P,Jul_Inputs_Calc!D:D)</f>
        <v>Lic Private Third Party Special Care Nursery</v>
      </c>
      <c r="C563" s="1402">
        <f>_xlfn.XLOOKUP(A563,Jul_Inputs_Calc!P:P,Jul_Inputs_Calc!F:F)</f>
        <v>90006490</v>
      </c>
      <c r="D563" s="1403">
        <f>Jul_Inputs_Calc!$H$3</f>
        <v>45474</v>
      </c>
      <c r="E563" s="1404">
        <f>_xlfn.XLOOKUP(A563,Jul_Inputs_Calc!P:P,Jul_Inputs_Calc!O:O)</f>
        <v>4066.55</v>
      </c>
      <c r="F563" s="1403">
        <f>Jul_Inputs_Calc!$H$4</f>
        <v>45838</v>
      </c>
      <c r="G563" s="1525" t="e">
        <f>MATCH(C563*1,[5]Master!$F:$F,0)</f>
        <v>#N/A</v>
      </c>
      <c r="H563"/>
      <c r="I563"/>
      <c r="J563"/>
      <c r="K563"/>
      <c r="L563"/>
      <c r="M563"/>
    </row>
    <row r="564" spans="1:13" s="1422" customFormat="1" x14ac:dyDescent="0.25">
      <c r="A564" s="1401" t="s">
        <v>5024</v>
      </c>
      <c r="B564" s="1402" t="str">
        <f>_xlfn.XLOOKUP(A564,Jul_Inputs_Calc!P:P,Jul_Inputs_Calc!D:D)</f>
        <v>Lic Private Third Party Special Care Nursery SD</v>
      </c>
      <c r="C564" s="1402">
        <f>_xlfn.XLOOKUP(A564,Jul_Inputs_Calc!P:P,Jul_Inputs_Calc!F:F)</f>
        <v>90007405</v>
      </c>
      <c r="D564" s="1403">
        <f>Jul_Inputs_Calc!$H$3</f>
        <v>45474</v>
      </c>
      <c r="E564" s="1404">
        <f>_xlfn.XLOOKUP(A564,Jul_Inputs_Calc!P:P,Jul_Inputs_Calc!O:O)</f>
        <v>3879.1000000000004</v>
      </c>
      <c r="F564" s="1403">
        <f>Jul_Inputs_Calc!$H$4</f>
        <v>45838</v>
      </c>
      <c r="G564" s="1525" t="e">
        <f>MATCH(C564*1,[5]Master!$F:$F,0)</f>
        <v>#N/A</v>
      </c>
      <c r="H564"/>
      <c r="I564"/>
      <c r="J564"/>
      <c r="K564"/>
      <c r="L564"/>
      <c r="M564"/>
    </row>
    <row r="565" spans="1:13" s="1422" customFormat="1" x14ac:dyDescent="0.25">
      <c r="A565" s="1401" t="s">
        <v>5025</v>
      </c>
      <c r="B565" s="1402" t="str">
        <f>_xlfn.XLOOKUP(A565,Jul_Inputs_Calc!P:P,Jul_Inputs_Calc!D:D)</f>
        <v>Lic Private Third Party Qualified Special Care Nursery</v>
      </c>
      <c r="C565" s="1402">
        <f>_xlfn.XLOOKUP(A565,Jul_Inputs_Calc!P:P,Jul_Inputs_Calc!F:F)</f>
        <v>90006033</v>
      </c>
      <c r="D565" s="1403">
        <f>Jul_Inputs_Calc!$H$3</f>
        <v>45474</v>
      </c>
      <c r="E565" s="1404">
        <f>_xlfn.XLOOKUP(A565,Jul_Inputs_Calc!P:P,Jul_Inputs_Calc!O:O)</f>
        <v>4066.55</v>
      </c>
      <c r="F565" s="1403">
        <f>Jul_Inputs_Calc!$H$4</f>
        <v>45838</v>
      </c>
      <c r="G565" s="1525" t="e">
        <f>MATCH(C565*1,[5]Master!$F:$F,0)</f>
        <v>#N/A</v>
      </c>
      <c r="H565"/>
      <c r="I565"/>
      <c r="J565"/>
      <c r="K565"/>
      <c r="L565"/>
      <c r="M565"/>
    </row>
    <row r="566" spans="1:13" s="1422" customFormat="1" x14ac:dyDescent="0.25">
      <c r="A566" s="1401" t="s">
        <v>5026</v>
      </c>
      <c r="B566" s="1402" t="str">
        <f>_xlfn.XLOOKUP(A566,Jul_Inputs_Calc!P:P,Jul_Inputs_Calc!D:D)</f>
        <v>Lic Private Third Party Qualified Special Care Nursery SD</v>
      </c>
      <c r="C566" s="1402">
        <f>_xlfn.XLOOKUP(A566,Jul_Inputs_Calc!P:P,Jul_Inputs_Calc!F:F)</f>
        <v>90007406</v>
      </c>
      <c r="D566" s="1403">
        <f>Jul_Inputs_Calc!$H$3</f>
        <v>45474</v>
      </c>
      <c r="E566" s="1404">
        <f>_xlfn.XLOOKUP(A566,Jul_Inputs_Calc!P:P,Jul_Inputs_Calc!O:O)</f>
        <v>3879.1000000000004</v>
      </c>
      <c r="F566" s="1403">
        <f>Jul_Inputs_Calc!$H$4</f>
        <v>45838</v>
      </c>
      <c r="G566" s="1525" t="e">
        <f>MATCH(C566*1,[5]Master!$F:$F,0)</f>
        <v>#N/A</v>
      </c>
      <c r="H566"/>
      <c r="I566"/>
      <c r="J566"/>
      <c r="K566"/>
      <c r="L566"/>
      <c r="M566"/>
    </row>
    <row r="567" spans="1:13" s="1422" customFormat="1" x14ac:dyDescent="0.25">
      <c r="A567" s="1401" t="s">
        <v>5030</v>
      </c>
      <c r="B567" s="1402" t="str">
        <f>_xlfn.XLOOKUP(A567,Jul_Inputs_Calc!P:P,Jul_Inputs_Calc!D:D)</f>
        <v>Lic Private Workers' Comp Other</v>
      </c>
      <c r="C567" s="1402">
        <f>_xlfn.XLOOKUP(A567,Jul_Inputs_Calc!P:P,Jul_Inputs_Calc!F:F)</f>
        <v>90007408</v>
      </c>
      <c r="D567" s="1403">
        <f>Jul_Inputs_Calc!$H$3</f>
        <v>45474</v>
      </c>
      <c r="E567" s="1404">
        <f>_xlfn.XLOOKUP(A567,Jul_Inputs_Calc!P:P,Jul_Inputs_Calc!O:O)</f>
        <v>2510.5500000000002</v>
      </c>
      <c r="F567" s="1403">
        <f>Jul_Inputs_Calc!$H$4</f>
        <v>45838</v>
      </c>
      <c r="G567" s="1525" t="e">
        <f>MATCH(C567*1,[5]Master!$F:$F,0)</f>
        <v>#N/A</v>
      </c>
      <c r="H567"/>
      <c r="I567"/>
      <c r="J567"/>
      <c r="K567"/>
      <c r="L567"/>
      <c r="M567"/>
    </row>
    <row r="568" spans="1:13" s="1422" customFormat="1" x14ac:dyDescent="0.25">
      <c r="A568" s="1401" t="s">
        <v>5031</v>
      </c>
      <c r="B568" s="1402" t="str">
        <f>_xlfn.XLOOKUP(A568,Jul_Inputs_Calc!P:P,Jul_Inputs_Calc!D:D)</f>
        <v>Lic Private Workers' Comp Other - SD</v>
      </c>
      <c r="C568" s="1402">
        <f>_xlfn.XLOOKUP(A568,Jul_Inputs_Calc!P:P,Jul_Inputs_Calc!F:F)</f>
        <v>90006492</v>
      </c>
      <c r="D568" s="1403">
        <f>Jul_Inputs_Calc!$H$3</f>
        <v>45474</v>
      </c>
      <c r="E568" s="1404">
        <f>_xlfn.XLOOKUP(A568,Jul_Inputs_Calc!P:P,Jul_Inputs_Calc!O:O)</f>
        <v>2121.5500000000002</v>
      </c>
      <c r="F568" s="1403">
        <f>Jul_Inputs_Calc!$H$4</f>
        <v>45838</v>
      </c>
      <c r="G568" s="1525" t="e">
        <f>MATCH(C568*1,[5]Master!$F:$F,0)</f>
        <v>#N/A</v>
      </c>
      <c r="H568"/>
      <c r="I568"/>
      <c r="J568"/>
      <c r="K568"/>
      <c r="L568"/>
      <c r="M568"/>
    </row>
    <row r="569" spans="1:13" s="1422" customFormat="1" x14ac:dyDescent="0.25">
      <c r="A569" s="1401" t="s">
        <v>5032</v>
      </c>
      <c r="B569" s="1402" t="str">
        <f>_xlfn.XLOOKUP(A569,Jul_Inputs_Calc!P:P,Jul_Inputs_Calc!D:D)</f>
        <v xml:space="preserve">Lic Private Workers' Comp Other Burns </v>
      </c>
      <c r="C569" s="1402">
        <f>_xlfn.XLOOKUP(A569,Jul_Inputs_Calc!P:P,Jul_Inputs_Calc!F:F)</f>
        <v>90007409</v>
      </c>
      <c r="D569" s="1403">
        <f>Jul_Inputs_Calc!$H$3</f>
        <v>45474</v>
      </c>
      <c r="E569" s="1404">
        <f>_xlfn.XLOOKUP(A569,Jul_Inputs_Calc!P:P,Jul_Inputs_Calc!O:O)</f>
        <v>4339.55</v>
      </c>
      <c r="F569" s="1403">
        <f>Jul_Inputs_Calc!$H$4</f>
        <v>45838</v>
      </c>
      <c r="G569" s="1525" t="e">
        <f>MATCH(C569*1,[5]Master!$F:$F,0)</f>
        <v>#N/A</v>
      </c>
      <c r="H569"/>
      <c r="I569"/>
      <c r="J569"/>
      <c r="K569"/>
      <c r="L569"/>
      <c r="M569"/>
    </row>
    <row r="570" spans="1:13" s="1422" customFormat="1" x14ac:dyDescent="0.25">
      <c r="A570" s="1401" t="s">
        <v>5033</v>
      </c>
      <c r="B570" s="1402" t="str">
        <f>_xlfn.XLOOKUP(A570,Jul_Inputs_Calc!P:P,Jul_Inputs_Calc!D:D)</f>
        <v>Lic Private Workers' Comp Other Burns SD</v>
      </c>
      <c r="C570" s="1402">
        <f>_xlfn.XLOOKUP(A570,Jul_Inputs_Calc!P:P,Jul_Inputs_Calc!F:F)</f>
        <v>90006034</v>
      </c>
      <c r="D570" s="1403">
        <f>Jul_Inputs_Calc!$H$3</f>
        <v>45474</v>
      </c>
      <c r="E570" s="1404">
        <f>_xlfn.XLOOKUP(A570,Jul_Inputs_Calc!P:P,Jul_Inputs_Calc!O:O)</f>
        <v>3985.9</v>
      </c>
      <c r="F570" s="1403">
        <f>Jul_Inputs_Calc!$H$4</f>
        <v>45838</v>
      </c>
      <c r="G570" s="1525" t="e">
        <f>MATCH(C570*1,[5]Master!$F:$F,0)</f>
        <v>#N/A</v>
      </c>
      <c r="H570"/>
      <c r="I570"/>
      <c r="J570"/>
      <c r="K570"/>
      <c r="L570"/>
      <c r="M570"/>
    </row>
    <row r="571" spans="1:13" s="1422" customFormat="1" x14ac:dyDescent="0.25">
      <c r="A571" s="1401" t="s">
        <v>5034</v>
      </c>
      <c r="B571" s="1402" t="str">
        <f>_xlfn.XLOOKUP(A571,Jul_Inputs_Calc!P:P,Jul_Inputs_Calc!D:D)</f>
        <v>Lic Private Workers' Comp Other Renal Dialysis</v>
      </c>
      <c r="C571" s="1402">
        <f>_xlfn.XLOOKUP(A571,Jul_Inputs_Calc!P:P,Jul_Inputs_Calc!F:F)</f>
        <v>90007410</v>
      </c>
      <c r="D571" s="1403">
        <f>Jul_Inputs_Calc!$H$3</f>
        <v>45474</v>
      </c>
      <c r="E571" s="1404">
        <f>_xlfn.XLOOKUP(A571,Jul_Inputs_Calc!P:P,Jul_Inputs_Calc!O:O)</f>
        <v>1179.8</v>
      </c>
      <c r="F571" s="1403">
        <f>Jul_Inputs_Calc!$H$4</f>
        <v>45838</v>
      </c>
      <c r="G571" s="1525" t="e">
        <f>MATCH(C571*1,[5]Master!$F:$F,0)</f>
        <v>#N/A</v>
      </c>
      <c r="H571"/>
      <c r="I571"/>
      <c r="J571"/>
      <c r="K571"/>
      <c r="L571"/>
      <c r="M571"/>
    </row>
    <row r="572" spans="1:13" s="1422" customFormat="1" x14ac:dyDescent="0.25">
      <c r="A572" s="1401" t="s">
        <v>5035</v>
      </c>
      <c r="B572" s="1402" t="str">
        <f>_xlfn.XLOOKUP(A572,Jul_Inputs_Calc!P:P,Jul_Inputs_Calc!D:D)</f>
        <v>Lic Private Workers' Comp Other Renal Dialysis SD</v>
      </c>
      <c r="C572" s="1402">
        <f>_xlfn.XLOOKUP(A572,Jul_Inputs_Calc!P:P,Jul_Inputs_Calc!F:F)</f>
        <v>90006493</v>
      </c>
      <c r="D572" s="1403">
        <f>Jul_Inputs_Calc!$H$3</f>
        <v>45474</v>
      </c>
      <c r="E572" s="1404">
        <f>_xlfn.XLOOKUP(A572,Jul_Inputs_Calc!P:P,Jul_Inputs_Calc!O:O)</f>
        <v>1179.8</v>
      </c>
      <c r="F572" s="1403">
        <f>Jul_Inputs_Calc!$H$4</f>
        <v>45838</v>
      </c>
      <c r="G572" s="1525" t="e">
        <f>MATCH(C572*1,[5]Master!$F:$F,0)</f>
        <v>#N/A</v>
      </c>
      <c r="H572"/>
      <c r="I572"/>
      <c r="J572"/>
      <c r="K572"/>
      <c r="L572"/>
      <c r="M572"/>
    </row>
    <row r="573" spans="1:13" s="1422" customFormat="1" x14ac:dyDescent="0.25">
      <c r="A573" s="1401" t="s">
        <v>5036</v>
      </c>
      <c r="B573" s="1402" t="str">
        <f>_xlfn.XLOOKUP(A573,Jul_Inputs_Calc!P:P,Jul_Inputs_Calc!D:D)</f>
        <v>Lic Private Workers' Comp Other Special Care Nursery</v>
      </c>
      <c r="C573" s="1402">
        <f>_xlfn.XLOOKUP(A573,Jul_Inputs_Calc!P:P,Jul_Inputs_Calc!F:F)</f>
        <v>90007411</v>
      </c>
      <c r="D573" s="1403">
        <f>Jul_Inputs_Calc!$H$3</f>
        <v>45474</v>
      </c>
      <c r="E573" s="1404">
        <f>_xlfn.XLOOKUP(A573,Jul_Inputs_Calc!P:P,Jul_Inputs_Calc!O:O)</f>
        <v>4066.55</v>
      </c>
      <c r="F573" s="1403">
        <f>Jul_Inputs_Calc!$H$4</f>
        <v>45838</v>
      </c>
      <c r="G573" s="1525" t="e">
        <f>MATCH(C573*1,[5]Master!$F:$F,0)</f>
        <v>#N/A</v>
      </c>
      <c r="H573"/>
      <c r="I573"/>
      <c r="J573"/>
      <c r="K573"/>
      <c r="L573"/>
      <c r="M573"/>
    </row>
    <row r="574" spans="1:13" s="1422" customFormat="1" x14ac:dyDescent="0.25">
      <c r="A574" s="1401" t="s">
        <v>5037</v>
      </c>
      <c r="B574" s="1402" t="str">
        <f>_xlfn.XLOOKUP(A574,Jul_Inputs_Calc!P:P,Jul_Inputs_Calc!D:D)</f>
        <v xml:space="preserve">Lic Private Workers' Comp Other Qualified Special Care Nursery </v>
      </c>
      <c r="C574" s="1402">
        <f>_xlfn.XLOOKUP(A574,Jul_Inputs_Calc!P:P,Jul_Inputs_Calc!F:F)</f>
        <v>90005805</v>
      </c>
      <c r="D574" s="1403">
        <f>Jul_Inputs_Calc!$H$3</f>
        <v>45474</v>
      </c>
      <c r="E574" s="1404">
        <f>_xlfn.XLOOKUP(A574,Jul_Inputs_Calc!P:P,Jul_Inputs_Calc!O:O)</f>
        <v>4066.55</v>
      </c>
      <c r="F574" s="1403">
        <f>Jul_Inputs_Calc!$H$4</f>
        <v>45838</v>
      </c>
      <c r="G574" s="1525" t="e">
        <f>MATCH(C574*1,[5]Master!$F:$F,0)</f>
        <v>#N/A</v>
      </c>
      <c r="H574"/>
      <c r="I574"/>
      <c r="J574"/>
      <c r="K574"/>
      <c r="L574"/>
      <c r="M574"/>
    </row>
    <row r="575" spans="1:13" s="1422" customFormat="1" x14ac:dyDescent="0.25">
      <c r="A575" s="1401" t="s">
        <v>5038</v>
      </c>
      <c r="B575" s="1402" t="str">
        <f>_xlfn.XLOOKUP(A575,Jul_Inputs_Calc!P:P,Jul_Inputs_Calc!D:D)</f>
        <v>Lic Private Workers' Comp Other Qualified Special Care Nursery SD</v>
      </c>
      <c r="C575" s="1402">
        <f>_xlfn.XLOOKUP(A575,Jul_Inputs_Calc!P:P,Jul_Inputs_Calc!F:F)</f>
        <v>90007412</v>
      </c>
      <c r="D575" s="1403">
        <f>Jul_Inputs_Calc!$H$3</f>
        <v>45474</v>
      </c>
      <c r="E575" s="1404">
        <f>_xlfn.XLOOKUP(A575,Jul_Inputs_Calc!P:P,Jul_Inputs_Calc!O:O)</f>
        <v>3879.1000000000004</v>
      </c>
      <c r="F575" s="1403">
        <f>Jul_Inputs_Calc!$H$4</f>
        <v>45838</v>
      </c>
      <c r="G575" s="1525" t="e">
        <f>MATCH(C575*1,[5]Master!$F:$F,0)</f>
        <v>#N/A</v>
      </c>
      <c r="H575"/>
      <c r="I575"/>
      <c r="J575"/>
      <c r="K575"/>
      <c r="L575"/>
      <c r="M575"/>
    </row>
    <row r="576" spans="1:13" s="1422" customFormat="1" x14ac:dyDescent="0.25">
      <c r="A576" s="1401" t="s">
        <v>5039</v>
      </c>
      <c r="B576" s="1402" t="str">
        <f>_xlfn.XLOOKUP(A576,Jul_Inputs_Calc!P:P,Jul_Inputs_Calc!D:D)</f>
        <v>Lic Private Motor Vehicle NIIS Other</v>
      </c>
      <c r="C576" s="1402">
        <f>_xlfn.XLOOKUP(A576,Jul_Inputs_Calc!P:P,Jul_Inputs_Calc!F:F)</f>
        <v>90006494</v>
      </c>
      <c r="D576" s="1403">
        <f>Jul_Inputs_Calc!$H$3</f>
        <v>45474</v>
      </c>
      <c r="E576" s="1404">
        <f>_xlfn.XLOOKUP(A576,Jul_Inputs_Calc!P:P,Jul_Inputs_Calc!O:O)</f>
        <v>2510.5500000000002</v>
      </c>
      <c r="F576" s="1403">
        <f>Jul_Inputs_Calc!$H$4</f>
        <v>45838</v>
      </c>
      <c r="G576" s="1525" t="e">
        <f>MATCH(C576*1,[5]Master!$F:$F,0)</f>
        <v>#N/A</v>
      </c>
      <c r="H576"/>
      <c r="I576"/>
      <c r="J576"/>
      <c r="K576"/>
      <c r="L576"/>
      <c r="M576"/>
    </row>
    <row r="577" spans="1:13" s="1422" customFormat="1" x14ac:dyDescent="0.25">
      <c r="A577" s="1401" t="s">
        <v>5040</v>
      </c>
      <c r="B577" s="1402" t="str">
        <f>_xlfn.XLOOKUP(A577,Jul_Inputs_Calc!P:P,Jul_Inputs_Calc!D:D)</f>
        <v>Lic Private Motor Vehicle NIIS Other SD</v>
      </c>
      <c r="C577" s="1402">
        <f>_xlfn.XLOOKUP(A577,Jul_Inputs_Calc!P:P,Jul_Inputs_Calc!F:F)</f>
        <v>90007413</v>
      </c>
      <c r="D577" s="1403">
        <f>Jul_Inputs_Calc!$H$3</f>
        <v>45474</v>
      </c>
      <c r="E577" s="1404">
        <f>_xlfn.XLOOKUP(A577,Jul_Inputs_Calc!P:P,Jul_Inputs_Calc!O:O)</f>
        <v>2121.5500000000002</v>
      </c>
      <c r="F577" s="1403">
        <f>Jul_Inputs_Calc!$H$4</f>
        <v>45838</v>
      </c>
      <c r="G577" s="1525" t="e">
        <f>MATCH(C577*1,[5]Master!$F:$F,0)</f>
        <v>#N/A</v>
      </c>
      <c r="H577"/>
      <c r="I577"/>
      <c r="J577"/>
      <c r="K577"/>
      <c r="L577"/>
      <c r="M577"/>
    </row>
    <row r="578" spans="1:13" s="1422" customFormat="1" x14ac:dyDescent="0.25">
      <c r="A578" s="1401" t="s">
        <v>5041</v>
      </c>
      <c r="B578" s="1402" t="str">
        <f>_xlfn.XLOOKUP(A578,Jul_Inputs_Calc!P:P,Jul_Inputs_Calc!D:D)</f>
        <v>Lic Private Motor Vehicle NIIS Other Burns</v>
      </c>
      <c r="C578" s="1402">
        <f>_xlfn.XLOOKUP(A578,Jul_Inputs_Calc!P:P,Jul_Inputs_Calc!F:F)</f>
        <v>90006035</v>
      </c>
      <c r="D578" s="1403">
        <f>Jul_Inputs_Calc!$H$3</f>
        <v>45474</v>
      </c>
      <c r="E578" s="1404">
        <f>_xlfn.XLOOKUP(A578,Jul_Inputs_Calc!P:P,Jul_Inputs_Calc!O:O)</f>
        <v>4339.55</v>
      </c>
      <c r="F578" s="1403">
        <f>Jul_Inputs_Calc!$H$4</f>
        <v>45838</v>
      </c>
      <c r="G578" s="1525" t="e">
        <f>MATCH(C578*1,[5]Master!$F:$F,0)</f>
        <v>#N/A</v>
      </c>
      <c r="H578"/>
      <c r="I578"/>
      <c r="J578"/>
      <c r="K578"/>
      <c r="L578"/>
      <c r="M578"/>
    </row>
    <row r="579" spans="1:13" s="1422" customFormat="1" x14ac:dyDescent="0.25">
      <c r="A579" s="1401" t="s">
        <v>5042</v>
      </c>
      <c r="B579" s="1402" t="str">
        <f>_xlfn.XLOOKUP(A579,Jul_Inputs_Calc!P:P,Jul_Inputs_Calc!D:D)</f>
        <v>Lic Private Motor Vehicle NIIS Other Burns SD</v>
      </c>
      <c r="C579" s="1402">
        <f>_xlfn.XLOOKUP(A579,Jul_Inputs_Calc!P:P,Jul_Inputs_Calc!F:F)</f>
        <v>90007414</v>
      </c>
      <c r="D579" s="1403">
        <f>Jul_Inputs_Calc!$H$3</f>
        <v>45474</v>
      </c>
      <c r="E579" s="1404">
        <f>_xlfn.XLOOKUP(A579,Jul_Inputs_Calc!P:P,Jul_Inputs_Calc!O:O)</f>
        <v>3985.9</v>
      </c>
      <c r="F579" s="1403">
        <f>Jul_Inputs_Calc!$H$4</f>
        <v>45838</v>
      </c>
      <c r="G579" s="1525" t="e">
        <f>MATCH(C579*1,[5]Master!$F:$F,0)</f>
        <v>#N/A</v>
      </c>
      <c r="H579"/>
      <c r="I579"/>
      <c r="J579"/>
      <c r="K579"/>
      <c r="L579"/>
      <c r="M579"/>
    </row>
    <row r="580" spans="1:13" s="1422" customFormat="1" x14ac:dyDescent="0.25">
      <c r="A580" s="1401" t="s">
        <v>5043</v>
      </c>
      <c r="B580" s="1402" t="str">
        <f>_xlfn.XLOOKUP(A580,Jul_Inputs_Calc!P:P,Jul_Inputs_Calc!D:D)</f>
        <v>Lic Private Motor Vehicle NIIS Other Renal Dialysis</v>
      </c>
      <c r="C580" s="1402">
        <f>_xlfn.XLOOKUP(A580,Jul_Inputs_Calc!P:P,Jul_Inputs_Calc!F:F)</f>
        <v>90006495</v>
      </c>
      <c r="D580" s="1403">
        <f>Jul_Inputs_Calc!$H$3</f>
        <v>45474</v>
      </c>
      <c r="E580" s="1404">
        <f>_xlfn.XLOOKUP(A580,Jul_Inputs_Calc!P:P,Jul_Inputs_Calc!O:O)</f>
        <v>1179.8</v>
      </c>
      <c r="F580" s="1403">
        <f>Jul_Inputs_Calc!$H$4</f>
        <v>45838</v>
      </c>
      <c r="G580" s="1525" t="e">
        <f>MATCH(C580*1,[5]Master!$F:$F,0)</f>
        <v>#N/A</v>
      </c>
      <c r="H580"/>
      <c r="I580"/>
      <c r="J580"/>
      <c r="K580"/>
      <c r="L580"/>
      <c r="M580"/>
    </row>
    <row r="581" spans="1:13" s="1422" customFormat="1" x14ac:dyDescent="0.25">
      <c r="A581" s="1401" t="s">
        <v>5044</v>
      </c>
      <c r="B581" s="1402" t="str">
        <f>_xlfn.XLOOKUP(A581,Jul_Inputs_Calc!P:P,Jul_Inputs_Calc!D:D)</f>
        <v>Lic Private Motor Vehicle NIIS Other Renal Dialysis SD</v>
      </c>
      <c r="C581" s="1402">
        <f>_xlfn.XLOOKUP(A581,Jul_Inputs_Calc!P:P,Jul_Inputs_Calc!F:F)</f>
        <v>90007415</v>
      </c>
      <c r="D581" s="1403">
        <f>Jul_Inputs_Calc!$H$3</f>
        <v>45474</v>
      </c>
      <c r="E581" s="1404">
        <f>_xlfn.XLOOKUP(A581,Jul_Inputs_Calc!P:P,Jul_Inputs_Calc!O:O)</f>
        <v>1179.8</v>
      </c>
      <c r="F581" s="1403">
        <f>Jul_Inputs_Calc!$H$4</f>
        <v>45838</v>
      </c>
      <c r="G581" s="1525" t="e">
        <f>MATCH(C581*1,[5]Master!$F:$F,0)</f>
        <v>#N/A</v>
      </c>
      <c r="H581"/>
      <c r="I581"/>
      <c r="J581"/>
      <c r="K581"/>
      <c r="L581"/>
      <c r="M581"/>
    </row>
    <row r="582" spans="1:13" s="1422" customFormat="1" x14ac:dyDescent="0.25">
      <c r="A582" s="1401" t="s">
        <v>5045</v>
      </c>
      <c r="B582" s="1402" t="str">
        <f>_xlfn.XLOOKUP(A582,Jul_Inputs_Calc!P:P,Jul_Inputs_Calc!D:D)</f>
        <v>Lic Private Motor Vehicle NIIS Other Special Care Nursery</v>
      </c>
      <c r="C582" s="1402">
        <f>_xlfn.XLOOKUP(A582,Jul_Inputs_Calc!P:P,Jul_Inputs_Calc!F:F)</f>
        <v>90005633</v>
      </c>
      <c r="D582" s="1403">
        <f>Jul_Inputs_Calc!$H$3</f>
        <v>45474</v>
      </c>
      <c r="E582" s="1404">
        <f>_xlfn.XLOOKUP(A582,Jul_Inputs_Calc!P:P,Jul_Inputs_Calc!O:O)</f>
        <v>4066.55</v>
      </c>
      <c r="F582" s="1403">
        <f>Jul_Inputs_Calc!$H$4</f>
        <v>45838</v>
      </c>
      <c r="G582" s="1525" t="e">
        <f>MATCH(C582*1,[5]Master!$F:$F,0)</f>
        <v>#N/A</v>
      </c>
      <c r="H582"/>
      <c r="I582"/>
      <c r="J582"/>
      <c r="K582"/>
      <c r="L582"/>
      <c r="M582"/>
    </row>
    <row r="583" spans="1:13" s="1422" customFormat="1" x14ac:dyDescent="0.25">
      <c r="A583" s="1401" t="s">
        <v>5046</v>
      </c>
      <c r="B583" s="1402" t="str">
        <f>_xlfn.XLOOKUP(A583,Jul_Inputs_Calc!P:P,Jul_Inputs_Calc!D:D)</f>
        <v>Lic Private Motor Vehicle NIIS Other Special Care Nursery SD</v>
      </c>
      <c r="C583" s="1402">
        <f>_xlfn.XLOOKUP(A583,Jul_Inputs_Calc!P:P,Jul_Inputs_Calc!F:F)</f>
        <v>90007416</v>
      </c>
      <c r="D583" s="1403">
        <f>Jul_Inputs_Calc!$H$3</f>
        <v>45474</v>
      </c>
      <c r="E583" s="1404">
        <f>_xlfn.XLOOKUP(A583,Jul_Inputs_Calc!P:P,Jul_Inputs_Calc!O:O)</f>
        <v>3879.1000000000004</v>
      </c>
      <c r="F583" s="1403">
        <f>Jul_Inputs_Calc!$H$4</f>
        <v>45838</v>
      </c>
      <c r="G583" s="1525" t="e">
        <f>MATCH(C583*1,[5]Master!$F:$F,0)</f>
        <v>#N/A</v>
      </c>
      <c r="H583"/>
      <c r="I583"/>
      <c r="J583"/>
      <c r="K583"/>
      <c r="L583"/>
      <c r="M583"/>
    </row>
    <row r="584" spans="1:13" s="1422" customFormat="1" x14ac:dyDescent="0.25">
      <c r="A584" s="1401" t="s">
        <v>5047</v>
      </c>
      <c r="B584" s="1402" t="str">
        <f>_xlfn.XLOOKUP(A584,Jul_Inputs_Calc!P:P,Jul_Inputs_Calc!D:D)</f>
        <v>Lic Private Motor Vehicle NIIS Other Qualified Special Care Nursery</v>
      </c>
      <c r="C584" s="1402">
        <f>_xlfn.XLOOKUP(A584,Jul_Inputs_Calc!P:P,Jul_Inputs_Calc!F:F)</f>
        <v>90006496</v>
      </c>
      <c r="D584" s="1403">
        <f>Jul_Inputs_Calc!$H$3</f>
        <v>45474</v>
      </c>
      <c r="E584" s="1404">
        <f>_xlfn.XLOOKUP(A584,Jul_Inputs_Calc!P:P,Jul_Inputs_Calc!O:O)</f>
        <v>4066.55</v>
      </c>
      <c r="F584" s="1403">
        <f>Jul_Inputs_Calc!$H$4</f>
        <v>45838</v>
      </c>
      <c r="G584" s="1525" t="e">
        <f>MATCH(C584*1,[5]Master!$F:$F,0)</f>
        <v>#N/A</v>
      </c>
      <c r="H584"/>
      <c r="I584"/>
      <c r="J584"/>
      <c r="K584"/>
      <c r="L584"/>
      <c r="M584"/>
    </row>
    <row r="585" spans="1:13" s="1422" customFormat="1" x14ac:dyDescent="0.25">
      <c r="A585" s="1401" t="s">
        <v>5048</v>
      </c>
      <c r="B585" s="1402" t="str">
        <f>_xlfn.XLOOKUP(A585,Jul_Inputs_Calc!P:P,Jul_Inputs_Calc!D:D)</f>
        <v>Lic Private Motor Vehicle NIIS Other Qualified Special Care Nursery SD</v>
      </c>
      <c r="C585" s="1402">
        <f>_xlfn.XLOOKUP(A585,Jul_Inputs_Calc!P:P,Jul_Inputs_Calc!F:F)</f>
        <v>90007417</v>
      </c>
      <c r="D585" s="1403">
        <f>Jul_Inputs_Calc!$H$3</f>
        <v>45474</v>
      </c>
      <c r="E585" s="1404">
        <f>_xlfn.XLOOKUP(A585,Jul_Inputs_Calc!P:P,Jul_Inputs_Calc!O:O)</f>
        <v>3879.1000000000004</v>
      </c>
      <c r="F585" s="1403">
        <f>Jul_Inputs_Calc!$H$4</f>
        <v>45838</v>
      </c>
      <c r="G585" s="1525" t="e">
        <f>MATCH(C585*1,[5]Master!$F:$F,0)</f>
        <v>#N/A</v>
      </c>
      <c r="H585"/>
      <c r="I585"/>
      <c r="J585"/>
      <c r="K585"/>
      <c r="L585"/>
      <c r="M585"/>
    </row>
    <row r="586" spans="1:13" s="1422" customFormat="1" x14ac:dyDescent="0.25">
      <c r="A586" s="1401" t="s">
        <v>5052</v>
      </c>
      <c r="B586" s="1402" t="str">
        <f>_xlfn.XLOOKUP(A586,Jul_Inputs_Calc!P:P,Jul_Inputs_Calc!D:D)</f>
        <v>Lic Private Workers' Compensation NIIS Other</v>
      </c>
      <c r="C586" s="1402">
        <f>_xlfn.XLOOKUP(A586,Jul_Inputs_Calc!P:P,Jul_Inputs_Calc!F:F)</f>
        <v>90007419</v>
      </c>
      <c r="D586" s="1403">
        <f>Jul_Inputs_Calc!$H$3</f>
        <v>45474</v>
      </c>
      <c r="E586" s="1404">
        <f>_xlfn.XLOOKUP(A586,Jul_Inputs_Calc!P:P,Jul_Inputs_Calc!O:O)</f>
        <v>2510.5500000000002</v>
      </c>
      <c r="F586" s="1403">
        <f>Jul_Inputs_Calc!$H$4</f>
        <v>45838</v>
      </c>
      <c r="G586" s="1525" t="e">
        <f>MATCH(C586*1,[5]Master!$F:$F,0)</f>
        <v>#N/A</v>
      </c>
      <c r="H586"/>
      <c r="I586"/>
      <c r="J586"/>
      <c r="K586"/>
      <c r="L586"/>
      <c r="M586"/>
    </row>
    <row r="587" spans="1:13" s="1422" customFormat="1" x14ac:dyDescent="0.25">
      <c r="A587" s="1401" t="s">
        <v>5053</v>
      </c>
      <c r="B587" s="1402" t="str">
        <f>_xlfn.XLOOKUP(A587,Jul_Inputs_Calc!P:P,Jul_Inputs_Calc!D:D)</f>
        <v>Lic Private Workers' Compensation NIIS Other SD</v>
      </c>
      <c r="C587" s="1402">
        <f>_xlfn.XLOOKUP(A587,Jul_Inputs_Calc!P:P,Jul_Inputs_Calc!F:F)</f>
        <v>90005806</v>
      </c>
      <c r="D587" s="1403">
        <f>Jul_Inputs_Calc!$H$3</f>
        <v>45474</v>
      </c>
      <c r="E587" s="1404">
        <f>_xlfn.XLOOKUP(A587,Jul_Inputs_Calc!P:P,Jul_Inputs_Calc!O:O)</f>
        <v>2121.5500000000002</v>
      </c>
      <c r="F587" s="1403">
        <f>Jul_Inputs_Calc!$H$4</f>
        <v>45838</v>
      </c>
      <c r="G587" s="1525" t="e">
        <f>MATCH(C587*1,[5]Master!$F:$F,0)</f>
        <v>#N/A</v>
      </c>
      <c r="H587"/>
      <c r="I587"/>
      <c r="J587"/>
      <c r="K587"/>
      <c r="L587"/>
      <c r="M587"/>
    </row>
    <row r="588" spans="1:13" s="1422" customFormat="1" x14ac:dyDescent="0.25">
      <c r="A588" s="1401" t="s">
        <v>5054</v>
      </c>
      <c r="B588" s="1402" t="str">
        <f>_xlfn.XLOOKUP(A588,Jul_Inputs_Calc!P:P,Jul_Inputs_Calc!D:D)</f>
        <v xml:space="preserve">Lic Private Workers' Compensation NIIS Other Burns </v>
      </c>
      <c r="C588" s="1402">
        <f>_xlfn.XLOOKUP(A588,Jul_Inputs_Calc!P:P,Jul_Inputs_Calc!F:F)</f>
        <v>90007420</v>
      </c>
      <c r="D588" s="1403">
        <f>Jul_Inputs_Calc!$H$3</f>
        <v>45474</v>
      </c>
      <c r="E588" s="1404">
        <f>_xlfn.XLOOKUP(A588,Jul_Inputs_Calc!P:P,Jul_Inputs_Calc!O:O)</f>
        <v>4339.55</v>
      </c>
      <c r="F588" s="1403">
        <f>Jul_Inputs_Calc!$H$4</f>
        <v>45838</v>
      </c>
      <c r="G588" s="1525" t="e">
        <f>MATCH(C588*1,[5]Master!$F:$F,0)</f>
        <v>#N/A</v>
      </c>
      <c r="H588"/>
      <c r="I588"/>
      <c r="J588"/>
      <c r="K588"/>
      <c r="L588"/>
      <c r="M588"/>
    </row>
    <row r="589" spans="1:13" s="1422" customFormat="1" x14ac:dyDescent="0.25">
      <c r="A589" s="1401" t="s">
        <v>5055</v>
      </c>
      <c r="B589" s="1402" t="str">
        <f>_xlfn.XLOOKUP(A589,Jul_Inputs_Calc!P:P,Jul_Inputs_Calc!D:D)</f>
        <v>Lic Private Workers' Compensation NIIS Other Burns SD</v>
      </c>
      <c r="C589" s="1402">
        <f>_xlfn.XLOOKUP(A589,Jul_Inputs_Calc!P:P,Jul_Inputs_Calc!F:F)</f>
        <v>90006498</v>
      </c>
      <c r="D589" s="1403">
        <f>Jul_Inputs_Calc!$H$3</f>
        <v>45474</v>
      </c>
      <c r="E589" s="1404">
        <f>_xlfn.XLOOKUP(A589,Jul_Inputs_Calc!P:P,Jul_Inputs_Calc!O:O)</f>
        <v>3985.9</v>
      </c>
      <c r="F589" s="1403">
        <f>Jul_Inputs_Calc!$H$4</f>
        <v>45838</v>
      </c>
      <c r="G589" s="1525" t="e">
        <f>MATCH(C589*1,[5]Master!$F:$F,0)</f>
        <v>#N/A</v>
      </c>
      <c r="H589"/>
      <c r="I589"/>
      <c r="J589"/>
      <c r="K589"/>
      <c r="L589"/>
      <c r="M589"/>
    </row>
    <row r="590" spans="1:13" s="1422" customFormat="1" x14ac:dyDescent="0.25">
      <c r="A590" s="1401" t="s">
        <v>5056</v>
      </c>
      <c r="B590" s="1402" t="str">
        <f>_xlfn.XLOOKUP(A590,Jul_Inputs_Calc!P:P,Jul_Inputs_Calc!D:D)</f>
        <v>Lic Private Workers' Compensation NIIS Other Renal Dialysis</v>
      </c>
      <c r="C590" s="1402">
        <f>_xlfn.XLOOKUP(A590,Jul_Inputs_Calc!P:P,Jul_Inputs_Calc!F:F)</f>
        <v>90007421</v>
      </c>
      <c r="D590" s="1403">
        <f>Jul_Inputs_Calc!$H$3</f>
        <v>45474</v>
      </c>
      <c r="E590" s="1404">
        <f>_xlfn.XLOOKUP(A590,Jul_Inputs_Calc!P:P,Jul_Inputs_Calc!O:O)</f>
        <v>1179.8</v>
      </c>
      <c r="F590" s="1403">
        <f>Jul_Inputs_Calc!$H$4</f>
        <v>45838</v>
      </c>
      <c r="G590" s="1525" t="e">
        <f>MATCH(C590*1,[5]Master!$F:$F,0)</f>
        <v>#N/A</v>
      </c>
      <c r="H590"/>
      <c r="I590"/>
      <c r="J590"/>
      <c r="K590"/>
      <c r="L590"/>
      <c r="M590"/>
    </row>
    <row r="591" spans="1:13" s="1422" customFormat="1" x14ac:dyDescent="0.25">
      <c r="A591" s="1401" t="s">
        <v>5057</v>
      </c>
      <c r="B591" s="1402" t="str">
        <f>_xlfn.XLOOKUP(A591,Jul_Inputs_Calc!P:P,Jul_Inputs_Calc!D:D)</f>
        <v>Lic Private Workers' Compensation NIIS Other Renal Dialysis SD</v>
      </c>
      <c r="C591" s="1402">
        <f>_xlfn.XLOOKUP(A591,Jul_Inputs_Calc!P:P,Jul_Inputs_Calc!F:F)</f>
        <v>90006037</v>
      </c>
      <c r="D591" s="1403">
        <f>Jul_Inputs_Calc!$H$3</f>
        <v>45474</v>
      </c>
      <c r="E591" s="1404">
        <f>_xlfn.XLOOKUP(A591,Jul_Inputs_Calc!P:P,Jul_Inputs_Calc!O:O)</f>
        <v>1179.8</v>
      </c>
      <c r="F591" s="1403">
        <f>Jul_Inputs_Calc!$H$4</f>
        <v>45838</v>
      </c>
      <c r="G591" s="1525" t="e">
        <f>MATCH(C591*1,[5]Master!$F:$F,0)</f>
        <v>#N/A</v>
      </c>
      <c r="H591"/>
      <c r="I591"/>
      <c r="J591"/>
      <c r="K591"/>
      <c r="L591"/>
      <c r="M591"/>
    </row>
    <row r="592" spans="1:13" s="1422" customFormat="1" x14ac:dyDescent="0.25">
      <c r="A592" s="1401" t="s">
        <v>5058</v>
      </c>
      <c r="B592" s="1402" t="str">
        <f>_xlfn.XLOOKUP(A592,Jul_Inputs_Calc!P:P,Jul_Inputs_Calc!D:D)</f>
        <v>Lic Private Workers' Compensation NIIS Other Special Care Nursery</v>
      </c>
      <c r="C592" s="1402">
        <f>_xlfn.XLOOKUP(A592,Jul_Inputs_Calc!P:P,Jul_Inputs_Calc!F:F)</f>
        <v>90007422</v>
      </c>
      <c r="D592" s="1403">
        <f>Jul_Inputs_Calc!$H$3</f>
        <v>45474</v>
      </c>
      <c r="E592" s="1404">
        <f>_xlfn.XLOOKUP(A592,Jul_Inputs_Calc!P:P,Jul_Inputs_Calc!O:O)</f>
        <v>4066.55</v>
      </c>
      <c r="F592" s="1403">
        <f>Jul_Inputs_Calc!$H$4</f>
        <v>45838</v>
      </c>
      <c r="G592" s="1525" t="e">
        <f>MATCH(C592*1,[5]Master!$F:$F,0)</f>
        <v>#N/A</v>
      </c>
      <c r="H592"/>
      <c r="I592"/>
      <c r="J592"/>
      <c r="K592"/>
      <c r="L592"/>
      <c r="M592"/>
    </row>
    <row r="593" spans="1:13" s="1422" customFormat="1" x14ac:dyDescent="0.25">
      <c r="A593" s="1401" t="s">
        <v>5059</v>
      </c>
      <c r="B593" s="1402" t="str">
        <f>_xlfn.XLOOKUP(A593,Jul_Inputs_Calc!P:P,Jul_Inputs_Calc!D:D)</f>
        <v>Lic Private Workers' Compensation NIIS Other Qualified Special Care Nursery</v>
      </c>
      <c r="C593" s="1402">
        <f>_xlfn.XLOOKUP(A593,Jul_Inputs_Calc!P:P,Jul_Inputs_Calc!F:F)</f>
        <v>90006499</v>
      </c>
      <c r="D593" s="1403">
        <f>Jul_Inputs_Calc!$H$3</f>
        <v>45474</v>
      </c>
      <c r="E593" s="1404">
        <f>_xlfn.XLOOKUP(A593,Jul_Inputs_Calc!P:P,Jul_Inputs_Calc!O:O)</f>
        <v>4066.55</v>
      </c>
      <c r="F593" s="1403">
        <f>Jul_Inputs_Calc!$H$4</f>
        <v>45838</v>
      </c>
      <c r="G593" s="1525" t="e">
        <f>MATCH(C593*1,[5]Master!$F:$F,0)</f>
        <v>#N/A</v>
      </c>
      <c r="H593"/>
      <c r="I593"/>
      <c r="J593"/>
      <c r="K593"/>
      <c r="L593"/>
      <c r="M593"/>
    </row>
    <row r="594" spans="1:13" s="1422" customFormat="1" x14ac:dyDescent="0.25">
      <c r="A594" s="1401" t="s">
        <v>5060</v>
      </c>
      <c r="B594" s="1402" t="str">
        <f>_xlfn.XLOOKUP(A594,Jul_Inputs_Calc!P:P,Jul_Inputs_Calc!D:D)</f>
        <v>Lic Private Workers' Compensation NIIS Other Qual Special Care Nursery SD</v>
      </c>
      <c r="C594" s="1402">
        <f>_xlfn.XLOOKUP(A594,Jul_Inputs_Calc!P:P,Jul_Inputs_Calc!F:F)</f>
        <v>90007423</v>
      </c>
      <c r="D594" s="1403">
        <f>Jul_Inputs_Calc!$H$3</f>
        <v>45474</v>
      </c>
      <c r="E594" s="1404">
        <f>_xlfn.XLOOKUP(A594,Jul_Inputs_Calc!P:P,Jul_Inputs_Calc!O:O)</f>
        <v>3879.1000000000004</v>
      </c>
      <c r="F594" s="1403">
        <f>Jul_Inputs_Calc!$H$4</f>
        <v>45838</v>
      </c>
      <c r="G594" s="1525" t="e">
        <f>MATCH(C594*1,[5]Master!$F:$F,0)</f>
        <v>#N/A</v>
      </c>
      <c r="H594"/>
      <c r="I594"/>
      <c r="J594"/>
      <c r="K594"/>
      <c r="L594"/>
      <c r="M594"/>
    </row>
    <row r="595" spans="1:13" s="1422" customFormat="1" x14ac:dyDescent="0.25">
      <c r="A595" s="1401" t="s">
        <v>5092</v>
      </c>
      <c r="B595" s="1402" t="str">
        <f>_xlfn.XLOOKUP(A595,Jul_Inputs_Calc!P:P,Jul_Inputs_Calc!D:D)</f>
        <v>Lic Shared Ineligible</v>
      </c>
      <c r="C595" s="1402">
        <f>_xlfn.XLOOKUP(A595,Jul_Inputs_Calc!P:P,Jul_Inputs_Calc!F:F)</f>
        <v>90007602</v>
      </c>
      <c r="D595" s="1403">
        <f>Jul_Inputs_Calc!$H$3</f>
        <v>45474</v>
      </c>
      <c r="E595" s="1404">
        <f>_xlfn.XLOOKUP(A595,Jul_Inputs_Calc!P:P,Jul_Inputs_Calc!O:O)</f>
        <v>2510.5500000000002</v>
      </c>
      <c r="F595" s="1403">
        <f>Jul_Inputs_Calc!$H$4</f>
        <v>45838</v>
      </c>
      <c r="G595" s="1525" t="e">
        <f>MATCH(C595*1,[5]Master!$F:$F,0)</f>
        <v>#N/A</v>
      </c>
      <c r="H595"/>
      <c r="I595"/>
      <c r="J595"/>
      <c r="K595"/>
      <c r="L595"/>
      <c r="M595"/>
    </row>
    <row r="596" spans="1:13" s="1422" customFormat="1" x14ac:dyDescent="0.25">
      <c r="A596" s="1401" t="s">
        <v>5093</v>
      </c>
      <c r="B596" s="1402" t="str">
        <f>_xlfn.XLOOKUP(A596,Jul_Inputs_Calc!P:P,Jul_Inputs_Calc!D:D)</f>
        <v>Lic Shared Ineligible - SD</v>
      </c>
      <c r="C596" s="1402">
        <f>_xlfn.XLOOKUP(A596,Jul_Inputs_Calc!P:P,Jul_Inputs_Calc!F:F)</f>
        <v>90006589</v>
      </c>
      <c r="D596" s="1403">
        <f>Jul_Inputs_Calc!$H$3</f>
        <v>45474</v>
      </c>
      <c r="E596" s="1404">
        <f>_xlfn.XLOOKUP(A596,Jul_Inputs_Calc!P:P,Jul_Inputs_Calc!O:O)</f>
        <v>2121.5500000000002</v>
      </c>
      <c r="F596" s="1403">
        <f>Jul_Inputs_Calc!$H$4</f>
        <v>45838</v>
      </c>
      <c r="G596" s="1525" t="e">
        <f>MATCH(C596*1,[5]Master!$F:$F,0)</f>
        <v>#N/A</v>
      </c>
      <c r="H596"/>
      <c r="I596"/>
      <c r="J596"/>
      <c r="K596"/>
      <c r="L596"/>
      <c r="M596"/>
    </row>
    <row r="597" spans="1:13" s="1422" customFormat="1" x14ac:dyDescent="0.25">
      <c r="A597" s="1401" t="s">
        <v>5094</v>
      </c>
      <c r="B597" s="1402" t="str">
        <f>_xlfn.XLOOKUP(A597,Jul_Inputs_Calc!P:P,Jul_Inputs_Calc!D:D)</f>
        <v>Lic Shared Ineligible Burns</v>
      </c>
      <c r="C597" s="1402">
        <f>_xlfn.XLOOKUP(A597,Jul_Inputs_Calc!P:P,Jul_Inputs_Calc!F:F)</f>
        <v>90007603</v>
      </c>
      <c r="D597" s="1403">
        <f>Jul_Inputs_Calc!$H$3</f>
        <v>45474</v>
      </c>
      <c r="E597" s="1404">
        <f>_xlfn.XLOOKUP(A597,Jul_Inputs_Calc!P:P,Jul_Inputs_Calc!O:O)</f>
        <v>4339.55</v>
      </c>
      <c r="F597" s="1403">
        <f>Jul_Inputs_Calc!$H$4</f>
        <v>45838</v>
      </c>
      <c r="G597" s="1525" t="e">
        <f>MATCH(C597*1,[5]Master!$F:$F,0)</f>
        <v>#N/A</v>
      </c>
      <c r="H597"/>
      <c r="I597"/>
      <c r="J597"/>
      <c r="K597"/>
      <c r="L597"/>
      <c r="M597"/>
    </row>
    <row r="598" spans="1:13" s="1422" customFormat="1" x14ac:dyDescent="0.25">
      <c r="A598" s="1401" t="s">
        <v>5095</v>
      </c>
      <c r="B598" s="1402" t="str">
        <f>_xlfn.XLOOKUP(A598,Jul_Inputs_Calc!P:P,Jul_Inputs_Calc!D:D)</f>
        <v>Lic Shared Ineligible Burns SD</v>
      </c>
      <c r="C598" s="1402">
        <f>_xlfn.XLOOKUP(A598,Jul_Inputs_Calc!P:P,Jul_Inputs_Calc!F:F)</f>
        <v>90005829</v>
      </c>
      <c r="D598" s="1403">
        <f>Jul_Inputs_Calc!$H$3</f>
        <v>45474</v>
      </c>
      <c r="E598" s="1404">
        <f>_xlfn.XLOOKUP(A598,Jul_Inputs_Calc!P:P,Jul_Inputs_Calc!O:O)</f>
        <v>3985.9</v>
      </c>
      <c r="F598" s="1403">
        <f>Jul_Inputs_Calc!$H$4</f>
        <v>45838</v>
      </c>
      <c r="G598" s="1525" t="e">
        <f>MATCH(C598*1,[5]Master!$F:$F,0)</f>
        <v>#N/A</v>
      </c>
      <c r="H598"/>
      <c r="I598"/>
      <c r="J598"/>
      <c r="K598"/>
      <c r="L598"/>
      <c r="M598"/>
    </row>
    <row r="599" spans="1:13" s="1422" customFormat="1" x14ac:dyDescent="0.25">
      <c r="A599" s="1401" t="s">
        <v>5096</v>
      </c>
      <c r="B599" s="1402" t="str">
        <f>_xlfn.XLOOKUP(A599,Jul_Inputs_Calc!P:P,Jul_Inputs_Calc!D:D)</f>
        <v>Lic Shared Ineligible Coronary Care Unit</v>
      </c>
      <c r="C599" s="1402">
        <f>_xlfn.XLOOKUP(A599,Jul_Inputs_Calc!P:P,Jul_Inputs_Calc!F:F)</f>
        <v>90007604</v>
      </c>
      <c r="D599" s="1403">
        <f>Jul_Inputs_Calc!$H$3</f>
        <v>45474</v>
      </c>
      <c r="E599" s="1404">
        <f>_xlfn.XLOOKUP(A599,Jul_Inputs_Calc!P:P,Jul_Inputs_Calc!O:O)</f>
        <v>4228.6000000000004</v>
      </c>
      <c r="F599" s="1403">
        <f>Jul_Inputs_Calc!$H$4</f>
        <v>45838</v>
      </c>
      <c r="G599" s="1525" t="e">
        <f>MATCH(C599*1,[5]Master!$F:$F,0)</f>
        <v>#N/A</v>
      </c>
      <c r="H599"/>
      <c r="I599"/>
      <c r="J599"/>
      <c r="K599"/>
      <c r="L599"/>
      <c r="M599"/>
    </row>
    <row r="600" spans="1:13" s="1422" customFormat="1" x14ac:dyDescent="0.25">
      <c r="A600" s="1401" t="s">
        <v>5097</v>
      </c>
      <c r="B600" s="1402" t="str">
        <f>_xlfn.XLOOKUP(A600,Jul_Inputs_Calc!P:P,Jul_Inputs_Calc!D:D)</f>
        <v>Lic Shared Ineligible Coronary Care Unit - SD</v>
      </c>
      <c r="C600" s="1402">
        <f>_xlfn.XLOOKUP(A600,Jul_Inputs_Calc!P:P,Jul_Inputs_Calc!F:F)</f>
        <v>90006590</v>
      </c>
      <c r="D600" s="1403">
        <f>Jul_Inputs_Calc!$H$3</f>
        <v>45474</v>
      </c>
      <c r="E600" s="1404">
        <f>_xlfn.XLOOKUP(A600,Jul_Inputs_Calc!P:P,Jul_Inputs_Calc!O:O)</f>
        <v>3985.9</v>
      </c>
      <c r="F600" s="1403">
        <f>Jul_Inputs_Calc!$H$4</f>
        <v>45838</v>
      </c>
      <c r="G600" s="1525" t="e">
        <f>MATCH(C600*1,[5]Master!$F:$F,0)</f>
        <v>#N/A</v>
      </c>
      <c r="H600"/>
      <c r="I600"/>
      <c r="J600"/>
      <c r="K600"/>
      <c r="L600"/>
      <c r="M600"/>
    </row>
    <row r="601" spans="1:13" s="1422" customFormat="1" x14ac:dyDescent="0.25">
      <c r="A601" s="1401" t="s">
        <v>5098</v>
      </c>
      <c r="B601" s="1402" t="str">
        <f>_xlfn.XLOOKUP(A601,Jul_Inputs_Calc!P:P,Jul_Inputs_Calc!D:D)</f>
        <v>Lic Shared Ineligible Hospital in the Home</v>
      </c>
      <c r="C601" s="1402">
        <f>_xlfn.XLOOKUP(A601,Jul_Inputs_Calc!P:P,Jul_Inputs_Calc!F:F)</f>
        <v>90007605</v>
      </c>
      <c r="D601" s="1403">
        <f>Jul_Inputs_Calc!$H$3</f>
        <v>45474</v>
      </c>
      <c r="E601" s="1404">
        <f>_xlfn.XLOOKUP(A601,Jul_Inputs_Calc!P:P,Jul_Inputs_Calc!O:O)</f>
        <v>2133.75</v>
      </c>
      <c r="F601" s="1403">
        <f>Jul_Inputs_Calc!$H$4</f>
        <v>45838</v>
      </c>
      <c r="G601" s="1525" t="e">
        <f>MATCH(C601*1,[5]Master!$F:$F,0)</f>
        <v>#N/A</v>
      </c>
      <c r="H601"/>
      <c r="I601"/>
      <c r="J601"/>
      <c r="K601"/>
      <c r="L601"/>
      <c r="M601"/>
    </row>
    <row r="602" spans="1:13" s="1422" customFormat="1" x14ac:dyDescent="0.25">
      <c r="A602" s="1401" t="s">
        <v>5099</v>
      </c>
      <c r="B602" s="1402" t="str">
        <f>_xlfn.XLOOKUP(A602,Jul_Inputs_Calc!P:P,Jul_Inputs_Calc!D:D)</f>
        <v>Lic Shared Ineligible Hospital in the Home SD</v>
      </c>
      <c r="C602" s="1402">
        <f>_xlfn.XLOOKUP(A602,Jul_Inputs_Calc!P:P,Jul_Inputs_Calc!F:F)</f>
        <v>90006083</v>
      </c>
      <c r="D602" s="1403">
        <f>Jul_Inputs_Calc!$H$3</f>
        <v>45474</v>
      </c>
      <c r="E602" s="1404">
        <f>_xlfn.XLOOKUP(A602,Jul_Inputs_Calc!P:P,Jul_Inputs_Calc!O:O)</f>
        <v>2133.75</v>
      </c>
      <c r="F602" s="1403">
        <f>Jul_Inputs_Calc!$H$4</f>
        <v>45838</v>
      </c>
      <c r="G602" s="1525" t="e">
        <f>MATCH(C602*1,[5]Master!$F:$F,0)</f>
        <v>#N/A</v>
      </c>
      <c r="H602"/>
      <c r="I602"/>
      <c r="J602"/>
      <c r="K602"/>
      <c r="L602"/>
      <c r="M602"/>
    </row>
    <row r="603" spans="1:13" s="1422" customFormat="1" x14ac:dyDescent="0.25">
      <c r="A603" s="1401" t="s">
        <v>5100</v>
      </c>
      <c r="B603" s="1402" t="str">
        <f>_xlfn.XLOOKUP(A603,Jul_Inputs_Calc!P:P,Jul_Inputs_Calc!D:D)</f>
        <v>Lic Shared Ineligible Intensive Care Unit</v>
      </c>
      <c r="C603" s="1402">
        <f>_xlfn.XLOOKUP(A603,Jul_Inputs_Calc!P:P,Jul_Inputs_Calc!F:F)</f>
        <v>90007606</v>
      </c>
      <c r="D603" s="1403">
        <f>Jul_Inputs_Calc!$H$3</f>
        <v>45474</v>
      </c>
      <c r="E603" s="1404">
        <f>_xlfn.XLOOKUP(A603,Jul_Inputs_Calc!P:P,Jul_Inputs_Calc!O:O)</f>
        <v>6321.1</v>
      </c>
      <c r="F603" s="1403">
        <f>Jul_Inputs_Calc!$H$4</f>
        <v>45838</v>
      </c>
      <c r="G603" s="1525" t="e">
        <f>MATCH(C603*1,[5]Master!$F:$F,0)</f>
        <v>#N/A</v>
      </c>
      <c r="H603"/>
      <c r="I603"/>
      <c r="J603"/>
      <c r="K603"/>
      <c r="L603"/>
      <c r="M603"/>
    </row>
    <row r="604" spans="1:13" s="1422" customFormat="1" x14ac:dyDescent="0.25">
      <c r="A604" s="1401" t="s">
        <v>5101</v>
      </c>
      <c r="B604" s="1402" t="str">
        <f>_xlfn.XLOOKUP(A604,Jul_Inputs_Calc!P:P,Jul_Inputs_Calc!D:D)</f>
        <v>Lic Shared Ineligible Intensive Care Unit - SD</v>
      </c>
      <c r="C604" s="1402">
        <f>_xlfn.XLOOKUP(A604,Jul_Inputs_Calc!P:P,Jul_Inputs_Calc!F:F)</f>
        <v>90006591</v>
      </c>
      <c r="D604" s="1403">
        <f>Jul_Inputs_Calc!$H$3</f>
        <v>45474</v>
      </c>
      <c r="E604" s="1404">
        <f>_xlfn.XLOOKUP(A604,Jul_Inputs_Calc!P:P,Jul_Inputs_Calc!O:O)</f>
        <v>5885.75</v>
      </c>
      <c r="F604" s="1403">
        <f>Jul_Inputs_Calc!$H$4</f>
        <v>45838</v>
      </c>
      <c r="G604" s="1525" t="e">
        <f>MATCH(C604*1,[5]Master!$F:$F,0)</f>
        <v>#N/A</v>
      </c>
      <c r="H604"/>
      <c r="I604"/>
      <c r="J604"/>
      <c r="K604"/>
      <c r="L604"/>
      <c r="M604"/>
    </row>
    <row r="605" spans="1:13" s="1422" customFormat="1" x14ac:dyDescent="0.25">
      <c r="A605" s="1401" t="s">
        <v>5102</v>
      </c>
      <c r="B605" s="1402" t="str">
        <f>_xlfn.XLOOKUP(A605,Jul_Inputs_Calc!P:P,Jul_Inputs_Calc!D:D)</f>
        <v>Lic Shared Ineligible Renal Dialysis</v>
      </c>
      <c r="C605" s="1402">
        <f>_xlfn.XLOOKUP(A605,Jul_Inputs_Calc!P:P,Jul_Inputs_Calc!F:F)</f>
        <v>90007607</v>
      </c>
      <c r="D605" s="1403">
        <f>Jul_Inputs_Calc!$H$3</f>
        <v>45474</v>
      </c>
      <c r="E605" s="1404">
        <f>_xlfn.XLOOKUP(A605,Jul_Inputs_Calc!P:P,Jul_Inputs_Calc!O:O)</f>
        <v>1179.8</v>
      </c>
      <c r="F605" s="1403">
        <f>Jul_Inputs_Calc!$H$4</f>
        <v>45838</v>
      </c>
      <c r="G605" s="1525" t="e">
        <f>MATCH(C605*1,[5]Master!$F:$F,0)</f>
        <v>#N/A</v>
      </c>
      <c r="H605"/>
      <c r="I605"/>
      <c r="J605"/>
      <c r="K605"/>
      <c r="L605"/>
      <c r="M605"/>
    </row>
    <row r="606" spans="1:13" s="1422" customFormat="1" x14ac:dyDescent="0.25">
      <c r="A606" s="1401" t="s">
        <v>5103</v>
      </c>
      <c r="B606" s="1402" t="str">
        <f>_xlfn.XLOOKUP(A606,Jul_Inputs_Calc!P:P,Jul_Inputs_Calc!D:D)</f>
        <v>Lic Shared Ineligible Renal Dialysis SD</v>
      </c>
      <c r="C606" s="1402">
        <f>_xlfn.XLOOKUP(A606,Jul_Inputs_Calc!P:P,Jul_Inputs_Calc!F:F)</f>
        <v>90005639</v>
      </c>
      <c r="D606" s="1403">
        <f>Jul_Inputs_Calc!$H$3</f>
        <v>45474</v>
      </c>
      <c r="E606" s="1404">
        <f>_xlfn.XLOOKUP(A606,Jul_Inputs_Calc!P:P,Jul_Inputs_Calc!O:O)</f>
        <v>1179.8</v>
      </c>
      <c r="F606" s="1403">
        <f>Jul_Inputs_Calc!$H$4</f>
        <v>45838</v>
      </c>
      <c r="G606" s="1525" t="e">
        <f>MATCH(C606*1,[5]Master!$F:$F,0)</f>
        <v>#N/A</v>
      </c>
      <c r="H606"/>
      <c r="I606"/>
      <c r="J606"/>
      <c r="K606"/>
      <c r="L606"/>
      <c r="M606"/>
    </row>
    <row r="607" spans="1:13" s="1422" customFormat="1" x14ac:dyDescent="0.25">
      <c r="A607" s="1401" t="s">
        <v>5104</v>
      </c>
      <c r="B607" s="1402" t="str">
        <f>_xlfn.XLOOKUP(A607,Jul_Inputs_Calc!P:P,Jul_Inputs_Calc!D:D)</f>
        <v>Lic Shared Ineligible Rehabilitation</v>
      </c>
      <c r="C607" s="1402">
        <f>_xlfn.XLOOKUP(A607,Jul_Inputs_Calc!P:P,Jul_Inputs_Calc!F:F)</f>
        <v>90007608</v>
      </c>
      <c r="D607" s="1403">
        <f>Jul_Inputs_Calc!$H$3</f>
        <v>45474</v>
      </c>
      <c r="E607" s="1404">
        <f>_xlfn.XLOOKUP(A607,Jul_Inputs_Calc!P:P,Jul_Inputs_Calc!O:O)</f>
        <v>1319.15</v>
      </c>
      <c r="F607" s="1403">
        <f>Jul_Inputs_Calc!$H$4</f>
        <v>45838</v>
      </c>
      <c r="G607" s="1525" t="e">
        <f>MATCH(C607*1,[5]Master!$F:$F,0)</f>
        <v>#N/A</v>
      </c>
      <c r="H607"/>
      <c r="I607"/>
      <c r="J607"/>
      <c r="K607"/>
      <c r="L607"/>
      <c r="M607"/>
    </row>
    <row r="608" spans="1:13" s="1422" customFormat="1" x14ac:dyDescent="0.25">
      <c r="A608" s="1401" t="s">
        <v>5105</v>
      </c>
      <c r="B608" s="1402" t="str">
        <f>_xlfn.XLOOKUP(A608,Jul_Inputs_Calc!P:P,Jul_Inputs_Calc!D:D)</f>
        <v>Lic Shared Ineligible Rehabilitation - SD</v>
      </c>
      <c r="C608" s="1402">
        <f>_xlfn.XLOOKUP(A608,Jul_Inputs_Calc!P:P,Jul_Inputs_Calc!F:F)</f>
        <v>90006592</v>
      </c>
      <c r="D608" s="1403">
        <f>Jul_Inputs_Calc!$H$3</f>
        <v>45474</v>
      </c>
      <c r="E608" s="1404">
        <f>_xlfn.XLOOKUP(A608,Jul_Inputs_Calc!P:P,Jul_Inputs_Calc!O:O)</f>
        <v>1143.8500000000001</v>
      </c>
      <c r="F608" s="1403">
        <f>Jul_Inputs_Calc!$H$4</f>
        <v>45838</v>
      </c>
      <c r="G608" s="1525" t="e">
        <f>MATCH(C608*1,[5]Master!$F:$F,0)</f>
        <v>#N/A</v>
      </c>
      <c r="H608"/>
      <c r="I608"/>
      <c r="J608"/>
      <c r="K608"/>
      <c r="L608"/>
      <c r="M608"/>
    </row>
    <row r="609" spans="1:13" s="1422" customFormat="1" x14ac:dyDescent="0.25">
      <c r="A609" s="1401" t="s">
        <v>5106</v>
      </c>
      <c r="B609" s="1402" t="str">
        <f>_xlfn.XLOOKUP(A609,Jul_Inputs_Calc!P:P,Jul_Inputs_Calc!D:D)</f>
        <v>Lic Shared Ineligible Special Care Nursery</v>
      </c>
      <c r="C609" s="1402">
        <f>_xlfn.XLOOKUP(A609,Jul_Inputs_Calc!P:P,Jul_Inputs_Calc!F:F)</f>
        <v>90007609</v>
      </c>
      <c r="D609" s="1403">
        <f>Jul_Inputs_Calc!$H$3</f>
        <v>45474</v>
      </c>
      <c r="E609" s="1404">
        <f>_xlfn.XLOOKUP(A609,Jul_Inputs_Calc!P:P,Jul_Inputs_Calc!O:O)</f>
        <v>4066.55</v>
      </c>
      <c r="F609" s="1403">
        <f>Jul_Inputs_Calc!$H$4</f>
        <v>45838</v>
      </c>
      <c r="G609" s="1525" t="e">
        <f>MATCH(C609*1,[5]Master!$F:$F,0)</f>
        <v>#N/A</v>
      </c>
      <c r="H609"/>
      <c r="I609"/>
      <c r="J609"/>
      <c r="K609"/>
      <c r="L609"/>
      <c r="M609"/>
    </row>
    <row r="610" spans="1:13" s="1422" customFormat="1" x14ac:dyDescent="0.25">
      <c r="A610" s="1401" t="s">
        <v>5107</v>
      </c>
      <c r="B610" s="1402" t="str">
        <f>_xlfn.XLOOKUP(A610,Jul_Inputs_Calc!P:P,Jul_Inputs_Calc!D:D)</f>
        <v>Lic Shared Ineligible Special Care Nursery SD</v>
      </c>
      <c r="C610" s="1402">
        <f>_xlfn.XLOOKUP(A610,Jul_Inputs_Calc!P:P,Jul_Inputs_Calc!F:F)</f>
        <v>90006084</v>
      </c>
      <c r="D610" s="1403">
        <f>Jul_Inputs_Calc!$H$3</f>
        <v>45474</v>
      </c>
      <c r="E610" s="1404">
        <f>_xlfn.XLOOKUP(A610,Jul_Inputs_Calc!P:P,Jul_Inputs_Calc!O:O)</f>
        <v>3879.1000000000004</v>
      </c>
      <c r="F610" s="1403">
        <f>Jul_Inputs_Calc!$H$4</f>
        <v>45838</v>
      </c>
      <c r="G610" s="1525" t="e">
        <f>MATCH(C610*1,[5]Master!$F:$F,0)</f>
        <v>#N/A</v>
      </c>
      <c r="H610"/>
      <c r="I610"/>
      <c r="J610"/>
      <c r="K610"/>
      <c r="L610"/>
      <c r="M610"/>
    </row>
    <row r="611" spans="1:13" s="1422" customFormat="1" x14ac:dyDescent="0.25">
      <c r="A611" s="1401" t="s">
        <v>5108</v>
      </c>
      <c r="B611" s="1402" t="str">
        <f>_xlfn.XLOOKUP(A611,Jul_Inputs_Calc!P:P,Jul_Inputs_Calc!D:D)</f>
        <v>Lic Shared Ineligible Qualified Special Care Nursery</v>
      </c>
      <c r="C611" s="1402">
        <f>_xlfn.XLOOKUP(A611,Jul_Inputs_Calc!P:P,Jul_Inputs_Calc!F:F)</f>
        <v>90007610</v>
      </c>
      <c r="D611" s="1403">
        <f>Jul_Inputs_Calc!$H$3</f>
        <v>45474</v>
      </c>
      <c r="E611" s="1404">
        <f>_xlfn.XLOOKUP(A611,Jul_Inputs_Calc!P:P,Jul_Inputs_Calc!O:O)</f>
        <v>4066.55</v>
      </c>
      <c r="F611" s="1403">
        <f>Jul_Inputs_Calc!$H$4</f>
        <v>45838</v>
      </c>
      <c r="G611" s="1525" t="e">
        <f>MATCH(C611*1,[5]Master!$F:$F,0)</f>
        <v>#N/A</v>
      </c>
      <c r="H611"/>
      <c r="I611"/>
      <c r="J611"/>
      <c r="K611"/>
      <c r="L611"/>
      <c r="M611"/>
    </row>
    <row r="612" spans="1:13" s="1422" customFormat="1" x14ac:dyDescent="0.25">
      <c r="A612" s="1401" t="s">
        <v>5109</v>
      </c>
      <c r="B612" s="1402" t="str">
        <f>_xlfn.XLOOKUP(A612,Jul_Inputs_Calc!P:P,Jul_Inputs_Calc!D:D)</f>
        <v>Lic Shared Ineligible Qualified Special Care Nursery SD</v>
      </c>
      <c r="C612" s="1402">
        <f>_xlfn.XLOOKUP(A612,Jul_Inputs_Calc!P:P,Jul_Inputs_Calc!F:F)</f>
        <v>90006593</v>
      </c>
      <c r="D612" s="1403">
        <f>Jul_Inputs_Calc!$H$3</f>
        <v>45474</v>
      </c>
      <c r="E612" s="1404">
        <f>_xlfn.XLOOKUP(A612,Jul_Inputs_Calc!P:P,Jul_Inputs_Calc!O:O)</f>
        <v>3879.1000000000004</v>
      </c>
      <c r="F612" s="1403">
        <f>Jul_Inputs_Calc!$H$4</f>
        <v>45838</v>
      </c>
      <c r="G612" s="1525" t="e">
        <f>MATCH(C612*1,[5]Master!$F:$F,0)</f>
        <v>#N/A</v>
      </c>
      <c r="H612"/>
      <c r="I612"/>
      <c r="J612"/>
      <c r="K612"/>
      <c r="L612"/>
      <c r="M612"/>
    </row>
    <row r="613" spans="1:13" s="1422" customFormat="1" x14ac:dyDescent="0.25">
      <c r="A613" s="1401" t="s">
        <v>5110</v>
      </c>
      <c r="B613" s="1402" t="str">
        <f>_xlfn.XLOOKUP(A613,Jul_Inputs_Calc!P:P,Jul_Inputs_Calc!D:D)</f>
        <v>Lic Shared Ineligible Qualified</v>
      </c>
      <c r="C613" s="1402">
        <f>_xlfn.XLOOKUP(A613,Jul_Inputs_Calc!P:P,Jul_Inputs_Calc!F:F)</f>
        <v>90007611</v>
      </c>
      <c r="D613" s="1403">
        <f>Jul_Inputs_Calc!$H$3</f>
        <v>45474</v>
      </c>
      <c r="E613" s="1404">
        <f>_xlfn.XLOOKUP(A613,Jul_Inputs_Calc!P:P,Jul_Inputs_Calc!O:O)</f>
        <v>2510.5500000000002</v>
      </c>
      <c r="F613" s="1403">
        <f>Jul_Inputs_Calc!$H$4</f>
        <v>45838</v>
      </c>
      <c r="G613" s="1525" t="e">
        <f>MATCH(C613*1,[5]Master!$F:$F,0)</f>
        <v>#N/A</v>
      </c>
      <c r="H613"/>
      <c r="I613"/>
      <c r="J613"/>
      <c r="K613"/>
      <c r="L613"/>
      <c r="M613"/>
    </row>
    <row r="614" spans="1:13" s="1422" customFormat="1" x14ac:dyDescent="0.25">
      <c r="A614" s="1401" t="s">
        <v>5111</v>
      </c>
      <c r="B614" s="1402" t="str">
        <f>_xlfn.XLOOKUP(A614,Jul_Inputs_Calc!P:P,Jul_Inputs_Calc!D:D)</f>
        <v>Lic Shared Ineligible Qualified - SD</v>
      </c>
      <c r="C614" s="1402">
        <f>_xlfn.XLOOKUP(A614,Jul_Inputs_Calc!P:P,Jul_Inputs_Calc!F:F)</f>
        <v>90005830</v>
      </c>
      <c r="D614" s="1403">
        <f>Jul_Inputs_Calc!$H$3</f>
        <v>45474</v>
      </c>
      <c r="E614" s="1404">
        <f>_xlfn.XLOOKUP(A614,Jul_Inputs_Calc!P:P,Jul_Inputs_Calc!O:O)</f>
        <v>2121.5500000000002</v>
      </c>
      <c r="F614" s="1403">
        <f>Jul_Inputs_Calc!$H$4</f>
        <v>45838</v>
      </c>
      <c r="G614" s="1525" t="e">
        <f>MATCH(C614*1,[5]Master!$F:$F,0)</f>
        <v>#N/A</v>
      </c>
      <c r="H614"/>
      <c r="I614"/>
      <c r="J614"/>
      <c r="K614"/>
      <c r="L614"/>
      <c r="M614"/>
    </row>
    <row r="615" spans="1:13" s="1422" customFormat="1" x14ac:dyDescent="0.25">
      <c r="A615" s="1401" t="s">
        <v>5114</v>
      </c>
      <c r="B615" s="1402" t="str">
        <f>_xlfn.XLOOKUP(A615,Jul_Inputs_Calc!P:P,Jul_Inputs_Calc!D:D)</f>
        <v>Lic Shared Ineligible Long Stay</v>
      </c>
      <c r="C615" s="1402">
        <f>_xlfn.XLOOKUP(A615,Jul_Inputs_Calc!P:P,Jul_Inputs_Calc!F:F)</f>
        <v>90007612</v>
      </c>
      <c r="D615" s="1403">
        <f>Jul_Inputs_Calc!$H$3</f>
        <v>45474</v>
      </c>
      <c r="E615" s="1404">
        <f>_xlfn.XLOOKUP(A615,Jul_Inputs_Calc!P:P,Jul_Inputs_Calc!O:O)</f>
        <v>1247.1000000000001</v>
      </c>
      <c r="F615" s="1403">
        <f>Jul_Inputs_Calc!$H$4</f>
        <v>45838</v>
      </c>
      <c r="G615" s="1525" t="e">
        <f>MATCH(C615*1,[5]Master!$F:$F,0)</f>
        <v>#N/A</v>
      </c>
      <c r="H615"/>
      <c r="I615"/>
      <c r="J615"/>
      <c r="K615"/>
      <c r="L615"/>
      <c r="M615"/>
    </row>
    <row r="616" spans="1:13" s="1422" customFormat="1" x14ac:dyDescent="0.25">
      <c r="A616" s="1401" t="s">
        <v>5115</v>
      </c>
      <c r="B616" s="1402" t="str">
        <f>_xlfn.XLOOKUP(A616,Jul_Inputs_Calc!P:P,Jul_Inputs_Calc!D:D)</f>
        <v>Lic Shared Ineligible Long Stay - SD</v>
      </c>
      <c r="C616" s="1402">
        <f>_xlfn.XLOOKUP(A616,Jul_Inputs_Calc!P:P,Jul_Inputs_Calc!F:F)</f>
        <v>90006594</v>
      </c>
      <c r="D616" s="1403">
        <f>Jul_Inputs_Calc!$H$3</f>
        <v>45474</v>
      </c>
      <c r="E616" s="1404">
        <f>_xlfn.XLOOKUP(A616,Jul_Inputs_Calc!P:P,Jul_Inputs_Calc!O:O)</f>
        <v>1069.5</v>
      </c>
      <c r="F616" s="1403">
        <f>Jul_Inputs_Calc!$H$4</f>
        <v>45838</v>
      </c>
      <c r="G616" s="1525" t="e">
        <f>MATCH(C616*1,[5]Master!$F:$F,0)</f>
        <v>#N/A</v>
      </c>
      <c r="H616"/>
      <c r="I616"/>
      <c r="J616"/>
      <c r="K616"/>
      <c r="L616"/>
      <c r="M616"/>
    </row>
    <row r="617" spans="1:13" s="1422" customFormat="1" x14ac:dyDescent="0.25">
      <c r="A617" s="1401" t="s">
        <v>5116</v>
      </c>
      <c r="B617" s="1402" t="str">
        <f>_xlfn.XLOOKUP(A617,Jul_Inputs_Calc!P:P,Jul_Inputs_Calc!D:D)</f>
        <v>Lic Shared Motor Vehicle Other</v>
      </c>
      <c r="C617" s="1402">
        <f>_xlfn.XLOOKUP(A617,Jul_Inputs_Calc!P:P,Jul_Inputs_Calc!F:F)</f>
        <v>90005691</v>
      </c>
      <c r="D617" s="1403">
        <f>Jul_Inputs_Calc!$H$3</f>
        <v>45474</v>
      </c>
      <c r="E617" s="1404">
        <f>_xlfn.XLOOKUP(A617,Jul_Inputs_Calc!P:P,Jul_Inputs_Calc!O:O)</f>
        <v>2510.5500000000002</v>
      </c>
      <c r="F617" s="1403">
        <f>Jul_Inputs_Calc!$H$4</f>
        <v>45838</v>
      </c>
      <c r="G617" s="1525" t="e">
        <f>MATCH(C617*1,[5]Master!$F:$F,0)</f>
        <v>#N/A</v>
      </c>
      <c r="H617"/>
      <c r="I617"/>
      <c r="J617"/>
      <c r="K617"/>
      <c r="L617"/>
      <c r="M617"/>
    </row>
    <row r="618" spans="1:13" s="1422" customFormat="1" x14ac:dyDescent="0.25">
      <c r="A618" s="1401" t="s">
        <v>5117</v>
      </c>
      <c r="B618" s="1402" t="str">
        <f>_xlfn.XLOOKUP(A618,Jul_Inputs_Calc!P:P,Jul_Inputs_Calc!D:D)</f>
        <v>Lic Shared Motor Vehicle Other - SD</v>
      </c>
      <c r="C618" s="1402">
        <f>_xlfn.XLOOKUP(A618,Jul_Inputs_Calc!P:P,Jul_Inputs_Calc!F:F)</f>
        <v>90007424</v>
      </c>
      <c r="D618" s="1403">
        <f>Jul_Inputs_Calc!$H$3</f>
        <v>45474</v>
      </c>
      <c r="E618" s="1404">
        <f>_xlfn.XLOOKUP(A618,Jul_Inputs_Calc!P:P,Jul_Inputs_Calc!O:O)</f>
        <v>2121.5500000000002</v>
      </c>
      <c r="F618" s="1403">
        <f>Jul_Inputs_Calc!$H$4</f>
        <v>45838</v>
      </c>
      <c r="G618" s="1525" t="e">
        <f>MATCH(C618*1,[5]Master!$F:$F,0)</f>
        <v>#N/A</v>
      </c>
      <c r="H618"/>
      <c r="I618"/>
      <c r="J618"/>
      <c r="K618"/>
      <c r="L618"/>
      <c r="M618"/>
    </row>
    <row r="619" spans="1:13" s="1422" customFormat="1" x14ac:dyDescent="0.25">
      <c r="A619" s="1401" t="s">
        <v>5118</v>
      </c>
      <c r="B619" s="1402" t="str">
        <f>_xlfn.XLOOKUP(A619,Jul_Inputs_Calc!P:P,Jul_Inputs_Calc!D:D)</f>
        <v>Lic Shared Motor Vehicle Other Long Stay</v>
      </c>
      <c r="C619" s="1402">
        <f>_xlfn.XLOOKUP(A619,Jul_Inputs_Calc!P:P,Jul_Inputs_Calc!F:F)</f>
        <v>90006500</v>
      </c>
      <c r="D619" s="1403">
        <f>Jul_Inputs_Calc!$H$3</f>
        <v>45474</v>
      </c>
      <c r="E619" s="1404">
        <f>_xlfn.XLOOKUP(A619,Jul_Inputs_Calc!P:P,Jul_Inputs_Calc!O:O)</f>
        <v>1247.1000000000001</v>
      </c>
      <c r="F619" s="1403">
        <f>Jul_Inputs_Calc!$H$4</f>
        <v>45838</v>
      </c>
      <c r="G619" s="1525" t="e">
        <f>MATCH(C619*1,[5]Master!$F:$F,0)</f>
        <v>#N/A</v>
      </c>
      <c r="H619"/>
      <c r="I619"/>
      <c r="J619"/>
      <c r="K619"/>
      <c r="L619"/>
      <c r="M619"/>
    </row>
    <row r="620" spans="1:13" s="1422" customFormat="1" x14ac:dyDescent="0.25">
      <c r="A620" s="1401" t="s">
        <v>5119</v>
      </c>
      <c r="B620" s="1402" t="str">
        <f>_xlfn.XLOOKUP(A620,Jul_Inputs_Calc!P:P,Jul_Inputs_Calc!D:D)</f>
        <v>Lic Shared Motor Vehicle Other Long Stay - SD</v>
      </c>
      <c r="C620" s="1402">
        <f>_xlfn.XLOOKUP(A620,Jul_Inputs_Calc!P:P,Jul_Inputs_Calc!F:F)</f>
        <v>90007425</v>
      </c>
      <c r="D620" s="1403">
        <f>Jul_Inputs_Calc!$H$3</f>
        <v>45474</v>
      </c>
      <c r="E620" s="1404">
        <f>_xlfn.XLOOKUP(A620,Jul_Inputs_Calc!P:P,Jul_Inputs_Calc!O:O)</f>
        <v>1069.5</v>
      </c>
      <c r="F620" s="1403">
        <f>Jul_Inputs_Calc!$H$4</f>
        <v>45838</v>
      </c>
      <c r="G620" s="1525" t="e">
        <f>MATCH(C620*1,[5]Master!$F:$F,0)</f>
        <v>#N/A</v>
      </c>
      <c r="H620"/>
      <c r="I620"/>
      <c r="J620"/>
      <c r="K620"/>
      <c r="L620"/>
      <c r="M620"/>
    </row>
    <row r="621" spans="1:13" s="1422" customFormat="1" x14ac:dyDescent="0.25">
      <c r="A621" s="1401" t="s">
        <v>5120</v>
      </c>
      <c r="B621" s="1402" t="str">
        <f>_xlfn.XLOOKUP(A621,Jul_Inputs_Calc!P:P,Jul_Inputs_Calc!D:D)</f>
        <v>Lic Shared Motor Vehicle Other Burns</v>
      </c>
      <c r="C621" s="1402">
        <f>_xlfn.XLOOKUP(A621,Jul_Inputs_Calc!P:P,Jul_Inputs_Calc!F:F)</f>
        <v>90006038</v>
      </c>
      <c r="D621" s="1403">
        <f>Jul_Inputs_Calc!$H$3</f>
        <v>45474</v>
      </c>
      <c r="E621" s="1404">
        <f>_xlfn.XLOOKUP(A621,Jul_Inputs_Calc!P:P,Jul_Inputs_Calc!O:O)</f>
        <v>4339.55</v>
      </c>
      <c r="F621" s="1403">
        <f>Jul_Inputs_Calc!$H$4</f>
        <v>45838</v>
      </c>
      <c r="G621" s="1525" t="e">
        <f>MATCH(C621*1,[5]Master!$F:$F,0)</f>
        <v>#N/A</v>
      </c>
      <c r="H621"/>
      <c r="I621"/>
      <c r="J621"/>
      <c r="K621"/>
      <c r="L621"/>
      <c r="M621"/>
    </row>
    <row r="622" spans="1:13" s="1422" customFormat="1" x14ac:dyDescent="0.25">
      <c r="A622" s="1401" t="s">
        <v>5121</v>
      </c>
      <c r="B622" s="1402" t="str">
        <f>_xlfn.XLOOKUP(A622,Jul_Inputs_Calc!P:P,Jul_Inputs_Calc!D:D)</f>
        <v>Lic Shared Motor Vehicle Other Burns SD</v>
      </c>
      <c r="C622" s="1402">
        <f>_xlfn.XLOOKUP(A622,Jul_Inputs_Calc!P:P,Jul_Inputs_Calc!F:F)</f>
        <v>90007426</v>
      </c>
      <c r="D622" s="1403">
        <f>Jul_Inputs_Calc!$H$3</f>
        <v>45474</v>
      </c>
      <c r="E622" s="1404">
        <f>_xlfn.XLOOKUP(A622,Jul_Inputs_Calc!P:P,Jul_Inputs_Calc!O:O)</f>
        <v>3985.9</v>
      </c>
      <c r="F622" s="1403">
        <f>Jul_Inputs_Calc!$H$4</f>
        <v>45838</v>
      </c>
      <c r="G622" s="1525" t="e">
        <f>MATCH(C622*1,[5]Master!$F:$F,0)</f>
        <v>#N/A</v>
      </c>
      <c r="H622"/>
      <c r="I622"/>
      <c r="J622"/>
      <c r="K622"/>
      <c r="L622"/>
      <c r="M622"/>
    </row>
    <row r="623" spans="1:13" s="1422" customFormat="1" x14ac:dyDescent="0.25">
      <c r="A623" s="1401" t="s">
        <v>5122</v>
      </c>
      <c r="B623" s="1402" t="str">
        <f>_xlfn.XLOOKUP(A623,Jul_Inputs_Calc!P:P,Jul_Inputs_Calc!D:D)</f>
        <v>Lic Shared Motor Vehicle Other Coronary Care</v>
      </c>
      <c r="C623" s="1402">
        <f>_xlfn.XLOOKUP(A623,Jul_Inputs_Calc!P:P,Jul_Inputs_Calc!F:F)</f>
        <v>90006501</v>
      </c>
      <c r="D623" s="1403">
        <f>Jul_Inputs_Calc!$H$3</f>
        <v>45474</v>
      </c>
      <c r="E623" s="1404">
        <f>_xlfn.XLOOKUP(A623,Jul_Inputs_Calc!P:P,Jul_Inputs_Calc!O:O)</f>
        <v>4228.6000000000004</v>
      </c>
      <c r="F623" s="1403">
        <f>Jul_Inputs_Calc!$H$4</f>
        <v>45838</v>
      </c>
      <c r="G623" s="1525" t="e">
        <f>MATCH(C623*1,[5]Master!$F:$F,0)</f>
        <v>#N/A</v>
      </c>
      <c r="H623"/>
      <c r="I623"/>
      <c r="J623"/>
      <c r="K623"/>
      <c r="L623"/>
      <c r="M623"/>
    </row>
    <row r="624" spans="1:13" s="1422" customFormat="1" x14ac:dyDescent="0.25">
      <c r="A624" s="1401" t="s">
        <v>5123</v>
      </c>
      <c r="B624" s="1402" t="str">
        <f>_xlfn.XLOOKUP(A624,Jul_Inputs_Calc!P:P,Jul_Inputs_Calc!D:D)</f>
        <v>Lic Shared Motor Vehicle Other Coronary Care SD</v>
      </c>
      <c r="C624" s="1402">
        <f>_xlfn.XLOOKUP(A624,Jul_Inputs_Calc!P:P,Jul_Inputs_Calc!F:F)</f>
        <v>90007427</v>
      </c>
      <c r="D624" s="1403">
        <f>Jul_Inputs_Calc!$H$3</f>
        <v>45474</v>
      </c>
      <c r="E624" s="1404">
        <f>_xlfn.XLOOKUP(A624,Jul_Inputs_Calc!P:P,Jul_Inputs_Calc!O:O)</f>
        <v>3985.9</v>
      </c>
      <c r="F624" s="1403">
        <f>Jul_Inputs_Calc!$H$4</f>
        <v>45838</v>
      </c>
      <c r="G624" s="1525" t="e">
        <f>MATCH(C624*1,[5]Master!$F:$F,0)</f>
        <v>#N/A</v>
      </c>
      <c r="H624"/>
      <c r="I624"/>
      <c r="J624"/>
      <c r="K624"/>
      <c r="L624"/>
      <c r="M624"/>
    </row>
    <row r="625" spans="1:13" s="1422" customFormat="1" x14ac:dyDescent="0.25">
      <c r="A625" s="1401" t="s">
        <v>5124</v>
      </c>
      <c r="B625" s="1402" t="str">
        <f>_xlfn.XLOOKUP(A625,Jul_Inputs_Calc!P:P,Jul_Inputs_Calc!D:D)</f>
        <v>Lic Shared Motor Vehicle Other Hospital in the Home</v>
      </c>
      <c r="C625" s="1402">
        <f>_xlfn.XLOOKUP(A625,Jul_Inputs_Calc!P:P,Jul_Inputs_Calc!F:F)</f>
        <v>90005807</v>
      </c>
      <c r="D625" s="1403">
        <f>Jul_Inputs_Calc!$H$3</f>
        <v>45474</v>
      </c>
      <c r="E625" s="1404">
        <f>_xlfn.XLOOKUP(A625,Jul_Inputs_Calc!P:P,Jul_Inputs_Calc!O:O)</f>
        <v>2133.75</v>
      </c>
      <c r="F625" s="1403">
        <f>Jul_Inputs_Calc!$H$4</f>
        <v>45838</v>
      </c>
      <c r="G625" s="1525" t="e">
        <f>MATCH(C625*1,[5]Master!$F:$F,0)</f>
        <v>#N/A</v>
      </c>
      <c r="H625"/>
      <c r="I625"/>
      <c r="J625"/>
      <c r="K625"/>
      <c r="L625"/>
      <c r="M625"/>
    </row>
    <row r="626" spans="1:13" s="1422" customFormat="1" x14ac:dyDescent="0.25">
      <c r="A626" s="1401" t="s">
        <v>5125</v>
      </c>
      <c r="B626" s="1402" t="str">
        <f>_xlfn.XLOOKUP(A626,Jul_Inputs_Calc!P:P,Jul_Inputs_Calc!D:D)</f>
        <v>Lic Shared Motor Vehicle Other Hospital in the Home SD</v>
      </c>
      <c r="C626" s="1402">
        <f>_xlfn.XLOOKUP(A626,Jul_Inputs_Calc!P:P,Jul_Inputs_Calc!F:F)</f>
        <v>90007428</v>
      </c>
      <c r="D626" s="1403">
        <f>Jul_Inputs_Calc!$H$3</f>
        <v>45474</v>
      </c>
      <c r="E626" s="1404">
        <f>_xlfn.XLOOKUP(A626,Jul_Inputs_Calc!P:P,Jul_Inputs_Calc!O:O)</f>
        <v>2133.75</v>
      </c>
      <c r="F626" s="1403">
        <f>Jul_Inputs_Calc!$H$4</f>
        <v>45838</v>
      </c>
      <c r="G626" s="1525" t="e">
        <f>MATCH(C626*1,[5]Master!$F:$F,0)</f>
        <v>#N/A</v>
      </c>
      <c r="H626"/>
      <c r="I626"/>
      <c r="J626"/>
      <c r="K626"/>
      <c r="L626"/>
      <c r="M626"/>
    </row>
    <row r="627" spans="1:13" s="1422" customFormat="1" x14ac:dyDescent="0.25">
      <c r="A627" s="1401" t="s">
        <v>5126</v>
      </c>
      <c r="B627" s="1402" t="str">
        <f>_xlfn.XLOOKUP(A627,Jul_Inputs_Calc!P:P,Jul_Inputs_Calc!D:D)</f>
        <v>Lic Shared Motor Vehicle Other Intensive Care</v>
      </c>
      <c r="C627" s="1402">
        <f>_xlfn.XLOOKUP(A627,Jul_Inputs_Calc!P:P,Jul_Inputs_Calc!F:F)</f>
        <v>90006502</v>
      </c>
      <c r="D627" s="1403">
        <f>Jul_Inputs_Calc!$H$3</f>
        <v>45474</v>
      </c>
      <c r="E627" s="1404">
        <f>_xlfn.XLOOKUP(A627,Jul_Inputs_Calc!P:P,Jul_Inputs_Calc!O:O)</f>
        <v>6321.1</v>
      </c>
      <c r="F627" s="1403">
        <f>Jul_Inputs_Calc!$H$4</f>
        <v>45838</v>
      </c>
      <c r="G627" s="1525" t="e">
        <f>MATCH(C627*1,[5]Master!$F:$F,0)</f>
        <v>#N/A</v>
      </c>
      <c r="H627"/>
      <c r="I627"/>
      <c r="J627"/>
      <c r="K627"/>
      <c r="L627"/>
      <c r="M627"/>
    </row>
    <row r="628" spans="1:13" s="1422" customFormat="1" x14ac:dyDescent="0.25">
      <c r="A628" s="1401" t="s">
        <v>5127</v>
      </c>
      <c r="B628" s="1402" t="str">
        <f>_xlfn.XLOOKUP(A628,Jul_Inputs_Calc!P:P,Jul_Inputs_Calc!D:D)</f>
        <v>Lic Shared Motor Vehicle Other Intensive Care - SD</v>
      </c>
      <c r="C628" s="1402">
        <f>_xlfn.XLOOKUP(A628,Jul_Inputs_Calc!P:P,Jul_Inputs_Calc!F:F)</f>
        <v>90007429</v>
      </c>
      <c r="D628" s="1403">
        <f>Jul_Inputs_Calc!$H$3</f>
        <v>45474</v>
      </c>
      <c r="E628" s="1404">
        <f>_xlfn.XLOOKUP(A628,Jul_Inputs_Calc!P:P,Jul_Inputs_Calc!O:O)</f>
        <v>5885.75</v>
      </c>
      <c r="F628" s="1403">
        <f>Jul_Inputs_Calc!$H$4</f>
        <v>45838</v>
      </c>
      <c r="G628" s="1525" t="e">
        <f>MATCH(C628*1,[5]Master!$F:$F,0)</f>
        <v>#N/A</v>
      </c>
      <c r="H628"/>
      <c r="I628"/>
      <c r="J628"/>
      <c r="K628"/>
      <c r="L628"/>
      <c r="M628"/>
    </row>
    <row r="629" spans="1:13" s="1422" customFormat="1" x14ac:dyDescent="0.25">
      <c r="A629" s="1401" t="s">
        <v>5128</v>
      </c>
      <c r="B629" s="1402" t="str">
        <f>_xlfn.XLOOKUP(A629,Jul_Inputs_Calc!P:P,Jul_Inputs_Calc!D:D)</f>
        <v>Lic Shared Motor Vehicle Other Renal Dialysis</v>
      </c>
      <c r="C629" s="1402">
        <f>_xlfn.XLOOKUP(A629,Jul_Inputs_Calc!P:P,Jul_Inputs_Calc!F:F)</f>
        <v>90006039</v>
      </c>
      <c r="D629" s="1403">
        <f>Jul_Inputs_Calc!$H$3</f>
        <v>45474</v>
      </c>
      <c r="E629" s="1404">
        <f>_xlfn.XLOOKUP(A629,Jul_Inputs_Calc!P:P,Jul_Inputs_Calc!O:O)</f>
        <v>1179.8</v>
      </c>
      <c r="F629" s="1403">
        <f>Jul_Inputs_Calc!$H$4</f>
        <v>45838</v>
      </c>
      <c r="G629" s="1525" t="e">
        <f>MATCH(C629*1,[5]Master!$F:$F,0)</f>
        <v>#N/A</v>
      </c>
      <c r="H629"/>
      <c r="I629"/>
      <c r="J629"/>
      <c r="K629"/>
      <c r="L629"/>
      <c r="M629"/>
    </row>
    <row r="630" spans="1:13" s="1422" customFormat="1" x14ac:dyDescent="0.25">
      <c r="A630" s="1401" t="s">
        <v>5129</v>
      </c>
      <c r="B630" s="1402" t="str">
        <f>_xlfn.XLOOKUP(A630,Jul_Inputs_Calc!P:P,Jul_Inputs_Calc!D:D)</f>
        <v>Lic Shared Motor Vehicle Other Renal Dialysis SD</v>
      </c>
      <c r="C630" s="1402">
        <f>_xlfn.XLOOKUP(A630,Jul_Inputs_Calc!P:P,Jul_Inputs_Calc!F:F)</f>
        <v>90007430</v>
      </c>
      <c r="D630" s="1403">
        <f>Jul_Inputs_Calc!$H$3</f>
        <v>45474</v>
      </c>
      <c r="E630" s="1404">
        <f>_xlfn.XLOOKUP(A630,Jul_Inputs_Calc!P:P,Jul_Inputs_Calc!O:O)</f>
        <v>1179.8</v>
      </c>
      <c r="F630" s="1403">
        <f>Jul_Inputs_Calc!$H$4</f>
        <v>45838</v>
      </c>
      <c r="G630" s="1525" t="e">
        <f>MATCH(C630*1,[5]Master!$F:$F,0)</f>
        <v>#N/A</v>
      </c>
      <c r="H630"/>
      <c r="I630"/>
      <c r="J630"/>
      <c r="K630"/>
      <c r="L630"/>
      <c r="M630"/>
    </row>
    <row r="631" spans="1:13" s="1422" customFormat="1" x14ac:dyDescent="0.25">
      <c r="A631" s="1401" t="s">
        <v>5130</v>
      </c>
      <c r="B631" s="1402" t="str">
        <f>_xlfn.XLOOKUP(A631,Jul_Inputs_Calc!P:P,Jul_Inputs_Calc!D:D)</f>
        <v>Lic Shared Motor Vehicle Other Rehabilitation</v>
      </c>
      <c r="C631" s="1402">
        <f>_xlfn.XLOOKUP(A631,Jul_Inputs_Calc!P:P,Jul_Inputs_Calc!F:F)</f>
        <v>90006503</v>
      </c>
      <c r="D631" s="1403">
        <f>Jul_Inputs_Calc!$H$3</f>
        <v>45474</v>
      </c>
      <c r="E631" s="1404">
        <f>_xlfn.XLOOKUP(A631,Jul_Inputs_Calc!P:P,Jul_Inputs_Calc!O:O)</f>
        <v>1319.15</v>
      </c>
      <c r="F631" s="1403">
        <f>Jul_Inputs_Calc!$H$4</f>
        <v>45838</v>
      </c>
      <c r="G631" s="1525" t="e">
        <f>MATCH(C631*1,[5]Master!$F:$F,0)</f>
        <v>#N/A</v>
      </c>
      <c r="H631"/>
      <c r="I631"/>
      <c r="J631"/>
      <c r="K631"/>
      <c r="L631"/>
      <c r="M631"/>
    </row>
    <row r="632" spans="1:13" s="1422" customFormat="1" x14ac:dyDescent="0.25">
      <c r="A632" s="1401" t="s">
        <v>5131</v>
      </c>
      <c r="B632" s="1402" t="str">
        <f>_xlfn.XLOOKUP(A632,Jul_Inputs_Calc!P:P,Jul_Inputs_Calc!D:D)</f>
        <v>Lic Shared Motor Vehicle Other Rehabilitation - SD</v>
      </c>
      <c r="C632" s="1402">
        <f>_xlfn.XLOOKUP(A632,Jul_Inputs_Calc!P:P,Jul_Inputs_Calc!F:F)</f>
        <v>90007431</v>
      </c>
      <c r="D632" s="1403">
        <f>Jul_Inputs_Calc!$H$3</f>
        <v>45474</v>
      </c>
      <c r="E632" s="1404">
        <f>_xlfn.XLOOKUP(A632,Jul_Inputs_Calc!P:P,Jul_Inputs_Calc!O:O)</f>
        <v>1143.8500000000001</v>
      </c>
      <c r="F632" s="1403">
        <f>Jul_Inputs_Calc!$H$4</f>
        <v>45838</v>
      </c>
      <c r="G632" s="1525" t="e">
        <f>MATCH(C632*1,[5]Master!$F:$F,0)</f>
        <v>#N/A</v>
      </c>
      <c r="H632"/>
      <c r="I632"/>
      <c r="J632"/>
      <c r="K632"/>
      <c r="L632"/>
      <c r="M632"/>
    </row>
    <row r="633" spans="1:13" s="1422" customFormat="1" x14ac:dyDescent="0.25">
      <c r="A633" s="1401" t="s">
        <v>5132</v>
      </c>
      <c r="B633" s="1402" t="str">
        <f>_xlfn.XLOOKUP(A633,Jul_Inputs_Calc!P:P,Jul_Inputs_Calc!D:D)</f>
        <v>Lic Shared Motor Vehicle Other Special Care Nursery</v>
      </c>
      <c r="C633" s="1402">
        <f>_xlfn.XLOOKUP(A633,Jul_Inputs_Calc!P:P,Jul_Inputs_Calc!F:F)</f>
        <v>90005590</v>
      </c>
      <c r="D633" s="1403">
        <f>Jul_Inputs_Calc!$H$3</f>
        <v>45474</v>
      </c>
      <c r="E633" s="1404">
        <f>_xlfn.XLOOKUP(A633,Jul_Inputs_Calc!P:P,Jul_Inputs_Calc!O:O)</f>
        <v>4066.55</v>
      </c>
      <c r="F633" s="1403">
        <f>Jul_Inputs_Calc!$H$4</f>
        <v>45838</v>
      </c>
      <c r="G633" s="1525" t="e">
        <f>MATCH(C633*1,[5]Master!$F:$F,0)</f>
        <v>#N/A</v>
      </c>
      <c r="H633"/>
      <c r="I633"/>
      <c r="J633"/>
      <c r="K633"/>
      <c r="L633"/>
      <c r="M633"/>
    </row>
    <row r="634" spans="1:13" s="1422" customFormat="1" x14ac:dyDescent="0.25">
      <c r="A634" s="1401" t="s">
        <v>5133</v>
      </c>
      <c r="B634" s="1402" t="str">
        <f>_xlfn.XLOOKUP(A634,Jul_Inputs_Calc!P:P,Jul_Inputs_Calc!D:D)</f>
        <v>Lic Shared Motor Vehicle Other Special Care Nursery SD</v>
      </c>
      <c r="C634" s="1402">
        <f>_xlfn.XLOOKUP(A634,Jul_Inputs_Calc!P:P,Jul_Inputs_Calc!F:F)</f>
        <v>90007648</v>
      </c>
      <c r="D634" s="1403">
        <f>Jul_Inputs_Calc!$H$3</f>
        <v>45474</v>
      </c>
      <c r="E634" s="1404">
        <f>_xlfn.XLOOKUP(A634,Jul_Inputs_Calc!P:P,Jul_Inputs_Calc!O:O)</f>
        <v>3879.1000000000004</v>
      </c>
      <c r="F634" s="1403">
        <f>Jul_Inputs_Calc!$H$4</f>
        <v>45838</v>
      </c>
      <c r="G634" s="1525" t="e">
        <f>MATCH(C634*1,[5]Master!$F:$F,0)</f>
        <v>#N/A</v>
      </c>
      <c r="H634"/>
      <c r="I634"/>
      <c r="J634"/>
      <c r="K634"/>
      <c r="L634"/>
      <c r="M634"/>
    </row>
    <row r="635" spans="1:13" s="1422" customFormat="1" x14ac:dyDescent="0.25">
      <c r="A635" s="1401" t="s">
        <v>5134</v>
      </c>
      <c r="B635" s="1402" t="str">
        <f>_xlfn.XLOOKUP(A635,Jul_Inputs_Calc!P:P,Jul_Inputs_Calc!D:D)</f>
        <v>Lic Shared Motor Vehicle Other Qualified Special Care Nursery</v>
      </c>
      <c r="C635" s="1402">
        <f>_xlfn.XLOOKUP(A635,Jul_Inputs_Calc!P:P,Jul_Inputs_Calc!F:F)</f>
        <v>90007432</v>
      </c>
      <c r="D635" s="1403">
        <f>Jul_Inputs_Calc!$H$3</f>
        <v>45474</v>
      </c>
      <c r="E635" s="1404">
        <f>_xlfn.XLOOKUP(A635,Jul_Inputs_Calc!P:P,Jul_Inputs_Calc!O:O)</f>
        <v>4066.55</v>
      </c>
      <c r="F635" s="1403">
        <f>Jul_Inputs_Calc!$H$4</f>
        <v>45838</v>
      </c>
      <c r="G635" s="1525" t="e">
        <f>MATCH(C635*1,[5]Master!$F:$F,0)</f>
        <v>#N/A</v>
      </c>
      <c r="H635"/>
      <c r="I635"/>
      <c r="J635"/>
      <c r="K635"/>
      <c r="L635"/>
      <c r="M635"/>
    </row>
    <row r="636" spans="1:13" s="1422" customFormat="1" x14ac:dyDescent="0.25">
      <c r="A636" s="1401" t="s">
        <v>5135</v>
      </c>
      <c r="B636" s="1402" t="str">
        <f>_xlfn.XLOOKUP(A636,Jul_Inputs_Calc!P:P,Jul_Inputs_Calc!D:D)</f>
        <v>Lic Shared Motor Vehicle Other Qualified Special Care Nursery SD</v>
      </c>
      <c r="C636" s="1402">
        <f>_xlfn.XLOOKUP(A636,Jul_Inputs_Calc!P:P,Jul_Inputs_Calc!F:F)</f>
        <v>90006504</v>
      </c>
      <c r="D636" s="1403">
        <f>Jul_Inputs_Calc!$H$3</f>
        <v>45474</v>
      </c>
      <c r="E636" s="1404">
        <f>_xlfn.XLOOKUP(A636,Jul_Inputs_Calc!P:P,Jul_Inputs_Calc!O:O)</f>
        <v>3879.1000000000004</v>
      </c>
      <c r="F636" s="1403">
        <f>Jul_Inputs_Calc!$H$4</f>
        <v>45838</v>
      </c>
      <c r="G636" s="1525" t="e">
        <f>MATCH(C636*1,[5]Master!$F:$F,0)</f>
        <v>#N/A</v>
      </c>
      <c r="H636"/>
      <c r="I636"/>
      <c r="J636"/>
      <c r="K636"/>
      <c r="L636"/>
      <c r="M636"/>
    </row>
    <row r="637" spans="1:13" s="1422" customFormat="1" x14ac:dyDescent="0.25">
      <c r="A637" s="1401" t="s">
        <v>5136</v>
      </c>
      <c r="B637" s="1402" t="str">
        <f>_xlfn.XLOOKUP(A637,Jul_Inputs_Calc!P:P,Jul_Inputs_Calc!D:D)</f>
        <v>Lic Shared Third Party</v>
      </c>
      <c r="C637" s="1402">
        <f>_xlfn.XLOOKUP(A637,Jul_Inputs_Calc!P:P,Jul_Inputs_Calc!F:F)</f>
        <v>90007433</v>
      </c>
      <c r="D637" s="1403">
        <f>Jul_Inputs_Calc!$H$3</f>
        <v>45474</v>
      </c>
      <c r="E637" s="1404">
        <f>_xlfn.XLOOKUP(A637,Jul_Inputs_Calc!P:P,Jul_Inputs_Calc!O:O)</f>
        <v>2510.5500000000002</v>
      </c>
      <c r="F637" s="1403">
        <f>Jul_Inputs_Calc!$H$4</f>
        <v>45838</v>
      </c>
      <c r="G637" s="1525" t="e">
        <f>MATCH(C637*1,[5]Master!$F:$F,0)</f>
        <v>#N/A</v>
      </c>
      <c r="H637"/>
      <c r="I637"/>
      <c r="J637"/>
      <c r="K637"/>
      <c r="L637"/>
      <c r="M637"/>
    </row>
    <row r="638" spans="1:13" s="1422" customFormat="1" x14ac:dyDescent="0.25">
      <c r="A638" s="1401" t="s">
        <v>5137</v>
      </c>
      <c r="B638" s="1402" t="str">
        <f>_xlfn.XLOOKUP(A638,Jul_Inputs_Calc!P:P,Jul_Inputs_Calc!D:D)</f>
        <v>Lic Shared Third Party - SD</v>
      </c>
      <c r="C638" s="1402">
        <f>_xlfn.XLOOKUP(A638,Jul_Inputs_Calc!P:P,Jul_Inputs_Calc!F:F)</f>
        <v>90006040</v>
      </c>
      <c r="D638" s="1403">
        <f>Jul_Inputs_Calc!$H$3</f>
        <v>45474</v>
      </c>
      <c r="E638" s="1404">
        <f>_xlfn.XLOOKUP(A638,Jul_Inputs_Calc!P:P,Jul_Inputs_Calc!O:O)</f>
        <v>2121.5500000000002</v>
      </c>
      <c r="F638" s="1403">
        <f>Jul_Inputs_Calc!$H$4</f>
        <v>45838</v>
      </c>
      <c r="G638" s="1525" t="e">
        <f>MATCH(C638*1,[5]Master!$F:$F,0)</f>
        <v>#N/A</v>
      </c>
      <c r="H638"/>
      <c r="I638"/>
      <c r="J638"/>
      <c r="K638"/>
      <c r="L638"/>
      <c r="M638"/>
    </row>
    <row r="639" spans="1:13" s="1422" customFormat="1" x14ac:dyDescent="0.25">
      <c r="A639" s="1401" t="s">
        <v>5138</v>
      </c>
      <c r="B639" s="1402" t="str">
        <f>_xlfn.XLOOKUP(A639,Jul_Inputs_Calc!P:P,Jul_Inputs_Calc!D:D)</f>
        <v>Lic Shared Third Party (Settled)</v>
      </c>
      <c r="C639" s="1402">
        <f>_xlfn.XLOOKUP(A639,Jul_Inputs_Calc!P:P,Jul_Inputs_Calc!F:F)</f>
        <v>90007434</v>
      </c>
      <c r="D639" s="1403">
        <f>Jul_Inputs_Calc!$H$3</f>
        <v>45474</v>
      </c>
      <c r="E639" s="1404">
        <f>_xlfn.XLOOKUP(A639,Jul_Inputs_Calc!P:P,Jul_Inputs_Calc!O:O)</f>
        <v>2510.5500000000002</v>
      </c>
      <c r="F639" s="1403">
        <f>Jul_Inputs_Calc!$H$4</f>
        <v>45838</v>
      </c>
      <c r="G639" s="1525" t="e">
        <f>MATCH(C639*1,[5]Master!$F:$F,0)</f>
        <v>#N/A</v>
      </c>
      <c r="H639"/>
      <c r="I639"/>
      <c r="J639"/>
      <c r="K639"/>
      <c r="L639"/>
      <c r="M639"/>
    </row>
    <row r="640" spans="1:13" s="1422" customFormat="1" x14ac:dyDescent="0.25">
      <c r="A640" s="1401" t="s">
        <v>5139</v>
      </c>
      <c r="B640" s="1402" t="str">
        <f>_xlfn.XLOOKUP(A640,Jul_Inputs_Calc!P:P,Jul_Inputs_Calc!D:D)</f>
        <v>Lic Shared Third Party Long Stay</v>
      </c>
      <c r="C640" s="1402">
        <f>_xlfn.XLOOKUP(A640,Jul_Inputs_Calc!P:P,Jul_Inputs_Calc!F:F)</f>
        <v>90006505</v>
      </c>
      <c r="D640" s="1403">
        <f>Jul_Inputs_Calc!$H$3</f>
        <v>45474</v>
      </c>
      <c r="E640" s="1404">
        <f>_xlfn.XLOOKUP(A640,Jul_Inputs_Calc!P:P,Jul_Inputs_Calc!O:O)</f>
        <v>1247.1000000000001</v>
      </c>
      <c r="F640" s="1403">
        <f>Jul_Inputs_Calc!$H$4</f>
        <v>45838</v>
      </c>
      <c r="G640" s="1525" t="e">
        <f>MATCH(C640*1,[5]Master!$F:$F,0)</f>
        <v>#N/A</v>
      </c>
      <c r="H640"/>
      <c r="I640"/>
      <c r="J640"/>
      <c r="K640"/>
      <c r="L640"/>
      <c r="M640"/>
    </row>
    <row r="641" spans="1:13" s="1422" customFormat="1" x14ac:dyDescent="0.25">
      <c r="A641" s="1401" t="s">
        <v>5140</v>
      </c>
      <c r="B641" s="1402" t="str">
        <f>_xlfn.XLOOKUP(A641,Jul_Inputs_Calc!P:P,Jul_Inputs_Calc!D:D)</f>
        <v>Lic Shared Third Party Long Stay - SD</v>
      </c>
      <c r="C641" s="1402">
        <f>_xlfn.XLOOKUP(A641,Jul_Inputs_Calc!P:P,Jul_Inputs_Calc!F:F)</f>
        <v>90007435</v>
      </c>
      <c r="D641" s="1403">
        <f>Jul_Inputs_Calc!$H$3</f>
        <v>45474</v>
      </c>
      <c r="E641" s="1404">
        <f>_xlfn.XLOOKUP(A641,Jul_Inputs_Calc!P:P,Jul_Inputs_Calc!O:O)</f>
        <v>1069.5</v>
      </c>
      <c r="F641" s="1403">
        <f>Jul_Inputs_Calc!$H$4</f>
        <v>45838</v>
      </c>
      <c r="G641" s="1525" t="e">
        <f>MATCH(C641*1,[5]Master!$F:$F,0)</f>
        <v>#N/A</v>
      </c>
      <c r="H641"/>
      <c r="I641"/>
      <c r="J641"/>
      <c r="K641"/>
      <c r="L641"/>
      <c r="M641"/>
    </row>
    <row r="642" spans="1:13" s="1422" customFormat="1" x14ac:dyDescent="0.25">
      <c r="A642" s="1401" t="s">
        <v>5141</v>
      </c>
      <c r="B642" s="1402" t="str">
        <f>_xlfn.XLOOKUP(A642,Jul_Inputs_Calc!P:P,Jul_Inputs_Calc!D:D)</f>
        <v>Lic Shared Third Party Burns</v>
      </c>
      <c r="C642" s="1402">
        <f>_xlfn.XLOOKUP(A642,Jul_Inputs_Calc!P:P,Jul_Inputs_Calc!F:F)</f>
        <v>90005808</v>
      </c>
      <c r="D642" s="1403">
        <f>Jul_Inputs_Calc!$H$3</f>
        <v>45474</v>
      </c>
      <c r="E642" s="1404">
        <f>_xlfn.XLOOKUP(A642,Jul_Inputs_Calc!P:P,Jul_Inputs_Calc!O:O)</f>
        <v>4339.55</v>
      </c>
      <c r="F642" s="1403">
        <f>Jul_Inputs_Calc!$H$4</f>
        <v>45838</v>
      </c>
      <c r="G642" s="1525" t="e">
        <f>MATCH(C642*1,[5]Master!$F:$F,0)</f>
        <v>#N/A</v>
      </c>
      <c r="H642"/>
      <c r="I642"/>
      <c r="J642"/>
      <c r="K642"/>
      <c r="L642"/>
      <c r="M642"/>
    </row>
    <row r="643" spans="1:13" s="1422" customFormat="1" x14ac:dyDescent="0.25">
      <c r="A643" s="1401" t="s">
        <v>5142</v>
      </c>
      <c r="B643" s="1402" t="str">
        <f>_xlfn.XLOOKUP(A643,Jul_Inputs_Calc!P:P,Jul_Inputs_Calc!D:D)</f>
        <v>Lic Shared Third Party Burns - SD</v>
      </c>
      <c r="C643" s="1402">
        <f>_xlfn.XLOOKUP(A643,Jul_Inputs_Calc!P:P,Jul_Inputs_Calc!F:F)</f>
        <v>90007436</v>
      </c>
      <c r="D643" s="1403">
        <f>Jul_Inputs_Calc!$H$3</f>
        <v>45474</v>
      </c>
      <c r="E643" s="1404">
        <f>_xlfn.XLOOKUP(A643,Jul_Inputs_Calc!P:P,Jul_Inputs_Calc!O:O)</f>
        <v>3985.9</v>
      </c>
      <c r="F643" s="1403">
        <f>Jul_Inputs_Calc!$H$4</f>
        <v>45838</v>
      </c>
      <c r="G643" s="1525" t="e">
        <f>MATCH(C643*1,[5]Master!$F:$F,0)</f>
        <v>#N/A</v>
      </c>
      <c r="H643"/>
      <c r="I643"/>
      <c r="J643"/>
      <c r="K643"/>
      <c r="L643"/>
      <c r="M643"/>
    </row>
    <row r="644" spans="1:13" s="1422" customFormat="1" x14ac:dyDescent="0.25">
      <c r="A644" s="1401" t="s">
        <v>5143</v>
      </c>
      <c r="B644" s="1402" t="str">
        <f>_xlfn.XLOOKUP(A644,Jul_Inputs_Calc!P:P,Jul_Inputs_Calc!D:D)</f>
        <v>Lic Shared Third Party Coronary Care Unit</v>
      </c>
      <c r="C644" s="1402">
        <f>_xlfn.XLOOKUP(A644,Jul_Inputs_Calc!P:P,Jul_Inputs_Calc!F:F)</f>
        <v>90006506</v>
      </c>
      <c r="D644" s="1403">
        <f>Jul_Inputs_Calc!$H$3</f>
        <v>45474</v>
      </c>
      <c r="E644" s="1404">
        <f>_xlfn.XLOOKUP(A644,Jul_Inputs_Calc!P:P,Jul_Inputs_Calc!O:O)</f>
        <v>4228.6000000000004</v>
      </c>
      <c r="F644" s="1403">
        <f>Jul_Inputs_Calc!$H$4</f>
        <v>45838</v>
      </c>
      <c r="G644" s="1525" t="e">
        <f>MATCH(C644*1,[5]Master!$F:$F,0)</f>
        <v>#N/A</v>
      </c>
      <c r="H644"/>
      <c r="I644"/>
      <c r="J644"/>
      <c r="K644"/>
      <c r="L644"/>
      <c r="M644"/>
    </row>
    <row r="645" spans="1:13" s="1422" customFormat="1" x14ac:dyDescent="0.25">
      <c r="A645" s="1401" t="s">
        <v>5144</v>
      </c>
      <c r="B645" s="1402" t="str">
        <f>_xlfn.XLOOKUP(A645,Jul_Inputs_Calc!P:P,Jul_Inputs_Calc!D:D)</f>
        <v>Lic Shared Third Party Coronary Care Unit - SD</v>
      </c>
      <c r="C645" s="1402">
        <f>_xlfn.XLOOKUP(A645,Jul_Inputs_Calc!P:P,Jul_Inputs_Calc!F:F)</f>
        <v>90007437</v>
      </c>
      <c r="D645" s="1403">
        <f>Jul_Inputs_Calc!$H$3</f>
        <v>45474</v>
      </c>
      <c r="E645" s="1404">
        <f>_xlfn.XLOOKUP(A645,Jul_Inputs_Calc!P:P,Jul_Inputs_Calc!O:O)</f>
        <v>3985.9</v>
      </c>
      <c r="F645" s="1403">
        <f>Jul_Inputs_Calc!$H$4</f>
        <v>45838</v>
      </c>
      <c r="G645" s="1525" t="e">
        <f>MATCH(C645*1,[5]Master!$F:$F,0)</f>
        <v>#N/A</v>
      </c>
      <c r="H645"/>
      <c r="I645"/>
      <c r="J645"/>
      <c r="K645"/>
      <c r="L645"/>
      <c r="M645"/>
    </row>
    <row r="646" spans="1:13" s="1422" customFormat="1" x14ac:dyDescent="0.25">
      <c r="A646" s="1401" t="s">
        <v>5145</v>
      </c>
      <c r="B646" s="1402" t="str">
        <f>_xlfn.XLOOKUP(A646,Jul_Inputs_Calc!P:P,Jul_Inputs_Calc!D:D)</f>
        <v>Lic Shared Third Party Hospital in the Home</v>
      </c>
      <c r="C646" s="1402">
        <f>_xlfn.XLOOKUP(A646,Jul_Inputs_Calc!P:P,Jul_Inputs_Calc!F:F)</f>
        <v>90006041</v>
      </c>
      <c r="D646" s="1403">
        <f>Jul_Inputs_Calc!$H$3</f>
        <v>45474</v>
      </c>
      <c r="E646" s="1404">
        <f>_xlfn.XLOOKUP(A646,Jul_Inputs_Calc!P:P,Jul_Inputs_Calc!O:O)</f>
        <v>2133.75</v>
      </c>
      <c r="F646" s="1403">
        <f>Jul_Inputs_Calc!$H$4</f>
        <v>45838</v>
      </c>
      <c r="G646" s="1525" t="e">
        <f>MATCH(C646*1,[5]Master!$F:$F,0)</f>
        <v>#N/A</v>
      </c>
      <c r="H646"/>
      <c r="I646"/>
      <c r="J646"/>
      <c r="K646"/>
      <c r="L646"/>
      <c r="M646"/>
    </row>
    <row r="647" spans="1:13" s="1422" customFormat="1" x14ac:dyDescent="0.25">
      <c r="A647" s="1401" t="s">
        <v>5146</v>
      </c>
      <c r="B647" s="1402" t="str">
        <f>_xlfn.XLOOKUP(A647,Jul_Inputs_Calc!P:P,Jul_Inputs_Calc!D:D)</f>
        <v>Lic Shared Third Party Hospital in the Home  SD</v>
      </c>
      <c r="C647" s="1402">
        <f>_xlfn.XLOOKUP(A647,Jul_Inputs_Calc!P:P,Jul_Inputs_Calc!F:F)</f>
        <v>90007438</v>
      </c>
      <c r="D647" s="1403">
        <f>Jul_Inputs_Calc!$H$3</f>
        <v>45474</v>
      </c>
      <c r="E647" s="1404">
        <f>_xlfn.XLOOKUP(A647,Jul_Inputs_Calc!P:P,Jul_Inputs_Calc!O:O)</f>
        <v>2133.75</v>
      </c>
      <c r="F647" s="1403">
        <f>Jul_Inputs_Calc!$H$4</f>
        <v>45838</v>
      </c>
      <c r="G647" s="1525" t="e">
        <f>MATCH(C647*1,[5]Master!$F:$F,0)</f>
        <v>#N/A</v>
      </c>
      <c r="H647"/>
      <c r="I647"/>
      <c r="J647"/>
      <c r="K647"/>
      <c r="L647"/>
      <c r="M647"/>
    </row>
    <row r="648" spans="1:13" s="1422" customFormat="1" x14ac:dyDescent="0.25">
      <c r="A648" s="1401" t="s">
        <v>5147</v>
      </c>
      <c r="B648" s="1402" t="str">
        <f>_xlfn.XLOOKUP(A648,Jul_Inputs_Calc!P:P,Jul_Inputs_Calc!D:D)</f>
        <v>Lic Shared Third Party Intensive Care</v>
      </c>
      <c r="C648" s="1402">
        <f>_xlfn.XLOOKUP(A648,Jul_Inputs_Calc!P:P,Jul_Inputs_Calc!F:F)</f>
        <v>90006507</v>
      </c>
      <c r="D648" s="1403">
        <f>Jul_Inputs_Calc!$H$3</f>
        <v>45474</v>
      </c>
      <c r="E648" s="1404">
        <f>_xlfn.XLOOKUP(A648,Jul_Inputs_Calc!P:P,Jul_Inputs_Calc!O:O)</f>
        <v>6321.1</v>
      </c>
      <c r="F648" s="1403">
        <f>Jul_Inputs_Calc!$H$4</f>
        <v>45838</v>
      </c>
      <c r="G648" s="1525" t="e">
        <f>MATCH(C648*1,[5]Master!$F:$F,0)</f>
        <v>#N/A</v>
      </c>
      <c r="H648"/>
      <c r="I648"/>
      <c r="J648"/>
      <c r="K648"/>
      <c r="L648"/>
      <c r="M648"/>
    </row>
    <row r="649" spans="1:13" s="1422" customFormat="1" x14ac:dyDescent="0.25">
      <c r="A649" s="1401" t="s">
        <v>5148</v>
      </c>
      <c r="B649" s="1402" t="str">
        <f>_xlfn.XLOOKUP(A649,Jul_Inputs_Calc!P:P,Jul_Inputs_Calc!D:D)</f>
        <v>Lic Shared Third Party Intensive Care -SD</v>
      </c>
      <c r="C649" s="1402">
        <f>_xlfn.XLOOKUP(A649,Jul_Inputs_Calc!P:P,Jul_Inputs_Calc!F:F)</f>
        <v>90007439</v>
      </c>
      <c r="D649" s="1403">
        <f>Jul_Inputs_Calc!$H$3</f>
        <v>45474</v>
      </c>
      <c r="E649" s="1404">
        <f>_xlfn.XLOOKUP(A649,Jul_Inputs_Calc!P:P,Jul_Inputs_Calc!O:O)</f>
        <v>5885.75</v>
      </c>
      <c r="F649" s="1403">
        <f>Jul_Inputs_Calc!$H$4</f>
        <v>45838</v>
      </c>
      <c r="G649" s="1525" t="e">
        <f>MATCH(C649*1,[5]Master!$F:$F,0)</f>
        <v>#N/A</v>
      </c>
      <c r="H649"/>
      <c r="I649"/>
      <c r="J649"/>
      <c r="K649"/>
      <c r="L649"/>
      <c r="M649"/>
    </row>
    <row r="650" spans="1:13" s="1422" customFormat="1" x14ac:dyDescent="0.25">
      <c r="A650" s="1401" t="s">
        <v>5149</v>
      </c>
      <c r="B650" s="1402" t="str">
        <f>_xlfn.XLOOKUP(A650,Jul_Inputs_Calc!P:P,Jul_Inputs_Calc!D:D)</f>
        <v>Lic Shared Third Party Renal Dialysis</v>
      </c>
      <c r="C650" s="1402">
        <f>_xlfn.XLOOKUP(A650,Jul_Inputs_Calc!P:P,Jul_Inputs_Calc!F:F)</f>
        <v>90005692</v>
      </c>
      <c r="D650" s="1403">
        <f>Jul_Inputs_Calc!$H$3</f>
        <v>45474</v>
      </c>
      <c r="E650" s="1404">
        <f>_xlfn.XLOOKUP(A650,Jul_Inputs_Calc!P:P,Jul_Inputs_Calc!O:O)</f>
        <v>1179.8</v>
      </c>
      <c r="F650" s="1403">
        <f>Jul_Inputs_Calc!$H$4</f>
        <v>45838</v>
      </c>
      <c r="G650" s="1525" t="e">
        <f>MATCH(C650*1,[5]Master!$F:$F,0)</f>
        <v>#N/A</v>
      </c>
      <c r="H650"/>
      <c r="I650"/>
      <c r="J650"/>
      <c r="K650"/>
      <c r="L650"/>
      <c r="M650"/>
    </row>
    <row r="651" spans="1:13" s="1422" customFormat="1" x14ac:dyDescent="0.25">
      <c r="A651" s="1401" t="s">
        <v>5150</v>
      </c>
      <c r="B651" s="1402" t="str">
        <f>_xlfn.XLOOKUP(A651,Jul_Inputs_Calc!P:P,Jul_Inputs_Calc!D:D)</f>
        <v>Lic Shared Third Party Renal Dialysis SD</v>
      </c>
      <c r="C651" s="1402">
        <f>_xlfn.XLOOKUP(A651,Jul_Inputs_Calc!P:P,Jul_Inputs_Calc!F:F)</f>
        <v>90007440</v>
      </c>
      <c r="D651" s="1403">
        <f>Jul_Inputs_Calc!$H$3</f>
        <v>45474</v>
      </c>
      <c r="E651" s="1404">
        <f>_xlfn.XLOOKUP(A651,Jul_Inputs_Calc!P:P,Jul_Inputs_Calc!O:O)</f>
        <v>1179.8</v>
      </c>
      <c r="F651" s="1403">
        <f>Jul_Inputs_Calc!$H$4</f>
        <v>45838</v>
      </c>
      <c r="G651" s="1525" t="e">
        <f>MATCH(C651*1,[5]Master!$F:$F,0)</f>
        <v>#N/A</v>
      </c>
      <c r="H651"/>
      <c r="I651"/>
      <c r="J651"/>
      <c r="K651"/>
      <c r="L651"/>
      <c r="M651"/>
    </row>
    <row r="652" spans="1:13" s="1422" customFormat="1" x14ac:dyDescent="0.25">
      <c r="A652" s="1401" t="s">
        <v>5151</v>
      </c>
      <c r="B652" s="1402" t="str">
        <f>_xlfn.XLOOKUP(A652,Jul_Inputs_Calc!P:P,Jul_Inputs_Calc!D:D)</f>
        <v>Lic Shared Third Party Rehabilitation</v>
      </c>
      <c r="C652" s="1402">
        <f>_xlfn.XLOOKUP(A652,Jul_Inputs_Calc!P:P,Jul_Inputs_Calc!F:F)</f>
        <v>90006508</v>
      </c>
      <c r="D652" s="1403">
        <f>Jul_Inputs_Calc!$H$3</f>
        <v>45474</v>
      </c>
      <c r="E652" s="1404">
        <f>_xlfn.XLOOKUP(A652,Jul_Inputs_Calc!P:P,Jul_Inputs_Calc!O:O)</f>
        <v>1319.15</v>
      </c>
      <c r="F652" s="1403">
        <f>Jul_Inputs_Calc!$H$4</f>
        <v>45838</v>
      </c>
      <c r="G652" s="1525" t="e">
        <f>MATCH(C652*1,[5]Master!$F:$F,0)</f>
        <v>#N/A</v>
      </c>
      <c r="H652"/>
      <c r="I652"/>
      <c r="J652"/>
      <c r="K652"/>
      <c r="L652"/>
      <c r="M652"/>
    </row>
    <row r="653" spans="1:13" s="1422" customFormat="1" x14ac:dyDescent="0.25">
      <c r="A653" s="1401" t="s">
        <v>5152</v>
      </c>
      <c r="B653" s="1402" t="str">
        <f>_xlfn.XLOOKUP(A653,Jul_Inputs_Calc!P:P,Jul_Inputs_Calc!D:D)</f>
        <v>Lic Shared Third Party Rehabilitation - SD</v>
      </c>
      <c r="C653" s="1402">
        <f>_xlfn.XLOOKUP(A653,Jul_Inputs_Calc!P:P,Jul_Inputs_Calc!F:F)</f>
        <v>90007441</v>
      </c>
      <c r="D653" s="1403">
        <f>Jul_Inputs_Calc!$H$3</f>
        <v>45474</v>
      </c>
      <c r="E653" s="1404">
        <f>_xlfn.XLOOKUP(A653,Jul_Inputs_Calc!P:P,Jul_Inputs_Calc!O:O)</f>
        <v>1143.8500000000001</v>
      </c>
      <c r="F653" s="1403">
        <f>Jul_Inputs_Calc!$H$4</f>
        <v>45838</v>
      </c>
      <c r="G653" s="1525" t="e">
        <f>MATCH(C653*1,[5]Master!$F:$F,0)</f>
        <v>#N/A</v>
      </c>
      <c r="H653"/>
      <c r="I653"/>
      <c r="J653"/>
      <c r="K653"/>
      <c r="L653"/>
      <c r="M653"/>
    </row>
    <row r="654" spans="1:13" s="1422" customFormat="1" x14ac:dyDescent="0.25">
      <c r="A654" s="1401" t="s">
        <v>5153</v>
      </c>
      <c r="B654" s="1402" t="str">
        <f>_xlfn.XLOOKUP(A654,Jul_Inputs_Calc!P:P,Jul_Inputs_Calc!D:D)</f>
        <v>Lic Shared Third Party Special Care Nursery</v>
      </c>
      <c r="C654" s="1402">
        <f>_xlfn.XLOOKUP(A654,Jul_Inputs_Calc!P:P,Jul_Inputs_Calc!F:F)</f>
        <v>90006042</v>
      </c>
      <c r="D654" s="1403">
        <f>Jul_Inputs_Calc!$H$3</f>
        <v>45474</v>
      </c>
      <c r="E654" s="1404">
        <f>_xlfn.XLOOKUP(A654,Jul_Inputs_Calc!P:P,Jul_Inputs_Calc!O:O)</f>
        <v>4066.55</v>
      </c>
      <c r="F654" s="1403">
        <f>Jul_Inputs_Calc!$H$4</f>
        <v>45838</v>
      </c>
      <c r="G654" s="1525" t="e">
        <f>MATCH(C654*1,[5]Master!$F:$F,0)</f>
        <v>#N/A</v>
      </c>
      <c r="H654"/>
      <c r="I654"/>
      <c r="J654"/>
      <c r="K654"/>
      <c r="L654"/>
      <c r="M654"/>
    </row>
    <row r="655" spans="1:13" s="1422" customFormat="1" x14ac:dyDescent="0.25">
      <c r="A655" s="1401" t="s">
        <v>5154</v>
      </c>
      <c r="B655" s="1402" t="str">
        <f>_xlfn.XLOOKUP(A655,Jul_Inputs_Calc!P:P,Jul_Inputs_Calc!D:D)</f>
        <v>Lic Shared Third Party Special Care Nursery SD</v>
      </c>
      <c r="C655" s="1402">
        <f>_xlfn.XLOOKUP(A655,Jul_Inputs_Calc!P:P,Jul_Inputs_Calc!F:F)</f>
        <v>90007442</v>
      </c>
      <c r="D655" s="1403">
        <f>Jul_Inputs_Calc!$H$3</f>
        <v>45474</v>
      </c>
      <c r="E655" s="1404">
        <f>_xlfn.XLOOKUP(A655,Jul_Inputs_Calc!P:P,Jul_Inputs_Calc!O:O)</f>
        <v>3879.1000000000004</v>
      </c>
      <c r="F655" s="1403">
        <f>Jul_Inputs_Calc!$H$4</f>
        <v>45838</v>
      </c>
      <c r="G655" s="1525" t="e">
        <f>MATCH(C655*1,[5]Master!$F:$F,0)</f>
        <v>#N/A</v>
      </c>
      <c r="H655"/>
      <c r="I655"/>
      <c r="J655"/>
      <c r="K655"/>
      <c r="L655"/>
      <c r="M655"/>
    </row>
    <row r="656" spans="1:13" s="1422" customFormat="1" x14ac:dyDescent="0.25">
      <c r="A656" s="1401" t="s">
        <v>5155</v>
      </c>
      <c r="B656" s="1402" t="str">
        <f>_xlfn.XLOOKUP(A656,Jul_Inputs_Calc!P:P,Jul_Inputs_Calc!D:D)</f>
        <v>Lic Shared Third Party Qualified Special Care Nursery</v>
      </c>
      <c r="C656" s="1402">
        <f>_xlfn.XLOOKUP(A656,Jul_Inputs_Calc!P:P,Jul_Inputs_Calc!F:F)</f>
        <v>90006509</v>
      </c>
      <c r="D656" s="1403">
        <f>Jul_Inputs_Calc!$H$3</f>
        <v>45474</v>
      </c>
      <c r="E656" s="1404">
        <f>_xlfn.XLOOKUP(A656,Jul_Inputs_Calc!P:P,Jul_Inputs_Calc!O:O)</f>
        <v>4066.55</v>
      </c>
      <c r="F656" s="1403">
        <f>Jul_Inputs_Calc!$H$4</f>
        <v>45838</v>
      </c>
      <c r="G656" s="1525" t="e">
        <f>MATCH(C656*1,[5]Master!$F:$F,0)</f>
        <v>#N/A</v>
      </c>
      <c r="H656"/>
      <c r="I656"/>
      <c r="J656"/>
      <c r="K656"/>
      <c r="L656"/>
      <c r="M656"/>
    </row>
    <row r="657" spans="1:13" s="1422" customFormat="1" x14ac:dyDescent="0.25">
      <c r="A657" s="1401" t="s">
        <v>5156</v>
      </c>
      <c r="B657" s="1402" t="str">
        <f>_xlfn.XLOOKUP(A657,Jul_Inputs_Calc!P:P,Jul_Inputs_Calc!D:D)</f>
        <v>Lic Shared Third Party Qualified Special Care Nursery SD</v>
      </c>
      <c r="C657" s="1402">
        <f>_xlfn.XLOOKUP(A657,Jul_Inputs_Calc!P:P,Jul_Inputs_Calc!F:F)</f>
        <v>90007443</v>
      </c>
      <c r="D657" s="1403">
        <f>Jul_Inputs_Calc!$H$3</f>
        <v>45474</v>
      </c>
      <c r="E657" s="1404">
        <f>_xlfn.XLOOKUP(A657,Jul_Inputs_Calc!P:P,Jul_Inputs_Calc!O:O)</f>
        <v>3879.1000000000004</v>
      </c>
      <c r="F657" s="1403">
        <f>Jul_Inputs_Calc!$H$4</f>
        <v>45838</v>
      </c>
      <c r="G657" s="1525" t="e">
        <f>MATCH(C657*1,[5]Master!$F:$F,0)</f>
        <v>#N/A</v>
      </c>
      <c r="H657"/>
      <c r="I657"/>
      <c r="J657"/>
      <c r="K657"/>
      <c r="L657"/>
      <c r="M657"/>
    </row>
    <row r="658" spans="1:13" s="1422" customFormat="1" x14ac:dyDescent="0.25">
      <c r="A658" s="1401" t="s">
        <v>5168</v>
      </c>
      <c r="B658" s="1402" t="str">
        <f>_xlfn.XLOOKUP(A658,Jul_Inputs_Calc!P:P,Jul_Inputs_Calc!D:D)</f>
        <v>Lic Shared Workers' Comp Other</v>
      </c>
      <c r="C658" s="1402">
        <f>_xlfn.XLOOKUP(A658,Jul_Inputs_Calc!P:P,Jul_Inputs_Calc!F:F)</f>
        <v>90007449</v>
      </c>
      <c r="D658" s="1403">
        <f>Jul_Inputs_Calc!$H$3</f>
        <v>45474</v>
      </c>
      <c r="E658" s="1404">
        <f>_xlfn.XLOOKUP(A658,Jul_Inputs_Calc!P:P,Jul_Inputs_Calc!O:O)</f>
        <v>2510.5500000000002</v>
      </c>
      <c r="F658" s="1403">
        <f>Jul_Inputs_Calc!$H$4</f>
        <v>45838</v>
      </c>
      <c r="G658" s="1525" t="e">
        <f>MATCH(C658*1,[5]Master!$F:$F,0)</f>
        <v>#N/A</v>
      </c>
      <c r="H658"/>
      <c r="I658"/>
      <c r="J658"/>
      <c r="K658"/>
      <c r="L658"/>
      <c r="M658"/>
    </row>
    <row r="659" spans="1:13" s="1422" customFormat="1" x14ac:dyDescent="0.25">
      <c r="A659" s="1401" t="s">
        <v>5169</v>
      </c>
      <c r="B659" s="1402" t="str">
        <f>_xlfn.XLOOKUP(A659,Jul_Inputs_Calc!P:P,Jul_Inputs_Calc!D:D)</f>
        <v>Lic Shared Workers' Comp Other - SD</v>
      </c>
      <c r="C659" s="1402">
        <f>_xlfn.XLOOKUP(A659,Jul_Inputs_Calc!P:P,Jul_Inputs_Calc!F:F)</f>
        <v>90006044</v>
      </c>
      <c r="D659" s="1403">
        <f>Jul_Inputs_Calc!$H$3</f>
        <v>45474</v>
      </c>
      <c r="E659" s="1404">
        <f>_xlfn.XLOOKUP(A659,Jul_Inputs_Calc!P:P,Jul_Inputs_Calc!O:O)</f>
        <v>2121.5500000000002</v>
      </c>
      <c r="F659" s="1403">
        <f>Jul_Inputs_Calc!$H$4</f>
        <v>45838</v>
      </c>
      <c r="G659" s="1525" t="e">
        <f>MATCH(C659*1,[5]Master!$F:$F,0)</f>
        <v>#N/A</v>
      </c>
      <c r="H659"/>
      <c r="I659"/>
      <c r="J659"/>
      <c r="K659"/>
      <c r="L659"/>
      <c r="M659"/>
    </row>
    <row r="660" spans="1:13" s="1422" customFormat="1" x14ac:dyDescent="0.25">
      <c r="A660" s="1401" t="s">
        <v>5170</v>
      </c>
      <c r="B660" s="1402" t="str">
        <f>_xlfn.XLOOKUP(A660,Jul_Inputs_Calc!P:P,Jul_Inputs_Calc!D:D)</f>
        <v>Lic Shared Workers' Compensation Other Long Stay</v>
      </c>
      <c r="C660" s="1402">
        <f>_xlfn.XLOOKUP(A660,Jul_Inputs_Calc!P:P,Jul_Inputs_Calc!F:F)</f>
        <v>90007450</v>
      </c>
      <c r="D660" s="1403">
        <f>Jul_Inputs_Calc!$H$3</f>
        <v>45474</v>
      </c>
      <c r="E660" s="1404">
        <f>_xlfn.XLOOKUP(A660,Jul_Inputs_Calc!P:P,Jul_Inputs_Calc!O:O)</f>
        <v>1247.1000000000001</v>
      </c>
      <c r="F660" s="1403">
        <f>Jul_Inputs_Calc!$H$4</f>
        <v>45838</v>
      </c>
      <c r="G660" s="1525" t="e">
        <f>MATCH(C660*1,[5]Master!$F:$F,0)</f>
        <v>#N/A</v>
      </c>
      <c r="H660"/>
      <c r="I660"/>
      <c r="J660"/>
      <c r="K660"/>
      <c r="L660"/>
      <c r="M660"/>
    </row>
    <row r="661" spans="1:13" s="1422" customFormat="1" x14ac:dyDescent="0.25">
      <c r="A661" s="1401" t="s">
        <v>5171</v>
      </c>
      <c r="B661" s="1402" t="str">
        <f>_xlfn.XLOOKUP(A661,Jul_Inputs_Calc!P:P,Jul_Inputs_Calc!D:D)</f>
        <v>Lic Shared Workers' Compensation Other Long Stay - SD</v>
      </c>
      <c r="C661" s="1402">
        <f>_xlfn.XLOOKUP(A661,Jul_Inputs_Calc!P:P,Jul_Inputs_Calc!F:F)</f>
        <v>90006513</v>
      </c>
      <c r="D661" s="1403">
        <f>Jul_Inputs_Calc!$H$3</f>
        <v>45474</v>
      </c>
      <c r="E661" s="1404">
        <f>_xlfn.XLOOKUP(A661,Jul_Inputs_Calc!P:P,Jul_Inputs_Calc!O:O)</f>
        <v>1069.5</v>
      </c>
      <c r="F661" s="1403">
        <f>Jul_Inputs_Calc!$H$4</f>
        <v>45838</v>
      </c>
      <c r="G661" s="1525" t="e">
        <f>MATCH(C661*1,[5]Master!$F:$F,0)</f>
        <v>#N/A</v>
      </c>
      <c r="H661"/>
      <c r="I661"/>
      <c r="J661"/>
      <c r="K661"/>
      <c r="L661"/>
      <c r="M661"/>
    </row>
    <row r="662" spans="1:13" s="1422" customFormat="1" x14ac:dyDescent="0.25">
      <c r="A662" s="1401" t="s">
        <v>5172</v>
      </c>
      <c r="B662" s="1402" t="str">
        <f>_xlfn.XLOOKUP(A662,Jul_Inputs_Calc!P:P,Jul_Inputs_Calc!D:D)</f>
        <v xml:space="preserve">Lic Shared Workers' Comp Other Burns </v>
      </c>
      <c r="C662" s="1402">
        <f>_xlfn.XLOOKUP(A662,Jul_Inputs_Calc!P:P,Jul_Inputs_Calc!F:F)</f>
        <v>90007451</v>
      </c>
      <c r="D662" s="1403">
        <f>Jul_Inputs_Calc!$H$3</f>
        <v>45474</v>
      </c>
      <c r="E662" s="1404">
        <f>_xlfn.XLOOKUP(A662,Jul_Inputs_Calc!P:P,Jul_Inputs_Calc!O:O)</f>
        <v>4339.55</v>
      </c>
      <c r="F662" s="1403">
        <f>Jul_Inputs_Calc!$H$4</f>
        <v>45838</v>
      </c>
      <c r="G662" s="1525" t="e">
        <f>MATCH(C662*1,[5]Master!$F:$F,0)</f>
        <v>#N/A</v>
      </c>
      <c r="H662"/>
      <c r="I662"/>
      <c r="J662"/>
      <c r="K662"/>
      <c r="L662"/>
      <c r="M662"/>
    </row>
    <row r="663" spans="1:13" s="1422" customFormat="1" x14ac:dyDescent="0.25">
      <c r="A663" s="1401" t="s">
        <v>5173</v>
      </c>
      <c r="B663" s="1402" t="str">
        <f>_xlfn.XLOOKUP(A663,Jul_Inputs_Calc!P:P,Jul_Inputs_Calc!D:D)</f>
        <v>Lic Shared Workers' Comp Other Burns SD</v>
      </c>
      <c r="C663" s="1402">
        <f>_xlfn.XLOOKUP(A663,Jul_Inputs_Calc!P:P,Jul_Inputs_Calc!F:F)</f>
        <v>90005810</v>
      </c>
      <c r="D663" s="1403">
        <f>Jul_Inputs_Calc!$H$3</f>
        <v>45474</v>
      </c>
      <c r="E663" s="1404">
        <f>_xlfn.XLOOKUP(A663,Jul_Inputs_Calc!P:P,Jul_Inputs_Calc!O:O)</f>
        <v>3985.9</v>
      </c>
      <c r="F663" s="1403">
        <f>Jul_Inputs_Calc!$H$4</f>
        <v>45838</v>
      </c>
      <c r="G663" s="1525" t="e">
        <f>MATCH(C663*1,[5]Master!$F:$F,0)</f>
        <v>#N/A</v>
      </c>
      <c r="H663"/>
      <c r="I663"/>
      <c r="J663"/>
      <c r="K663"/>
      <c r="L663"/>
      <c r="M663"/>
    </row>
    <row r="664" spans="1:13" s="1422" customFormat="1" x14ac:dyDescent="0.25">
      <c r="A664" s="1401" t="s">
        <v>5174</v>
      </c>
      <c r="B664" s="1402" t="str">
        <f>_xlfn.XLOOKUP(A664,Jul_Inputs_Calc!P:P,Jul_Inputs_Calc!D:D)</f>
        <v>Lic Shared Workers' Compensation Other Coronary Care Unit</v>
      </c>
      <c r="C664" s="1402">
        <f>_xlfn.XLOOKUP(A664,Jul_Inputs_Calc!P:P,Jul_Inputs_Calc!F:F)</f>
        <v>90007452</v>
      </c>
      <c r="D664" s="1403">
        <f>Jul_Inputs_Calc!$H$3</f>
        <v>45474</v>
      </c>
      <c r="E664" s="1404">
        <f>_xlfn.XLOOKUP(A664,Jul_Inputs_Calc!P:P,Jul_Inputs_Calc!O:O)</f>
        <v>4228.6000000000004</v>
      </c>
      <c r="F664" s="1403">
        <f>Jul_Inputs_Calc!$H$4</f>
        <v>45838</v>
      </c>
      <c r="G664" s="1525" t="e">
        <f>MATCH(C664*1,[5]Master!$F:$F,0)</f>
        <v>#N/A</v>
      </c>
      <c r="H664"/>
      <c r="I664"/>
      <c r="J664"/>
      <c r="K664"/>
      <c r="L664"/>
      <c r="M664"/>
    </row>
    <row r="665" spans="1:13" s="1422" customFormat="1" x14ac:dyDescent="0.25">
      <c r="A665" s="1401" t="s">
        <v>5175</v>
      </c>
      <c r="B665" s="1402" t="str">
        <f>_xlfn.XLOOKUP(A665,Jul_Inputs_Calc!P:P,Jul_Inputs_Calc!D:D)</f>
        <v>Lic Shared Workers' Compensation Other Coronary Care Unit - SD</v>
      </c>
      <c r="C665" s="1402">
        <f>_xlfn.XLOOKUP(A665,Jul_Inputs_Calc!P:P,Jul_Inputs_Calc!F:F)</f>
        <v>90006514</v>
      </c>
      <c r="D665" s="1403">
        <f>Jul_Inputs_Calc!$H$3</f>
        <v>45474</v>
      </c>
      <c r="E665" s="1404">
        <f>_xlfn.XLOOKUP(A665,Jul_Inputs_Calc!P:P,Jul_Inputs_Calc!O:O)</f>
        <v>3985.9</v>
      </c>
      <c r="F665" s="1403">
        <f>Jul_Inputs_Calc!$H$4</f>
        <v>45838</v>
      </c>
      <c r="G665" s="1525" t="e">
        <f>MATCH(C665*1,[5]Master!$F:$F,0)</f>
        <v>#N/A</v>
      </c>
      <c r="H665"/>
      <c r="I665"/>
      <c r="J665"/>
      <c r="K665"/>
      <c r="L665"/>
      <c r="M665"/>
    </row>
    <row r="666" spans="1:13" s="1422" customFormat="1" x14ac:dyDescent="0.25">
      <c r="A666" s="1401" t="s">
        <v>5176</v>
      </c>
      <c r="B666" s="1402" t="str">
        <f>_xlfn.XLOOKUP(A666,Jul_Inputs_Calc!P:P,Jul_Inputs_Calc!D:D)</f>
        <v>Lic Shared Worker's Comp Other Hospital in the Home</v>
      </c>
      <c r="C666" s="1402">
        <f>_xlfn.XLOOKUP(A666,Jul_Inputs_Calc!P:P,Jul_Inputs_Calc!F:F)</f>
        <v>90007453</v>
      </c>
      <c r="D666" s="1403">
        <f>Jul_Inputs_Calc!$H$3</f>
        <v>45474</v>
      </c>
      <c r="E666" s="1404">
        <f>_xlfn.XLOOKUP(A666,Jul_Inputs_Calc!P:P,Jul_Inputs_Calc!O:O)</f>
        <v>2133.75</v>
      </c>
      <c r="F666" s="1403">
        <f>Jul_Inputs_Calc!$H$4</f>
        <v>45838</v>
      </c>
      <c r="G666" s="1525" t="e">
        <f>MATCH(C666*1,[5]Master!$F:$F,0)</f>
        <v>#N/A</v>
      </c>
      <c r="H666"/>
      <c r="I666"/>
      <c r="J666"/>
      <c r="K666"/>
      <c r="L666"/>
      <c r="M666"/>
    </row>
    <row r="667" spans="1:13" s="1422" customFormat="1" x14ac:dyDescent="0.25">
      <c r="A667" s="1401" t="s">
        <v>5177</v>
      </c>
      <c r="B667" s="1402" t="str">
        <f>_xlfn.XLOOKUP(A667,Jul_Inputs_Calc!P:P,Jul_Inputs_Calc!D:D)</f>
        <v>Lic Shared Worker's Comp Other Hospital in the Home SD</v>
      </c>
      <c r="C667" s="1402">
        <f>_xlfn.XLOOKUP(A667,Jul_Inputs_Calc!P:P,Jul_Inputs_Calc!F:F)</f>
        <v>90006045</v>
      </c>
      <c r="D667" s="1403">
        <f>Jul_Inputs_Calc!$H$3</f>
        <v>45474</v>
      </c>
      <c r="E667" s="1404">
        <f>_xlfn.XLOOKUP(A667,Jul_Inputs_Calc!P:P,Jul_Inputs_Calc!O:O)</f>
        <v>2133.75</v>
      </c>
      <c r="F667" s="1403">
        <f>Jul_Inputs_Calc!$H$4</f>
        <v>45838</v>
      </c>
      <c r="G667" s="1525" t="e">
        <f>MATCH(C667*1,[5]Master!$F:$F,0)</f>
        <v>#N/A</v>
      </c>
      <c r="H667"/>
      <c r="I667"/>
      <c r="J667"/>
      <c r="K667"/>
      <c r="L667"/>
      <c r="M667"/>
    </row>
    <row r="668" spans="1:13" s="1422" customFormat="1" x14ac:dyDescent="0.25">
      <c r="A668" s="1401" t="s">
        <v>5178</v>
      </c>
      <c r="B668" s="1402" t="str">
        <f>_xlfn.XLOOKUP(A668,Jul_Inputs_Calc!P:P,Jul_Inputs_Calc!D:D)</f>
        <v>Lic Shared Workers' Compensation Other Intensive Care Unit</v>
      </c>
      <c r="C668" s="1402">
        <f>_xlfn.XLOOKUP(A668,Jul_Inputs_Calc!P:P,Jul_Inputs_Calc!F:F)</f>
        <v>90007454</v>
      </c>
      <c r="D668" s="1403">
        <f>Jul_Inputs_Calc!$H$3</f>
        <v>45474</v>
      </c>
      <c r="E668" s="1404">
        <f>_xlfn.XLOOKUP(A668,Jul_Inputs_Calc!P:P,Jul_Inputs_Calc!O:O)</f>
        <v>6321.1</v>
      </c>
      <c r="F668" s="1403">
        <f>Jul_Inputs_Calc!$H$4</f>
        <v>45838</v>
      </c>
      <c r="G668" s="1525" t="e">
        <f>MATCH(C668*1,[5]Master!$F:$F,0)</f>
        <v>#N/A</v>
      </c>
      <c r="H668"/>
      <c r="I668"/>
      <c r="J668"/>
      <c r="K668"/>
      <c r="L668"/>
      <c r="M668"/>
    </row>
    <row r="669" spans="1:13" s="1422" customFormat="1" x14ac:dyDescent="0.25">
      <c r="A669" s="1401" t="s">
        <v>5179</v>
      </c>
      <c r="B669" s="1402" t="str">
        <f>_xlfn.XLOOKUP(A669,Jul_Inputs_Calc!P:P,Jul_Inputs_Calc!D:D)</f>
        <v>Lic Shared Workers' Compensation Other Intensive Care Unit- SD</v>
      </c>
      <c r="C669" s="1402">
        <f>_xlfn.XLOOKUP(A669,Jul_Inputs_Calc!P:P,Jul_Inputs_Calc!F:F)</f>
        <v>90006515</v>
      </c>
      <c r="D669" s="1403">
        <f>Jul_Inputs_Calc!$H$3</f>
        <v>45474</v>
      </c>
      <c r="E669" s="1404">
        <f>_xlfn.XLOOKUP(A669,Jul_Inputs_Calc!P:P,Jul_Inputs_Calc!O:O)</f>
        <v>5885.75</v>
      </c>
      <c r="F669" s="1403">
        <f>Jul_Inputs_Calc!$H$4</f>
        <v>45838</v>
      </c>
      <c r="G669" s="1525" t="e">
        <f>MATCH(C669*1,[5]Master!$F:$F,0)</f>
        <v>#N/A</v>
      </c>
      <c r="H669"/>
      <c r="I669"/>
      <c r="J669"/>
      <c r="K669"/>
      <c r="L669"/>
      <c r="M669"/>
    </row>
    <row r="670" spans="1:13" s="1422" customFormat="1" x14ac:dyDescent="0.25">
      <c r="A670" s="1401" t="s">
        <v>5180</v>
      </c>
      <c r="B670" s="1402" t="str">
        <f>_xlfn.XLOOKUP(A670,Jul_Inputs_Calc!P:P,Jul_Inputs_Calc!D:D)</f>
        <v>Lic Shared Workers' Comp Other Renal Dialysis</v>
      </c>
      <c r="C670" s="1402">
        <f>_xlfn.XLOOKUP(A670,Jul_Inputs_Calc!P:P,Jul_Inputs_Calc!F:F)</f>
        <v>90007455</v>
      </c>
      <c r="D670" s="1403">
        <f>Jul_Inputs_Calc!$H$3</f>
        <v>45474</v>
      </c>
      <c r="E670" s="1404">
        <f>_xlfn.XLOOKUP(A670,Jul_Inputs_Calc!P:P,Jul_Inputs_Calc!O:O)</f>
        <v>1179.8</v>
      </c>
      <c r="F670" s="1403">
        <f>Jul_Inputs_Calc!$H$4</f>
        <v>45838</v>
      </c>
      <c r="G670" s="1525" t="e">
        <f>MATCH(C670*1,[5]Master!$F:$F,0)</f>
        <v>#N/A</v>
      </c>
      <c r="H670"/>
      <c r="I670"/>
      <c r="J670"/>
      <c r="K670"/>
      <c r="L670"/>
      <c r="M670"/>
    </row>
    <row r="671" spans="1:13" s="1422" customFormat="1" x14ac:dyDescent="0.25">
      <c r="A671" s="1401" t="s">
        <v>5181</v>
      </c>
      <c r="B671" s="1402" t="str">
        <f>_xlfn.XLOOKUP(A671,Jul_Inputs_Calc!P:P,Jul_Inputs_Calc!D:D)</f>
        <v>Lic Shared Workers' Comp Other Renal Dialysis SD</v>
      </c>
      <c r="C671" s="1402">
        <f>_xlfn.XLOOKUP(A671,Jul_Inputs_Calc!P:P,Jul_Inputs_Calc!F:F)</f>
        <v>90005693</v>
      </c>
      <c r="D671" s="1403">
        <f>Jul_Inputs_Calc!$H$3</f>
        <v>45474</v>
      </c>
      <c r="E671" s="1404">
        <f>_xlfn.XLOOKUP(A671,Jul_Inputs_Calc!P:P,Jul_Inputs_Calc!O:O)</f>
        <v>1179.8</v>
      </c>
      <c r="F671" s="1403">
        <f>Jul_Inputs_Calc!$H$4</f>
        <v>45838</v>
      </c>
      <c r="G671" s="1525" t="e">
        <f>MATCH(C671*1,[5]Master!$F:$F,0)</f>
        <v>#N/A</v>
      </c>
      <c r="H671"/>
      <c r="I671"/>
      <c r="J671"/>
      <c r="K671"/>
      <c r="L671"/>
      <c r="M671"/>
    </row>
    <row r="672" spans="1:13" s="1422" customFormat="1" x14ac:dyDescent="0.25">
      <c r="A672" s="1401" t="s">
        <v>5182</v>
      </c>
      <c r="B672" s="1402" t="str">
        <f>_xlfn.XLOOKUP(A672,Jul_Inputs_Calc!P:P,Jul_Inputs_Calc!D:D)</f>
        <v>Lic Shared Workers' Compensation Other Rehabilitation</v>
      </c>
      <c r="C672" s="1402">
        <f>_xlfn.XLOOKUP(A672,Jul_Inputs_Calc!P:P,Jul_Inputs_Calc!F:F)</f>
        <v>90007456</v>
      </c>
      <c r="D672" s="1403">
        <f>Jul_Inputs_Calc!$H$3</f>
        <v>45474</v>
      </c>
      <c r="E672" s="1404">
        <f>_xlfn.XLOOKUP(A672,Jul_Inputs_Calc!P:P,Jul_Inputs_Calc!O:O)</f>
        <v>1319.15</v>
      </c>
      <c r="F672" s="1403">
        <f>Jul_Inputs_Calc!$H$4</f>
        <v>45838</v>
      </c>
      <c r="G672" s="1525" t="e">
        <f>MATCH(C672*1,[5]Master!$F:$F,0)</f>
        <v>#N/A</v>
      </c>
      <c r="H672"/>
      <c r="I672"/>
      <c r="J672"/>
      <c r="K672"/>
      <c r="L672"/>
      <c r="M672"/>
    </row>
    <row r="673" spans="1:13" s="1422" customFormat="1" x14ac:dyDescent="0.25">
      <c r="A673" s="1401" t="s">
        <v>5183</v>
      </c>
      <c r="B673" s="1402" t="str">
        <f>_xlfn.XLOOKUP(A673,Jul_Inputs_Calc!P:P,Jul_Inputs_Calc!D:D)</f>
        <v>Lic Shared Workers' Compensation Other Rehabilitation - SD</v>
      </c>
      <c r="C673" s="1402">
        <f>_xlfn.XLOOKUP(A673,Jul_Inputs_Calc!P:P,Jul_Inputs_Calc!F:F)</f>
        <v>90006516</v>
      </c>
      <c r="D673" s="1403">
        <f>Jul_Inputs_Calc!$H$3</f>
        <v>45474</v>
      </c>
      <c r="E673" s="1404">
        <f>_xlfn.XLOOKUP(A673,Jul_Inputs_Calc!P:P,Jul_Inputs_Calc!O:O)</f>
        <v>1143.8500000000001</v>
      </c>
      <c r="F673" s="1403">
        <f>Jul_Inputs_Calc!$H$4</f>
        <v>45838</v>
      </c>
      <c r="G673" s="1525" t="e">
        <f>MATCH(C673*1,[5]Master!$F:$F,0)</f>
        <v>#N/A</v>
      </c>
      <c r="H673"/>
      <c r="I673"/>
      <c r="J673"/>
      <c r="K673"/>
      <c r="L673"/>
      <c r="M673"/>
    </row>
    <row r="674" spans="1:13" s="1422" customFormat="1" x14ac:dyDescent="0.25">
      <c r="A674" s="1401" t="s">
        <v>5184</v>
      </c>
      <c r="B674" s="1402" t="str">
        <f>_xlfn.XLOOKUP(A674,Jul_Inputs_Calc!P:P,Jul_Inputs_Calc!D:D)</f>
        <v>Lic Shared Workers' Comp Other Special Care Nursery</v>
      </c>
      <c r="C674" s="1402">
        <f>_xlfn.XLOOKUP(A674,Jul_Inputs_Calc!P:P,Jul_Inputs_Calc!F:F)</f>
        <v>90007457</v>
      </c>
      <c r="D674" s="1403">
        <f>Jul_Inputs_Calc!$H$3</f>
        <v>45474</v>
      </c>
      <c r="E674" s="1404">
        <f>_xlfn.XLOOKUP(A674,Jul_Inputs_Calc!P:P,Jul_Inputs_Calc!O:O)</f>
        <v>4066.55</v>
      </c>
      <c r="F674" s="1403">
        <f>Jul_Inputs_Calc!$H$4</f>
        <v>45838</v>
      </c>
      <c r="G674" s="1525" t="e">
        <f>MATCH(C674*1,[5]Master!$F:$F,0)</f>
        <v>#N/A</v>
      </c>
      <c r="H674"/>
      <c r="I674"/>
      <c r="J674"/>
      <c r="K674"/>
      <c r="L674"/>
      <c r="M674"/>
    </row>
    <row r="675" spans="1:13" s="1422" customFormat="1" x14ac:dyDescent="0.25">
      <c r="A675" s="1401" t="s">
        <v>5185</v>
      </c>
      <c r="B675" s="1402" t="str">
        <f>_xlfn.XLOOKUP(A675,Jul_Inputs_Calc!P:P,Jul_Inputs_Calc!D:D)</f>
        <v>Lic Shared Workers' Comp Other Special Care Nursery SD</v>
      </c>
      <c r="C675" s="1402">
        <f>_xlfn.XLOOKUP(A675,Jul_Inputs_Calc!P:P,Jul_Inputs_Calc!F:F)</f>
        <v>90006046</v>
      </c>
      <c r="D675" s="1403">
        <f>Jul_Inputs_Calc!$H$3</f>
        <v>45474</v>
      </c>
      <c r="E675" s="1404">
        <f>_xlfn.XLOOKUP(A675,Jul_Inputs_Calc!P:P,Jul_Inputs_Calc!O:O)</f>
        <v>3879.1000000000004</v>
      </c>
      <c r="F675" s="1403">
        <f>Jul_Inputs_Calc!$H$4</f>
        <v>45838</v>
      </c>
      <c r="G675" s="1525" t="e">
        <f>MATCH(C675*1,[5]Master!$F:$F,0)</f>
        <v>#N/A</v>
      </c>
      <c r="H675"/>
      <c r="I675"/>
      <c r="J675"/>
      <c r="K675"/>
      <c r="L675"/>
      <c r="M675"/>
    </row>
    <row r="676" spans="1:13" s="1422" customFormat="1" x14ac:dyDescent="0.25">
      <c r="A676" s="1401" t="s">
        <v>5186</v>
      </c>
      <c r="B676" s="1402" t="str">
        <f>_xlfn.XLOOKUP(A676,Jul_Inputs_Calc!P:P,Jul_Inputs_Calc!D:D)</f>
        <v>Lic Shared Workers' Comp Other Qualified Special Care Nursery</v>
      </c>
      <c r="C676" s="1402">
        <f>_xlfn.XLOOKUP(A676,Jul_Inputs_Calc!P:P,Jul_Inputs_Calc!F:F)</f>
        <v>90007458</v>
      </c>
      <c r="D676" s="1403">
        <f>Jul_Inputs_Calc!$H$3</f>
        <v>45474</v>
      </c>
      <c r="E676" s="1404">
        <f>_xlfn.XLOOKUP(A676,Jul_Inputs_Calc!P:P,Jul_Inputs_Calc!O:O)</f>
        <v>4066.55</v>
      </c>
      <c r="F676" s="1403">
        <f>Jul_Inputs_Calc!$H$4</f>
        <v>45838</v>
      </c>
      <c r="G676" s="1525" t="e">
        <f>MATCH(C676*1,[5]Master!$F:$F,0)</f>
        <v>#N/A</v>
      </c>
      <c r="H676"/>
      <c r="I676"/>
      <c r="J676"/>
      <c r="K676"/>
      <c r="L676"/>
      <c r="M676"/>
    </row>
    <row r="677" spans="1:13" s="1422" customFormat="1" x14ac:dyDescent="0.25">
      <c r="A677" s="1401" t="s">
        <v>5187</v>
      </c>
      <c r="B677" s="1402" t="str">
        <f>_xlfn.XLOOKUP(A677,Jul_Inputs_Calc!P:P,Jul_Inputs_Calc!D:D)</f>
        <v>Lic Shared Workers' Comp Other Qualified Special Care Nursery SD</v>
      </c>
      <c r="C677" s="1402">
        <f>_xlfn.XLOOKUP(A677,Jul_Inputs_Calc!P:P,Jul_Inputs_Calc!F:F)</f>
        <v>90006517</v>
      </c>
      <c r="D677" s="1403">
        <f>Jul_Inputs_Calc!$H$3</f>
        <v>45474</v>
      </c>
      <c r="E677" s="1404">
        <f>_xlfn.XLOOKUP(A677,Jul_Inputs_Calc!P:P,Jul_Inputs_Calc!O:O)</f>
        <v>3879.1000000000004</v>
      </c>
      <c r="F677" s="1403">
        <f>Jul_Inputs_Calc!$H$4</f>
        <v>45838</v>
      </c>
      <c r="G677" s="1525" t="e">
        <f>MATCH(C677*1,[5]Master!$F:$F,0)</f>
        <v>#N/A</v>
      </c>
      <c r="H677"/>
      <c r="I677"/>
      <c r="J677"/>
      <c r="K677"/>
      <c r="L677"/>
      <c r="M677"/>
    </row>
    <row r="678" spans="1:13" s="1422" customFormat="1" x14ac:dyDescent="0.25">
      <c r="A678" s="1401" t="s">
        <v>5188</v>
      </c>
      <c r="B678" s="1402" t="str">
        <f>_xlfn.XLOOKUP(A678,Jul_Inputs_Calc!P:P,Jul_Inputs_Calc!D:D)</f>
        <v>Lic Share Motor Vehicle NIIS Other</v>
      </c>
      <c r="C678" s="1402">
        <f>_xlfn.XLOOKUP(A678,Jul_Inputs_Calc!P:P,Jul_Inputs_Calc!F:F)</f>
        <v>90007367</v>
      </c>
      <c r="D678" s="1403">
        <f>Jul_Inputs_Calc!$H$3</f>
        <v>45474</v>
      </c>
      <c r="E678" s="1404">
        <f>_xlfn.XLOOKUP(A678,Jul_Inputs_Calc!P:P,Jul_Inputs_Calc!O:O)</f>
        <v>2510.5500000000002</v>
      </c>
      <c r="F678" s="1403">
        <f>Jul_Inputs_Calc!$H$4</f>
        <v>45838</v>
      </c>
      <c r="G678" s="1525" t="e">
        <f>MATCH(C678*1,[5]Master!$F:$F,0)</f>
        <v>#N/A</v>
      </c>
      <c r="H678"/>
      <c r="I678"/>
      <c r="J678"/>
      <c r="K678"/>
      <c r="L678"/>
      <c r="M678"/>
    </row>
    <row r="679" spans="1:13" s="1422" customFormat="1" x14ac:dyDescent="0.25">
      <c r="A679" s="1401" t="s">
        <v>5189</v>
      </c>
      <c r="B679" s="1402" t="str">
        <f>_xlfn.XLOOKUP(A679,Jul_Inputs_Calc!P:P,Jul_Inputs_Calc!D:D)</f>
        <v>Lic Share Motor Vehicle NIIS Other SD</v>
      </c>
      <c r="C679" s="1402">
        <f>_xlfn.XLOOKUP(A679,Jul_Inputs_Calc!P:P,Jul_Inputs_Calc!F:F)</f>
        <v>90005579</v>
      </c>
      <c r="D679" s="1403">
        <f>Jul_Inputs_Calc!$H$3</f>
        <v>45474</v>
      </c>
      <c r="E679" s="1404">
        <f>_xlfn.XLOOKUP(A679,Jul_Inputs_Calc!P:P,Jul_Inputs_Calc!O:O)</f>
        <v>2121.5500000000002</v>
      </c>
      <c r="F679" s="1403">
        <f>Jul_Inputs_Calc!$H$4</f>
        <v>45838</v>
      </c>
      <c r="G679" s="1525" t="e">
        <f>MATCH(C679*1,[5]Master!$F:$F,0)</f>
        <v>#N/A</v>
      </c>
      <c r="H679"/>
      <c r="I679"/>
      <c r="J679"/>
      <c r="K679"/>
      <c r="L679"/>
      <c r="M679"/>
    </row>
    <row r="680" spans="1:13" s="1422" customFormat="1" x14ac:dyDescent="0.25">
      <c r="A680" s="1401" t="s">
        <v>5190</v>
      </c>
      <c r="B680" s="1402" t="str">
        <f>_xlfn.XLOOKUP(A680,Jul_Inputs_Calc!P:P,Jul_Inputs_Calc!D:D)</f>
        <v>Lic Share Motor Vehicle NIIS Other Long Stay</v>
      </c>
      <c r="C680" s="1402">
        <f>_xlfn.XLOOKUP(A680,Jul_Inputs_Calc!P:P,Jul_Inputs_Calc!F:F)</f>
        <v>90007460</v>
      </c>
      <c r="D680" s="1403">
        <f>Jul_Inputs_Calc!$H$3</f>
        <v>45474</v>
      </c>
      <c r="E680" s="1404">
        <f>_xlfn.XLOOKUP(A680,Jul_Inputs_Calc!P:P,Jul_Inputs_Calc!O:O)</f>
        <v>1247.1000000000001</v>
      </c>
      <c r="F680" s="1403">
        <f>Jul_Inputs_Calc!$H$4</f>
        <v>45838</v>
      </c>
      <c r="G680" s="1525" t="e">
        <f>MATCH(C680*1,[5]Master!$F:$F,0)</f>
        <v>#N/A</v>
      </c>
      <c r="H680"/>
      <c r="I680"/>
      <c r="J680"/>
      <c r="K680"/>
      <c r="L680"/>
      <c r="M680"/>
    </row>
    <row r="681" spans="1:13" s="1422" customFormat="1" x14ac:dyDescent="0.25">
      <c r="A681" s="1401" t="s">
        <v>5191</v>
      </c>
      <c r="B681" s="1402" t="str">
        <f>_xlfn.XLOOKUP(A681,Jul_Inputs_Calc!P:P,Jul_Inputs_Calc!D:D)</f>
        <v>Lic Share Motor Vehicle NIIS Other Long Stay SD</v>
      </c>
      <c r="C681" s="1402">
        <f>_xlfn.XLOOKUP(A681,Jul_Inputs_Calc!P:P,Jul_Inputs_Calc!F:F)</f>
        <v>90006518</v>
      </c>
      <c r="D681" s="1403">
        <f>Jul_Inputs_Calc!$H$3</f>
        <v>45474</v>
      </c>
      <c r="E681" s="1404">
        <f>_xlfn.XLOOKUP(A681,Jul_Inputs_Calc!P:P,Jul_Inputs_Calc!O:O)</f>
        <v>1069.5</v>
      </c>
      <c r="F681" s="1403">
        <f>Jul_Inputs_Calc!$H$4</f>
        <v>45838</v>
      </c>
      <c r="G681" s="1525" t="e">
        <f>MATCH(C681*1,[5]Master!$F:$F,0)</f>
        <v>#N/A</v>
      </c>
      <c r="H681"/>
      <c r="I681"/>
      <c r="J681"/>
      <c r="K681"/>
      <c r="L681"/>
      <c r="M681"/>
    </row>
    <row r="682" spans="1:13" s="1422" customFormat="1" x14ac:dyDescent="0.25">
      <c r="A682" s="1401" t="s">
        <v>5192</v>
      </c>
      <c r="B682" s="1402" t="str">
        <f>_xlfn.XLOOKUP(A682,Jul_Inputs_Calc!P:P,Jul_Inputs_Calc!D:D)</f>
        <v>Lic Share Motor Vehicle NIIS Other Burns</v>
      </c>
      <c r="C682" s="1402">
        <f>_xlfn.XLOOKUP(A682,Jul_Inputs_Calc!P:P,Jul_Inputs_Calc!F:F)</f>
        <v>90007461</v>
      </c>
      <c r="D682" s="1403">
        <f>Jul_Inputs_Calc!$H$3</f>
        <v>45474</v>
      </c>
      <c r="E682" s="1404">
        <f>_xlfn.XLOOKUP(A682,Jul_Inputs_Calc!P:P,Jul_Inputs_Calc!O:O)</f>
        <v>4339.55</v>
      </c>
      <c r="F682" s="1403">
        <f>Jul_Inputs_Calc!$H$4</f>
        <v>45838</v>
      </c>
      <c r="G682" s="1525" t="e">
        <f>MATCH(C682*1,[5]Master!$F:$F,0)</f>
        <v>#N/A</v>
      </c>
      <c r="H682"/>
      <c r="I682"/>
      <c r="J682"/>
      <c r="K682"/>
      <c r="L682"/>
      <c r="M682"/>
    </row>
    <row r="683" spans="1:13" s="1422" customFormat="1" x14ac:dyDescent="0.25">
      <c r="A683" s="1401" t="s">
        <v>5193</v>
      </c>
      <c r="B683" s="1402" t="str">
        <f>_xlfn.XLOOKUP(A683,Jul_Inputs_Calc!P:P,Jul_Inputs_Calc!D:D)</f>
        <v>Lic Share Motor Vehicle NIIS Other Burns SD</v>
      </c>
      <c r="C683" s="1402">
        <f>_xlfn.XLOOKUP(A683,Jul_Inputs_Calc!P:P,Jul_Inputs_Calc!F:F)</f>
        <v>90006047</v>
      </c>
      <c r="D683" s="1403">
        <f>Jul_Inputs_Calc!$H$3</f>
        <v>45474</v>
      </c>
      <c r="E683" s="1404">
        <f>_xlfn.XLOOKUP(A683,Jul_Inputs_Calc!P:P,Jul_Inputs_Calc!O:O)</f>
        <v>3985.9</v>
      </c>
      <c r="F683" s="1403">
        <f>Jul_Inputs_Calc!$H$4</f>
        <v>45838</v>
      </c>
      <c r="G683" s="1525" t="e">
        <f>MATCH(C683*1,[5]Master!$F:$F,0)</f>
        <v>#N/A</v>
      </c>
      <c r="H683"/>
      <c r="I683"/>
      <c r="J683"/>
      <c r="K683"/>
      <c r="L683"/>
      <c r="M683"/>
    </row>
    <row r="684" spans="1:13" s="1422" customFormat="1" x14ac:dyDescent="0.25">
      <c r="A684" s="1401" t="s">
        <v>5194</v>
      </c>
      <c r="B684" s="1402" t="str">
        <f>_xlfn.XLOOKUP(A684,Jul_Inputs_Calc!P:P,Jul_Inputs_Calc!D:D)</f>
        <v>Lic Share Motor Vehicle NIIS Other Coronary Care</v>
      </c>
      <c r="C684" s="1402">
        <f>_xlfn.XLOOKUP(A684,Jul_Inputs_Calc!P:P,Jul_Inputs_Calc!F:F)</f>
        <v>90007462</v>
      </c>
      <c r="D684" s="1403">
        <f>Jul_Inputs_Calc!$H$3</f>
        <v>45474</v>
      </c>
      <c r="E684" s="1404">
        <f>_xlfn.XLOOKUP(A684,Jul_Inputs_Calc!P:P,Jul_Inputs_Calc!O:O)</f>
        <v>4228.6000000000004</v>
      </c>
      <c r="F684" s="1403">
        <f>Jul_Inputs_Calc!$H$4</f>
        <v>45838</v>
      </c>
      <c r="G684" s="1525" t="e">
        <f>MATCH(C684*1,[5]Master!$F:$F,0)</f>
        <v>#N/A</v>
      </c>
      <c r="H684"/>
      <c r="I684"/>
      <c r="J684"/>
      <c r="K684"/>
      <c r="L684"/>
      <c r="M684"/>
    </row>
    <row r="685" spans="1:13" s="1422" customFormat="1" x14ac:dyDescent="0.25">
      <c r="A685" s="1401" t="s">
        <v>5195</v>
      </c>
      <c r="B685" s="1402" t="str">
        <f>_xlfn.XLOOKUP(A685,Jul_Inputs_Calc!P:P,Jul_Inputs_Calc!D:D)</f>
        <v>Lic Share Motor Vehicle NIIS Other Coronary Care SD</v>
      </c>
      <c r="C685" s="1402">
        <f>_xlfn.XLOOKUP(A685,Jul_Inputs_Calc!P:P,Jul_Inputs_Calc!F:F)</f>
        <v>90006519</v>
      </c>
      <c r="D685" s="1403">
        <f>Jul_Inputs_Calc!$H$3</f>
        <v>45474</v>
      </c>
      <c r="E685" s="1404">
        <f>_xlfn.XLOOKUP(A685,Jul_Inputs_Calc!P:P,Jul_Inputs_Calc!O:O)</f>
        <v>3985.9</v>
      </c>
      <c r="F685" s="1403">
        <f>Jul_Inputs_Calc!$H$4</f>
        <v>45838</v>
      </c>
      <c r="G685" s="1525" t="e">
        <f>MATCH(C685*1,[5]Master!$F:$F,0)</f>
        <v>#N/A</v>
      </c>
      <c r="H685"/>
      <c r="I685"/>
      <c r="J685"/>
      <c r="K685"/>
      <c r="L685"/>
      <c r="M685"/>
    </row>
    <row r="686" spans="1:13" s="1422" customFormat="1" x14ac:dyDescent="0.25">
      <c r="A686" s="1401" t="s">
        <v>5196</v>
      </c>
      <c r="B686" s="1402" t="str">
        <f>_xlfn.XLOOKUP(A686,Jul_Inputs_Calc!P:P,Jul_Inputs_Calc!D:D)</f>
        <v>Lic Share Motor Vehicle NIIS Other Hospital in the Home</v>
      </c>
      <c r="C686" s="1402">
        <f>_xlfn.XLOOKUP(A686,Jul_Inputs_Calc!P:P,Jul_Inputs_Calc!F:F)</f>
        <v>90007463</v>
      </c>
      <c r="D686" s="1403">
        <f>Jul_Inputs_Calc!$H$3</f>
        <v>45474</v>
      </c>
      <c r="E686" s="1404">
        <f>_xlfn.XLOOKUP(A686,Jul_Inputs_Calc!P:P,Jul_Inputs_Calc!O:O)</f>
        <v>2133.75</v>
      </c>
      <c r="F686" s="1403">
        <f>Jul_Inputs_Calc!$H$4</f>
        <v>45838</v>
      </c>
      <c r="G686" s="1525" t="e">
        <f>MATCH(C686*1,[5]Master!$F:$F,0)</f>
        <v>#N/A</v>
      </c>
      <c r="H686"/>
      <c r="I686"/>
      <c r="J686"/>
      <c r="K686"/>
      <c r="L686"/>
      <c r="M686"/>
    </row>
    <row r="687" spans="1:13" s="1422" customFormat="1" x14ac:dyDescent="0.25">
      <c r="A687" s="1401" t="s">
        <v>5197</v>
      </c>
      <c r="B687" s="1402" t="str">
        <f>_xlfn.XLOOKUP(A687,Jul_Inputs_Calc!P:P,Jul_Inputs_Calc!D:D)</f>
        <v>Lic Share Motor Vehicle NIIS Other Hospital in the Home SD</v>
      </c>
      <c r="C687" s="1402">
        <f>_xlfn.XLOOKUP(A687,Jul_Inputs_Calc!P:P,Jul_Inputs_Calc!F:F)</f>
        <v>90005605</v>
      </c>
      <c r="D687" s="1403">
        <f>Jul_Inputs_Calc!$H$3</f>
        <v>45474</v>
      </c>
      <c r="E687" s="1404">
        <f>_xlfn.XLOOKUP(A687,Jul_Inputs_Calc!P:P,Jul_Inputs_Calc!O:O)</f>
        <v>2133.75</v>
      </c>
      <c r="F687" s="1403">
        <f>Jul_Inputs_Calc!$H$4</f>
        <v>45838</v>
      </c>
      <c r="G687" s="1525" t="e">
        <f>MATCH(C687*1,[5]Master!$F:$F,0)</f>
        <v>#N/A</v>
      </c>
      <c r="H687"/>
      <c r="I687"/>
      <c r="J687"/>
      <c r="K687"/>
      <c r="L687"/>
      <c r="M687"/>
    </row>
    <row r="688" spans="1:13" s="1422" customFormat="1" x14ac:dyDescent="0.25">
      <c r="A688" s="1401" t="s">
        <v>5198</v>
      </c>
      <c r="B688" s="1402" t="str">
        <f>_xlfn.XLOOKUP(A688,Jul_Inputs_Calc!P:P,Jul_Inputs_Calc!D:D)</f>
        <v>Lic Share Motor Vehicle NIIS Other ICU</v>
      </c>
      <c r="C688" s="1402">
        <f>_xlfn.XLOOKUP(A688,Jul_Inputs_Calc!P:P,Jul_Inputs_Calc!F:F)</f>
        <v>90007649</v>
      </c>
      <c r="D688" s="1403">
        <f>Jul_Inputs_Calc!$H$3</f>
        <v>45474</v>
      </c>
      <c r="E688" s="1404">
        <f>_xlfn.XLOOKUP(A688,Jul_Inputs_Calc!P:P,Jul_Inputs_Calc!O:O)</f>
        <v>6321.1</v>
      </c>
      <c r="F688" s="1403">
        <f>Jul_Inputs_Calc!$H$4</f>
        <v>45838</v>
      </c>
      <c r="G688" s="1525" t="e">
        <f>MATCH(C688*1,[5]Master!$F:$F,0)</f>
        <v>#N/A</v>
      </c>
      <c r="H688"/>
      <c r="I688"/>
      <c r="J688"/>
      <c r="K688"/>
      <c r="L688"/>
      <c r="M688"/>
    </row>
    <row r="689" spans="1:13" s="1422" customFormat="1" x14ac:dyDescent="0.25">
      <c r="A689" s="1401" t="s">
        <v>5199</v>
      </c>
      <c r="B689" s="1402" t="str">
        <f>_xlfn.XLOOKUP(A689,Jul_Inputs_Calc!P:P,Jul_Inputs_Calc!D:D)</f>
        <v>Lic Share Motor Vehicle NIIS Other ICU SD</v>
      </c>
      <c r="C689" s="1402">
        <f>_xlfn.XLOOKUP(A689,Jul_Inputs_Calc!P:P,Jul_Inputs_Calc!F:F)</f>
        <v>90007464</v>
      </c>
      <c r="D689" s="1403">
        <f>Jul_Inputs_Calc!$H$3</f>
        <v>45474</v>
      </c>
      <c r="E689" s="1404">
        <f>_xlfn.XLOOKUP(A689,Jul_Inputs_Calc!P:P,Jul_Inputs_Calc!O:O)</f>
        <v>5885.75</v>
      </c>
      <c r="F689" s="1403">
        <f>Jul_Inputs_Calc!$H$4</f>
        <v>45838</v>
      </c>
      <c r="G689" s="1525" t="e">
        <f>MATCH(C689*1,[5]Master!$F:$F,0)</f>
        <v>#N/A</v>
      </c>
      <c r="H689"/>
      <c r="I689"/>
      <c r="J689"/>
      <c r="K689"/>
      <c r="L689"/>
      <c r="M689"/>
    </row>
    <row r="690" spans="1:13" s="1422" customFormat="1" x14ac:dyDescent="0.25">
      <c r="A690" s="1401" t="s">
        <v>5200</v>
      </c>
      <c r="B690" s="1402" t="str">
        <f>_xlfn.XLOOKUP(A690,Jul_Inputs_Calc!P:P,Jul_Inputs_Calc!D:D)</f>
        <v>Lic Share Motor Vehicle NIIS Other Renal Dialysis</v>
      </c>
      <c r="C690" s="1402">
        <f>_xlfn.XLOOKUP(A690,Jul_Inputs_Calc!P:P,Jul_Inputs_Calc!F:F)</f>
        <v>90006520</v>
      </c>
      <c r="D690" s="1403">
        <f>Jul_Inputs_Calc!$H$3</f>
        <v>45474</v>
      </c>
      <c r="E690" s="1404">
        <f>_xlfn.XLOOKUP(A690,Jul_Inputs_Calc!P:P,Jul_Inputs_Calc!O:O)</f>
        <v>1179.8</v>
      </c>
      <c r="F690" s="1403">
        <f>Jul_Inputs_Calc!$H$4</f>
        <v>45838</v>
      </c>
      <c r="G690" s="1525" t="e">
        <f>MATCH(C690*1,[5]Master!$F:$F,0)</f>
        <v>#N/A</v>
      </c>
      <c r="H690"/>
      <c r="I690"/>
      <c r="J690"/>
      <c r="K690"/>
      <c r="L690"/>
      <c r="M690"/>
    </row>
    <row r="691" spans="1:13" s="1422" customFormat="1" x14ac:dyDescent="0.25">
      <c r="A691" s="1401" t="s">
        <v>5201</v>
      </c>
      <c r="B691" s="1402" t="str">
        <f>_xlfn.XLOOKUP(A691,Jul_Inputs_Calc!P:P,Jul_Inputs_Calc!D:D)</f>
        <v>Lic Share Motor Vehicle NIIS Other Renal Dialysis SD</v>
      </c>
      <c r="C691" s="1402">
        <f>_xlfn.XLOOKUP(A691,Jul_Inputs_Calc!P:P,Jul_Inputs_Calc!F:F)</f>
        <v>90007465</v>
      </c>
      <c r="D691" s="1403">
        <f>Jul_Inputs_Calc!$H$3</f>
        <v>45474</v>
      </c>
      <c r="E691" s="1404">
        <f>_xlfn.XLOOKUP(A691,Jul_Inputs_Calc!P:P,Jul_Inputs_Calc!O:O)</f>
        <v>1179.8</v>
      </c>
      <c r="F691" s="1403">
        <f>Jul_Inputs_Calc!$H$4</f>
        <v>45838</v>
      </c>
      <c r="G691" s="1525" t="e">
        <f>MATCH(C691*1,[5]Master!$F:$F,0)</f>
        <v>#N/A</v>
      </c>
      <c r="H691"/>
      <c r="I691"/>
      <c r="J691"/>
      <c r="K691"/>
      <c r="L691"/>
      <c r="M691"/>
    </row>
    <row r="692" spans="1:13" s="1422" customFormat="1" x14ac:dyDescent="0.25">
      <c r="A692" s="1401" t="s">
        <v>5202</v>
      </c>
      <c r="B692" s="1402" t="str">
        <f>_xlfn.XLOOKUP(A692,Jul_Inputs_Calc!P:P,Jul_Inputs_Calc!D:D)</f>
        <v>Lic Share Motor Vehicle NIIS Other Rehab</v>
      </c>
      <c r="C692" s="1402">
        <f>_xlfn.XLOOKUP(A692,Jul_Inputs_Calc!P:P,Jul_Inputs_Calc!F:F)</f>
        <v>90006048</v>
      </c>
      <c r="D692" s="1403">
        <f>Jul_Inputs_Calc!$H$3</f>
        <v>45474</v>
      </c>
      <c r="E692" s="1404">
        <f>_xlfn.XLOOKUP(A692,Jul_Inputs_Calc!P:P,Jul_Inputs_Calc!O:O)</f>
        <v>1319.15</v>
      </c>
      <c r="F692" s="1403">
        <f>Jul_Inputs_Calc!$H$4</f>
        <v>45838</v>
      </c>
      <c r="G692" s="1525" t="e">
        <f>MATCH(C692*1,[5]Master!$F:$F,0)</f>
        <v>#N/A</v>
      </c>
      <c r="H692"/>
      <c r="I692"/>
      <c r="J692"/>
      <c r="K692"/>
      <c r="L692"/>
      <c r="M692"/>
    </row>
    <row r="693" spans="1:13" s="1422" customFormat="1" x14ac:dyDescent="0.25">
      <c r="A693" s="1401" t="s">
        <v>5203</v>
      </c>
      <c r="B693" s="1402" t="str">
        <f>_xlfn.XLOOKUP(A693,Jul_Inputs_Calc!P:P,Jul_Inputs_Calc!D:D)</f>
        <v>Lic Share Motor Vehicle NIIS Other Rehab SD</v>
      </c>
      <c r="C693" s="1402">
        <f>_xlfn.XLOOKUP(A693,Jul_Inputs_Calc!P:P,Jul_Inputs_Calc!F:F)</f>
        <v>90007466</v>
      </c>
      <c r="D693" s="1403">
        <f>Jul_Inputs_Calc!$H$3</f>
        <v>45474</v>
      </c>
      <c r="E693" s="1404">
        <f>_xlfn.XLOOKUP(A693,Jul_Inputs_Calc!P:P,Jul_Inputs_Calc!O:O)</f>
        <v>1143.8500000000001</v>
      </c>
      <c r="F693" s="1403">
        <f>Jul_Inputs_Calc!$H$4</f>
        <v>45838</v>
      </c>
      <c r="G693" s="1525" t="e">
        <f>MATCH(C693*1,[5]Master!$F:$F,0)</f>
        <v>#N/A</v>
      </c>
      <c r="H693"/>
      <c r="I693"/>
      <c r="J693"/>
      <c r="K693"/>
      <c r="L693"/>
      <c r="M693"/>
    </row>
    <row r="694" spans="1:13" s="1422" customFormat="1" x14ac:dyDescent="0.25">
      <c r="A694" s="1401" t="s">
        <v>5204</v>
      </c>
      <c r="B694" s="1402" t="str">
        <f>_xlfn.XLOOKUP(A694,Jul_Inputs_Calc!P:P,Jul_Inputs_Calc!D:D)</f>
        <v>Lic Share Motor Vehicle NIIS Other Special Care Nursery</v>
      </c>
      <c r="C694" s="1402">
        <f>_xlfn.XLOOKUP(A694,Jul_Inputs_Calc!P:P,Jul_Inputs_Calc!F:F)</f>
        <v>90006521</v>
      </c>
      <c r="D694" s="1403">
        <f>Jul_Inputs_Calc!$H$3</f>
        <v>45474</v>
      </c>
      <c r="E694" s="1404">
        <f>_xlfn.XLOOKUP(A694,Jul_Inputs_Calc!P:P,Jul_Inputs_Calc!O:O)</f>
        <v>4066.55</v>
      </c>
      <c r="F694" s="1403">
        <f>Jul_Inputs_Calc!$H$4</f>
        <v>45838</v>
      </c>
      <c r="G694" s="1525" t="e">
        <f>MATCH(C694*1,[5]Master!$F:$F,0)</f>
        <v>#N/A</v>
      </c>
      <c r="H694"/>
      <c r="I694"/>
      <c r="J694"/>
      <c r="K694"/>
      <c r="L694"/>
      <c r="M694"/>
    </row>
    <row r="695" spans="1:13" s="1422" customFormat="1" x14ac:dyDescent="0.25">
      <c r="A695" s="1401" t="s">
        <v>5205</v>
      </c>
      <c r="B695" s="1402" t="str">
        <f>_xlfn.XLOOKUP(A695,Jul_Inputs_Calc!P:P,Jul_Inputs_Calc!D:D)</f>
        <v>Lic Share Motor Vehicle NIIS Other Special Care Nursery SD</v>
      </c>
      <c r="C695" s="1402">
        <f>_xlfn.XLOOKUP(A695,Jul_Inputs_Calc!P:P,Jul_Inputs_Calc!F:F)</f>
        <v>90007467</v>
      </c>
      <c r="D695" s="1403">
        <f>Jul_Inputs_Calc!$H$3</f>
        <v>45474</v>
      </c>
      <c r="E695" s="1404">
        <f>_xlfn.XLOOKUP(A695,Jul_Inputs_Calc!P:P,Jul_Inputs_Calc!O:O)</f>
        <v>3879.1000000000004</v>
      </c>
      <c r="F695" s="1403">
        <f>Jul_Inputs_Calc!$H$4</f>
        <v>45838</v>
      </c>
      <c r="G695" s="1525" t="e">
        <f>MATCH(C695*1,[5]Master!$F:$F,0)</f>
        <v>#N/A</v>
      </c>
      <c r="H695"/>
      <c r="I695"/>
      <c r="J695"/>
      <c r="K695"/>
      <c r="L695"/>
      <c r="M695"/>
    </row>
    <row r="696" spans="1:13" s="1422" customFormat="1" x14ac:dyDescent="0.25">
      <c r="A696" s="1401" t="s">
        <v>5206</v>
      </c>
      <c r="B696" s="1402" t="str">
        <f>_xlfn.XLOOKUP(A696,Jul_Inputs_Calc!P:P,Jul_Inputs_Calc!D:D)</f>
        <v>Lic Share Motor Vehicle NIIS Other Qual Special Care Nursery</v>
      </c>
      <c r="C696" s="1402">
        <f>_xlfn.XLOOKUP(A696,Jul_Inputs_Calc!P:P,Jul_Inputs_Calc!F:F)</f>
        <v>90005812</v>
      </c>
      <c r="D696" s="1403">
        <f>Jul_Inputs_Calc!$H$3</f>
        <v>45474</v>
      </c>
      <c r="E696" s="1404">
        <f>_xlfn.XLOOKUP(A696,Jul_Inputs_Calc!P:P,Jul_Inputs_Calc!O:O)</f>
        <v>4066.55</v>
      </c>
      <c r="F696" s="1403">
        <f>Jul_Inputs_Calc!$H$4</f>
        <v>45838</v>
      </c>
      <c r="G696" s="1525" t="e">
        <f>MATCH(C696*1,[5]Master!$F:$F,0)</f>
        <v>#N/A</v>
      </c>
      <c r="H696"/>
      <c r="I696"/>
      <c r="J696"/>
      <c r="K696"/>
      <c r="L696"/>
      <c r="M696"/>
    </row>
    <row r="697" spans="1:13" s="1422" customFormat="1" x14ac:dyDescent="0.25">
      <c r="A697" s="1401" t="s">
        <v>5207</v>
      </c>
      <c r="B697" s="1402" t="str">
        <f>_xlfn.XLOOKUP(A697,Jul_Inputs_Calc!P:P,Jul_Inputs_Calc!D:D)</f>
        <v>Lic Share Motor Vehicle NIIS Other Qual Special Care Nursery SD</v>
      </c>
      <c r="C697" s="1402">
        <f>_xlfn.XLOOKUP(A697,Jul_Inputs_Calc!P:P,Jul_Inputs_Calc!F:F)</f>
        <v>90007468</v>
      </c>
      <c r="D697" s="1403">
        <f>Jul_Inputs_Calc!$H$3</f>
        <v>45474</v>
      </c>
      <c r="E697" s="1404">
        <f>_xlfn.XLOOKUP(A697,Jul_Inputs_Calc!P:P,Jul_Inputs_Calc!O:O)</f>
        <v>3879.1000000000004</v>
      </c>
      <c r="F697" s="1403">
        <f>Jul_Inputs_Calc!$H$4</f>
        <v>45838</v>
      </c>
      <c r="G697" s="1525" t="e">
        <f>MATCH(C697*1,[5]Master!$F:$F,0)</f>
        <v>#N/A</v>
      </c>
      <c r="H697"/>
      <c r="I697"/>
      <c r="J697"/>
      <c r="K697"/>
      <c r="L697"/>
      <c r="M697"/>
    </row>
    <row r="698" spans="1:13" s="1422" customFormat="1" x14ac:dyDescent="0.25">
      <c r="A698" s="1401" t="s">
        <v>5219</v>
      </c>
      <c r="B698" s="1402" t="str">
        <f>_xlfn.XLOOKUP(A698,Jul_Inputs_Calc!P:P,Jul_Inputs_Calc!D:D)</f>
        <v xml:space="preserve">Lic Share  Workers' Compensation NIIS Other </v>
      </c>
      <c r="C698" s="1402">
        <f>_xlfn.XLOOKUP(A698,Jul_Inputs_Calc!P:P,Jul_Inputs_Calc!F:F)</f>
        <v>90007474</v>
      </c>
      <c r="D698" s="1403">
        <f>Jul_Inputs_Calc!$H$3</f>
        <v>45474</v>
      </c>
      <c r="E698" s="1404">
        <f>_xlfn.XLOOKUP(A698,Jul_Inputs_Calc!P:P,Jul_Inputs_Calc!O:O)</f>
        <v>2510.5500000000002</v>
      </c>
      <c r="F698" s="1403">
        <f>Jul_Inputs_Calc!$H$4</f>
        <v>45838</v>
      </c>
      <c r="G698" s="1525" t="e">
        <f>MATCH(C698*1,[5]Master!$F:$F,0)</f>
        <v>#N/A</v>
      </c>
      <c r="H698"/>
      <c r="I698"/>
      <c r="J698"/>
      <c r="K698"/>
      <c r="L698"/>
      <c r="M698"/>
    </row>
    <row r="699" spans="1:13" s="1422" customFormat="1" x14ac:dyDescent="0.25">
      <c r="A699" s="1401" t="s">
        <v>5220</v>
      </c>
      <c r="B699" s="1402" t="str">
        <f>_xlfn.XLOOKUP(A699,Jul_Inputs_Calc!P:P,Jul_Inputs_Calc!D:D)</f>
        <v>Lic Share  Workers' Compensation NIIS Other SD</v>
      </c>
      <c r="C699" s="1402">
        <f>_xlfn.XLOOKUP(A699,Jul_Inputs_Calc!P:P,Jul_Inputs_Calc!F:F)</f>
        <v>90006525</v>
      </c>
      <c r="D699" s="1403">
        <f>Jul_Inputs_Calc!$H$3</f>
        <v>45474</v>
      </c>
      <c r="E699" s="1404">
        <f>_xlfn.XLOOKUP(A699,Jul_Inputs_Calc!P:P,Jul_Inputs_Calc!O:O)</f>
        <v>2121.5500000000002</v>
      </c>
      <c r="F699" s="1403">
        <f>Jul_Inputs_Calc!$H$4</f>
        <v>45838</v>
      </c>
      <c r="G699" s="1525" t="e">
        <f>MATCH(C699*1,[5]Master!$F:$F,0)</f>
        <v>#N/A</v>
      </c>
      <c r="H699"/>
      <c r="I699"/>
      <c r="J699"/>
      <c r="K699"/>
      <c r="L699"/>
      <c r="M699"/>
    </row>
    <row r="700" spans="1:13" s="1422" customFormat="1" x14ac:dyDescent="0.25">
      <c r="A700" s="1401" t="s">
        <v>5221</v>
      </c>
      <c r="B700" s="1402" t="str">
        <f>_xlfn.XLOOKUP(A700,Jul_Inputs_Calc!P:P,Jul_Inputs_Calc!D:D)</f>
        <v>Lic Share  Workers' Compensation NIIS Other Long Stay</v>
      </c>
      <c r="C700" s="1402">
        <f>_xlfn.XLOOKUP(A700,Jul_Inputs_Calc!P:P,Jul_Inputs_Calc!F:F)</f>
        <v>90007475</v>
      </c>
      <c r="D700" s="1403">
        <f>Jul_Inputs_Calc!$H$3</f>
        <v>45474</v>
      </c>
      <c r="E700" s="1404">
        <f>_xlfn.XLOOKUP(A700,Jul_Inputs_Calc!P:P,Jul_Inputs_Calc!O:O)</f>
        <v>1247.1000000000001</v>
      </c>
      <c r="F700" s="1403">
        <f>Jul_Inputs_Calc!$H$4</f>
        <v>45838</v>
      </c>
      <c r="G700" s="1525" t="e">
        <f>MATCH(C700*1,[5]Master!$F:$F,0)</f>
        <v>#N/A</v>
      </c>
      <c r="H700"/>
      <c r="I700"/>
      <c r="J700"/>
      <c r="K700"/>
      <c r="L700"/>
      <c r="M700"/>
    </row>
    <row r="701" spans="1:13" s="1422" customFormat="1" x14ac:dyDescent="0.25">
      <c r="A701" s="1401" t="s">
        <v>5222</v>
      </c>
      <c r="B701" s="1402" t="str">
        <f>_xlfn.XLOOKUP(A701,Jul_Inputs_Calc!P:P,Jul_Inputs_Calc!D:D)</f>
        <v>Lic Share  Workers' Compensation NIIS Other Long Stay SD</v>
      </c>
      <c r="C701" s="1402">
        <f>_xlfn.XLOOKUP(A701,Jul_Inputs_Calc!P:P,Jul_Inputs_Calc!F:F)</f>
        <v>90005813</v>
      </c>
      <c r="D701" s="1403">
        <f>Jul_Inputs_Calc!$H$3</f>
        <v>45474</v>
      </c>
      <c r="E701" s="1404">
        <f>_xlfn.XLOOKUP(A701,Jul_Inputs_Calc!P:P,Jul_Inputs_Calc!O:O)</f>
        <v>1069.5</v>
      </c>
      <c r="F701" s="1403">
        <f>Jul_Inputs_Calc!$H$4</f>
        <v>45838</v>
      </c>
      <c r="G701" s="1525" t="e">
        <f>MATCH(C701*1,[5]Master!$F:$F,0)</f>
        <v>#N/A</v>
      </c>
      <c r="H701"/>
      <c r="I701"/>
      <c r="J701"/>
      <c r="K701"/>
      <c r="L701"/>
      <c r="M701"/>
    </row>
    <row r="702" spans="1:13" s="1422" customFormat="1" x14ac:dyDescent="0.25">
      <c r="A702" s="1401" t="s">
        <v>5223</v>
      </c>
      <c r="B702" s="1402" t="str">
        <f>_xlfn.XLOOKUP(A702,Jul_Inputs_Calc!P:P,Jul_Inputs_Calc!D:D)</f>
        <v>Lic Share  Workers' Compensation NIIS Other Burns</v>
      </c>
      <c r="C702" s="1402">
        <f>_xlfn.XLOOKUP(A702,Jul_Inputs_Calc!P:P,Jul_Inputs_Calc!F:F)</f>
        <v>90007476</v>
      </c>
      <c r="D702" s="1403">
        <f>Jul_Inputs_Calc!$H$3</f>
        <v>45474</v>
      </c>
      <c r="E702" s="1404">
        <f>_xlfn.XLOOKUP(A702,Jul_Inputs_Calc!P:P,Jul_Inputs_Calc!O:O)</f>
        <v>4339.55</v>
      </c>
      <c r="F702" s="1403">
        <f>Jul_Inputs_Calc!$H$4</f>
        <v>45838</v>
      </c>
      <c r="G702" s="1525" t="e">
        <f>MATCH(C702*1,[5]Master!$F:$F,0)</f>
        <v>#N/A</v>
      </c>
      <c r="H702"/>
      <c r="I702"/>
      <c r="J702"/>
      <c r="K702"/>
      <c r="L702"/>
      <c r="M702"/>
    </row>
    <row r="703" spans="1:13" s="1422" customFormat="1" x14ac:dyDescent="0.25">
      <c r="A703" s="1401" t="s">
        <v>5224</v>
      </c>
      <c r="B703" s="1402" t="str">
        <f>_xlfn.XLOOKUP(A703,Jul_Inputs_Calc!P:P,Jul_Inputs_Calc!D:D)</f>
        <v>Lic Share  Workers' Compensation NIIS Other Burns SD</v>
      </c>
      <c r="C703" s="1402">
        <f>_xlfn.XLOOKUP(A703,Jul_Inputs_Calc!P:P,Jul_Inputs_Calc!F:F)</f>
        <v>90006526</v>
      </c>
      <c r="D703" s="1403">
        <f>Jul_Inputs_Calc!$H$3</f>
        <v>45474</v>
      </c>
      <c r="E703" s="1404">
        <f>_xlfn.XLOOKUP(A703,Jul_Inputs_Calc!P:P,Jul_Inputs_Calc!O:O)</f>
        <v>3985.9</v>
      </c>
      <c r="F703" s="1403">
        <f>Jul_Inputs_Calc!$H$4</f>
        <v>45838</v>
      </c>
      <c r="G703" s="1525" t="e">
        <f>MATCH(C703*1,[5]Master!$F:$F,0)</f>
        <v>#N/A</v>
      </c>
      <c r="H703"/>
      <c r="I703"/>
      <c r="J703"/>
      <c r="K703"/>
      <c r="L703"/>
      <c r="M703"/>
    </row>
    <row r="704" spans="1:13" s="1422" customFormat="1" x14ac:dyDescent="0.25">
      <c r="A704" s="1401" t="s">
        <v>5225</v>
      </c>
      <c r="B704" s="1402" t="str">
        <f>_xlfn.XLOOKUP(A704,Jul_Inputs_Calc!P:P,Jul_Inputs_Calc!D:D)</f>
        <v>Lic Share  Workers' Compensation NIIS Other Coronary Care</v>
      </c>
      <c r="C704" s="1402">
        <f>_xlfn.XLOOKUP(A704,Jul_Inputs_Calc!P:P,Jul_Inputs_Calc!F:F)</f>
        <v>90007477</v>
      </c>
      <c r="D704" s="1403">
        <f>Jul_Inputs_Calc!$H$3</f>
        <v>45474</v>
      </c>
      <c r="E704" s="1404">
        <f>_xlfn.XLOOKUP(A704,Jul_Inputs_Calc!P:P,Jul_Inputs_Calc!O:O)</f>
        <v>4228.6000000000004</v>
      </c>
      <c r="F704" s="1403">
        <f>Jul_Inputs_Calc!$H$4</f>
        <v>45838</v>
      </c>
      <c r="G704" s="1525" t="e">
        <f>MATCH(C704*1,[5]Master!$F:$F,0)</f>
        <v>#N/A</v>
      </c>
      <c r="H704"/>
      <c r="I704"/>
      <c r="J704"/>
      <c r="K704"/>
      <c r="L704"/>
      <c r="M704"/>
    </row>
    <row r="705" spans="1:13" s="1422" customFormat="1" x14ac:dyDescent="0.25">
      <c r="A705" s="1401" t="s">
        <v>5226</v>
      </c>
      <c r="B705" s="1402" t="str">
        <f>_xlfn.XLOOKUP(A705,Jul_Inputs_Calc!P:P,Jul_Inputs_Calc!D:D)</f>
        <v xml:space="preserve">Lic Share  Workers' Compensation NIIS Other Coronary CareSD </v>
      </c>
      <c r="C705" s="1402">
        <f>_xlfn.XLOOKUP(A705,Jul_Inputs_Calc!P:P,Jul_Inputs_Calc!F:F)</f>
        <v>90006051</v>
      </c>
      <c r="D705" s="1403">
        <f>Jul_Inputs_Calc!$H$3</f>
        <v>45474</v>
      </c>
      <c r="E705" s="1404">
        <f>_xlfn.XLOOKUP(A705,Jul_Inputs_Calc!P:P,Jul_Inputs_Calc!O:O)</f>
        <v>3985.9</v>
      </c>
      <c r="F705" s="1403">
        <f>Jul_Inputs_Calc!$H$4</f>
        <v>45838</v>
      </c>
      <c r="G705" s="1525" t="e">
        <f>MATCH(C705*1,[5]Master!$F:$F,0)</f>
        <v>#N/A</v>
      </c>
      <c r="H705"/>
      <c r="I705"/>
      <c r="J705"/>
      <c r="K705"/>
      <c r="L705"/>
      <c r="M705"/>
    </row>
    <row r="706" spans="1:13" s="1422" customFormat="1" x14ac:dyDescent="0.25">
      <c r="A706" s="1401" t="s">
        <v>5227</v>
      </c>
      <c r="B706" s="1402" t="str">
        <f>_xlfn.XLOOKUP(A706,Jul_Inputs_Calc!P:P,Jul_Inputs_Calc!D:D)</f>
        <v>Lic Share  Workers' Compensation NIIS Other Hospital in the Home</v>
      </c>
      <c r="C706" s="1402">
        <f>_xlfn.XLOOKUP(A706,Jul_Inputs_Calc!P:P,Jul_Inputs_Calc!F:F)</f>
        <v>90007478</v>
      </c>
      <c r="D706" s="1403">
        <f>Jul_Inputs_Calc!$H$3</f>
        <v>45474</v>
      </c>
      <c r="E706" s="1404">
        <f>_xlfn.XLOOKUP(A706,Jul_Inputs_Calc!P:P,Jul_Inputs_Calc!O:O)</f>
        <v>2133.75</v>
      </c>
      <c r="F706" s="1403">
        <f>Jul_Inputs_Calc!$H$4</f>
        <v>45838</v>
      </c>
      <c r="G706" s="1525" t="e">
        <f>MATCH(C706*1,[5]Master!$F:$F,0)</f>
        <v>#N/A</v>
      </c>
      <c r="H706"/>
      <c r="I706"/>
      <c r="J706"/>
      <c r="K706"/>
      <c r="L706"/>
      <c r="M706"/>
    </row>
    <row r="707" spans="1:13" s="1422" customFormat="1" x14ac:dyDescent="0.25">
      <c r="A707" s="1401" t="s">
        <v>5228</v>
      </c>
      <c r="B707" s="1402" t="str">
        <f>_xlfn.XLOOKUP(A707,Jul_Inputs_Calc!P:P,Jul_Inputs_Calc!D:D)</f>
        <v>Lic Share  Workers' Compensation NIIS Other Hospital in the Home SD</v>
      </c>
      <c r="C707" s="1402">
        <f>_xlfn.XLOOKUP(A707,Jul_Inputs_Calc!P:P,Jul_Inputs_Calc!F:F)</f>
        <v>90006527</v>
      </c>
      <c r="D707" s="1403">
        <f>Jul_Inputs_Calc!$H$3</f>
        <v>45474</v>
      </c>
      <c r="E707" s="1404">
        <f>_xlfn.XLOOKUP(A707,Jul_Inputs_Calc!P:P,Jul_Inputs_Calc!O:O)</f>
        <v>2133.75</v>
      </c>
      <c r="F707" s="1403">
        <f>Jul_Inputs_Calc!$H$4</f>
        <v>45838</v>
      </c>
      <c r="G707" s="1525" t="e">
        <f>MATCH(C707*1,[5]Master!$F:$F,0)</f>
        <v>#N/A</v>
      </c>
      <c r="H707"/>
      <c r="I707"/>
      <c r="J707"/>
      <c r="K707"/>
      <c r="L707"/>
      <c r="M707"/>
    </row>
    <row r="708" spans="1:13" s="1422" customFormat="1" x14ac:dyDescent="0.25">
      <c r="A708" s="1401" t="s">
        <v>5229</v>
      </c>
      <c r="B708" s="1402" t="str">
        <f>_xlfn.XLOOKUP(A708,Jul_Inputs_Calc!P:P,Jul_Inputs_Calc!D:D)</f>
        <v>Lic Share  Workers' Compensation NIIS Other ICU</v>
      </c>
      <c r="C708" s="1402">
        <f>_xlfn.XLOOKUP(A708,Jul_Inputs_Calc!P:P,Jul_Inputs_Calc!F:F)</f>
        <v>90007479</v>
      </c>
      <c r="D708" s="1403">
        <f>Jul_Inputs_Calc!$H$3</f>
        <v>45474</v>
      </c>
      <c r="E708" s="1404">
        <f>_xlfn.XLOOKUP(A708,Jul_Inputs_Calc!P:P,Jul_Inputs_Calc!O:O)</f>
        <v>6321.1</v>
      </c>
      <c r="F708" s="1403">
        <f>Jul_Inputs_Calc!$H$4</f>
        <v>45838</v>
      </c>
      <c r="G708" s="1525" t="e">
        <f>MATCH(C708*1,[5]Master!$F:$F,0)</f>
        <v>#N/A</v>
      </c>
      <c r="H708"/>
      <c r="I708"/>
      <c r="J708"/>
      <c r="K708"/>
      <c r="L708"/>
      <c r="M708"/>
    </row>
    <row r="709" spans="1:13" s="1422" customFormat="1" x14ac:dyDescent="0.25">
      <c r="A709" s="1401" t="s">
        <v>5230</v>
      </c>
      <c r="B709" s="1402" t="str">
        <f>_xlfn.XLOOKUP(A709,Jul_Inputs_Calc!P:P,Jul_Inputs_Calc!D:D)</f>
        <v>Lic Share  Workers' Compensation NIIS Other ICU SD</v>
      </c>
      <c r="C709" s="1402">
        <f>_xlfn.XLOOKUP(A709,Jul_Inputs_Calc!P:P,Jul_Inputs_Calc!F:F)</f>
        <v>90005635</v>
      </c>
      <c r="D709" s="1403">
        <f>Jul_Inputs_Calc!$H$3</f>
        <v>45474</v>
      </c>
      <c r="E709" s="1404">
        <f>_xlfn.XLOOKUP(A709,Jul_Inputs_Calc!P:P,Jul_Inputs_Calc!O:O)</f>
        <v>5885.75</v>
      </c>
      <c r="F709" s="1403">
        <f>Jul_Inputs_Calc!$H$4</f>
        <v>45838</v>
      </c>
      <c r="G709" s="1525" t="e">
        <f>MATCH(C709*1,[5]Master!$F:$F,0)</f>
        <v>#N/A</v>
      </c>
      <c r="H709"/>
      <c r="I709"/>
      <c r="J709"/>
      <c r="K709"/>
      <c r="L709"/>
      <c r="M709"/>
    </row>
    <row r="710" spans="1:13" s="1422" customFormat="1" x14ac:dyDescent="0.25">
      <c r="A710" s="1401" t="s">
        <v>5231</v>
      </c>
      <c r="B710" s="1402" t="str">
        <f>_xlfn.XLOOKUP(A710,Jul_Inputs_Calc!P:P,Jul_Inputs_Calc!D:D)</f>
        <v>Lic Share  Workers' Compensation NIIS Other Renal Dialysis</v>
      </c>
      <c r="C710" s="1402">
        <f>_xlfn.XLOOKUP(A710,Jul_Inputs_Calc!P:P,Jul_Inputs_Calc!F:F)</f>
        <v>90007480</v>
      </c>
      <c r="D710" s="1403">
        <f>Jul_Inputs_Calc!$H$3</f>
        <v>45474</v>
      </c>
      <c r="E710" s="1404">
        <f>_xlfn.XLOOKUP(A710,Jul_Inputs_Calc!P:P,Jul_Inputs_Calc!O:O)</f>
        <v>1179.8</v>
      </c>
      <c r="F710" s="1403">
        <f>Jul_Inputs_Calc!$H$4</f>
        <v>45838</v>
      </c>
      <c r="G710" s="1525" t="e">
        <f>MATCH(C710*1,[5]Master!$F:$F,0)</f>
        <v>#N/A</v>
      </c>
      <c r="H710"/>
      <c r="I710"/>
      <c r="J710"/>
      <c r="K710"/>
      <c r="L710"/>
      <c r="M710"/>
    </row>
    <row r="711" spans="1:13" s="1422" customFormat="1" x14ac:dyDescent="0.25">
      <c r="A711" s="1401" t="s">
        <v>5232</v>
      </c>
      <c r="B711" s="1402" t="str">
        <f>_xlfn.XLOOKUP(A711,Jul_Inputs_Calc!P:P,Jul_Inputs_Calc!D:D)</f>
        <v>Lic Share  Workers' Compensation NIIS Other Renal Dialysis SD</v>
      </c>
      <c r="C711" s="1402">
        <f>_xlfn.XLOOKUP(A711,Jul_Inputs_Calc!P:P,Jul_Inputs_Calc!F:F)</f>
        <v>90006528</v>
      </c>
      <c r="D711" s="1403">
        <f>Jul_Inputs_Calc!$H$3</f>
        <v>45474</v>
      </c>
      <c r="E711" s="1404">
        <f>_xlfn.XLOOKUP(A711,Jul_Inputs_Calc!P:P,Jul_Inputs_Calc!O:O)</f>
        <v>1179.8</v>
      </c>
      <c r="F711" s="1403">
        <f>Jul_Inputs_Calc!$H$4</f>
        <v>45838</v>
      </c>
      <c r="G711" s="1525" t="e">
        <f>MATCH(C711*1,[5]Master!$F:$F,0)</f>
        <v>#N/A</v>
      </c>
      <c r="H711"/>
      <c r="I711"/>
      <c r="J711"/>
      <c r="K711"/>
      <c r="L711"/>
      <c r="M711"/>
    </row>
    <row r="712" spans="1:13" s="1422" customFormat="1" x14ac:dyDescent="0.25">
      <c r="A712" s="1401" t="s">
        <v>5233</v>
      </c>
      <c r="B712" s="1402" t="str">
        <f>_xlfn.XLOOKUP(A712,Jul_Inputs_Calc!P:P,Jul_Inputs_Calc!D:D)</f>
        <v>Lic Share  Workers' Compensation NIIS Other Rehab</v>
      </c>
      <c r="C712" s="1402">
        <f>_xlfn.XLOOKUP(A712,Jul_Inputs_Calc!P:P,Jul_Inputs_Calc!F:F)</f>
        <v>90007481</v>
      </c>
      <c r="D712" s="1403">
        <f>Jul_Inputs_Calc!$H$3</f>
        <v>45474</v>
      </c>
      <c r="E712" s="1404">
        <f>_xlfn.XLOOKUP(A712,Jul_Inputs_Calc!P:P,Jul_Inputs_Calc!O:O)</f>
        <v>1319.15</v>
      </c>
      <c r="F712" s="1403">
        <f>Jul_Inputs_Calc!$H$4</f>
        <v>45838</v>
      </c>
      <c r="G712" s="1525" t="e">
        <f>MATCH(C712*1,[5]Master!$F:$F,0)</f>
        <v>#N/A</v>
      </c>
      <c r="H712"/>
      <c r="I712"/>
      <c r="J712"/>
      <c r="K712"/>
      <c r="L712"/>
      <c r="M712"/>
    </row>
    <row r="713" spans="1:13" s="1422" customFormat="1" x14ac:dyDescent="0.25">
      <c r="A713" s="1401" t="s">
        <v>5234</v>
      </c>
      <c r="B713" s="1402" t="str">
        <f>_xlfn.XLOOKUP(A713,Jul_Inputs_Calc!P:P,Jul_Inputs_Calc!D:D)</f>
        <v>Lic Share  Workers' Compensation NIIS Other Rehab SD</v>
      </c>
      <c r="C713" s="1402">
        <f>_xlfn.XLOOKUP(A713,Jul_Inputs_Calc!P:P,Jul_Inputs_Calc!F:F)</f>
        <v>90006052</v>
      </c>
      <c r="D713" s="1403">
        <f>Jul_Inputs_Calc!$H$3</f>
        <v>45474</v>
      </c>
      <c r="E713" s="1404">
        <f>_xlfn.XLOOKUP(A713,Jul_Inputs_Calc!P:P,Jul_Inputs_Calc!O:O)</f>
        <v>1143.8500000000001</v>
      </c>
      <c r="F713" s="1403">
        <f>Jul_Inputs_Calc!$H$4</f>
        <v>45838</v>
      </c>
      <c r="G713" s="1525" t="e">
        <f>MATCH(C713*1,[5]Master!$F:$F,0)</f>
        <v>#N/A</v>
      </c>
      <c r="H713"/>
      <c r="I713"/>
      <c r="J713"/>
      <c r="K713"/>
      <c r="L713"/>
      <c r="M713"/>
    </row>
    <row r="714" spans="1:13" s="1422" customFormat="1" x14ac:dyDescent="0.25">
      <c r="A714" s="1401" t="s">
        <v>5235</v>
      </c>
      <c r="B714" s="1402" t="str">
        <f>_xlfn.XLOOKUP(A714,Jul_Inputs_Calc!P:P,Jul_Inputs_Calc!D:D)</f>
        <v>Lic Share  Workers' Compensation NIIS Other Special Care Nursery</v>
      </c>
      <c r="C714" s="1402">
        <f>_xlfn.XLOOKUP(A714,Jul_Inputs_Calc!P:P,Jul_Inputs_Calc!F:F)</f>
        <v>90007482</v>
      </c>
      <c r="D714" s="1403">
        <f>Jul_Inputs_Calc!$H$3</f>
        <v>45474</v>
      </c>
      <c r="E714" s="1404">
        <f>_xlfn.XLOOKUP(A714,Jul_Inputs_Calc!P:P,Jul_Inputs_Calc!O:O)</f>
        <v>4066.55</v>
      </c>
      <c r="F714" s="1403">
        <f>Jul_Inputs_Calc!$H$4</f>
        <v>45838</v>
      </c>
      <c r="G714" s="1525" t="e">
        <f>MATCH(C714*1,[5]Master!$F:$F,0)</f>
        <v>#N/A</v>
      </c>
      <c r="H714"/>
      <c r="I714"/>
      <c r="J714"/>
      <c r="K714"/>
      <c r="L714"/>
      <c r="M714"/>
    </row>
    <row r="715" spans="1:13" s="1422" customFormat="1" x14ac:dyDescent="0.25">
      <c r="A715" s="1401" t="s">
        <v>5236</v>
      </c>
      <c r="B715" s="1402" t="str">
        <f>_xlfn.XLOOKUP(A715,Jul_Inputs_Calc!P:P,Jul_Inputs_Calc!D:D)</f>
        <v>Lic Share  Workers' Compensation NIIS Other Special Care Nursery SD</v>
      </c>
      <c r="C715" s="1402">
        <f>_xlfn.XLOOKUP(A715,Jul_Inputs_Calc!P:P,Jul_Inputs_Calc!F:F)</f>
        <v>90006529</v>
      </c>
      <c r="D715" s="1403">
        <f>Jul_Inputs_Calc!$H$3</f>
        <v>45474</v>
      </c>
      <c r="E715" s="1404">
        <f>_xlfn.XLOOKUP(A715,Jul_Inputs_Calc!P:P,Jul_Inputs_Calc!O:O)</f>
        <v>3879.1000000000004</v>
      </c>
      <c r="F715" s="1403">
        <f>Jul_Inputs_Calc!$H$4</f>
        <v>45838</v>
      </c>
      <c r="G715" s="1525" t="e">
        <f>MATCH(C715*1,[5]Master!$F:$F,0)</f>
        <v>#N/A</v>
      </c>
      <c r="H715"/>
      <c r="I715"/>
      <c r="J715"/>
      <c r="K715"/>
      <c r="L715"/>
      <c r="M715"/>
    </row>
    <row r="716" spans="1:13" x14ac:dyDescent="0.25">
      <c r="A716" s="1401" t="s">
        <v>5237</v>
      </c>
      <c r="B716" s="1402" t="str">
        <f>_xlfn.XLOOKUP(A716,Jul_Inputs_Calc!P:P,Jul_Inputs_Calc!D:D)</f>
        <v>Lic Share  Workers' Compensation NIIS Other Qual Special Care Nursery</v>
      </c>
      <c r="C716" s="1402">
        <f>_xlfn.XLOOKUP(A716,Jul_Inputs_Calc!P:P,Jul_Inputs_Calc!F:F)</f>
        <v>90007483</v>
      </c>
      <c r="D716" s="1403">
        <f>Jul_Inputs_Calc!$H$3</f>
        <v>45474</v>
      </c>
      <c r="E716" s="1404">
        <f>_xlfn.XLOOKUP(A716,Jul_Inputs_Calc!P:P,Jul_Inputs_Calc!O:O)</f>
        <v>4066.55</v>
      </c>
      <c r="F716" s="1403">
        <f>Jul_Inputs_Calc!$H$4</f>
        <v>45838</v>
      </c>
      <c r="G716" s="1525" t="e">
        <f>MATCH(C716*1,[5]Master!$F:$F,0)</f>
        <v>#N/A</v>
      </c>
    </row>
    <row r="717" spans="1:13" x14ac:dyDescent="0.25">
      <c r="A717" s="1401" t="s">
        <v>5238</v>
      </c>
      <c r="B717" s="1402" t="str">
        <f>_xlfn.XLOOKUP(A717,Jul_Inputs_Calc!P:P,Jul_Inputs_Calc!D:D)</f>
        <v>Lic Share  Workers' Compensation NIIS Other Qual Special Care Nursery SD</v>
      </c>
      <c r="C717" s="1402">
        <f>_xlfn.XLOOKUP(A717,Jul_Inputs_Calc!P:P,Jul_Inputs_Calc!F:F)</f>
        <v>90005814</v>
      </c>
      <c r="D717" s="1403">
        <f>Jul_Inputs_Calc!$H$3</f>
        <v>45474</v>
      </c>
      <c r="E717" s="1404">
        <f>_xlfn.XLOOKUP(A717,Jul_Inputs_Calc!P:P,Jul_Inputs_Calc!O:O)</f>
        <v>3879.1000000000004</v>
      </c>
      <c r="F717" s="1403">
        <f>Jul_Inputs_Calc!$H$4</f>
        <v>45838</v>
      </c>
      <c r="G717" s="1525" t="e">
        <f>MATCH(C717*1,[5]Master!$F:$F,0)</f>
        <v>#N/A</v>
      </c>
    </row>
    <row r="718" spans="1:13" x14ac:dyDescent="0.25">
      <c r="A718" s="1401" t="s">
        <v>5426</v>
      </c>
      <c r="B718" s="1402" t="str">
        <f>_xlfn.XLOOKUP(A718,Jul_Inputs_Calc!P:P,Jul_Inputs_Calc!D:D)</f>
        <v>Minimal (short) report (+GST)</v>
      </c>
      <c r="C718" s="1402">
        <f>_xlfn.XLOOKUP(A718,Jul_Inputs_Calc!P:P,Jul_Inputs_Calc!F:F)</f>
        <v>90007615</v>
      </c>
      <c r="D718" s="1403">
        <f>Jul_Inputs_Calc!$H$3</f>
        <v>45474</v>
      </c>
      <c r="E718" s="1404">
        <f>_xlfn.XLOOKUP(A718,Jul_Inputs_Calc!P:P,Jul_Inputs_Calc!O:O)</f>
        <v>141.65</v>
      </c>
      <c r="F718" s="1403">
        <f>Jul_Inputs_Calc!$H$4</f>
        <v>45838</v>
      </c>
      <c r="G718" s="1525" t="e">
        <f>MATCH(C718*1,[5]Master!$F:$F,0)</f>
        <v>#N/A</v>
      </c>
    </row>
    <row r="719" spans="1:13" x14ac:dyDescent="0.25">
      <c r="A719" s="1401" t="s">
        <v>5427</v>
      </c>
      <c r="B719" s="1402" t="str">
        <f>_xlfn.XLOOKUP(A719,Jul_Inputs_Calc!P:P,Jul_Inputs_Calc!D:D)</f>
        <v>Specialist medical reports (per hour) (+GST)</v>
      </c>
      <c r="C719" s="1402">
        <f>_xlfn.XLOOKUP(A719,Jul_Inputs_Calc!P:P,Jul_Inputs_Calc!F:F)</f>
        <v>90005703</v>
      </c>
      <c r="D719" s="1403">
        <f>Jul_Inputs_Calc!$H$3</f>
        <v>45474</v>
      </c>
      <c r="E719" s="1404">
        <f>_xlfn.XLOOKUP(A719,Jul_Inputs_Calc!P:P,Jul_Inputs_Calc!O:O)</f>
        <v>502.85</v>
      </c>
      <c r="F719" s="1403">
        <f>Jul_Inputs_Calc!$H$4</f>
        <v>45838</v>
      </c>
      <c r="G719" s="1525" t="e">
        <f>MATCH(C719*1,[5]Master!$F:$F,0)</f>
        <v>#N/A</v>
      </c>
    </row>
    <row r="720" spans="1:13" x14ac:dyDescent="0.25">
      <c r="A720" s="1401" t="s">
        <v>5428</v>
      </c>
      <c r="B720" s="1402" t="str">
        <f>_xlfn.XLOOKUP(A720,Jul_Inputs_Calc!P:P,Jul_Inputs_Calc!D:D)</f>
        <v>Standard medical / other reports (+GST)</v>
      </c>
      <c r="C720" s="1402">
        <f>_xlfn.XLOOKUP(A720,Jul_Inputs_Calc!P:P,Jul_Inputs_Calc!F:F)</f>
        <v>90007616</v>
      </c>
      <c r="D720" s="1403">
        <f>Jul_Inputs_Calc!$H$3</f>
        <v>45474</v>
      </c>
      <c r="E720" s="1404">
        <f>_xlfn.XLOOKUP(A720,Jul_Inputs_Calc!P:P,Jul_Inputs_Calc!O:O)</f>
        <v>502.85</v>
      </c>
      <c r="F720" s="1403">
        <f>Jul_Inputs_Calc!$H$4</f>
        <v>45838</v>
      </c>
      <c r="G720" s="1525" t="e">
        <f>MATCH(C720*1,[5]Master!$F:$F,0)</f>
        <v>#N/A</v>
      </c>
    </row>
    <row r="721" spans="1:9" x14ac:dyDescent="0.25">
      <c r="A721" s="1401" t="s">
        <v>5434</v>
      </c>
      <c r="B721" s="1402" t="str">
        <f>_xlfn.XLOOKUP(A721,Jul_Inputs_Calc!P:P,Jul_Inputs_Calc!D:D)</f>
        <v>Copy of Audiotape (+GST)</v>
      </c>
      <c r="C721" s="1402">
        <f>_xlfn.XLOOKUP(A721,Jul_Inputs_Calc!P:P,Jul_Inputs_Calc!F:F)</f>
        <v>90006597</v>
      </c>
      <c r="D721" s="1403">
        <f>Jul_Inputs_Calc!$H$3</f>
        <v>45474</v>
      </c>
      <c r="E721" s="1404">
        <f>_xlfn.XLOOKUP(A721,Jul_Inputs_Calc!P:P,Jul_Inputs_Calc!O:O)</f>
        <v>13.3</v>
      </c>
      <c r="F721" s="1403">
        <f>Jul_Inputs_Calc!$H$4</f>
        <v>45838</v>
      </c>
      <c r="G721" s="1525" t="e">
        <f>MATCH(C721*1,[5]Master!$F:$F,0)</f>
        <v>#N/A</v>
      </c>
    </row>
    <row r="722" spans="1:9" x14ac:dyDescent="0.25">
      <c r="A722" s="1401" t="s">
        <v>5435</v>
      </c>
      <c r="B722" s="1402" t="str">
        <f>_xlfn.XLOOKUP(A722,Jul_Inputs_Calc!P:P,Jul_Inputs_Calc!D:D)</f>
        <v>Copy of CD-ROM (+GST)</v>
      </c>
      <c r="C722" s="1402">
        <f>_xlfn.XLOOKUP(A722,Jul_Inputs_Calc!P:P,Jul_Inputs_Calc!F:F)</f>
        <v>90007619</v>
      </c>
      <c r="D722" s="1403">
        <f>Jul_Inputs_Calc!$H$3</f>
        <v>45474</v>
      </c>
      <c r="E722" s="1404">
        <f>_xlfn.XLOOKUP(A722,Jul_Inputs_Calc!P:P,Jul_Inputs_Calc!O:O)</f>
        <v>33.1</v>
      </c>
      <c r="F722" s="1403">
        <f>Jul_Inputs_Calc!$H$4</f>
        <v>45838</v>
      </c>
      <c r="G722" s="1525" t="e">
        <f>MATCH(C722*1,[5]Master!$F:$F,0)</f>
        <v>#N/A</v>
      </c>
    </row>
    <row r="723" spans="1:9" x14ac:dyDescent="0.25">
      <c r="A723" s="1401" t="s">
        <v>5437</v>
      </c>
      <c r="B723" s="1402" t="str">
        <f>_xlfn.XLOOKUP(A723,Jul_Inputs_Calc!P:P,Jul_Inputs_Calc!D:D)</f>
        <v>Medical Imaging on CD/digital/electronic media (second and subsequent study) (+GST)</v>
      </c>
      <c r="C723" s="1402">
        <f>_xlfn.XLOOKUP(A723,Jul_Inputs_Calc!P:P,Jul_Inputs_Calc!F:F)</f>
        <v>90007620</v>
      </c>
      <c r="D723" s="1403">
        <f>Jul_Inputs_Calc!$H$3</f>
        <v>45474</v>
      </c>
      <c r="E723" s="1404">
        <f>_xlfn.XLOOKUP(A723,Jul_Inputs_Calc!P:P,Jul_Inputs_Calc!O:O)</f>
        <v>13.3</v>
      </c>
      <c r="F723" s="1403">
        <f>Jul_Inputs_Calc!$H$4</f>
        <v>45838</v>
      </c>
      <c r="G723" s="1525" t="e">
        <f>MATCH(C723*1,[5]Master!$F:$F,0)</f>
        <v>#N/A</v>
      </c>
    </row>
    <row r="726" spans="1:9" x14ac:dyDescent="0.25">
      <c r="G726" s="2109"/>
      <c r="H726" s="1839"/>
      <c r="I726" s="1839"/>
    </row>
    <row r="727" spans="1:9" x14ac:dyDescent="0.25">
      <c r="G727" s="2109"/>
      <c r="H727" s="2110"/>
      <c r="I727" s="1839"/>
    </row>
    <row r="728" spans="1:9" x14ac:dyDescent="0.25">
      <c r="G728" s="2109"/>
      <c r="H728" s="1839"/>
      <c r="I728" s="1839"/>
    </row>
  </sheetData>
  <autoFilter ref="A3:J723" xr:uid="{23FD9780-51AA-4AD4-AA64-5B8ED15FF8E9}"/>
  <conditionalFormatting sqref="C1:C1048576">
    <cfRule type="duplicateValues" dxfId="2" priority="3"/>
  </conditionalFormatting>
  <conditionalFormatting sqref="H727">
    <cfRule type="duplicateValues" dxfId="1" priority="1"/>
  </conditionalFormatting>
  <conditionalFormatting sqref="C4:C723">
    <cfRule type="duplicateValues" dxfId="0" priority="25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36E3-FD65-499B-ABE8-6493A2485283}">
  <sheetPr codeName="Sheet8">
    <tabColor rgb="FF85C446"/>
  </sheetPr>
  <dimension ref="B3:B71"/>
  <sheetViews>
    <sheetView workbookViewId="0">
      <selection activeCell="A3" sqref="A3"/>
    </sheetView>
  </sheetViews>
  <sheetFormatPr defaultRowHeight="12.75" x14ac:dyDescent="0.2"/>
  <cols>
    <col min="2" max="2" width="95.140625" bestFit="1" customWidth="1"/>
  </cols>
  <sheetData>
    <row r="3" spans="2:2" x14ac:dyDescent="0.2">
      <c r="B3" s="141"/>
    </row>
    <row r="4" spans="2:2" ht="30" x14ac:dyDescent="0.2">
      <c r="B4" s="1822" t="s">
        <v>6456</v>
      </c>
    </row>
    <row r="5" spans="2:2" x14ac:dyDescent="0.2">
      <c r="B5" s="140"/>
    </row>
    <row r="6" spans="2:2" ht="20.25" x14ac:dyDescent="0.2">
      <c r="B6" s="2033" t="s">
        <v>6455</v>
      </c>
    </row>
    <row r="7" spans="2:2" ht="15" x14ac:dyDescent="0.2">
      <c r="B7" s="1829" t="s">
        <v>6443</v>
      </c>
    </row>
    <row r="8" spans="2:2" ht="15" x14ac:dyDescent="0.2">
      <c r="B8" s="1828" t="s">
        <v>6440</v>
      </c>
    </row>
    <row r="9" spans="2:2" ht="15" x14ac:dyDescent="0.2">
      <c r="B9" s="1828" t="s">
        <v>6439</v>
      </c>
    </row>
    <row r="10" spans="2:2" ht="15" x14ac:dyDescent="0.2">
      <c r="B10" s="1827" t="s">
        <v>6442</v>
      </c>
    </row>
    <row r="11" spans="2:2" ht="15" x14ac:dyDescent="0.2">
      <c r="B11" s="1828" t="s">
        <v>6441</v>
      </c>
    </row>
    <row r="12" spans="2:2" ht="15" x14ac:dyDescent="0.2">
      <c r="B12" s="1828" t="s">
        <v>6437</v>
      </c>
    </row>
    <row r="13" spans="2:2" ht="15" x14ac:dyDescent="0.2">
      <c r="B13" s="1829" t="s">
        <v>6436</v>
      </c>
    </row>
    <row r="14" spans="2:2" ht="15" x14ac:dyDescent="0.2">
      <c r="B14" s="1828" t="s">
        <v>6438</v>
      </c>
    </row>
    <row r="15" spans="2:2" x14ac:dyDescent="0.2">
      <c r="B15" s="162"/>
    </row>
    <row r="16" spans="2:2" x14ac:dyDescent="0.2">
      <c r="B16" s="1840"/>
    </row>
    <row r="17" spans="2:2" x14ac:dyDescent="0.2">
      <c r="B17" s="1830"/>
    </row>
    <row r="18" spans="2:2" x14ac:dyDescent="0.2">
      <c r="B18" s="1830"/>
    </row>
    <row r="19" spans="2:2" x14ac:dyDescent="0.2">
      <c r="B19" s="1831"/>
    </row>
    <row r="20" spans="2:2" x14ac:dyDescent="0.2">
      <c r="B20" s="1831"/>
    </row>
    <row r="21" spans="2:2" x14ac:dyDescent="0.2">
      <c r="B21" s="1830"/>
    </row>
    <row r="22" spans="2:2" x14ac:dyDescent="0.2">
      <c r="B22" s="1830"/>
    </row>
    <row r="23" spans="2:2" x14ac:dyDescent="0.2">
      <c r="B23" s="1832"/>
    </row>
    <row r="24" spans="2:2" x14ac:dyDescent="0.2">
      <c r="B24" s="1832"/>
    </row>
    <row r="25" spans="2:2" x14ac:dyDescent="0.2">
      <c r="B25" s="1832"/>
    </row>
    <row r="26" spans="2:2" x14ac:dyDescent="0.2">
      <c r="B26" s="1832"/>
    </row>
    <row r="27" spans="2:2" x14ac:dyDescent="0.2">
      <c r="B27" s="1833"/>
    </row>
    <row r="28" spans="2:2" ht="15.75" x14ac:dyDescent="0.25">
      <c r="B28" s="1834"/>
    </row>
    <row r="29" spans="2:2" x14ac:dyDescent="0.2">
      <c r="B29" s="1835"/>
    </row>
    <row r="30" spans="2:2" x14ac:dyDescent="0.2">
      <c r="B30" s="1836"/>
    </row>
    <row r="31" spans="2:2" x14ac:dyDescent="0.2">
      <c r="B31" s="1830"/>
    </row>
    <row r="32" spans="2:2" x14ac:dyDescent="0.2">
      <c r="B32" s="1830"/>
    </row>
    <row r="33" spans="2:2" x14ac:dyDescent="0.2">
      <c r="B33" s="1836"/>
    </row>
    <row r="34" spans="2:2" x14ac:dyDescent="0.2">
      <c r="B34" s="1830"/>
    </row>
    <row r="35" spans="2:2" x14ac:dyDescent="0.2">
      <c r="B35" s="1830"/>
    </row>
    <row r="36" spans="2:2" x14ac:dyDescent="0.2">
      <c r="B36" s="1836"/>
    </row>
    <row r="37" spans="2:2" x14ac:dyDescent="0.2">
      <c r="B37" s="1830"/>
    </row>
    <row r="38" spans="2:2" x14ac:dyDescent="0.2">
      <c r="B38" s="1830"/>
    </row>
    <row r="39" spans="2:2" x14ac:dyDescent="0.2">
      <c r="B39" s="1836"/>
    </row>
    <row r="40" spans="2:2" x14ac:dyDescent="0.2">
      <c r="B40" s="1830"/>
    </row>
    <row r="41" spans="2:2" x14ac:dyDescent="0.2">
      <c r="B41" s="1830"/>
    </row>
    <row r="42" spans="2:2" x14ac:dyDescent="0.2">
      <c r="B42" s="1836"/>
    </row>
    <row r="43" spans="2:2" x14ac:dyDescent="0.2">
      <c r="B43" s="1830"/>
    </row>
    <row r="44" spans="2:2" x14ac:dyDescent="0.2">
      <c r="B44" s="1830"/>
    </row>
    <row r="45" spans="2:2" x14ac:dyDescent="0.2">
      <c r="B45" s="1836"/>
    </row>
    <row r="46" spans="2:2" x14ac:dyDescent="0.2">
      <c r="B46" s="1830"/>
    </row>
    <row r="47" spans="2:2" x14ac:dyDescent="0.2">
      <c r="B47" s="1837"/>
    </row>
    <row r="48" spans="2:2" x14ac:dyDescent="0.2">
      <c r="B48" s="1837"/>
    </row>
    <row r="49" spans="2:2" x14ac:dyDescent="0.2">
      <c r="B49" s="1830"/>
    </row>
    <row r="50" spans="2:2" x14ac:dyDescent="0.2">
      <c r="B50" s="1837"/>
    </row>
    <row r="51" spans="2:2" x14ac:dyDescent="0.2">
      <c r="B51" s="1837"/>
    </row>
    <row r="52" spans="2:2" x14ac:dyDescent="0.2">
      <c r="B52" s="1831"/>
    </row>
    <row r="53" spans="2:2" x14ac:dyDescent="0.2">
      <c r="B53" s="1837"/>
    </row>
    <row r="54" spans="2:2" x14ac:dyDescent="0.2">
      <c r="B54" s="1837"/>
    </row>
    <row r="55" spans="2:2" x14ac:dyDescent="0.2">
      <c r="B55" s="1831"/>
    </row>
    <row r="56" spans="2:2" x14ac:dyDescent="0.2">
      <c r="B56" s="1837"/>
    </row>
    <row r="57" spans="2:2" x14ac:dyDescent="0.2">
      <c r="B57" s="1837"/>
    </row>
    <row r="58" spans="2:2" x14ac:dyDescent="0.2">
      <c r="B58" s="1830"/>
    </row>
    <row r="59" spans="2:2" x14ac:dyDescent="0.2">
      <c r="B59" s="1837"/>
    </row>
    <row r="60" spans="2:2" x14ac:dyDescent="0.2">
      <c r="B60" s="1837"/>
    </row>
    <row r="61" spans="2:2" x14ac:dyDescent="0.2">
      <c r="B61" s="1830"/>
    </row>
    <row r="62" spans="2:2" x14ac:dyDescent="0.2">
      <c r="B62" s="1837"/>
    </row>
    <row r="63" spans="2:2" x14ac:dyDescent="0.2">
      <c r="B63" s="1832"/>
    </row>
    <row r="64" spans="2:2" x14ac:dyDescent="0.2">
      <c r="B64" s="1832"/>
    </row>
    <row r="65" spans="2:2" x14ac:dyDescent="0.2">
      <c r="B65" s="1832"/>
    </row>
    <row r="66" spans="2:2" x14ac:dyDescent="0.2">
      <c r="B66" s="1836"/>
    </row>
    <row r="67" spans="2:2" x14ac:dyDescent="0.2">
      <c r="B67" s="1830"/>
    </row>
    <row r="68" spans="2:2" x14ac:dyDescent="0.2">
      <c r="B68" s="1830"/>
    </row>
    <row r="69" spans="2:2" x14ac:dyDescent="0.2">
      <c r="B69" s="1838"/>
    </row>
    <row r="70" spans="2:2" x14ac:dyDescent="0.2">
      <c r="B70" s="1839"/>
    </row>
    <row r="71" spans="2:2" x14ac:dyDescent="0.2">
      <c r="B71" s="1839"/>
    </row>
  </sheetData>
  <sheetProtection sheet="1" objects="1" scenarios="1"/>
  <hyperlinks>
    <hyperlink ref="B12" r:id="rId1" xr:uid="{43CE1C9C-FEC4-4B27-9F14-B1484F882DBB}"/>
    <hyperlink ref="B14" r:id="rId2" xr:uid="{BE93FBF3-72EC-4DE4-BFAE-5B045BA463B5}"/>
    <hyperlink ref="B9" r:id="rId3" xr:uid="{C96C9A4E-A030-47DD-98BE-5C61C32B390F}"/>
    <hyperlink ref="B8" r:id="rId4" xr:uid="{03E8502D-F758-458D-9D3E-6F9D9A83BD66}"/>
    <hyperlink ref="B11" r:id="rId5" xr:uid="{275EA282-A46D-4800-8B07-AC2A1AC085C4}"/>
    <hyperlink ref="B10" r:id="rId6" xr:uid="{46075C26-B328-435F-9D6E-DD9CEF059585}"/>
    <hyperlink ref="B7" r:id="rId7" xr:uid="{4AD4627C-408D-4E00-817E-3A6E5C55B2F3}"/>
    <hyperlink ref="B13" r:id="rId8" xr:uid="{D930A5E5-E4A6-4AC8-B6D6-E73CA7AB40F0}"/>
  </hyperlinks>
  <pageMargins left="0.7" right="0.7" top="0.75" bottom="0.75" header="0.3" footer="0.3"/>
  <pageSetup paperSize="9"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7BDA-1C68-4115-8842-CC4596BDBF11}">
  <sheetPr codeName="Sheet29"/>
  <dimension ref="B2:AF42"/>
  <sheetViews>
    <sheetView topLeftCell="A2" zoomScale="90" zoomScaleNormal="90" workbookViewId="0">
      <selection activeCell="U33" sqref="U33"/>
    </sheetView>
  </sheetViews>
  <sheetFormatPr defaultRowHeight="12.75" x14ac:dyDescent="0.2"/>
  <cols>
    <col min="2" max="2" width="15.42578125" bestFit="1" customWidth="1"/>
  </cols>
  <sheetData>
    <row r="2" spans="2:32" ht="15" x14ac:dyDescent="0.25">
      <c r="B2" s="1281" t="s">
        <v>5931</v>
      </c>
      <c r="C2" s="1282"/>
      <c r="D2" s="1279"/>
      <c r="E2" s="1279"/>
      <c r="F2" s="1283"/>
      <c r="G2" s="1282"/>
      <c r="H2" s="1283"/>
      <c r="I2" s="1283"/>
      <c r="J2" s="1283"/>
      <c r="K2" s="1283"/>
      <c r="L2" s="1283"/>
      <c r="M2" s="1283"/>
      <c r="N2" s="1283"/>
      <c r="O2" s="1283"/>
      <c r="P2" s="1283"/>
      <c r="Q2" s="1283"/>
      <c r="R2" s="1279"/>
      <c r="S2" s="1279"/>
    </row>
    <row r="3" spans="2:32" ht="15" x14ac:dyDescent="0.25">
      <c r="B3" s="1279"/>
      <c r="C3" s="1282"/>
      <c r="D3" s="1279"/>
      <c r="E3" s="1279"/>
      <c r="F3" s="1283"/>
      <c r="G3" s="1282"/>
      <c r="H3" s="1283"/>
      <c r="I3" s="1283"/>
      <c r="J3" s="1283"/>
      <c r="K3" s="1283"/>
      <c r="L3" s="1283"/>
      <c r="M3" s="1283"/>
      <c r="N3" s="1283"/>
      <c r="O3" s="1283"/>
      <c r="P3" s="1283"/>
      <c r="Q3" s="1283"/>
      <c r="R3" s="1279"/>
      <c r="S3" s="1279"/>
    </row>
    <row r="4" spans="2:32" ht="15" x14ac:dyDescent="0.25">
      <c r="B4" s="1284" t="s">
        <v>5932</v>
      </c>
      <c r="C4" s="1285" t="s">
        <v>5933</v>
      </c>
      <c r="D4" s="1286"/>
      <c r="E4" s="1286"/>
      <c r="F4" s="1286"/>
      <c r="G4" s="1287" t="s">
        <v>5934</v>
      </c>
      <c r="H4" s="1283"/>
      <c r="I4" s="1283"/>
      <c r="J4" s="1283"/>
      <c r="K4" s="1283"/>
      <c r="L4" s="1283"/>
      <c r="M4" s="1283"/>
      <c r="N4" s="1283"/>
      <c r="O4" s="1283"/>
      <c r="P4" s="1283" t="s">
        <v>5962</v>
      </c>
      <c r="Q4" s="1283" t="s">
        <v>5963</v>
      </c>
      <c r="R4" s="1283"/>
      <c r="S4" s="1283"/>
      <c r="T4" s="1283"/>
      <c r="U4" s="1283"/>
      <c r="V4" s="1283"/>
      <c r="W4" s="1283"/>
      <c r="X4" s="1283"/>
      <c r="Y4" s="1283"/>
      <c r="Z4" s="1283"/>
      <c r="AA4" s="1283"/>
      <c r="AB4" s="1283"/>
      <c r="AC4" s="1283"/>
      <c r="AD4" s="1283"/>
      <c r="AE4" s="1279"/>
      <c r="AF4" s="1279"/>
    </row>
    <row r="5" spans="2:32" ht="15" x14ac:dyDescent="0.25">
      <c r="B5" s="1281"/>
      <c r="C5" s="1279" t="s">
        <v>5935</v>
      </c>
      <c r="D5" s="1279"/>
      <c r="E5" s="1282"/>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79"/>
      <c r="AF5" s="1279"/>
    </row>
    <row r="6" spans="2:32" ht="15" x14ac:dyDescent="0.25">
      <c r="B6" s="1281"/>
      <c r="C6" s="1288" t="s">
        <v>5936</v>
      </c>
      <c r="D6" s="1279"/>
      <c r="E6" s="1282"/>
      <c r="F6" s="1283"/>
      <c r="G6" s="1283"/>
      <c r="H6" s="1283"/>
      <c r="I6" s="1283"/>
      <c r="J6" s="1283"/>
      <c r="K6" s="1283"/>
      <c r="L6" s="1283"/>
      <c r="M6" s="1283"/>
      <c r="N6" s="1283"/>
      <c r="O6" s="1283"/>
      <c r="P6" s="1283"/>
      <c r="Q6" s="1283"/>
      <c r="R6" s="1283" t="s">
        <v>5964</v>
      </c>
      <c r="S6" s="1299" t="s">
        <v>5965</v>
      </c>
      <c r="T6" s="1283"/>
      <c r="U6" s="1283" t="s">
        <v>5966</v>
      </c>
      <c r="V6" s="1299" t="s">
        <v>5965</v>
      </c>
      <c r="W6" s="1283"/>
      <c r="X6" s="1283"/>
      <c r="Y6" s="1283"/>
      <c r="Z6" s="1283"/>
      <c r="AA6" s="1283"/>
      <c r="AB6" s="1283"/>
      <c r="AC6" s="1283"/>
      <c r="AD6" s="1283"/>
      <c r="AE6" s="1279"/>
      <c r="AF6" s="1279"/>
    </row>
    <row r="7" spans="2:32" ht="15" x14ac:dyDescent="0.25">
      <c r="B7" s="1281"/>
      <c r="C7" s="1288" t="s">
        <v>5937</v>
      </c>
      <c r="D7" s="1279"/>
      <c r="E7" s="1282"/>
      <c r="F7" s="1283"/>
      <c r="G7" s="1283"/>
      <c r="H7" s="1283"/>
      <c r="I7" s="1283"/>
      <c r="J7" s="1283"/>
      <c r="K7" s="1283"/>
      <c r="L7" s="1283"/>
      <c r="M7" s="1283"/>
      <c r="N7" s="1283"/>
      <c r="O7" s="1283"/>
      <c r="P7" s="1283"/>
      <c r="Q7" s="1283"/>
      <c r="R7" s="1283">
        <v>35.024999999999999</v>
      </c>
      <c r="S7" s="1300">
        <f t="shared" ref="S7:S16" si="0">MROUND(R7,0.05)</f>
        <v>35</v>
      </c>
      <c r="T7" s="1283"/>
      <c r="U7" s="1283">
        <v>100.05</v>
      </c>
      <c r="V7" s="1300">
        <f t="shared" ref="V7:V16" si="1">MROUND(U7,0.1)</f>
        <v>100</v>
      </c>
      <c r="W7" s="1283"/>
      <c r="X7" s="1283"/>
      <c r="Y7" s="1283"/>
      <c r="Z7" s="1283"/>
      <c r="AA7" s="1283"/>
      <c r="AB7" s="1283"/>
      <c r="AC7" s="1283"/>
      <c r="AD7" s="1283"/>
      <c r="AE7" s="1279"/>
      <c r="AF7" s="1279"/>
    </row>
    <row r="8" spans="2:32" ht="15" x14ac:dyDescent="0.25">
      <c r="B8" s="1281"/>
      <c r="C8" s="1285" t="s">
        <v>5938</v>
      </c>
      <c r="D8" s="1286"/>
      <c r="E8" s="1286"/>
      <c r="F8" s="1286"/>
      <c r="G8" s="1289" t="s">
        <v>5939</v>
      </c>
      <c r="H8" s="1283"/>
      <c r="I8" s="1283"/>
      <c r="J8" s="1283"/>
      <c r="K8" s="1283"/>
      <c r="L8" s="1283"/>
      <c r="M8" s="1283"/>
      <c r="N8" s="1283"/>
      <c r="O8" s="1283"/>
      <c r="P8" s="1283"/>
      <c r="Q8" s="1283"/>
      <c r="R8" s="1283">
        <v>35.125</v>
      </c>
      <c r="S8" s="1301">
        <f t="shared" si="0"/>
        <v>35.15</v>
      </c>
      <c r="T8" s="1283"/>
      <c r="U8" s="1283">
        <v>100.15</v>
      </c>
      <c r="V8" s="1301">
        <f t="shared" si="1"/>
        <v>100.2</v>
      </c>
      <c r="W8" s="1283"/>
      <c r="X8" s="1283"/>
      <c r="Y8" s="1283"/>
      <c r="Z8" s="1283"/>
      <c r="AA8" s="1283"/>
      <c r="AB8" s="1283"/>
      <c r="AC8" s="1283"/>
      <c r="AD8" s="1283"/>
      <c r="AE8" s="1279"/>
      <c r="AF8" s="1279"/>
    </row>
    <row r="9" spans="2:32" ht="15" x14ac:dyDescent="0.25">
      <c r="B9" s="1281"/>
      <c r="C9" s="1279" t="s">
        <v>5940</v>
      </c>
      <c r="D9" s="1279"/>
      <c r="E9" s="1279"/>
      <c r="F9" s="1279"/>
      <c r="G9" s="1279"/>
      <c r="H9" s="1283"/>
      <c r="I9" s="1283"/>
      <c r="J9" s="1283"/>
      <c r="K9" s="1283"/>
      <c r="L9" s="1283"/>
      <c r="M9" s="1283"/>
      <c r="N9" s="1283"/>
      <c r="O9" s="1283"/>
      <c r="P9" s="1283"/>
      <c r="Q9" s="1283"/>
      <c r="R9" s="1283">
        <v>35.225000000000001</v>
      </c>
      <c r="S9" s="1301">
        <f t="shared" si="0"/>
        <v>35.25</v>
      </c>
      <c r="T9" s="1283"/>
      <c r="U9" s="1283">
        <v>100.25</v>
      </c>
      <c r="V9" s="1301">
        <f t="shared" si="1"/>
        <v>100.30000000000001</v>
      </c>
      <c r="W9" s="1283"/>
      <c r="X9" s="1283"/>
      <c r="Y9" s="1283"/>
      <c r="Z9" s="1283"/>
      <c r="AA9" s="1283"/>
      <c r="AB9" s="1283"/>
      <c r="AC9" s="1283"/>
      <c r="AD9" s="1283"/>
      <c r="AE9" s="1279"/>
      <c r="AF9" s="1279"/>
    </row>
    <row r="10" spans="2:32" ht="15" x14ac:dyDescent="0.25">
      <c r="B10" s="1281"/>
      <c r="C10" s="1288" t="s">
        <v>5941</v>
      </c>
      <c r="D10" s="1279"/>
      <c r="E10" s="1279"/>
      <c r="F10" s="1279"/>
      <c r="G10" s="1279"/>
      <c r="H10" s="1283"/>
      <c r="I10" s="1283"/>
      <c r="J10" s="1283"/>
      <c r="K10" s="1283"/>
      <c r="L10" s="1283"/>
      <c r="M10" s="1283"/>
      <c r="N10" s="1283"/>
      <c r="O10" s="1283"/>
      <c r="P10" s="1283"/>
      <c r="Q10" s="1283"/>
      <c r="R10" s="1283">
        <v>35.325000000000003</v>
      </c>
      <c r="S10" s="1301">
        <f t="shared" si="0"/>
        <v>35.35</v>
      </c>
      <c r="T10" s="1283"/>
      <c r="U10" s="1283">
        <v>100.35</v>
      </c>
      <c r="V10" s="1300">
        <f t="shared" si="1"/>
        <v>100.30000000000001</v>
      </c>
      <c r="W10" s="1283"/>
      <c r="X10" s="1283"/>
      <c r="Y10" s="1283"/>
      <c r="Z10" s="1283"/>
      <c r="AA10" s="1283"/>
      <c r="AB10" s="1283"/>
      <c r="AC10" s="1283"/>
      <c r="AD10" s="1283"/>
      <c r="AE10" s="1279"/>
      <c r="AF10" s="1279"/>
    </row>
    <row r="11" spans="2:32" ht="15" x14ac:dyDescent="0.25">
      <c r="B11" s="1282"/>
      <c r="C11" s="1290" t="s">
        <v>5942</v>
      </c>
      <c r="D11" s="1291"/>
      <c r="E11" s="1291"/>
      <c r="F11" s="1292"/>
      <c r="G11" s="1283"/>
      <c r="H11" s="1283"/>
      <c r="I11" s="1283"/>
      <c r="J11" s="1283"/>
      <c r="K11" s="1279"/>
      <c r="L11" s="1283"/>
      <c r="M11" s="1283"/>
      <c r="N11" s="1283"/>
      <c r="O11" s="1283"/>
      <c r="P11" s="1283"/>
      <c r="Q11" s="1283"/>
      <c r="R11" s="1283">
        <v>35.424999999999997</v>
      </c>
      <c r="S11" s="1300">
        <f t="shared" si="0"/>
        <v>35.4</v>
      </c>
      <c r="T11" s="1283"/>
      <c r="U11" s="1283">
        <v>100.45</v>
      </c>
      <c r="V11" s="1301">
        <f t="shared" si="1"/>
        <v>100.5</v>
      </c>
      <c r="W11" s="1283"/>
      <c r="X11" s="1283"/>
      <c r="Y11" s="1283"/>
      <c r="Z11" s="1283"/>
      <c r="AA11" s="1283"/>
      <c r="AB11" s="1283"/>
      <c r="AC11" s="1283"/>
      <c r="AD11" s="1283"/>
      <c r="AE11" s="1279"/>
      <c r="AF11" s="1279"/>
    </row>
    <row r="12" spans="2:32" ht="15" x14ac:dyDescent="0.25">
      <c r="B12" s="1282"/>
      <c r="C12" s="1293"/>
      <c r="D12" s="1294" t="s">
        <v>5943</v>
      </c>
      <c r="E12" s="1295"/>
      <c r="F12" s="1294"/>
      <c r="G12" s="1283"/>
      <c r="H12" s="1283"/>
      <c r="I12" s="1283"/>
      <c r="J12" s="1283"/>
      <c r="K12" s="1283"/>
      <c r="L12" s="1283"/>
      <c r="M12" s="1283"/>
      <c r="N12" s="1283"/>
      <c r="O12" s="1283"/>
      <c r="P12" s="1283"/>
      <c r="Q12" s="1283"/>
      <c r="R12" s="1283">
        <v>35.524999999999999</v>
      </c>
      <c r="S12" s="1300">
        <f t="shared" si="0"/>
        <v>35.5</v>
      </c>
      <c r="T12" s="1283"/>
      <c r="U12" s="1283">
        <v>100.55</v>
      </c>
      <c r="V12" s="1300">
        <f t="shared" si="1"/>
        <v>100.5</v>
      </c>
      <c r="W12" s="1283"/>
      <c r="X12" s="1283"/>
      <c r="Y12" s="1283"/>
      <c r="Z12" s="1283"/>
      <c r="AA12" s="1283"/>
      <c r="AB12" s="1283"/>
      <c r="AC12" s="1283"/>
      <c r="AD12" s="1283"/>
      <c r="AE12" s="1279"/>
      <c r="AF12" s="1279"/>
    </row>
    <row r="13" spans="2:32" ht="15" x14ac:dyDescent="0.25">
      <c r="B13" s="1283"/>
      <c r="C13" s="1292"/>
      <c r="D13" s="1292" t="s">
        <v>5944</v>
      </c>
      <c r="E13" s="1292"/>
      <c r="F13" s="1292"/>
      <c r="G13" s="1283"/>
      <c r="H13" s="1283"/>
      <c r="I13" s="1283"/>
      <c r="J13" s="1283"/>
      <c r="K13" s="1283"/>
      <c r="L13" s="1283"/>
      <c r="M13" s="1283"/>
      <c r="N13" s="1283"/>
      <c r="O13" s="1283"/>
      <c r="P13" s="1283"/>
      <c r="Q13" s="1283"/>
      <c r="R13" s="1283">
        <v>35.625</v>
      </c>
      <c r="S13" s="1301">
        <f t="shared" si="0"/>
        <v>35.65</v>
      </c>
      <c r="T13" s="1283"/>
      <c r="U13" s="1283">
        <v>100.65</v>
      </c>
      <c r="V13" s="1301">
        <f t="shared" si="1"/>
        <v>100.7</v>
      </c>
      <c r="W13" s="1283"/>
      <c r="X13" s="1283"/>
      <c r="Y13" s="1283"/>
      <c r="Z13" s="1283"/>
      <c r="AA13" s="1283"/>
      <c r="AB13" s="1283"/>
      <c r="AC13" s="1283"/>
      <c r="AD13" s="1283"/>
      <c r="AE13" s="1279"/>
      <c r="AF13" s="1279"/>
    </row>
    <row r="14" spans="2:32" ht="15" x14ac:dyDescent="0.25">
      <c r="B14" s="1283"/>
      <c r="C14" s="1292"/>
      <c r="D14" s="1292" t="s">
        <v>5945</v>
      </c>
      <c r="E14" s="1292"/>
      <c r="F14" s="1292"/>
      <c r="G14" s="1283"/>
      <c r="H14" s="1283"/>
      <c r="I14" s="1283"/>
      <c r="J14" s="1283"/>
      <c r="K14" s="1283"/>
      <c r="L14" s="1283"/>
      <c r="M14" s="1283"/>
      <c r="N14" s="1283"/>
      <c r="O14" s="1283"/>
      <c r="P14" s="1283"/>
      <c r="Q14" s="1283"/>
      <c r="R14" s="1283">
        <v>35.725000000000001</v>
      </c>
      <c r="S14" s="1301">
        <f t="shared" si="0"/>
        <v>35.75</v>
      </c>
      <c r="T14" s="1283"/>
      <c r="U14" s="1283">
        <v>100.75</v>
      </c>
      <c r="V14" s="1301">
        <f t="shared" si="1"/>
        <v>100.80000000000001</v>
      </c>
      <c r="W14" s="1283"/>
      <c r="X14" s="1283"/>
      <c r="Y14" s="1283"/>
      <c r="Z14" s="1283"/>
      <c r="AA14" s="1283"/>
      <c r="AB14" s="1283"/>
      <c r="AC14" s="1283"/>
      <c r="AD14" s="1283"/>
      <c r="AE14" s="1279"/>
      <c r="AF14" s="1279"/>
    </row>
    <row r="15" spans="2:32" ht="15" x14ac:dyDescent="0.25">
      <c r="B15" s="1283"/>
      <c r="C15" s="1283"/>
      <c r="D15" s="1283"/>
      <c r="E15" s="1283"/>
      <c r="F15" s="1283"/>
      <c r="G15" s="1283"/>
      <c r="H15" s="1283"/>
      <c r="I15" s="1283"/>
      <c r="J15" s="1283"/>
      <c r="K15" s="1283"/>
      <c r="L15" s="1283"/>
      <c r="M15" s="1283"/>
      <c r="N15" s="1283"/>
      <c r="O15" s="1283"/>
      <c r="P15" s="1283"/>
      <c r="Q15" s="1283"/>
      <c r="R15" s="1283">
        <v>35.825000000000003</v>
      </c>
      <c r="S15" s="1301">
        <f t="shared" si="0"/>
        <v>35.85</v>
      </c>
      <c r="T15" s="1283"/>
      <c r="U15" s="1283">
        <v>100.85</v>
      </c>
      <c r="V15" s="1300">
        <f t="shared" si="1"/>
        <v>100.80000000000001</v>
      </c>
      <c r="W15" s="1283"/>
      <c r="X15" s="1283"/>
      <c r="Y15" s="1283"/>
      <c r="Z15" s="1283"/>
      <c r="AA15" s="1283"/>
      <c r="AB15" s="1283"/>
      <c r="AC15" s="1283"/>
      <c r="AD15" s="1283"/>
      <c r="AE15" s="1279"/>
      <c r="AF15" s="1279"/>
    </row>
    <row r="16" spans="2:32" ht="15" x14ac:dyDescent="0.25">
      <c r="B16" s="1284" t="s">
        <v>5946</v>
      </c>
      <c r="C16" s="1285" t="s">
        <v>5947</v>
      </c>
      <c r="D16" s="1286"/>
      <c r="E16" s="1286"/>
      <c r="F16" s="1286"/>
      <c r="G16" s="1289" t="s">
        <v>5948</v>
      </c>
      <c r="H16" s="1283"/>
      <c r="I16" s="1283"/>
      <c r="J16" s="1283"/>
      <c r="K16" s="1283"/>
      <c r="L16" s="1283"/>
      <c r="M16" s="1283"/>
      <c r="N16" s="1283"/>
      <c r="O16" s="1283"/>
      <c r="P16" s="1283"/>
      <c r="Q16" s="1283"/>
      <c r="R16" s="1283">
        <v>35.924999999999997</v>
      </c>
      <c r="S16" s="1300">
        <f t="shared" si="0"/>
        <v>35.9</v>
      </c>
      <c r="T16" s="1283"/>
      <c r="U16" s="1283">
        <v>100.95</v>
      </c>
      <c r="V16" s="1301">
        <f t="shared" si="1"/>
        <v>101</v>
      </c>
      <c r="W16" s="1283"/>
      <c r="X16" s="1283"/>
      <c r="Y16" s="1283"/>
      <c r="Z16" s="1283"/>
      <c r="AA16" s="1283"/>
      <c r="AB16" s="1283"/>
      <c r="AC16" s="1283"/>
      <c r="AD16" s="1283"/>
      <c r="AE16" s="1279"/>
      <c r="AF16" s="1279"/>
    </row>
    <row r="17" spans="2:32" ht="15" x14ac:dyDescent="0.25">
      <c r="B17" s="1283"/>
      <c r="C17" s="1279" t="s">
        <v>5949</v>
      </c>
      <c r="D17" s="1283"/>
      <c r="E17" s="1283"/>
      <c r="F17" s="1283"/>
      <c r="G17" s="1283"/>
      <c r="H17" s="1283"/>
      <c r="I17" s="1283"/>
      <c r="J17" s="1283"/>
      <c r="K17" s="1283"/>
      <c r="L17" s="1283"/>
      <c r="M17" s="1283"/>
      <c r="N17" s="1283"/>
      <c r="O17" s="1283"/>
      <c r="P17" s="1283"/>
      <c r="Q17" s="1283"/>
      <c r="R17" s="1283"/>
      <c r="S17" s="1300"/>
      <c r="T17" s="1283"/>
      <c r="U17" s="1283"/>
      <c r="V17" s="1283"/>
      <c r="W17" s="1283"/>
      <c r="X17" s="1283"/>
      <c r="Y17" s="1283"/>
      <c r="Z17" s="1283"/>
      <c r="AA17" s="1283"/>
      <c r="AB17" s="1283"/>
      <c r="AC17" s="1283"/>
      <c r="AD17" s="1283"/>
      <c r="AE17" s="1279"/>
      <c r="AF17" s="1279"/>
    </row>
    <row r="18" spans="2:32" ht="15" x14ac:dyDescent="0.25">
      <c r="B18" s="1283"/>
      <c r="C18" s="1288" t="s">
        <v>5950</v>
      </c>
      <c r="D18" s="1283"/>
      <c r="E18" s="1283"/>
      <c r="F18" s="1283"/>
      <c r="G18" s="1283"/>
      <c r="H18" s="1283"/>
      <c r="I18" s="1283"/>
      <c r="J18" s="1283"/>
      <c r="K18" s="1283"/>
      <c r="L18" s="1283"/>
      <c r="M18" s="1283"/>
      <c r="N18" s="1283"/>
      <c r="O18" s="1283"/>
      <c r="P18" s="1283"/>
      <c r="Q18" s="1283"/>
      <c r="R18" s="1283">
        <v>35.075000000000003</v>
      </c>
      <c r="S18" s="1301">
        <f t="shared" ref="S18:S28" si="2">MROUND(R18,0.05)</f>
        <v>35.1</v>
      </c>
      <c r="T18" s="1283"/>
      <c r="U18" s="1283"/>
      <c r="V18" s="1283"/>
      <c r="W18" s="1283"/>
      <c r="X18" s="1283"/>
      <c r="Y18" s="1283"/>
      <c r="Z18" s="1283"/>
      <c r="AA18" s="1283"/>
      <c r="AB18" s="1283"/>
      <c r="AC18" s="1283"/>
      <c r="AD18" s="1283"/>
      <c r="AE18" s="1279"/>
      <c r="AF18" s="1279"/>
    </row>
    <row r="19" spans="2:32" ht="15" x14ac:dyDescent="0.25">
      <c r="B19" s="1283"/>
      <c r="C19" s="1288" t="s">
        <v>5937</v>
      </c>
      <c r="D19" s="1283"/>
      <c r="E19" s="1283"/>
      <c r="F19" s="1283"/>
      <c r="G19" s="1283"/>
      <c r="H19" s="1283"/>
      <c r="I19" s="1283"/>
      <c r="J19" s="1283"/>
      <c r="K19" s="1283"/>
      <c r="L19" s="1283"/>
      <c r="M19" s="1283"/>
      <c r="N19" s="1283"/>
      <c r="O19" s="1283"/>
      <c r="P19" s="1283"/>
      <c r="Q19" s="1283"/>
      <c r="R19" s="1283">
        <v>35.174999999999997</v>
      </c>
      <c r="S19" s="1300">
        <f t="shared" si="2"/>
        <v>35.15</v>
      </c>
      <c r="T19" s="1283"/>
      <c r="U19" s="1283"/>
      <c r="V19" s="1283"/>
      <c r="W19" s="1283"/>
      <c r="X19" s="1283"/>
      <c r="Y19" s="1283"/>
      <c r="Z19" s="1283"/>
      <c r="AA19" s="1283"/>
      <c r="AB19" s="1283"/>
      <c r="AC19" s="1283"/>
      <c r="AD19" s="1283"/>
      <c r="AE19" s="1279"/>
      <c r="AF19" s="1279"/>
    </row>
    <row r="20" spans="2:32" ht="15" x14ac:dyDescent="0.25">
      <c r="B20" s="1283"/>
      <c r="C20" s="1285" t="s">
        <v>5951</v>
      </c>
      <c r="D20" s="1286"/>
      <c r="E20" s="1286"/>
      <c r="F20" s="1286"/>
      <c r="G20" s="1289" t="s">
        <v>5952</v>
      </c>
      <c r="H20" s="1283"/>
      <c r="I20" s="1283"/>
      <c r="J20" s="1283"/>
      <c r="K20" s="1283"/>
      <c r="L20" s="1283"/>
      <c r="M20" s="1283"/>
      <c r="N20" s="1283"/>
      <c r="O20" s="1283"/>
      <c r="P20" s="1283"/>
      <c r="Q20" s="1283"/>
      <c r="R20" s="1283">
        <v>35.274999999999999</v>
      </c>
      <c r="S20" s="1300">
        <f t="shared" si="2"/>
        <v>35.25</v>
      </c>
      <c r="T20" s="1283"/>
      <c r="U20" s="1283"/>
      <c r="V20" s="1283"/>
      <c r="W20" s="1283"/>
      <c r="X20" s="1283"/>
      <c r="Y20" s="1283"/>
      <c r="Z20" s="1283"/>
      <c r="AA20" s="1283"/>
      <c r="AB20" s="1283"/>
      <c r="AC20" s="1283"/>
      <c r="AD20" s="1283"/>
      <c r="AE20" s="1279"/>
      <c r="AF20" s="1279"/>
    </row>
    <row r="21" spans="2:32" ht="15" x14ac:dyDescent="0.25">
      <c r="B21" s="1283"/>
      <c r="C21" s="1279" t="s">
        <v>5953</v>
      </c>
      <c r="D21" s="1279"/>
      <c r="E21" s="1279"/>
      <c r="F21" s="1279"/>
      <c r="G21" s="1279"/>
      <c r="H21" s="1283"/>
      <c r="I21" s="1283"/>
      <c r="J21" s="1283"/>
      <c r="K21" s="1283"/>
      <c r="L21" s="1283"/>
      <c r="M21" s="1283"/>
      <c r="N21" s="1283"/>
      <c r="O21" s="1283"/>
      <c r="P21" s="1283"/>
      <c r="Q21" s="1283"/>
      <c r="R21" s="1283">
        <v>35.375</v>
      </c>
      <c r="S21" s="1301">
        <f t="shared" si="2"/>
        <v>35.4</v>
      </c>
      <c r="T21" s="1283"/>
      <c r="U21" s="1283"/>
      <c r="V21" s="1283"/>
      <c r="W21" s="1283"/>
      <c r="X21" s="1283"/>
      <c r="Y21" s="1283"/>
      <c r="Z21" s="1283"/>
      <c r="AA21" s="1283"/>
      <c r="AB21" s="1283"/>
      <c r="AC21" s="1283"/>
      <c r="AD21" s="1283"/>
      <c r="AE21" s="1279"/>
      <c r="AF21" s="1279"/>
    </row>
    <row r="22" spans="2:32" ht="15" x14ac:dyDescent="0.25">
      <c r="B22" s="1283"/>
      <c r="C22" s="1288" t="s">
        <v>5954</v>
      </c>
      <c r="D22" s="1279"/>
      <c r="E22" s="1279"/>
      <c r="F22" s="1279"/>
      <c r="G22" s="1279"/>
      <c r="H22" s="1283"/>
      <c r="I22" s="1283"/>
      <c r="J22" s="1283"/>
      <c r="K22" s="1283"/>
      <c r="L22" s="1283"/>
      <c r="M22" s="1283"/>
      <c r="N22" s="1283"/>
      <c r="O22" s="1283"/>
      <c r="P22" s="1283"/>
      <c r="Q22" s="1283"/>
      <c r="R22" s="1283">
        <v>35.475000000000001</v>
      </c>
      <c r="S22" s="1301">
        <f t="shared" si="2"/>
        <v>35.5</v>
      </c>
      <c r="T22" s="1283"/>
      <c r="U22" s="1283"/>
      <c r="V22" s="1283"/>
      <c r="W22" s="1283"/>
      <c r="X22" s="1283"/>
      <c r="Y22" s="1283"/>
      <c r="Z22" s="1283"/>
      <c r="AA22" s="1283"/>
      <c r="AB22" s="1283"/>
      <c r="AC22" s="1283"/>
      <c r="AD22" s="1283"/>
      <c r="AE22" s="1279"/>
      <c r="AF22" s="1279"/>
    </row>
    <row r="23" spans="2:32" ht="15" x14ac:dyDescent="0.25">
      <c r="B23" s="1283"/>
      <c r="C23" s="1290" t="s">
        <v>5955</v>
      </c>
      <c r="D23" s="1292"/>
      <c r="E23" s="1292"/>
      <c r="F23" s="1292"/>
      <c r="G23" s="1292"/>
      <c r="H23" s="1292"/>
      <c r="I23" s="1283"/>
      <c r="J23" s="1283"/>
      <c r="K23" s="1283"/>
      <c r="L23" s="1283"/>
      <c r="M23" s="1283"/>
      <c r="N23" s="1283"/>
      <c r="O23" s="1283"/>
      <c r="P23" s="1283"/>
      <c r="Q23" s="1283"/>
      <c r="R23" s="1283">
        <v>35.575000000000003</v>
      </c>
      <c r="S23" s="1301">
        <f t="shared" si="2"/>
        <v>35.6</v>
      </c>
      <c r="T23" s="1283"/>
      <c r="U23" s="1283"/>
      <c r="V23" s="1283"/>
      <c r="W23" s="1283"/>
      <c r="X23" s="1283"/>
      <c r="Y23" s="1283"/>
      <c r="Z23" s="1283"/>
      <c r="AA23" s="1283"/>
      <c r="AB23" s="1283"/>
      <c r="AC23" s="1283"/>
      <c r="AD23" s="1283"/>
      <c r="AE23" s="1279"/>
      <c r="AF23" s="1279"/>
    </row>
    <row r="24" spans="2:32" ht="15" x14ac:dyDescent="0.25">
      <c r="B24" s="1283"/>
      <c r="C24" s="1293"/>
      <c r="D24" s="1294" t="s">
        <v>5956</v>
      </c>
      <c r="E24" s="1296"/>
      <c r="F24" s="1294"/>
      <c r="G24" s="1292"/>
      <c r="H24" s="1292"/>
      <c r="I24" s="1283"/>
      <c r="J24" s="1283"/>
      <c r="K24" s="1283"/>
      <c r="L24" s="1283"/>
      <c r="M24" s="1283"/>
      <c r="N24" s="1283"/>
      <c r="O24" s="1283"/>
      <c r="P24" s="1283"/>
      <c r="Q24" s="1283"/>
      <c r="R24" s="1283">
        <v>35.674999999999997</v>
      </c>
      <c r="S24" s="1300">
        <f t="shared" si="2"/>
        <v>35.65</v>
      </c>
      <c r="T24" s="1283"/>
      <c r="U24" s="1283"/>
      <c r="V24" s="1283"/>
      <c r="W24" s="1283"/>
      <c r="X24" s="1283"/>
      <c r="Y24" s="1283"/>
      <c r="Z24" s="1283"/>
      <c r="AA24" s="1283"/>
      <c r="AB24" s="1283"/>
      <c r="AC24" s="1283"/>
      <c r="AD24" s="1283"/>
      <c r="AE24" s="1279"/>
      <c r="AF24" s="1279"/>
    </row>
    <row r="25" spans="2:32" ht="15" x14ac:dyDescent="0.25">
      <c r="B25" s="1283"/>
      <c r="C25" s="1292"/>
      <c r="D25" s="1292" t="s">
        <v>5957</v>
      </c>
      <c r="E25" s="1292"/>
      <c r="F25" s="1292"/>
      <c r="G25" s="1292"/>
      <c r="H25" s="1292"/>
      <c r="I25" s="1283"/>
      <c r="J25" s="1283"/>
      <c r="K25" s="1283"/>
      <c r="L25" s="1283"/>
      <c r="M25" s="1283"/>
      <c r="N25" s="1283"/>
      <c r="O25" s="1283"/>
      <c r="P25" s="1283"/>
      <c r="Q25" s="1283"/>
      <c r="R25" s="1283">
        <v>35.774999999999999</v>
      </c>
      <c r="S25" s="1300">
        <f t="shared" si="2"/>
        <v>35.75</v>
      </c>
      <c r="T25" s="1283"/>
      <c r="U25" s="1283"/>
      <c r="V25" s="1283"/>
      <c r="W25" s="1283"/>
      <c r="X25" s="1283"/>
      <c r="Y25" s="1283"/>
      <c r="Z25" s="1283"/>
      <c r="AA25" s="1283"/>
      <c r="AB25" s="1283"/>
      <c r="AC25" s="1283"/>
      <c r="AD25" s="1283"/>
      <c r="AE25" s="1279"/>
      <c r="AF25" s="1279"/>
    </row>
    <row r="26" spans="2:32" ht="15" x14ac:dyDescent="0.25">
      <c r="B26" s="1283"/>
      <c r="C26" s="1292"/>
      <c r="D26" s="1292" t="s">
        <v>5958</v>
      </c>
      <c r="E26" s="1292"/>
      <c r="F26" s="1292"/>
      <c r="G26" s="1292"/>
      <c r="H26" s="1292"/>
      <c r="I26" s="1283"/>
      <c r="J26" s="1283"/>
      <c r="K26" s="1283"/>
      <c r="L26" s="1283"/>
      <c r="M26" s="1283"/>
      <c r="N26" s="1283"/>
      <c r="O26" s="1283"/>
      <c r="P26" s="1283"/>
      <c r="Q26" s="1283"/>
      <c r="R26" s="1283">
        <v>35.875</v>
      </c>
      <c r="S26" s="1301">
        <f t="shared" si="2"/>
        <v>35.9</v>
      </c>
      <c r="T26" s="1283"/>
      <c r="U26" s="1283"/>
      <c r="V26" s="1283"/>
      <c r="W26" s="1283"/>
      <c r="X26" s="1283"/>
      <c r="Y26" s="1283"/>
      <c r="Z26" s="1283"/>
      <c r="AA26" s="1283"/>
      <c r="AB26" s="1283"/>
      <c r="AC26" s="1283"/>
      <c r="AD26" s="1283"/>
      <c r="AE26" s="1279"/>
      <c r="AF26" s="1279"/>
    </row>
    <row r="27" spans="2:32" ht="15" x14ac:dyDescent="0.25">
      <c r="B27" s="1283"/>
      <c r="C27" s="1290" t="s">
        <v>5959</v>
      </c>
      <c r="D27" s="1292"/>
      <c r="E27" s="1292"/>
      <c r="F27" s="1292"/>
      <c r="G27" s="1292"/>
      <c r="H27" s="1292"/>
      <c r="I27" s="1283"/>
      <c r="J27" s="1283"/>
      <c r="K27" s="1283"/>
      <c r="L27" s="1283"/>
      <c r="M27" s="1283"/>
      <c r="N27" s="1283"/>
      <c r="O27" s="1283"/>
      <c r="P27" s="1283"/>
      <c r="Q27" s="1283"/>
      <c r="R27" s="1283">
        <v>35.975000000000001</v>
      </c>
      <c r="S27" s="1301">
        <f t="shared" si="2"/>
        <v>36</v>
      </c>
      <c r="T27" s="1283"/>
      <c r="U27" s="1283"/>
      <c r="V27" s="1283"/>
      <c r="W27" s="1283"/>
      <c r="X27" s="1283"/>
      <c r="Y27" s="1283"/>
      <c r="Z27" s="1283"/>
      <c r="AA27" s="1283"/>
      <c r="AB27" s="1283"/>
      <c r="AC27" s="1283"/>
      <c r="AD27" s="1283"/>
      <c r="AE27" s="1279"/>
      <c r="AF27" s="1279"/>
    </row>
    <row r="28" spans="2:32" ht="15" x14ac:dyDescent="0.25">
      <c r="B28" s="1283"/>
      <c r="C28" s="1293"/>
      <c r="D28" s="1294" t="s">
        <v>5956</v>
      </c>
      <c r="E28" s="1296"/>
      <c r="F28" s="1294"/>
      <c r="G28" s="1292"/>
      <c r="H28" s="1292"/>
      <c r="I28" s="1283"/>
      <c r="J28" s="1283"/>
      <c r="K28" s="1283"/>
      <c r="L28" s="1283"/>
      <c r="M28" s="1283"/>
      <c r="N28" s="1283"/>
      <c r="O28" s="1283"/>
      <c r="P28" s="1283"/>
      <c r="Q28" s="1283"/>
      <c r="R28" s="1283">
        <v>100.675</v>
      </c>
      <c r="S28" s="1300">
        <f t="shared" si="2"/>
        <v>100.65</v>
      </c>
      <c r="T28" s="1283"/>
      <c r="U28" s="1283"/>
      <c r="V28" s="1283"/>
      <c r="W28" s="1283"/>
      <c r="X28" s="1283"/>
      <c r="Y28" s="1283"/>
      <c r="Z28" s="1283"/>
      <c r="AA28" s="1283"/>
      <c r="AB28" s="1283"/>
      <c r="AC28" s="1283"/>
      <c r="AD28" s="1283"/>
      <c r="AE28" s="1279"/>
      <c r="AF28" s="1279"/>
    </row>
    <row r="29" spans="2:32" ht="15" x14ac:dyDescent="0.25">
      <c r="B29" s="1283"/>
      <c r="C29" s="1292"/>
      <c r="D29" s="1292" t="s">
        <v>5960</v>
      </c>
      <c r="E29" s="1292"/>
      <c r="F29" s="1292"/>
      <c r="G29" s="1292"/>
      <c r="H29" s="1292"/>
      <c r="I29" s="1283"/>
      <c r="J29" s="1283"/>
      <c r="K29" s="1283"/>
      <c r="L29" s="1283"/>
      <c r="M29" s="1283"/>
      <c r="N29" s="1283"/>
      <c r="O29" s="1283"/>
      <c r="P29" s="1283" t="s">
        <v>5967</v>
      </c>
      <c r="Q29" s="1283" t="s">
        <v>5968</v>
      </c>
      <c r="R29" s="1283"/>
      <c r="S29" s="1283"/>
      <c r="T29" s="1283"/>
      <c r="U29" s="1283"/>
      <c r="V29" s="1283"/>
      <c r="W29" s="1283"/>
      <c r="X29" s="1283"/>
      <c r="Y29" s="1283"/>
      <c r="Z29" s="1283"/>
      <c r="AA29" s="1283"/>
      <c r="AB29" s="1283"/>
      <c r="AC29" s="1283"/>
      <c r="AD29" s="1283"/>
      <c r="AE29" s="1279"/>
      <c r="AF29" s="1279"/>
    </row>
    <row r="30" spans="2:32" ht="15" x14ac:dyDescent="0.25">
      <c r="B30" s="1283"/>
      <c r="C30" s="1292"/>
      <c r="D30" s="1297" t="s">
        <v>5961</v>
      </c>
      <c r="E30" s="1298"/>
      <c r="F30" s="1298"/>
      <c r="G30" s="1292"/>
      <c r="H30" s="1292"/>
      <c r="I30" s="1283"/>
      <c r="J30" s="1283"/>
      <c r="K30" s="1283"/>
      <c r="L30" s="1283"/>
      <c r="M30" s="1283"/>
      <c r="N30" s="1283"/>
      <c r="O30" s="1283"/>
      <c r="P30" s="1283"/>
      <c r="Q30" s="1283"/>
      <c r="R30" s="1279"/>
      <c r="S30" s="1279"/>
    </row>
    <row r="31" spans="2:32" ht="15.75" thickBot="1" x14ac:dyDescent="0.3">
      <c r="B31" s="1283"/>
      <c r="C31" s="1283"/>
      <c r="D31" s="1283"/>
      <c r="E31" s="1283"/>
      <c r="F31" s="1283"/>
      <c r="G31" s="1283"/>
      <c r="H31" s="1283"/>
      <c r="I31" s="1283"/>
      <c r="J31" s="1283"/>
      <c r="K31" s="1283"/>
      <c r="L31" s="1283"/>
      <c r="M31" s="1283"/>
      <c r="N31" s="1283"/>
      <c r="O31" s="1283"/>
      <c r="P31" s="1283"/>
      <c r="Q31" s="1283"/>
      <c r="R31" s="1279"/>
      <c r="S31" s="1279"/>
    </row>
    <row r="32" spans="2:32" ht="15" x14ac:dyDescent="0.25">
      <c r="B32" s="1281" t="s">
        <v>5969</v>
      </c>
      <c r="D32" s="1367" t="s">
        <v>5932</v>
      </c>
      <c r="E32" s="1368" t="s">
        <v>5970</v>
      </c>
      <c r="F32" s="1368"/>
      <c r="G32" s="1368"/>
      <c r="H32" s="1368"/>
      <c r="I32" s="1369"/>
      <c r="J32" s="1283"/>
      <c r="K32" s="1283"/>
      <c r="L32" s="1283"/>
      <c r="M32" s="1283"/>
      <c r="N32" s="1283"/>
      <c r="O32" s="1283"/>
      <c r="P32" s="1283"/>
      <c r="Q32" s="1283"/>
      <c r="R32" s="1279"/>
      <c r="S32" s="1279"/>
    </row>
    <row r="33" spans="2:19" ht="15" x14ac:dyDescent="0.25">
      <c r="B33" s="1283"/>
      <c r="C33" s="1283"/>
      <c r="D33" s="1370" t="s">
        <v>5946</v>
      </c>
      <c r="E33" s="1371" t="s">
        <v>5971</v>
      </c>
      <c r="F33" s="1371"/>
      <c r="G33" s="1371"/>
      <c r="H33" s="1371"/>
      <c r="I33" s="1372"/>
      <c r="J33" s="1283"/>
      <c r="K33" s="1283"/>
      <c r="L33" s="1283"/>
      <c r="M33" s="1283"/>
      <c r="N33" s="1283"/>
      <c r="O33" s="1283"/>
      <c r="P33" s="1283"/>
      <c r="Q33" s="1283"/>
      <c r="R33" s="1279"/>
      <c r="S33" s="1279"/>
    </row>
    <row r="34" spans="2:19" ht="15" x14ac:dyDescent="0.25">
      <c r="B34" s="1283"/>
      <c r="C34" s="1283"/>
      <c r="D34" s="1373"/>
      <c r="E34" s="1374"/>
      <c r="F34" s="1374"/>
      <c r="G34" s="1374"/>
      <c r="H34" s="1374"/>
      <c r="I34" s="1372"/>
      <c r="J34" s="1283"/>
      <c r="K34" s="1283"/>
      <c r="L34" s="1283"/>
      <c r="M34" s="1283"/>
      <c r="N34" s="1283"/>
      <c r="O34" s="1283"/>
      <c r="P34" s="1283"/>
      <c r="Q34" s="1283"/>
      <c r="R34" s="1279"/>
      <c r="S34" s="1279"/>
    </row>
    <row r="35" spans="2:19" ht="15" x14ac:dyDescent="0.25">
      <c r="B35" s="1283"/>
      <c r="C35" s="1283"/>
      <c r="D35" s="1375" t="s">
        <v>5972</v>
      </c>
      <c r="E35" s="1376" t="s">
        <v>5632</v>
      </c>
      <c r="F35" s="1377" t="s">
        <v>5973</v>
      </c>
      <c r="G35" s="1371"/>
      <c r="H35" s="1374"/>
      <c r="I35" s="1372"/>
      <c r="J35" s="1283"/>
      <c r="K35" s="1283"/>
      <c r="L35" s="1283"/>
      <c r="M35" s="1283"/>
      <c r="N35" s="1283"/>
      <c r="O35" s="1283"/>
      <c r="P35" s="1283"/>
      <c r="Q35" s="1283"/>
      <c r="R35" s="1279"/>
      <c r="S35" s="1279"/>
    </row>
    <row r="36" spans="2:19" ht="15" x14ac:dyDescent="0.25">
      <c r="B36" s="1283"/>
      <c r="C36" s="1283"/>
      <c r="D36" s="1378" t="s">
        <v>5974</v>
      </c>
      <c r="E36" s="1379">
        <v>100</v>
      </c>
      <c r="F36" s="1302">
        <v>0.05</v>
      </c>
      <c r="G36" s="1371"/>
      <c r="H36" s="1374"/>
      <c r="I36" s="1372"/>
      <c r="J36" s="1283"/>
      <c r="K36" s="1283"/>
      <c r="L36" s="1283"/>
      <c r="M36" s="1283"/>
      <c r="N36" s="1283"/>
      <c r="O36" s="1283"/>
      <c r="P36" s="1283"/>
      <c r="Q36" s="1283"/>
      <c r="R36" s="1279"/>
      <c r="S36" s="1279"/>
    </row>
    <row r="37" spans="2:19" ht="15" x14ac:dyDescent="0.25">
      <c r="B37" s="1283"/>
      <c r="C37" s="1283"/>
      <c r="D37" s="1378" t="s">
        <v>5975</v>
      </c>
      <c r="E37" s="1379"/>
      <c r="F37" s="1303">
        <v>0.1</v>
      </c>
      <c r="G37" s="1371"/>
      <c r="H37" s="1374"/>
      <c r="I37" s="1372"/>
      <c r="J37" s="1283"/>
      <c r="K37" s="1283"/>
      <c r="L37" s="1283"/>
      <c r="M37" s="1283"/>
      <c r="N37" s="1283"/>
      <c r="O37" s="1283"/>
      <c r="P37" s="1283"/>
      <c r="Q37" s="1283"/>
      <c r="R37" s="1279"/>
      <c r="S37" s="1279"/>
    </row>
    <row r="38" spans="2:19" ht="15" x14ac:dyDescent="0.25">
      <c r="B38" s="1283"/>
      <c r="C38" s="1283"/>
      <c r="D38" s="1373"/>
      <c r="E38" s="1374"/>
      <c r="F38" s="1374"/>
      <c r="G38" s="1374"/>
      <c r="H38" s="1374"/>
      <c r="I38" s="1372"/>
      <c r="J38" s="1283"/>
      <c r="K38" s="1283"/>
      <c r="L38" s="1283"/>
      <c r="M38" s="1283"/>
      <c r="N38" s="1283"/>
      <c r="O38" s="1283"/>
      <c r="P38" s="1283"/>
      <c r="Q38" s="1283"/>
      <c r="R38" s="1279"/>
      <c r="S38" s="1279"/>
    </row>
    <row r="39" spans="2:19" ht="15" x14ac:dyDescent="0.25">
      <c r="B39" s="1283"/>
      <c r="C39" s="1283"/>
      <c r="D39" s="1375" t="s">
        <v>5972</v>
      </c>
      <c r="E39" s="1380" t="s">
        <v>5976</v>
      </c>
      <c r="F39" s="1371"/>
      <c r="G39" s="1374"/>
      <c r="H39" s="1374"/>
      <c r="I39" s="1372"/>
      <c r="J39" s="1283"/>
      <c r="K39" s="1283"/>
      <c r="L39" s="1283"/>
      <c r="M39" s="1283"/>
      <c r="N39" s="1283"/>
      <c r="O39" s="1283"/>
      <c r="P39" s="1283"/>
      <c r="Q39" s="1283"/>
      <c r="R39" s="1279"/>
      <c r="S39" s="1279"/>
    </row>
    <row r="40" spans="2:19" ht="15" x14ac:dyDescent="0.25">
      <c r="B40" s="1283"/>
      <c r="C40" s="1283"/>
      <c r="D40" s="1381" t="s">
        <v>5977</v>
      </c>
      <c r="E40" s="1382">
        <v>2.5</v>
      </c>
      <c r="F40" s="1371"/>
      <c r="G40" s="1374"/>
      <c r="H40" s="1374"/>
      <c r="I40" s="1372"/>
      <c r="J40" s="1283"/>
      <c r="K40" s="1283"/>
      <c r="L40" s="1283"/>
      <c r="M40" s="1283"/>
      <c r="N40" s="1283"/>
      <c r="O40" s="1283"/>
      <c r="P40" s="1283"/>
      <c r="Q40" s="1283"/>
      <c r="R40" s="1279"/>
      <c r="S40" s="1279"/>
    </row>
    <row r="41" spans="2:19" ht="15" x14ac:dyDescent="0.25">
      <c r="B41" s="1282"/>
      <c r="C41" s="1282"/>
      <c r="D41" s="1381"/>
      <c r="E41" s="1382">
        <v>7.5</v>
      </c>
      <c r="F41" s="1371"/>
      <c r="G41" s="1374"/>
      <c r="H41" s="1374"/>
      <c r="I41" s="1372"/>
      <c r="J41" s="1283"/>
      <c r="K41" s="1283"/>
      <c r="L41" s="1283"/>
      <c r="M41" s="1283"/>
      <c r="N41" s="1283"/>
      <c r="O41" s="1283"/>
      <c r="P41" s="1283"/>
      <c r="Q41" s="1283"/>
      <c r="R41" s="1279"/>
      <c r="S41" s="1279"/>
    </row>
    <row r="42" spans="2:19" ht="15.75" thickBot="1" x14ac:dyDescent="0.3">
      <c r="B42" s="1282"/>
      <c r="C42" s="1282"/>
      <c r="D42" s="1383" t="s">
        <v>5978</v>
      </c>
      <c r="E42" s="1384">
        <v>5</v>
      </c>
      <c r="F42" s="1385"/>
      <c r="G42" s="1386"/>
      <c r="H42" s="1386"/>
      <c r="I42" s="1387"/>
      <c r="J42" s="1283"/>
      <c r="K42" s="1283"/>
      <c r="L42" s="1283"/>
      <c r="M42" s="1283"/>
      <c r="N42" s="1283"/>
      <c r="O42" s="1283"/>
      <c r="P42" s="1283"/>
      <c r="Q42" s="1283"/>
      <c r="R42" s="1279"/>
      <c r="S42" s="1279"/>
    </row>
  </sheetData>
  <hyperlinks>
    <hyperlink ref="G16" r:id="rId1" xr:uid="{A84181FB-C6B4-4714-BAF5-CE34632A10DC}"/>
    <hyperlink ref="G4" r:id="rId2" xr:uid="{2EEE0009-B9A2-4B5B-8F49-B0DF39C70104}"/>
    <hyperlink ref="G20" r:id="rId3" xr:uid="{F5178FDB-F73F-4436-BB02-E3099C0AF0D5}"/>
    <hyperlink ref="G8" r:id="rId4" xr:uid="{7748D425-4C60-44C7-B021-0E31EAF4BED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BD2E6-B1AC-4FDF-852D-47B8D04E6040}">
  <sheetPr codeName="Sheet30"/>
  <dimension ref="A1:AP140"/>
  <sheetViews>
    <sheetView zoomScale="90" zoomScaleNormal="90" workbookViewId="0">
      <selection activeCell="B10" sqref="B10"/>
    </sheetView>
  </sheetViews>
  <sheetFormatPr defaultColWidth="9.140625" defaultRowHeight="15" x14ac:dyDescent="0.25"/>
  <cols>
    <col min="1" max="1" width="12.85546875" style="1252" bestFit="1" customWidth="1"/>
    <col min="2" max="2" width="18.140625" style="1214" customWidth="1"/>
    <col min="3" max="3" width="17.85546875" style="1214" bestFit="1" customWidth="1"/>
    <col min="4" max="4" width="3.5703125" style="1214" customWidth="1"/>
    <col min="5" max="5" width="17.42578125" style="1635" bestFit="1" customWidth="1"/>
    <col min="6" max="16384" width="9.140625" style="1214"/>
  </cols>
  <sheetData>
    <row r="1" spans="1:42" s="1253" customFormat="1" x14ac:dyDescent="0.25">
      <c r="A1" s="1252"/>
      <c r="B1" s="1253" t="s">
        <v>5769</v>
      </c>
      <c r="E1" s="1633"/>
    </row>
    <row r="2" spans="1:42" s="1253" customFormat="1" x14ac:dyDescent="0.25">
      <c r="A2" s="1252"/>
      <c r="B2" s="1254" t="s">
        <v>5666</v>
      </c>
      <c r="E2" s="1633"/>
    </row>
    <row r="3" spans="1:42" s="1593" customFormat="1" x14ac:dyDescent="0.25">
      <c r="A3" s="1590" t="s">
        <v>6249</v>
      </c>
      <c r="B3" s="1595" t="s">
        <v>6250</v>
      </c>
      <c r="C3" s="1590"/>
      <c r="D3" s="1590"/>
      <c r="E3" s="1634" t="s">
        <v>6251</v>
      </c>
      <c r="F3" s="1592"/>
      <c r="G3" s="1592"/>
      <c r="H3" s="1592"/>
      <c r="I3" s="1592"/>
      <c r="J3" s="1592"/>
      <c r="K3" s="1592"/>
      <c r="L3" s="1592"/>
      <c r="M3" s="1592"/>
      <c r="N3" s="1592"/>
      <c r="O3" s="1592"/>
      <c r="P3" s="1592"/>
      <c r="Q3" s="1592"/>
      <c r="R3" s="1592"/>
      <c r="S3" s="1592"/>
      <c r="T3" s="1592"/>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row>
    <row r="4" spans="1:42" s="1253" customFormat="1" x14ac:dyDescent="0.25">
      <c r="A4" s="1252" t="s">
        <v>5658</v>
      </c>
      <c r="B4" s="1253" t="s">
        <v>5667</v>
      </c>
      <c r="C4" s="1253" t="s">
        <v>5668</v>
      </c>
      <c r="D4" s="1253" t="s">
        <v>5669</v>
      </c>
      <c r="E4" s="1633" t="s">
        <v>1910</v>
      </c>
    </row>
    <row r="5" spans="1:42" x14ac:dyDescent="0.25">
      <c r="A5" s="1252" t="s">
        <v>4381</v>
      </c>
      <c r="B5" s="1255">
        <f>Mar_Inputs_Calc!$G$3</f>
        <v>45005</v>
      </c>
      <c r="C5" s="1214" t="str">
        <f>_xlfn.XLOOKUP(A5,Mar_Inputs_Calc!O:O,Mar_Inputs_Calc!D:D)</f>
        <v>GPLS</v>
      </c>
      <c r="D5" s="1214" t="s">
        <v>5669</v>
      </c>
      <c r="E5" s="1635">
        <f>_xlfn.XLOOKUP(A5,Mar_Inputs_Calc!O:O,Mar_Inputs_Calc!N:N)</f>
        <v>70.55</v>
      </c>
    </row>
    <row r="6" spans="1:42" x14ac:dyDescent="0.25">
      <c r="A6" s="1252" t="s">
        <v>4382</v>
      </c>
      <c r="B6" s="1255">
        <f>Mar_Inputs_Calc!$G$3</f>
        <v>45005</v>
      </c>
      <c r="C6" s="1214" t="str">
        <f>_xlfn.XLOOKUP(A6,Mar_Inputs_Calc!O:O,Mar_Inputs_Calc!D:D)</f>
        <v>GPLSNH5</v>
      </c>
      <c r="D6" s="1214" t="s">
        <v>5669</v>
      </c>
      <c r="E6" s="1635">
        <f>_xlfn.XLOOKUP(A6,Mar_Inputs_Calc!O:O,Mar_Inputs_Calc!N:N)</f>
        <v>70.55</v>
      </c>
    </row>
    <row r="7" spans="1:42" x14ac:dyDescent="0.25">
      <c r="A7" s="1252" t="s">
        <v>4383</v>
      </c>
      <c r="B7" s="1255">
        <f>Mar_Inputs_Calc!$G$3</f>
        <v>45005</v>
      </c>
      <c r="C7" s="1214" t="str">
        <f>_xlfn.XLOOKUP(A7,Mar_Inputs_Calc!O:O,Mar_Inputs_Calc!D:D)</f>
        <v>GPLSSD</v>
      </c>
      <c r="D7" s="1214" t="s">
        <v>5669</v>
      </c>
      <c r="E7" s="1635">
        <f>_xlfn.XLOOKUP(A7,Mar_Inputs_Calc!O:O,Mar_Inputs_Calc!N:N)</f>
        <v>70.55</v>
      </c>
    </row>
    <row r="8" spans="1:42" x14ac:dyDescent="0.25">
      <c r="A8" s="1252" t="s">
        <v>4403</v>
      </c>
      <c r="B8" s="1255">
        <f>Mar_Inputs_Calc!$G$3</f>
        <v>45005</v>
      </c>
      <c r="C8" s="1214" t="str">
        <f>_xlfn.XLOOKUP(A8,Mar_Inputs_Calc!O:O,Mar_Inputs_Calc!D:D)</f>
        <v>GPLSDVA</v>
      </c>
      <c r="D8" s="1214" t="s">
        <v>5669</v>
      </c>
      <c r="E8" s="1635">
        <f>_xlfn.XLOOKUP(A8,Mar_Inputs_Calc!O:O,Mar_Inputs_Calc!N:N)</f>
        <v>70.55</v>
      </c>
    </row>
    <row r="9" spans="1:42" x14ac:dyDescent="0.25">
      <c r="A9" s="1252" t="s">
        <v>4746</v>
      </c>
      <c r="B9" s="1255">
        <f>Mar_Inputs_Calc!$G$3</f>
        <v>45005</v>
      </c>
      <c r="C9" s="1214" t="str">
        <f>_xlfn.XLOOKUP(A9,Mar_Inputs_Calc!O:O,Mar_Inputs_Calc!D:D)</f>
        <v>GSLS</v>
      </c>
      <c r="D9" s="1214" t="s">
        <v>5669</v>
      </c>
      <c r="E9" s="1635">
        <f>_xlfn.XLOOKUP(A9,Mar_Inputs_Calc!O:O,Mar_Inputs_Calc!N:N)</f>
        <v>211.55</v>
      </c>
    </row>
    <row r="10" spans="1:42" x14ac:dyDescent="0.25">
      <c r="A10" s="1252" t="s">
        <v>4747</v>
      </c>
      <c r="B10" s="1255">
        <f>Mar_Inputs_Calc!$G$3</f>
        <v>45005</v>
      </c>
      <c r="C10" s="1214" t="str">
        <f>_xlfn.XLOOKUP(A10,Mar_Inputs_Calc!O:O,Mar_Inputs_Calc!D:D)</f>
        <v>GSLSSD</v>
      </c>
      <c r="D10" s="1214" t="s">
        <v>5669</v>
      </c>
      <c r="E10" s="1635">
        <f>_xlfn.XLOOKUP(A10,Mar_Inputs_Calc!O:O,Mar_Inputs_Calc!N:N)</f>
        <v>211.55</v>
      </c>
    </row>
    <row r="11" spans="1:42" x14ac:dyDescent="0.25">
      <c r="A11" s="1252" t="s">
        <v>4754</v>
      </c>
      <c r="B11" s="1255">
        <f>Mar_Inputs_Calc!$G$3</f>
        <v>45005</v>
      </c>
      <c r="C11" s="1214" t="str">
        <f>_xlfn.XLOOKUP(A11,Mar_Inputs_Calc!O:O,Mar_Inputs_Calc!D:D)</f>
        <v>GSLSDVA</v>
      </c>
      <c r="D11" s="1214" t="s">
        <v>5669</v>
      </c>
      <c r="E11" s="1635">
        <f>_xlfn.XLOOKUP(A11,Mar_Inputs_Calc!O:O,Mar_Inputs_Calc!N:N)</f>
        <v>70.55</v>
      </c>
    </row>
    <row r="12" spans="1:42" x14ac:dyDescent="0.25">
      <c r="A12" s="1252" t="s">
        <v>5077</v>
      </c>
      <c r="B12" s="1255">
        <f>Mar_Inputs_Calc!$G$3</f>
        <v>45005</v>
      </c>
      <c r="C12" s="1214" t="str">
        <f>_xlfn.XLOOKUP(A12,Mar_Inputs_Calc!O:O,Mar_Inputs_Calc!D:D)</f>
        <v>GSGSL</v>
      </c>
      <c r="D12" s="1214" t="s">
        <v>5669</v>
      </c>
      <c r="E12" s="1635">
        <f>_xlfn.XLOOKUP(A12,Mar_Inputs_Calc!O:O,Mar_Inputs_Calc!N:N)</f>
        <v>211.55</v>
      </c>
    </row>
    <row r="13" spans="1:42" x14ac:dyDescent="0.25">
      <c r="A13" s="1252" t="s">
        <v>5078</v>
      </c>
      <c r="B13" s="1255">
        <f>Mar_Inputs_Calc!$G$3</f>
        <v>45005</v>
      </c>
      <c r="C13" s="1214" t="str">
        <f>_xlfn.XLOOKUP(A13,Mar_Inputs_Calc!O:O,Mar_Inputs_Calc!D:D)</f>
        <v>GSLSLSD</v>
      </c>
      <c r="D13" s="1214" t="s">
        <v>5669</v>
      </c>
      <c r="E13" s="1635">
        <f>_xlfn.XLOOKUP(A13,Mar_Inputs_Calc!O:O,Mar_Inputs_Calc!N:N)</f>
        <v>211.55</v>
      </c>
    </row>
    <row r="14" spans="1:42" x14ac:dyDescent="0.25">
      <c r="A14" s="1252" t="s">
        <v>5081</v>
      </c>
      <c r="B14" s="1255">
        <f>Mar_Inputs_Calc!$G$3</f>
        <v>45005</v>
      </c>
      <c r="C14" s="1214" t="str">
        <f>_xlfn.XLOOKUP(A14,Mar_Inputs_Calc!O:O,Mar_Inputs_Calc!D:D)</f>
        <v>GSMLSL</v>
      </c>
      <c r="D14" s="1214" t="s">
        <v>5669</v>
      </c>
      <c r="E14" s="1635">
        <f>_xlfn.XLOOKUP(A14,Mar_Inputs_Calc!O:O,Mar_Inputs_Calc!N:N)</f>
        <v>194.75</v>
      </c>
    </row>
    <row r="15" spans="1:42" x14ac:dyDescent="0.25">
      <c r="A15" s="1252" t="s">
        <v>5084</v>
      </c>
      <c r="B15" s="1255">
        <f>Mar_Inputs_Calc!$G$3</f>
        <v>45005</v>
      </c>
      <c r="C15" s="1214" t="str">
        <f>_xlfn.XLOOKUP(A15,Mar_Inputs_Calc!O:O,Mar_Inputs_Calc!D:D)</f>
        <v>GSPGSL</v>
      </c>
      <c r="D15" s="1214" t="s">
        <v>5669</v>
      </c>
      <c r="E15" s="1635">
        <f>_xlfn.XLOOKUP(A15,Mar_Inputs_Calc!O:O,Mar_Inputs_Calc!N:N)</f>
        <v>211.55</v>
      </c>
    </row>
    <row r="16" spans="1:42" x14ac:dyDescent="0.25">
      <c r="A16" s="1252" t="s">
        <v>5089</v>
      </c>
      <c r="B16" s="1255">
        <f>Mar_Inputs_Calc!$G$3</f>
        <v>45005</v>
      </c>
      <c r="C16" s="1214" t="str">
        <f>_xlfn.XLOOKUP(A16,Mar_Inputs_Calc!O:O,Mar_Inputs_Calc!D:D)</f>
        <v>GSLDVAL</v>
      </c>
      <c r="D16" s="1214" t="s">
        <v>5669</v>
      </c>
      <c r="E16" s="1635">
        <f>_xlfn.XLOOKUP(A16,Mar_Inputs_Calc!O:O,Mar_Inputs_Calc!N:N)</f>
        <v>70.55</v>
      </c>
    </row>
    <row r="17" spans="1:5" x14ac:dyDescent="0.25">
      <c r="A17" s="1252" t="s">
        <v>5090</v>
      </c>
      <c r="B17" s="1255">
        <f>Mar_Inputs_Calc!$G$3</f>
        <v>45005</v>
      </c>
      <c r="C17" s="1214" t="str">
        <f>_xlfn.XLOOKUP(A17,Mar_Inputs_Calc!O:O,Mar_Inputs_Calc!D:D)</f>
        <v>GSMDVAL</v>
      </c>
      <c r="D17" s="1214" t="s">
        <v>5669</v>
      </c>
      <c r="E17" s="1635">
        <f>_xlfn.XLOOKUP(A17,Mar_Inputs_Calc!O:O,Mar_Inputs_Calc!N:N)</f>
        <v>53.75</v>
      </c>
    </row>
    <row r="18" spans="1:5" x14ac:dyDescent="0.25">
      <c r="A18" s="1252" t="s">
        <v>5091</v>
      </c>
      <c r="B18" s="1255">
        <f>Mar_Inputs_Calc!$G$3</f>
        <v>45005</v>
      </c>
      <c r="C18" s="1214" t="str">
        <f>_xlfn.XLOOKUP(A18,Mar_Inputs_Calc!O:O,Mar_Inputs_Calc!D:D)</f>
        <v>GSPDVAL</v>
      </c>
      <c r="D18" s="1214" t="s">
        <v>5669</v>
      </c>
      <c r="E18" s="1635">
        <f>_xlfn.XLOOKUP(A18,Mar_Inputs_Calc!O:O,Mar_Inputs_Calc!N:N)</f>
        <v>70.55</v>
      </c>
    </row>
    <row r="19" spans="1:5" x14ac:dyDescent="0.25">
      <c r="A19" s="1252" t="s">
        <v>5082</v>
      </c>
      <c r="B19" s="1255">
        <f>Mar_Inputs_Calc!$G$3</f>
        <v>45005</v>
      </c>
      <c r="C19" s="1214" t="str">
        <f>_xlfn.XLOOKUP(A19,Mar_Inputs_Calc!O:O,Mar_Inputs_Calc!D:D)</f>
        <v>GSMLSPL</v>
      </c>
      <c r="D19" s="1214" t="s">
        <v>5669</v>
      </c>
      <c r="E19" s="1635">
        <f>_xlfn.XLOOKUP(A19,Mar_Inputs_Calc!O:O,Mar_Inputs_Calc!N:N)</f>
        <v>158.35</v>
      </c>
    </row>
    <row r="20" spans="1:5" x14ac:dyDescent="0.25">
      <c r="A20" s="1252" t="s">
        <v>5259</v>
      </c>
      <c r="B20" s="1255">
        <f>Mar_Inputs_Calc!$G$3</f>
        <v>45005</v>
      </c>
      <c r="C20" s="1214" t="str">
        <f>_xlfn.XLOOKUP(A20,Mar_Inputs_Calc!O:O,Mar_Inputs_Calc!D:D)</f>
        <v>GPPLS</v>
      </c>
      <c r="D20" s="1214" t="s">
        <v>5669</v>
      </c>
      <c r="E20" s="1635">
        <f>_xlfn.XLOOKUP(A20,Mar_Inputs_Calc!O:O,Mar_Inputs_Calc!N:N)</f>
        <v>70.55</v>
      </c>
    </row>
    <row r="21" spans="1:5" x14ac:dyDescent="0.25">
      <c r="A21" s="1252" t="s">
        <v>5258</v>
      </c>
      <c r="B21" s="1255">
        <f>Mar_Inputs_Calc!$G$3</f>
        <v>45005</v>
      </c>
      <c r="C21" s="1214" t="str">
        <f>_xlfn.XLOOKUP(A21,Mar_Inputs_Calc!O:O,Mar_Inputs_Calc!D:D)</f>
        <v>GPPB400NP</v>
      </c>
      <c r="D21" s="1214" t="s">
        <v>5669</v>
      </c>
      <c r="E21" s="1635">
        <f>_xlfn.XLOOKUP(A21,Mar_Inputs_Calc!O:O,Mar_Inputs_Calc!N:N)</f>
        <v>53.75</v>
      </c>
    </row>
    <row r="22" spans="1:5" x14ac:dyDescent="0.25">
      <c r="A22" s="1252" t="s">
        <v>5260</v>
      </c>
      <c r="B22" s="1255">
        <f>Mar_Inputs_Calc!$G$3</f>
        <v>45005</v>
      </c>
      <c r="C22" s="1214" t="str">
        <f>_xlfn.XLOOKUP(A22,Mar_Inputs_Calc!O:O,Mar_Inputs_Calc!D:D)</f>
        <v>GPPLSSD</v>
      </c>
      <c r="D22" s="1214" t="s">
        <v>5669</v>
      </c>
      <c r="E22" s="1635">
        <f>_xlfn.XLOOKUP(A22,Mar_Inputs_Calc!O:O,Mar_Inputs_Calc!N:N)</f>
        <v>70.55</v>
      </c>
    </row>
    <row r="23" spans="1:5" x14ac:dyDescent="0.25">
      <c r="A23" s="1252" t="s">
        <v>5261</v>
      </c>
      <c r="B23" s="1255">
        <f>Mar_Inputs_Calc!$G$3</f>
        <v>45005</v>
      </c>
      <c r="C23" s="1214" t="str">
        <f>_xlfn.XLOOKUP(A23,Mar_Inputs_Calc!O:O,Mar_Inputs_Calc!D:D)</f>
        <v>GPPLSDVA</v>
      </c>
      <c r="D23" s="1214" t="s">
        <v>5669</v>
      </c>
      <c r="E23" s="1635">
        <f>_xlfn.XLOOKUP(A23,Mar_Inputs_Calc!O:O,Mar_Inputs_Calc!N:N)</f>
        <v>70.55</v>
      </c>
    </row>
    <row r="24" spans="1:5" x14ac:dyDescent="0.25">
      <c r="A24" s="1252" t="s">
        <v>5263</v>
      </c>
      <c r="B24" s="1255">
        <f>Mar_Inputs_Calc!$G$3</f>
        <v>45005</v>
      </c>
      <c r="C24" s="1214" t="str">
        <f>_xlfn.XLOOKUP(A24,Mar_Inputs_Calc!O:O,Mar_Inputs_Calc!D:D)</f>
        <v>GPPB400P</v>
      </c>
      <c r="D24" s="1214" t="s">
        <v>5669</v>
      </c>
      <c r="E24" s="1635">
        <f>_xlfn.XLOOKUP(A24,Mar_Inputs_Calc!O:O,Mar_Inputs_Calc!N:N)</f>
        <v>46.300000000000004</v>
      </c>
    </row>
    <row r="25" spans="1:5" x14ac:dyDescent="0.25">
      <c r="A25" s="1252" t="s">
        <v>5264</v>
      </c>
      <c r="B25" s="1255">
        <f>Mar_Inputs_Calc!$G$3</f>
        <v>45005</v>
      </c>
      <c r="C25" s="1214" t="str">
        <f>_xlfn.XLOOKUP(A25,Mar_Inputs_Calc!O:O,Mar_Inputs_Calc!D:D)</f>
        <v>GPPB400NP</v>
      </c>
      <c r="D25" s="1214" t="s">
        <v>5669</v>
      </c>
      <c r="E25" s="1635">
        <f>_xlfn.XLOOKUP(A25,Mar_Inputs_Calc!O:O,Mar_Inputs_Calc!N:N)</f>
        <v>53.75</v>
      </c>
    </row>
    <row r="26" spans="1:5" x14ac:dyDescent="0.25">
      <c r="A26" s="1252" t="s">
        <v>5265</v>
      </c>
      <c r="B26" s="1255">
        <f>Mar_Inputs_Calc!$G$3</f>
        <v>45005</v>
      </c>
      <c r="C26" s="1214" t="str">
        <f>_xlfn.XLOOKUP(A26,Mar_Inputs_Calc!O:O,Mar_Inputs_Calc!D:D)</f>
        <v>GPPGUCP</v>
      </c>
      <c r="D26" s="1214" t="s">
        <v>5669</v>
      </c>
      <c r="E26" s="1635">
        <f>_xlfn.XLOOKUP(A26,Mar_Inputs_Calc!O:O,Mar_Inputs_Calc!N:N)</f>
        <v>59</v>
      </c>
    </row>
    <row r="27" spans="1:5" x14ac:dyDescent="0.25">
      <c r="A27" s="1252" t="s">
        <v>5266</v>
      </c>
      <c r="B27" s="1255">
        <f>Mar_Inputs_Calc!$G$3</f>
        <v>45005</v>
      </c>
      <c r="C27" s="1214" t="str">
        <f>_xlfn.XLOOKUP(A27,Mar_Inputs_Calc!O:O,Mar_Inputs_Calc!D:D)</f>
        <v>GPPGUCNP</v>
      </c>
      <c r="D27" s="1214" t="s">
        <v>5669</v>
      </c>
      <c r="E27" s="1635">
        <f>_xlfn.XLOOKUP(A27,Mar_Inputs_Calc!O:O,Mar_Inputs_Calc!N:N)</f>
        <v>70.55</v>
      </c>
    </row>
    <row r="28" spans="1:5" x14ac:dyDescent="0.25">
      <c r="A28" s="1252" t="s">
        <v>5257</v>
      </c>
      <c r="B28" s="1255">
        <f>Mar_Inputs_Calc!$G$3</f>
        <v>45005</v>
      </c>
      <c r="C28" s="1214" t="str">
        <f>_xlfn.XLOOKUP(A28,Mar_Inputs_Calc!O:O,Mar_Inputs_Calc!D:D)</f>
        <v>GSPLS</v>
      </c>
      <c r="D28" s="1214" t="s">
        <v>5669</v>
      </c>
      <c r="E28" s="1635">
        <f>_xlfn.XLOOKUP(A28,Mar_Inputs_Calc!O:O,Mar_Inputs_Calc!N:N)</f>
        <v>211.55</v>
      </c>
    </row>
    <row r="29" spans="1:5" x14ac:dyDescent="0.25">
      <c r="A29" s="1252" t="s">
        <v>5254</v>
      </c>
      <c r="B29" s="1255">
        <f>Mar_Inputs_Calc!$G$3</f>
        <v>45005</v>
      </c>
      <c r="C29" s="1214" t="str">
        <f>_xlfn.XLOOKUP(A29,Mar_Inputs_Calc!O:O,Mar_Inputs_Calc!D:D)</f>
        <v>GSPLSB400</v>
      </c>
      <c r="D29" s="1214" t="s">
        <v>5669</v>
      </c>
      <c r="E29" s="1635">
        <f>_xlfn.XLOOKUP(A29,Mar_Inputs_Calc!O:O,Mar_Inputs_Calc!N:N)</f>
        <v>194.75</v>
      </c>
    </row>
    <row r="30" spans="1:5" x14ac:dyDescent="0.25">
      <c r="A30" s="1252" t="s">
        <v>5268</v>
      </c>
      <c r="B30" s="1255">
        <f>Mar_Inputs_Calc!$G$3</f>
        <v>45005</v>
      </c>
      <c r="C30" s="1214" t="str">
        <f>_xlfn.XLOOKUP(A30,Mar_Inputs_Calc!O:O,Mar_Inputs_Calc!D:D)</f>
        <v>GSPLSDVA</v>
      </c>
      <c r="D30" s="1214" t="s">
        <v>5669</v>
      </c>
      <c r="E30" s="1635">
        <f>_xlfn.XLOOKUP(A30,Mar_Inputs_Calc!O:O,Mar_Inputs_Calc!N:N)</f>
        <v>70.55</v>
      </c>
    </row>
    <row r="31" spans="1:5" x14ac:dyDescent="0.25">
      <c r="A31" s="1252" t="s">
        <v>5269</v>
      </c>
      <c r="B31" s="1255">
        <f>Mar_Inputs_Calc!$G$3</f>
        <v>45005</v>
      </c>
      <c r="C31" s="1214" t="str">
        <f>_xlfn.XLOOKUP(A31,Mar_Inputs_Calc!O:O,Mar_Inputs_Calc!D:D)</f>
        <v>GPMLS</v>
      </c>
      <c r="D31" s="1214" t="s">
        <v>5669</v>
      </c>
      <c r="E31" s="1635">
        <f>_xlfn.XLOOKUP(A31,Mar_Inputs_Calc!O:O,Mar_Inputs_Calc!N:N)</f>
        <v>53.75</v>
      </c>
    </row>
    <row r="32" spans="1:5" x14ac:dyDescent="0.25">
      <c r="A32" s="1252" t="s">
        <v>5273</v>
      </c>
      <c r="B32" s="1255">
        <f>Mar_Inputs_Calc!$G$3</f>
        <v>45005</v>
      </c>
      <c r="C32" s="1214" t="str">
        <f>_xlfn.XLOOKUP(A32,Mar_Inputs_Calc!O:O,Mar_Inputs_Calc!D:D)</f>
        <v>GPMLSDVA</v>
      </c>
      <c r="D32" s="1214" t="s">
        <v>5669</v>
      </c>
      <c r="E32" s="1635">
        <f>_xlfn.XLOOKUP(A32,Mar_Inputs_Calc!O:O,Mar_Inputs_Calc!N:N)</f>
        <v>53.75</v>
      </c>
    </row>
    <row r="33" spans="1:5" x14ac:dyDescent="0.25">
      <c r="A33" s="1252" t="s">
        <v>5274</v>
      </c>
      <c r="B33" s="1255">
        <f>Mar_Inputs_Calc!$G$3</f>
        <v>45005</v>
      </c>
      <c r="C33" s="1214" t="str">
        <f>_xlfn.XLOOKUP(A33,Mar_Inputs_Calc!O:O,Mar_Inputs_Calc!D:D)</f>
        <v>GPMLSP</v>
      </c>
      <c r="D33" s="1214" t="s">
        <v>5669</v>
      </c>
      <c r="E33" s="1635">
        <f>_xlfn.XLOOKUP(A33,Mar_Inputs_Calc!O:O,Mar_Inputs_Calc!N:N)</f>
        <v>17.350000000000001</v>
      </c>
    </row>
    <row r="34" spans="1:5" x14ac:dyDescent="0.25">
      <c r="A34" s="1252" t="s">
        <v>5275</v>
      </c>
      <c r="B34" s="1255">
        <f>Mar_Inputs_Calc!$G$3</f>
        <v>45005</v>
      </c>
      <c r="C34" s="1214" t="str">
        <f>_xlfn.XLOOKUP(A34,Mar_Inputs_Calc!O:O,Mar_Inputs_Calc!D:D)</f>
        <v>GPMLSPDVA</v>
      </c>
      <c r="D34" s="1214" t="s">
        <v>5669</v>
      </c>
      <c r="E34" s="1635">
        <f>_xlfn.XLOOKUP(A34,Mar_Inputs_Calc!O:O,Mar_Inputs_Calc!N:N)</f>
        <v>17.350000000000001</v>
      </c>
    </row>
    <row r="35" spans="1:5" x14ac:dyDescent="0.25">
      <c r="A35" s="1252" t="s">
        <v>5276</v>
      </c>
      <c r="B35" s="1255">
        <f>Mar_Inputs_Calc!$G$3</f>
        <v>45005</v>
      </c>
      <c r="C35" s="1214" t="str">
        <f>_xlfn.XLOOKUP(A35,Mar_Inputs_Calc!O:O,Mar_Inputs_Calc!D:D)</f>
        <v>GSMLS</v>
      </c>
      <c r="D35" s="1214" t="s">
        <v>5669</v>
      </c>
      <c r="E35" s="1635">
        <f>_xlfn.XLOOKUP(A35,Mar_Inputs_Calc!O:O,Mar_Inputs_Calc!N:N)</f>
        <v>194.75</v>
      </c>
    </row>
    <row r="36" spans="1:5" x14ac:dyDescent="0.25">
      <c r="A36" s="1252" t="s">
        <v>5277</v>
      </c>
      <c r="B36" s="1255">
        <f>Mar_Inputs_Calc!$G$3</f>
        <v>45005</v>
      </c>
      <c r="C36" s="1214" t="str">
        <f>_xlfn.XLOOKUP(A36,Mar_Inputs_Calc!O:O,Mar_Inputs_Calc!D:D)</f>
        <v>GSMLSDVA</v>
      </c>
      <c r="D36" s="1214" t="s">
        <v>5669</v>
      </c>
      <c r="E36" s="1635">
        <f>_xlfn.XLOOKUP(A36,Mar_Inputs_Calc!O:O,Mar_Inputs_Calc!N:N)</f>
        <v>53.75</v>
      </c>
    </row>
    <row r="37" spans="1:5" x14ac:dyDescent="0.25">
      <c r="A37" s="1252" t="s">
        <v>5255</v>
      </c>
      <c r="B37" s="1255">
        <f>Mar_Inputs_Calc!$G$3</f>
        <v>45005</v>
      </c>
      <c r="C37" s="1214" t="str">
        <f>_xlfn.XLOOKUP(A37,Mar_Inputs_Calc!O:O,Mar_Inputs_Calc!D:D)</f>
        <v>GSMLSP</v>
      </c>
      <c r="D37" s="1214" t="s">
        <v>5669</v>
      </c>
      <c r="E37" s="1635">
        <f>_xlfn.XLOOKUP(A37,Mar_Inputs_Calc!O:O,Mar_Inputs_Calc!N:N)</f>
        <v>158.35</v>
      </c>
    </row>
    <row r="38" spans="1:5" x14ac:dyDescent="0.25">
      <c r="A38" s="1252" t="s">
        <v>5278</v>
      </c>
      <c r="B38" s="1255">
        <f>Mar_Inputs_Calc!$G$3</f>
        <v>45005</v>
      </c>
      <c r="C38" s="1214" t="str">
        <f>_xlfn.XLOOKUP(A38,Mar_Inputs_Calc!O:O,Mar_Inputs_Calc!D:D)</f>
        <v>GSMLSPDVA</v>
      </c>
      <c r="D38" s="1214" t="s">
        <v>5669</v>
      </c>
      <c r="E38" s="1635">
        <f>_xlfn.XLOOKUP(A38,Mar_Inputs_Calc!O:O,Mar_Inputs_Calc!N:N)</f>
        <v>17.350000000000001</v>
      </c>
    </row>
    <row r="39" spans="1:5" x14ac:dyDescent="0.25">
      <c r="A39" s="1252" t="s">
        <v>5282</v>
      </c>
      <c r="B39" s="1255">
        <f>Mar_Inputs_Calc!$G$3</f>
        <v>45005</v>
      </c>
      <c r="C39" s="1214" t="str">
        <f>_xlfn.XLOOKUP(A39,Mar_Inputs_Calc!O:O,Mar_Inputs_Calc!D:D)</f>
        <v xml:space="preserve">GPRCFCP </v>
      </c>
      <c r="D39" s="1214" t="s">
        <v>5669</v>
      </c>
      <c r="E39" s="1635">
        <f>_xlfn.XLOOKUP(A39,Mar_Inputs_Calc!O:O,Mar_Inputs_Calc!N:N)</f>
        <v>58.98</v>
      </c>
    </row>
    <row r="40" spans="1:5" x14ac:dyDescent="0.25">
      <c r="A40" s="1252" t="s">
        <v>5285</v>
      </c>
      <c r="B40" s="1255">
        <f>Mar_Inputs_Calc!$G$3</f>
        <v>45005</v>
      </c>
      <c r="C40" s="1214" t="str">
        <f>_xlfn.XLOOKUP(A40,Mar_Inputs_Calc!O:O,Mar_Inputs_Calc!D:D)</f>
        <v>GPRCFCR</v>
      </c>
      <c r="D40" s="1214" t="s">
        <v>5669</v>
      </c>
      <c r="E40" s="1635">
        <f>_xlfn.XLOOKUP(A40,Mar_Inputs_Calc!O:O,Mar_Inputs_Calc!N:N)</f>
        <v>58.98</v>
      </c>
    </row>
    <row r="41" spans="1:5" x14ac:dyDescent="0.25">
      <c r="A41" s="1252" t="s">
        <v>5286</v>
      </c>
      <c r="B41" s="1255">
        <f>Mar_Inputs_Calc!$G$3</f>
        <v>45005</v>
      </c>
      <c r="C41" s="1214" t="str">
        <f>_xlfn.XLOOKUP(A41,Mar_Inputs_Calc!O:O,Mar_Inputs_Calc!D:D)</f>
        <v>GPRCLCCP</v>
      </c>
      <c r="D41" s="1214" t="s">
        <v>5669</v>
      </c>
      <c r="E41" s="1635">
        <f>_xlfn.XLOOKUP(A41,Mar_Inputs_Calc!O:O,Mar_Inputs_Calc!N:N)</f>
        <v>58.98</v>
      </c>
    </row>
    <row r="42" spans="1:5" x14ac:dyDescent="0.25">
      <c r="A42" s="1252" t="s">
        <v>5288</v>
      </c>
      <c r="B42" s="1255">
        <f>Mar_Inputs_Calc!$G$3</f>
        <v>45005</v>
      </c>
      <c r="C42" s="1214" t="str">
        <f>_xlfn.XLOOKUP(A42,Mar_Inputs_Calc!O:O,Mar_Inputs_Calc!D:D)</f>
        <v>GPRCF21+</v>
      </c>
      <c r="D42" s="1214" t="s">
        <v>5669</v>
      </c>
      <c r="E42" s="1635">
        <f>_xlfn.XLOOKUP(A42,Mar_Inputs_Calc!O:O,Mar_Inputs_Calc!N:N)</f>
        <v>70.55</v>
      </c>
    </row>
    <row r="43" spans="1:5" x14ac:dyDescent="0.25">
      <c r="A43" s="1252" t="s">
        <v>5291</v>
      </c>
      <c r="B43" s="1255">
        <f>Mar_Inputs_Calc!$G$3</f>
        <v>45005</v>
      </c>
      <c r="C43" s="1214" t="str">
        <f>_xlfn.XLOOKUP(A43,Mar_Inputs_Calc!O:O,Mar_Inputs_Calc!D:D)</f>
        <v>GPRCFR</v>
      </c>
      <c r="D43" s="1214" t="s">
        <v>5669</v>
      </c>
      <c r="E43" s="1635">
        <f>_xlfn.XLOOKUP(A43,Mar_Inputs_Calc!O:O,Mar_Inputs_Calc!N:N)</f>
        <v>60.7</v>
      </c>
    </row>
    <row r="44" spans="1:5" x14ac:dyDescent="0.25">
      <c r="A44" s="1252" t="s">
        <v>5294</v>
      </c>
      <c r="B44" s="1255">
        <f>Mar_Inputs_Calc!$G$3</f>
        <v>45005</v>
      </c>
      <c r="C44" s="1214" t="str">
        <f>_xlfn.XLOOKUP(A44,Mar_Inputs_Calc!O:O,Mar_Inputs_Calc!D:D)</f>
        <v>GPRCFLC</v>
      </c>
      <c r="D44" s="1214" t="s">
        <v>5669</v>
      </c>
      <c r="E44" s="1635">
        <f>_xlfn.XLOOKUP(A44,Mar_Inputs_Calc!O:O,Mar_Inputs_Calc!N:N)</f>
        <v>53.75</v>
      </c>
    </row>
    <row r="45" spans="1:5" x14ac:dyDescent="0.25">
      <c r="A45" s="1252" t="s">
        <v>5295</v>
      </c>
      <c r="B45" s="1255">
        <f>Mar_Inputs_Calc!$G$3</f>
        <v>45005</v>
      </c>
      <c r="C45" s="1214" t="str">
        <f>_xlfn.XLOOKUP(A45,Mar_Inputs_Calc!O:O,Mar_Inputs_Calc!D:D)</f>
        <v>GPRCP714</v>
      </c>
      <c r="D45" s="1214" t="s">
        <v>5669</v>
      </c>
      <c r="E45" s="1635">
        <f>_xlfn.XLOOKUP(A45,Mar_Inputs_Calc!O:O,Mar_Inputs_Calc!N:N)</f>
        <v>58.98</v>
      </c>
    </row>
    <row r="46" spans="1:5" x14ac:dyDescent="0.25">
      <c r="A46" s="1252" t="s">
        <v>5296</v>
      </c>
      <c r="B46" s="1255">
        <f>Mar_Inputs_Calc!$G$3</f>
        <v>45005</v>
      </c>
      <c r="C46" s="1214" t="str">
        <f>_xlfn.XLOOKUP(A46,Mar_Inputs_Calc!O:O,Mar_Inputs_Calc!D:D)</f>
        <v>GPRCSP</v>
      </c>
      <c r="D46" s="1214" t="s">
        <v>5669</v>
      </c>
      <c r="E46" s="1635">
        <f>_xlfn.XLOOKUP(A46,Mar_Inputs_Calc!O:O,Mar_Inputs_Calc!N:N)</f>
        <v>56.87</v>
      </c>
    </row>
    <row r="47" spans="1:5" x14ac:dyDescent="0.25">
      <c r="A47" s="1252" t="s">
        <v>5297</v>
      </c>
      <c r="B47" s="1255">
        <f>Mar_Inputs_Calc!$G$3</f>
        <v>45005</v>
      </c>
      <c r="C47" s="1214" t="str">
        <f>_xlfn.XLOOKUP(A47,Mar_Inputs_Calc!O:O,Mar_Inputs_Calc!D:D)</f>
        <v>GPRCPRP</v>
      </c>
      <c r="D47" s="1214" t="s">
        <v>5669</v>
      </c>
      <c r="E47" s="1635">
        <f>_xlfn.XLOOKUP(A47,Mar_Inputs_Calc!O:O,Mar_Inputs_Calc!N:N)</f>
        <v>51.85</v>
      </c>
    </row>
    <row r="48" spans="1:5" x14ac:dyDescent="0.25">
      <c r="A48" s="1252" t="s">
        <v>5298</v>
      </c>
      <c r="B48" s="1255">
        <f>Mar_Inputs_Calc!$G$3</f>
        <v>45005</v>
      </c>
      <c r="C48" s="1214" t="str">
        <f>_xlfn.XLOOKUP(A48,Mar_Inputs_Calc!O:O,Mar_Inputs_Calc!D:D)</f>
        <v>GPRCPHP</v>
      </c>
      <c r="D48" s="1214" t="s">
        <v>5669</v>
      </c>
      <c r="E48" s="1635">
        <f>_xlfn.XLOOKUP(A48,Mar_Inputs_Calc!O:O,Mar_Inputs_Calc!N:N)</f>
        <v>56.87</v>
      </c>
    </row>
    <row r="49" spans="1:5" x14ac:dyDescent="0.25">
      <c r="A49" s="1252" t="s">
        <v>5299</v>
      </c>
      <c r="B49" s="1255">
        <f>Mar_Inputs_Calc!$G$3</f>
        <v>45005</v>
      </c>
      <c r="C49" s="1214" t="str">
        <f>_xlfn.XLOOKUP(A49,Mar_Inputs_Calc!O:O,Mar_Inputs_Calc!D:D)</f>
        <v>GPRCNSP</v>
      </c>
      <c r="D49" s="1214" t="s">
        <v>5669</v>
      </c>
      <c r="E49" s="1635">
        <f>_xlfn.XLOOKUP(A49,Mar_Inputs_Calc!O:O,Mar_Inputs_Calc!N:N)</f>
        <v>64.56</v>
      </c>
    </row>
    <row r="50" spans="1:5" x14ac:dyDescent="0.25">
      <c r="A50" s="1252" t="s">
        <v>5300</v>
      </c>
      <c r="B50" s="1255">
        <f>Mar_Inputs_Calc!$G$3</f>
        <v>45005</v>
      </c>
      <c r="C50" s="1214" t="str">
        <f>_xlfn.XLOOKUP(A50,Mar_Inputs_Calc!O:O,Mar_Inputs_Calc!D:D)</f>
        <v>GPRCSNP</v>
      </c>
      <c r="D50" s="1214" t="s">
        <v>5669</v>
      </c>
      <c r="E50" s="1635">
        <f>_xlfn.XLOOKUP(A50,Mar_Inputs_Calc!O:O,Mar_Inputs_Calc!N:N)</f>
        <v>56.21</v>
      </c>
    </row>
    <row r="51" spans="1:5" x14ac:dyDescent="0.25">
      <c r="A51" s="1252" t="s">
        <v>5301</v>
      </c>
      <c r="B51" s="1255">
        <f>Mar_Inputs_Calc!$G$3</f>
        <v>45005</v>
      </c>
      <c r="C51" s="1214" t="str">
        <f>_xlfn.XLOOKUP(A51,Mar_Inputs_Calc!O:O,Mar_Inputs_Calc!D:D)</f>
        <v>GPRCPRNP</v>
      </c>
      <c r="D51" s="1214" t="s">
        <v>5669</v>
      </c>
      <c r="E51" s="1635">
        <f>_xlfn.XLOOKUP(A51,Mar_Inputs_Calc!O:O,Mar_Inputs_Calc!N:N)</f>
        <v>51.19</v>
      </c>
    </row>
    <row r="52" spans="1:5" x14ac:dyDescent="0.25">
      <c r="A52" s="1252" t="s">
        <v>5302</v>
      </c>
      <c r="B52" s="1255">
        <f>Mar_Inputs_Calc!$G$3</f>
        <v>45005</v>
      </c>
      <c r="C52" s="1214" t="str">
        <f>_xlfn.XLOOKUP(A52,Mar_Inputs_Calc!O:O,Mar_Inputs_Calc!D:D)</f>
        <v>GPRCPHNP</v>
      </c>
      <c r="D52" s="1214" t="s">
        <v>5669</v>
      </c>
      <c r="E52" s="1635">
        <f>_xlfn.XLOOKUP(A52,Mar_Inputs_Calc!O:O,Mar_Inputs_Calc!N:N)</f>
        <v>56.21</v>
      </c>
    </row>
    <row r="53" spans="1:5" x14ac:dyDescent="0.25">
      <c r="A53" s="1252" t="s">
        <v>5303</v>
      </c>
      <c r="B53" s="1255">
        <f>Mar_Inputs_Calc!$G$3</f>
        <v>45005</v>
      </c>
      <c r="C53" s="1214" t="str">
        <f>_xlfn.XLOOKUP(A53,Mar_Inputs_Calc!O:O,Mar_Inputs_Calc!D:D)</f>
        <v>GPRCNSNP</v>
      </c>
      <c r="D53" s="1214" t="s">
        <v>5669</v>
      </c>
      <c r="E53" s="1635">
        <f>_xlfn.XLOOKUP(A53,Mar_Inputs_Calc!O:O,Mar_Inputs_Calc!N:N)</f>
        <v>63.9</v>
      </c>
    </row>
    <row r="54" spans="1:5" x14ac:dyDescent="0.25">
      <c r="A54" s="1252" t="s">
        <v>5305</v>
      </c>
      <c r="B54" s="1255">
        <f>Mar_Inputs_Calc!$G$3</f>
        <v>45005</v>
      </c>
      <c r="C54" s="1214" t="str">
        <f>_xlfn.XLOOKUP(A54,Mar_Inputs_Calc!O:O,Mar_Inputs_Calc!D:D)</f>
        <v>GPINC</v>
      </c>
      <c r="D54" s="1214" t="s">
        <v>5669</v>
      </c>
      <c r="E54" s="1635">
        <f>_xlfn.XLOOKUP(A54,Mar_Inputs_Calc!O:O,Mar_Inputs_Calc!N:N)</f>
        <v>12.14</v>
      </c>
    </row>
    <row r="55" spans="1:5" x14ac:dyDescent="0.25">
      <c r="A55" s="1252" t="s">
        <v>5390</v>
      </c>
      <c r="B55" s="1255">
        <f>Mar_Inputs_Calc!$G$3</f>
        <v>45005</v>
      </c>
      <c r="C55" s="1214" t="str">
        <f>_xlfn.XLOOKUP(A55,Mar_Inputs_Calc!O:O,Mar_Inputs_Calc!D:D)</f>
        <v>GPRTC</v>
      </c>
      <c r="D55" s="1214" t="s">
        <v>5669</v>
      </c>
      <c r="E55" s="1635">
        <f>_xlfn.XLOOKUP(A55,Mar_Inputs_Calc!O:O,Mar_Inputs_Calc!N:N)</f>
        <v>58.98</v>
      </c>
    </row>
    <row r="56" spans="1:5" x14ac:dyDescent="0.25">
      <c r="A56" s="1252" t="s">
        <v>5391</v>
      </c>
      <c r="B56" s="1255">
        <f>Mar_Inputs_Calc!$G$3</f>
        <v>45005</v>
      </c>
      <c r="C56" s="1214" t="str">
        <f>_xlfn.XLOOKUP(A56,Mar_Inputs_Calc!O:O,Mar_Inputs_Calc!D:D)</f>
        <v>GPFHLC</v>
      </c>
      <c r="D56" s="1214" t="s">
        <v>5669</v>
      </c>
      <c r="E56" s="1635">
        <f>_xlfn.XLOOKUP(A56,Mar_Inputs_Calc!O:O,Mar_Inputs_Calc!N:N)</f>
        <v>58.98</v>
      </c>
    </row>
    <row r="57" spans="1:5" x14ac:dyDescent="0.25">
      <c r="A57" s="1252" t="s">
        <v>5392</v>
      </c>
      <c r="B57" s="1255">
        <f>Mar_Inputs_Calc!$G$3</f>
        <v>45005</v>
      </c>
      <c r="C57" s="1214" t="str">
        <f>_xlfn.XLOOKUP(A57,Mar_Inputs_Calc!O:O,Mar_Inputs_Calc!D:D)</f>
        <v>GPFHLCSD</v>
      </c>
      <c r="D57" s="1214" t="s">
        <v>5669</v>
      </c>
      <c r="E57" s="1635">
        <f>_xlfn.XLOOKUP(A57,Mar_Inputs_Calc!O:O,Mar_Inputs_Calc!N:N)</f>
        <v>58.98</v>
      </c>
    </row>
    <row r="58" spans="1:5" x14ac:dyDescent="0.25">
      <c r="A58" s="1252" t="s">
        <v>5393</v>
      </c>
      <c r="B58" s="1255">
        <f>Mar_Inputs_Calc!$G$3</f>
        <v>45005</v>
      </c>
      <c r="C58" s="1214" t="str">
        <f>_xlfn.XLOOKUP(A58,Mar_Inputs_Calc!O:O,Mar_Inputs_Calc!D:D)</f>
        <v>GPFLLC</v>
      </c>
      <c r="D58" s="1214" t="s">
        <v>5669</v>
      </c>
      <c r="E58" s="1635">
        <f>_xlfn.XLOOKUP(A58,Mar_Inputs_Calc!O:O,Mar_Inputs_Calc!N:N)</f>
        <v>58.98</v>
      </c>
    </row>
    <row r="59" spans="1:5" x14ac:dyDescent="0.25">
      <c r="A59" s="1252" t="s">
        <v>5394</v>
      </c>
      <c r="B59" s="1255">
        <f>Mar_Inputs_Calc!$G$3</f>
        <v>45005</v>
      </c>
      <c r="C59" s="1214" t="str">
        <f>_xlfn.XLOOKUP(A59,Mar_Inputs_Calc!O:O,Mar_Inputs_Calc!D:D)</f>
        <v>GPFLLCSD</v>
      </c>
      <c r="D59" s="1214" t="s">
        <v>5669</v>
      </c>
      <c r="E59" s="1635">
        <f>_xlfn.XLOOKUP(A59,Mar_Inputs_Calc!O:O,Mar_Inputs_Calc!N:N)</f>
        <v>58.98</v>
      </c>
    </row>
    <row r="60" spans="1:5" x14ac:dyDescent="0.25">
      <c r="A60" s="1252" t="s">
        <v>5395</v>
      </c>
      <c r="B60" s="1255">
        <f>Mar_Inputs_Calc!$G$3</f>
        <v>45005</v>
      </c>
      <c r="C60" s="1214" t="str">
        <f>_xlfn.XLOOKUP(A60,Mar_Inputs_Calc!O:O,Mar_Inputs_Calc!D:D)</f>
        <v>GPRFHLC</v>
      </c>
      <c r="D60" s="1214" t="s">
        <v>5669</v>
      </c>
      <c r="E60" s="1635">
        <f>_xlfn.XLOOKUP(A60,Mar_Inputs_Calc!O:O,Mar_Inputs_Calc!N:N)</f>
        <v>58.98</v>
      </c>
    </row>
    <row r="61" spans="1:5" x14ac:dyDescent="0.25">
      <c r="A61" s="1252" t="s">
        <v>5396</v>
      </c>
      <c r="B61" s="1255">
        <f>Mar_Inputs_Calc!$G$3</f>
        <v>45005</v>
      </c>
      <c r="C61" s="1214" t="str">
        <f>_xlfn.XLOOKUP(A61,Mar_Inputs_Calc!O:O,Mar_Inputs_Calc!D:D)</f>
        <v>GPRFHLCSD</v>
      </c>
      <c r="D61" s="1214" t="s">
        <v>5669</v>
      </c>
      <c r="E61" s="1635">
        <f>_xlfn.XLOOKUP(A61,Mar_Inputs_Calc!O:O,Mar_Inputs_Calc!N:N)</f>
        <v>58.98</v>
      </c>
    </row>
    <row r="62" spans="1:5" x14ac:dyDescent="0.25">
      <c r="A62" s="1252" t="s">
        <v>5397</v>
      </c>
      <c r="B62" s="1255">
        <f>Mar_Inputs_Calc!$G$3</f>
        <v>45005</v>
      </c>
      <c r="C62" s="1214" t="str">
        <f>_xlfn.XLOOKUP(A62,Mar_Inputs_Calc!O:O,Mar_Inputs_Calc!D:D)</f>
        <v>GPRFLLC</v>
      </c>
      <c r="D62" s="1214" t="s">
        <v>5669</v>
      </c>
      <c r="E62" s="1635">
        <f>_xlfn.XLOOKUP(A62,Mar_Inputs_Calc!O:O,Mar_Inputs_Calc!N:N)</f>
        <v>58.98</v>
      </c>
    </row>
    <row r="63" spans="1:5" x14ac:dyDescent="0.25">
      <c r="A63" s="1252" t="s">
        <v>5398</v>
      </c>
      <c r="B63" s="1255">
        <f>Mar_Inputs_Calc!$G$3</f>
        <v>45005</v>
      </c>
      <c r="C63" s="1214" t="str">
        <f>_xlfn.XLOOKUP(A63,Mar_Inputs_Calc!O:O,Mar_Inputs_Calc!D:D)</f>
        <v>GPRFLLCSD</v>
      </c>
      <c r="D63" s="1214" t="s">
        <v>5669</v>
      </c>
      <c r="E63" s="1635">
        <f>_xlfn.XLOOKUP(A63,Mar_Inputs_Calc!O:O,Mar_Inputs_Calc!N:N)</f>
        <v>58.98</v>
      </c>
    </row>
    <row r="64" spans="1:5" x14ac:dyDescent="0.25">
      <c r="B64" s="1255"/>
    </row>
    <row r="65" spans="1:5" s="1258" customFormat="1" x14ac:dyDescent="0.25">
      <c r="A65" s="1256" t="s">
        <v>5262</v>
      </c>
      <c r="B65" s="1257">
        <f>Mar_Inputs_Calc!$G$3</f>
        <v>45005</v>
      </c>
      <c r="C65" s="1258">
        <f>_xlfn.XLOOKUP(A65,Mar_Inputs_Calc!O:O,Mar_Inputs_Calc!D:D)</f>
        <v>0</v>
      </c>
      <c r="D65" s="1258" t="s">
        <v>5669</v>
      </c>
      <c r="E65" s="1636">
        <f>_xlfn.XLOOKUP(A65,Mar_Inputs_Calc!O:O,Mar_Inputs_Calc!N:N)</f>
        <v>17.350000000000001</v>
      </c>
    </row>
    <row r="66" spans="1:5" s="1258" customFormat="1" x14ac:dyDescent="0.25">
      <c r="A66" s="1256"/>
      <c r="B66" s="1257"/>
      <c r="E66" s="1636"/>
    </row>
    <row r="67" spans="1:5" s="1258" customFormat="1" x14ac:dyDescent="0.25">
      <c r="A67" s="1256" t="s">
        <v>5304</v>
      </c>
      <c r="B67" s="1257">
        <f>Mar_Inputs_Calc!$G$3</f>
        <v>45005</v>
      </c>
      <c r="C67" s="1258">
        <f>_xlfn.XLOOKUP(A67,Mar_Inputs_Calc!O:O,Mar_Inputs_Calc!D:D)</f>
        <v>0</v>
      </c>
      <c r="D67" s="1258" t="s">
        <v>5669</v>
      </c>
      <c r="E67" s="1636">
        <f>_xlfn.XLOOKUP(A67,Mar_Inputs_Calc!O:O,Mar_Inputs_Calc!N:N)</f>
        <v>12.14</v>
      </c>
    </row>
    <row r="68" spans="1:5" s="1258" customFormat="1" x14ac:dyDescent="0.25">
      <c r="A68" s="1256" t="s">
        <v>5306</v>
      </c>
      <c r="B68" s="1257">
        <f>Mar_Inputs_Calc!$G$3</f>
        <v>45005</v>
      </c>
      <c r="C68" s="1258">
        <f>_xlfn.XLOOKUP(A68,Mar_Inputs_Calc!O:O,Mar_Inputs_Calc!D:D)</f>
        <v>0</v>
      </c>
      <c r="D68" s="1258" t="s">
        <v>5669</v>
      </c>
      <c r="E68" s="1636">
        <f>_xlfn.XLOOKUP(A68,Mar_Inputs_Calc!O:O,Mar_Inputs_Calc!N:N)</f>
        <v>9</v>
      </c>
    </row>
    <row r="69" spans="1:5" s="1258" customFormat="1" x14ac:dyDescent="0.25">
      <c r="A69" s="1256" t="s">
        <v>5307</v>
      </c>
      <c r="B69" s="1257">
        <f>Mar_Inputs_Calc!$G$3</f>
        <v>45005</v>
      </c>
      <c r="C69" s="1258">
        <f>_xlfn.XLOOKUP(A69,Mar_Inputs_Calc!O:O,Mar_Inputs_Calc!D:D)</f>
        <v>0</v>
      </c>
      <c r="D69" s="1258" t="s">
        <v>5669</v>
      </c>
      <c r="E69" s="1636">
        <f>_xlfn.XLOOKUP(A69,Mar_Inputs_Calc!O:O,Mar_Inputs_Calc!N:N)</f>
        <v>18</v>
      </c>
    </row>
    <row r="70" spans="1:5" s="1258" customFormat="1" x14ac:dyDescent="0.25">
      <c r="A70" s="1256" t="s">
        <v>5308</v>
      </c>
      <c r="B70" s="1257">
        <f>Mar_Inputs_Calc!$G$3</f>
        <v>45005</v>
      </c>
      <c r="C70" s="1258">
        <f>_xlfn.XLOOKUP(A70,Mar_Inputs_Calc!O:O,Mar_Inputs_Calc!D:D)</f>
        <v>0</v>
      </c>
      <c r="D70" s="1258" t="s">
        <v>5669</v>
      </c>
      <c r="E70" s="1636">
        <f>_xlfn.XLOOKUP(A70,Mar_Inputs_Calc!O:O,Mar_Inputs_Calc!N:N)</f>
        <v>39</v>
      </c>
    </row>
    <row r="71" spans="1:5" s="1258" customFormat="1" x14ac:dyDescent="0.25">
      <c r="A71" s="1256" t="s">
        <v>5309</v>
      </c>
      <c r="B71" s="1257">
        <f>Mar_Inputs_Calc!$G$3</f>
        <v>45005</v>
      </c>
      <c r="C71" s="1258">
        <f>_xlfn.XLOOKUP(A71,Mar_Inputs_Calc!O:O,Mar_Inputs_Calc!D:D)</f>
        <v>0</v>
      </c>
      <c r="D71" s="1258" t="s">
        <v>5669</v>
      </c>
      <c r="E71" s="1636">
        <f>_xlfn.XLOOKUP(A71,Mar_Inputs_Calc!O:O,Mar_Inputs_Calc!N:N)</f>
        <v>9</v>
      </c>
    </row>
    <row r="72" spans="1:5" s="1258" customFormat="1" x14ac:dyDescent="0.25">
      <c r="A72" s="1256" t="s">
        <v>5310</v>
      </c>
      <c r="B72" s="1257">
        <f>Mar_Inputs_Calc!$G$3</f>
        <v>45005</v>
      </c>
      <c r="C72" s="1258">
        <f>_xlfn.XLOOKUP(A72,Mar_Inputs_Calc!O:O,Mar_Inputs_Calc!D:D)</f>
        <v>0</v>
      </c>
      <c r="D72" s="1258" t="s">
        <v>5669</v>
      </c>
      <c r="E72" s="1636">
        <f>_xlfn.XLOOKUP(A72,Mar_Inputs_Calc!O:O,Mar_Inputs_Calc!N:N)</f>
        <v>11</v>
      </c>
    </row>
    <row r="73" spans="1:5" s="1258" customFormat="1" x14ac:dyDescent="0.25">
      <c r="A73" s="1256" t="s">
        <v>5311</v>
      </c>
      <c r="B73" s="1257">
        <f>Mar_Inputs_Calc!$G$3</f>
        <v>45005</v>
      </c>
      <c r="C73" s="1258">
        <f>_xlfn.XLOOKUP(A73,Mar_Inputs_Calc!O:O,Mar_Inputs_Calc!D:D)</f>
        <v>0</v>
      </c>
      <c r="D73" s="1258" t="s">
        <v>5669</v>
      </c>
      <c r="E73" s="1636">
        <f>_xlfn.XLOOKUP(A73,Mar_Inputs_Calc!O:O,Mar_Inputs_Calc!N:N)</f>
        <v>45</v>
      </c>
    </row>
    <row r="74" spans="1:5" s="1258" customFormat="1" x14ac:dyDescent="0.25">
      <c r="A74" s="1256" t="s">
        <v>5312</v>
      </c>
      <c r="B74" s="1257">
        <f>Mar_Inputs_Calc!$G$3</f>
        <v>45005</v>
      </c>
      <c r="C74" s="1258">
        <f>_xlfn.XLOOKUP(A74,Mar_Inputs_Calc!O:O,Mar_Inputs_Calc!D:D)</f>
        <v>0</v>
      </c>
      <c r="D74" s="1258" t="s">
        <v>5669</v>
      </c>
      <c r="E74" s="1636">
        <f>_xlfn.XLOOKUP(A74,Mar_Inputs_Calc!O:O,Mar_Inputs_Calc!N:N)</f>
        <v>9</v>
      </c>
    </row>
    <row r="75" spans="1:5" s="1258" customFormat="1" x14ac:dyDescent="0.25">
      <c r="A75" s="1256" t="s">
        <v>5313</v>
      </c>
      <c r="B75" s="1257">
        <f>Mar_Inputs_Calc!$G$3</f>
        <v>45005</v>
      </c>
      <c r="C75" s="1258">
        <f>_xlfn.XLOOKUP(A75,Mar_Inputs_Calc!O:O,Mar_Inputs_Calc!D:D)</f>
        <v>0</v>
      </c>
      <c r="D75" s="1258" t="s">
        <v>5669</v>
      </c>
      <c r="E75" s="1636">
        <f>_xlfn.XLOOKUP(A75,Mar_Inputs_Calc!O:O,Mar_Inputs_Calc!N:N)</f>
        <v>18</v>
      </c>
    </row>
    <row r="76" spans="1:5" s="1258" customFormat="1" x14ac:dyDescent="0.25">
      <c r="A76" s="1256" t="s">
        <v>5314</v>
      </c>
      <c r="B76" s="1257">
        <f>Mar_Inputs_Calc!$G$3</f>
        <v>45005</v>
      </c>
      <c r="C76" s="1258">
        <f>_xlfn.XLOOKUP(A76,Mar_Inputs_Calc!O:O,Mar_Inputs_Calc!D:D)</f>
        <v>0</v>
      </c>
      <c r="D76" s="1258" t="s">
        <v>5669</v>
      </c>
      <c r="E76" s="1636">
        <f>_xlfn.XLOOKUP(A76,Mar_Inputs_Calc!O:O,Mar_Inputs_Calc!N:N)</f>
        <v>39</v>
      </c>
    </row>
    <row r="77" spans="1:5" s="1258" customFormat="1" x14ac:dyDescent="0.25">
      <c r="A77" s="1256" t="s">
        <v>5315</v>
      </c>
      <c r="B77" s="1257">
        <f>Mar_Inputs_Calc!$G$3</f>
        <v>45005</v>
      </c>
      <c r="C77" s="1258">
        <f>_xlfn.XLOOKUP(A77,Mar_Inputs_Calc!O:O,Mar_Inputs_Calc!D:D)</f>
        <v>0</v>
      </c>
      <c r="D77" s="1258" t="s">
        <v>5669</v>
      </c>
      <c r="E77" s="1636">
        <f>_xlfn.XLOOKUP(A77,Mar_Inputs_Calc!O:O,Mar_Inputs_Calc!N:N)</f>
        <v>9</v>
      </c>
    </row>
    <row r="78" spans="1:5" s="1258" customFormat="1" x14ac:dyDescent="0.25">
      <c r="A78" s="1256" t="s">
        <v>5316</v>
      </c>
      <c r="B78" s="1257">
        <f>Mar_Inputs_Calc!$G$3</f>
        <v>45005</v>
      </c>
      <c r="C78" s="1258">
        <f>_xlfn.XLOOKUP(A78,Mar_Inputs_Calc!O:O,Mar_Inputs_Calc!D:D)</f>
        <v>0</v>
      </c>
      <c r="D78" s="1258" t="s">
        <v>5669</v>
      </c>
      <c r="E78" s="1636">
        <f>_xlfn.XLOOKUP(A78,Mar_Inputs_Calc!O:O,Mar_Inputs_Calc!N:N)</f>
        <v>39</v>
      </c>
    </row>
    <row r="79" spans="1:5" s="1258" customFormat="1" x14ac:dyDescent="0.25">
      <c r="A79" s="1256" t="s">
        <v>5317</v>
      </c>
      <c r="B79" s="1257">
        <f>Mar_Inputs_Calc!$G$3</f>
        <v>45005</v>
      </c>
      <c r="C79" s="1258">
        <f>_xlfn.XLOOKUP(A79,Mar_Inputs_Calc!O:O,Mar_Inputs_Calc!D:D)</f>
        <v>0</v>
      </c>
      <c r="D79" s="1258" t="s">
        <v>5669</v>
      </c>
      <c r="E79" s="1636">
        <f>_xlfn.XLOOKUP(A79,Mar_Inputs_Calc!O:O,Mar_Inputs_Calc!N:N)</f>
        <v>109</v>
      </c>
    </row>
    <row r="80" spans="1:5" s="1258" customFormat="1" x14ac:dyDescent="0.25">
      <c r="A80" s="1256" t="s">
        <v>5318</v>
      </c>
      <c r="B80" s="1257">
        <f>Mar_Inputs_Calc!$G$3</f>
        <v>45005</v>
      </c>
      <c r="C80" s="1258">
        <f>_xlfn.XLOOKUP(A80,Mar_Inputs_Calc!O:O,Mar_Inputs_Calc!D:D)</f>
        <v>0</v>
      </c>
      <c r="D80" s="1258" t="s">
        <v>5669</v>
      </c>
      <c r="E80" s="1636">
        <f>_xlfn.XLOOKUP(A80,Mar_Inputs_Calc!O:O,Mar_Inputs_Calc!N:N)</f>
        <v>9</v>
      </c>
    </row>
    <row r="81" spans="1:5" s="1258" customFormat="1" x14ac:dyDescent="0.25">
      <c r="A81" s="1256" t="s">
        <v>5319</v>
      </c>
      <c r="B81" s="1257">
        <f>Mar_Inputs_Calc!$G$3</f>
        <v>45005</v>
      </c>
      <c r="C81" s="1258">
        <f>_xlfn.XLOOKUP(A81,Mar_Inputs_Calc!O:O,Mar_Inputs_Calc!D:D)</f>
        <v>0</v>
      </c>
      <c r="D81" s="1258" t="s">
        <v>5669</v>
      </c>
      <c r="E81" s="1636">
        <f>_xlfn.XLOOKUP(A81,Mar_Inputs_Calc!O:O,Mar_Inputs_Calc!N:N)</f>
        <v>18</v>
      </c>
    </row>
    <row r="82" spans="1:5" s="1258" customFormat="1" x14ac:dyDescent="0.25">
      <c r="A82" s="1256" t="s">
        <v>5320</v>
      </c>
      <c r="B82" s="1257">
        <f>Mar_Inputs_Calc!$G$3</f>
        <v>45005</v>
      </c>
      <c r="C82" s="1258">
        <f>_xlfn.XLOOKUP(A82,Mar_Inputs_Calc!O:O,Mar_Inputs_Calc!D:D)</f>
        <v>0</v>
      </c>
      <c r="D82" s="1258" t="s">
        <v>5669</v>
      </c>
      <c r="E82" s="1636">
        <f>_xlfn.XLOOKUP(A82,Mar_Inputs_Calc!O:O,Mar_Inputs_Calc!N:N)</f>
        <v>119</v>
      </c>
    </row>
    <row r="83" spans="1:5" s="1258" customFormat="1" x14ac:dyDescent="0.25">
      <c r="A83" s="1256" t="s">
        <v>5321</v>
      </c>
      <c r="B83" s="1257">
        <f>Mar_Inputs_Calc!$G$3</f>
        <v>45005</v>
      </c>
      <c r="C83" s="1258">
        <f>_xlfn.XLOOKUP(A83,Mar_Inputs_Calc!O:O,Mar_Inputs_Calc!D:D)</f>
        <v>0</v>
      </c>
      <c r="D83" s="1258" t="s">
        <v>5669</v>
      </c>
      <c r="E83" s="1636">
        <f>_xlfn.XLOOKUP(A83,Mar_Inputs_Calc!O:O,Mar_Inputs_Calc!N:N)</f>
        <v>9</v>
      </c>
    </row>
    <row r="84" spans="1:5" s="1258" customFormat="1" x14ac:dyDescent="0.25">
      <c r="A84" s="1256" t="s">
        <v>5322</v>
      </c>
      <c r="B84" s="1257">
        <f>Mar_Inputs_Calc!$G$3</f>
        <v>45005</v>
      </c>
      <c r="C84" s="1258">
        <f>_xlfn.XLOOKUP(A84,Mar_Inputs_Calc!O:O,Mar_Inputs_Calc!D:D)</f>
        <v>0</v>
      </c>
      <c r="D84" s="1258" t="s">
        <v>5669</v>
      </c>
      <c r="E84" s="1636">
        <f>_xlfn.XLOOKUP(A84,Mar_Inputs_Calc!O:O,Mar_Inputs_Calc!N:N)</f>
        <v>11</v>
      </c>
    </row>
    <row r="85" spans="1:5" s="1258" customFormat="1" x14ac:dyDescent="0.25">
      <c r="A85" s="1256" t="s">
        <v>5323</v>
      </c>
      <c r="B85" s="1257">
        <f>Mar_Inputs_Calc!$G$3</f>
        <v>45005</v>
      </c>
      <c r="C85" s="1258">
        <f>_xlfn.XLOOKUP(A85,Mar_Inputs_Calc!O:O,Mar_Inputs_Calc!D:D)</f>
        <v>0</v>
      </c>
      <c r="D85" s="1258" t="s">
        <v>5669</v>
      </c>
      <c r="E85" s="1636" t="str">
        <f>_xlfn.XLOOKUP(A85,Mar_Inputs_Calc!O:O,Mar_Inputs_Calc!N:N)</f>
        <v>Full Cost Recovery</v>
      </c>
    </row>
    <row r="86" spans="1:5" s="1258" customFormat="1" x14ac:dyDescent="0.25">
      <c r="A86" s="1256" t="s">
        <v>5324</v>
      </c>
      <c r="B86" s="1257">
        <f>Mar_Inputs_Calc!$G$3</f>
        <v>45005</v>
      </c>
      <c r="C86" s="1258">
        <f>_xlfn.XLOOKUP(A86,Mar_Inputs_Calc!O:O,Mar_Inputs_Calc!D:D)</f>
        <v>0</v>
      </c>
      <c r="D86" s="1258" t="s">
        <v>5669</v>
      </c>
      <c r="E86" s="1636">
        <f>_xlfn.XLOOKUP(A86,Mar_Inputs_Calc!O:O,Mar_Inputs_Calc!N:N)</f>
        <v>9</v>
      </c>
    </row>
    <row r="87" spans="1:5" s="1258" customFormat="1" x14ac:dyDescent="0.25">
      <c r="A87" s="1256" t="s">
        <v>5325</v>
      </c>
      <c r="B87" s="1257">
        <f>Mar_Inputs_Calc!$G$3</f>
        <v>45005</v>
      </c>
      <c r="C87" s="1258">
        <f>_xlfn.XLOOKUP(A87,Mar_Inputs_Calc!O:O,Mar_Inputs_Calc!D:D)</f>
        <v>0</v>
      </c>
      <c r="D87" s="1258" t="s">
        <v>5669</v>
      </c>
      <c r="E87" s="1636">
        <f>_xlfn.XLOOKUP(A87,Mar_Inputs_Calc!O:O,Mar_Inputs_Calc!N:N)</f>
        <v>18</v>
      </c>
    </row>
    <row r="88" spans="1:5" s="1258" customFormat="1" x14ac:dyDescent="0.25">
      <c r="A88" s="1256" t="s">
        <v>5326</v>
      </c>
      <c r="B88" s="1257">
        <f>Mar_Inputs_Calc!$G$3</f>
        <v>45005</v>
      </c>
      <c r="C88" s="1258">
        <f>_xlfn.XLOOKUP(A88,Mar_Inputs_Calc!O:O,Mar_Inputs_Calc!D:D)</f>
        <v>0</v>
      </c>
      <c r="D88" s="1258" t="s">
        <v>5669</v>
      </c>
      <c r="E88" s="1636">
        <f>_xlfn.XLOOKUP(A88,Mar_Inputs_Calc!O:O,Mar_Inputs_Calc!N:N)</f>
        <v>39</v>
      </c>
    </row>
    <row r="89" spans="1:5" s="1258" customFormat="1" x14ac:dyDescent="0.25">
      <c r="A89" s="1256" t="s">
        <v>5327</v>
      </c>
      <c r="B89" s="1257">
        <f>Mar_Inputs_Calc!$G$3</f>
        <v>45005</v>
      </c>
      <c r="C89" s="1258">
        <f>_xlfn.XLOOKUP(A89,Mar_Inputs_Calc!O:O,Mar_Inputs_Calc!D:D)</f>
        <v>0</v>
      </c>
      <c r="D89" s="1258" t="s">
        <v>5669</v>
      </c>
      <c r="E89" s="1636">
        <f>_xlfn.XLOOKUP(A89,Mar_Inputs_Calc!O:O,Mar_Inputs_Calc!N:N)</f>
        <v>9</v>
      </c>
    </row>
    <row r="90" spans="1:5" s="1258" customFormat="1" x14ac:dyDescent="0.25">
      <c r="A90" s="1256" t="s">
        <v>5328</v>
      </c>
      <c r="B90" s="1257">
        <f>Mar_Inputs_Calc!$G$3</f>
        <v>45005</v>
      </c>
      <c r="C90" s="1258">
        <f>_xlfn.XLOOKUP(A90,Mar_Inputs_Calc!O:O,Mar_Inputs_Calc!D:D)</f>
        <v>0</v>
      </c>
      <c r="D90" s="1258" t="s">
        <v>5669</v>
      </c>
      <c r="E90" s="1636">
        <f>_xlfn.XLOOKUP(A90,Mar_Inputs_Calc!O:O,Mar_Inputs_Calc!N:N)</f>
        <v>13</v>
      </c>
    </row>
    <row r="91" spans="1:5" s="1258" customFormat="1" x14ac:dyDescent="0.25">
      <c r="A91" s="1256" t="s">
        <v>5329</v>
      </c>
      <c r="B91" s="1257">
        <f>Mar_Inputs_Calc!$G$3</f>
        <v>45005</v>
      </c>
      <c r="C91" s="1258">
        <f>_xlfn.XLOOKUP(A91,Mar_Inputs_Calc!O:O,Mar_Inputs_Calc!D:D)</f>
        <v>0</v>
      </c>
      <c r="D91" s="1258" t="s">
        <v>5669</v>
      </c>
      <c r="E91" s="1636">
        <f>_xlfn.XLOOKUP(A91,Mar_Inputs_Calc!O:O,Mar_Inputs_Calc!N:N)</f>
        <v>40</v>
      </c>
    </row>
    <row r="92" spans="1:5" s="1258" customFormat="1" x14ac:dyDescent="0.25">
      <c r="A92" s="1256" t="s">
        <v>5330</v>
      </c>
      <c r="B92" s="1257">
        <f>Mar_Inputs_Calc!$G$3</f>
        <v>45005</v>
      </c>
      <c r="C92" s="1258">
        <f>_xlfn.XLOOKUP(A92,Mar_Inputs_Calc!O:O,Mar_Inputs_Calc!D:D)</f>
        <v>0</v>
      </c>
      <c r="D92" s="1258" t="s">
        <v>5669</v>
      </c>
      <c r="E92" s="1636">
        <f>_xlfn.XLOOKUP(A92,Mar_Inputs_Calc!O:O,Mar_Inputs_Calc!N:N)</f>
        <v>9</v>
      </c>
    </row>
    <row r="93" spans="1:5" s="1258" customFormat="1" x14ac:dyDescent="0.25">
      <c r="A93" s="1256" t="s">
        <v>5331</v>
      </c>
      <c r="B93" s="1257">
        <f>Mar_Inputs_Calc!$G$3</f>
        <v>45005</v>
      </c>
      <c r="C93" s="1258">
        <f>_xlfn.XLOOKUP(A93,Mar_Inputs_Calc!O:O,Mar_Inputs_Calc!D:D)</f>
        <v>0</v>
      </c>
      <c r="D93" s="1258" t="s">
        <v>5669</v>
      </c>
      <c r="E93" s="1636">
        <f>_xlfn.XLOOKUP(A93,Mar_Inputs_Calc!O:O,Mar_Inputs_Calc!N:N)</f>
        <v>9</v>
      </c>
    </row>
    <row r="94" spans="1:5" s="1258" customFormat="1" x14ac:dyDescent="0.25">
      <c r="A94" s="1256" t="s">
        <v>5332</v>
      </c>
      <c r="B94" s="1257">
        <f>Mar_Inputs_Calc!$G$3</f>
        <v>45005</v>
      </c>
      <c r="C94" s="1258">
        <f>_xlfn.XLOOKUP(A94,Mar_Inputs_Calc!O:O,Mar_Inputs_Calc!D:D)</f>
        <v>0</v>
      </c>
      <c r="D94" s="1258" t="s">
        <v>5669</v>
      </c>
      <c r="E94" s="1636">
        <f>_xlfn.XLOOKUP(A94,Mar_Inputs_Calc!O:O,Mar_Inputs_Calc!N:N)</f>
        <v>22</v>
      </c>
    </row>
    <row r="95" spans="1:5" s="1258" customFormat="1" x14ac:dyDescent="0.25">
      <c r="A95" s="1256" t="s">
        <v>5333</v>
      </c>
      <c r="B95" s="1257">
        <f>Mar_Inputs_Calc!$G$3</f>
        <v>45005</v>
      </c>
      <c r="C95" s="1258">
        <f>_xlfn.XLOOKUP(A95,Mar_Inputs_Calc!O:O,Mar_Inputs_Calc!D:D)</f>
        <v>0</v>
      </c>
      <c r="D95" s="1258" t="s">
        <v>5669</v>
      </c>
      <c r="E95" s="1636">
        <f>_xlfn.XLOOKUP(A95,Mar_Inputs_Calc!O:O,Mar_Inputs_Calc!N:N)</f>
        <v>9</v>
      </c>
    </row>
    <row r="96" spans="1:5" s="1258" customFormat="1" x14ac:dyDescent="0.25">
      <c r="A96" s="1256" t="s">
        <v>5334</v>
      </c>
      <c r="B96" s="1257">
        <f>Mar_Inputs_Calc!$G$3</f>
        <v>45005</v>
      </c>
      <c r="C96" s="1258">
        <f>_xlfn.XLOOKUP(A96,Mar_Inputs_Calc!O:O,Mar_Inputs_Calc!D:D)</f>
        <v>0</v>
      </c>
      <c r="D96" s="1258" t="s">
        <v>5669</v>
      </c>
      <c r="E96" s="1636">
        <f>_xlfn.XLOOKUP(A96,Mar_Inputs_Calc!O:O,Mar_Inputs_Calc!N:N)</f>
        <v>21</v>
      </c>
    </row>
    <row r="97" spans="1:5" s="1258" customFormat="1" x14ac:dyDescent="0.25">
      <c r="A97" s="1256" t="s">
        <v>5335</v>
      </c>
      <c r="B97" s="1257">
        <f>Mar_Inputs_Calc!$G$3</f>
        <v>45005</v>
      </c>
      <c r="C97" s="1258">
        <f>_xlfn.XLOOKUP(A97,Mar_Inputs_Calc!O:O,Mar_Inputs_Calc!D:D)</f>
        <v>0</v>
      </c>
      <c r="D97" s="1258" t="s">
        <v>5669</v>
      </c>
      <c r="E97" s="1636">
        <f>_xlfn.XLOOKUP(A97,Mar_Inputs_Calc!O:O,Mar_Inputs_Calc!N:N)</f>
        <v>57</v>
      </c>
    </row>
    <row r="98" spans="1:5" s="1258" customFormat="1" x14ac:dyDescent="0.25">
      <c r="A98" s="1256" t="s">
        <v>5342</v>
      </c>
      <c r="B98" s="1257">
        <f>Mar_Inputs_Calc!$G$3</f>
        <v>45005</v>
      </c>
      <c r="C98" s="1258">
        <f>_xlfn.XLOOKUP(A98,Mar_Inputs_Calc!O:O,Mar_Inputs_Calc!D:D)</f>
        <v>0</v>
      </c>
      <c r="D98" s="1258" t="s">
        <v>5669</v>
      </c>
      <c r="E98" s="1636">
        <f>_xlfn.XLOOKUP(A98,Mar_Inputs_Calc!O:O,Mar_Inputs_Calc!N:N)</f>
        <v>3</v>
      </c>
    </row>
    <row r="99" spans="1:5" s="1258" customFormat="1" x14ac:dyDescent="0.25">
      <c r="A99" s="1256" t="s">
        <v>5343</v>
      </c>
      <c r="B99" s="1257">
        <f>Mar_Inputs_Calc!$G$3</f>
        <v>45005</v>
      </c>
      <c r="C99" s="1258">
        <f>_xlfn.XLOOKUP(A99,Mar_Inputs_Calc!O:O,Mar_Inputs_Calc!D:D)</f>
        <v>0</v>
      </c>
      <c r="D99" s="1258" t="s">
        <v>5669</v>
      </c>
      <c r="E99" s="1636">
        <f>_xlfn.XLOOKUP(A99,Mar_Inputs_Calc!O:O,Mar_Inputs_Calc!N:N)</f>
        <v>3</v>
      </c>
    </row>
    <row r="100" spans="1:5" s="1258" customFormat="1" x14ac:dyDescent="0.25">
      <c r="A100" s="1256" t="s">
        <v>5344</v>
      </c>
      <c r="B100" s="1257">
        <f>Mar_Inputs_Calc!$G$3</f>
        <v>45005</v>
      </c>
      <c r="C100" s="1258">
        <f>_xlfn.XLOOKUP(A100,Mar_Inputs_Calc!O:O,Mar_Inputs_Calc!D:D)</f>
        <v>0</v>
      </c>
      <c r="D100" s="1258" t="s">
        <v>5669</v>
      </c>
      <c r="E100" s="1636">
        <f>_xlfn.XLOOKUP(A100,Mar_Inputs_Calc!O:O,Mar_Inputs_Calc!N:N)</f>
        <v>6</v>
      </c>
    </row>
    <row r="101" spans="1:5" s="1258" customFormat="1" x14ac:dyDescent="0.25">
      <c r="A101" s="1256" t="s">
        <v>5345</v>
      </c>
      <c r="B101" s="1257">
        <f>Mar_Inputs_Calc!$G$3</f>
        <v>45005</v>
      </c>
      <c r="C101" s="1258">
        <f>_xlfn.XLOOKUP(A101,Mar_Inputs_Calc!O:O,Mar_Inputs_Calc!D:D)</f>
        <v>0</v>
      </c>
      <c r="D101" s="1258" t="s">
        <v>5669</v>
      </c>
      <c r="E101" s="1636">
        <f>_xlfn.XLOOKUP(A101,Mar_Inputs_Calc!O:O,Mar_Inputs_Calc!N:N)</f>
        <v>9</v>
      </c>
    </row>
    <row r="102" spans="1:5" s="1258" customFormat="1" x14ac:dyDescent="0.25">
      <c r="A102" s="1256" t="s">
        <v>5346</v>
      </c>
      <c r="B102" s="1257">
        <f>Mar_Inputs_Calc!$G$3</f>
        <v>45005</v>
      </c>
      <c r="C102" s="1258">
        <f>_xlfn.XLOOKUP(A102,Mar_Inputs_Calc!O:O,Mar_Inputs_Calc!D:D)</f>
        <v>0</v>
      </c>
      <c r="D102" s="1258" t="s">
        <v>5669</v>
      </c>
      <c r="E102" s="1636">
        <f>_xlfn.XLOOKUP(A102,Mar_Inputs_Calc!O:O,Mar_Inputs_Calc!N:N)</f>
        <v>9</v>
      </c>
    </row>
    <row r="103" spans="1:5" s="1258" customFormat="1" x14ac:dyDescent="0.25">
      <c r="A103" s="1256" t="s">
        <v>5347</v>
      </c>
      <c r="B103" s="1257">
        <f>Mar_Inputs_Calc!$G$3</f>
        <v>45005</v>
      </c>
      <c r="C103" s="1258">
        <f>_xlfn.XLOOKUP(A103,Mar_Inputs_Calc!O:O,Mar_Inputs_Calc!D:D)</f>
        <v>0</v>
      </c>
      <c r="D103" s="1258" t="s">
        <v>5669</v>
      </c>
      <c r="E103" s="1636">
        <f>_xlfn.XLOOKUP(A103,Mar_Inputs_Calc!O:O,Mar_Inputs_Calc!N:N)</f>
        <v>12</v>
      </c>
    </row>
    <row r="104" spans="1:5" s="1258" customFormat="1" x14ac:dyDescent="0.25">
      <c r="A104" s="1256" t="s">
        <v>5348</v>
      </c>
      <c r="B104" s="1257">
        <f>Mar_Inputs_Calc!$G$3</f>
        <v>45005</v>
      </c>
      <c r="C104" s="1258">
        <f>_xlfn.XLOOKUP(A104,Mar_Inputs_Calc!O:O,Mar_Inputs_Calc!D:D)</f>
        <v>0</v>
      </c>
      <c r="D104" s="1258" t="s">
        <v>5669</v>
      </c>
      <c r="E104" s="1636" t="e">
        <f>_xlfn.XLOOKUP(A104,Mar_Inputs_Calc!O:O,Mar_Inputs_Calc!N:N)</f>
        <v>#N/A</v>
      </c>
    </row>
    <row r="105" spans="1:5" s="1258" customFormat="1" x14ac:dyDescent="0.25">
      <c r="A105" s="1256" t="s">
        <v>5349</v>
      </c>
      <c r="B105" s="1257">
        <f>Mar_Inputs_Calc!$G$3</f>
        <v>45005</v>
      </c>
      <c r="C105" s="1258">
        <f>_xlfn.XLOOKUP(A105,Mar_Inputs_Calc!O:O,Mar_Inputs_Calc!D:D)</f>
        <v>0</v>
      </c>
      <c r="D105" s="1258" t="s">
        <v>5669</v>
      </c>
      <c r="E105" s="1636" t="e">
        <f>_xlfn.XLOOKUP(A105,Mar_Inputs_Calc!O:O,Mar_Inputs_Calc!N:N)</f>
        <v>#N/A</v>
      </c>
    </row>
    <row r="106" spans="1:5" s="1258" customFormat="1" x14ac:dyDescent="0.25">
      <c r="A106" s="1256" t="s">
        <v>5350</v>
      </c>
      <c r="B106" s="1257">
        <f>Mar_Inputs_Calc!$G$3</f>
        <v>45005</v>
      </c>
      <c r="C106" s="1258">
        <f>_xlfn.XLOOKUP(A106,Mar_Inputs_Calc!O:O,Mar_Inputs_Calc!D:D)</f>
        <v>0</v>
      </c>
      <c r="D106" s="1258" t="s">
        <v>5669</v>
      </c>
      <c r="E106" s="1636" t="e">
        <f>_xlfn.XLOOKUP(A106,Mar_Inputs_Calc!O:O,Mar_Inputs_Calc!N:N)</f>
        <v>#N/A</v>
      </c>
    </row>
    <row r="107" spans="1:5" s="1258" customFormat="1" x14ac:dyDescent="0.25">
      <c r="A107" s="1256" t="s">
        <v>5351</v>
      </c>
      <c r="B107" s="1257">
        <f>Mar_Inputs_Calc!$G$3</f>
        <v>45005</v>
      </c>
      <c r="C107" s="1258">
        <f>_xlfn.XLOOKUP(A107,Mar_Inputs_Calc!O:O,Mar_Inputs_Calc!D:D)</f>
        <v>0</v>
      </c>
      <c r="D107" s="1258" t="s">
        <v>5669</v>
      </c>
      <c r="E107" s="1636" t="e">
        <f>_xlfn.XLOOKUP(A107,Mar_Inputs_Calc!O:O,Mar_Inputs_Calc!N:N)</f>
        <v>#N/A</v>
      </c>
    </row>
    <row r="108" spans="1:5" s="1258" customFormat="1" x14ac:dyDescent="0.25">
      <c r="A108" s="1256" t="s">
        <v>5352</v>
      </c>
      <c r="B108" s="1257">
        <f>Mar_Inputs_Calc!$G$3</f>
        <v>45005</v>
      </c>
      <c r="C108" s="1258">
        <f>_xlfn.XLOOKUP(A108,Mar_Inputs_Calc!O:O,Mar_Inputs_Calc!D:D)</f>
        <v>0</v>
      </c>
      <c r="D108" s="1258" t="s">
        <v>5669</v>
      </c>
      <c r="E108" s="1636" t="e">
        <f>_xlfn.XLOOKUP(A108,Mar_Inputs_Calc!O:O,Mar_Inputs_Calc!N:N)</f>
        <v>#N/A</v>
      </c>
    </row>
    <row r="109" spans="1:5" s="1258" customFormat="1" x14ac:dyDescent="0.25">
      <c r="A109" s="1256" t="s">
        <v>5353</v>
      </c>
      <c r="B109" s="1257">
        <f>Mar_Inputs_Calc!$G$3</f>
        <v>45005</v>
      </c>
      <c r="C109" s="1258">
        <f>_xlfn.XLOOKUP(A109,Mar_Inputs_Calc!O:O,Mar_Inputs_Calc!D:D)</f>
        <v>0</v>
      </c>
      <c r="D109" s="1258" t="s">
        <v>5669</v>
      </c>
      <c r="E109" s="1636" t="e">
        <f>_xlfn.XLOOKUP(A109,Mar_Inputs_Calc!O:O,Mar_Inputs_Calc!N:N)</f>
        <v>#N/A</v>
      </c>
    </row>
    <row r="110" spans="1:5" s="1258" customFormat="1" x14ac:dyDescent="0.25">
      <c r="A110" s="1256" t="s">
        <v>5354</v>
      </c>
      <c r="B110" s="1257">
        <f>Mar_Inputs_Calc!$G$3</f>
        <v>45005</v>
      </c>
      <c r="C110" s="1258">
        <f>_xlfn.XLOOKUP(A110,Mar_Inputs_Calc!O:O,Mar_Inputs_Calc!D:D)</f>
        <v>0</v>
      </c>
      <c r="D110" s="1258" t="s">
        <v>5669</v>
      </c>
      <c r="E110" s="1636" t="e">
        <f>_xlfn.XLOOKUP(A110,Mar_Inputs_Calc!O:O,Mar_Inputs_Calc!N:N)</f>
        <v>#N/A</v>
      </c>
    </row>
    <row r="111" spans="1:5" s="1258" customFormat="1" x14ac:dyDescent="0.25">
      <c r="A111" s="1256" t="s">
        <v>5355</v>
      </c>
      <c r="B111" s="1257">
        <f>Mar_Inputs_Calc!$G$3</f>
        <v>45005</v>
      </c>
      <c r="C111" s="1258">
        <f>_xlfn.XLOOKUP(A111,Mar_Inputs_Calc!O:O,Mar_Inputs_Calc!D:D)</f>
        <v>0</v>
      </c>
      <c r="D111" s="1258" t="s">
        <v>5669</v>
      </c>
      <c r="E111" s="1636" t="e">
        <f>_xlfn.XLOOKUP(A111,Mar_Inputs_Calc!O:O,Mar_Inputs_Calc!N:N)</f>
        <v>#N/A</v>
      </c>
    </row>
    <row r="112" spans="1:5" s="1258" customFormat="1" x14ac:dyDescent="0.25">
      <c r="A112" s="1256" t="s">
        <v>5356</v>
      </c>
      <c r="B112" s="1257">
        <f>Mar_Inputs_Calc!$G$3</f>
        <v>45005</v>
      </c>
      <c r="C112" s="1258">
        <f>_xlfn.XLOOKUP(A112,Mar_Inputs_Calc!O:O,Mar_Inputs_Calc!D:D)</f>
        <v>0</v>
      </c>
      <c r="D112" s="1258" t="s">
        <v>5669</v>
      </c>
      <c r="E112" s="1636" t="e">
        <f>_xlfn.XLOOKUP(A112,Mar_Inputs_Calc!O:O,Mar_Inputs_Calc!N:N)</f>
        <v>#N/A</v>
      </c>
    </row>
    <row r="113" spans="1:5" s="1258" customFormat="1" x14ac:dyDescent="0.25">
      <c r="A113" s="1256" t="s">
        <v>5357</v>
      </c>
      <c r="B113" s="1257">
        <f>Mar_Inputs_Calc!$G$3</f>
        <v>45005</v>
      </c>
      <c r="C113" s="1258">
        <f>_xlfn.XLOOKUP(A113,Mar_Inputs_Calc!O:O,Mar_Inputs_Calc!D:D)</f>
        <v>0</v>
      </c>
      <c r="D113" s="1258" t="s">
        <v>5669</v>
      </c>
      <c r="E113" s="1636" t="e">
        <f>_xlfn.XLOOKUP(A113,Mar_Inputs_Calc!O:O,Mar_Inputs_Calc!N:N)</f>
        <v>#N/A</v>
      </c>
    </row>
    <row r="114" spans="1:5" s="1258" customFormat="1" x14ac:dyDescent="0.25">
      <c r="A114" s="1256" t="s">
        <v>5358</v>
      </c>
      <c r="B114" s="1257">
        <f>Mar_Inputs_Calc!$G$3</f>
        <v>45005</v>
      </c>
      <c r="C114" s="1258">
        <f>_xlfn.XLOOKUP(A114,Mar_Inputs_Calc!O:O,Mar_Inputs_Calc!D:D)</f>
        <v>0</v>
      </c>
      <c r="D114" s="1258" t="s">
        <v>5669</v>
      </c>
      <c r="E114" s="1636" t="e">
        <f>_xlfn.XLOOKUP(A114,Mar_Inputs_Calc!O:O,Mar_Inputs_Calc!N:N)</f>
        <v>#N/A</v>
      </c>
    </row>
    <row r="115" spans="1:5" s="1258" customFormat="1" x14ac:dyDescent="0.25">
      <c r="A115" s="1256" t="s">
        <v>5359</v>
      </c>
      <c r="B115" s="1257">
        <f>Mar_Inputs_Calc!$G$3</f>
        <v>45005</v>
      </c>
      <c r="C115" s="1258">
        <f>_xlfn.XLOOKUP(A115,Mar_Inputs_Calc!O:O,Mar_Inputs_Calc!D:D)</f>
        <v>0</v>
      </c>
      <c r="D115" s="1258" t="s">
        <v>5669</v>
      </c>
      <c r="E115" s="1636" t="e">
        <f>_xlfn.XLOOKUP(A115,Mar_Inputs_Calc!O:O,Mar_Inputs_Calc!N:N)</f>
        <v>#N/A</v>
      </c>
    </row>
    <row r="116" spans="1:5" s="1258" customFormat="1" x14ac:dyDescent="0.25">
      <c r="A116" s="1256" t="s">
        <v>5360</v>
      </c>
      <c r="B116" s="1257">
        <f>Mar_Inputs_Calc!$G$3</f>
        <v>45005</v>
      </c>
      <c r="C116" s="1258">
        <f>_xlfn.XLOOKUP(A116,Mar_Inputs_Calc!O:O,Mar_Inputs_Calc!D:D)</f>
        <v>0</v>
      </c>
      <c r="D116" s="1258" t="s">
        <v>5669</v>
      </c>
      <c r="E116" s="1636" t="e">
        <f>_xlfn.XLOOKUP(A116,Mar_Inputs_Calc!O:O,Mar_Inputs_Calc!N:N)</f>
        <v>#N/A</v>
      </c>
    </row>
    <row r="117" spans="1:5" s="1258" customFormat="1" x14ac:dyDescent="0.25">
      <c r="A117" s="1256" t="s">
        <v>5361</v>
      </c>
      <c r="B117" s="1257">
        <f>Mar_Inputs_Calc!$G$3</f>
        <v>45005</v>
      </c>
      <c r="C117" s="1258">
        <f>_xlfn.XLOOKUP(A117,Mar_Inputs_Calc!O:O,Mar_Inputs_Calc!D:D)</f>
        <v>0</v>
      </c>
      <c r="D117" s="1258" t="s">
        <v>5669</v>
      </c>
      <c r="E117" s="1636" t="e">
        <f>_xlfn.XLOOKUP(A117,Mar_Inputs_Calc!O:O,Mar_Inputs_Calc!N:N)</f>
        <v>#N/A</v>
      </c>
    </row>
    <row r="118" spans="1:5" s="1258" customFormat="1" x14ac:dyDescent="0.25">
      <c r="A118" s="1256" t="s">
        <v>5362</v>
      </c>
      <c r="B118" s="1257">
        <f>Mar_Inputs_Calc!$G$3</f>
        <v>45005</v>
      </c>
      <c r="C118" s="1258">
        <f>_xlfn.XLOOKUP(A118,Mar_Inputs_Calc!O:O,Mar_Inputs_Calc!D:D)</f>
        <v>0</v>
      </c>
      <c r="D118" s="1258" t="s">
        <v>5669</v>
      </c>
      <c r="E118" s="1636" t="e">
        <f>_xlfn.XLOOKUP(A118,Mar_Inputs_Calc!O:O,Mar_Inputs_Calc!N:N)</f>
        <v>#N/A</v>
      </c>
    </row>
    <row r="119" spans="1:5" s="1258" customFormat="1" x14ac:dyDescent="0.25">
      <c r="A119" s="1256" t="s">
        <v>5363</v>
      </c>
      <c r="B119" s="1257">
        <f>Mar_Inputs_Calc!$G$3</f>
        <v>45005</v>
      </c>
      <c r="C119" s="1258">
        <f>_xlfn.XLOOKUP(A119,Mar_Inputs_Calc!O:O,Mar_Inputs_Calc!D:D)</f>
        <v>0</v>
      </c>
      <c r="D119" s="1258" t="s">
        <v>5669</v>
      </c>
      <c r="E119" s="1636" t="e">
        <f>_xlfn.XLOOKUP(A119,Mar_Inputs_Calc!O:O,Mar_Inputs_Calc!N:N)</f>
        <v>#N/A</v>
      </c>
    </row>
    <row r="120" spans="1:5" s="1258" customFormat="1" x14ac:dyDescent="0.25">
      <c r="A120" s="1256" t="s">
        <v>5364</v>
      </c>
      <c r="B120" s="1257">
        <f>Mar_Inputs_Calc!$G$3</f>
        <v>45005</v>
      </c>
      <c r="C120" s="1258">
        <f>_xlfn.XLOOKUP(A120,Mar_Inputs_Calc!O:O,Mar_Inputs_Calc!D:D)</f>
        <v>0</v>
      </c>
      <c r="D120" s="1258" t="s">
        <v>5669</v>
      </c>
      <c r="E120" s="1636" t="e">
        <f>_xlfn.XLOOKUP(A120,Mar_Inputs_Calc!O:O,Mar_Inputs_Calc!N:N)</f>
        <v>#N/A</v>
      </c>
    </row>
    <row r="121" spans="1:5" s="1258" customFormat="1" x14ac:dyDescent="0.25">
      <c r="A121" s="1256" t="s">
        <v>5365</v>
      </c>
      <c r="B121" s="1257">
        <f>Mar_Inputs_Calc!$G$3</f>
        <v>45005</v>
      </c>
      <c r="C121" s="1258">
        <f>_xlfn.XLOOKUP(A121,Mar_Inputs_Calc!O:O,Mar_Inputs_Calc!D:D)</f>
        <v>0</v>
      </c>
      <c r="D121" s="1258" t="s">
        <v>5669</v>
      </c>
      <c r="E121" s="1636" t="str">
        <f>_xlfn.XLOOKUP(A121,Mar_Inputs_Calc!O:O,Mar_Inputs_Calc!N:N)</f>
        <v>Full Cost Recovery</v>
      </c>
    </row>
    <row r="122" spans="1:5" s="1258" customFormat="1" x14ac:dyDescent="0.25">
      <c r="A122" s="1256" t="s">
        <v>5366</v>
      </c>
      <c r="B122" s="1257">
        <f>Mar_Inputs_Calc!$G$3</f>
        <v>45005</v>
      </c>
      <c r="C122" s="1258">
        <f>_xlfn.XLOOKUP(A122,Mar_Inputs_Calc!O:O,Mar_Inputs_Calc!D:D)</f>
        <v>0</v>
      </c>
      <c r="D122" s="1258" t="s">
        <v>5669</v>
      </c>
      <c r="E122" s="1636" t="e">
        <f>_xlfn.XLOOKUP(A122,Mar_Inputs_Calc!O:O,Mar_Inputs_Calc!N:N)</f>
        <v>#N/A</v>
      </c>
    </row>
    <row r="123" spans="1:5" s="1258" customFormat="1" x14ac:dyDescent="0.25">
      <c r="A123" s="1256" t="s">
        <v>5367</v>
      </c>
      <c r="B123" s="1257">
        <f>Mar_Inputs_Calc!$G$3</f>
        <v>45005</v>
      </c>
      <c r="C123" s="1258">
        <f>_xlfn.XLOOKUP(A123,Mar_Inputs_Calc!O:O,Mar_Inputs_Calc!D:D)</f>
        <v>0</v>
      </c>
      <c r="D123" s="1258" t="s">
        <v>5669</v>
      </c>
      <c r="E123" s="1636" t="e">
        <f>_xlfn.XLOOKUP(A123,Mar_Inputs_Calc!O:O,Mar_Inputs_Calc!N:N)</f>
        <v>#N/A</v>
      </c>
    </row>
    <row r="124" spans="1:5" s="1258" customFormat="1" x14ac:dyDescent="0.25">
      <c r="A124" s="1256" t="s">
        <v>5368</v>
      </c>
      <c r="B124" s="1257">
        <f>Mar_Inputs_Calc!$G$3</f>
        <v>45005</v>
      </c>
      <c r="C124" s="1258">
        <f>_xlfn.XLOOKUP(A124,Mar_Inputs_Calc!O:O,Mar_Inputs_Calc!D:D)</f>
        <v>0</v>
      </c>
      <c r="D124" s="1258" t="s">
        <v>5669</v>
      </c>
      <c r="E124" s="1636" t="e">
        <f>_xlfn.XLOOKUP(A124,Mar_Inputs_Calc!O:O,Mar_Inputs_Calc!N:N)</f>
        <v>#N/A</v>
      </c>
    </row>
    <row r="125" spans="1:5" s="1258" customFormat="1" x14ac:dyDescent="0.25">
      <c r="A125" s="1256" t="s">
        <v>5369</v>
      </c>
      <c r="B125" s="1257">
        <f>Mar_Inputs_Calc!$G$3</f>
        <v>45005</v>
      </c>
      <c r="C125" s="1258">
        <f>_xlfn.XLOOKUP(A125,Mar_Inputs_Calc!O:O,Mar_Inputs_Calc!D:D)</f>
        <v>0</v>
      </c>
      <c r="D125" s="1258" t="s">
        <v>5669</v>
      </c>
      <c r="E125" s="1636" t="e">
        <f>_xlfn.XLOOKUP(A125,Mar_Inputs_Calc!O:O,Mar_Inputs_Calc!N:N)</f>
        <v>#N/A</v>
      </c>
    </row>
    <row r="126" spans="1:5" s="1258" customFormat="1" x14ac:dyDescent="0.25">
      <c r="A126" s="1256" t="s">
        <v>5370</v>
      </c>
      <c r="B126" s="1257">
        <f>Mar_Inputs_Calc!$G$3</f>
        <v>45005</v>
      </c>
      <c r="C126" s="1258">
        <f>_xlfn.XLOOKUP(A126,Mar_Inputs_Calc!O:O,Mar_Inputs_Calc!D:D)</f>
        <v>0</v>
      </c>
      <c r="D126" s="1258" t="s">
        <v>5669</v>
      </c>
      <c r="E126" s="1636" t="e">
        <f>_xlfn.XLOOKUP(A126,Mar_Inputs_Calc!O:O,Mar_Inputs_Calc!N:N)</f>
        <v>#N/A</v>
      </c>
    </row>
    <row r="127" spans="1:5" s="1258" customFormat="1" x14ac:dyDescent="0.25">
      <c r="A127" s="1256" t="s">
        <v>5371</v>
      </c>
      <c r="B127" s="1257">
        <f>Mar_Inputs_Calc!$G$3</f>
        <v>45005</v>
      </c>
      <c r="C127" s="1258">
        <f>_xlfn.XLOOKUP(A127,Mar_Inputs_Calc!O:O,Mar_Inputs_Calc!D:D)</f>
        <v>0</v>
      </c>
      <c r="D127" s="1258" t="s">
        <v>5669</v>
      </c>
      <c r="E127" s="1636" t="e">
        <f>_xlfn.XLOOKUP(A127,Mar_Inputs_Calc!O:O,Mar_Inputs_Calc!N:N)</f>
        <v>#N/A</v>
      </c>
    </row>
    <row r="128" spans="1:5" s="1258" customFormat="1" x14ac:dyDescent="0.25">
      <c r="A128" s="1256" t="s">
        <v>5372</v>
      </c>
      <c r="B128" s="1257">
        <f>Mar_Inputs_Calc!$G$3</f>
        <v>45005</v>
      </c>
      <c r="C128" s="1258">
        <f>_xlfn.XLOOKUP(A128,Mar_Inputs_Calc!O:O,Mar_Inputs_Calc!D:D)</f>
        <v>0</v>
      </c>
      <c r="D128" s="1258" t="s">
        <v>5669</v>
      </c>
      <c r="E128" s="1636" t="e">
        <f>_xlfn.XLOOKUP(A128,Mar_Inputs_Calc!O:O,Mar_Inputs_Calc!N:N)</f>
        <v>#N/A</v>
      </c>
    </row>
    <row r="129" spans="1:5" s="1258" customFormat="1" x14ac:dyDescent="0.25">
      <c r="A129" s="1256" t="s">
        <v>5373</v>
      </c>
      <c r="B129" s="1257">
        <f>Mar_Inputs_Calc!$G$3</f>
        <v>45005</v>
      </c>
      <c r="C129" s="1258">
        <f>_xlfn.XLOOKUP(A129,Mar_Inputs_Calc!O:O,Mar_Inputs_Calc!D:D)</f>
        <v>0</v>
      </c>
      <c r="D129" s="1258" t="s">
        <v>5669</v>
      </c>
      <c r="E129" s="1636" t="e">
        <f>_xlfn.XLOOKUP(A129,Mar_Inputs_Calc!O:O,Mar_Inputs_Calc!N:N)</f>
        <v>#N/A</v>
      </c>
    </row>
    <row r="130" spans="1:5" s="1258" customFormat="1" x14ac:dyDescent="0.25">
      <c r="A130" s="1256" t="s">
        <v>5374</v>
      </c>
      <c r="B130" s="1257">
        <f>Mar_Inputs_Calc!$G$3</f>
        <v>45005</v>
      </c>
      <c r="C130" s="1258">
        <f>_xlfn.XLOOKUP(A130,Mar_Inputs_Calc!O:O,Mar_Inputs_Calc!D:D)</f>
        <v>0</v>
      </c>
      <c r="D130" s="1258" t="s">
        <v>5669</v>
      </c>
      <c r="E130" s="1636" t="e">
        <f>_xlfn.XLOOKUP(A130,Mar_Inputs_Calc!O:O,Mar_Inputs_Calc!N:N)</f>
        <v>#N/A</v>
      </c>
    </row>
    <row r="131" spans="1:5" s="1258" customFormat="1" x14ac:dyDescent="0.25">
      <c r="A131" s="1256" t="s">
        <v>5375</v>
      </c>
      <c r="B131" s="1257">
        <f>Mar_Inputs_Calc!$G$3</f>
        <v>45005</v>
      </c>
      <c r="C131" s="1258">
        <f>_xlfn.XLOOKUP(A131,Mar_Inputs_Calc!O:O,Mar_Inputs_Calc!D:D)</f>
        <v>0</v>
      </c>
      <c r="D131" s="1258" t="s">
        <v>5669</v>
      </c>
      <c r="E131" s="1636" t="e">
        <f>_xlfn.XLOOKUP(A131,Mar_Inputs_Calc!O:O,Mar_Inputs_Calc!N:N)</f>
        <v>#N/A</v>
      </c>
    </row>
    <row r="132" spans="1:5" s="1258" customFormat="1" x14ac:dyDescent="0.25">
      <c r="A132" s="1256" t="s">
        <v>5376</v>
      </c>
      <c r="B132" s="1257">
        <f>Mar_Inputs_Calc!$G$3</f>
        <v>45005</v>
      </c>
      <c r="C132" s="1258">
        <f>_xlfn.XLOOKUP(A132,Mar_Inputs_Calc!O:O,Mar_Inputs_Calc!D:D)</f>
        <v>0</v>
      </c>
      <c r="D132" s="1258" t="s">
        <v>5669</v>
      </c>
      <c r="E132" s="1636" t="e">
        <f>_xlfn.XLOOKUP(A132,Mar_Inputs_Calc!O:O,Mar_Inputs_Calc!N:N)</f>
        <v>#N/A</v>
      </c>
    </row>
    <row r="133" spans="1:5" s="1258" customFormat="1" x14ac:dyDescent="0.25">
      <c r="A133" s="1256" t="s">
        <v>5377</v>
      </c>
      <c r="B133" s="1257">
        <f>Mar_Inputs_Calc!$G$3</f>
        <v>45005</v>
      </c>
      <c r="C133" s="1258">
        <f>_xlfn.XLOOKUP(A133,Mar_Inputs_Calc!O:O,Mar_Inputs_Calc!D:D)</f>
        <v>0</v>
      </c>
      <c r="D133" s="1258" t="s">
        <v>5669</v>
      </c>
      <c r="E133" s="1636" t="e">
        <f>_xlfn.XLOOKUP(A133,Mar_Inputs_Calc!O:O,Mar_Inputs_Calc!N:N)</f>
        <v>#N/A</v>
      </c>
    </row>
    <row r="134" spans="1:5" s="1258" customFormat="1" x14ac:dyDescent="0.25">
      <c r="A134" s="1256" t="s">
        <v>5384</v>
      </c>
      <c r="B134" s="1257">
        <f>Mar_Inputs_Calc!$G$3</f>
        <v>45005</v>
      </c>
      <c r="C134" s="1258">
        <f>_xlfn.XLOOKUP(A134,Mar_Inputs_Calc!O:O,Mar_Inputs_Calc!D:D)</f>
        <v>0</v>
      </c>
      <c r="D134" s="1258" t="s">
        <v>5669</v>
      </c>
      <c r="E134" s="1636" t="e">
        <f>_xlfn.XLOOKUP(A134,Mar_Inputs_Calc!O:O,Mar_Inputs_Calc!N:N)</f>
        <v>#N/A</v>
      </c>
    </row>
    <row r="135" spans="1:5" s="1258" customFormat="1" x14ac:dyDescent="0.25">
      <c r="A135" s="1256" t="s">
        <v>5385</v>
      </c>
      <c r="B135" s="1257">
        <f>Mar_Inputs_Calc!$G$3</f>
        <v>45005</v>
      </c>
      <c r="C135" s="1258">
        <f>_xlfn.XLOOKUP(A135,Mar_Inputs_Calc!O:O,Mar_Inputs_Calc!D:D)</f>
        <v>0</v>
      </c>
      <c r="D135" s="1258" t="s">
        <v>5669</v>
      </c>
      <c r="E135" s="1636" t="e">
        <f>_xlfn.XLOOKUP(A135,Mar_Inputs_Calc!O:O,Mar_Inputs_Calc!N:N)</f>
        <v>#N/A</v>
      </c>
    </row>
    <row r="136" spans="1:5" s="1258" customFormat="1" x14ac:dyDescent="0.25">
      <c r="A136" s="1256" t="s">
        <v>5386</v>
      </c>
      <c r="B136" s="1257">
        <f>Mar_Inputs_Calc!$G$3</f>
        <v>45005</v>
      </c>
      <c r="C136" s="1258">
        <f>_xlfn.XLOOKUP(A136,Mar_Inputs_Calc!O:O,Mar_Inputs_Calc!D:D)</f>
        <v>0</v>
      </c>
      <c r="D136" s="1258" t="s">
        <v>5669</v>
      </c>
      <c r="E136" s="1636" t="e">
        <f>_xlfn.XLOOKUP(A136,Mar_Inputs_Calc!O:O,Mar_Inputs_Calc!N:N)</f>
        <v>#N/A</v>
      </c>
    </row>
    <row r="137" spans="1:5" s="1258" customFormat="1" x14ac:dyDescent="0.25">
      <c r="A137" s="1256" t="s">
        <v>5387</v>
      </c>
      <c r="B137" s="1257">
        <f>Mar_Inputs_Calc!$G$3</f>
        <v>45005</v>
      </c>
      <c r="C137" s="1258">
        <f>_xlfn.XLOOKUP(A137,Mar_Inputs_Calc!O:O,Mar_Inputs_Calc!D:D)</f>
        <v>0</v>
      </c>
      <c r="D137" s="1258" t="s">
        <v>5669</v>
      </c>
      <c r="E137" s="1636" t="e">
        <f>_xlfn.XLOOKUP(A137,Mar_Inputs_Calc!O:O,Mar_Inputs_Calc!N:N)</f>
        <v>#N/A</v>
      </c>
    </row>
    <row r="138" spans="1:5" s="1258" customFormat="1" x14ac:dyDescent="0.25">
      <c r="A138" s="1256" t="s">
        <v>5388</v>
      </c>
      <c r="B138" s="1257">
        <f>Mar_Inputs_Calc!$G$3</f>
        <v>45005</v>
      </c>
      <c r="C138" s="1258">
        <f>_xlfn.XLOOKUP(A138,Mar_Inputs_Calc!O:O,Mar_Inputs_Calc!D:D)</f>
        <v>0</v>
      </c>
      <c r="D138" s="1258" t="s">
        <v>5669</v>
      </c>
      <c r="E138" s="1636" t="e">
        <f>_xlfn.XLOOKUP(A138,Mar_Inputs_Calc!O:O,Mar_Inputs_Calc!N:N)</f>
        <v>#N/A</v>
      </c>
    </row>
    <row r="139" spans="1:5" s="1258" customFormat="1" x14ac:dyDescent="0.25">
      <c r="A139" s="1256" t="s">
        <v>5389</v>
      </c>
      <c r="B139" s="1257">
        <f>Mar_Inputs_Calc!$G$3</f>
        <v>45005</v>
      </c>
      <c r="C139" s="1258">
        <f>_xlfn.XLOOKUP(A139,Mar_Inputs_Calc!O:O,Mar_Inputs_Calc!D:D)</f>
        <v>0</v>
      </c>
      <c r="D139" s="1258" t="s">
        <v>5669</v>
      </c>
      <c r="E139" s="1636" t="e">
        <f>_xlfn.XLOOKUP(A139,Mar_Inputs_Calc!O:O,Mar_Inputs_Calc!N:N)</f>
        <v>#N/A</v>
      </c>
    </row>
    <row r="140" spans="1:5" s="1258" customFormat="1" x14ac:dyDescent="0.25">
      <c r="A140" s="1256" t="s">
        <v>5399</v>
      </c>
      <c r="B140" s="1257">
        <f>Mar_Inputs_Calc!$G$3</f>
        <v>45005</v>
      </c>
      <c r="C140" s="1258">
        <f>_xlfn.XLOOKUP(A140,Mar_Inputs_Calc!O:O,Mar_Inputs_Calc!D:D)</f>
        <v>0</v>
      </c>
      <c r="D140" s="1258" t="s">
        <v>5669</v>
      </c>
      <c r="E140" s="1636">
        <f>_xlfn.XLOOKUP(A140,Mar_Inputs_Calc!O:O,Mar_Inputs_Calc!N:N)</f>
        <v>12.14</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0D7C3-D439-4C1C-BE92-F5D8DAFFA5C9}">
  <sheetPr codeName="Sheet31"/>
  <dimension ref="A1:F138"/>
  <sheetViews>
    <sheetView zoomScale="90" zoomScaleNormal="90" workbookViewId="0">
      <selection activeCell="D4" sqref="D4"/>
    </sheetView>
  </sheetViews>
  <sheetFormatPr defaultColWidth="9.140625" defaultRowHeight="15" x14ac:dyDescent="0.25"/>
  <cols>
    <col min="1" max="1" width="11.85546875" style="1270" bestFit="1" customWidth="1"/>
    <col min="2" max="2" width="92.42578125" style="1214" bestFit="1" customWidth="1"/>
    <col min="3" max="3" width="14.5703125" style="1214" bestFit="1" customWidth="1"/>
    <col min="4" max="4" width="15.5703125" style="1214" customWidth="1"/>
    <col min="5" max="5" width="14.85546875" style="1214" bestFit="1" customWidth="1"/>
    <col min="6" max="6" width="16.5703125" style="1214" customWidth="1"/>
    <col min="7" max="16384" width="9.140625" style="1214"/>
  </cols>
  <sheetData>
    <row r="1" spans="1:6" s="1253" customFormat="1" x14ac:dyDescent="0.25">
      <c r="A1" s="1259" t="s">
        <v>5670</v>
      </c>
    </row>
    <row r="2" spans="1:6" s="1253" customFormat="1" x14ac:dyDescent="0.25">
      <c r="A2" s="1260" t="s">
        <v>5671</v>
      </c>
    </row>
    <row r="3" spans="1:6" x14ac:dyDescent="0.25">
      <c r="A3" s="1261" t="s">
        <v>5658</v>
      </c>
      <c r="B3" s="1262" t="s">
        <v>18</v>
      </c>
      <c r="C3" s="1263" t="s">
        <v>5672</v>
      </c>
      <c r="D3" s="1263" t="s">
        <v>19</v>
      </c>
      <c r="E3" s="1263" t="s">
        <v>5673</v>
      </c>
      <c r="F3" s="1263" t="s">
        <v>5636</v>
      </c>
    </row>
    <row r="4" spans="1:6" x14ac:dyDescent="0.25">
      <c r="A4" s="1261" t="s">
        <v>4381</v>
      </c>
      <c r="B4" s="1262" t="str">
        <f>_xlfn.XLOOKUP(A4,Mar_Inputs_Calc!O:O,Mar_Inputs_Calc!C:C)</f>
        <v>Gen Public Long Stay</v>
      </c>
      <c r="C4" s="1262">
        <f>_xlfn.XLOOKUP(A4,Mar_Inputs_Calc!O:O,Mar_Inputs_Calc!E:E)</f>
        <v>90005672</v>
      </c>
      <c r="D4" s="1264">
        <f>Mar_Inputs_Calc!$G$3</f>
        <v>45005</v>
      </c>
      <c r="E4" s="1265">
        <f>_xlfn.XLOOKUP(A4,Mar_Inputs_Calc!O:O,Mar_Inputs_Calc!N:N)</f>
        <v>70.55</v>
      </c>
      <c r="F4" s="1264">
        <f>Mar_Inputs_Calc!$G$4</f>
        <v>45189</v>
      </c>
    </row>
    <row r="5" spans="1:6" x14ac:dyDescent="0.25">
      <c r="A5" s="1261" t="s">
        <v>4382</v>
      </c>
      <c r="B5" s="1262" t="str">
        <f>_xlfn.XLOOKUP(A5,Mar_Inputs_Calc!O:O,Mar_Inputs_Calc!C:C)</f>
        <v>Gen Public Long Stay NH5</v>
      </c>
      <c r="C5" s="1262">
        <f>_xlfn.XLOOKUP(A5,Mar_Inputs_Calc!O:O,Mar_Inputs_Calc!E:E)</f>
        <v>90007120</v>
      </c>
      <c r="D5" s="1264">
        <f>Mar_Inputs_Calc!$G$3</f>
        <v>45005</v>
      </c>
      <c r="E5" s="1265">
        <f>_xlfn.XLOOKUP(A5,Mar_Inputs_Calc!O:O,Mar_Inputs_Calc!N:N)</f>
        <v>70.55</v>
      </c>
      <c r="F5" s="1264">
        <f>Mar_Inputs_Calc!$G$4</f>
        <v>45189</v>
      </c>
    </row>
    <row r="6" spans="1:6" x14ac:dyDescent="0.25">
      <c r="A6" s="1261" t="s">
        <v>4383</v>
      </c>
      <c r="B6" s="1262" t="str">
        <f>_xlfn.XLOOKUP(A6,Mar_Inputs_Calc!O:O,Mar_Inputs_Calc!C:C)</f>
        <v>Gen Public Long Stay - SD</v>
      </c>
      <c r="C6" s="1262">
        <f>_xlfn.XLOOKUP(A6,Mar_Inputs_Calc!O:O,Mar_Inputs_Calc!E:E)</f>
        <v>90006348</v>
      </c>
      <c r="D6" s="1264">
        <f>Mar_Inputs_Calc!$G$3</f>
        <v>45005</v>
      </c>
      <c r="E6" s="1265">
        <f>_xlfn.XLOOKUP(A6,Mar_Inputs_Calc!O:O,Mar_Inputs_Calc!N:N)</f>
        <v>70.55</v>
      </c>
      <c r="F6" s="1264">
        <f>Mar_Inputs_Calc!$G$4</f>
        <v>45189</v>
      </c>
    </row>
    <row r="7" spans="1:6" x14ac:dyDescent="0.25">
      <c r="A7" s="1261" t="s">
        <v>4403</v>
      </c>
      <c r="B7" s="1262" t="str">
        <f>_xlfn.XLOOKUP(A7,Mar_Inputs_Calc!O:O,Mar_Inputs_Calc!C:C)</f>
        <v>Gen Public Long Stay DVA</v>
      </c>
      <c r="C7" s="1262">
        <f>_xlfn.XLOOKUP(A7,Mar_Inputs_Calc!O:O,Mar_Inputs_Calc!E:E)</f>
        <v>90007121</v>
      </c>
      <c r="D7" s="1264">
        <f>Mar_Inputs_Calc!$G$3</f>
        <v>45005</v>
      </c>
      <c r="E7" s="1265">
        <f>_xlfn.XLOOKUP(A7,Mar_Inputs_Calc!O:O,Mar_Inputs_Calc!N:N)</f>
        <v>70.55</v>
      </c>
      <c r="F7" s="1264">
        <f>Mar_Inputs_Calc!$G$4</f>
        <v>45189</v>
      </c>
    </row>
    <row r="8" spans="1:6" x14ac:dyDescent="0.25">
      <c r="A8" s="1261" t="s">
        <v>4746</v>
      </c>
      <c r="B8" s="1262" t="str">
        <f>_xlfn.XLOOKUP(A8,Mar_Inputs_Calc!O:O,Mar_Inputs_Calc!C:C)</f>
        <v>Gen Shared Long Stay (with patient &amp; insurer contribution)</v>
      </c>
      <c r="C8" s="1262">
        <f>_xlfn.XLOOKUP(A8,Mar_Inputs_Calc!O:O,Mar_Inputs_Calc!E:E)</f>
        <v>90006362</v>
      </c>
      <c r="D8" s="1264">
        <f>Mar_Inputs_Calc!$G$3</f>
        <v>45005</v>
      </c>
      <c r="E8" s="1265">
        <f>_xlfn.XLOOKUP(A8,Mar_Inputs_Calc!O:O,Mar_Inputs_Calc!N:N)</f>
        <v>211.55</v>
      </c>
      <c r="F8" s="1264">
        <f>Mar_Inputs_Calc!$G$4</f>
        <v>45189</v>
      </c>
    </row>
    <row r="9" spans="1:6" x14ac:dyDescent="0.25">
      <c r="A9" s="1261" t="s">
        <v>4747</v>
      </c>
      <c r="B9" s="1262" t="str">
        <f>_xlfn.XLOOKUP(A9,Mar_Inputs_Calc!O:O,Mar_Inputs_Calc!C:C)</f>
        <v>Gen Shared Long Stay Same Day (with  patient &amp; insurer contribution)</v>
      </c>
      <c r="C9" s="1262">
        <f>_xlfn.XLOOKUP(A9,Mar_Inputs_Calc!O:O,Mar_Inputs_Calc!E:E)</f>
        <v>90007149</v>
      </c>
      <c r="D9" s="1264">
        <f>Mar_Inputs_Calc!$G$3</f>
        <v>45005</v>
      </c>
      <c r="E9" s="1265">
        <f>_xlfn.XLOOKUP(A9,Mar_Inputs_Calc!O:O,Mar_Inputs_Calc!N:N)</f>
        <v>211.55</v>
      </c>
      <c r="F9" s="1264">
        <f>Mar_Inputs_Calc!$G$4</f>
        <v>45189</v>
      </c>
    </row>
    <row r="10" spans="1:6" x14ac:dyDescent="0.25">
      <c r="A10" s="1261" t="s">
        <v>4754</v>
      </c>
      <c r="B10" s="1262" t="str">
        <f>_xlfn.XLOOKUP(A10,Mar_Inputs_Calc!O:O,Mar_Inputs_Calc!C:C)</f>
        <v>Gen Shared Long Stay DVA</v>
      </c>
      <c r="C10" s="1262">
        <f>_xlfn.XLOOKUP(A10,Mar_Inputs_Calc!O:O,Mar_Inputs_Calc!E:E)</f>
        <v>90005969</v>
      </c>
      <c r="D10" s="1264">
        <f>Mar_Inputs_Calc!$G$3</f>
        <v>45005</v>
      </c>
      <c r="E10" s="1265">
        <f>_xlfn.XLOOKUP(A10,Mar_Inputs_Calc!O:O,Mar_Inputs_Calc!N:N)</f>
        <v>70.55</v>
      </c>
      <c r="F10" s="1264">
        <f>Mar_Inputs_Calc!$G$4</f>
        <v>45189</v>
      </c>
    </row>
    <row r="11" spans="1:6" x14ac:dyDescent="0.25">
      <c r="A11" s="1261" t="s">
        <v>5077</v>
      </c>
      <c r="B11" s="1262" t="str">
        <f>_xlfn.XLOOKUP(A11,Mar_Inputs_Calc!O:O,Mar_Inputs_Calc!C:C)</f>
        <v>Lic Shared Long Stay (with client contribution)</v>
      </c>
      <c r="C11" s="1262">
        <f>_xlfn.XLOOKUP(A11,Mar_Inputs_Calc!O:O,Mar_Inputs_Calc!E:E)</f>
        <v>90007590</v>
      </c>
      <c r="D11" s="1264">
        <f>Mar_Inputs_Calc!$G$3</f>
        <v>45005</v>
      </c>
      <c r="E11" s="1265">
        <f>_xlfn.XLOOKUP(A11,Mar_Inputs_Calc!O:O,Mar_Inputs_Calc!N:N)</f>
        <v>211.55</v>
      </c>
      <c r="F11" s="1264">
        <f>Mar_Inputs_Calc!$G$4</f>
        <v>45189</v>
      </c>
    </row>
    <row r="12" spans="1:6" x14ac:dyDescent="0.25">
      <c r="A12" s="1261" t="s">
        <v>5078</v>
      </c>
      <c r="B12" s="1262" t="str">
        <f>_xlfn.XLOOKUP(A12,Mar_Inputs_Calc!O:O,Mar_Inputs_Calc!C:C)</f>
        <v>Lic Shared Long Stay Same Day (with client contribution)</v>
      </c>
      <c r="C12" s="1262">
        <f>_xlfn.XLOOKUP(A12,Mar_Inputs_Calc!O:O,Mar_Inputs_Calc!E:E)</f>
        <v>90006583</v>
      </c>
      <c r="D12" s="1264">
        <f>Mar_Inputs_Calc!$G$3</f>
        <v>45005</v>
      </c>
      <c r="E12" s="1265">
        <f>_xlfn.XLOOKUP(A12,Mar_Inputs_Calc!O:O,Mar_Inputs_Calc!N:N)</f>
        <v>211.55</v>
      </c>
      <c r="F12" s="1264">
        <f>Mar_Inputs_Calc!$G$4</f>
        <v>45189</v>
      </c>
    </row>
    <row r="13" spans="1:6" x14ac:dyDescent="0.25">
      <c r="A13" s="1261" t="s">
        <v>5081</v>
      </c>
      <c r="B13" s="1262" t="str">
        <f>_xlfn.XLOOKUP(A13,Mar_Inputs_Calc!O:O,Mar_Inputs_Calc!C:C)</f>
        <v>Lic Shared Mental Health Long Stay And ETF Over 21 - Private/Shared</v>
      </c>
      <c r="C13" s="1262">
        <f>_xlfn.XLOOKUP(A13,Mar_Inputs_Calc!O:O,Mar_Inputs_Calc!E:E)</f>
        <v>90007592</v>
      </c>
      <c r="D13" s="1264">
        <f>Mar_Inputs_Calc!$G$3</f>
        <v>45005</v>
      </c>
      <c r="E13" s="1265">
        <f>_xlfn.XLOOKUP(A13,Mar_Inputs_Calc!O:O,Mar_Inputs_Calc!N:N)</f>
        <v>194.75</v>
      </c>
      <c r="F13" s="1264">
        <f>Mar_Inputs_Calc!$G$4</f>
        <v>45189</v>
      </c>
    </row>
    <row r="14" spans="1:6" x14ac:dyDescent="0.25">
      <c r="A14" s="1261" t="s">
        <v>5084</v>
      </c>
      <c r="B14" s="1262" t="str">
        <f>_xlfn.XLOOKUP(A14,Mar_Inputs_Calc!O:O,Mar_Inputs_Calc!C:C)</f>
        <v xml:space="preserve">Lic Shared Psychogeriatric Long Stay (After 7/4/2000) And Over 21 </v>
      </c>
      <c r="C14" s="1262">
        <f>_xlfn.XLOOKUP(A14,Mar_Inputs_Calc!O:O,Mar_Inputs_Calc!E:E)</f>
        <v>90006080</v>
      </c>
      <c r="D14" s="1264">
        <f>Mar_Inputs_Calc!$G$3</f>
        <v>45005</v>
      </c>
      <c r="E14" s="1265">
        <f>_xlfn.XLOOKUP(A14,Mar_Inputs_Calc!O:O,Mar_Inputs_Calc!N:N)</f>
        <v>211.55</v>
      </c>
      <c r="F14" s="1264">
        <f>Mar_Inputs_Calc!$G$4</f>
        <v>45189</v>
      </c>
    </row>
    <row r="15" spans="1:6" x14ac:dyDescent="0.25">
      <c r="A15" s="1261" t="s">
        <v>5089</v>
      </c>
      <c r="B15" s="1262" t="str">
        <f>_xlfn.XLOOKUP(A15,Mar_Inputs_Calc!O:O,Mar_Inputs_Calc!C:C)</f>
        <v>Lic Shared Long Stay DVA</v>
      </c>
      <c r="C15" s="1262">
        <f>_xlfn.XLOOKUP(A15,Mar_Inputs_Calc!O:O,Mar_Inputs_Calc!E:E)</f>
        <v>90006588</v>
      </c>
      <c r="D15" s="1264">
        <f>Mar_Inputs_Calc!$G$3</f>
        <v>45005</v>
      </c>
      <c r="E15" s="1265">
        <f>_xlfn.XLOOKUP(A15,Mar_Inputs_Calc!O:O,Mar_Inputs_Calc!N:N)</f>
        <v>70.55</v>
      </c>
      <c r="F15" s="1264">
        <f>Mar_Inputs_Calc!$G$4</f>
        <v>45189</v>
      </c>
    </row>
    <row r="16" spans="1:6" x14ac:dyDescent="0.25">
      <c r="A16" s="1261" t="s">
        <v>5090</v>
      </c>
      <c r="B16" s="1262" t="str">
        <f>_xlfn.XLOOKUP(A16,Mar_Inputs_Calc!O:O,Mar_Inputs_Calc!C:C)</f>
        <v>Lic Shared Mental Health Long Stay DVA</v>
      </c>
      <c r="C16" s="1262">
        <f>_xlfn.XLOOKUP(A16,Mar_Inputs_Calc!O:O,Mar_Inputs_Calc!E:E)</f>
        <v>90007601</v>
      </c>
      <c r="D16" s="1264">
        <f>Mar_Inputs_Calc!$G$3</f>
        <v>45005</v>
      </c>
      <c r="E16" s="1265">
        <f>_xlfn.XLOOKUP(A16,Mar_Inputs_Calc!O:O,Mar_Inputs_Calc!N:N)</f>
        <v>53.75</v>
      </c>
      <c r="F16" s="1264">
        <f>Mar_Inputs_Calc!$G$4</f>
        <v>45189</v>
      </c>
    </row>
    <row r="17" spans="1:6" x14ac:dyDescent="0.25">
      <c r="A17" s="1261" t="s">
        <v>5091</v>
      </c>
      <c r="B17" s="1262" t="str">
        <f>_xlfn.XLOOKUP(A17,Mar_Inputs_Calc!O:O,Mar_Inputs_Calc!C:C)</f>
        <v>Lic Shared Psychogeriatric Long Stay DVA (After 7/4/2000)</v>
      </c>
      <c r="C17" s="1262">
        <f>_xlfn.XLOOKUP(A17,Mar_Inputs_Calc!O:O,Mar_Inputs_Calc!E:E)</f>
        <v>90006082</v>
      </c>
      <c r="D17" s="1264">
        <f>Mar_Inputs_Calc!$G$3</f>
        <v>45005</v>
      </c>
      <c r="E17" s="1265">
        <f>_xlfn.XLOOKUP(A17,Mar_Inputs_Calc!O:O,Mar_Inputs_Calc!N:N)</f>
        <v>70.55</v>
      </c>
      <c r="F17" s="1264">
        <f>Mar_Inputs_Calc!$G$4</f>
        <v>45189</v>
      </c>
    </row>
    <row r="18" spans="1:6" x14ac:dyDescent="0.25">
      <c r="A18" s="1261" t="s">
        <v>5082</v>
      </c>
      <c r="B18" s="1262" t="str">
        <f>_xlfn.XLOOKUP(A18,Mar_Inputs_Calc!O:O,Mar_Inputs_Calc!C:C)</f>
        <v>Gen Shared Mental Health Long Stay Partial &amp; ETF Private/Shared - Partial (e.g. $17.50 + $ Sept insurer contribution each year= $XXXX</v>
      </c>
      <c r="C18" s="1262">
        <f>_xlfn.XLOOKUP(A18,Mar_Inputs_Calc!O:O,Mar_Inputs_Calc!E:E)</f>
        <v>90006584</v>
      </c>
      <c r="D18" s="1264">
        <f>Mar_Inputs_Calc!$G$3</f>
        <v>45005</v>
      </c>
      <c r="E18" s="1265">
        <f>_xlfn.XLOOKUP(A18,Mar_Inputs_Calc!O:O,Mar_Inputs_Calc!N:N)</f>
        <v>158.35</v>
      </c>
      <c r="F18" s="1264">
        <f>Mar_Inputs_Calc!$G$4</f>
        <v>45189</v>
      </c>
    </row>
    <row r="19" spans="1:6" x14ac:dyDescent="0.25">
      <c r="A19" s="1261" t="s">
        <v>5259</v>
      </c>
      <c r="B19" s="1262" t="str">
        <f>_xlfn.XLOOKUP(A19,Mar_Inputs_Calc!O:O,Mar_Inputs_Calc!C:C)</f>
        <v>Gen Public Psychogeriatric Long Stay (After 7/4/2000)</v>
      </c>
      <c r="C19" s="1262">
        <f>_xlfn.XLOOKUP(A19,Mar_Inputs_Calc!O:O,Mar_Inputs_Calc!E:E)</f>
        <v>90007166</v>
      </c>
      <c r="D19" s="1264">
        <f>Mar_Inputs_Calc!$G$3</f>
        <v>45005</v>
      </c>
      <c r="E19" s="1265">
        <f>_xlfn.XLOOKUP(A19,Mar_Inputs_Calc!O:O,Mar_Inputs_Calc!N:N)</f>
        <v>70.55</v>
      </c>
      <c r="F19" s="1264">
        <f>Mar_Inputs_Calc!$G$4</f>
        <v>45189</v>
      </c>
    </row>
    <row r="20" spans="1:6" x14ac:dyDescent="0.25">
      <c r="A20" s="1261" t="s">
        <v>5258</v>
      </c>
      <c r="B20" s="1262" t="str">
        <f>_xlfn.XLOOKUP(A20,Mar_Inputs_Calc!O:O,Mar_Inputs_Calc!C:C)</f>
        <v>Gen Public Psychogeriatric Long Stay (Before 7/4/2000)</v>
      </c>
      <c r="C20" s="1262">
        <f>_xlfn.XLOOKUP(A20,Mar_Inputs_Calc!O:O,Mar_Inputs_Calc!E:E)</f>
        <v>90006371</v>
      </c>
      <c r="D20" s="1264">
        <f>Mar_Inputs_Calc!$G$3</f>
        <v>45005</v>
      </c>
      <c r="E20" s="1265">
        <f>_xlfn.XLOOKUP(A20,Mar_Inputs_Calc!O:O,Mar_Inputs_Calc!N:N)</f>
        <v>53.75</v>
      </c>
      <c r="F20" s="1264">
        <f>Mar_Inputs_Calc!$G$4</f>
        <v>45189</v>
      </c>
    </row>
    <row r="21" spans="1:6" x14ac:dyDescent="0.25">
      <c r="A21" s="1261" t="s">
        <v>5260</v>
      </c>
      <c r="B21" s="1262" t="str">
        <f>_xlfn.XLOOKUP(A21,Mar_Inputs_Calc!O:O,Mar_Inputs_Calc!C:C)</f>
        <v>Gen Public Psychogeriatric Long Stay - SD (After 7/4/2000)</v>
      </c>
      <c r="C21" s="1262">
        <f>_xlfn.XLOOKUP(A21,Mar_Inputs_Calc!O:O,Mar_Inputs_Calc!E:E)</f>
        <v>90007167</v>
      </c>
      <c r="D21" s="1264">
        <f>Mar_Inputs_Calc!$G$3</f>
        <v>45005</v>
      </c>
      <c r="E21" s="1265">
        <f>_xlfn.XLOOKUP(A21,Mar_Inputs_Calc!O:O,Mar_Inputs_Calc!N:N)</f>
        <v>70.55</v>
      </c>
      <c r="F21" s="1264">
        <f>Mar_Inputs_Calc!$G$4</f>
        <v>45189</v>
      </c>
    </row>
    <row r="22" spans="1:6" x14ac:dyDescent="0.25">
      <c r="A22" s="1261" t="s">
        <v>5261</v>
      </c>
      <c r="B22" s="1262" t="str">
        <f>_xlfn.XLOOKUP(A22,Mar_Inputs_Calc!O:O,Mar_Inputs_Calc!C:C)</f>
        <v>Gen Public Psychogeriatric Long Stay DVA (After 7/4/2000)</v>
      </c>
      <c r="C22" s="1262">
        <f>_xlfn.XLOOKUP(A22,Mar_Inputs_Calc!O:O,Mar_Inputs_Calc!E:E)</f>
        <v>90005675</v>
      </c>
      <c r="D22" s="1264">
        <f>Mar_Inputs_Calc!$G$3</f>
        <v>45005</v>
      </c>
      <c r="E22" s="1265">
        <f>_xlfn.XLOOKUP(A22,Mar_Inputs_Calc!O:O,Mar_Inputs_Calc!N:N)</f>
        <v>70.55</v>
      </c>
      <c r="F22" s="1264">
        <f>Mar_Inputs_Calc!$G$4</f>
        <v>45189</v>
      </c>
    </row>
    <row r="23" spans="1:6" x14ac:dyDescent="0.25">
      <c r="A23" s="1261" t="s">
        <v>5262</v>
      </c>
      <c r="B23" s="1262" t="str">
        <f>_xlfn.XLOOKUP(A23,Mar_Inputs_Calc!O:O,Mar_Inputs_Calc!C:C)</f>
        <v>HHS Descretionary  waiver</v>
      </c>
      <c r="C23" s="1262">
        <f>_xlfn.XLOOKUP(A23,Mar_Inputs_Calc!O:O,Mar_Inputs_Calc!E:E)</f>
        <v>90007168</v>
      </c>
      <c r="D23" s="1264">
        <f>Mar_Inputs_Calc!$G$3</f>
        <v>45005</v>
      </c>
      <c r="E23" s="1265">
        <f>_xlfn.XLOOKUP(A23,Mar_Inputs_Calc!O:O,Mar_Inputs_Calc!N:N)</f>
        <v>17.350000000000001</v>
      </c>
      <c r="F23" s="1264">
        <f>Mar_Inputs_Calc!$G$4</f>
        <v>45189</v>
      </c>
    </row>
    <row r="24" spans="1:6" x14ac:dyDescent="0.25">
      <c r="A24" s="1261" t="s">
        <v>5263</v>
      </c>
      <c r="B24" s="1262" t="str">
        <f>_xlfn.XLOOKUP(A24,Mar_Inputs_Calc!O:O,Mar_Inputs_Calc!C:C)</f>
        <v>AG Public Psychogeriatric residential care bed - before 7/4/2000 - pensioner</v>
      </c>
      <c r="C24" s="1262">
        <f>_xlfn.XLOOKUP(A24,Mar_Inputs_Calc!O:O,Mar_Inputs_Calc!E:E)</f>
        <v>90006372</v>
      </c>
      <c r="D24" s="1264">
        <f>Mar_Inputs_Calc!$G$3</f>
        <v>45005</v>
      </c>
      <c r="E24" s="1265">
        <f>_xlfn.XLOOKUP(A24,Mar_Inputs_Calc!O:O,Mar_Inputs_Calc!N:N)</f>
        <v>46.300000000000004</v>
      </c>
      <c r="F24" s="1264">
        <f>Mar_Inputs_Calc!$G$4</f>
        <v>45189</v>
      </c>
    </row>
    <row r="25" spans="1:6" x14ac:dyDescent="0.25">
      <c r="A25" s="1261" t="s">
        <v>5264</v>
      </c>
      <c r="B25" s="1262" t="str">
        <f>_xlfn.XLOOKUP(A25,Mar_Inputs_Calc!O:O,Mar_Inputs_Calc!C:C)</f>
        <v>AG Public Psychogeriatric residential care bed - before 7/4/2000 - non-pensioner</v>
      </c>
      <c r="C25" s="1262">
        <f>_xlfn.XLOOKUP(A25,Mar_Inputs_Calc!O:O,Mar_Inputs_Calc!E:E)</f>
        <v>90007169</v>
      </c>
      <c r="D25" s="1264">
        <f>Mar_Inputs_Calc!$G$3</f>
        <v>45005</v>
      </c>
      <c r="E25" s="1265">
        <f>_xlfn.XLOOKUP(A25,Mar_Inputs_Calc!O:O,Mar_Inputs_Calc!N:N)</f>
        <v>53.75</v>
      </c>
      <c r="F25" s="1264">
        <f>Mar_Inputs_Calc!$G$4</f>
        <v>45189</v>
      </c>
    </row>
    <row r="26" spans="1:6" x14ac:dyDescent="0.25">
      <c r="A26" s="1261" t="s">
        <v>5265</v>
      </c>
      <c r="B26" s="1262" t="str">
        <f>_xlfn.XLOOKUP(A26,Mar_Inputs_Calc!O:O,Mar_Inputs_Calc!C:C)</f>
        <v>AG Public Psychogeriatric residential care bed - after 7/4/2000 - pensioner.</v>
      </c>
      <c r="C26" s="1262">
        <f>_xlfn.XLOOKUP(A26,Mar_Inputs_Calc!O:O,Mar_Inputs_Calc!E:E)</f>
        <v>90005974</v>
      </c>
      <c r="D26" s="1264">
        <f>Mar_Inputs_Calc!$G$3</f>
        <v>45005</v>
      </c>
      <c r="E26" s="1265">
        <f>_xlfn.XLOOKUP(A26,Mar_Inputs_Calc!O:O,Mar_Inputs_Calc!N:N)</f>
        <v>59</v>
      </c>
      <c r="F26" s="1264">
        <f>Mar_Inputs_Calc!$G$4</f>
        <v>45189</v>
      </c>
    </row>
    <row r="27" spans="1:6" x14ac:dyDescent="0.25">
      <c r="A27" s="1261" t="s">
        <v>5266</v>
      </c>
      <c r="B27" s="1262" t="str">
        <f>_xlfn.XLOOKUP(A27,Mar_Inputs_Calc!O:O,Mar_Inputs_Calc!C:C)</f>
        <v>AG Public Psychogeriatric residential care bed - after 7/4/2000 -  non-pensioner</v>
      </c>
      <c r="C27" s="1262">
        <f>_xlfn.XLOOKUP(A27,Mar_Inputs_Calc!O:O,Mar_Inputs_Calc!E:E)</f>
        <v>90007170</v>
      </c>
      <c r="D27" s="1264">
        <f>Mar_Inputs_Calc!$G$3</f>
        <v>45005</v>
      </c>
      <c r="E27" s="1265">
        <f>_xlfn.XLOOKUP(A27,Mar_Inputs_Calc!O:O,Mar_Inputs_Calc!N:N)</f>
        <v>70.55</v>
      </c>
      <c r="F27" s="1264">
        <f>Mar_Inputs_Calc!$G$4</f>
        <v>45189</v>
      </c>
    </row>
    <row r="28" spans="1:6" x14ac:dyDescent="0.25">
      <c r="A28" s="1261" t="s">
        <v>5257</v>
      </c>
      <c r="B28" s="1262" t="str">
        <f>_xlfn.XLOOKUP(A28,Mar_Inputs_Calc!O:O,Mar_Inputs_Calc!C:C)</f>
        <v xml:space="preserve">Gen Shared Psychogeriatric Long Stay (After 7/4/2000) And Over 21 </v>
      </c>
      <c r="C28" s="1262">
        <f>_xlfn.XLOOKUP(A28,Mar_Inputs_Calc!O:O,Mar_Inputs_Calc!E:E)</f>
        <v>90007171</v>
      </c>
      <c r="D28" s="1264">
        <f>Mar_Inputs_Calc!$G$3</f>
        <v>45005</v>
      </c>
      <c r="E28" s="1265">
        <f>_xlfn.XLOOKUP(A28,Mar_Inputs_Calc!O:O,Mar_Inputs_Calc!N:N)</f>
        <v>211.55</v>
      </c>
      <c r="F28" s="1264">
        <f>Mar_Inputs_Calc!$G$4</f>
        <v>45189</v>
      </c>
    </row>
    <row r="29" spans="1:6" x14ac:dyDescent="0.25">
      <c r="A29" s="1261" t="s">
        <v>5254</v>
      </c>
      <c r="B29" s="1262" t="str">
        <f>_xlfn.XLOOKUP(A29,Mar_Inputs_Calc!O:O,Mar_Inputs_Calc!C:C)</f>
        <v xml:space="preserve">Gen Shared Psychogeriatric Long Stay (Before 7/4/2000) And Over 21 </v>
      </c>
      <c r="C29" s="1262">
        <f>_xlfn.XLOOKUP(A29,Mar_Inputs_Calc!O:O,Mar_Inputs_Calc!E:E)</f>
        <v>90005775</v>
      </c>
      <c r="D29" s="1264">
        <f>Mar_Inputs_Calc!$G$3</f>
        <v>45005</v>
      </c>
      <c r="E29" s="1265">
        <f>_xlfn.XLOOKUP(A29,Mar_Inputs_Calc!O:O,Mar_Inputs_Calc!N:N)</f>
        <v>194.75</v>
      </c>
      <c r="F29" s="1264">
        <f>Mar_Inputs_Calc!$G$4</f>
        <v>45189</v>
      </c>
    </row>
    <row r="30" spans="1:6" x14ac:dyDescent="0.25">
      <c r="A30" s="1261" t="s">
        <v>5268</v>
      </c>
      <c r="B30" s="1262" t="str">
        <f>_xlfn.XLOOKUP(A30,Mar_Inputs_Calc!O:O,Mar_Inputs_Calc!C:C)</f>
        <v>Gen Shared Psychogeriatric Long Stay DVA (After 7/4/2000)</v>
      </c>
      <c r="C30" s="1262">
        <f>_xlfn.XLOOKUP(A30,Mar_Inputs_Calc!O:O,Mar_Inputs_Calc!E:E)</f>
        <v>90007172</v>
      </c>
      <c r="D30" s="1264">
        <f>Mar_Inputs_Calc!$G$3</f>
        <v>45005</v>
      </c>
      <c r="E30" s="1265">
        <f>_xlfn.XLOOKUP(A30,Mar_Inputs_Calc!O:O,Mar_Inputs_Calc!N:N)</f>
        <v>70.55</v>
      </c>
      <c r="F30" s="1264">
        <f>Mar_Inputs_Calc!$G$4</f>
        <v>45189</v>
      </c>
    </row>
    <row r="31" spans="1:6" x14ac:dyDescent="0.25">
      <c r="A31" s="1261" t="s">
        <v>5269</v>
      </c>
      <c r="B31" s="1262" t="str">
        <f>_xlfn.XLOOKUP(A31,Mar_Inputs_Calc!O:O,Mar_Inputs_Calc!C:C)</f>
        <v>Gen Public Mental Health Long Stay And Over 21 ETF- Public</v>
      </c>
      <c r="C31" s="1262">
        <f>_xlfn.XLOOKUP(A31,Mar_Inputs_Calc!O:O,Mar_Inputs_Calc!E:E)</f>
        <v>90006374</v>
      </c>
      <c r="D31" s="1264">
        <f>Mar_Inputs_Calc!$G$3</f>
        <v>45005</v>
      </c>
      <c r="E31" s="1265">
        <f>_xlfn.XLOOKUP(A31,Mar_Inputs_Calc!O:O,Mar_Inputs_Calc!N:N)</f>
        <v>53.75</v>
      </c>
      <c r="F31" s="1264">
        <f>Mar_Inputs_Calc!$G$4</f>
        <v>45189</v>
      </c>
    </row>
    <row r="32" spans="1:6" x14ac:dyDescent="0.25">
      <c r="A32" s="1261" t="s">
        <v>5273</v>
      </c>
      <c r="B32" s="1262" t="str">
        <f>_xlfn.XLOOKUP(A32,Mar_Inputs_Calc!O:O,Mar_Inputs_Calc!C:C)</f>
        <v>Gen Public Mental Health Long Stay - DVA</v>
      </c>
      <c r="C32" s="1262">
        <f>_xlfn.XLOOKUP(A32,Mar_Inputs_Calc!O:O,Mar_Inputs_Calc!E:E)</f>
        <v>90007174</v>
      </c>
      <c r="D32" s="1264">
        <f>Mar_Inputs_Calc!$G$3</f>
        <v>45005</v>
      </c>
      <c r="E32" s="1265">
        <f>_xlfn.XLOOKUP(A32,Mar_Inputs_Calc!O:O,Mar_Inputs_Calc!N:N)</f>
        <v>53.75</v>
      </c>
      <c r="F32" s="1264">
        <f>Mar_Inputs_Calc!$G$4</f>
        <v>45189</v>
      </c>
    </row>
    <row r="33" spans="1:6" x14ac:dyDescent="0.25">
      <c r="A33" s="1261" t="s">
        <v>5274</v>
      </c>
      <c r="B33" s="1262" t="str">
        <f>_xlfn.XLOOKUP(A33,Mar_Inputs_Calc!O:O,Mar_Inputs_Calc!C:C)</f>
        <v>Gen Public Mental Health Long Stay Partial And ETF - Partial</v>
      </c>
      <c r="C33" s="1262">
        <f>_xlfn.XLOOKUP(A33,Mar_Inputs_Calc!O:O,Mar_Inputs_Calc!E:E)</f>
        <v>90006375</v>
      </c>
      <c r="D33" s="1264">
        <f>Mar_Inputs_Calc!$G$3</f>
        <v>45005</v>
      </c>
      <c r="E33" s="1265">
        <f>_xlfn.XLOOKUP(A33,Mar_Inputs_Calc!O:O,Mar_Inputs_Calc!N:N)</f>
        <v>17.350000000000001</v>
      </c>
      <c r="F33" s="1264">
        <f>Mar_Inputs_Calc!$G$4</f>
        <v>45189</v>
      </c>
    </row>
    <row r="34" spans="1:6" x14ac:dyDescent="0.25">
      <c r="A34" s="1261" t="s">
        <v>5275</v>
      </c>
      <c r="B34" s="1262" t="str">
        <f>_xlfn.XLOOKUP(A34,Mar_Inputs_Calc!O:O,Mar_Inputs_Calc!C:C)</f>
        <v>Gen Public Mental Health Long Stay DVA - Partial</v>
      </c>
      <c r="C34" s="1262">
        <f>_xlfn.XLOOKUP(A34,Mar_Inputs_Calc!O:O,Mar_Inputs_Calc!E:E)</f>
        <v>90007175</v>
      </c>
      <c r="D34" s="1264">
        <f>Mar_Inputs_Calc!$G$3</f>
        <v>45005</v>
      </c>
      <c r="E34" s="1265">
        <f>_xlfn.XLOOKUP(A34,Mar_Inputs_Calc!O:O,Mar_Inputs_Calc!N:N)</f>
        <v>17.350000000000001</v>
      </c>
      <c r="F34" s="1264">
        <f>Mar_Inputs_Calc!$G$4</f>
        <v>45189</v>
      </c>
    </row>
    <row r="35" spans="1:6" x14ac:dyDescent="0.25">
      <c r="A35" s="1261" t="s">
        <v>5276</v>
      </c>
      <c r="B35" s="1262" t="str">
        <f>_xlfn.XLOOKUP(A35,Mar_Inputs_Calc!O:O,Mar_Inputs_Calc!C:C)</f>
        <v>Gen Shared Mental Health Long Stay And ETF Over 21 - Private/Shared</v>
      </c>
      <c r="C35" s="1262">
        <f>_xlfn.XLOOKUP(A35,Mar_Inputs_Calc!O:O,Mar_Inputs_Calc!E:E)</f>
        <v>90005588</v>
      </c>
      <c r="D35" s="1264">
        <f>Mar_Inputs_Calc!$G$3</f>
        <v>45005</v>
      </c>
      <c r="E35" s="1265">
        <f>_xlfn.XLOOKUP(A35,Mar_Inputs_Calc!O:O,Mar_Inputs_Calc!N:N)</f>
        <v>194.75</v>
      </c>
      <c r="F35" s="1264">
        <f>Mar_Inputs_Calc!$G$4</f>
        <v>45189</v>
      </c>
    </row>
    <row r="36" spans="1:6" x14ac:dyDescent="0.25">
      <c r="A36" s="1261" t="s">
        <v>5277</v>
      </c>
      <c r="B36" s="1262" t="str">
        <f>_xlfn.XLOOKUP(A36,Mar_Inputs_Calc!O:O,Mar_Inputs_Calc!C:C)</f>
        <v>Gen Shared Mental Health Long Stay DVA</v>
      </c>
      <c r="C36" s="1262">
        <f>_xlfn.XLOOKUP(A36,Mar_Inputs_Calc!O:O,Mar_Inputs_Calc!E:E)</f>
        <v>90007176</v>
      </c>
      <c r="D36" s="1264">
        <f>Mar_Inputs_Calc!$G$3</f>
        <v>45005</v>
      </c>
      <c r="E36" s="1265">
        <f>_xlfn.XLOOKUP(A36,Mar_Inputs_Calc!O:O,Mar_Inputs_Calc!N:N)</f>
        <v>53.75</v>
      </c>
      <c r="F36" s="1264">
        <f>Mar_Inputs_Calc!$G$4</f>
        <v>45189</v>
      </c>
    </row>
    <row r="37" spans="1:6" x14ac:dyDescent="0.25">
      <c r="A37" s="1261" t="s">
        <v>5255</v>
      </c>
      <c r="B37" s="1262" t="str">
        <f>_xlfn.XLOOKUP(A37,Mar_Inputs_Calc!O:O,Mar_Inputs_Calc!C:C)</f>
        <v>Gen Shared Mental Health Long Stay Partial &amp; ETF Private/Shared - Partial (e.g. $17.50 + $ Sept insurer contribution each year= $XXXX</v>
      </c>
      <c r="C37" s="1262">
        <f>_xlfn.XLOOKUP(A37,Mar_Inputs_Calc!O:O,Mar_Inputs_Calc!E:E)</f>
        <v>90006376</v>
      </c>
      <c r="D37" s="1264">
        <f>Mar_Inputs_Calc!$G$3</f>
        <v>45005</v>
      </c>
      <c r="E37" s="1265">
        <f>_xlfn.XLOOKUP(A37,Mar_Inputs_Calc!O:O,Mar_Inputs_Calc!N:N)</f>
        <v>158.35</v>
      </c>
      <c r="F37" s="1264">
        <f>Mar_Inputs_Calc!$G$4</f>
        <v>45189</v>
      </c>
    </row>
    <row r="38" spans="1:6" x14ac:dyDescent="0.25">
      <c r="A38" s="1261" t="s">
        <v>5278</v>
      </c>
      <c r="B38" s="1262" t="str">
        <f>_xlfn.XLOOKUP(A38,Mar_Inputs_Calc!O:O,Mar_Inputs_Calc!C:C)</f>
        <v>Gen Shared Mental Health Long Stay DVA - Partial</v>
      </c>
      <c r="C38" s="1262">
        <f>_xlfn.XLOOKUP(A38,Mar_Inputs_Calc!O:O,Mar_Inputs_Calc!E:E)</f>
        <v>90007177</v>
      </c>
      <c r="D38" s="1264">
        <f>Mar_Inputs_Calc!$G$3</f>
        <v>45005</v>
      </c>
      <c r="E38" s="1265">
        <f>_xlfn.XLOOKUP(A38,Mar_Inputs_Calc!O:O,Mar_Inputs_Calc!N:N)</f>
        <v>17.350000000000001</v>
      </c>
      <c r="F38" s="1264">
        <f>Mar_Inputs_Calc!$G$4</f>
        <v>45189</v>
      </c>
    </row>
    <row r="39" spans="1:6" x14ac:dyDescent="0.25">
      <c r="A39" s="1261" t="s">
        <v>5282</v>
      </c>
      <c r="B39" s="1262" t="str">
        <f>_xlfn.XLOOKUP(A39,Mar_Inputs_Calc!O:O,Mar_Inputs_Calc!C:C)</f>
        <v>AG public residential care bed - basic daily fee</v>
      </c>
      <c r="C39" s="1262">
        <f>_xlfn.XLOOKUP(A39,Mar_Inputs_Calc!O:O,Mar_Inputs_Calc!E:E)</f>
        <v>90007178</v>
      </c>
      <c r="D39" s="1264">
        <f>Mar_Inputs_Calc!$G$3</f>
        <v>45005</v>
      </c>
      <c r="E39" s="1265">
        <f>_xlfn.XLOOKUP(A39,Mar_Inputs_Calc!O:O,Mar_Inputs_Calc!N:N)</f>
        <v>58.98</v>
      </c>
      <c r="F39" s="1264">
        <f>Mar_Inputs_Calc!$G$4</f>
        <v>45189</v>
      </c>
    </row>
    <row r="40" spans="1:6" x14ac:dyDescent="0.25">
      <c r="A40" s="1261" t="s">
        <v>5285</v>
      </c>
      <c r="B40" s="1262" t="str">
        <f>_xlfn.XLOOKUP(A40,Mar_Inputs_Calc!O:O,Mar_Inputs_Calc!C:C)</f>
        <v>AG public residential care - respite bed</v>
      </c>
      <c r="C40" s="1262">
        <f>_xlfn.XLOOKUP(A40,Mar_Inputs_Calc!O:O,Mar_Inputs_Calc!E:E)</f>
        <v>90006378</v>
      </c>
      <c r="D40" s="1264">
        <f>Mar_Inputs_Calc!$G$3</f>
        <v>45005</v>
      </c>
      <c r="E40" s="1265">
        <f>_xlfn.XLOOKUP(A40,Mar_Inputs_Calc!O:O,Mar_Inputs_Calc!N:N)</f>
        <v>58.98</v>
      </c>
      <c r="F40" s="1264">
        <f>Mar_Inputs_Calc!$G$4</f>
        <v>45189</v>
      </c>
    </row>
    <row r="41" spans="1:6" x14ac:dyDescent="0.25">
      <c r="A41" s="1261" t="s">
        <v>5286</v>
      </c>
      <c r="B41" s="1262" t="str">
        <f>_xlfn.XLOOKUP(A41,Mar_Inputs_Calc!O:O,Mar_Inputs_Calc!C:C)</f>
        <v xml:space="preserve">AG public residential care - low care - pensioner </v>
      </c>
      <c r="C41" s="1262">
        <f>_xlfn.XLOOKUP(A41,Mar_Inputs_Calc!O:O,Mar_Inputs_Calc!E:E)</f>
        <v>90007181</v>
      </c>
      <c r="D41" s="1264">
        <f>Mar_Inputs_Calc!$G$3</f>
        <v>45005</v>
      </c>
      <c r="E41" s="1265">
        <f>_xlfn.XLOOKUP(A41,Mar_Inputs_Calc!O:O,Mar_Inputs_Calc!N:N)</f>
        <v>58.98</v>
      </c>
      <c r="F41" s="1264">
        <f>Mar_Inputs_Calc!$G$4</f>
        <v>45189</v>
      </c>
    </row>
    <row r="42" spans="1:6" x14ac:dyDescent="0.25">
      <c r="A42" s="1261" t="s">
        <v>5288</v>
      </c>
      <c r="B42" s="1262" t="str">
        <f>_xlfn.XLOOKUP(A42,Mar_Inputs_Calc!O:O,Mar_Inputs_Calc!C:C)</f>
        <v xml:space="preserve">Non AG public residential care bed - over 21 </v>
      </c>
      <c r="C42" s="1262">
        <f>_xlfn.XLOOKUP(A42,Mar_Inputs_Calc!O:O,Mar_Inputs_Calc!E:E)</f>
        <v>90007182</v>
      </c>
      <c r="D42" s="1264">
        <f>Mar_Inputs_Calc!$G$3</f>
        <v>45005</v>
      </c>
      <c r="E42" s="1265">
        <f>_xlfn.XLOOKUP(A42,Mar_Inputs_Calc!O:O,Mar_Inputs_Calc!N:N)</f>
        <v>70.55</v>
      </c>
      <c r="F42" s="1264">
        <f>Mar_Inputs_Calc!$G$4</f>
        <v>45189</v>
      </c>
    </row>
    <row r="43" spans="1:6" x14ac:dyDescent="0.25">
      <c r="A43" s="1261" t="s">
        <v>5291</v>
      </c>
      <c r="B43" s="1262" t="str">
        <f>_xlfn.XLOOKUP(A43,Mar_Inputs_Calc!O:O,Mar_Inputs_Calc!C:C)</f>
        <v xml:space="preserve">Non AG public residential care - respite bed </v>
      </c>
      <c r="C43" s="1262">
        <f>_xlfn.XLOOKUP(A43,Mar_Inputs_Calc!O:O,Mar_Inputs_Calc!E:E)</f>
        <v>90005676</v>
      </c>
      <c r="D43" s="1264">
        <f>Mar_Inputs_Calc!$G$3</f>
        <v>45005</v>
      </c>
      <c r="E43" s="1265">
        <f>_xlfn.XLOOKUP(A43,Mar_Inputs_Calc!O:O,Mar_Inputs_Calc!N:N)</f>
        <v>60.7</v>
      </c>
      <c r="F43" s="1264">
        <f>Mar_Inputs_Calc!$G$4</f>
        <v>45189</v>
      </c>
    </row>
    <row r="44" spans="1:6" x14ac:dyDescent="0.25">
      <c r="A44" s="1261" t="s">
        <v>5294</v>
      </c>
      <c r="B44" s="1262" t="str">
        <f>_xlfn.XLOOKUP(A44,Mar_Inputs_Calc!O:O,Mar_Inputs_Calc!C:C)</f>
        <v>Non-AG public residential care - low care</v>
      </c>
      <c r="C44" s="1262">
        <f>_xlfn.XLOOKUP(A44,Mar_Inputs_Calc!O:O,Mar_Inputs_Calc!E:E)</f>
        <v>90007185</v>
      </c>
      <c r="D44" s="1264">
        <f>Mar_Inputs_Calc!$G$3</f>
        <v>45005</v>
      </c>
      <c r="E44" s="1265">
        <f>_xlfn.XLOOKUP(A44,Mar_Inputs_Calc!O:O,Mar_Inputs_Calc!N:N)</f>
        <v>53.75</v>
      </c>
      <c r="F44" s="1264">
        <f>Mar_Inputs_Calc!$G$4</f>
        <v>45189</v>
      </c>
    </row>
    <row r="45" spans="1:6" x14ac:dyDescent="0.25">
      <c r="A45" s="1261" t="s">
        <v>5295</v>
      </c>
      <c r="B45" s="1262" t="str">
        <f>_xlfn.XLOOKUP(A45,Mar_Inputs_Calc!O:O,Mar_Inputs_Calc!C:C)</f>
        <v xml:space="preserve"> Residential Care</v>
      </c>
      <c r="C45" s="1262">
        <f>_xlfn.XLOOKUP(A45,Mar_Inputs_Calc!O:O,Mar_Inputs_Calc!E:E)</f>
        <v>90005978</v>
      </c>
      <c r="D45" s="1264">
        <f>Mar_Inputs_Calc!$G$3</f>
        <v>45005</v>
      </c>
      <c r="E45" s="1265">
        <f>_xlfn.XLOOKUP(A45,Mar_Inputs_Calc!O:O,Mar_Inputs_Calc!N:N)</f>
        <v>58.98</v>
      </c>
      <c r="F45" s="1264">
        <f>Mar_Inputs_Calc!$G$4</f>
        <v>45189</v>
      </c>
    </row>
    <row r="46" spans="1:6" x14ac:dyDescent="0.25">
      <c r="A46" s="1261" t="s">
        <v>5296</v>
      </c>
      <c r="B46" s="1262" t="str">
        <f>_xlfn.XLOOKUP(A46,Mar_Inputs_Calc!O:O,Mar_Inputs_Calc!C:C)</f>
        <v>Standard Resident Contribution - Includes respite residents</v>
      </c>
      <c r="C46" s="1262">
        <f>_xlfn.XLOOKUP(A46,Mar_Inputs_Calc!O:O,Mar_Inputs_Calc!E:E)</f>
        <v>90007186</v>
      </c>
      <c r="D46" s="1264">
        <f>Mar_Inputs_Calc!$G$3</f>
        <v>45005</v>
      </c>
      <c r="E46" s="1265">
        <f>_xlfn.XLOOKUP(A46,Mar_Inputs_Calc!O:O,Mar_Inputs_Calc!N:N)</f>
        <v>56.87</v>
      </c>
      <c r="F46" s="1264">
        <f>Mar_Inputs_Calc!$G$4</f>
        <v>45189</v>
      </c>
    </row>
    <row r="47" spans="1:6" x14ac:dyDescent="0.25">
      <c r="A47" s="1261" t="s">
        <v>5297</v>
      </c>
      <c r="B47" s="1262" t="str">
        <f>_xlfn.XLOOKUP(A47,Mar_Inputs_Calc!O:O,Mar_Inputs_Calc!C:C)</f>
        <v>Protected Resident Contribution</v>
      </c>
      <c r="C47" s="1262">
        <f>_xlfn.XLOOKUP(A47,Mar_Inputs_Calc!O:O,Mar_Inputs_Calc!E:E)</f>
        <v>90006381</v>
      </c>
      <c r="D47" s="1264">
        <f>Mar_Inputs_Calc!$G$3</f>
        <v>45005</v>
      </c>
      <c r="E47" s="1265">
        <f>_xlfn.XLOOKUP(A47,Mar_Inputs_Calc!O:O,Mar_Inputs_Calc!N:N)</f>
        <v>51.85</v>
      </c>
      <c r="F47" s="1264">
        <f>Mar_Inputs_Calc!$G$4</f>
        <v>45189</v>
      </c>
    </row>
    <row r="48" spans="1:6" x14ac:dyDescent="0.25">
      <c r="A48" s="1261" t="s">
        <v>5298</v>
      </c>
      <c r="B48" s="1262" t="str">
        <f>_xlfn.XLOOKUP(A48,Mar_Inputs_Calc!O:O,Mar_Inputs_Calc!C:C)</f>
        <v>Phased Resident Contribution</v>
      </c>
      <c r="C48" s="1262">
        <f>_xlfn.XLOOKUP(A48,Mar_Inputs_Calc!O:O,Mar_Inputs_Calc!E:E)</f>
        <v>90007187</v>
      </c>
      <c r="D48" s="1264">
        <f>Mar_Inputs_Calc!$G$3</f>
        <v>45005</v>
      </c>
      <c r="E48" s="1265">
        <f>_xlfn.XLOOKUP(A48,Mar_Inputs_Calc!O:O,Mar_Inputs_Calc!N:N)</f>
        <v>56.87</v>
      </c>
      <c r="F48" s="1264">
        <f>Mar_Inputs_Calc!$G$4</f>
        <v>45189</v>
      </c>
    </row>
    <row r="49" spans="1:6" x14ac:dyDescent="0.25">
      <c r="A49" s="1261" t="s">
        <v>5299</v>
      </c>
      <c r="B49" s="1262" t="str">
        <f>_xlfn.XLOOKUP(A49,Mar_Inputs_Calc!O:O,Mar_Inputs_Calc!C:C)</f>
        <v>Non-Standard Resident Contribution</v>
      </c>
      <c r="C49" s="1262">
        <f>_xlfn.XLOOKUP(A49,Mar_Inputs_Calc!O:O,Mar_Inputs_Calc!E:E)</f>
        <v>90005777</v>
      </c>
      <c r="D49" s="1264">
        <f>Mar_Inputs_Calc!$G$3</f>
        <v>45005</v>
      </c>
      <c r="E49" s="1265">
        <f>_xlfn.XLOOKUP(A49,Mar_Inputs_Calc!O:O,Mar_Inputs_Calc!N:N)</f>
        <v>64.56</v>
      </c>
      <c r="F49" s="1264">
        <f>Mar_Inputs_Calc!$G$4</f>
        <v>45189</v>
      </c>
    </row>
    <row r="50" spans="1:6" x14ac:dyDescent="0.25">
      <c r="A50" s="1261" t="s">
        <v>5300</v>
      </c>
      <c r="B50" s="1262" t="str">
        <f>_xlfn.XLOOKUP(A50,Mar_Inputs_Calc!O:O,Mar_Inputs_Calc!C:C)</f>
        <v>Standard Resident Contribution - Includes respite residents</v>
      </c>
      <c r="C50" s="1262">
        <f>_xlfn.XLOOKUP(A50,Mar_Inputs_Calc!O:O,Mar_Inputs_Calc!E:E)</f>
        <v>90007188</v>
      </c>
      <c r="D50" s="1264">
        <f>Mar_Inputs_Calc!$G$3</f>
        <v>45005</v>
      </c>
      <c r="E50" s="1265">
        <f>_xlfn.XLOOKUP(A50,Mar_Inputs_Calc!O:O,Mar_Inputs_Calc!N:N)</f>
        <v>56.21</v>
      </c>
      <c r="F50" s="1264">
        <f>Mar_Inputs_Calc!$G$4</f>
        <v>45189</v>
      </c>
    </row>
    <row r="51" spans="1:6" x14ac:dyDescent="0.25">
      <c r="A51" s="1261" t="s">
        <v>5301</v>
      </c>
      <c r="B51" s="1262" t="str">
        <f>_xlfn.XLOOKUP(A51,Mar_Inputs_Calc!O:O,Mar_Inputs_Calc!C:C)</f>
        <v>Protected Resident Contribution</v>
      </c>
      <c r="C51" s="1262">
        <f>_xlfn.XLOOKUP(A51,Mar_Inputs_Calc!O:O,Mar_Inputs_Calc!E:E)</f>
        <v>90006382</v>
      </c>
      <c r="D51" s="1264">
        <f>Mar_Inputs_Calc!$G$3</f>
        <v>45005</v>
      </c>
      <c r="E51" s="1265">
        <f>_xlfn.XLOOKUP(A51,Mar_Inputs_Calc!O:O,Mar_Inputs_Calc!N:N)</f>
        <v>51.19</v>
      </c>
      <c r="F51" s="1264">
        <f>Mar_Inputs_Calc!$G$4</f>
        <v>45189</v>
      </c>
    </row>
    <row r="52" spans="1:6" x14ac:dyDescent="0.25">
      <c r="A52" s="1261" t="s">
        <v>5302</v>
      </c>
      <c r="B52" s="1262" t="str">
        <f>_xlfn.XLOOKUP(A52,Mar_Inputs_Calc!O:O,Mar_Inputs_Calc!C:C)</f>
        <v>Phased Resident Contribution</v>
      </c>
      <c r="C52" s="1262">
        <f>_xlfn.XLOOKUP(A52,Mar_Inputs_Calc!O:O,Mar_Inputs_Calc!E:E)</f>
        <v>90007189</v>
      </c>
      <c r="D52" s="1264">
        <f>Mar_Inputs_Calc!$G$3</f>
        <v>45005</v>
      </c>
      <c r="E52" s="1265">
        <f>_xlfn.XLOOKUP(A52,Mar_Inputs_Calc!O:O,Mar_Inputs_Calc!N:N)</f>
        <v>56.21</v>
      </c>
      <c r="F52" s="1264">
        <f>Mar_Inputs_Calc!$G$4</f>
        <v>45189</v>
      </c>
    </row>
    <row r="53" spans="1:6" x14ac:dyDescent="0.25">
      <c r="A53" s="1261" t="s">
        <v>5303</v>
      </c>
      <c r="B53" s="1262" t="str">
        <f>_xlfn.XLOOKUP(A53,Mar_Inputs_Calc!O:O,Mar_Inputs_Calc!C:C)</f>
        <v>Non-Standard Resident Contribution</v>
      </c>
      <c r="C53" s="1262">
        <f>_xlfn.XLOOKUP(A53,Mar_Inputs_Calc!O:O,Mar_Inputs_Calc!E:E)</f>
        <v>90005979</v>
      </c>
      <c r="D53" s="1264">
        <f>Mar_Inputs_Calc!$G$3</f>
        <v>45005</v>
      </c>
      <c r="E53" s="1265">
        <f>_xlfn.XLOOKUP(A53,Mar_Inputs_Calc!O:O,Mar_Inputs_Calc!N:N)</f>
        <v>63.9</v>
      </c>
      <c r="F53" s="1264">
        <f>Mar_Inputs_Calc!$G$4</f>
        <v>45189</v>
      </c>
    </row>
    <row r="54" spans="1:6" x14ac:dyDescent="0.25">
      <c r="A54" s="1261" t="s">
        <v>5304</v>
      </c>
      <c r="B54" s="1262" t="str">
        <f>_xlfn.XLOOKUP(A54,Mar_Inputs_Calc!O:O,Mar_Inputs_Calc!C:C)</f>
        <v>AG CACP daily recipient contribution (17.5% of pension excluding GST supplement)</v>
      </c>
      <c r="C54" s="1262">
        <f>_xlfn.XLOOKUP(A54,Mar_Inputs_Calc!O:O,Mar_Inputs_Calc!E:E)</f>
        <v>90007190</v>
      </c>
      <c r="D54" s="1264">
        <f>Mar_Inputs_Calc!$G$3</f>
        <v>45005</v>
      </c>
      <c r="E54" s="1265">
        <f>_xlfn.XLOOKUP(A54,Mar_Inputs_Calc!O:O,Mar_Inputs_Calc!N:N)</f>
        <v>12.14</v>
      </c>
      <c r="F54" s="1264">
        <f>Mar_Inputs_Calc!$G$4</f>
        <v>45189</v>
      </c>
    </row>
    <row r="55" spans="1:6" x14ac:dyDescent="0.25">
      <c r="A55" s="1261" t="s">
        <v>5306</v>
      </c>
      <c r="B55" s="1262" t="str">
        <f>_xlfn.XLOOKUP(A55,Mar_Inputs_Calc!O:O,Mar_Inputs_Calc!C:C)</f>
        <v>Domestic Assistance - Low Fee - per hour</v>
      </c>
      <c r="C55" s="1262">
        <f>_xlfn.XLOOKUP(A55,Mar_Inputs_Calc!O:O,Mar_Inputs_Calc!E:E)</f>
        <v>90006383</v>
      </c>
      <c r="D55" s="1264">
        <f>Mar_Inputs_Calc!$G$3</f>
        <v>45005</v>
      </c>
      <c r="E55" s="1265">
        <f>_xlfn.XLOOKUP(A55,Mar_Inputs_Calc!O:O,Mar_Inputs_Calc!N:N)</f>
        <v>9</v>
      </c>
      <c r="F55" s="1264">
        <f>Mar_Inputs_Calc!$G$4</f>
        <v>45189</v>
      </c>
    </row>
    <row r="56" spans="1:6" x14ac:dyDescent="0.25">
      <c r="A56" s="1261" t="s">
        <v>5307</v>
      </c>
      <c r="B56" s="1262" t="str">
        <f>_xlfn.XLOOKUP(A56,Mar_Inputs_Calc!O:O,Mar_Inputs_Calc!C:C)</f>
        <v>Domestic Assistance - Medium Fee - per hour</v>
      </c>
      <c r="C56" s="1262">
        <f>_xlfn.XLOOKUP(A56,Mar_Inputs_Calc!O:O,Mar_Inputs_Calc!E:E)</f>
        <v>90007191</v>
      </c>
      <c r="D56" s="1264">
        <f>Mar_Inputs_Calc!$G$3</f>
        <v>45005</v>
      </c>
      <c r="E56" s="1265">
        <f>_xlfn.XLOOKUP(A56,Mar_Inputs_Calc!O:O,Mar_Inputs_Calc!N:N)</f>
        <v>18</v>
      </c>
      <c r="F56" s="1264">
        <f>Mar_Inputs_Calc!$G$4</f>
        <v>45189</v>
      </c>
    </row>
    <row r="57" spans="1:6" x14ac:dyDescent="0.25">
      <c r="A57" s="1261" t="s">
        <v>5308</v>
      </c>
      <c r="B57" s="1262" t="str">
        <f>_xlfn.XLOOKUP(A57,Mar_Inputs_Calc!O:O,Mar_Inputs_Calc!C:C)</f>
        <v>Domestic Assistance - High Fee - per hour</v>
      </c>
      <c r="C57" s="1262">
        <f>_xlfn.XLOOKUP(A57,Mar_Inputs_Calc!O:O,Mar_Inputs_Calc!E:E)</f>
        <v>90005626</v>
      </c>
      <c r="D57" s="1264">
        <f>Mar_Inputs_Calc!$G$3</f>
        <v>45005</v>
      </c>
      <c r="E57" s="1265">
        <f>_xlfn.XLOOKUP(A57,Mar_Inputs_Calc!O:O,Mar_Inputs_Calc!N:N)</f>
        <v>39</v>
      </c>
      <c r="F57" s="1264">
        <f>Mar_Inputs_Calc!$G$4</f>
        <v>45189</v>
      </c>
    </row>
    <row r="58" spans="1:6" x14ac:dyDescent="0.25">
      <c r="A58" s="1261" t="s">
        <v>5309</v>
      </c>
      <c r="B58" s="1262" t="str">
        <f>_xlfn.XLOOKUP(A58,Mar_Inputs_Calc!O:O,Mar_Inputs_Calc!C:C)</f>
        <v>Personal Care - Low Fee - per hour</v>
      </c>
      <c r="C58" s="1262">
        <f>_xlfn.XLOOKUP(A58,Mar_Inputs_Calc!O:O,Mar_Inputs_Calc!E:E)</f>
        <v>90007192</v>
      </c>
      <c r="D58" s="1264">
        <f>Mar_Inputs_Calc!$G$3</f>
        <v>45005</v>
      </c>
      <c r="E58" s="1265">
        <f>_xlfn.XLOOKUP(A58,Mar_Inputs_Calc!O:O,Mar_Inputs_Calc!N:N)</f>
        <v>9</v>
      </c>
      <c r="F58" s="1264">
        <f>Mar_Inputs_Calc!$G$4</f>
        <v>45189</v>
      </c>
    </row>
    <row r="59" spans="1:6" x14ac:dyDescent="0.25">
      <c r="A59" s="1261" t="s">
        <v>5310</v>
      </c>
      <c r="B59" s="1262" t="str">
        <f>_xlfn.XLOOKUP(A59,Mar_Inputs_Calc!O:O,Mar_Inputs_Calc!C:C)</f>
        <v>Personal Care - Medium Fee - per hour</v>
      </c>
      <c r="C59" s="1262">
        <f>_xlfn.XLOOKUP(A59,Mar_Inputs_Calc!O:O,Mar_Inputs_Calc!E:E)</f>
        <v>90006384</v>
      </c>
      <c r="D59" s="1264">
        <f>Mar_Inputs_Calc!$G$3</f>
        <v>45005</v>
      </c>
      <c r="E59" s="1265">
        <f>_xlfn.XLOOKUP(A59,Mar_Inputs_Calc!O:O,Mar_Inputs_Calc!N:N)</f>
        <v>11</v>
      </c>
      <c r="F59" s="1264">
        <f>Mar_Inputs_Calc!$G$4</f>
        <v>45189</v>
      </c>
    </row>
    <row r="60" spans="1:6" x14ac:dyDescent="0.25">
      <c r="A60" s="1261" t="s">
        <v>5311</v>
      </c>
      <c r="B60" s="1262" t="str">
        <f>_xlfn.XLOOKUP(A60,Mar_Inputs_Calc!O:O,Mar_Inputs_Calc!C:C)</f>
        <v>Personal Care - High Fee - per hour</v>
      </c>
      <c r="C60" s="1262">
        <f>_xlfn.XLOOKUP(A60,Mar_Inputs_Calc!O:O,Mar_Inputs_Calc!E:E)</f>
        <v>90007193</v>
      </c>
      <c r="D60" s="1264">
        <f>Mar_Inputs_Calc!$G$3</f>
        <v>45005</v>
      </c>
      <c r="E60" s="1265">
        <f>_xlfn.XLOOKUP(A60,Mar_Inputs_Calc!O:O,Mar_Inputs_Calc!N:N)</f>
        <v>45</v>
      </c>
      <c r="F60" s="1264">
        <f>Mar_Inputs_Calc!$G$4</f>
        <v>45189</v>
      </c>
    </row>
    <row r="61" spans="1:6" x14ac:dyDescent="0.25">
      <c r="A61" s="1261" t="s">
        <v>5312</v>
      </c>
      <c r="B61" s="1262" t="str">
        <f>_xlfn.XLOOKUP(A61,Mar_Inputs_Calc!O:O,Mar_Inputs_Calc!C:C)</f>
        <v>Social Support - Low Fee - per hour</v>
      </c>
      <c r="C61" s="1262">
        <f>_xlfn.XLOOKUP(A61,Mar_Inputs_Calc!O:O,Mar_Inputs_Calc!E:E)</f>
        <v>90005780</v>
      </c>
      <c r="D61" s="1264">
        <f>Mar_Inputs_Calc!$G$3</f>
        <v>45005</v>
      </c>
      <c r="E61" s="1265">
        <f>_xlfn.XLOOKUP(A61,Mar_Inputs_Calc!O:O,Mar_Inputs_Calc!N:N)</f>
        <v>9</v>
      </c>
      <c r="F61" s="1264">
        <f>Mar_Inputs_Calc!$G$4</f>
        <v>45189</v>
      </c>
    </row>
    <row r="62" spans="1:6" x14ac:dyDescent="0.25">
      <c r="A62" s="1261" t="s">
        <v>5313</v>
      </c>
      <c r="B62" s="1262" t="str">
        <f>_xlfn.XLOOKUP(A62,Mar_Inputs_Calc!O:O,Mar_Inputs_Calc!C:C)</f>
        <v>Social Support - Medium Fee - per hour</v>
      </c>
      <c r="C62" s="1262">
        <f>_xlfn.XLOOKUP(A62,Mar_Inputs_Calc!O:O,Mar_Inputs_Calc!E:E)</f>
        <v>90007194</v>
      </c>
      <c r="D62" s="1264">
        <f>Mar_Inputs_Calc!$G$3</f>
        <v>45005</v>
      </c>
      <c r="E62" s="1265">
        <f>_xlfn.XLOOKUP(A62,Mar_Inputs_Calc!O:O,Mar_Inputs_Calc!N:N)</f>
        <v>18</v>
      </c>
      <c r="F62" s="1264">
        <f>Mar_Inputs_Calc!$G$4</f>
        <v>45189</v>
      </c>
    </row>
    <row r="63" spans="1:6" x14ac:dyDescent="0.25">
      <c r="A63" s="1261" t="s">
        <v>5314</v>
      </c>
      <c r="B63" s="1262" t="str">
        <f>_xlfn.XLOOKUP(A63,Mar_Inputs_Calc!O:O,Mar_Inputs_Calc!C:C)</f>
        <v>Social Support - High Fee - per hour</v>
      </c>
      <c r="C63" s="1262">
        <f>_xlfn.XLOOKUP(A63,Mar_Inputs_Calc!O:O,Mar_Inputs_Calc!E:E)</f>
        <v>90006385</v>
      </c>
      <c r="D63" s="1264">
        <f>Mar_Inputs_Calc!$G$3</f>
        <v>45005</v>
      </c>
      <c r="E63" s="1265">
        <f>_xlfn.XLOOKUP(A63,Mar_Inputs_Calc!O:O,Mar_Inputs_Calc!N:N)</f>
        <v>39</v>
      </c>
      <c r="F63" s="1264">
        <f>Mar_Inputs_Calc!$G$4</f>
        <v>45189</v>
      </c>
    </row>
    <row r="64" spans="1:6" x14ac:dyDescent="0.25">
      <c r="A64" s="1261" t="s">
        <v>5315</v>
      </c>
      <c r="B64" s="1262" t="str">
        <f>_xlfn.XLOOKUP(A64,Mar_Inputs_Calc!O:O,Mar_Inputs_Calc!C:C)</f>
        <v>Nursing Care - Low Fee - per hour</v>
      </c>
      <c r="C64" s="1262">
        <f>_xlfn.XLOOKUP(A64,Mar_Inputs_Calc!O:O,Mar_Inputs_Calc!E:E)</f>
        <v>90007195</v>
      </c>
      <c r="D64" s="1264">
        <f>Mar_Inputs_Calc!$G$3</f>
        <v>45005</v>
      </c>
      <c r="E64" s="1265">
        <f>_xlfn.XLOOKUP(A64,Mar_Inputs_Calc!O:O,Mar_Inputs_Calc!N:N)</f>
        <v>9</v>
      </c>
      <c r="F64" s="1264">
        <f>Mar_Inputs_Calc!$G$4</f>
        <v>45189</v>
      </c>
    </row>
    <row r="65" spans="1:6" x14ac:dyDescent="0.25">
      <c r="A65" s="1261" t="s">
        <v>5316</v>
      </c>
      <c r="B65" s="1262" t="str">
        <f>_xlfn.XLOOKUP(A65,Mar_Inputs_Calc!O:O,Mar_Inputs_Calc!C:C)</f>
        <v>Nursing Care - Medium Fee - per hour</v>
      </c>
      <c r="C65" s="1262">
        <f>_xlfn.XLOOKUP(A65,Mar_Inputs_Calc!O:O,Mar_Inputs_Calc!E:E)</f>
        <v>90005778</v>
      </c>
      <c r="D65" s="1264">
        <f>Mar_Inputs_Calc!$G$3</f>
        <v>45005</v>
      </c>
      <c r="E65" s="1265">
        <f>_xlfn.XLOOKUP(A65,Mar_Inputs_Calc!O:O,Mar_Inputs_Calc!N:N)</f>
        <v>39</v>
      </c>
      <c r="F65" s="1264">
        <f>Mar_Inputs_Calc!$G$4</f>
        <v>45189</v>
      </c>
    </row>
    <row r="66" spans="1:6" x14ac:dyDescent="0.25">
      <c r="A66" s="1261" t="s">
        <v>5317</v>
      </c>
      <c r="B66" s="1262" t="str">
        <f>_xlfn.XLOOKUP(A66,Mar_Inputs_Calc!O:O,Mar_Inputs_Calc!C:C)</f>
        <v>Nursing Care - High Fee - per hour</v>
      </c>
      <c r="C66" s="1262">
        <f>_xlfn.XLOOKUP(A66,Mar_Inputs_Calc!O:O,Mar_Inputs_Calc!E:E)</f>
        <v>90007214</v>
      </c>
      <c r="D66" s="1264">
        <f>Mar_Inputs_Calc!$G$3</f>
        <v>45005</v>
      </c>
      <c r="E66" s="1265">
        <f>_xlfn.XLOOKUP(A66,Mar_Inputs_Calc!O:O,Mar_Inputs_Calc!N:N)</f>
        <v>109</v>
      </c>
      <c r="F66" s="1264">
        <f>Mar_Inputs_Calc!$G$4</f>
        <v>45189</v>
      </c>
    </row>
    <row r="67" spans="1:6" x14ac:dyDescent="0.25">
      <c r="A67" s="1261" t="s">
        <v>5318</v>
      </c>
      <c r="B67" s="1262" t="str">
        <f>_xlfn.XLOOKUP(A67,Mar_Inputs_Calc!O:O,Mar_Inputs_Calc!C:C)</f>
        <v>Allied Health Services - Low Fee - per occasion</v>
      </c>
      <c r="C67" s="1262">
        <f>_xlfn.XLOOKUP(A67,Mar_Inputs_Calc!O:O,Mar_Inputs_Calc!E:E)</f>
        <v>90006386</v>
      </c>
      <c r="D67" s="1264">
        <f>Mar_Inputs_Calc!$G$3</f>
        <v>45005</v>
      </c>
      <c r="E67" s="1265">
        <f>_xlfn.XLOOKUP(A67,Mar_Inputs_Calc!O:O,Mar_Inputs_Calc!N:N)</f>
        <v>9</v>
      </c>
      <c r="F67" s="1264">
        <f>Mar_Inputs_Calc!$G$4</f>
        <v>45189</v>
      </c>
    </row>
    <row r="68" spans="1:6" x14ac:dyDescent="0.25">
      <c r="A68" s="1261" t="s">
        <v>5319</v>
      </c>
      <c r="B68" s="1262" t="str">
        <f>_xlfn.XLOOKUP(A68,Mar_Inputs_Calc!O:O,Mar_Inputs_Calc!C:C)</f>
        <v>Allied Health Services - Medium Fee - per occasion</v>
      </c>
      <c r="C68" s="1262">
        <f>_xlfn.XLOOKUP(A68,Mar_Inputs_Calc!O:O,Mar_Inputs_Calc!E:E)</f>
        <v>90007197</v>
      </c>
      <c r="D68" s="1264">
        <f>Mar_Inputs_Calc!$G$3</f>
        <v>45005</v>
      </c>
      <c r="E68" s="1265">
        <f>_xlfn.XLOOKUP(A68,Mar_Inputs_Calc!O:O,Mar_Inputs_Calc!N:N)</f>
        <v>18</v>
      </c>
      <c r="F68" s="1264">
        <f>Mar_Inputs_Calc!$G$4</f>
        <v>45189</v>
      </c>
    </row>
    <row r="69" spans="1:6" x14ac:dyDescent="0.25">
      <c r="A69" s="1261" t="s">
        <v>5320</v>
      </c>
      <c r="B69" s="1262" t="str">
        <f>_xlfn.XLOOKUP(A69,Mar_Inputs_Calc!O:O,Mar_Inputs_Calc!C:C)</f>
        <v>Allied Health Services - High Fee - per occasion</v>
      </c>
      <c r="C69" s="1262">
        <f>_xlfn.XLOOKUP(A69,Mar_Inputs_Calc!O:O,Mar_Inputs_Calc!E:E)</f>
        <v>90005981</v>
      </c>
      <c r="D69" s="1264">
        <f>Mar_Inputs_Calc!$G$3</f>
        <v>45005</v>
      </c>
      <c r="E69" s="1265">
        <f>_xlfn.XLOOKUP(A69,Mar_Inputs_Calc!O:O,Mar_Inputs_Calc!N:N)</f>
        <v>119</v>
      </c>
      <c r="F69" s="1264">
        <f>Mar_Inputs_Calc!$G$4</f>
        <v>45189</v>
      </c>
    </row>
    <row r="70" spans="1:6" x14ac:dyDescent="0.25">
      <c r="A70" s="1261" t="s">
        <v>5321</v>
      </c>
      <c r="B70" s="1262" t="str">
        <f>_xlfn.XLOOKUP(A70,Mar_Inputs_Calc!O:O,Mar_Inputs_Calc!C:C)</f>
        <v>Delivered Meals - Low Fee - per meal</v>
      </c>
      <c r="C70" s="1262">
        <f>_xlfn.XLOOKUP(A70,Mar_Inputs_Calc!O:O,Mar_Inputs_Calc!E:E)</f>
        <v>90007198</v>
      </c>
      <c r="D70" s="1264">
        <f>Mar_Inputs_Calc!$G$3</f>
        <v>45005</v>
      </c>
      <c r="E70" s="1265">
        <f>_xlfn.XLOOKUP(A70,Mar_Inputs_Calc!O:O,Mar_Inputs_Calc!N:N)</f>
        <v>9</v>
      </c>
      <c r="F70" s="1264">
        <f>Mar_Inputs_Calc!$G$4</f>
        <v>45189</v>
      </c>
    </row>
    <row r="71" spans="1:6" x14ac:dyDescent="0.25">
      <c r="A71" s="1261" t="s">
        <v>5322</v>
      </c>
      <c r="B71" s="1262" t="str">
        <f>_xlfn.XLOOKUP(A71,Mar_Inputs_Calc!O:O,Mar_Inputs_Calc!C:C)</f>
        <v>Delivered Meals - Medium Fee - per meal</v>
      </c>
      <c r="C71" s="1262">
        <f>_xlfn.XLOOKUP(A71,Mar_Inputs_Calc!O:O,Mar_Inputs_Calc!E:E)</f>
        <v>90006387</v>
      </c>
      <c r="D71" s="1264">
        <f>Mar_Inputs_Calc!$G$3</f>
        <v>45005</v>
      </c>
      <c r="E71" s="1265">
        <f>_xlfn.XLOOKUP(A71,Mar_Inputs_Calc!O:O,Mar_Inputs_Calc!N:N)</f>
        <v>11</v>
      </c>
      <c r="F71" s="1264">
        <f>Mar_Inputs_Calc!$G$4</f>
        <v>45189</v>
      </c>
    </row>
    <row r="72" spans="1:6" x14ac:dyDescent="0.25">
      <c r="A72" s="1261" t="s">
        <v>5324</v>
      </c>
      <c r="B72" s="1262" t="str">
        <f>_xlfn.XLOOKUP(A72,Mar_Inputs_Calc!O:O,Mar_Inputs_Calc!C:C)</f>
        <v>Assistance with Food Preparation - Low Fee - per hour</v>
      </c>
      <c r="C72" s="1262">
        <f>_xlfn.XLOOKUP(A72,Mar_Inputs_Calc!O:O,Mar_Inputs_Calc!E:E)</f>
        <v>90005986</v>
      </c>
      <c r="D72" s="1264">
        <f>Mar_Inputs_Calc!$G$3</f>
        <v>45005</v>
      </c>
      <c r="E72" s="1265">
        <f>_xlfn.XLOOKUP(A72,Mar_Inputs_Calc!O:O,Mar_Inputs_Calc!N:N)</f>
        <v>9</v>
      </c>
      <c r="F72" s="1264">
        <f>Mar_Inputs_Calc!$G$4</f>
        <v>45189</v>
      </c>
    </row>
    <row r="73" spans="1:6" x14ac:dyDescent="0.25">
      <c r="A73" s="1261" t="s">
        <v>5325</v>
      </c>
      <c r="B73" s="1262" t="str">
        <f>_xlfn.XLOOKUP(A73,Mar_Inputs_Calc!O:O,Mar_Inputs_Calc!C:C)</f>
        <v>Assistance with Food Preparation - Medium Fee - per hour</v>
      </c>
      <c r="C73" s="1262">
        <f>_xlfn.XLOOKUP(A73,Mar_Inputs_Calc!O:O,Mar_Inputs_Calc!E:E)</f>
        <v>90007218</v>
      </c>
      <c r="D73" s="1264">
        <f>Mar_Inputs_Calc!$G$3</f>
        <v>45005</v>
      </c>
      <c r="E73" s="1265">
        <f>_xlfn.XLOOKUP(A73,Mar_Inputs_Calc!O:O,Mar_Inputs_Calc!N:N)</f>
        <v>18</v>
      </c>
      <c r="F73" s="1264">
        <f>Mar_Inputs_Calc!$G$4</f>
        <v>45189</v>
      </c>
    </row>
    <row r="74" spans="1:6" x14ac:dyDescent="0.25">
      <c r="A74" s="1261" t="s">
        <v>5326</v>
      </c>
      <c r="B74" s="1262" t="str">
        <f>_xlfn.XLOOKUP(A74,Mar_Inputs_Calc!O:O,Mar_Inputs_Calc!C:C)</f>
        <v>Assistance with Food Preparation - High Fee - per hour</v>
      </c>
      <c r="C74" s="1262">
        <f>_xlfn.XLOOKUP(A74,Mar_Inputs_Calc!O:O,Mar_Inputs_Calc!E:E)</f>
        <v>90006397</v>
      </c>
      <c r="D74" s="1264">
        <f>Mar_Inputs_Calc!$G$3</f>
        <v>45005</v>
      </c>
      <c r="E74" s="1265">
        <f>_xlfn.XLOOKUP(A74,Mar_Inputs_Calc!O:O,Mar_Inputs_Calc!N:N)</f>
        <v>39</v>
      </c>
      <c r="F74" s="1264">
        <f>Mar_Inputs_Calc!$G$4</f>
        <v>45189</v>
      </c>
    </row>
    <row r="75" spans="1:6" x14ac:dyDescent="0.25">
      <c r="A75" s="1261" t="s">
        <v>5327</v>
      </c>
      <c r="B75" s="1262" t="str">
        <f>_xlfn.XLOOKUP(A75,Mar_Inputs_Calc!O:O,Mar_Inputs_Calc!C:C)</f>
        <v>Respite - Low Fee - per hour</v>
      </c>
      <c r="C75" s="1262">
        <f>_xlfn.XLOOKUP(A75,Mar_Inputs_Calc!O:O,Mar_Inputs_Calc!E:E)</f>
        <v>90007201</v>
      </c>
      <c r="D75" s="1264">
        <f>Mar_Inputs_Calc!$G$3</f>
        <v>45005</v>
      </c>
      <c r="E75" s="1265">
        <f>_xlfn.XLOOKUP(A75,Mar_Inputs_Calc!O:O,Mar_Inputs_Calc!N:N)</f>
        <v>9</v>
      </c>
      <c r="F75" s="1264">
        <f>Mar_Inputs_Calc!$G$4</f>
        <v>45189</v>
      </c>
    </row>
    <row r="76" spans="1:6" x14ac:dyDescent="0.25">
      <c r="A76" s="1261" t="s">
        <v>5328</v>
      </c>
      <c r="B76" s="1262" t="str">
        <f>_xlfn.XLOOKUP(A76,Mar_Inputs_Calc!O:O,Mar_Inputs_Calc!C:C)</f>
        <v>Respite - Medium Fee - per hour</v>
      </c>
      <c r="C76" s="1262">
        <f>_xlfn.XLOOKUP(A76,Mar_Inputs_Calc!O:O,Mar_Inputs_Calc!E:E)</f>
        <v>90005781</v>
      </c>
      <c r="D76" s="1264">
        <f>Mar_Inputs_Calc!$G$3</f>
        <v>45005</v>
      </c>
      <c r="E76" s="1265">
        <f>_xlfn.XLOOKUP(A76,Mar_Inputs_Calc!O:O,Mar_Inputs_Calc!N:N)</f>
        <v>13</v>
      </c>
      <c r="F76" s="1264">
        <f>Mar_Inputs_Calc!$G$4</f>
        <v>45189</v>
      </c>
    </row>
    <row r="77" spans="1:6" x14ac:dyDescent="0.25">
      <c r="A77" s="1261" t="s">
        <v>5329</v>
      </c>
      <c r="B77" s="1262" t="str">
        <f>_xlfn.XLOOKUP(A77,Mar_Inputs_Calc!O:O,Mar_Inputs_Calc!C:C)</f>
        <v>Respite - High Fee - per hour</v>
      </c>
      <c r="C77" s="1262">
        <f>_xlfn.XLOOKUP(A77,Mar_Inputs_Calc!O:O,Mar_Inputs_Calc!E:E)</f>
        <v>90007202</v>
      </c>
      <c r="D77" s="1264">
        <f>Mar_Inputs_Calc!$G$3</f>
        <v>45005</v>
      </c>
      <c r="E77" s="1265">
        <f>_xlfn.XLOOKUP(A77,Mar_Inputs_Calc!O:O,Mar_Inputs_Calc!N:N)</f>
        <v>40</v>
      </c>
      <c r="F77" s="1264">
        <f>Mar_Inputs_Calc!$G$4</f>
        <v>45189</v>
      </c>
    </row>
    <row r="78" spans="1:6" x14ac:dyDescent="0.25">
      <c r="A78" s="1261" t="s">
        <v>5330</v>
      </c>
      <c r="B78" s="1262" t="str">
        <f>_xlfn.XLOOKUP(A78,Mar_Inputs_Calc!O:O,Mar_Inputs_Calc!C:C)</f>
        <v>Centre Based Day Care - Low Fee - per occasion</v>
      </c>
      <c r="C78" s="1262">
        <f>_xlfn.XLOOKUP(A78,Mar_Inputs_Calc!O:O,Mar_Inputs_Calc!E:E)</f>
        <v>90006389</v>
      </c>
      <c r="D78" s="1264">
        <f>Mar_Inputs_Calc!$G$3</f>
        <v>45005</v>
      </c>
      <c r="E78" s="1265">
        <f>_xlfn.XLOOKUP(A78,Mar_Inputs_Calc!O:O,Mar_Inputs_Calc!N:N)</f>
        <v>9</v>
      </c>
      <c r="F78" s="1264">
        <f>Mar_Inputs_Calc!$G$4</f>
        <v>45189</v>
      </c>
    </row>
    <row r="79" spans="1:6" x14ac:dyDescent="0.25">
      <c r="A79" s="1261" t="s">
        <v>5331</v>
      </c>
      <c r="B79" s="1262" t="str">
        <f>_xlfn.XLOOKUP(A79,Mar_Inputs_Calc!O:O,Mar_Inputs_Calc!C:C)</f>
        <v>Centre Based Day Care - Medium Fee - per occasion</v>
      </c>
      <c r="C79" s="1262">
        <f>_xlfn.XLOOKUP(A79,Mar_Inputs_Calc!O:O,Mar_Inputs_Calc!E:E)</f>
        <v>90007203</v>
      </c>
      <c r="D79" s="1264">
        <f>Mar_Inputs_Calc!$G$3</f>
        <v>45005</v>
      </c>
      <c r="E79" s="1265">
        <f>_xlfn.XLOOKUP(A79,Mar_Inputs_Calc!O:O,Mar_Inputs_Calc!N:N)</f>
        <v>9</v>
      </c>
      <c r="F79" s="1264">
        <f>Mar_Inputs_Calc!$G$4</f>
        <v>45189</v>
      </c>
    </row>
    <row r="80" spans="1:6" x14ac:dyDescent="0.25">
      <c r="A80" s="1261" t="s">
        <v>5332</v>
      </c>
      <c r="B80" s="1262" t="str">
        <f>_xlfn.XLOOKUP(A80,Mar_Inputs_Calc!O:O,Mar_Inputs_Calc!C:C)</f>
        <v>Centre Based Day Care - High Fee - per occasion</v>
      </c>
      <c r="C80" s="1262">
        <f>_xlfn.XLOOKUP(A80,Mar_Inputs_Calc!O:O,Mar_Inputs_Calc!E:E)</f>
        <v>90005779</v>
      </c>
      <c r="D80" s="1264">
        <f>Mar_Inputs_Calc!$G$3</f>
        <v>45005</v>
      </c>
      <c r="E80" s="1265">
        <f>_xlfn.XLOOKUP(A80,Mar_Inputs_Calc!O:O,Mar_Inputs_Calc!N:N)</f>
        <v>22</v>
      </c>
      <c r="F80" s="1264">
        <f>Mar_Inputs_Calc!$G$4</f>
        <v>45189</v>
      </c>
    </row>
    <row r="81" spans="1:6" x14ac:dyDescent="0.25">
      <c r="A81" s="1261" t="s">
        <v>5333</v>
      </c>
      <c r="B81" s="1262" t="str">
        <f>_xlfn.XLOOKUP(A81,Mar_Inputs_Calc!O:O,Mar_Inputs_Calc!C:C)</f>
        <v>Property Maintenance - Low Fee - per hour                                                             (not including cost of materials)</v>
      </c>
      <c r="C81" s="1262">
        <f>_xlfn.XLOOKUP(A81,Mar_Inputs_Calc!O:O,Mar_Inputs_Calc!E:E)</f>
        <v>90007204</v>
      </c>
      <c r="D81" s="1264">
        <f>Mar_Inputs_Calc!$G$3</f>
        <v>45005</v>
      </c>
      <c r="E81" s="1265">
        <f>_xlfn.XLOOKUP(A81,Mar_Inputs_Calc!O:O,Mar_Inputs_Calc!N:N)</f>
        <v>9</v>
      </c>
      <c r="F81" s="1264">
        <f>Mar_Inputs_Calc!$G$4</f>
        <v>45189</v>
      </c>
    </row>
    <row r="82" spans="1:6" x14ac:dyDescent="0.25">
      <c r="A82" s="1261" t="s">
        <v>5334</v>
      </c>
      <c r="B82" s="1262" t="str">
        <f>_xlfn.XLOOKUP(A82,Mar_Inputs_Calc!O:O,Mar_Inputs_Calc!C:C)</f>
        <v>Property Maintenance - Medium Fee - per hour                                                   (not including cost of materials)</v>
      </c>
      <c r="C82" s="1262">
        <f>_xlfn.XLOOKUP(A82,Mar_Inputs_Calc!O:O,Mar_Inputs_Calc!E:E)</f>
        <v>90006390</v>
      </c>
      <c r="D82" s="1264">
        <f>Mar_Inputs_Calc!$G$3</f>
        <v>45005</v>
      </c>
      <c r="E82" s="1265">
        <f>_xlfn.XLOOKUP(A82,Mar_Inputs_Calc!O:O,Mar_Inputs_Calc!N:N)</f>
        <v>21</v>
      </c>
      <c r="F82" s="1264">
        <f>Mar_Inputs_Calc!$G$4</f>
        <v>45189</v>
      </c>
    </row>
    <row r="83" spans="1:6" x14ac:dyDescent="0.25">
      <c r="A83" s="1261" t="s">
        <v>5335</v>
      </c>
      <c r="B83" s="1262" t="str">
        <f>_xlfn.XLOOKUP(A83,Mar_Inputs_Calc!O:O,Mar_Inputs_Calc!C:C)</f>
        <v>Property Maintenance - High Fee - per hour                                                            (not including cost of materials)</v>
      </c>
      <c r="C83" s="1262">
        <f>_xlfn.XLOOKUP(A83,Mar_Inputs_Calc!O:O,Mar_Inputs_Calc!E:E)</f>
        <v>90007205</v>
      </c>
      <c r="D83" s="1264">
        <f>Mar_Inputs_Calc!$G$3</f>
        <v>45005</v>
      </c>
      <c r="E83" s="1265">
        <f>_xlfn.XLOOKUP(A83,Mar_Inputs_Calc!O:O,Mar_Inputs_Calc!N:N)</f>
        <v>57</v>
      </c>
      <c r="F83" s="1264">
        <f>Mar_Inputs_Calc!$G$4</f>
        <v>45189</v>
      </c>
    </row>
    <row r="84" spans="1:6" x14ac:dyDescent="0.25">
      <c r="A84" s="1261" t="s">
        <v>5342</v>
      </c>
      <c r="B84" s="1262" t="str">
        <f>_xlfn.XLOOKUP(A84,Mar_Inputs_Calc!O:O,Mar_Inputs_Calc!C:C)</f>
        <v>Transport - Group bus/vehicle - Per one way trip - Low Fee</v>
      </c>
      <c r="C84" s="1262">
        <f>_xlfn.XLOOKUP(A84,Mar_Inputs_Calc!O:O,Mar_Inputs_Calc!E:E)</f>
        <v>90007206</v>
      </c>
      <c r="D84" s="1264">
        <f>Mar_Inputs_Calc!$G$3</f>
        <v>45005</v>
      </c>
      <c r="E84" s="1265">
        <f>_xlfn.XLOOKUP(A84,Mar_Inputs_Calc!O:O,Mar_Inputs_Calc!N:N)</f>
        <v>3</v>
      </c>
      <c r="F84" s="1264">
        <f>Mar_Inputs_Calc!$G$4</f>
        <v>45189</v>
      </c>
    </row>
    <row r="85" spans="1:6" x14ac:dyDescent="0.25">
      <c r="A85" s="1261" t="s">
        <v>5343</v>
      </c>
      <c r="B85" s="1262" t="str">
        <f>_xlfn.XLOOKUP(A85,Mar_Inputs_Calc!O:O,Mar_Inputs_Calc!C:C)</f>
        <v>Transport - Group bus/vehicle - Per one way trip - Medium Fee</v>
      </c>
      <c r="C85" s="1262">
        <f>_xlfn.XLOOKUP(A85,Mar_Inputs_Calc!O:O,Mar_Inputs_Calc!E:E)</f>
        <v>90006391</v>
      </c>
      <c r="D85" s="1264">
        <f>Mar_Inputs_Calc!$G$3</f>
        <v>45005</v>
      </c>
      <c r="E85" s="1265">
        <f>_xlfn.XLOOKUP(A85,Mar_Inputs_Calc!O:O,Mar_Inputs_Calc!N:N)</f>
        <v>3</v>
      </c>
      <c r="F85" s="1264">
        <f>Mar_Inputs_Calc!$G$4</f>
        <v>45189</v>
      </c>
    </row>
    <row r="86" spans="1:6" x14ac:dyDescent="0.25">
      <c r="A86" s="1261" t="s">
        <v>5344</v>
      </c>
      <c r="B86" s="1262" t="str">
        <f>_xlfn.XLOOKUP(A86,Mar_Inputs_Calc!O:O,Mar_Inputs_Calc!C:C)</f>
        <v>Transport - Group bus/vehicle - Per one way trip - High Fee</v>
      </c>
      <c r="C86" s="1262">
        <f>_xlfn.XLOOKUP(A86,Mar_Inputs_Calc!O:O,Mar_Inputs_Calc!E:E)</f>
        <v>90007207</v>
      </c>
      <c r="D86" s="1264">
        <f>Mar_Inputs_Calc!$G$3</f>
        <v>45005</v>
      </c>
      <c r="E86" s="1265">
        <f>_xlfn.XLOOKUP(A86,Mar_Inputs_Calc!O:O,Mar_Inputs_Calc!N:N)</f>
        <v>6</v>
      </c>
      <c r="F86" s="1264">
        <f>Mar_Inputs_Calc!$G$4</f>
        <v>45189</v>
      </c>
    </row>
    <row r="87" spans="1:6" x14ac:dyDescent="0.25">
      <c r="A87" s="1261" t="s">
        <v>5345</v>
      </c>
      <c r="B87" s="1262" t="str">
        <f>_xlfn.XLOOKUP(A87,Mar_Inputs_Calc!O:O,Mar_Inputs_Calc!C:C)</f>
        <v>Transport - Individual Client - Per one way trip - Low Fee</v>
      </c>
      <c r="C87" s="1262">
        <f>_xlfn.XLOOKUP(A87,Mar_Inputs_Calc!O:O,Mar_Inputs_Calc!E:E)</f>
        <v>90005601</v>
      </c>
      <c r="D87" s="1264">
        <f>Mar_Inputs_Calc!$G$3</f>
        <v>45005</v>
      </c>
      <c r="E87" s="1265">
        <f>_xlfn.XLOOKUP(A87,Mar_Inputs_Calc!O:O,Mar_Inputs_Calc!N:N)</f>
        <v>9</v>
      </c>
      <c r="F87" s="1264">
        <f>Mar_Inputs_Calc!$G$4</f>
        <v>45189</v>
      </c>
    </row>
    <row r="88" spans="1:6" x14ac:dyDescent="0.25">
      <c r="A88" s="1261" t="s">
        <v>5346</v>
      </c>
      <c r="B88" s="1262" t="str">
        <f>_xlfn.XLOOKUP(A88,Mar_Inputs_Calc!O:O,Mar_Inputs_Calc!C:C)</f>
        <v>Transport - Individual Client - Per one way trip - Medium Fee</v>
      </c>
      <c r="C88" s="1262">
        <f>_xlfn.XLOOKUP(A88,Mar_Inputs_Calc!O:O,Mar_Inputs_Calc!E:E)</f>
        <v>90007642</v>
      </c>
      <c r="D88" s="1264">
        <f>Mar_Inputs_Calc!$G$3</f>
        <v>45005</v>
      </c>
      <c r="E88" s="1265">
        <f>_xlfn.XLOOKUP(A88,Mar_Inputs_Calc!O:O,Mar_Inputs_Calc!N:N)</f>
        <v>9</v>
      </c>
      <c r="F88" s="1264">
        <f>Mar_Inputs_Calc!$G$4</f>
        <v>45189</v>
      </c>
    </row>
    <row r="89" spans="1:6" x14ac:dyDescent="0.25">
      <c r="A89" s="1261" t="s">
        <v>5347</v>
      </c>
      <c r="B89" s="1262" t="str">
        <f>_xlfn.XLOOKUP(A89,Mar_Inputs_Calc!O:O,Mar_Inputs_Calc!C:C)</f>
        <v>Transport - Individual Client - Per one way trip - High Fee</v>
      </c>
      <c r="C89" s="1262">
        <f>_xlfn.XLOOKUP(A89,Mar_Inputs_Calc!O:O,Mar_Inputs_Calc!E:E)</f>
        <v>90007208</v>
      </c>
      <c r="D89" s="1264">
        <f>Mar_Inputs_Calc!$G$3</f>
        <v>45005</v>
      </c>
      <c r="E89" s="1265">
        <f>_xlfn.XLOOKUP(A89,Mar_Inputs_Calc!O:O,Mar_Inputs_Calc!N:N)</f>
        <v>12</v>
      </c>
      <c r="F89" s="1264">
        <f>Mar_Inputs_Calc!$G$4</f>
        <v>45189</v>
      </c>
    </row>
    <row r="90" spans="1:6" x14ac:dyDescent="0.25">
      <c r="A90" s="1261" t="s">
        <v>5348</v>
      </c>
      <c r="B90" s="1262" t="str">
        <f>_xlfn.XLOOKUP(A90,Mar_Inputs_Calc!O:O,Mar_Inputs_Calc!C:C)</f>
        <v>Domestic Assistance - Low Fee - per hour</v>
      </c>
      <c r="C90" s="1262">
        <f>_xlfn.XLOOKUP(A90,Mar_Inputs_Calc!O:O,Mar_Inputs_Calc!E:E)</f>
        <v>90006392</v>
      </c>
      <c r="D90" s="1264">
        <f>Mar_Inputs_Calc!$G$3</f>
        <v>45005</v>
      </c>
      <c r="E90" s="1265" t="e">
        <f>_xlfn.XLOOKUP(A90,Mar_Inputs_Calc!O:O,Mar_Inputs_Calc!N:N)</f>
        <v>#N/A</v>
      </c>
      <c r="F90" s="1264">
        <f>Mar_Inputs_Calc!$G$4</f>
        <v>45189</v>
      </c>
    </row>
    <row r="91" spans="1:6" x14ac:dyDescent="0.25">
      <c r="A91" s="1261" t="s">
        <v>5349</v>
      </c>
      <c r="B91" s="1262" t="str">
        <f>_xlfn.XLOOKUP(A91,Mar_Inputs_Calc!O:O,Mar_Inputs_Calc!C:C)</f>
        <v>Domestic Assistance - Medium Fee - per hour</v>
      </c>
      <c r="C91" s="1262">
        <f>_xlfn.XLOOKUP(A91,Mar_Inputs_Calc!O:O,Mar_Inputs_Calc!E:E)</f>
        <v>90007209</v>
      </c>
      <c r="D91" s="1264">
        <f>Mar_Inputs_Calc!$G$3</f>
        <v>45005</v>
      </c>
      <c r="E91" s="1265" t="e">
        <f>_xlfn.XLOOKUP(A91,Mar_Inputs_Calc!O:O,Mar_Inputs_Calc!N:N)</f>
        <v>#N/A</v>
      </c>
      <c r="F91" s="1264">
        <f>Mar_Inputs_Calc!$G$4</f>
        <v>45189</v>
      </c>
    </row>
    <row r="92" spans="1:6" x14ac:dyDescent="0.25">
      <c r="A92" s="1261" t="s">
        <v>5350</v>
      </c>
      <c r="B92" s="1262" t="str">
        <f>_xlfn.XLOOKUP(A92,Mar_Inputs_Calc!O:O,Mar_Inputs_Calc!C:C)</f>
        <v>Domestic Assistance - High Fee - per hour</v>
      </c>
      <c r="C92" s="1262">
        <f>_xlfn.XLOOKUP(A92,Mar_Inputs_Calc!O:O,Mar_Inputs_Calc!E:E)</f>
        <v>90005984</v>
      </c>
      <c r="D92" s="1264">
        <f>Mar_Inputs_Calc!$G$3</f>
        <v>45005</v>
      </c>
      <c r="E92" s="1265" t="e">
        <f>_xlfn.XLOOKUP(A92,Mar_Inputs_Calc!O:O,Mar_Inputs_Calc!N:N)</f>
        <v>#N/A</v>
      </c>
      <c r="F92" s="1264">
        <f>Mar_Inputs_Calc!$G$4</f>
        <v>45189</v>
      </c>
    </row>
    <row r="93" spans="1:6" x14ac:dyDescent="0.25">
      <c r="A93" s="1261" t="s">
        <v>5351</v>
      </c>
      <c r="B93" s="1262" t="str">
        <f>_xlfn.XLOOKUP(A93,Mar_Inputs_Calc!O:O,Mar_Inputs_Calc!C:C)</f>
        <v>Personal Care - Low Fee - per hour</v>
      </c>
      <c r="C93" s="1262">
        <f>_xlfn.XLOOKUP(A93,Mar_Inputs_Calc!O:O,Mar_Inputs_Calc!E:E)</f>
        <v>90007210</v>
      </c>
      <c r="D93" s="1264">
        <f>Mar_Inputs_Calc!$G$3</f>
        <v>45005</v>
      </c>
      <c r="E93" s="1265" t="e">
        <f>_xlfn.XLOOKUP(A93,Mar_Inputs_Calc!O:O,Mar_Inputs_Calc!N:N)</f>
        <v>#N/A</v>
      </c>
      <c r="F93" s="1264">
        <f>Mar_Inputs_Calc!$G$4</f>
        <v>45189</v>
      </c>
    </row>
    <row r="94" spans="1:6" x14ac:dyDescent="0.25">
      <c r="A94" s="1261" t="s">
        <v>5352</v>
      </c>
      <c r="B94" s="1262" t="str">
        <f>_xlfn.XLOOKUP(A94,Mar_Inputs_Calc!O:O,Mar_Inputs_Calc!C:C)</f>
        <v>Personal Care - Medium Fee - per hour</v>
      </c>
      <c r="C94" s="1262">
        <f>_xlfn.XLOOKUP(A94,Mar_Inputs_Calc!O:O,Mar_Inputs_Calc!E:E)</f>
        <v>90006393</v>
      </c>
      <c r="D94" s="1264">
        <f>Mar_Inputs_Calc!$G$3</f>
        <v>45005</v>
      </c>
      <c r="E94" s="1265" t="e">
        <f>_xlfn.XLOOKUP(A94,Mar_Inputs_Calc!O:O,Mar_Inputs_Calc!N:N)</f>
        <v>#N/A</v>
      </c>
      <c r="F94" s="1264">
        <f>Mar_Inputs_Calc!$G$4</f>
        <v>45189</v>
      </c>
    </row>
    <row r="95" spans="1:6" x14ac:dyDescent="0.25">
      <c r="A95" s="1261" t="s">
        <v>5353</v>
      </c>
      <c r="B95" s="1262" t="str">
        <f>_xlfn.XLOOKUP(A95,Mar_Inputs_Calc!O:O,Mar_Inputs_Calc!C:C)</f>
        <v>Personal Care - High Fee - per hour</v>
      </c>
      <c r="C95" s="1262">
        <f>_xlfn.XLOOKUP(A95,Mar_Inputs_Calc!O:O,Mar_Inputs_Calc!E:E)</f>
        <v>90007211</v>
      </c>
      <c r="D95" s="1264">
        <f>Mar_Inputs_Calc!$G$3</f>
        <v>45005</v>
      </c>
      <c r="E95" s="1265" t="e">
        <f>_xlfn.XLOOKUP(A95,Mar_Inputs_Calc!O:O,Mar_Inputs_Calc!N:N)</f>
        <v>#N/A</v>
      </c>
      <c r="F95" s="1264">
        <f>Mar_Inputs_Calc!$G$4</f>
        <v>45189</v>
      </c>
    </row>
    <row r="96" spans="1:6" x14ac:dyDescent="0.25">
      <c r="A96" s="1261" t="s">
        <v>5354</v>
      </c>
      <c r="B96" s="1262" t="str">
        <f>_xlfn.XLOOKUP(A96,Mar_Inputs_Calc!O:O,Mar_Inputs_Calc!C:C)</f>
        <v>Social Support - Low Fee - per hour</v>
      </c>
      <c r="C96" s="1262">
        <f>_xlfn.XLOOKUP(A96,Mar_Inputs_Calc!O:O,Mar_Inputs_Calc!E:E)</f>
        <v>90005980</v>
      </c>
      <c r="D96" s="1264">
        <f>Mar_Inputs_Calc!$G$3</f>
        <v>45005</v>
      </c>
      <c r="E96" s="1265" t="e">
        <f>_xlfn.XLOOKUP(A96,Mar_Inputs_Calc!O:O,Mar_Inputs_Calc!N:N)</f>
        <v>#N/A</v>
      </c>
      <c r="F96" s="1264">
        <f>Mar_Inputs_Calc!$G$4</f>
        <v>45189</v>
      </c>
    </row>
    <row r="97" spans="1:6" x14ac:dyDescent="0.25">
      <c r="A97" s="1261" t="s">
        <v>5355</v>
      </c>
      <c r="B97" s="1262" t="str">
        <f>_xlfn.XLOOKUP(A97,Mar_Inputs_Calc!O:O,Mar_Inputs_Calc!C:C)</f>
        <v>Social Support - Medium Fee - per hour</v>
      </c>
      <c r="C97" s="1262">
        <f>_xlfn.XLOOKUP(A97,Mar_Inputs_Calc!O:O,Mar_Inputs_Calc!E:E)</f>
        <v>90007212</v>
      </c>
      <c r="D97" s="1264">
        <f>Mar_Inputs_Calc!$G$3</f>
        <v>45005</v>
      </c>
      <c r="E97" s="1265" t="e">
        <f>_xlfn.XLOOKUP(A97,Mar_Inputs_Calc!O:O,Mar_Inputs_Calc!N:N)</f>
        <v>#N/A</v>
      </c>
      <c r="F97" s="1264">
        <f>Mar_Inputs_Calc!$G$4</f>
        <v>45189</v>
      </c>
    </row>
    <row r="98" spans="1:6" x14ac:dyDescent="0.25">
      <c r="A98" s="1261" t="s">
        <v>5356</v>
      </c>
      <c r="B98" s="1262" t="str">
        <f>_xlfn.XLOOKUP(A98,Mar_Inputs_Calc!O:O,Mar_Inputs_Calc!C:C)</f>
        <v>Social Support - High Fee - per hour</v>
      </c>
      <c r="C98" s="1262">
        <f>_xlfn.XLOOKUP(A98,Mar_Inputs_Calc!O:O,Mar_Inputs_Calc!E:E)</f>
        <v>90006394</v>
      </c>
      <c r="D98" s="1264">
        <f>Mar_Inputs_Calc!$G$3</f>
        <v>45005</v>
      </c>
      <c r="E98" s="1265" t="e">
        <f>_xlfn.XLOOKUP(A98,Mar_Inputs_Calc!O:O,Mar_Inputs_Calc!N:N)</f>
        <v>#N/A</v>
      </c>
      <c r="F98" s="1264">
        <f>Mar_Inputs_Calc!$G$4</f>
        <v>45189</v>
      </c>
    </row>
    <row r="99" spans="1:6" x14ac:dyDescent="0.25">
      <c r="A99" s="1261" t="s">
        <v>5357</v>
      </c>
      <c r="B99" s="1262" t="str">
        <f>_xlfn.XLOOKUP(A99,Mar_Inputs_Calc!O:O,Mar_Inputs_Calc!C:C)</f>
        <v>Nursing Care - Low Fee - per hour</v>
      </c>
      <c r="C99" s="1262">
        <f>_xlfn.XLOOKUP(A99,Mar_Inputs_Calc!O:O,Mar_Inputs_Calc!E:E)</f>
        <v>90007213</v>
      </c>
      <c r="D99" s="1264">
        <f>Mar_Inputs_Calc!$G$3</f>
        <v>45005</v>
      </c>
      <c r="E99" s="1265" t="e">
        <f>_xlfn.XLOOKUP(A99,Mar_Inputs_Calc!O:O,Mar_Inputs_Calc!N:N)</f>
        <v>#N/A</v>
      </c>
      <c r="F99" s="1264">
        <f>Mar_Inputs_Calc!$G$4</f>
        <v>45189</v>
      </c>
    </row>
    <row r="100" spans="1:6" x14ac:dyDescent="0.25">
      <c r="A100" s="1261" t="s">
        <v>5358</v>
      </c>
      <c r="B100" s="1262" t="str">
        <f>_xlfn.XLOOKUP(A100,Mar_Inputs_Calc!O:O,Mar_Inputs_Calc!C:C)</f>
        <v>Nursing Care - Medium Fee - per hour</v>
      </c>
      <c r="C100" s="1262">
        <f>_xlfn.XLOOKUP(A100,Mar_Inputs_Calc!O:O,Mar_Inputs_Calc!E:E)</f>
        <v>90005985</v>
      </c>
      <c r="D100" s="1264">
        <f>Mar_Inputs_Calc!$G$3</f>
        <v>45005</v>
      </c>
      <c r="E100" s="1265" t="e">
        <f>_xlfn.XLOOKUP(A100,Mar_Inputs_Calc!O:O,Mar_Inputs_Calc!N:N)</f>
        <v>#N/A</v>
      </c>
      <c r="F100" s="1264">
        <f>Mar_Inputs_Calc!$G$4</f>
        <v>45189</v>
      </c>
    </row>
    <row r="101" spans="1:6" x14ac:dyDescent="0.25">
      <c r="A101" s="1261" t="s">
        <v>5359</v>
      </c>
      <c r="B101" s="1262" t="str">
        <f>_xlfn.XLOOKUP(A101,Mar_Inputs_Calc!O:O,Mar_Inputs_Calc!C:C)</f>
        <v>Nursing Care - High Fee - per hour</v>
      </c>
      <c r="C101" s="1262">
        <f>_xlfn.XLOOKUP(A101,Mar_Inputs_Calc!O:O,Mar_Inputs_Calc!E:E)</f>
        <v>90007196</v>
      </c>
      <c r="D101" s="1264">
        <f>Mar_Inputs_Calc!$G$3</f>
        <v>45005</v>
      </c>
      <c r="E101" s="1265" t="e">
        <f>_xlfn.XLOOKUP(A101,Mar_Inputs_Calc!O:O,Mar_Inputs_Calc!N:N)</f>
        <v>#N/A</v>
      </c>
      <c r="F101" s="1264">
        <f>Mar_Inputs_Calc!$G$4</f>
        <v>45189</v>
      </c>
    </row>
    <row r="102" spans="1:6" x14ac:dyDescent="0.25">
      <c r="A102" s="1261" t="s">
        <v>5360</v>
      </c>
      <c r="B102" s="1262" t="str">
        <f>_xlfn.XLOOKUP(A102,Mar_Inputs_Calc!O:O,Mar_Inputs_Calc!C:C)</f>
        <v>Allied Health Services - Low Fee - per occasion</v>
      </c>
      <c r="C102" s="1262">
        <f>_xlfn.XLOOKUP(A102,Mar_Inputs_Calc!O:O,Mar_Inputs_Calc!E:E)</f>
        <v>90006395</v>
      </c>
      <c r="D102" s="1264">
        <f>Mar_Inputs_Calc!$G$3</f>
        <v>45005</v>
      </c>
      <c r="E102" s="1265" t="e">
        <f>_xlfn.XLOOKUP(A102,Mar_Inputs_Calc!O:O,Mar_Inputs_Calc!N:N)</f>
        <v>#N/A</v>
      </c>
      <c r="F102" s="1264">
        <f>Mar_Inputs_Calc!$G$4</f>
        <v>45189</v>
      </c>
    </row>
    <row r="103" spans="1:6" x14ac:dyDescent="0.25">
      <c r="A103" s="1261" t="s">
        <v>5361</v>
      </c>
      <c r="B103" s="1262" t="str">
        <f>_xlfn.XLOOKUP(A103,Mar_Inputs_Calc!O:O,Mar_Inputs_Calc!C:C)</f>
        <v>Allied Health Services - Medium Fee - per occasion</v>
      </c>
      <c r="C103" s="1262">
        <f>_xlfn.XLOOKUP(A103,Mar_Inputs_Calc!O:O,Mar_Inputs_Calc!E:E)</f>
        <v>90007215</v>
      </c>
      <c r="D103" s="1264">
        <f>Mar_Inputs_Calc!$G$3</f>
        <v>45005</v>
      </c>
      <c r="E103" s="1265" t="e">
        <f>_xlfn.XLOOKUP(A103,Mar_Inputs_Calc!O:O,Mar_Inputs_Calc!N:N)</f>
        <v>#N/A</v>
      </c>
      <c r="F103" s="1264">
        <f>Mar_Inputs_Calc!$G$4</f>
        <v>45189</v>
      </c>
    </row>
    <row r="104" spans="1:6" x14ac:dyDescent="0.25">
      <c r="A104" s="1261" t="s">
        <v>5362</v>
      </c>
      <c r="B104" s="1262" t="str">
        <f>_xlfn.XLOOKUP(A104,Mar_Inputs_Calc!O:O,Mar_Inputs_Calc!C:C)</f>
        <v>Allied Health Services - High Fee - per occasion</v>
      </c>
      <c r="C104" s="1262">
        <f>_xlfn.XLOOKUP(A104,Mar_Inputs_Calc!O:O,Mar_Inputs_Calc!E:E)</f>
        <v>90005678</v>
      </c>
      <c r="D104" s="1264">
        <f>Mar_Inputs_Calc!$G$3</f>
        <v>45005</v>
      </c>
      <c r="E104" s="1265" t="e">
        <f>_xlfn.XLOOKUP(A104,Mar_Inputs_Calc!O:O,Mar_Inputs_Calc!N:N)</f>
        <v>#N/A</v>
      </c>
      <c r="F104" s="1264">
        <f>Mar_Inputs_Calc!$G$4</f>
        <v>45189</v>
      </c>
    </row>
    <row r="105" spans="1:6" x14ac:dyDescent="0.25">
      <c r="A105" s="1261" t="s">
        <v>5363</v>
      </c>
      <c r="B105" s="1262" t="str">
        <f>_xlfn.XLOOKUP(A105,Mar_Inputs_Calc!O:O,Mar_Inputs_Calc!C:C)</f>
        <v>Delivered Meals - Low Fee - per meal</v>
      </c>
      <c r="C105" s="1262">
        <f>_xlfn.XLOOKUP(A105,Mar_Inputs_Calc!O:O,Mar_Inputs_Calc!E:E)</f>
        <v>90007216</v>
      </c>
      <c r="D105" s="1264">
        <f>Mar_Inputs_Calc!$G$3</f>
        <v>45005</v>
      </c>
      <c r="E105" s="1265" t="e">
        <f>_xlfn.XLOOKUP(A105,Mar_Inputs_Calc!O:O,Mar_Inputs_Calc!N:N)</f>
        <v>#N/A</v>
      </c>
      <c r="F105" s="1264">
        <f>Mar_Inputs_Calc!$G$4</f>
        <v>45189</v>
      </c>
    </row>
    <row r="106" spans="1:6" x14ac:dyDescent="0.25">
      <c r="A106" s="1261" t="s">
        <v>5364</v>
      </c>
      <c r="B106" s="1262" t="str">
        <f>_xlfn.XLOOKUP(A106,Mar_Inputs_Calc!O:O,Mar_Inputs_Calc!C:C)</f>
        <v>Delivered Meals - Medium Fee - per meal</v>
      </c>
      <c r="C106" s="1262">
        <f>_xlfn.XLOOKUP(A106,Mar_Inputs_Calc!O:O,Mar_Inputs_Calc!E:E)</f>
        <v>90006396</v>
      </c>
      <c r="D106" s="1264">
        <f>Mar_Inputs_Calc!$G$3</f>
        <v>45005</v>
      </c>
      <c r="E106" s="1265" t="e">
        <f>_xlfn.XLOOKUP(A106,Mar_Inputs_Calc!O:O,Mar_Inputs_Calc!N:N)</f>
        <v>#N/A</v>
      </c>
      <c r="F106" s="1264">
        <f>Mar_Inputs_Calc!$G$4</f>
        <v>45189</v>
      </c>
    </row>
    <row r="107" spans="1:6" x14ac:dyDescent="0.25">
      <c r="A107" s="1261" t="s">
        <v>5366</v>
      </c>
      <c r="B107" s="1262" t="str">
        <f>_xlfn.XLOOKUP(A107,Mar_Inputs_Calc!O:O,Mar_Inputs_Calc!C:C)</f>
        <v>Assistance with Food Preparation - Low Fee - per hour</v>
      </c>
      <c r="C107" s="1262">
        <f>_xlfn.XLOOKUP(A107,Mar_Inputs_Calc!O:O,Mar_Inputs_Calc!E:E)</f>
        <v>90005677</v>
      </c>
      <c r="D107" s="1264">
        <f>Mar_Inputs_Calc!$G$3</f>
        <v>45005</v>
      </c>
      <c r="E107" s="1265" t="e">
        <f>_xlfn.XLOOKUP(A107,Mar_Inputs_Calc!O:O,Mar_Inputs_Calc!N:N)</f>
        <v>#N/A</v>
      </c>
      <c r="F107" s="1264">
        <f>Mar_Inputs_Calc!$G$4</f>
        <v>45189</v>
      </c>
    </row>
    <row r="108" spans="1:6" x14ac:dyDescent="0.25">
      <c r="A108" s="1261" t="s">
        <v>5367</v>
      </c>
      <c r="B108" s="1262" t="str">
        <f>_xlfn.XLOOKUP(A108,Mar_Inputs_Calc!O:O,Mar_Inputs_Calc!C:C)</f>
        <v>Assistance with Food Preparation - Medium Fee - per hour</v>
      </c>
      <c r="C108" s="1262">
        <f>_xlfn.XLOOKUP(A108,Mar_Inputs_Calc!O:O,Mar_Inputs_Calc!E:E)</f>
        <v>90007200</v>
      </c>
      <c r="D108" s="1264">
        <f>Mar_Inputs_Calc!$G$3</f>
        <v>45005</v>
      </c>
      <c r="E108" s="1265" t="e">
        <f>_xlfn.XLOOKUP(A108,Mar_Inputs_Calc!O:O,Mar_Inputs_Calc!N:N)</f>
        <v>#N/A</v>
      </c>
      <c r="F108" s="1264">
        <f>Mar_Inputs_Calc!$G$4</f>
        <v>45189</v>
      </c>
    </row>
    <row r="109" spans="1:6" x14ac:dyDescent="0.25">
      <c r="A109" s="1261" t="s">
        <v>5368</v>
      </c>
      <c r="B109" s="1262" t="str">
        <f>_xlfn.XLOOKUP(A109,Mar_Inputs_Calc!O:O,Mar_Inputs_Calc!C:C)</f>
        <v>Assistance with Food Preparation - High Fee - per hour</v>
      </c>
      <c r="C109" s="1262">
        <f>_xlfn.XLOOKUP(A109,Mar_Inputs_Calc!O:O,Mar_Inputs_Calc!E:E)</f>
        <v>90006388</v>
      </c>
      <c r="D109" s="1264">
        <f>Mar_Inputs_Calc!$G$3</f>
        <v>45005</v>
      </c>
      <c r="E109" s="1265" t="e">
        <f>_xlfn.XLOOKUP(A109,Mar_Inputs_Calc!O:O,Mar_Inputs_Calc!N:N)</f>
        <v>#N/A</v>
      </c>
      <c r="F109" s="1264">
        <f>Mar_Inputs_Calc!$G$4</f>
        <v>45189</v>
      </c>
    </row>
    <row r="110" spans="1:6" x14ac:dyDescent="0.25">
      <c r="A110" s="1261" t="s">
        <v>5369</v>
      </c>
      <c r="B110" s="1262" t="str">
        <f>_xlfn.XLOOKUP(A110,Mar_Inputs_Calc!O:O,Mar_Inputs_Calc!C:C)</f>
        <v>Respite - Low Fee - per hour</v>
      </c>
      <c r="C110" s="1262">
        <f>_xlfn.XLOOKUP(A110,Mar_Inputs_Calc!O:O,Mar_Inputs_Calc!E:E)</f>
        <v>90007219</v>
      </c>
      <c r="D110" s="1264">
        <f>Mar_Inputs_Calc!$G$3</f>
        <v>45005</v>
      </c>
      <c r="E110" s="1265" t="e">
        <f>_xlfn.XLOOKUP(A110,Mar_Inputs_Calc!O:O,Mar_Inputs_Calc!N:N)</f>
        <v>#N/A</v>
      </c>
      <c r="F110" s="1264">
        <f>Mar_Inputs_Calc!$G$4</f>
        <v>45189</v>
      </c>
    </row>
    <row r="111" spans="1:6" x14ac:dyDescent="0.25">
      <c r="A111" s="1261" t="s">
        <v>5370</v>
      </c>
      <c r="B111" s="1262" t="str">
        <f>_xlfn.XLOOKUP(A111,Mar_Inputs_Calc!O:O,Mar_Inputs_Calc!C:C)</f>
        <v>Respite - Medium Fee - per hour</v>
      </c>
      <c r="C111" s="1262">
        <f>_xlfn.XLOOKUP(A111,Mar_Inputs_Calc!O:O,Mar_Inputs_Calc!E:E)</f>
        <v>90005982</v>
      </c>
      <c r="D111" s="1264">
        <f>Mar_Inputs_Calc!$G$3</f>
        <v>45005</v>
      </c>
      <c r="E111" s="1265" t="e">
        <f>_xlfn.XLOOKUP(A111,Mar_Inputs_Calc!O:O,Mar_Inputs_Calc!N:N)</f>
        <v>#N/A</v>
      </c>
      <c r="F111" s="1264">
        <f>Mar_Inputs_Calc!$G$4</f>
        <v>45189</v>
      </c>
    </row>
    <row r="112" spans="1:6" x14ac:dyDescent="0.25">
      <c r="A112" s="1261" t="s">
        <v>5371</v>
      </c>
      <c r="B112" s="1262" t="str">
        <f>_xlfn.XLOOKUP(A112,Mar_Inputs_Calc!O:O,Mar_Inputs_Calc!C:C)</f>
        <v>Respite - High Fee - per hour</v>
      </c>
      <c r="C112" s="1262">
        <f>_xlfn.XLOOKUP(A112,Mar_Inputs_Calc!O:O,Mar_Inputs_Calc!E:E)</f>
        <v>90007220</v>
      </c>
      <c r="D112" s="1264">
        <f>Mar_Inputs_Calc!$G$3</f>
        <v>45005</v>
      </c>
      <c r="E112" s="1265" t="e">
        <f>_xlfn.XLOOKUP(A112,Mar_Inputs_Calc!O:O,Mar_Inputs_Calc!N:N)</f>
        <v>#N/A</v>
      </c>
      <c r="F112" s="1264">
        <f>Mar_Inputs_Calc!$G$4</f>
        <v>45189</v>
      </c>
    </row>
    <row r="113" spans="1:6" x14ac:dyDescent="0.25">
      <c r="A113" s="1261" t="s">
        <v>5372</v>
      </c>
      <c r="B113" s="1262" t="str">
        <f>_xlfn.XLOOKUP(A113,Mar_Inputs_Calc!O:O,Mar_Inputs_Calc!C:C)</f>
        <v>Centre Based Day Care - Low Fee - per occasion</v>
      </c>
      <c r="C113" s="1262">
        <f>_xlfn.XLOOKUP(A113,Mar_Inputs_Calc!O:O,Mar_Inputs_Calc!E:E)</f>
        <v>90006398</v>
      </c>
      <c r="D113" s="1264">
        <f>Mar_Inputs_Calc!$G$3</f>
        <v>45005</v>
      </c>
      <c r="E113" s="1265" t="e">
        <f>_xlfn.XLOOKUP(A113,Mar_Inputs_Calc!O:O,Mar_Inputs_Calc!N:N)</f>
        <v>#N/A</v>
      </c>
      <c r="F113" s="1264">
        <f>Mar_Inputs_Calc!$G$4</f>
        <v>45189</v>
      </c>
    </row>
    <row r="114" spans="1:6" x14ac:dyDescent="0.25">
      <c r="A114" s="1261" t="s">
        <v>5373</v>
      </c>
      <c r="B114" s="1262" t="str">
        <f>_xlfn.XLOOKUP(A114,Mar_Inputs_Calc!O:O,Mar_Inputs_Calc!C:C)</f>
        <v>Centre Based Day Care - Medium Fee - per occasion</v>
      </c>
      <c r="C114" s="1262">
        <f>_xlfn.XLOOKUP(A114,Mar_Inputs_Calc!O:O,Mar_Inputs_Calc!E:E)</f>
        <v>90007221</v>
      </c>
      <c r="D114" s="1264">
        <f>Mar_Inputs_Calc!$G$3</f>
        <v>45005</v>
      </c>
      <c r="E114" s="1265" t="e">
        <f>_xlfn.XLOOKUP(A114,Mar_Inputs_Calc!O:O,Mar_Inputs_Calc!N:N)</f>
        <v>#N/A</v>
      </c>
      <c r="F114" s="1264">
        <f>Mar_Inputs_Calc!$G$4</f>
        <v>45189</v>
      </c>
    </row>
    <row r="115" spans="1:6" x14ac:dyDescent="0.25">
      <c r="A115" s="1261" t="s">
        <v>5374</v>
      </c>
      <c r="B115" s="1262" t="str">
        <f>_xlfn.XLOOKUP(A115,Mar_Inputs_Calc!O:O,Mar_Inputs_Calc!C:C)</f>
        <v>Centre Based Day Care - High Fee - per occasion</v>
      </c>
      <c r="C115" s="1262">
        <f>_xlfn.XLOOKUP(A115,Mar_Inputs_Calc!O:O,Mar_Inputs_Calc!E:E)</f>
        <v>90005987</v>
      </c>
      <c r="D115" s="1264">
        <f>Mar_Inputs_Calc!$G$3</f>
        <v>45005</v>
      </c>
      <c r="E115" s="1265" t="e">
        <f>_xlfn.XLOOKUP(A115,Mar_Inputs_Calc!O:O,Mar_Inputs_Calc!N:N)</f>
        <v>#N/A</v>
      </c>
      <c r="F115" s="1264">
        <f>Mar_Inputs_Calc!$G$4</f>
        <v>45189</v>
      </c>
    </row>
    <row r="116" spans="1:6" x14ac:dyDescent="0.25">
      <c r="A116" s="1261" t="s">
        <v>5375</v>
      </c>
      <c r="B116" s="1262" t="str">
        <f>_xlfn.XLOOKUP(A116,Mar_Inputs_Calc!O:O,Mar_Inputs_Calc!C:C)</f>
        <v>Property Maintenance - Low Fee - per hour                                                             (not including cost of materials)</v>
      </c>
      <c r="C116" s="1262">
        <f>_xlfn.XLOOKUP(A116,Mar_Inputs_Calc!O:O,Mar_Inputs_Calc!E:E)</f>
        <v>90007222</v>
      </c>
      <c r="D116" s="1264">
        <f>Mar_Inputs_Calc!$G$3</f>
        <v>45005</v>
      </c>
      <c r="E116" s="1265" t="e">
        <f>_xlfn.XLOOKUP(A116,Mar_Inputs_Calc!O:O,Mar_Inputs_Calc!N:N)</f>
        <v>#N/A</v>
      </c>
      <c r="F116" s="1264">
        <f>Mar_Inputs_Calc!$G$4</f>
        <v>45189</v>
      </c>
    </row>
    <row r="117" spans="1:6" x14ac:dyDescent="0.25">
      <c r="A117" s="1261" t="s">
        <v>5376</v>
      </c>
      <c r="B117" s="1262" t="str">
        <f>_xlfn.XLOOKUP(A117,Mar_Inputs_Calc!O:O,Mar_Inputs_Calc!C:C)</f>
        <v>Property Maintenance - Medium Fee - per hour                                                   (not including cost of materials)</v>
      </c>
      <c r="C117" s="1262">
        <f>_xlfn.XLOOKUP(A117,Mar_Inputs_Calc!O:O,Mar_Inputs_Calc!E:E)</f>
        <v>90006399</v>
      </c>
      <c r="D117" s="1264">
        <f>Mar_Inputs_Calc!$G$3</f>
        <v>45005</v>
      </c>
      <c r="E117" s="1265" t="e">
        <f>_xlfn.XLOOKUP(A117,Mar_Inputs_Calc!O:O,Mar_Inputs_Calc!N:N)</f>
        <v>#N/A</v>
      </c>
      <c r="F117" s="1264">
        <f>Mar_Inputs_Calc!$G$4</f>
        <v>45189</v>
      </c>
    </row>
    <row r="118" spans="1:6" x14ac:dyDescent="0.25">
      <c r="A118" s="1261" t="s">
        <v>5377</v>
      </c>
      <c r="B118" s="1262" t="str">
        <f>_xlfn.XLOOKUP(A118,Mar_Inputs_Calc!O:O,Mar_Inputs_Calc!C:C)</f>
        <v>Property Maintenance - High Fee - per hour                                                            (not including cost of materials)</v>
      </c>
      <c r="C118" s="1262">
        <f>_xlfn.XLOOKUP(A118,Mar_Inputs_Calc!O:O,Mar_Inputs_Calc!E:E)</f>
        <v>90007223</v>
      </c>
      <c r="D118" s="1264">
        <f>Mar_Inputs_Calc!$G$3</f>
        <v>45005</v>
      </c>
      <c r="E118" s="1265" t="e">
        <f>_xlfn.XLOOKUP(A118,Mar_Inputs_Calc!O:O,Mar_Inputs_Calc!N:N)</f>
        <v>#N/A</v>
      </c>
      <c r="F118" s="1264">
        <f>Mar_Inputs_Calc!$G$4</f>
        <v>45189</v>
      </c>
    </row>
    <row r="119" spans="1:6" x14ac:dyDescent="0.25">
      <c r="A119" s="1261" t="s">
        <v>5384</v>
      </c>
      <c r="B119" s="1262" t="str">
        <f>_xlfn.XLOOKUP(A119,Mar_Inputs_Calc!O:O,Mar_Inputs_Calc!C:C)</f>
        <v>Transport - Group bus/vehicle - Per one way trip - Low Fee</v>
      </c>
      <c r="C119" s="1262">
        <f>_xlfn.XLOOKUP(A119,Mar_Inputs_Calc!O:O,Mar_Inputs_Calc!E:E)</f>
        <v>90007224</v>
      </c>
      <c r="D119" s="1264">
        <f>Mar_Inputs_Calc!$G$3</f>
        <v>45005</v>
      </c>
      <c r="E119" s="1265" t="e">
        <f>_xlfn.XLOOKUP(A119,Mar_Inputs_Calc!O:O,Mar_Inputs_Calc!N:N)</f>
        <v>#N/A</v>
      </c>
      <c r="F119" s="1264">
        <f>Mar_Inputs_Calc!$G$4</f>
        <v>45189</v>
      </c>
    </row>
    <row r="120" spans="1:6" x14ac:dyDescent="0.25">
      <c r="A120" s="1261" t="s">
        <v>5385</v>
      </c>
      <c r="B120" s="1262" t="str">
        <f>_xlfn.XLOOKUP(A120,Mar_Inputs_Calc!O:O,Mar_Inputs_Calc!C:C)</f>
        <v>Transport - Group bus/vehicle - Per one way trip - Medium Fee</v>
      </c>
      <c r="C120" s="1262">
        <f>_xlfn.XLOOKUP(A120,Mar_Inputs_Calc!O:O,Mar_Inputs_Calc!E:E)</f>
        <v>90006400</v>
      </c>
      <c r="D120" s="1264">
        <f>Mar_Inputs_Calc!$G$3</f>
        <v>45005</v>
      </c>
      <c r="E120" s="1265" t="e">
        <f>_xlfn.XLOOKUP(A120,Mar_Inputs_Calc!O:O,Mar_Inputs_Calc!N:N)</f>
        <v>#N/A</v>
      </c>
      <c r="F120" s="1264">
        <f>Mar_Inputs_Calc!$G$4</f>
        <v>45189</v>
      </c>
    </row>
    <row r="121" spans="1:6" x14ac:dyDescent="0.25">
      <c r="A121" s="1261" t="s">
        <v>5386</v>
      </c>
      <c r="B121" s="1262" t="str">
        <f>_xlfn.XLOOKUP(A121,Mar_Inputs_Calc!O:O,Mar_Inputs_Calc!C:C)</f>
        <v>Transport - Group bus/vehicle - Per one way trip - High Fee</v>
      </c>
      <c r="C121" s="1262">
        <f>_xlfn.XLOOKUP(A121,Mar_Inputs_Calc!O:O,Mar_Inputs_Calc!E:E)</f>
        <v>90007225</v>
      </c>
      <c r="D121" s="1264">
        <f>Mar_Inputs_Calc!$G$3</f>
        <v>45005</v>
      </c>
      <c r="E121" s="1265" t="e">
        <f>_xlfn.XLOOKUP(A121,Mar_Inputs_Calc!O:O,Mar_Inputs_Calc!N:N)</f>
        <v>#N/A</v>
      </c>
      <c r="F121" s="1264">
        <f>Mar_Inputs_Calc!$G$4</f>
        <v>45189</v>
      </c>
    </row>
    <row r="122" spans="1:6" x14ac:dyDescent="0.25">
      <c r="A122" s="1261" t="s">
        <v>5387</v>
      </c>
      <c r="B122" s="1262" t="str">
        <f>_xlfn.XLOOKUP(A122,Mar_Inputs_Calc!O:O,Mar_Inputs_Calc!C:C)</f>
        <v>Transport - Individual Client - Per one way trip - Low Fee</v>
      </c>
      <c r="C122" s="1262">
        <f>_xlfn.XLOOKUP(A122,Mar_Inputs_Calc!O:O,Mar_Inputs_Calc!E:E)</f>
        <v>90005988</v>
      </c>
      <c r="D122" s="1264">
        <f>Mar_Inputs_Calc!$G$3</f>
        <v>45005</v>
      </c>
      <c r="E122" s="1265" t="e">
        <f>_xlfn.XLOOKUP(A122,Mar_Inputs_Calc!O:O,Mar_Inputs_Calc!N:N)</f>
        <v>#N/A</v>
      </c>
      <c r="F122" s="1264">
        <f>Mar_Inputs_Calc!$G$4</f>
        <v>45189</v>
      </c>
    </row>
    <row r="123" spans="1:6" x14ac:dyDescent="0.25">
      <c r="A123" s="1261" t="s">
        <v>5388</v>
      </c>
      <c r="B123" s="1262" t="str">
        <f>_xlfn.XLOOKUP(A123,Mar_Inputs_Calc!O:O,Mar_Inputs_Calc!C:C)</f>
        <v>Transport - Individual Client - Per one way trip - Medium Fee</v>
      </c>
      <c r="C123" s="1262">
        <f>_xlfn.XLOOKUP(A123,Mar_Inputs_Calc!O:O,Mar_Inputs_Calc!E:E)</f>
        <v>90007226</v>
      </c>
      <c r="D123" s="1264">
        <f>Mar_Inputs_Calc!$G$3</f>
        <v>45005</v>
      </c>
      <c r="E123" s="1265" t="e">
        <f>_xlfn.XLOOKUP(A123,Mar_Inputs_Calc!O:O,Mar_Inputs_Calc!N:N)</f>
        <v>#N/A</v>
      </c>
      <c r="F123" s="1264">
        <f>Mar_Inputs_Calc!$G$4</f>
        <v>45189</v>
      </c>
    </row>
    <row r="124" spans="1:6" x14ac:dyDescent="0.25">
      <c r="A124" s="1261" t="s">
        <v>5389</v>
      </c>
      <c r="B124" s="1262" t="str">
        <f>_xlfn.XLOOKUP(A124,Mar_Inputs_Calc!O:O,Mar_Inputs_Calc!C:C)</f>
        <v>Transport - Individual Client - Per one way trip - High Fee</v>
      </c>
      <c r="C124" s="1262">
        <f>_xlfn.XLOOKUP(A124,Mar_Inputs_Calc!O:O,Mar_Inputs_Calc!E:E)</f>
        <v>90006401</v>
      </c>
      <c r="D124" s="1264">
        <f>Mar_Inputs_Calc!$G$3</f>
        <v>45005</v>
      </c>
      <c r="E124" s="1265" t="e">
        <f>_xlfn.XLOOKUP(A124,Mar_Inputs_Calc!O:O,Mar_Inputs_Calc!N:N)</f>
        <v>#N/A</v>
      </c>
      <c r="F124" s="1264">
        <f>Mar_Inputs_Calc!$G$4</f>
        <v>45189</v>
      </c>
    </row>
    <row r="125" spans="1:6" x14ac:dyDescent="0.25">
      <c r="A125" s="1261" t="s">
        <v>5305</v>
      </c>
      <c r="B125" s="1262" t="str">
        <f>_xlfn.XLOOKUP(A125,Mar_Inputs_Calc!O:O,Mar_Inputs_Calc!C:C)</f>
        <v>Transition Care delivered in a Community Setting (capped at 17.5% of pension)</v>
      </c>
      <c r="C125" s="1262">
        <f>_xlfn.XLOOKUP(A125,Mar_Inputs_Calc!O:O,Mar_Inputs_Calc!E:E)</f>
        <v>90007227</v>
      </c>
      <c r="D125" s="1264">
        <f>Mar_Inputs_Calc!$G$3</f>
        <v>45005</v>
      </c>
      <c r="E125" s="1265">
        <f>_xlfn.XLOOKUP(A125,Mar_Inputs_Calc!O:O,Mar_Inputs_Calc!N:N)</f>
        <v>12.14</v>
      </c>
      <c r="F125" s="1264">
        <f>Mar_Inputs_Calc!$G$4</f>
        <v>45189</v>
      </c>
    </row>
    <row r="126" spans="1:6" x14ac:dyDescent="0.25">
      <c r="A126" s="1261" t="s">
        <v>5390</v>
      </c>
      <c r="B126" s="1262" t="str">
        <f>_xlfn.XLOOKUP(A126,Mar_Inputs_Calc!O:O,Mar_Inputs_Calc!C:C)</f>
        <v>Transition Care delivered in a Residential Setting (85% of pension)</v>
      </c>
      <c r="C126" s="1262">
        <f>_xlfn.XLOOKUP(A126,Mar_Inputs_Calc!O:O,Mar_Inputs_Calc!E:E)</f>
        <v>90005782</v>
      </c>
      <c r="D126" s="1264">
        <f>Mar_Inputs_Calc!$G$3</f>
        <v>45005</v>
      </c>
      <c r="E126" s="1265">
        <f>_xlfn.XLOOKUP(A126,Mar_Inputs_Calc!O:O,Mar_Inputs_Calc!N:N)</f>
        <v>58.98</v>
      </c>
      <c r="F126" s="1264">
        <f>Mar_Inputs_Calc!$G$4</f>
        <v>45189</v>
      </c>
    </row>
    <row r="127" spans="1:6" x14ac:dyDescent="0.25">
      <c r="A127" s="1261" t="s">
        <v>5391</v>
      </c>
      <c r="B127" s="1262" t="str">
        <f>_xlfn.XLOOKUP(A127,Mar_Inputs_Calc!O:O,Mar_Inputs_Calc!C:C)</f>
        <v>Gen Public Flexible High Level Care</v>
      </c>
      <c r="C127" s="1262">
        <f>_xlfn.XLOOKUP(A127,Mar_Inputs_Calc!O:O,Mar_Inputs_Calc!E:E)</f>
        <v>90007228</v>
      </c>
      <c r="D127" s="1264">
        <f>Mar_Inputs_Calc!$G$3</f>
        <v>45005</v>
      </c>
      <c r="E127" s="1265">
        <f>_xlfn.XLOOKUP(A127,Mar_Inputs_Calc!O:O,Mar_Inputs_Calc!N:N)</f>
        <v>58.98</v>
      </c>
      <c r="F127" s="1264">
        <f>Mar_Inputs_Calc!$G$4</f>
        <v>45189</v>
      </c>
    </row>
    <row r="128" spans="1:6" x14ac:dyDescent="0.25">
      <c r="A128" s="1261" t="s">
        <v>5392</v>
      </c>
      <c r="B128" s="1262" t="str">
        <f>_xlfn.XLOOKUP(A128,Mar_Inputs_Calc!O:O,Mar_Inputs_Calc!C:C)</f>
        <v>Gen Public Flexible High Level Care - SD</v>
      </c>
      <c r="C128" s="1262">
        <f>_xlfn.XLOOKUP(A128,Mar_Inputs_Calc!O:O,Mar_Inputs_Calc!E:E)</f>
        <v>90006402</v>
      </c>
      <c r="D128" s="1264">
        <f>Mar_Inputs_Calc!$G$3</f>
        <v>45005</v>
      </c>
      <c r="E128" s="1265">
        <f>_xlfn.XLOOKUP(A128,Mar_Inputs_Calc!O:O,Mar_Inputs_Calc!N:N)</f>
        <v>58.98</v>
      </c>
      <c r="F128" s="1264">
        <f>Mar_Inputs_Calc!$G$4</f>
        <v>45189</v>
      </c>
    </row>
    <row r="129" spans="1:6" x14ac:dyDescent="0.25">
      <c r="A129" s="1261" t="s">
        <v>5393</v>
      </c>
      <c r="B129" s="1262" t="str">
        <f>_xlfn.XLOOKUP(A129,Mar_Inputs_Calc!O:O,Mar_Inputs_Calc!C:C)</f>
        <v>Gen Public Flexible Low Level Care</v>
      </c>
      <c r="C129" s="1262">
        <f>_xlfn.XLOOKUP(A129,Mar_Inputs_Calc!O:O,Mar_Inputs_Calc!E:E)</f>
        <v>90007229</v>
      </c>
      <c r="D129" s="1264">
        <f>Mar_Inputs_Calc!$G$3</f>
        <v>45005</v>
      </c>
      <c r="E129" s="1265">
        <f>_xlfn.XLOOKUP(A129,Mar_Inputs_Calc!O:O,Mar_Inputs_Calc!N:N)</f>
        <v>58.98</v>
      </c>
      <c r="F129" s="1264">
        <f>Mar_Inputs_Calc!$G$4</f>
        <v>45189</v>
      </c>
    </row>
    <row r="130" spans="1:6" x14ac:dyDescent="0.25">
      <c r="A130" s="1261" t="s">
        <v>5394</v>
      </c>
      <c r="B130" s="1262" t="str">
        <f>_xlfn.XLOOKUP(A130,Mar_Inputs_Calc!O:O,Mar_Inputs_Calc!C:C)</f>
        <v>Gen Public Flexible Low Level Care - SD</v>
      </c>
      <c r="C130" s="1262">
        <f>_xlfn.XLOOKUP(A130,Mar_Inputs_Calc!O:O,Mar_Inputs_Calc!E:E)</f>
        <v>90005989</v>
      </c>
      <c r="D130" s="1264">
        <f>Mar_Inputs_Calc!$G$3</f>
        <v>45005</v>
      </c>
      <c r="E130" s="1265">
        <f>_xlfn.XLOOKUP(A130,Mar_Inputs_Calc!O:O,Mar_Inputs_Calc!N:N)</f>
        <v>58.98</v>
      </c>
      <c r="F130" s="1264">
        <f>Mar_Inputs_Calc!$G$4</f>
        <v>45189</v>
      </c>
    </row>
    <row r="131" spans="1:6" x14ac:dyDescent="0.25">
      <c r="A131" s="1261" t="s">
        <v>5395</v>
      </c>
      <c r="B131" s="1262" t="str">
        <f>_xlfn.XLOOKUP(A131,Mar_Inputs_Calc!O:O,Mar_Inputs_Calc!C:C)</f>
        <v>Gen Public Respite Flexible High Level Care</v>
      </c>
      <c r="C131" s="1262">
        <f>_xlfn.XLOOKUP(A131,Mar_Inputs_Calc!O:O,Mar_Inputs_Calc!E:E)</f>
        <v>90007230</v>
      </c>
      <c r="D131" s="1264">
        <f>Mar_Inputs_Calc!$G$3</f>
        <v>45005</v>
      </c>
      <c r="E131" s="1265">
        <f>_xlfn.XLOOKUP(A131,Mar_Inputs_Calc!O:O,Mar_Inputs_Calc!N:N)</f>
        <v>58.98</v>
      </c>
      <c r="F131" s="1264">
        <f>Mar_Inputs_Calc!$G$4</f>
        <v>45189</v>
      </c>
    </row>
    <row r="132" spans="1:6" x14ac:dyDescent="0.25">
      <c r="A132" s="1261" t="s">
        <v>5396</v>
      </c>
      <c r="B132" s="1262" t="str">
        <f>_xlfn.XLOOKUP(A132,Mar_Inputs_Calc!O:O,Mar_Inputs_Calc!C:C)</f>
        <v>Gen Public Respite Flexible High Level Care - SD</v>
      </c>
      <c r="C132" s="1262">
        <f>_xlfn.XLOOKUP(A132,Mar_Inputs_Calc!O:O,Mar_Inputs_Calc!E:E)</f>
        <v>90006403</v>
      </c>
      <c r="D132" s="1264">
        <f>Mar_Inputs_Calc!$G$3</f>
        <v>45005</v>
      </c>
      <c r="E132" s="1265">
        <f>_xlfn.XLOOKUP(A132,Mar_Inputs_Calc!O:O,Mar_Inputs_Calc!N:N)</f>
        <v>58.98</v>
      </c>
      <c r="F132" s="1264">
        <f>Mar_Inputs_Calc!$G$4</f>
        <v>45189</v>
      </c>
    </row>
    <row r="133" spans="1:6" x14ac:dyDescent="0.25">
      <c r="A133" s="1261" t="s">
        <v>5397</v>
      </c>
      <c r="B133" s="1262" t="str">
        <f>_xlfn.XLOOKUP(A133,Mar_Inputs_Calc!O:O,Mar_Inputs_Calc!C:C)</f>
        <v>Gen Public Respite Flexible Low Level Care</v>
      </c>
      <c r="C133" s="1262">
        <f>_xlfn.XLOOKUP(A133,Mar_Inputs_Calc!O:O,Mar_Inputs_Calc!E:E)</f>
        <v>90007231</v>
      </c>
      <c r="D133" s="1264">
        <f>Mar_Inputs_Calc!$G$3</f>
        <v>45005</v>
      </c>
      <c r="E133" s="1265">
        <f>_xlfn.XLOOKUP(A133,Mar_Inputs_Calc!O:O,Mar_Inputs_Calc!N:N)</f>
        <v>58.98</v>
      </c>
      <c r="F133" s="1264">
        <f>Mar_Inputs_Calc!$G$4</f>
        <v>45189</v>
      </c>
    </row>
    <row r="134" spans="1:6" x14ac:dyDescent="0.25">
      <c r="A134" s="1261" t="s">
        <v>5398</v>
      </c>
      <c r="B134" s="1262" t="str">
        <f>_xlfn.XLOOKUP(A134,Mar_Inputs_Calc!O:O,Mar_Inputs_Calc!C:C)</f>
        <v>Gen Public Respite Flexible Low Level Care - SD</v>
      </c>
      <c r="C134" s="1262">
        <f>_xlfn.XLOOKUP(A134,Mar_Inputs_Calc!O:O,Mar_Inputs_Calc!E:E)</f>
        <v>90005679</v>
      </c>
      <c r="D134" s="1264">
        <f>Mar_Inputs_Calc!$G$3</f>
        <v>45005</v>
      </c>
      <c r="E134" s="1265">
        <f>_xlfn.XLOOKUP(A134,Mar_Inputs_Calc!O:O,Mar_Inputs_Calc!N:N)</f>
        <v>58.98</v>
      </c>
      <c r="F134" s="1264">
        <f>Mar_Inputs_Calc!$G$4</f>
        <v>45189</v>
      </c>
    </row>
    <row r="135" spans="1:6" x14ac:dyDescent="0.25">
      <c r="A135" s="1261" t="s">
        <v>5399</v>
      </c>
      <c r="B135" s="1262" t="str">
        <f>_xlfn.XLOOKUP(A135,Mar_Inputs_Calc!O:O,Mar_Inputs_Calc!C:C)</f>
        <v>Flexible community care fees (capped at 17.5% of pension) (applies to HACC services)</v>
      </c>
      <c r="C135" s="1262">
        <f>_xlfn.XLOOKUP(A135,Mar_Inputs_Calc!O:O,Mar_Inputs_Calc!E:E)</f>
        <v>90007232</v>
      </c>
      <c r="D135" s="1264">
        <f>Mar_Inputs_Calc!$G$3</f>
        <v>45005</v>
      </c>
      <c r="E135" s="1265">
        <f>_xlfn.XLOOKUP(A135,Mar_Inputs_Calc!O:O,Mar_Inputs_Calc!N:N)</f>
        <v>12.14</v>
      </c>
      <c r="F135" s="1264">
        <f>Mar_Inputs_Calc!$G$4</f>
        <v>45189</v>
      </c>
    </row>
    <row r="137" spans="1:6" s="1258" customFormat="1" x14ac:dyDescent="0.25">
      <c r="A137" s="1266" t="s">
        <v>5323</v>
      </c>
      <c r="B137" s="1267" t="str">
        <f>_xlfn.XLOOKUP(A137,Mar_Inputs_Calc!O:O,Mar_Inputs_Calc!C:C)</f>
        <v>Delivered Meals - High Fee - per meal</v>
      </c>
      <c r="C137" s="1267">
        <f>_xlfn.XLOOKUP(A137,Mar_Inputs_Calc!O:O,Mar_Inputs_Calc!E:E)</f>
        <v>90007199</v>
      </c>
      <c r="D137" s="1268">
        <f>Mar_Inputs_Calc!$G$3</f>
        <v>45005</v>
      </c>
      <c r="E137" s="1269" t="str">
        <f>_xlfn.XLOOKUP(A137,Mar_Inputs_Calc!O:O,Mar_Inputs_Calc!N:N)</f>
        <v>Full Cost Recovery</v>
      </c>
      <c r="F137" s="1268">
        <f>Mar_Inputs_Calc!$G$4</f>
        <v>45189</v>
      </c>
    </row>
    <row r="138" spans="1:6" s="1258" customFormat="1" x14ac:dyDescent="0.25">
      <c r="A138" s="1266" t="s">
        <v>5365</v>
      </c>
      <c r="B138" s="1267" t="str">
        <f>_xlfn.XLOOKUP(A138,Mar_Inputs_Calc!O:O,Mar_Inputs_Calc!C:C)</f>
        <v>Delivered Meals - High Fee - per meal</v>
      </c>
      <c r="C138" s="1267">
        <f>_xlfn.XLOOKUP(A138,Mar_Inputs_Calc!O:O,Mar_Inputs_Calc!E:E)</f>
        <v>90007217</v>
      </c>
      <c r="D138" s="1268">
        <f>Mar_Inputs_Calc!$G$3</f>
        <v>45005</v>
      </c>
      <c r="E138" s="1269" t="str">
        <f>_xlfn.XLOOKUP(A138,Mar_Inputs_Calc!O:O,Mar_Inputs_Calc!N:N)</f>
        <v>Full Cost Recovery</v>
      </c>
      <c r="F138" s="1268">
        <f>Mar_Inputs_Calc!$G$4</f>
        <v>45189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A77AE-0709-4CD2-B3B8-99CB5CAD0E19}">
  <sheetPr codeName="Sheet9"/>
  <dimension ref="B1:J123"/>
  <sheetViews>
    <sheetView zoomScale="90" zoomScaleNormal="90" zoomScaleSheetLayoutView="50" workbookViewId="0">
      <pane ySplit="2" topLeftCell="A3" activePane="bottomLeft" state="frozen"/>
      <selection pane="bottomLeft" activeCell="J14" sqref="J14"/>
    </sheetView>
  </sheetViews>
  <sheetFormatPr defaultRowHeight="12.75" x14ac:dyDescent="0.2"/>
  <cols>
    <col min="2" max="2" width="9.140625" bestFit="1" customWidth="1"/>
    <col min="3" max="3" width="8.85546875" bestFit="1" customWidth="1"/>
    <col min="4" max="5" width="12" bestFit="1" customWidth="1"/>
    <col min="6" max="7" width="12.5703125" customWidth="1"/>
  </cols>
  <sheetData>
    <row r="1" spans="2:10" ht="15" x14ac:dyDescent="0.25">
      <c r="B1" s="948"/>
      <c r="C1" s="949"/>
      <c r="D1" s="949"/>
      <c r="E1" s="949"/>
      <c r="F1" s="949" t="s">
        <v>4138</v>
      </c>
      <c r="G1" s="949"/>
      <c r="H1" s="949"/>
      <c r="I1" s="949"/>
      <c r="J1" s="949"/>
    </row>
    <row r="2" spans="2:10" ht="15" x14ac:dyDescent="0.25">
      <c r="B2" s="948"/>
      <c r="C2" s="949"/>
      <c r="D2" s="949"/>
      <c r="E2" s="949" t="s">
        <v>4139</v>
      </c>
      <c r="F2" s="949" t="s">
        <v>4140</v>
      </c>
      <c r="G2" s="949" t="s">
        <v>4141</v>
      </c>
      <c r="H2" s="949"/>
      <c r="I2" s="949"/>
      <c r="J2" s="949"/>
    </row>
    <row r="3" spans="2:10" ht="15" x14ac:dyDescent="0.25">
      <c r="B3" s="948" t="s">
        <v>4142</v>
      </c>
      <c r="C3" s="949" t="s">
        <v>4143</v>
      </c>
      <c r="D3" s="949" t="s">
        <v>4144</v>
      </c>
      <c r="E3" s="949" t="s">
        <v>4075</v>
      </c>
      <c r="F3" s="934">
        <v>44640</v>
      </c>
      <c r="G3" s="935">
        <v>44824</v>
      </c>
      <c r="H3" s="949"/>
      <c r="I3" s="949"/>
      <c r="J3" s="949"/>
    </row>
    <row r="4" spans="2:10" ht="15" x14ac:dyDescent="0.25">
      <c r="B4" s="948"/>
      <c r="C4" s="949"/>
      <c r="D4" s="949" t="s">
        <v>4145</v>
      </c>
      <c r="E4" s="949"/>
      <c r="F4" s="949"/>
      <c r="G4" s="949"/>
      <c r="H4" s="949"/>
      <c r="I4" s="949"/>
      <c r="J4" s="949"/>
    </row>
    <row r="5" spans="2:10" ht="15" x14ac:dyDescent="0.25">
      <c r="B5" s="948"/>
      <c r="C5" s="949"/>
      <c r="D5" s="949" t="s">
        <v>4146</v>
      </c>
      <c r="E5" s="949"/>
      <c r="F5" s="949"/>
      <c r="G5" s="949"/>
      <c r="H5" s="949"/>
      <c r="I5" s="949"/>
      <c r="J5" s="949"/>
    </row>
    <row r="6" spans="2:10" ht="15" x14ac:dyDescent="0.25">
      <c r="B6" s="948"/>
      <c r="C6" s="949"/>
      <c r="D6" s="949"/>
      <c r="E6" s="949"/>
      <c r="F6" s="949"/>
      <c r="G6" s="949"/>
      <c r="H6" s="949"/>
      <c r="I6" s="949"/>
      <c r="J6" s="949"/>
    </row>
    <row r="7" spans="2:10" ht="15" x14ac:dyDescent="0.25">
      <c r="B7" s="948"/>
      <c r="C7" s="949" t="s">
        <v>4147</v>
      </c>
      <c r="D7" s="949" t="s">
        <v>4148</v>
      </c>
      <c r="E7" s="949" t="s">
        <v>4074</v>
      </c>
      <c r="F7" s="936">
        <v>44743</v>
      </c>
      <c r="G7" s="937">
        <v>45108</v>
      </c>
      <c r="H7" s="949"/>
      <c r="I7" s="949"/>
      <c r="J7" s="949"/>
    </row>
    <row r="8" spans="2:10" ht="15" x14ac:dyDescent="0.25">
      <c r="B8" s="948"/>
      <c r="C8" s="949"/>
      <c r="D8" s="949" t="s">
        <v>4149</v>
      </c>
      <c r="E8" s="949"/>
      <c r="F8" s="949"/>
      <c r="G8" s="949"/>
      <c r="H8" s="949"/>
      <c r="I8" s="949"/>
      <c r="J8" s="949"/>
    </row>
    <row r="9" spans="2:10" ht="15" x14ac:dyDescent="0.25">
      <c r="B9" s="948"/>
      <c r="C9" s="949"/>
      <c r="D9" s="949" t="s">
        <v>4150</v>
      </c>
      <c r="E9" s="949"/>
      <c r="F9" s="949"/>
      <c r="G9" s="949"/>
      <c r="H9" s="949"/>
      <c r="I9" s="949"/>
      <c r="J9" s="949"/>
    </row>
    <row r="10" spans="2:10" ht="15" x14ac:dyDescent="0.25">
      <c r="B10" s="948"/>
      <c r="C10" s="949"/>
      <c r="D10" s="949" t="s">
        <v>4151</v>
      </c>
      <c r="E10" s="949"/>
      <c r="F10" s="949"/>
      <c r="G10" s="949"/>
      <c r="H10" s="949"/>
      <c r="I10" s="949"/>
      <c r="J10" s="949"/>
    </row>
    <row r="11" spans="2:10" ht="15" x14ac:dyDescent="0.25">
      <c r="B11" s="948"/>
      <c r="C11" s="949"/>
      <c r="D11" s="949" t="s">
        <v>4152</v>
      </c>
      <c r="E11" s="949"/>
      <c r="F11" s="949"/>
      <c r="G11" s="949"/>
      <c r="H11" s="949"/>
      <c r="I11" s="949"/>
      <c r="J11" s="949"/>
    </row>
    <row r="12" spans="2:10" ht="15" x14ac:dyDescent="0.25">
      <c r="B12" s="948"/>
      <c r="C12" s="949"/>
      <c r="D12" s="949"/>
      <c r="E12" s="949"/>
      <c r="F12" s="949"/>
      <c r="G12" s="949"/>
      <c r="H12" s="949"/>
      <c r="I12" s="949"/>
      <c r="J12" s="949"/>
    </row>
    <row r="13" spans="2:10" ht="15" x14ac:dyDescent="0.25">
      <c r="B13" s="948"/>
      <c r="C13" s="949" t="s">
        <v>4153</v>
      </c>
      <c r="D13" s="949" t="s">
        <v>4154</v>
      </c>
      <c r="E13" s="949"/>
      <c r="F13" s="938">
        <v>41091</v>
      </c>
      <c r="G13" s="939">
        <v>42186</v>
      </c>
      <c r="H13" s="949"/>
      <c r="I13" s="949"/>
      <c r="J13" s="949"/>
    </row>
    <row r="14" spans="2:10" ht="15" x14ac:dyDescent="0.25">
      <c r="B14" s="948"/>
      <c r="C14" s="949"/>
      <c r="D14" s="949" t="s">
        <v>4155</v>
      </c>
      <c r="E14" s="949"/>
      <c r="F14" s="949"/>
      <c r="G14" s="949"/>
      <c r="H14" s="949"/>
      <c r="I14" s="949"/>
      <c r="J14" s="949"/>
    </row>
    <row r="15" spans="2:10" ht="15" x14ac:dyDescent="0.25">
      <c r="B15" s="948"/>
      <c r="C15" s="949"/>
      <c r="D15" s="949"/>
      <c r="E15" s="949"/>
      <c r="F15" s="949"/>
      <c r="G15" s="949"/>
      <c r="H15" s="949"/>
      <c r="I15" s="949"/>
      <c r="J15" s="949"/>
    </row>
    <row r="16" spans="2:10" ht="15" x14ac:dyDescent="0.25">
      <c r="B16" s="948"/>
      <c r="C16" s="949" t="s">
        <v>4156</v>
      </c>
      <c r="D16" s="949" t="s">
        <v>4157</v>
      </c>
      <c r="E16" s="949"/>
      <c r="F16" s="940">
        <v>41640</v>
      </c>
      <c r="G16" s="941">
        <v>42551</v>
      </c>
      <c r="H16" s="949"/>
      <c r="I16" s="949"/>
      <c r="J16" s="949"/>
    </row>
    <row r="17" spans="2:10" ht="15" x14ac:dyDescent="0.25">
      <c r="B17" s="948"/>
      <c r="C17" s="949"/>
      <c r="D17" s="949"/>
      <c r="E17" s="949"/>
      <c r="F17" s="949"/>
      <c r="G17" s="949"/>
      <c r="H17" s="949"/>
      <c r="I17" s="949"/>
      <c r="J17" s="949"/>
    </row>
    <row r="18" spans="2:10" ht="15" x14ac:dyDescent="0.25">
      <c r="B18" s="948"/>
      <c r="C18" s="949"/>
      <c r="D18" s="949"/>
      <c r="E18" s="949"/>
      <c r="F18" s="949"/>
      <c r="G18" s="949"/>
      <c r="H18" s="949"/>
      <c r="I18" s="949"/>
      <c r="J18" s="949"/>
    </row>
    <row r="19" spans="2:10" ht="15" x14ac:dyDescent="0.25">
      <c r="B19" s="948" t="s">
        <v>4158</v>
      </c>
      <c r="C19" s="949" t="s">
        <v>4143</v>
      </c>
      <c r="D19" s="949" t="s">
        <v>4159</v>
      </c>
      <c r="E19" s="949" t="s">
        <v>4076</v>
      </c>
      <c r="F19" s="936">
        <v>44743</v>
      </c>
      <c r="G19" s="935">
        <v>45108</v>
      </c>
      <c r="H19" s="949"/>
      <c r="I19" s="949"/>
      <c r="J19" s="949"/>
    </row>
    <row r="20" spans="2:10" ht="15" x14ac:dyDescent="0.25">
      <c r="B20" s="948"/>
      <c r="C20" s="949"/>
      <c r="D20" s="949" t="s">
        <v>4160</v>
      </c>
      <c r="E20" s="949"/>
      <c r="F20" s="949"/>
      <c r="G20" s="949"/>
      <c r="H20" s="949"/>
      <c r="I20" s="949"/>
      <c r="J20" s="949"/>
    </row>
    <row r="21" spans="2:10" ht="15" x14ac:dyDescent="0.25">
      <c r="B21" s="948"/>
      <c r="C21" s="949"/>
      <c r="D21" s="949" t="s">
        <v>4161</v>
      </c>
      <c r="E21" s="949"/>
      <c r="F21" s="949"/>
      <c r="G21" s="949"/>
      <c r="H21" s="949"/>
      <c r="I21" s="949"/>
      <c r="J21" s="949"/>
    </row>
    <row r="22" spans="2:10" ht="15" x14ac:dyDescent="0.25">
      <c r="B22" s="948"/>
      <c r="C22" s="949"/>
      <c r="D22" s="949" t="s">
        <v>4162</v>
      </c>
      <c r="E22" s="949"/>
      <c r="F22" s="949"/>
      <c r="G22" s="949"/>
      <c r="H22" s="949"/>
      <c r="I22" s="949"/>
      <c r="J22" s="949"/>
    </row>
    <row r="23" spans="2:10" ht="15" x14ac:dyDescent="0.25">
      <c r="B23" s="948"/>
      <c r="C23" s="949"/>
      <c r="D23" s="949" t="s">
        <v>4163</v>
      </c>
      <c r="E23" s="949"/>
      <c r="F23" s="949"/>
      <c r="G23" s="949"/>
      <c r="H23" s="949"/>
      <c r="I23" s="949"/>
      <c r="J23" s="949"/>
    </row>
    <row r="24" spans="2:10" ht="15" x14ac:dyDescent="0.25">
      <c r="B24" s="948"/>
      <c r="C24" s="949"/>
      <c r="D24" s="949" t="s">
        <v>4164</v>
      </c>
      <c r="E24" s="949"/>
      <c r="F24" s="949"/>
      <c r="G24" s="949"/>
      <c r="H24" s="949"/>
      <c r="I24" s="949"/>
      <c r="J24" s="949"/>
    </row>
    <row r="25" spans="2:10" ht="15" x14ac:dyDescent="0.25">
      <c r="B25" s="948"/>
      <c r="C25" s="949"/>
      <c r="D25" s="949"/>
      <c r="E25" s="949"/>
      <c r="F25" s="949"/>
      <c r="G25" s="949"/>
      <c r="H25" s="949"/>
      <c r="I25" s="949"/>
      <c r="J25" s="949"/>
    </row>
    <row r="26" spans="2:10" ht="15" x14ac:dyDescent="0.25">
      <c r="B26" s="948"/>
      <c r="C26" s="949" t="s">
        <v>4147</v>
      </c>
      <c r="D26" s="949" t="s">
        <v>4077</v>
      </c>
      <c r="E26" s="949" t="s">
        <v>4077</v>
      </c>
      <c r="F26" s="934">
        <v>44640</v>
      </c>
      <c r="G26" s="935">
        <v>44824</v>
      </c>
      <c r="H26" s="949"/>
      <c r="I26" s="949"/>
      <c r="J26" s="949"/>
    </row>
    <row r="27" spans="2:10" ht="15" x14ac:dyDescent="0.25">
      <c r="B27" s="948"/>
      <c r="C27" s="949"/>
      <c r="D27" s="949" t="s">
        <v>4078</v>
      </c>
      <c r="E27" s="949"/>
      <c r="F27" s="949"/>
      <c r="G27" s="949"/>
      <c r="H27" s="949"/>
      <c r="I27" s="949"/>
      <c r="J27" s="949"/>
    </row>
    <row r="28" spans="2:10" ht="15" x14ac:dyDescent="0.25">
      <c r="B28" s="948"/>
      <c r="C28" s="949"/>
      <c r="D28" s="949" t="s">
        <v>4079</v>
      </c>
      <c r="E28" s="949"/>
      <c r="F28" s="949"/>
      <c r="G28" s="949"/>
      <c r="H28" s="949"/>
      <c r="I28" s="949"/>
      <c r="J28" s="949"/>
    </row>
    <row r="29" spans="2:10" ht="15" x14ac:dyDescent="0.25">
      <c r="B29" s="948"/>
      <c r="C29" s="949"/>
      <c r="D29" s="949" t="s">
        <v>4080</v>
      </c>
      <c r="E29" s="949"/>
      <c r="F29" s="949"/>
      <c r="G29" s="949"/>
      <c r="H29" s="949"/>
      <c r="I29" s="949"/>
      <c r="J29" s="949"/>
    </row>
    <row r="30" spans="2:10" ht="15" x14ac:dyDescent="0.25">
      <c r="B30" s="948"/>
      <c r="C30" s="949"/>
      <c r="D30" s="949" t="s">
        <v>4081</v>
      </c>
      <c r="E30" s="949"/>
      <c r="F30" s="949"/>
      <c r="G30" s="949"/>
      <c r="H30" s="949"/>
      <c r="I30" s="949"/>
      <c r="J30" s="949"/>
    </row>
    <row r="31" spans="2:10" ht="15" x14ac:dyDescent="0.25">
      <c r="B31" s="948"/>
      <c r="C31" s="949"/>
      <c r="D31" s="949" t="s">
        <v>4082</v>
      </c>
      <c r="E31" s="949"/>
      <c r="F31" s="949"/>
      <c r="G31" s="949"/>
      <c r="H31" s="949"/>
      <c r="I31" s="949"/>
      <c r="J31" s="949"/>
    </row>
    <row r="32" spans="2:10" ht="15" x14ac:dyDescent="0.25">
      <c r="B32" s="948"/>
      <c r="C32" s="949"/>
      <c r="D32" s="949" t="s">
        <v>4083</v>
      </c>
      <c r="E32" s="949"/>
      <c r="F32" s="949"/>
      <c r="G32" s="949"/>
      <c r="H32" s="949"/>
      <c r="I32" s="949"/>
      <c r="J32" s="949"/>
    </row>
    <row r="33" spans="2:10" ht="15" x14ac:dyDescent="0.25">
      <c r="B33" s="948"/>
      <c r="C33" s="949"/>
      <c r="D33" s="949" t="s">
        <v>4084</v>
      </c>
      <c r="E33" s="949"/>
      <c r="F33" s="949"/>
      <c r="G33" s="949"/>
      <c r="H33" s="949"/>
      <c r="I33" s="949"/>
      <c r="J33" s="949"/>
    </row>
    <row r="34" spans="2:10" ht="15" x14ac:dyDescent="0.25">
      <c r="B34" s="948"/>
      <c r="C34" s="949"/>
      <c r="D34" s="949" t="s">
        <v>4086</v>
      </c>
      <c r="E34" s="949"/>
      <c r="F34" s="949"/>
      <c r="G34" s="949"/>
      <c r="H34" s="949"/>
      <c r="I34" s="949"/>
      <c r="J34" s="949"/>
    </row>
    <row r="35" spans="2:10" ht="15" x14ac:dyDescent="0.25">
      <c r="B35" s="948"/>
      <c r="C35" s="949"/>
      <c r="D35" s="949" t="s">
        <v>4087</v>
      </c>
      <c r="E35" s="949"/>
      <c r="F35" s="949"/>
      <c r="G35" s="949"/>
      <c r="H35" s="949"/>
      <c r="I35" s="949"/>
      <c r="J35" s="949"/>
    </row>
    <row r="36" spans="2:10" ht="15" x14ac:dyDescent="0.25">
      <c r="B36" s="948"/>
      <c r="C36" s="949"/>
      <c r="D36" s="949" t="s">
        <v>4088</v>
      </c>
      <c r="E36" s="949"/>
      <c r="F36" s="949"/>
      <c r="G36" s="949"/>
      <c r="H36" s="949"/>
      <c r="I36" s="949"/>
      <c r="J36" s="949"/>
    </row>
    <row r="37" spans="2:10" ht="15" x14ac:dyDescent="0.25">
      <c r="B37" s="948"/>
      <c r="C37" s="949"/>
      <c r="D37" s="949" t="s">
        <v>4089</v>
      </c>
      <c r="E37" s="949"/>
      <c r="F37" s="949"/>
      <c r="G37" s="949"/>
      <c r="H37" s="949"/>
      <c r="I37" s="949"/>
      <c r="J37" s="949"/>
    </row>
    <row r="38" spans="2:10" ht="15" x14ac:dyDescent="0.25">
      <c r="B38" s="948"/>
      <c r="C38" s="949"/>
      <c r="D38" s="949" t="s">
        <v>4090</v>
      </c>
      <c r="E38" s="949"/>
      <c r="F38" s="949"/>
      <c r="G38" s="949"/>
      <c r="H38" s="949"/>
      <c r="I38" s="949"/>
      <c r="J38" s="949"/>
    </row>
    <row r="39" spans="2:10" ht="15" x14ac:dyDescent="0.25">
      <c r="B39" s="948"/>
      <c r="C39" s="949"/>
      <c r="D39" s="949"/>
      <c r="E39" s="949"/>
      <c r="F39" s="949"/>
      <c r="G39" s="949"/>
      <c r="H39" s="949"/>
      <c r="I39" s="949"/>
      <c r="J39" s="949"/>
    </row>
    <row r="40" spans="2:10" ht="15" x14ac:dyDescent="0.25">
      <c r="B40" s="948"/>
      <c r="C40" s="949" t="s">
        <v>4153</v>
      </c>
      <c r="D40" s="949" t="s">
        <v>4085</v>
      </c>
      <c r="E40" s="949" t="s">
        <v>4085</v>
      </c>
      <c r="F40" s="936">
        <v>44562</v>
      </c>
      <c r="G40" s="942">
        <v>44927</v>
      </c>
      <c r="H40" s="949"/>
      <c r="I40" s="949"/>
      <c r="J40" s="949"/>
    </row>
    <row r="41" spans="2:10" ht="15" x14ac:dyDescent="0.25">
      <c r="B41" s="948"/>
      <c r="C41" s="949"/>
      <c r="D41" s="949"/>
      <c r="E41" s="949"/>
      <c r="F41" s="949"/>
      <c r="G41" s="949"/>
      <c r="H41" s="949"/>
      <c r="I41" s="949"/>
      <c r="J41" s="949"/>
    </row>
    <row r="42" spans="2:10" ht="15" x14ac:dyDescent="0.25">
      <c r="B42" s="948" t="s">
        <v>4165</v>
      </c>
      <c r="C42" s="949" t="s">
        <v>4143</v>
      </c>
      <c r="D42" s="949" t="s">
        <v>4166</v>
      </c>
      <c r="E42" s="949" t="s">
        <v>4093</v>
      </c>
      <c r="F42" s="934">
        <v>44640</v>
      </c>
      <c r="G42" s="935">
        <v>44824</v>
      </c>
      <c r="H42" s="949"/>
      <c r="I42" s="949"/>
      <c r="J42" s="949"/>
    </row>
    <row r="43" spans="2:10" ht="15" x14ac:dyDescent="0.25">
      <c r="B43" s="948"/>
      <c r="C43" s="949"/>
      <c r="D43" s="949" t="s">
        <v>4167</v>
      </c>
      <c r="E43" s="949"/>
      <c r="F43" s="949"/>
      <c r="G43" s="949"/>
      <c r="H43" s="949"/>
      <c r="I43" s="949"/>
      <c r="J43" s="949"/>
    </row>
    <row r="44" spans="2:10" ht="15" x14ac:dyDescent="0.25">
      <c r="B44" s="948"/>
      <c r="C44" s="949"/>
      <c r="D44" s="949"/>
      <c r="E44" s="949"/>
      <c r="F44" s="949"/>
      <c r="G44" s="949"/>
      <c r="H44" s="949"/>
      <c r="I44" s="949"/>
      <c r="J44" s="949"/>
    </row>
    <row r="45" spans="2:10" ht="15" x14ac:dyDescent="0.25">
      <c r="B45" s="948"/>
      <c r="C45" s="949"/>
      <c r="D45" s="949"/>
      <c r="E45" s="949"/>
      <c r="F45" s="949"/>
      <c r="G45" s="949"/>
      <c r="H45" s="949"/>
      <c r="I45" s="949"/>
      <c r="J45" s="949"/>
    </row>
    <row r="46" spans="2:10" ht="15" x14ac:dyDescent="0.25">
      <c r="B46" s="948"/>
      <c r="C46" s="949"/>
      <c r="D46" s="949"/>
      <c r="E46" s="949"/>
      <c r="F46" s="949"/>
      <c r="G46" s="949"/>
      <c r="H46" s="949"/>
      <c r="I46" s="949"/>
      <c r="J46" s="949"/>
    </row>
    <row r="47" spans="2:10" ht="15" x14ac:dyDescent="0.25">
      <c r="B47" s="948"/>
      <c r="C47" s="949" t="s">
        <v>4147</v>
      </c>
      <c r="D47" s="949" t="s">
        <v>4094</v>
      </c>
      <c r="E47" s="949" t="s">
        <v>4094</v>
      </c>
      <c r="F47" s="943">
        <v>44562</v>
      </c>
      <c r="G47" s="944">
        <v>44927</v>
      </c>
      <c r="H47" s="949"/>
      <c r="I47" s="949"/>
      <c r="J47" s="949"/>
    </row>
    <row r="48" spans="2:10" ht="15" x14ac:dyDescent="0.25">
      <c r="B48" s="948"/>
      <c r="C48" s="949"/>
      <c r="D48" s="949" t="s">
        <v>4095</v>
      </c>
      <c r="E48" s="949"/>
      <c r="F48" s="949"/>
      <c r="G48" s="949"/>
      <c r="H48" s="949"/>
      <c r="I48" s="949"/>
      <c r="J48" s="949"/>
    </row>
    <row r="49" spans="2:10" ht="15" x14ac:dyDescent="0.25">
      <c r="B49" s="948"/>
      <c r="C49" s="949"/>
      <c r="D49" s="949" t="s">
        <v>4096</v>
      </c>
      <c r="E49" s="949"/>
      <c r="F49" s="949"/>
      <c r="G49" s="949"/>
      <c r="H49" s="949"/>
      <c r="I49" s="949"/>
      <c r="J49" s="949"/>
    </row>
    <row r="50" spans="2:10" ht="15" x14ac:dyDescent="0.25">
      <c r="B50" s="948"/>
      <c r="C50" s="949"/>
      <c r="D50" s="949"/>
      <c r="E50" s="949"/>
      <c r="F50" s="949"/>
      <c r="G50" s="949"/>
      <c r="H50" s="949"/>
      <c r="I50" s="949"/>
      <c r="J50" s="949"/>
    </row>
    <row r="51" spans="2:10" ht="15" x14ac:dyDescent="0.25">
      <c r="B51" s="948" t="s">
        <v>4168</v>
      </c>
      <c r="C51" s="949" t="s">
        <v>4143</v>
      </c>
      <c r="D51" s="949" t="s">
        <v>4169</v>
      </c>
      <c r="E51" s="949" t="s">
        <v>4099</v>
      </c>
      <c r="F51" s="945">
        <v>44640</v>
      </c>
      <c r="G51" s="935">
        <v>44824</v>
      </c>
      <c r="H51" s="949"/>
      <c r="I51" s="949"/>
      <c r="J51" s="949"/>
    </row>
    <row r="52" spans="2:10" ht="15" x14ac:dyDescent="0.25">
      <c r="B52" s="948"/>
      <c r="C52" s="949"/>
      <c r="D52" s="949" t="s">
        <v>4170</v>
      </c>
      <c r="E52" s="949"/>
      <c r="F52" s="949"/>
      <c r="G52" s="949"/>
      <c r="H52" s="949"/>
      <c r="I52" s="949"/>
      <c r="J52" s="949"/>
    </row>
    <row r="53" spans="2:10" ht="15" x14ac:dyDescent="0.25">
      <c r="B53" s="948"/>
      <c r="C53" s="949"/>
      <c r="D53" s="949" t="s">
        <v>4171</v>
      </c>
      <c r="E53" s="949"/>
      <c r="F53" s="949"/>
      <c r="G53" s="949"/>
      <c r="H53" s="949"/>
      <c r="I53" s="949"/>
      <c r="J53" s="949"/>
    </row>
    <row r="54" spans="2:10" ht="15" x14ac:dyDescent="0.25">
      <c r="B54" s="948"/>
      <c r="C54" s="949"/>
      <c r="D54" s="949" t="s">
        <v>4172</v>
      </c>
      <c r="E54" s="949"/>
      <c r="F54" s="949"/>
      <c r="G54" s="949"/>
      <c r="H54" s="949"/>
      <c r="I54" s="949"/>
      <c r="J54" s="949"/>
    </row>
    <row r="55" spans="2:10" ht="15" x14ac:dyDescent="0.25">
      <c r="B55" s="948"/>
      <c r="C55" s="949"/>
      <c r="D55" s="949" t="s">
        <v>4173</v>
      </c>
      <c r="E55" s="949"/>
      <c r="F55" s="949"/>
      <c r="G55" s="949"/>
      <c r="H55" s="949"/>
      <c r="I55" s="949"/>
      <c r="J55" s="949"/>
    </row>
    <row r="56" spans="2:10" ht="15" x14ac:dyDescent="0.25">
      <c r="B56" s="948"/>
      <c r="C56" s="949"/>
      <c r="D56" s="949" t="s">
        <v>4174</v>
      </c>
      <c r="E56" s="949"/>
      <c r="F56" s="949"/>
      <c r="G56" s="949"/>
      <c r="H56" s="949"/>
      <c r="I56" s="949"/>
      <c r="J56" s="949"/>
    </row>
    <row r="57" spans="2:10" ht="15" x14ac:dyDescent="0.25">
      <c r="B57" s="948"/>
      <c r="C57" s="949"/>
      <c r="D57" s="949"/>
      <c r="E57" s="949"/>
      <c r="F57" s="949"/>
      <c r="G57" s="949"/>
      <c r="H57" s="949"/>
      <c r="I57" s="949"/>
      <c r="J57" s="949"/>
    </row>
    <row r="58" spans="2:10" ht="15" x14ac:dyDescent="0.25">
      <c r="B58" s="948"/>
      <c r="C58" s="949" t="s">
        <v>4147</v>
      </c>
      <c r="D58" s="949" t="s">
        <v>4097</v>
      </c>
      <c r="E58" s="949" t="s">
        <v>4097</v>
      </c>
      <c r="F58" s="936">
        <v>42186</v>
      </c>
      <c r="G58" s="935">
        <v>42552</v>
      </c>
      <c r="H58" s="949"/>
      <c r="I58" s="949"/>
      <c r="J58" s="949"/>
    </row>
    <row r="59" spans="2:10" ht="15" x14ac:dyDescent="0.25">
      <c r="B59" s="948"/>
      <c r="C59" s="949"/>
      <c r="D59" s="949" t="s">
        <v>4098</v>
      </c>
      <c r="E59" s="949"/>
      <c r="F59" s="949"/>
      <c r="G59" s="949"/>
      <c r="H59" s="949"/>
      <c r="I59" s="949"/>
      <c r="J59" s="949"/>
    </row>
    <row r="60" spans="2:10" ht="15" x14ac:dyDescent="0.25">
      <c r="B60" s="948"/>
      <c r="C60" s="949"/>
      <c r="D60" s="949"/>
      <c r="E60" s="949"/>
      <c r="F60" s="949"/>
      <c r="G60" s="949"/>
      <c r="H60" s="949"/>
      <c r="I60" s="949"/>
      <c r="J60" s="949"/>
    </row>
    <row r="61" spans="2:10" ht="15" x14ac:dyDescent="0.25">
      <c r="B61" s="948"/>
      <c r="C61" s="949" t="s">
        <v>4153</v>
      </c>
      <c r="D61" s="949" t="s">
        <v>4100</v>
      </c>
      <c r="E61" s="949" t="s">
        <v>4100</v>
      </c>
      <c r="F61" s="943">
        <v>44562</v>
      </c>
      <c r="G61" s="944">
        <v>44927</v>
      </c>
      <c r="H61" s="949"/>
      <c r="I61" s="949"/>
      <c r="J61" s="949"/>
    </row>
    <row r="62" spans="2:10" ht="15" x14ac:dyDescent="0.25">
      <c r="B62" s="948"/>
      <c r="C62" s="949"/>
      <c r="D62" s="949" t="s">
        <v>4101</v>
      </c>
      <c r="E62" s="949"/>
      <c r="F62" s="949"/>
      <c r="G62" s="949"/>
      <c r="H62" s="949"/>
      <c r="I62" s="949"/>
      <c r="J62" s="949"/>
    </row>
    <row r="63" spans="2:10" ht="15" x14ac:dyDescent="0.25">
      <c r="B63" s="948"/>
      <c r="C63" s="949"/>
      <c r="D63" s="949" t="s">
        <v>4102</v>
      </c>
      <c r="E63" s="949"/>
      <c r="F63" s="949"/>
      <c r="G63" s="949"/>
      <c r="H63" s="949"/>
      <c r="I63" s="949"/>
      <c r="J63" s="949"/>
    </row>
    <row r="64" spans="2:10" ht="15" x14ac:dyDescent="0.25">
      <c r="B64" s="948"/>
      <c r="C64" s="949"/>
      <c r="D64" s="949" t="s">
        <v>4103</v>
      </c>
      <c r="E64" s="949"/>
      <c r="F64" s="949"/>
      <c r="G64" s="949"/>
      <c r="H64" s="949"/>
      <c r="I64" s="949"/>
      <c r="J64" s="949"/>
    </row>
    <row r="65" spans="2:10" ht="15" x14ac:dyDescent="0.25">
      <c r="B65" s="948"/>
      <c r="C65" s="949"/>
      <c r="D65" s="949"/>
      <c r="E65" s="949"/>
      <c r="F65" s="949"/>
      <c r="G65" s="949"/>
      <c r="H65" s="949"/>
      <c r="I65" s="949"/>
      <c r="J65" s="949"/>
    </row>
    <row r="66" spans="2:10" ht="15" x14ac:dyDescent="0.25">
      <c r="B66" s="948" t="s">
        <v>4175</v>
      </c>
      <c r="C66" s="949" t="s">
        <v>4143</v>
      </c>
      <c r="D66" s="949" t="s">
        <v>4176</v>
      </c>
      <c r="E66" s="949" t="s">
        <v>4104</v>
      </c>
      <c r="F66" s="945">
        <v>44562</v>
      </c>
      <c r="G66" s="935">
        <v>44927</v>
      </c>
      <c r="H66" s="949"/>
      <c r="I66" s="949"/>
      <c r="J66" s="949"/>
    </row>
    <row r="67" spans="2:10" ht="15" x14ac:dyDescent="0.25">
      <c r="B67" s="948"/>
      <c r="C67" s="949"/>
      <c r="D67" s="949"/>
      <c r="E67" s="949"/>
      <c r="F67" s="949"/>
      <c r="G67" s="949"/>
      <c r="H67" s="949"/>
      <c r="I67" s="949"/>
      <c r="J67" s="949"/>
    </row>
    <row r="68" spans="2:10" ht="15" x14ac:dyDescent="0.25">
      <c r="B68" s="948"/>
      <c r="C68" s="949"/>
      <c r="D68" s="949"/>
      <c r="E68" s="949"/>
      <c r="F68" s="949"/>
      <c r="G68" s="949"/>
      <c r="H68" s="949"/>
      <c r="I68" s="949"/>
      <c r="J68" s="949"/>
    </row>
    <row r="69" spans="2:10" ht="15" x14ac:dyDescent="0.25">
      <c r="B69" s="948"/>
      <c r="C69" s="949" t="s">
        <v>4147</v>
      </c>
      <c r="D69" s="949" t="s">
        <v>4177</v>
      </c>
      <c r="E69" s="949" t="s">
        <v>4105</v>
      </c>
      <c r="F69" s="945">
        <v>44743</v>
      </c>
      <c r="G69" s="946">
        <v>45108</v>
      </c>
      <c r="H69" s="949"/>
      <c r="I69" s="949"/>
      <c r="J69" s="949"/>
    </row>
    <row r="70" spans="2:10" ht="15" x14ac:dyDescent="0.25">
      <c r="B70" s="948"/>
      <c r="C70" s="949"/>
      <c r="D70" s="949" t="s">
        <v>4178</v>
      </c>
      <c r="E70" s="949"/>
      <c r="F70" s="949"/>
      <c r="G70" s="949"/>
      <c r="H70" s="949"/>
      <c r="I70" s="949"/>
      <c r="J70" s="949"/>
    </row>
    <row r="71" spans="2:10" ht="15" x14ac:dyDescent="0.25">
      <c r="B71" s="948"/>
      <c r="C71" s="949"/>
      <c r="D71" s="949" t="s">
        <v>4137</v>
      </c>
      <c r="E71" s="949"/>
      <c r="F71" s="949"/>
      <c r="G71" s="949"/>
      <c r="H71" s="949"/>
      <c r="I71" s="949"/>
      <c r="J71" s="949"/>
    </row>
    <row r="72" spans="2:10" ht="15" x14ac:dyDescent="0.25">
      <c r="B72" s="948"/>
      <c r="C72" s="949"/>
      <c r="D72" s="949"/>
      <c r="E72" s="949"/>
      <c r="F72" s="949"/>
      <c r="G72" s="949"/>
      <c r="H72" s="949"/>
      <c r="I72" s="949"/>
      <c r="J72" s="949"/>
    </row>
    <row r="73" spans="2:10" ht="15" x14ac:dyDescent="0.25">
      <c r="B73" s="948"/>
      <c r="C73" s="949"/>
      <c r="D73" s="949"/>
      <c r="E73" s="949"/>
      <c r="F73" s="949"/>
      <c r="G73" s="949"/>
      <c r="H73" s="949"/>
      <c r="I73" s="949"/>
      <c r="J73" s="949"/>
    </row>
    <row r="74" spans="2:10" ht="15" x14ac:dyDescent="0.25">
      <c r="B74" s="948"/>
      <c r="C74" s="949"/>
      <c r="D74" s="949"/>
      <c r="E74" s="949"/>
      <c r="F74" s="949"/>
      <c r="G74" s="949"/>
      <c r="H74" s="949"/>
      <c r="I74" s="949"/>
      <c r="J74" s="949"/>
    </row>
    <row r="75" spans="2:10" ht="15" x14ac:dyDescent="0.25">
      <c r="B75" s="948"/>
      <c r="C75" s="949"/>
      <c r="D75" s="949"/>
      <c r="E75" s="949"/>
      <c r="F75" s="949"/>
      <c r="G75" s="949"/>
      <c r="H75" s="949"/>
      <c r="I75" s="949"/>
      <c r="J75" s="949"/>
    </row>
    <row r="76" spans="2:10" ht="15" x14ac:dyDescent="0.25">
      <c r="B76" s="948"/>
      <c r="C76" s="949" t="s">
        <v>4153</v>
      </c>
      <c r="D76" s="949" t="s">
        <v>4106</v>
      </c>
      <c r="E76" s="949" t="s">
        <v>4106</v>
      </c>
      <c r="F76" s="945">
        <v>42795</v>
      </c>
      <c r="G76" s="946">
        <v>44743</v>
      </c>
      <c r="H76" s="949"/>
      <c r="I76" s="949"/>
      <c r="J76" s="949"/>
    </row>
    <row r="77" spans="2:10" ht="15" x14ac:dyDescent="0.25">
      <c r="B77" s="948"/>
      <c r="C77" s="949"/>
      <c r="D77" s="949" t="s">
        <v>4108</v>
      </c>
      <c r="E77" s="949"/>
      <c r="F77" s="949"/>
      <c r="G77" s="949"/>
      <c r="H77" s="949"/>
      <c r="I77" s="949"/>
      <c r="J77" s="949"/>
    </row>
    <row r="78" spans="2:10" ht="15" x14ac:dyDescent="0.25">
      <c r="B78" s="948"/>
      <c r="C78" s="949"/>
      <c r="D78" s="949"/>
      <c r="E78" s="949"/>
      <c r="F78" s="949"/>
      <c r="G78" s="949"/>
      <c r="H78" s="949"/>
      <c r="I78" s="949"/>
      <c r="J78" s="949"/>
    </row>
    <row r="79" spans="2:10" ht="15" x14ac:dyDescent="0.25">
      <c r="B79" s="948"/>
      <c r="C79" s="949"/>
      <c r="D79" s="949"/>
      <c r="E79" s="949"/>
      <c r="F79" s="949"/>
      <c r="G79" s="949"/>
      <c r="H79" s="949"/>
      <c r="I79" s="949"/>
      <c r="J79" s="949"/>
    </row>
    <row r="80" spans="2:10" ht="15" x14ac:dyDescent="0.25">
      <c r="B80" s="948"/>
      <c r="C80" s="949" t="s">
        <v>4156</v>
      </c>
      <c r="D80" s="949" t="s">
        <v>4107</v>
      </c>
      <c r="E80" s="949" t="s">
        <v>4107</v>
      </c>
      <c r="F80" s="945">
        <v>41821</v>
      </c>
      <c r="G80" s="946" t="s">
        <v>1604</v>
      </c>
      <c r="H80" s="949"/>
      <c r="I80" s="949"/>
      <c r="J80" s="949"/>
    </row>
    <row r="81" spans="2:10" ht="15" x14ac:dyDescent="0.25">
      <c r="B81" s="948"/>
      <c r="C81" s="949"/>
      <c r="D81" s="949"/>
      <c r="E81" s="949"/>
      <c r="F81" s="949"/>
      <c r="G81" s="949"/>
      <c r="H81" s="949"/>
      <c r="I81" s="949"/>
      <c r="J81" s="949"/>
    </row>
    <row r="82" spans="2:10" ht="15" x14ac:dyDescent="0.25">
      <c r="B82" s="948"/>
      <c r="C82" s="949" t="s">
        <v>4179</v>
      </c>
      <c r="D82" s="949" t="s">
        <v>4109</v>
      </c>
      <c r="E82" s="949" t="s">
        <v>4109</v>
      </c>
      <c r="F82" s="945">
        <v>39264</v>
      </c>
      <c r="G82" s="946" t="s">
        <v>1604</v>
      </c>
      <c r="H82" s="949"/>
      <c r="I82" s="949"/>
      <c r="J82" s="949"/>
    </row>
    <row r="83" spans="2:10" ht="15" x14ac:dyDescent="0.25">
      <c r="B83" s="948"/>
      <c r="C83" s="949"/>
      <c r="D83" s="949"/>
      <c r="E83" s="949"/>
      <c r="F83" s="949"/>
      <c r="G83" s="949"/>
      <c r="H83" s="949"/>
      <c r="I83" s="949"/>
      <c r="J83" s="949"/>
    </row>
    <row r="84" spans="2:10" ht="15" x14ac:dyDescent="0.25">
      <c r="B84" s="948"/>
      <c r="C84" s="949" t="s">
        <v>4180</v>
      </c>
      <c r="D84" s="949" t="s">
        <v>4110</v>
      </c>
      <c r="E84" s="949" t="s">
        <v>4110</v>
      </c>
      <c r="F84" s="945">
        <v>44382</v>
      </c>
      <c r="G84" s="946">
        <v>44743</v>
      </c>
      <c r="H84" s="949"/>
      <c r="I84" s="949"/>
      <c r="J84" s="949"/>
    </row>
    <row r="85" spans="2:10" ht="15" x14ac:dyDescent="0.25">
      <c r="B85" s="948"/>
      <c r="C85" s="949"/>
      <c r="D85" s="949" t="s">
        <v>4111</v>
      </c>
      <c r="E85" s="949"/>
      <c r="F85" s="949"/>
      <c r="G85" s="949"/>
      <c r="H85" s="949"/>
      <c r="I85" s="949"/>
      <c r="J85" s="949"/>
    </row>
    <row r="86" spans="2:10" ht="15" x14ac:dyDescent="0.25">
      <c r="B86" s="948"/>
      <c r="C86" s="949"/>
      <c r="D86" s="949" t="s">
        <v>4112</v>
      </c>
      <c r="E86" s="949"/>
      <c r="F86" s="949"/>
      <c r="G86" s="949"/>
      <c r="H86" s="949"/>
      <c r="I86" s="949"/>
      <c r="J86" s="949"/>
    </row>
    <row r="87" spans="2:10" ht="15" x14ac:dyDescent="0.25">
      <c r="B87" s="948"/>
      <c r="C87" s="949"/>
      <c r="D87" s="949" t="s">
        <v>4113</v>
      </c>
      <c r="E87" s="949"/>
      <c r="F87" s="949"/>
      <c r="G87" s="949"/>
      <c r="H87" s="949"/>
      <c r="I87" s="949"/>
      <c r="J87" s="949"/>
    </row>
    <row r="88" spans="2:10" ht="15" x14ac:dyDescent="0.25">
      <c r="B88" s="948"/>
      <c r="C88" s="949"/>
      <c r="D88" s="949" t="s">
        <v>4115</v>
      </c>
      <c r="E88" s="949"/>
      <c r="F88" s="949"/>
      <c r="G88" s="949"/>
      <c r="H88" s="949"/>
      <c r="I88" s="949"/>
      <c r="J88" s="949"/>
    </row>
    <row r="89" spans="2:10" ht="15" x14ac:dyDescent="0.25">
      <c r="B89" s="948"/>
      <c r="C89" s="949"/>
      <c r="D89" s="949"/>
      <c r="E89" s="949"/>
      <c r="F89" s="949"/>
      <c r="G89" s="949"/>
      <c r="H89" s="949"/>
      <c r="I89" s="949"/>
      <c r="J89" s="949"/>
    </row>
    <row r="90" spans="2:10" ht="15" x14ac:dyDescent="0.25">
      <c r="B90" s="948"/>
      <c r="C90" s="949" t="s">
        <v>4181</v>
      </c>
      <c r="D90" s="949" t="s">
        <v>4114</v>
      </c>
      <c r="E90" s="949" t="s">
        <v>4114</v>
      </c>
      <c r="F90" s="945">
        <v>42699</v>
      </c>
      <c r="G90" s="946" t="s">
        <v>1604</v>
      </c>
      <c r="H90" s="949"/>
      <c r="I90" s="949"/>
      <c r="J90" s="949"/>
    </row>
    <row r="91" spans="2:10" ht="15" x14ac:dyDescent="0.25">
      <c r="B91" s="948"/>
      <c r="C91" s="949"/>
      <c r="D91" s="949"/>
      <c r="E91" s="949"/>
      <c r="F91" s="949"/>
      <c r="G91" s="949"/>
      <c r="H91" s="949"/>
      <c r="I91" s="949"/>
      <c r="J91" s="949"/>
    </row>
    <row r="92" spans="2:10" ht="15" x14ac:dyDescent="0.25">
      <c r="B92" s="948"/>
      <c r="C92" s="949" t="s">
        <v>4182</v>
      </c>
      <c r="D92" s="949" t="s">
        <v>4116</v>
      </c>
      <c r="E92" s="949" t="s">
        <v>4117</v>
      </c>
      <c r="F92" s="945">
        <v>44378</v>
      </c>
      <c r="G92" s="946">
        <v>44743</v>
      </c>
      <c r="H92" s="949"/>
      <c r="I92" s="949"/>
      <c r="J92" s="949"/>
    </row>
    <row r="93" spans="2:10" ht="15" x14ac:dyDescent="0.25">
      <c r="B93" s="948"/>
      <c r="C93" s="949"/>
      <c r="D93" s="949" t="s">
        <v>4117</v>
      </c>
      <c r="E93" s="949"/>
      <c r="F93" s="949"/>
      <c r="G93" s="949"/>
      <c r="H93" s="949"/>
      <c r="I93" s="949"/>
      <c r="J93" s="949"/>
    </row>
    <row r="94" spans="2:10" ht="15" x14ac:dyDescent="0.25">
      <c r="B94" s="948"/>
      <c r="C94" s="949"/>
      <c r="D94" s="949" t="s">
        <v>4118</v>
      </c>
      <c r="E94" s="949"/>
      <c r="F94" s="949"/>
      <c r="G94" s="949"/>
      <c r="H94" s="949"/>
      <c r="I94" s="949"/>
      <c r="J94" s="949"/>
    </row>
    <row r="95" spans="2:10" ht="15" x14ac:dyDescent="0.25">
      <c r="B95" s="948"/>
      <c r="C95" s="949"/>
      <c r="D95" s="949" t="s">
        <v>4119</v>
      </c>
      <c r="E95" s="949"/>
      <c r="F95" s="949"/>
      <c r="G95" s="949"/>
      <c r="H95" s="949"/>
      <c r="I95" s="949"/>
      <c r="J95" s="949"/>
    </row>
    <row r="96" spans="2:10" ht="15" x14ac:dyDescent="0.25">
      <c r="B96" s="948"/>
      <c r="C96" s="949"/>
      <c r="D96" s="949"/>
      <c r="E96" s="949"/>
      <c r="F96" s="949"/>
      <c r="G96" s="949"/>
      <c r="H96" s="949"/>
      <c r="I96" s="949"/>
      <c r="J96" s="949"/>
    </row>
    <row r="97" spans="2:10" ht="15" x14ac:dyDescent="0.25">
      <c r="B97" s="948"/>
      <c r="C97" s="949" t="s">
        <v>4183</v>
      </c>
      <c r="D97" s="949" t="s">
        <v>4120</v>
      </c>
      <c r="E97" s="949" t="s">
        <v>4120</v>
      </c>
      <c r="F97" s="945">
        <v>38705</v>
      </c>
      <c r="G97" s="946" t="s">
        <v>1604</v>
      </c>
      <c r="H97" s="949"/>
      <c r="I97" s="949"/>
      <c r="J97" s="949"/>
    </row>
    <row r="98" spans="2:10" ht="15" x14ac:dyDescent="0.25">
      <c r="B98" s="948"/>
      <c r="C98" s="949"/>
      <c r="D98" s="949" t="s">
        <v>4127</v>
      </c>
      <c r="E98" s="949" t="s">
        <v>4127</v>
      </c>
      <c r="F98" s="945">
        <v>38705</v>
      </c>
      <c r="G98" s="946" t="s">
        <v>1604</v>
      </c>
      <c r="H98" s="949"/>
      <c r="I98" s="949"/>
      <c r="J98" s="949"/>
    </row>
    <row r="99" spans="2:10" ht="15" x14ac:dyDescent="0.25">
      <c r="B99" s="948"/>
      <c r="C99" s="949"/>
      <c r="D99" s="949"/>
      <c r="E99" s="949"/>
      <c r="F99" s="949"/>
      <c r="G99" s="949"/>
      <c r="H99" s="949"/>
      <c r="I99" s="949"/>
      <c r="J99" s="949"/>
    </row>
    <row r="100" spans="2:10" ht="15" x14ac:dyDescent="0.25">
      <c r="B100" s="948"/>
      <c r="C100" s="949" t="s">
        <v>4184</v>
      </c>
      <c r="D100" s="949" t="s">
        <v>4121</v>
      </c>
      <c r="E100" s="949" t="s">
        <v>4121</v>
      </c>
      <c r="F100" s="945">
        <v>44378</v>
      </c>
      <c r="G100" s="946">
        <v>44743</v>
      </c>
      <c r="H100" s="949"/>
      <c r="I100" s="949"/>
      <c r="J100" s="949"/>
    </row>
    <row r="101" spans="2:10" ht="15" x14ac:dyDescent="0.25">
      <c r="B101" s="948"/>
      <c r="C101" s="949"/>
      <c r="D101" s="949" t="s">
        <v>4122</v>
      </c>
      <c r="E101" s="949"/>
      <c r="F101" s="949"/>
      <c r="G101" s="949"/>
      <c r="H101" s="949"/>
      <c r="I101" s="949"/>
      <c r="J101" s="949"/>
    </row>
    <row r="102" spans="2:10" ht="15" x14ac:dyDescent="0.25">
      <c r="B102" s="948"/>
      <c r="C102" s="949"/>
      <c r="D102" s="949" t="s">
        <v>4123</v>
      </c>
      <c r="E102" s="949"/>
      <c r="F102" s="949"/>
      <c r="G102" s="949"/>
      <c r="H102" s="949"/>
      <c r="I102" s="949"/>
      <c r="J102" s="949"/>
    </row>
    <row r="103" spans="2:10" ht="15" x14ac:dyDescent="0.25">
      <c r="B103" s="948"/>
      <c r="C103" s="949"/>
      <c r="D103" s="949" t="s">
        <v>4124</v>
      </c>
      <c r="E103" s="949"/>
      <c r="F103" s="949"/>
      <c r="G103" s="949"/>
      <c r="H103" s="949"/>
      <c r="I103" s="949"/>
      <c r="J103" s="949"/>
    </row>
    <row r="104" spans="2:10" ht="15" x14ac:dyDescent="0.25">
      <c r="B104" s="948"/>
      <c r="C104" s="949"/>
      <c r="D104" s="949" t="s">
        <v>4125</v>
      </c>
      <c r="E104" s="949"/>
      <c r="F104" s="949"/>
      <c r="G104" s="949"/>
      <c r="H104" s="949"/>
      <c r="I104" s="949"/>
      <c r="J104" s="949"/>
    </row>
    <row r="105" spans="2:10" ht="15" x14ac:dyDescent="0.25">
      <c r="B105" s="948"/>
      <c r="C105" s="949"/>
      <c r="D105" s="949" t="s">
        <v>4126</v>
      </c>
      <c r="E105" s="949"/>
      <c r="F105" s="949"/>
      <c r="G105" s="949"/>
      <c r="H105" s="949"/>
      <c r="I105" s="949"/>
      <c r="J105" s="949"/>
    </row>
    <row r="106" spans="2:10" ht="15" x14ac:dyDescent="0.25">
      <c r="B106" s="948"/>
      <c r="C106" s="949"/>
      <c r="D106" s="949"/>
      <c r="E106" s="949"/>
      <c r="F106" s="949"/>
      <c r="G106" s="949"/>
      <c r="H106" s="949"/>
      <c r="I106" s="949"/>
      <c r="J106" s="949"/>
    </row>
    <row r="107" spans="2:10" ht="15" x14ac:dyDescent="0.25">
      <c r="B107" s="948"/>
      <c r="C107" s="949" t="s">
        <v>4185</v>
      </c>
      <c r="D107" s="949" t="s">
        <v>4186</v>
      </c>
      <c r="E107" s="949" t="s">
        <v>4128</v>
      </c>
      <c r="F107" s="945">
        <v>44378</v>
      </c>
      <c r="G107" s="946">
        <v>44743</v>
      </c>
      <c r="H107" s="949"/>
      <c r="I107" s="949"/>
      <c r="J107" s="949"/>
    </row>
    <row r="108" spans="2:10" ht="15" x14ac:dyDescent="0.25">
      <c r="B108" s="948"/>
      <c r="C108" s="949"/>
      <c r="D108" s="949"/>
      <c r="E108" s="949"/>
      <c r="F108" s="949"/>
      <c r="G108" s="949"/>
      <c r="H108" s="949"/>
      <c r="I108" s="949"/>
      <c r="J108" s="949"/>
    </row>
    <row r="109" spans="2:10" ht="15" x14ac:dyDescent="0.25">
      <c r="B109" s="948"/>
      <c r="C109" s="949" t="s">
        <v>4187</v>
      </c>
      <c r="D109" s="949" t="s">
        <v>4129</v>
      </c>
      <c r="E109" s="949"/>
      <c r="F109" s="945">
        <v>41821</v>
      </c>
      <c r="G109" s="946" t="s">
        <v>1604</v>
      </c>
      <c r="H109" s="949"/>
      <c r="I109" s="949"/>
      <c r="J109" s="949"/>
    </row>
    <row r="110" spans="2:10" ht="15" x14ac:dyDescent="0.25">
      <c r="B110" s="948"/>
      <c r="C110" s="949"/>
      <c r="D110" s="949" t="s">
        <v>4131</v>
      </c>
      <c r="E110" s="949"/>
      <c r="F110" s="945">
        <v>41821</v>
      </c>
      <c r="G110" s="946" t="s">
        <v>1604</v>
      </c>
      <c r="H110" s="949"/>
      <c r="I110" s="949"/>
      <c r="J110" s="949"/>
    </row>
    <row r="111" spans="2:10" ht="15" x14ac:dyDescent="0.25">
      <c r="B111" s="948"/>
      <c r="C111" s="949"/>
      <c r="D111" s="949"/>
      <c r="E111" s="949"/>
      <c r="F111" s="949"/>
      <c r="G111" s="949"/>
      <c r="H111" s="949"/>
      <c r="I111" s="949"/>
      <c r="J111" s="949"/>
    </row>
    <row r="112" spans="2:10" ht="15" x14ac:dyDescent="0.25">
      <c r="B112" s="948"/>
      <c r="C112" s="949" t="s">
        <v>4188</v>
      </c>
      <c r="D112" s="949" t="s">
        <v>4130</v>
      </c>
      <c r="E112" s="949" t="s">
        <v>4130</v>
      </c>
      <c r="F112" s="947">
        <v>43647</v>
      </c>
      <c r="G112" s="946">
        <v>44743</v>
      </c>
      <c r="H112" s="949"/>
      <c r="I112" s="949"/>
      <c r="J112" s="949"/>
    </row>
    <row r="113" spans="2:10" ht="15" x14ac:dyDescent="0.25">
      <c r="B113" s="948"/>
      <c r="C113" s="949"/>
      <c r="D113" s="949"/>
      <c r="E113" s="949"/>
      <c r="F113" s="949"/>
      <c r="G113" s="949"/>
      <c r="H113" s="949"/>
      <c r="I113" s="949"/>
      <c r="J113" s="949"/>
    </row>
    <row r="114" spans="2:10" ht="15" x14ac:dyDescent="0.25">
      <c r="B114" s="948"/>
      <c r="C114" s="949" t="s">
        <v>4189</v>
      </c>
      <c r="D114" s="949" t="s">
        <v>4190</v>
      </c>
      <c r="E114" s="949" t="s">
        <v>4132</v>
      </c>
      <c r="F114" s="945">
        <v>44470</v>
      </c>
      <c r="G114" s="935">
        <v>44835</v>
      </c>
      <c r="H114" s="949"/>
      <c r="I114" s="949"/>
      <c r="J114" s="949"/>
    </row>
    <row r="115" spans="2:10" ht="15" x14ac:dyDescent="0.25">
      <c r="B115" s="948"/>
      <c r="C115" s="949"/>
      <c r="D115" s="949"/>
      <c r="E115" s="949"/>
      <c r="F115" s="949"/>
      <c r="G115" s="949"/>
      <c r="H115" s="949"/>
      <c r="I115" s="949"/>
      <c r="J115" s="949"/>
    </row>
    <row r="116" spans="2:10" ht="15" x14ac:dyDescent="0.25">
      <c r="B116" s="948"/>
      <c r="C116" s="949" t="s">
        <v>4191</v>
      </c>
      <c r="D116" s="949" t="s">
        <v>4192</v>
      </c>
      <c r="E116" s="949" t="s">
        <v>4133</v>
      </c>
      <c r="F116" s="945">
        <v>44466</v>
      </c>
      <c r="G116" s="935">
        <v>44835</v>
      </c>
      <c r="H116" s="949"/>
      <c r="I116" s="949"/>
      <c r="J116" s="949"/>
    </row>
    <row r="117" spans="2:10" ht="15" x14ac:dyDescent="0.25">
      <c r="B117" s="948"/>
      <c r="C117" s="949"/>
      <c r="D117" s="949"/>
      <c r="E117" s="949"/>
      <c r="F117" s="949"/>
      <c r="G117" s="949"/>
      <c r="H117" s="949"/>
      <c r="I117" s="949"/>
      <c r="J117" s="949"/>
    </row>
    <row r="118" spans="2:10" ht="15" x14ac:dyDescent="0.25">
      <c r="B118" s="948"/>
      <c r="C118" s="949" t="s">
        <v>4193</v>
      </c>
      <c r="D118" s="949" t="s">
        <v>4194</v>
      </c>
      <c r="E118" s="949" t="s">
        <v>4134</v>
      </c>
      <c r="F118" s="945">
        <v>44466</v>
      </c>
      <c r="G118" s="935">
        <v>44835</v>
      </c>
      <c r="H118" s="949"/>
      <c r="I118" s="950" t="s">
        <v>4195</v>
      </c>
      <c r="J118" s="950"/>
    </row>
    <row r="119" spans="2:10" ht="15" x14ac:dyDescent="0.25">
      <c r="B119" s="948"/>
      <c r="C119" s="949"/>
      <c r="D119" s="949"/>
      <c r="E119" s="949"/>
      <c r="F119" s="949"/>
      <c r="G119" s="949"/>
      <c r="H119" s="949"/>
      <c r="I119" s="949"/>
      <c r="J119" s="949"/>
    </row>
    <row r="120" spans="2:10" ht="15" x14ac:dyDescent="0.25">
      <c r="B120" s="948"/>
      <c r="C120" s="949" t="s">
        <v>4196</v>
      </c>
      <c r="D120" s="949" t="s">
        <v>4197</v>
      </c>
      <c r="E120" s="949" t="s">
        <v>4135</v>
      </c>
      <c r="F120" s="945">
        <v>44470</v>
      </c>
      <c r="G120" s="935">
        <v>44835</v>
      </c>
      <c r="H120" s="949"/>
      <c r="I120" s="950" t="s">
        <v>4198</v>
      </c>
      <c r="J120" s="950"/>
    </row>
    <row r="121" spans="2:10" ht="15" x14ac:dyDescent="0.25">
      <c r="B121" s="948"/>
      <c r="C121" s="949"/>
      <c r="D121" s="949"/>
      <c r="E121" s="949"/>
      <c r="F121" s="949"/>
      <c r="G121" s="949"/>
      <c r="H121" s="949"/>
      <c r="I121" s="949"/>
      <c r="J121" s="949"/>
    </row>
    <row r="122" spans="2:10" ht="15" x14ac:dyDescent="0.25">
      <c r="B122" s="948"/>
      <c r="C122" s="949" t="s">
        <v>4199</v>
      </c>
      <c r="D122" s="949" t="s">
        <v>4200</v>
      </c>
      <c r="E122" s="949" t="s">
        <v>4136</v>
      </c>
      <c r="F122" s="945">
        <v>44470</v>
      </c>
      <c r="G122" s="935">
        <v>44470</v>
      </c>
      <c r="H122" s="949"/>
      <c r="I122" s="950" t="s">
        <v>4198</v>
      </c>
      <c r="J122" s="950"/>
    </row>
    <row r="123" spans="2:10" ht="15" x14ac:dyDescent="0.25">
      <c r="B123" s="948"/>
      <c r="C123" s="949"/>
      <c r="D123" s="949"/>
      <c r="E123" s="949"/>
      <c r="F123" s="949"/>
      <c r="G123" s="949"/>
      <c r="H123" s="949"/>
      <c r="I123" s="949"/>
      <c r="J123" s="94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85C446"/>
  </sheetPr>
  <dimension ref="A1:I62"/>
  <sheetViews>
    <sheetView zoomScaleNormal="100" workbookViewId="0">
      <selection activeCell="A3" sqref="A3"/>
    </sheetView>
  </sheetViews>
  <sheetFormatPr defaultColWidth="8.85546875" defaultRowHeight="12.75" x14ac:dyDescent="0.2"/>
  <cols>
    <col min="1" max="1" width="8.85546875" style="33"/>
    <col min="2" max="2" width="20.5703125" style="33" customWidth="1"/>
    <col min="3" max="3" width="73.42578125" style="33" customWidth="1"/>
    <col min="4" max="16384" width="8.85546875" style="33"/>
  </cols>
  <sheetData>
    <row r="1" spans="1:9" ht="13.5" thickBot="1" x14ac:dyDescent="0.25"/>
    <row r="2" spans="1:9" ht="17.25" thickTop="1" thickBot="1" x14ac:dyDescent="0.25">
      <c r="A2" s="71" t="s">
        <v>1807</v>
      </c>
      <c r="C2" s="70"/>
    </row>
    <row r="3" spans="1:9" ht="14.25" thickTop="1" thickBot="1" x14ac:dyDescent="0.25">
      <c r="C3" s="70"/>
    </row>
    <row r="4" spans="1:9" ht="30" customHeight="1" thickTop="1" thickBot="1" x14ac:dyDescent="0.25">
      <c r="A4" s="77" t="s">
        <v>1933</v>
      </c>
      <c r="B4" s="2246" t="s">
        <v>1809</v>
      </c>
      <c r="C4" s="2246"/>
    </row>
    <row r="5" spans="1:9" x14ac:dyDescent="0.2">
      <c r="A5" s="77"/>
      <c r="C5" s="70"/>
    </row>
    <row r="6" spans="1:9" ht="18.75" x14ac:dyDescent="0.3">
      <c r="A6" s="77" t="s">
        <v>1934</v>
      </c>
      <c r="B6" s="73" t="s">
        <v>1834</v>
      </c>
    </row>
    <row r="7" spans="1:9" x14ac:dyDescent="0.2">
      <c r="B7" s="70"/>
    </row>
    <row r="8" spans="1:9" ht="15.75" x14ac:dyDescent="0.25">
      <c r="B8" s="72" t="s">
        <v>1835</v>
      </c>
      <c r="C8" s="72" t="s">
        <v>1900</v>
      </c>
    </row>
    <row r="9" spans="1:9" ht="15.75" x14ac:dyDescent="0.25">
      <c r="B9" s="72" t="s">
        <v>1836</v>
      </c>
      <c r="C9" s="72" t="s">
        <v>1856</v>
      </c>
    </row>
    <row r="10" spans="1:9" ht="15.75" x14ac:dyDescent="0.25">
      <c r="B10" s="72" t="s">
        <v>1837</v>
      </c>
      <c r="C10" s="72" t="s">
        <v>1838</v>
      </c>
    </row>
    <row r="11" spans="1:9" ht="15.75" x14ac:dyDescent="0.25">
      <c r="B11" s="72" t="s">
        <v>1837</v>
      </c>
      <c r="C11" s="72" t="s">
        <v>1839</v>
      </c>
      <c r="I11" s="68"/>
    </row>
    <row r="12" spans="1:9" ht="15.75" x14ac:dyDescent="0.25">
      <c r="B12" s="72" t="s">
        <v>1840</v>
      </c>
      <c r="C12" s="72" t="s">
        <v>1841</v>
      </c>
    </row>
    <row r="13" spans="1:9" ht="15.75" x14ac:dyDescent="0.25">
      <c r="B13" s="72" t="s">
        <v>1842</v>
      </c>
      <c r="C13" s="72" t="s">
        <v>1843</v>
      </c>
    </row>
    <row r="14" spans="1:9" ht="15.75" x14ac:dyDescent="0.25">
      <c r="B14" s="72" t="s">
        <v>1869</v>
      </c>
      <c r="C14" s="72" t="s">
        <v>1870</v>
      </c>
    </row>
    <row r="15" spans="1:9" ht="15.75" x14ac:dyDescent="0.25">
      <c r="B15" s="72" t="s">
        <v>1888</v>
      </c>
      <c r="C15" s="72" t="s">
        <v>1889</v>
      </c>
    </row>
    <row r="16" spans="1:9" ht="15.75" x14ac:dyDescent="0.25">
      <c r="B16" s="72" t="s">
        <v>1903</v>
      </c>
      <c r="C16" s="72" t="s">
        <v>1904</v>
      </c>
    </row>
    <row r="17" spans="2:3" ht="15.75" x14ac:dyDescent="0.25">
      <c r="B17" s="72" t="s">
        <v>1844</v>
      </c>
      <c r="C17" s="72" t="s">
        <v>1845</v>
      </c>
    </row>
    <row r="18" spans="2:3" ht="15.75" x14ac:dyDescent="0.25">
      <c r="B18" s="72" t="s">
        <v>1846</v>
      </c>
      <c r="C18" s="72" t="s">
        <v>1847</v>
      </c>
    </row>
    <row r="19" spans="2:3" ht="15.75" x14ac:dyDescent="0.25">
      <c r="B19" s="72" t="s">
        <v>1876</v>
      </c>
      <c r="C19" s="72" t="s">
        <v>1877</v>
      </c>
    </row>
    <row r="20" spans="2:3" ht="15.75" x14ac:dyDescent="0.25">
      <c r="B20" s="72" t="s">
        <v>1865</v>
      </c>
      <c r="C20" s="72" t="s">
        <v>1866</v>
      </c>
    </row>
    <row r="21" spans="2:3" ht="15.75" x14ac:dyDescent="0.25">
      <c r="B21" s="72" t="s">
        <v>1848</v>
      </c>
      <c r="C21" s="72" t="s">
        <v>1849</v>
      </c>
    </row>
    <row r="22" spans="2:3" ht="15.75" x14ac:dyDescent="0.25">
      <c r="B22" s="72" t="s">
        <v>1850</v>
      </c>
      <c r="C22" s="72" t="s">
        <v>1851</v>
      </c>
    </row>
    <row r="23" spans="2:3" ht="15.75" x14ac:dyDescent="0.25">
      <c r="B23" s="72" t="s">
        <v>1879</v>
      </c>
      <c r="C23" s="72" t="s">
        <v>1880</v>
      </c>
    </row>
    <row r="24" spans="2:3" ht="15.75" x14ac:dyDescent="0.25">
      <c r="B24" s="72" t="s">
        <v>1878</v>
      </c>
      <c r="C24" s="72" t="s">
        <v>1894</v>
      </c>
    </row>
    <row r="25" spans="2:3" ht="15.75" x14ac:dyDescent="0.25">
      <c r="B25" s="72" t="s">
        <v>1852</v>
      </c>
      <c r="C25" s="72" t="s">
        <v>1853</v>
      </c>
    </row>
    <row r="26" spans="2:3" ht="15.75" x14ac:dyDescent="0.25">
      <c r="B26" s="72" t="s">
        <v>1896</v>
      </c>
      <c r="C26" s="72" t="s">
        <v>1897</v>
      </c>
    </row>
    <row r="27" spans="2:3" ht="15.75" x14ac:dyDescent="0.25">
      <c r="B27" s="72" t="s">
        <v>1854</v>
      </c>
      <c r="C27" s="72" t="s">
        <v>1855</v>
      </c>
    </row>
    <row r="28" spans="2:3" ht="15.75" x14ac:dyDescent="0.25">
      <c r="B28" s="72" t="s">
        <v>1857</v>
      </c>
      <c r="C28" s="72" t="s">
        <v>1895</v>
      </c>
    </row>
    <row r="29" spans="2:3" ht="15.75" x14ac:dyDescent="0.25">
      <c r="B29" s="72" t="s">
        <v>1872</v>
      </c>
      <c r="C29" s="72" t="s">
        <v>1873</v>
      </c>
    </row>
    <row r="30" spans="2:3" ht="15.75" x14ac:dyDescent="0.25">
      <c r="B30" s="72" t="s">
        <v>1892</v>
      </c>
      <c r="C30" s="72" t="s">
        <v>1893</v>
      </c>
    </row>
    <row r="31" spans="2:3" ht="15.75" x14ac:dyDescent="0.25">
      <c r="B31" s="72" t="s">
        <v>1858</v>
      </c>
      <c r="C31" s="72" t="s">
        <v>1859</v>
      </c>
    </row>
    <row r="32" spans="2:3" ht="15.75" x14ac:dyDescent="0.25">
      <c r="B32" s="72" t="s">
        <v>1874</v>
      </c>
      <c r="C32" s="72" t="s">
        <v>1875</v>
      </c>
    </row>
    <row r="33" spans="1:3" ht="15.75" x14ac:dyDescent="0.25">
      <c r="B33" s="72" t="s">
        <v>1867</v>
      </c>
      <c r="C33" s="72" t="s">
        <v>1868</v>
      </c>
    </row>
    <row r="34" spans="1:3" ht="15.75" x14ac:dyDescent="0.25">
      <c r="B34" s="72" t="s">
        <v>1871</v>
      </c>
      <c r="C34" s="72" t="s">
        <v>1574</v>
      </c>
    </row>
    <row r="35" spans="1:3" ht="15.75" x14ac:dyDescent="0.25">
      <c r="B35" s="72" t="s">
        <v>1884</v>
      </c>
      <c r="C35" s="72" t="s">
        <v>1885</v>
      </c>
    </row>
    <row r="36" spans="1:3" ht="15.75" x14ac:dyDescent="0.25">
      <c r="B36" s="72" t="s">
        <v>1898</v>
      </c>
      <c r="C36" s="72" t="s">
        <v>1899</v>
      </c>
    </row>
    <row r="37" spans="1:3" ht="15.75" x14ac:dyDescent="0.25">
      <c r="B37" s="72" t="s">
        <v>1881</v>
      </c>
      <c r="C37" s="72" t="s">
        <v>1882</v>
      </c>
    </row>
    <row r="38" spans="1:3" ht="15.75" x14ac:dyDescent="0.25">
      <c r="B38" s="72" t="s">
        <v>1860</v>
      </c>
      <c r="C38" s="72" t="s">
        <v>1861</v>
      </c>
    </row>
    <row r="39" spans="1:3" ht="15.75" x14ac:dyDescent="0.25">
      <c r="B39" s="72" t="s">
        <v>1886</v>
      </c>
      <c r="C39" s="72" t="s">
        <v>1887</v>
      </c>
    </row>
    <row r="40" spans="1:3" ht="15.75" x14ac:dyDescent="0.25">
      <c r="B40" s="72" t="s">
        <v>1890</v>
      </c>
      <c r="C40" s="72" t="s">
        <v>1891</v>
      </c>
    </row>
    <row r="41" spans="1:3" ht="15.75" x14ac:dyDescent="0.25">
      <c r="B41" s="72" t="s">
        <v>1862</v>
      </c>
      <c r="C41" s="72" t="s">
        <v>1863</v>
      </c>
    </row>
    <row r="42" spans="1:3" ht="15.75" x14ac:dyDescent="0.25">
      <c r="B42" s="72" t="s">
        <v>1864</v>
      </c>
      <c r="C42" s="72" t="s">
        <v>1883</v>
      </c>
    </row>
    <row r="44" spans="1:3" ht="18.75" x14ac:dyDescent="0.3">
      <c r="A44" s="77" t="s">
        <v>1935</v>
      </c>
      <c r="B44" s="73" t="s">
        <v>1901</v>
      </c>
    </row>
    <row r="45" spans="1:3" ht="11.85" customHeight="1" x14ac:dyDescent="0.3">
      <c r="B45" s="73"/>
    </row>
    <row r="46" spans="1:3" ht="48" customHeight="1" x14ac:dyDescent="0.2">
      <c r="B46" s="74" t="s">
        <v>1902</v>
      </c>
      <c r="C46" s="76" t="s">
        <v>1932</v>
      </c>
    </row>
    <row r="47" spans="1:3" ht="33" customHeight="1" x14ac:dyDescent="0.2">
      <c r="B47" s="74" t="s">
        <v>1905</v>
      </c>
      <c r="C47" s="76" t="s">
        <v>1906</v>
      </c>
    </row>
    <row r="48" spans="1:3" ht="60.6" customHeight="1" x14ac:dyDescent="0.2">
      <c r="B48" s="74" t="s">
        <v>1907</v>
      </c>
      <c r="C48" s="76" t="s">
        <v>1908</v>
      </c>
    </row>
    <row r="49" spans="2:3" ht="33" customHeight="1" x14ac:dyDescent="0.2">
      <c r="B49" s="74" t="s">
        <v>1870</v>
      </c>
      <c r="C49" s="76" t="s">
        <v>1909</v>
      </c>
    </row>
    <row r="50" spans="2:3" ht="33" customHeight="1" x14ac:dyDescent="0.2">
      <c r="B50" s="74" t="s">
        <v>1910</v>
      </c>
      <c r="C50" s="76" t="s">
        <v>1911</v>
      </c>
    </row>
    <row r="51" spans="2:3" ht="48" customHeight="1" x14ac:dyDescent="0.2">
      <c r="B51" s="74" t="s">
        <v>1912</v>
      </c>
      <c r="C51" s="76" t="s">
        <v>1913</v>
      </c>
    </row>
    <row r="52" spans="2:3" ht="48" customHeight="1" x14ac:dyDescent="0.2">
      <c r="B52" s="75" t="s">
        <v>1914</v>
      </c>
      <c r="C52" s="76" t="s">
        <v>1915</v>
      </c>
    </row>
    <row r="53" spans="2:3" ht="33" customHeight="1" x14ac:dyDescent="0.2">
      <c r="B53" s="75" t="s">
        <v>1916</v>
      </c>
      <c r="C53" s="76" t="s">
        <v>1917</v>
      </c>
    </row>
    <row r="54" spans="2:3" ht="33" customHeight="1" x14ac:dyDescent="0.2">
      <c r="B54" s="75" t="s">
        <v>1918</v>
      </c>
      <c r="C54" s="76" t="s">
        <v>1919</v>
      </c>
    </row>
    <row r="55" spans="2:3" ht="60.6" customHeight="1" x14ac:dyDescent="0.2">
      <c r="B55" s="74" t="s">
        <v>1925</v>
      </c>
      <c r="C55" s="76" t="s">
        <v>1924</v>
      </c>
    </row>
    <row r="56" spans="2:3" ht="33" customHeight="1" x14ac:dyDescent="0.2">
      <c r="B56" s="74" t="s">
        <v>1926</v>
      </c>
      <c r="C56" s="76" t="s">
        <v>6287</v>
      </c>
    </row>
    <row r="57" spans="2:3" ht="63" customHeight="1" x14ac:dyDescent="0.2">
      <c r="B57" s="74" t="s">
        <v>1927</v>
      </c>
      <c r="C57" s="76" t="s">
        <v>1943</v>
      </c>
    </row>
    <row r="58" spans="2:3" ht="87.75" customHeight="1" x14ac:dyDescent="0.2">
      <c r="B58" s="74" t="s">
        <v>1928</v>
      </c>
      <c r="C58" s="76" t="s">
        <v>1931</v>
      </c>
    </row>
    <row r="59" spans="2:3" ht="23.1" customHeight="1" x14ac:dyDescent="0.2">
      <c r="B59" s="75" t="s">
        <v>1920</v>
      </c>
      <c r="C59" s="76" t="s">
        <v>1921</v>
      </c>
    </row>
    <row r="60" spans="2:3" ht="23.1" customHeight="1" x14ac:dyDescent="0.2">
      <c r="B60" s="75" t="s">
        <v>1922</v>
      </c>
      <c r="C60" s="76" t="s">
        <v>1923</v>
      </c>
    </row>
    <row r="61" spans="2:3" ht="54.95" customHeight="1" x14ac:dyDescent="0.2">
      <c r="B61" s="75" t="s">
        <v>6452</v>
      </c>
      <c r="C61" s="76" t="s">
        <v>6454</v>
      </c>
    </row>
    <row r="62" spans="2:3" ht="33" customHeight="1" x14ac:dyDescent="0.2">
      <c r="B62" s="74" t="s">
        <v>1929</v>
      </c>
      <c r="C62" s="76" t="s">
        <v>1930</v>
      </c>
    </row>
  </sheetData>
  <mergeCells count="1">
    <mergeCell ref="B4:C4"/>
  </mergeCells>
  <hyperlinks>
    <hyperlink ref="A2" location="Index!B4" display="Index" xr:uid="{00000000-0004-0000-0A00-000000000000}"/>
  </hyperlinks>
  <pageMargins left="0.7" right="0.7" top="0.75" bottom="0.75" header="0.3" footer="0.3"/>
  <pageSetup paperSize="8" orientation="landscape" r:id="rId1"/>
  <rowBreaks count="1" manualBreakCount="1">
    <brk id="4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CCE29B"/>
    <pageSetUpPr fitToPage="1"/>
  </sheetPr>
  <dimension ref="A1:EB1885"/>
  <sheetViews>
    <sheetView zoomScale="90" zoomScaleNormal="90" zoomScaleSheetLayoutView="75" workbookViewId="0">
      <pane ySplit="3" topLeftCell="A4" activePane="bottomLeft" state="frozen"/>
      <selection activeCell="A3" sqref="A3"/>
      <selection pane="bottomLeft" activeCell="A4" sqref="A4"/>
    </sheetView>
  </sheetViews>
  <sheetFormatPr defaultColWidth="9.140625" defaultRowHeight="11.25" outlineLevelCol="1" x14ac:dyDescent="0.2"/>
  <cols>
    <col min="1" max="1" width="10" style="381" customWidth="1"/>
    <col min="2" max="2" width="5.42578125" style="381" customWidth="1"/>
    <col min="3" max="4" width="9.85546875" style="381" customWidth="1"/>
    <col min="5" max="5" width="49.85546875" style="486" customWidth="1"/>
    <col min="6" max="6" width="16.140625" style="487" customWidth="1"/>
    <col min="7" max="7" width="68.42578125" style="487" customWidth="1"/>
    <col min="8" max="8" width="12.85546875" style="746" customWidth="1"/>
    <col min="9" max="9" width="12.85546875" style="88" customWidth="1"/>
    <col min="10" max="10" width="12.85546875" style="489" customWidth="1"/>
    <col min="11" max="11" width="15" style="856" customWidth="1"/>
    <col min="12" max="12" width="12.85546875" style="490" customWidth="1"/>
    <col min="13" max="13" width="15" style="856" customWidth="1"/>
    <col min="14" max="14" width="12.85546875" style="488" customWidth="1"/>
    <col min="15" max="15" width="12.85546875" style="496" customWidth="1"/>
    <col min="16" max="16" width="40.140625" style="446" customWidth="1"/>
    <col min="17" max="17" width="60.85546875" style="494" customWidth="1"/>
    <col min="18" max="18" width="42.85546875" style="495" customWidth="1"/>
    <col min="19" max="19" width="15.85546875" style="858" hidden="1" customWidth="1" outlineLevel="1"/>
    <col min="20" max="20" width="15.85546875" style="354" hidden="1" customWidth="1" outlineLevel="1"/>
    <col min="21" max="21" width="15.85546875" style="867" hidden="1" customWidth="1" outlineLevel="1"/>
    <col min="22" max="22" width="15.85546875" style="858" hidden="1" customWidth="1" outlineLevel="1"/>
    <col min="23" max="23" width="11.140625" style="328" hidden="1" customWidth="1" outlineLevel="1"/>
    <col min="24" max="25" width="9.140625" style="328" hidden="1" customWidth="1" outlineLevel="1"/>
    <col min="26" max="26" width="12.140625" style="328" customWidth="1" collapsed="1"/>
    <col min="27" max="16384" width="9.140625" style="328"/>
  </cols>
  <sheetData>
    <row r="1" spans="1:132" s="329" customFormat="1" ht="46.5" customHeight="1" thickBot="1" x14ac:dyDescent="0.25">
      <c r="A1" s="834" t="s">
        <v>2520</v>
      </c>
      <c r="B1" s="835"/>
      <c r="C1" s="835"/>
      <c r="D1" s="835"/>
      <c r="E1" s="835"/>
      <c r="F1" s="835"/>
      <c r="G1" s="835"/>
      <c r="H1" s="835"/>
      <c r="I1" s="1756"/>
      <c r="J1" s="835"/>
      <c r="K1" s="855"/>
      <c r="L1" s="864"/>
      <c r="M1" s="855"/>
      <c r="N1" s="836" t="s">
        <v>2545</v>
      </c>
      <c r="P1" s="837">
        <v>45736</v>
      </c>
      <c r="Q1" s="833"/>
      <c r="R1" s="1073"/>
      <c r="S1" s="1117" t="s">
        <v>4328</v>
      </c>
      <c r="T1" s="1117">
        <f>COUNTA(T4:T412)</f>
        <v>347</v>
      </c>
      <c r="U1" s="867"/>
      <c r="V1" s="858"/>
      <c r="W1" s="1625" t="s">
        <v>6260</v>
      </c>
      <c r="X1" s="1624">
        <f>COUNTIF(X4:X4120,"&gt;0")+COUNTIF(X4:X4120,"&lt;0")</f>
        <v>4</v>
      </c>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c r="DZ1" s="328"/>
      <c r="EA1" s="328"/>
      <c r="EB1" s="328"/>
    </row>
    <row r="2" spans="1:132" s="329" customFormat="1" ht="46.5" customHeight="1" thickBot="1" x14ac:dyDescent="0.25">
      <c r="A2" s="330" t="s">
        <v>772</v>
      </c>
      <c r="B2" s="829"/>
      <c r="C2" s="829"/>
      <c r="D2" s="829"/>
      <c r="E2" s="853"/>
      <c r="F2" s="829"/>
      <c r="G2" s="829"/>
      <c r="H2" s="829"/>
      <c r="I2" s="959"/>
      <c r="J2" s="1071"/>
      <c r="K2" s="960"/>
      <c r="L2" s="829"/>
      <c r="M2" s="855"/>
      <c r="N2" s="829"/>
      <c r="O2" s="830"/>
      <c r="P2" s="1070"/>
      <c r="Q2" s="1070"/>
      <c r="R2" s="1072"/>
      <c r="S2" s="858"/>
      <c r="T2" s="898"/>
      <c r="U2" s="867"/>
      <c r="V2" s="858"/>
      <c r="W2" s="1609" t="s">
        <v>6390</v>
      </c>
      <c r="Y2" s="1608" t="s">
        <v>6255</v>
      </c>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28"/>
      <c r="DU2" s="328"/>
      <c r="DV2" s="328"/>
      <c r="DW2" s="328"/>
      <c r="DX2" s="328"/>
      <c r="DY2" s="328"/>
      <c r="DZ2" s="328"/>
      <c r="EA2" s="328"/>
      <c r="EB2" s="328"/>
    </row>
    <row r="3" spans="1:132" s="336" customFormat="1" ht="48" thickBot="1" x14ac:dyDescent="0.25">
      <c r="A3" s="1005" t="s">
        <v>4059</v>
      </c>
      <c r="B3" s="1005" t="s">
        <v>4060</v>
      </c>
      <c r="C3" s="1005" t="s">
        <v>4061</v>
      </c>
      <c r="D3" s="1005" t="s">
        <v>4062</v>
      </c>
      <c r="E3" s="854" t="s">
        <v>4063</v>
      </c>
      <c r="F3" s="331" t="s">
        <v>17</v>
      </c>
      <c r="G3" s="331" t="s">
        <v>18</v>
      </c>
      <c r="H3" s="743" t="s">
        <v>3779</v>
      </c>
      <c r="I3" s="2" t="s">
        <v>3596</v>
      </c>
      <c r="J3" s="332" t="s">
        <v>19</v>
      </c>
      <c r="K3" s="333" t="s">
        <v>20</v>
      </c>
      <c r="L3" s="334" t="s">
        <v>21</v>
      </c>
      <c r="M3" s="333" t="s">
        <v>22</v>
      </c>
      <c r="N3" s="334" t="s">
        <v>23</v>
      </c>
      <c r="O3" s="1958" t="s">
        <v>26</v>
      </c>
      <c r="P3" s="1959" t="s">
        <v>24</v>
      </c>
      <c r="Q3" s="1960" t="s">
        <v>25</v>
      </c>
      <c r="R3" s="1961" t="s">
        <v>1960</v>
      </c>
      <c r="S3" s="916" t="s">
        <v>4067</v>
      </c>
      <c r="T3" s="917" t="s">
        <v>4073</v>
      </c>
      <c r="U3" s="918" t="s">
        <v>4069</v>
      </c>
      <c r="V3" s="916" t="s">
        <v>5995</v>
      </c>
      <c r="W3" s="985" t="s">
        <v>4201</v>
      </c>
      <c r="X3" s="986" t="s">
        <v>4202</v>
      </c>
      <c r="Y3" s="1420" t="s">
        <v>6391</v>
      </c>
      <c r="Z3" s="328"/>
      <c r="AA3" s="328"/>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row>
    <row r="4" spans="1:132" s="329" customFormat="1" ht="31.5" x14ac:dyDescent="0.2">
      <c r="A4" s="337">
        <v>1</v>
      </c>
      <c r="B4" s="338"/>
      <c r="C4" s="338"/>
      <c r="D4" s="339"/>
      <c r="E4" s="340" t="s">
        <v>774</v>
      </c>
      <c r="F4" s="341" t="s">
        <v>8</v>
      </c>
      <c r="G4" s="342"/>
      <c r="H4" s="744"/>
      <c r="I4" s="2120"/>
      <c r="J4" s="343"/>
      <c r="K4" s="843"/>
      <c r="L4" s="344"/>
      <c r="M4" s="773"/>
      <c r="N4" s="345"/>
      <c r="O4" s="452"/>
      <c r="P4" s="1956"/>
      <c r="Q4" s="1819"/>
      <c r="R4" s="1957"/>
      <c r="S4" s="913" t="s">
        <v>4068</v>
      </c>
      <c r="T4" s="914"/>
      <c r="U4" s="915"/>
      <c r="V4" s="913"/>
      <c r="W4" s="2229" t="s">
        <v>6608</v>
      </c>
      <c r="X4" s="988" t="str">
        <f>IF(K4="","Blank",IF(ISTEXT(K4),"Text",(K4/W4)-1))</f>
        <v>Blank</v>
      </c>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row>
    <row r="5" spans="1:132" s="329" customFormat="1" ht="18.75" x14ac:dyDescent="0.3">
      <c r="A5" s="1030">
        <v>1</v>
      </c>
      <c r="B5" s="1938">
        <v>1.1000000000000001</v>
      </c>
      <c r="C5" s="1939"/>
      <c r="D5" s="1940"/>
      <c r="E5" s="1941" t="s">
        <v>1818</v>
      </c>
      <c r="F5" s="349" t="s">
        <v>8</v>
      </c>
      <c r="G5" s="350"/>
      <c r="H5" s="1843"/>
      <c r="I5" s="2121"/>
      <c r="J5" s="351"/>
      <c r="K5" s="844"/>
      <c r="L5" s="352"/>
      <c r="M5" s="774"/>
      <c r="N5" s="353"/>
      <c r="O5" s="1962"/>
      <c r="P5" s="1963"/>
      <c r="Q5" s="1964"/>
      <c r="R5" s="1965"/>
      <c r="S5" s="901" t="s">
        <v>4068</v>
      </c>
      <c r="T5" s="902"/>
      <c r="U5" s="903"/>
      <c r="V5" s="901"/>
      <c r="W5" s="2205"/>
      <c r="X5" s="989" t="str">
        <f t="shared" ref="X5:X79" si="0">IF(K5="","Blank",IF(ISTEXT(K5),"Text",(K5/W5)-1))</f>
        <v>Blank</v>
      </c>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row>
    <row r="6" spans="1:132" s="329" customFormat="1" ht="15.75" x14ac:dyDescent="0.25">
      <c r="A6" s="1022">
        <v>1</v>
      </c>
      <c r="B6" s="1008">
        <v>1.1000000000000001</v>
      </c>
      <c r="C6" s="355"/>
      <c r="D6" s="355"/>
      <c r="E6" s="360" t="s">
        <v>29</v>
      </c>
      <c r="F6" s="361" t="s">
        <v>30</v>
      </c>
      <c r="G6" s="361" t="s">
        <v>31</v>
      </c>
      <c r="H6" s="1844"/>
      <c r="I6" s="98"/>
      <c r="J6" s="362"/>
      <c r="K6" s="363" t="s">
        <v>1604</v>
      </c>
      <c r="L6" s="364"/>
      <c r="M6" s="365" t="str">
        <f t="shared" ref="M6:M18" si="1">K6</f>
        <v>NIL</v>
      </c>
      <c r="N6" s="366"/>
      <c r="O6" s="375"/>
      <c r="P6" s="2010"/>
      <c r="Q6" s="2011"/>
      <c r="R6" s="2012" t="s">
        <v>1977</v>
      </c>
      <c r="S6" s="901" t="s">
        <v>1604</v>
      </c>
      <c r="T6" s="904" t="s">
        <v>4371</v>
      </c>
      <c r="U6" s="903"/>
      <c r="V6" s="901"/>
      <c r="W6" s="118" t="s">
        <v>1604</v>
      </c>
      <c r="X6" s="989" t="str">
        <f t="shared" si="0"/>
        <v>Text</v>
      </c>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row>
    <row r="7" spans="1:132" s="329" customFormat="1" ht="12.75" x14ac:dyDescent="0.2">
      <c r="A7" s="1022">
        <v>1</v>
      </c>
      <c r="B7" s="1008">
        <v>1.1000000000000001</v>
      </c>
      <c r="C7" s="354"/>
      <c r="D7" s="354"/>
      <c r="E7" s="1065" t="str">
        <f t="shared" ref="E7:E9" si="2">E6</f>
        <v>Public same day and overnight</v>
      </c>
      <c r="F7" s="361" t="s">
        <v>32</v>
      </c>
      <c r="G7" s="361" t="s">
        <v>33</v>
      </c>
      <c r="H7" s="1844"/>
      <c r="I7" s="98"/>
      <c r="J7" s="362"/>
      <c r="K7" s="363" t="s">
        <v>1604</v>
      </c>
      <c r="L7" s="364"/>
      <c r="M7" s="365" t="str">
        <f t="shared" si="1"/>
        <v>NIL</v>
      </c>
      <c r="N7" s="366"/>
      <c r="O7" s="375"/>
      <c r="P7" s="2010"/>
      <c r="Q7" s="2011"/>
      <c r="R7" s="2013" t="s">
        <v>1978</v>
      </c>
      <c r="S7" s="901" t="s">
        <v>1604</v>
      </c>
      <c r="T7" s="904" t="s">
        <v>4372</v>
      </c>
      <c r="U7" s="903"/>
      <c r="V7" s="901"/>
      <c r="W7" s="118" t="s">
        <v>1604</v>
      </c>
      <c r="X7" s="989" t="str">
        <f t="shared" si="0"/>
        <v>Text</v>
      </c>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row>
    <row r="8" spans="1:132" s="329" customFormat="1" ht="12.75" x14ac:dyDescent="0.2">
      <c r="A8" s="1022">
        <v>1</v>
      </c>
      <c r="B8" s="1008">
        <v>1.1000000000000001</v>
      </c>
      <c r="C8" s="354"/>
      <c r="D8" s="354"/>
      <c r="E8" s="1065" t="str">
        <f t="shared" si="2"/>
        <v>Public same day and overnight</v>
      </c>
      <c r="F8" s="361" t="s">
        <v>34</v>
      </c>
      <c r="G8" s="361" t="s">
        <v>35</v>
      </c>
      <c r="H8" s="1844"/>
      <c r="I8" s="98"/>
      <c r="J8" s="362"/>
      <c r="K8" s="363" t="s">
        <v>1604</v>
      </c>
      <c r="L8" s="364"/>
      <c r="M8" s="365" t="str">
        <f t="shared" si="1"/>
        <v>NIL</v>
      </c>
      <c r="N8" s="366"/>
      <c r="O8" s="375"/>
      <c r="P8" s="2010"/>
      <c r="Q8" s="2011"/>
      <c r="R8" s="2013" t="s">
        <v>1979</v>
      </c>
      <c r="S8" s="901" t="s">
        <v>1604</v>
      </c>
      <c r="T8" s="904" t="s">
        <v>4373</v>
      </c>
      <c r="U8" s="903"/>
      <c r="V8" s="901"/>
      <c r="W8" s="118" t="s">
        <v>1604</v>
      </c>
      <c r="X8" s="989" t="str">
        <f t="shared" si="0"/>
        <v>Text</v>
      </c>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28"/>
      <c r="BW8" s="328"/>
      <c r="BX8" s="328"/>
      <c r="BY8" s="328"/>
      <c r="BZ8" s="328"/>
      <c r="CA8" s="328"/>
      <c r="CB8" s="328"/>
      <c r="CC8" s="328"/>
      <c r="CD8" s="32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row>
    <row r="9" spans="1:132" s="329" customFormat="1" ht="12.75" x14ac:dyDescent="0.2">
      <c r="A9" s="1022">
        <v>1</v>
      </c>
      <c r="B9" s="1008">
        <v>1.1000000000000001</v>
      </c>
      <c r="C9" s="354"/>
      <c r="D9" s="354"/>
      <c r="E9" s="1065" t="str">
        <f t="shared" si="2"/>
        <v>Public same day and overnight</v>
      </c>
      <c r="F9" s="361" t="s">
        <v>36</v>
      </c>
      <c r="G9" s="361" t="s">
        <v>37</v>
      </c>
      <c r="H9" s="1844"/>
      <c r="I9" s="98"/>
      <c r="J9" s="362"/>
      <c r="K9" s="363" t="s">
        <v>1604</v>
      </c>
      <c r="L9" s="364"/>
      <c r="M9" s="365" t="str">
        <f t="shared" si="1"/>
        <v>NIL</v>
      </c>
      <c r="N9" s="366"/>
      <c r="O9" s="375"/>
      <c r="P9" s="2010"/>
      <c r="Q9" s="2011"/>
      <c r="R9" s="2013" t="s">
        <v>1980</v>
      </c>
      <c r="S9" s="901" t="s">
        <v>1604</v>
      </c>
      <c r="T9" s="904" t="s">
        <v>4374</v>
      </c>
      <c r="U9" s="903"/>
      <c r="V9" s="901"/>
      <c r="W9" s="118" t="s">
        <v>1604</v>
      </c>
      <c r="X9" s="989" t="str">
        <f t="shared" si="0"/>
        <v>Text</v>
      </c>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c r="DK9" s="328"/>
      <c r="DL9" s="328"/>
      <c r="DM9" s="328"/>
      <c r="DN9" s="328"/>
      <c r="DO9" s="328"/>
      <c r="DP9" s="328"/>
      <c r="DQ9" s="328"/>
      <c r="DR9" s="328"/>
      <c r="DS9" s="328"/>
      <c r="DT9" s="328"/>
      <c r="DU9" s="328"/>
      <c r="DV9" s="328"/>
      <c r="DW9" s="328"/>
      <c r="DX9" s="328"/>
      <c r="DY9" s="328"/>
      <c r="DZ9" s="328"/>
      <c r="EA9" s="328"/>
      <c r="EB9" s="328"/>
    </row>
    <row r="10" spans="1:132" s="329" customFormat="1" ht="16.350000000000001" customHeight="1" x14ac:dyDescent="0.2">
      <c r="A10" s="1022">
        <v>1</v>
      </c>
      <c r="B10" s="1008">
        <v>1.1000000000000001</v>
      </c>
      <c r="C10" s="354"/>
      <c r="D10" s="354"/>
      <c r="E10" s="360" t="s">
        <v>38</v>
      </c>
      <c r="F10" s="361" t="s">
        <v>39</v>
      </c>
      <c r="G10" s="361" t="s">
        <v>40</v>
      </c>
      <c r="H10" s="1844"/>
      <c r="I10" s="98"/>
      <c r="J10" s="362"/>
      <c r="K10" s="363" t="s">
        <v>1604</v>
      </c>
      <c r="L10" s="364"/>
      <c r="M10" s="365" t="str">
        <f t="shared" si="1"/>
        <v>NIL</v>
      </c>
      <c r="N10" s="366"/>
      <c r="O10" s="375"/>
      <c r="P10" s="2010"/>
      <c r="Q10" s="2011"/>
      <c r="R10" s="2013" t="s">
        <v>1981</v>
      </c>
      <c r="S10" s="901" t="s">
        <v>1604</v>
      </c>
      <c r="T10" s="904" t="s">
        <v>4375</v>
      </c>
      <c r="U10" s="903"/>
      <c r="V10" s="901"/>
      <c r="W10" s="118" t="s">
        <v>1604</v>
      </c>
      <c r="X10" s="989" t="str">
        <f t="shared" si="0"/>
        <v>Text</v>
      </c>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28"/>
      <c r="CP10" s="328"/>
      <c r="CQ10" s="328"/>
      <c r="CR10" s="328"/>
      <c r="CS10" s="328"/>
      <c r="CT10" s="328"/>
      <c r="CU10" s="328"/>
      <c r="CV10" s="328"/>
      <c r="CW10" s="328"/>
      <c r="CX10" s="328"/>
      <c r="CY10" s="328"/>
      <c r="CZ10" s="328"/>
      <c r="DA10" s="328"/>
      <c r="DB10" s="328"/>
      <c r="DC10" s="328"/>
      <c r="DD10" s="328"/>
      <c r="DE10" s="328"/>
      <c r="DF10" s="328"/>
      <c r="DG10" s="328"/>
      <c r="DH10" s="328"/>
      <c r="DI10" s="328"/>
      <c r="DJ10" s="328"/>
      <c r="DK10" s="328"/>
      <c r="DL10" s="328"/>
      <c r="DM10" s="328"/>
      <c r="DN10" s="328"/>
      <c r="DO10" s="328"/>
      <c r="DP10" s="328"/>
      <c r="DQ10" s="328"/>
      <c r="DR10" s="328"/>
      <c r="DS10" s="328"/>
      <c r="DT10" s="328"/>
      <c r="DU10" s="328"/>
      <c r="DV10" s="328"/>
      <c r="DW10" s="328"/>
      <c r="DX10" s="328"/>
      <c r="DY10" s="328"/>
      <c r="DZ10" s="328"/>
      <c r="EA10" s="328"/>
      <c r="EB10" s="328"/>
    </row>
    <row r="11" spans="1:132" s="329" customFormat="1" ht="12.75" x14ac:dyDescent="0.2">
      <c r="A11" s="1022">
        <v>1</v>
      </c>
      <c r="B11" s="1008">
        <v>1.1000000000000001</v>
      </c>
      <c r="C11" s="354"/>
      <c r="D11" s="354"/>
      <c r="E11" s="1065" t="str">
        <f>E10</f>
        <v>Respite</v>
      </c>
      <c r="F11" s="367" t="s">
        <v>41</v>
      </c>
      <c r="G11" s="367" t="s">
        <v>42</v>
      </c>
      <c r="H11" s="1845"/>
      <c r="I11" s="98"/>
      <c r="J11" s="362"/>
      <c r="K11" s="363" t="s">
        <v>1604</v>
      </c>
      <c r="L11" s="364"/>
      <c r="M11" s="365" t="str">
        <f t="shared" si="1"/>
        <v>NIL</v>
      </c>
      <c r="N11" s="366"/>
      <c r="O11" s="375"/>
      <c r="P11" s="2010"/>
      <c r="Q11" s="2011"/>
      <c r="R11" s="2013" t="s">
        <v>1982</v>
      </c>
      <c r="S11" s="901" t="s">
        <v>1604</v>
      </c>
      <c r="T11" s="904" t="s">
        <v>4376</v>
      </c>
      <c r="U11" s="903"/>
      <c r="V11" s="901"/>
      <c r="W11" s="118" t="s">
        <v>1604</v>
      </c>
      <c r="X11" s="989" t="str">
        <f t="shared" si="0"/>
        <v>Text</v>
      </c>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row>
    <row r="12" spans="1:132" s="329" customFormat="1" ht="15.75" x14ac:dyDescent="0.2">
      <c r="A12" s="1022">
        <v>1</v>
      </c>
      <c r="B12" s="1008">
        <v>1.1000000000000001</v>
      </c>
      <c r="C12" s="354"/>
      <c r="D12" s="354"/>
      <c r="E12" s="360" t="s">
        <v>44</v>
      </c>
      <c r="F12" s="361" t="s">
        <v>45</v>
      </c>
      <c r="G12" s="370" t="s">
        <v>46</v>
      </c>
      <c r="H12" s="1844"/>
      <c r="I12" s="98"/>
      <c r="J12" s="362"/>
      <c r="K12" s="363" t="s">
        <v>1604</v>
      </c>
      <c r="L12" s="364"/>
      <c r="M12" s="365" t="str">
        <f t="shared" si="1"/>
        <v>NIL</v>
      </c>
      <c r="N12" s="366"/>
      <c r="O12" s="375"/>
      <c r="P12" s="2010"/>
      <c r="Q12" s="2011"/>
      <c r="R12" s="2013" t="s">
        <v>1983</v>
      </c>
      <c r="S12" s="901" t="s">
        <v>1604</v>
      </c>
      <c r="T12" s="904" t="s">
        <v>4377</v>
      </c>
      <c r="U12" s="903"/>
      <c r="V12" s="901"/>
      <c r="W12" s="118" t="s">
        <v>1604</v>
      </c>
      <c r="X12" s="989" t="str">
        <f t="shared" si="0"/>
        <v>Text</v>
      </c>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8"/>
      <c r="CD12" s="328"/>
      <c r="CE12" s="328"/>
      <c r="CF12" s="328"/>
      <c r="CG12" s="328"/>
      <c r="CH12" s="328"/>
      <c r="CI12" s="328"/>
      <c r="CJ12" s="328"/>
      <c r="CK12" s="328"/>
      <c r="CL12" s="328"/>
      <c r="CM12" s="328"/>
      <c r="CN12" s="328"/>
      <c r="CO12" s="328"/>
      <c r="CP12" s="328"/>
      <c r="CQ12" s="328"/>
      <c r="CR12" s="328"/>
      <c r="CS12" s="328"/>
      <c r="CT12" s="328"/>
      <c r="CU12" s="328"/>
      <c r="CV12" s="328"/>
      <c r="CW12" s="328"/>
      <c r="CX12" s="328"/>
      <c r="CY12" s="328"/>
      <c r="CZ12" s="328"/>
      <c r="DA12" s="328"/>
      <c r="DB12" s="328"/>
      <c r="DC12" s="328"/>
      <c r="DD12" s="328"/>
      <c r="DE12" s="328"/>
      <c r="DF12" s="328"/>
      <c r="DG12" s="328"/>
      <c r="DH12" s="328"/>
      <c r="DI12" s="328"/>
      <c r="DJ12" s="328"/>
      <c r="DK12" s="328"/>
      <c r="DL12" s="328"/>
      <c r="DM12" s="328"/>
      <c r="DN12" s="328"/>
      <c r="DO12" s="328"/>
      <c r="DP12" s="328"/>
      <c r="DQ12" s="328"/>
      <c r="DR12" s="328"/>
      <c r="DS12" s="328"/>
      <c r="DT12" s="328"/>
      <c r="DU12" s="328"/>
      <c r="DV12" s="328"/>
      <c r="DW12" s="328"/>
      <c r="DX12" s="328"/>
      <c r="DY12" s="328"/>
      <c r="DZ12" s="328"/>
      <c r="EA12" s="328"/>
      <c r="EB12" s="328"/>
    </row>
    <row r="13" spans="1:132" s="329" customFormat="1" ht="12.75" x14ac:dyDescent="0.2">
      <c r="A13" s="1022">
        <v>1</v>
      </c>
      <c r="B13" s="1008">
        <v>1.1000000000000001</v>
      </c>
      <c r="C13" s="354"/>
      <c r="D13" s="354"/>
      <c r="E13" s="1065" t="str">
        <f t="shared" ref="E13:E15" si="3">E12</f>
        <v>Newborns</v>
      </c>
      <c r="F13" s="361" t="s">
        <v>47</v>
      </c>
      <c r="G13" s="370" t="s">
        <v>48</v>
      </c>
      <c r="H13" s="1844"/>
      <c r="I13" s="98"/>
      <c r="J13" s="362"/>
      <c r="K13" s="363" t="s">
        <v>1604</v>
      </c>
      <c r="L13" s="364"/>
      <c r="M13" s="365" t="str">
        <f t="shared" si="1"/>
        <v>NIL</v>
      </c>
      <c r="N13" s="366"/>
      <c r="O13" s="375"/>
      <c r="P13" s="2010"/>
      <c r="Q13" s="2011"/>
      <c r="R13" s="2013" t="s">
        <v>1984</v>
      </c>
      <c r="S13" s="901" t="s">
        <v>1604</v>
      </c>
      <c r="T13" s="904" t="s">
        <v>4378</v>
      </c>
      <c r="U13" s="903"/>
      <c r="V13" s="901"/>
      <c r="W13" s="118" t="s">
        <v>1604</v>
      </c>
      <c r="X13" s="989" t="str">
        <f t="shared" si="0"/>
        <v>Text</v>
      </c>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row>
    <row r="14" spans="1:132" s="329" customFormat="1" ht="12.75" x14ac:dyDescent="0.2">
      <c r="A14" s="1022">
        <v>1</v>
      </c>
      <c r="B14" s="1008">
        <v>1.1000000000000001</v>
      </c>
      <c r="C14" s="354"/>
      <c r="D14" s="354"/>
      <c r="E14" s="1065" t="str">
        <f t="shared" si="3"/>
        <v>Newborns</v>
      </c>
      <c r="F14" s="361" t="s">
        <v>49</v>
      </c>
      <c r="G14" s="370" t="s">
        <v>50</v>
      </c>
      <c r="H14" s="1844"/>
      <c r="I14" s="98"/>
      <c r="J14" s="362"/>
      <c r="K14" s="363" t="s">
        <v>1604</v>
      </c>
      <c r="L14" s="364"/>
      <c r="M14" s="365" t="str">
        <f t="shared" si="1"/>
        <v>NIL</v>
      </c>
      <c r="N14" s="366"/>
      <c r="O14" s="375"/>
      <c r="P14" s="2010"/>
      <c r="Q14" s="2011"/>
      <c r="R14" s="2013" t="s">
        <v>1985</v>
      </c>
      <c r="S14" s="901" t="s">
        <v>1604</v>
      </c>
      <c r="T14" s="904" t="s">
        <v>4379</v>
      </c>
      <c r="U14" s="903"/>
      <c r="V14" s="901"/>
      <c r="W14" s="118" t="s">
        <v>1604</v>
      </c>
      <c r="X14" s="989" t="str">
        <f t="shared" si="0"/>
        <v>Text</v>
      </c>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28"/>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28"/>
      <c r="DQ14" s="328"/>
      <c r="DR14" s="328"/>
      <c r="DS14" s="328"/>
      <c r="DT14" s="328"/>
      <c r="DU14" s="328"/>
      <c r="DV14" s="328"/>
      <c r="DW14" s="328"/>
      <c r="DX14" s="328"/>
      <c r="DY14" s="328"/>
      <c r="DZ14" s="328"/>
      <c r="EA14" s="328"/>
      <c r="EB14" s="328"/>
    </row>
    <row r="15" spans="1:132" s="329" customFormat="1" ht="12.75" x14ac:dyDescent="0.2">
      <c r="A15" s="1022">
        <v>1</v>
      </c>
      <c r="B15" s="1008">
        <v>1.1000000000000001</v>
      </c>
      <c r="C15" s="354"/>
      <c r="D15" s="354"/>
      <c r="E15" s="1065" t="str">
        <f t="shared" si="3"/>
        <v>Newborns</v>
      </c>
      <c r="F15" s="361" t="s">
        <v>51</v>
      </c>
      <c r="G15" s="370" t="s">
        <v>52</v>
      </c>
      <c r="H15" s="1844"/>
      <c r="I15" s="98"/>
      <c r="J15" s="362"/>
      <c r="K15" s="363" t="s">
        <v>1604</v>
      </c>
      <c r="L15" s="364"/>
      <c r="M15" s="365" t="str">
        <f t="shared" si="1"/>
        <v>NIL</v>
      </c>
      <c r="N15" s="366"/>
      <c r="O15" s="375"/>
      <c r="P15" s="2010"/>
      <c r="Q15" s="2011"/>
      <c r="R15" s="2013" t="s">
        <v>1986</v>
      </c>
      <c r="S15" s="901" t="s">
        <v>1604</v>
      </c>
      <c r="T15" s="904" t="s">
        <v>4380</v>
      </c>
      <c r="U15" s="903"/>
      <c r="V15" s="901"/>
      <c r="W15" s="118" t="s">
        <v>1604</v>
      </c>
      <c r="X15" s="989" t="str">
        <f t="shared" si="0"/>
        <v>Text</v>
      </c>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row>
    <row r="16" spans="1:132" s="329" customFormat="1" ht="15.75" customHeight="1" x14ac:dyDescent="0.2">
      <c r="A16" s="1022">
        <v>1</v>
      </c>
      <c r="B16" s="1008">
        <v>1.1000000000000001</v>
      </c>
      <c r="C16" s="354"/>
      <c r="D16" s="354"/>
      <c r="E16" s="372" t="s">
        <v>53</v>
      </c>
      <c r="F16" s="373" t="s">
        <v>54</v>
      </c>
      <c r="G16" s="373" t="s">
        <v>55</v>
      </c>
      <c r="H16" s="760" t="s">
        <v>3602</v>
      </c>
      <c r="I16" s="50">
        <v>443360</v>
      </c>
      <c r="J16" s="375">
        <v>45736</v>
      </c>
      <c r="K16" s="995">
        <v>78.95</v>
      </c>
      <c r="L16" s="376"/>
      <c r="M16" s="365">
        <f t="shared" si="1"/>
        <v>78.95</v>
      </c>
      <c r="N16" s="377" t="s">
        <v>56</v>
      </c>
      <c r="O16" s="2155">
        <v>45920</v>
      </c>
      <c r="P16" s="2014" t="s">
        <v>57</v>
      </c>
      <c r="Q16" s="2013" t="s">
        <v>58</v>
      </c>
      <c r="R16" s="2013" t="s">
        <v>2123</v>
      </c>
      <c r="S16" s="901" t="s">
        <v>4064</v>
      </c>
      <c r="T16" s="904" t="s">
        <v>4381</v>
      </c>
      <c r="U16" s="903" t="s">
        <v>4381</v>
      </c>
      <c r="V16" s="901" t="s">
        <v>4381</v>
      </c>
      <c r="W16" s="997">
        <v>78.650000000000006</v>
      </c>
      <c r="X16" s="989">
        <f t="shared" si="0"/>
        <v>3.8143674507311598E-3</v>
      </c>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row>
    <row r="17" spans="1:132" s="329" customFormat="1" ht="12.75" x14ac:dyDescent="0.2">
      <c r="A17" s="1022">
        <v>1</v>
      </c>
      <c r="B17" s="1008">
        <v>1.1000000000000001</v>
      </c>
      <c r="C17" s="354"/>
      <c r="D17" s="354"/>
      <c r="E17" s="1065" t="str">
        <f t="shared" ref="E17:E18" si="4">E16</f>
        <v>Public Long Stay  Nursing Home Type Patients</v>
      </c>
      <c r="F17" s="361" t="s">
        <v>59</v>
      </c>
      <c r="G17" s="361" t="s">
        <v>60</v>
      </c>
      <c r="H17" s="760" t="s">
        <v>3603</v>
      </c>
      <c r="I17" s="50" t="s">
        <v>61</v>
      </c>
      <c r="J17" s="2241">
        <f>J$16</f>
        <v>45736</v>
      </c>
      <c r="K17" s="995">
        <f>K$16</f>
        <v>78.95</v>
      </c>
      <c r="L17" s="376"/>
      <c r="M17" s="365">
        <f t="shared" si="1"/>
        <v>78.95</v>
      </c>
      <c r="N17" s="377" t="s">
        <v>56</v>
      </c>
      <c r="O17" s="375">
        <f t="shared" ref="O17:O18" si="5">O$16</f>
        <v>45920</v>
      </c>
      <c r="P17" s="2014" t="s">
        <v>57</v>
      </c>
      <c r="Q17" s="2013" t="s">
        <v>58</v>
      </c>
      <c r="R17" s="2013" t="s">
        <v>2125</v>
      </c>
      <c r="S17" s="901" t="s">
        <v>4065</v>
      </c>
      <c r="T17" s="904" t="s">
        <v>4382</v>
      </c>
      <c r="U17" s="903"/>
      <c r="V17" s="901" t="s">
        <v>4381</v>
      </c>
      <c r="W17" s="997">
        <f>W$16</f>
        <v>78.650000000000006</v>
      </c>
      <c r="X17" s="989">
        <f t="shared" si="0"/>
        <v>3.8143674507311598E-3</v>
      </c>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row>
    <row r="18" spans="1:132" s="329" customFormat="1" ht="12.75" x14ac:dyDescent="0.2">
      <c r="A18" s="1022">
        <v>1</v>
      </c>
      <c r="B18" s="1008">
        <v>1.1000000000000001</v>
      </c>
      <c r="C18" s="354"/>
      <c r="D18" s="354"/>
      <c r="E18" s="1065" t="str">
        <f t="shared" si="4"/>
        <v>Public Long Stay  Nursing Home Type Patients</v>
      </c>
      <c r="F18" s="361" t="s">
        <v>62</v>
      </c>
      <c r="G18" s="361" t="s">
        <v>63</v>
      </c>
      <c r="H18" s="760" t="s">
        <v>3604</v>
      </c>
      <c r="I18" s="50" t="s">
        <v>61</v>
      </c>
      <c r="J18" s="2241">
        <f>J$16</f>
        <v>45736</v>
      </c>
      <c r="K18" s="995">
        <f>K$16</f>
        <v>78.95</v>
      </c>
      <c r="L18" s="376"/>
      <c r="M18" s="365">
        <f t="shared" si="1"/>
        <v>78.95</v>
      </c>
      <c r="N18" s="377" t="s">
        <v>56</v>
      </c>
      <c r="O18" s="375">
        <f t="shared" si="5"/>
        <v>45920</v>
      </c>
      <c r="P18" s="2014" t="s">
        <v>57</v>
      </c>
      <c r="Q18" s="2013" t="s">
        <v>58</v>
      </c>
      <c r="R18" s="2013" t="s">
        <v>2126</v>
      </c>
      <c r="S18" s="901" t="s">
        <v>4065</v>
      </c>
      <c r="T18" s="904" t="s">
        <v>4383</v>
      </c>
      <c r="U18" s="903"/>
      <c r="V18" s="901" t="s">
        <v>4381</v>
      </c>
      <c r="W18" s="997">
        <f>W$16</f>
        <v>78.650000000000006</v>
      </c>
      <c r="X18" s="989">
        <f t="shared" si="0"/>
        <v>3.8143674507311598E-3</v>
      </c>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row>
    <row r="19" spans="1:132" s="329" customFormat="1" ht="18.75" x14ac:dyDescent="0.3">
      <c r="A19" s="1030">
        <v>1</v>
      </c>
      <c r="B19" s="379">
        <v>1.2</v>
      </c>
      <c r="C19" s="346"/>
      <c r="D19" s="347"/>
      <c r="E19" s="348" t="s">
        <v>1819</v>
      </c>
      <c r="F19" s="380"/>
      <c r="G19" s="373"/>
      <c r="H19" s="1844"/>
      <c r="I19" s="87"/>
      <c r="J19" s="362"/>
      <c r="K19" s="845"/>
      <c r="L19" s="371"/>
      <c r="M19" s="775"/>
      <c r="N19" s="377"/>
      <c r="O19" s="375"/>
      <c r="P19" s="1805"/>
      <c r="Q19" s="396"/>
      <c r="R19" s="463"/>
      <c r="S19" s="901" t="s">
        <v>4068</v>
      </c>
      <c r="T19" s="902"/>
      <c r="U19" s="903"/>
      <c r="V19" s="901"/>
      <c r="W19" s="846"/>
      <c r="X19" s="989" t="str">
        <f t="shared" si="0"/>
        <v>Blank</v>
      </c>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row>
    <row r="20" spans="1:132" s="329" customFormat="1" ht="63.75" x14ac:dyDescent="0.2">
      <c r="A20" s="1022">
        <v>1</v>
      </c>
      <c r="B20" s="1017">
        <v>1.2</v>
      </c>
      <c r="C20" s="381"/>
      <c r="D20" s="381"/>
      <c r="E20" s="372" t="s">
        <v>2521</v>
      </c>
      <c r="F20" s="384"/>
      <c r="G20" s="385" t="s">
        <v>141</v>
      </c>
      <c r="H20" s="1846"/>
      <c r="I20" s="83">
        <v>443700</v>
      </c>
      <c r="J20" s="386"/>
      <c r="K20" s="387" t="s">
        <v>142</v>
      </c>
      <c r="L20" s="371"/>
      <c r="M20" s="387" t="s">
        <v>142</v>
      </c>
      <c r="N20" s="377" t="s">
        <v>56</v>
      </c>
      <c r="O20" s="375"/>
      <c r="P20" s="1796"/>
      <c r="Q20" s="1967"/>
      <c r="R20" s="1973"/>
      <c r="S20" s="901" t="s">
        <v>4066</v>
      </c>
      <c r="T20" s="904" t="s">
        <v>4384</v>
      </c>
      <c r="U20" s="903"/>
      <c r="V20" s="901"/>
      <c r="W20" s="2206" t="s">
        <v>142</v>
      </c>
      <c r="X20" s="989" t="str">
        <f t="shared" si="0"/>
        <v>Text</v>
      </c>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row>
    <row r="21" spans="1:132" s="329" customFormat="1" ht="18.600000000000001" customHeight="1" x14ac:dyDescent="0.3">
      <c r="A21" s="1022">
        <v>1</v>
      </c>
      <c r="B21" s="379">
        <v>1.3</v>
      </c>
      <c r="C21" s="346"/>
      <c r="D21" s="347"/>
      <c r="E21" s="348" t="s">
        <v>143</v>
      </c>
      <c r="F21" s="380"/>
      <c r="G21" s="1113" t="s">
        <v>4331</v>
      </c>
      <c r="H21" s="745"/>
      <c r="I21" s="87"/>
      <c r="J21" s="362"/>
      <c r="K21" s="845"/>
      <c r="L21" s="371"/>
      <c r="M21" s="775"/>
      <c r="N21" s="377"/>
      <c r="O21" s="375"/>
      <c r="P21" s="466"/>
      <c r="Q21" s="395"/>
      <c r="R21" s="1798"/>
      <c r="S21" s="901" t="s">
        <v>4068</v>
      </c>
      <c r="T21" s="902"/>
      <c r="U21" s="903"/>
      <c r="V21" s="901"/>
      <c r="W21" s="846"/>
      <c r="X21" s="989" t="str">
        <f t="shared" si="0"/>
        <v>Blank</v>
      </c>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row>
    <row r="22" spans="1:132" s="329" customFormat="1" ht="18.75" x14ac:dyDescent="0.3">
      <c r="A22" s="1022">
        <v>1</v>
      </c>
      <c r="B22" s="1022">
        <v>1.3</v>
      </c>
      <c r="C22" s="1908"/>
      <c r="D22" s="1909"/>
      <c r="E22" s="1783" t="s">
        <v>29</v>
      </c>
      <c r="F22" s="43" t="s">
        <v>4270</v>
      </c>
      <c r="G22" s="43" t="s">
        <v>4271</v>
      </c>
      <c r="H22" s="759" t="s">
        <v>4272</v>
      </c>
      <c r="I22" s="50">
        <v>443390</v>
      </c>
      <c r="J22" s="92">
        <v>45474</v>
      </c>
      <c r="K22" s="997">
        <v>2510.5500000000002</v>
      </c>
      <c r="L22" s="1784"/>
      <c r="M22" s="997">
        <f>K22</f>
        <v>2510.5500000000002</v>
      </c>
      <c r="N22" s="1785" t="s">
        <v>56</v>
      </c>
      <c r="O22" s="84">
        <v>45839</v>
      </c>
      <c r="P22" s="503" t="s">
        <v>69</v>
      </c>
      <c r="Q22" s="52" t="s">
        <v>70</v>
      </c>
      <c r="R22" s="107" t="s">
        <v>4273</v>
      </c>
      <c r="S22" s="929" t="s">
        <v>4070</v>
      </c>
      <c r="T22" s="904" t="s">
        <v>4385</v>
      </c>
      <c r="U22" s="929" t="s">
        <v>4385</v>
      </c>
      <c r="V22" s="929"/>
      <c r="W22" s="997">
        <v>2510.5500000000002</v>
      </c>
      <c r="X22" s="1772">
        <f t="shared" si="0"/>
        <v>0</v>
      </c>
    </row>
    <row r="23" spans="1:132" s="329" customFormat="1" ht="18.75" x14ac:dyDescent="0.3">
      <c r="A23" s="1022">
        <v>1</v>
      </c>
      <c r="B23" s="1022">
        <v>1.3</v>
      </c>
      <c r="C23" s="1910"/>
      <c r="D23" s="1911"/>
      <c r="E23" s="1786" t="s">
        <v>29</v>
      </c>
      <c r="F23" s="43" t="s">
        <v>4274</v>
      </c>
      <c r="G23" s="43" t="s">
        <v>4275</v>
      </c>
      <c r="H23" s="759" t="s">
        <v>4276</v>
      </c>
      <c r="I23" s="50">
        <v>443390</v>
      </c>
      <c r="J23" s="2119">
        <f>J22</f>
        <v>45474</v>
      </c>
      <c r="K23" s="997">
        <v>2121.5500000000002</v>
      </c>
      <c r="L23" s="1784"/>
      <c r="M23" s="997">
        <f t="shared" ref="M23:M34" si="6">K23</f>
        <v>2121.5500000000002</v>
      </c>
      <c r="N23" s="1785" t="s">
        <v>56</v>
      </c>
      <c r="O23" s="84">
        <f>O22</f>
        <v>45839</v>
      </c>
      <c r="P23" s="503" t="s">
        <v>69</v>
      </c>
      <c r="Q23" s="52" t="s">
        <v>70</v>
      </c>
      <c r="R23" s="107" t="s">
        <v>4277</v>
      </c>
      <c r="S23" s="929" t="s">
        <v>4070</v>
      </c>
      <c r="T23" s="904" t="s">
        <v>4386</v>
      </c>
      <c r="U23" s="929" t="s">
        <v>4386</v>
      </c>
      <c r="V23" s="929"/>
      <c r="W23" s="997">
        <v>2121.5500000000002</v>
      </c>
      <c r="X23" s="1772">
        <f t="shared" si="0"/>
        <v>0</v>
      </c>
    </row>
    <row r="24" spans="1:132" s="329" customFormat="1" ht="18.75" x14ac:dyDescent="0.3">
      <c r="A24" s="1022">
        <v>1</v>
      </c>
      <c r="B24" s="1022">
        <v>1.3</v>
      </c>
      <c r="C24" s="1912"/>
      <c r="D24" s="1913"/>
      <c r="E24" s="1786" t="s">
        <v>29</v>
      </c>
      <c r="F24" s="43" t="s">
        <v>4278</v>
      </c>
      <c r="G24" s="43" t="s">
        <v>4279</v>
      </c>
      <c r="H24" s="759" t="s">
        <v>4280</v>
      </c>
      <c r="I24" s="50">
        <v>443390</v>
      </c>
      <c r="J24" s="2119">
        <f t="shared" ref="J24:J34" si="7">J23</f>
        <v>45474</v>
      </c>
      <c r="K24" s="997">
        <v>4228.6000000000004</v>
      </c>
      <c r="L24" s="1784"/>
      <c r="M24" s="997">
        <f t="shared" si="6"/>
        <v>4228.6000000000004</v>
      </c>
      <c r="N24" s="1785" t="s">
        <v>56</v>
      </c>
      <c r="O24" s="84">
        <f t="shared" ref="O24:O34" si="8">O23</f>
        <v>45839</v>
      </c>
      <c r="P24" s="503" t="s">
        <v>69</v>
      </c>
      <c r="Q24" s="52" t="s">
        <v>70</v>
      </c>
      <c r="R24" s="107" t="s">
        <v>4281</v>
      </c>
      <c r="S24" s="929" t="s">
        <v>4070</v>
      </c>
      <c r="T24" s="904" t="s">
        <v>4387</v>
      </c>
      <c r="U24" s="929" t="s">
        <v>4387</v>
      </c>
      <c r="V24" s="929"/>
      <c r="W24" s="997">
        <v>4228.6000000000004</v>
      </c>
      <c r="X24" s="1772">
        <f t="shared" si="0"/>
        <v>0</v>
      </c>
    </row>
    <row r="25" spans="1:132" s="329" customFormat="1" ht="18.75" x14ac:dyDescent="0.3">
      <c r="A25" s="1022">
        <v>1</v>
      </c>
      <c r="B25" s="1022">
        <v>1.3</v>
      </c>
      <c r="C25" s="1914"/>
      <c r="D25" s="1915"/>
      <c r="E25" s="1786" t="s">
        <v>29</v>
      </c>
      <c r="F25" s="43" t="s">
        <v>4282</v>
      </c>
      <c r="G25" s="43" t="s">
        <v>4283</v>
      </c>
      <c r="H25" s="759" t="s">
        <v>4284</v>
      </c>
      <c r="I25" s="50">
        <v>443390</v>
      </c>
      <c r="J25" s="2119">
        <f t="shared" si="7"/>
        <v>45474</v>
      </c>
      <c r="K25" s="997">
        <v>3985.9</v>
      </c>
      <c r="L25" s="1784"/>
      <c r="M25" s="997">
        <f t="shared" si="6"/>
        <v>3985.9</v>
      </c>
      <c r="N25" s="1785" t="s">
        <v>56</v>
      </c>
      <c r="O25" s="84">
        <f t="shared" si="8"/>
        <v>45839</v>
      </c>
      <c r="P25" s="503" t="s">
        <v>69</v>
      </c>
      <c r="Q25" s="52" t="s">
        <v>70</v>
      </c>
      <c r="R25" s="107" t="s">
        <v>4285</v>
      </c>
      <c r="S25" s="929" t="s">
        <v>4070</v>
      </c>
      <c r="T25" s="904" t="s">
        <v>4388</v>
      </c>
      <c r="U25" s="929" t="s">
        <v>4388</v>
      </c>
      <c r="V25" s="929"/>
      <c r="W25" s="997">
        <v>3985.9</v>
      </c>
      <c r="X25" s="1772">
        <f t="shared" si="0"/>
        <v>0</v>
      </c>
    </row>
    <row r="26" spans="1:132" s="329" customFormat="1" ht="18.75" x14ac:dyDescent="0.3">
      <c r="A26" s="1022">
        <v>1</v>
      </c>
      <c r="B26" s="1022">
        <v>1.3</v>
      </c>
      <c r="C26" s="1912"/>
      <c r="D26" s="1916"/>
      <c r="E26" s="1786" t="s">
        <v>29</v>
      </c>
      <c r="F26" s="43" t="s">
        <v>4286</v>
      </c>
      <c r="G26" s="43" t="s">
        <v>4287</v>
      </c>
      <c r="H26" s="759" t="s">
        <v>4288</v>
      </c>
      <c r="I26" s="50">
        <v>443390</v>
      </c>
      <c r="J26" s="2119">
        <f t="shared" si="7"/>
        <v>45474</v>
      </c>
      <c r="K26" s="997">
        <v>6321.1</v>
      </c>
      <c r="L26" s="1784"/>
      <c r="M26" s="997">
        <f t="shared" si="6"/>
        <v>6321.1</v>
      </c>
      <c r="N26" s="1785" t="s">
        <v>56</v>
      </c>
      <c r="O26" s="84">
        <f t="shared" si="8"/>
        <v>45839</v>
      </c>
      <c r="P26" s="503" t="s">
        <v>69</v>
      </c>
      <c r="Q26" s="52" t="s">
        <v>70</v>
      </c>
      <c r="R26" s="107" t="s">
        <v>4289</v>
      </c>
      <c r="S26" s="929" t="s">
        <v>4070</v>
      </c>
      <c r="T26" s="904" t="s">
        <v>4389</v>
      </c>
      <c r="U26" s="929" t="s">
        <v>4389</v>
      </c>
      <c r="V26" s="929"/>
      <c r="W26" s="997">
        <v>6321.1</v>
      </c>
      <c r="X26" s="1772">
        <f t="shared" si="0"/>
        <v>0</v>
      </c>
    </row>
    <row r="27" spans="1:132" s="329" customFormat="1" ht="18.75" x14ac:dyDescent="0.3">
      <c r="A27" s="1022">
        <v>1</v>
      </c>
      <c r="B27" s="1022">
        <v>1.3</v>
      </c>
      <c r="C27" s="1914"/>
      <c r="D27" s="1913"/>
      <c r="E27" s="1786" t="s">
        <v>29</v>
      </c>
      <c r="F27" s="43" t="s">
        <v>4290</v>
      </c>
      <c r="G27" s="43" t="s">
        <v>4291</v>
      </c>
      <c r="H27" s="759" t="s">
        <v>4292</v>
      </c>
      <c r="I27" s="50">
        <v>443390</v>
      </c>
      <c r="J27" s="2119">
        <f t="shared" si="7"/>
        <v>45474</v>
      </c>
      <c r="K27" s="997">
        <v>5885.75</v>
      </c>
      <c r="L27" s="1784"/>
      <c r="M27" s="997">
        <f t="shared" si="6"/>
        <v>5885.75</v>
      </c>
      <c r="N27" s="1785" t="s">
        <v>56</v>
      </c>
      <c r="O27" s="84">
        <f t="shared" si="8"/>
        <v>45839</v>
      </c>
      <c r="P27" s="503" t="s">
        <v>69</v>
      </c>
      <c r="Q27" s="52" t="s">
        <v>70</v>
      </c>
      <c r="R27" s="107" t="s">
        <v>4293</v>
      </c>
      <c r="S27" s="929" t="s">
        <v>4070</v>
      </c>
      <c r="T27" s="904" t="s">
        <v>4390</v>
      </c>
      <c r="U27" s="929" t="s">
        <v>4390</v>
      </c>
      <c r="V27" s="929"/>
      <c r="W27" s="997">
        <v>5885.75</v>
      </c>
      <c r="X27" s="1772">
        <f t="shared" si="0"/>
        <v>0</v>
      </c>
    </row>
    <row r="28" spans="1:132" s="329" customFormat="1" ht="18.75" x14ac:dyDescent="0.3">
      <c r="A28" s="1022">
        <v>1</v>
      </c>
      <c r="B28" s="1022">
        <v>1.3</v>
      </c>
      <c r="C28" s="1912"/>
      <c r="D28" s="1915"/>
      <c r="E28" s="1786" t="s">
        <v>29</v>
      </c>
      <c r="F28" s="43" t="s">
        <v>4294</v>
      </c>
      <c r="G28" s="43" t="s">
        <v>4295</v>
      </c>
      <c r="H28" s="759" t="s">
        <v>4296</v>
      </c>
      <c r="I28" s="50">
        <v>443390</v>
      </c>
      <c r="J28" s="2119">
        <f t="shared" si="7"/>
        <v>45474</v>
      </c>
      <c r="K28" s="997">
        <v>1319.15</v>
      </c>
      <c r="L28" s="1784"/>
      <c r="M28" s="997">
        <f t="shared" si="6"/>
        <v>1319.15</v>
      </c>
      <c r="N28" s="1785" t="s">
        <v>56</v>
      </c>
      <c r="O28" s="84">
        <f t="shared" si="8"/>
        <v>45839</v>
      </c>
      <c r="P28" s="503" t="s">
        <v>69</v>
      </c>
      <c r="Q28" s="52" t="s">
        <v>70</v>
      </c>
      <c r="R28" s="107" t="s">
        <v>4297</v>
      </c>
      <c r="S28" s="929" t="s">
        <v>4070</v>
      </c>
      <c r="T28" s="904" t="s">
        <v>4391</v>
      </c>
      <c r="U28" s="929" t="s">
        <v>4391</v>
      </c>
      <c r="V28" s="929"/>
      <c r="W28" s="997">
        <v>1319.15</v>
      </c>
      <c r="X28" s="1772">
        <f t="shared" si="0"/>
        <v>0</v>
      </c>
    </row>
    <row r="29" spans="1:132" s="329" customFormat="1" ht="18.75" x14ac:dyDescent="0.3">
      <c r="A29" s="1022">
        <v>1</v>
      </c>
      <c r="B29" s="1022">
        <v>1.3</v>
      </c>
      <c r="C29" s="1912"/>
      <c r="D29" s="1915"/>
      <c r="E29" s="1786" t="s">
        <v>29</v>
      </c>
      <c r="F29" s="43" t="s">
        <v>4298</v>
      </c>
      <c r="G29" s="43" t="s">
        <v>4299</v>
      </c>
      <c r="H29" s="759" t="s">
        <v>4300</v>
      </c>
      <c r="I29" s="50">
        <v>443390</v>
      </c>
      <c r="J29" s="2119">
        <f t="shared" si="7"/>
        <v>45474</v>
      </c>
      <c r="K29" s="997">
        <v>1143.8499999999999</v>
      </c>
      <c r="L29" s="1784"/>
      <c r="M29" s="997">
        <f t="shared" si="6"/>
        <v>1143.8499999999999</v>
      </c>
      <c r="N29" s="1785" t="s">
        <v>56</v>
      </c>
      <c r="O29" s="84">
        <f t="shared" si="8"/>
        <v>45839</v>
      </c>
      <c r="P29" s="503" t="s">
        <v>69</v>
      </c>
      <c r="Q29" s="52" t="s">
        <v>70</v>
      </c>
      <c r="R29" s="107" t="s">
        <v>4301</v>
      </c>
      <c r="S29" s="929" t="s">
        <v>4070</v>
      </c>
      <c r="T29" s="904" t="s">
        <v>4392</v>
      </c>
      <c r="U29" s="929" t="s">
        <v>4392</v>
      </c>
      <c r="V29" s="929"/>
      <c r="W29" s="997">
        <v>1143.8499999999999</v>
      </c>
      <c r="X29" s="1772">
        <f t="shared" si="0"/>
        <v>0</v>
      </c>
    </row>
    <row r="30" spans="1:132" s="329" customFormat="1" ht="18.75" x14ac:dyDescent="0.3">
      <c r="A30" s="1022">
        <v>1</v>
      </c>
      <c r="B30" s="1022">
        <v>1.3</v>
      </c>
      <c r="C30" s="1917"/>
      <c r="D30" s="1915"/>
      <c r="E30" s="1786" t="s">
        <v>29</v>
      </c>
      <c r="F30" s="43" t="s">
        <v>4302</v>
      </c>
      <c r="G30" s="43" t="s">
        <v>4303</v>
      </c>
      <c r="H30" s="759" t="s">
        <v>4304</v>
      </c>
      <c r="I30" s="50">
        <v>443390</v>
      </c>
      <c r="J30" s="2119">
        <f t="shared" si="7"/>
        <v>45474</v>
      </c>
      <c r="K30" s="997">
        <v>4339.55</v>
      </c>
      <c r="L30" s="1784"/>
      <c r="M30" s="997">
        <f t="shared" si="6"/>
        <v>4339.55</v>
      </c>
      <c r="N30" s="1785" t="s">
        <v>56</v>
      </c>
      <c r="O30" s="84">
        <f t="shared" si="8"/>
        <v>45839</v>
      </c>
      <c r="P30" s="503" t="s">
        <v>69</v>
      </c>
      <c r="Q30" s="52" t="s">
        <v>70</v>
      </c>
      <c r="R30" s="107" t="s">
        <v>4305</v>
      </c>
      <c r="S30" s="929" t="s">
        <v>4070</v>
      </c>
      <c r="T30" s="904" t="s">
        <v>4393</v>
      </c>
      <c r="U30" s="929" t="s">
        <v>4393</v>
      </c>
      <c r="V30" s="929"/>
      <c r="W30" s="997">
        <v>4339.55</v>
      </c>
      <c r="X30" s="1772">
        <f t="shared" si="0"/>
        <v>0</v>
      </c>
    </row>
    <row r="31" spans="1:132" s="329" customFormat="1" ht="23.1" customHeight="1" x14ac:dyDescent="0.3">
      <c r="A31" s="1022">
        <v>1</v>
      </c>
      <c r="B31" s="1022">
        <v>1.3</v>
      </c>
      <c r="C31" s="1910"/>
      <c r="D31" s="1918"/>
      <c r="E31" s="1786" t="s">
        <v>29</v>
      </c>
      <c r="F31" s="43" t="s">
        <v>4306</v>
      </c>
      <c r="G31" s="43" t="s">
        <v>4307</v>
      </c>
      <c r="H31" s="759" t="s">
        <v>4308</v>
      </c>
      <c r="I31" s="50">
        <v>443390</v>
      </c>
      <c r="J31" s="2119">
        <f t="shared" si="7"/>
        <v>45474</v>
      </c>
      <c r="K31" s="997">
        <v>3985.9</v>
      </c>
      <c r="L31" s="1784"/>
      <c r="M31" s="997">
        <f t="shared" si="6"/>
        <v>3985.9</v>
      </c>
      <c r="N31" s="1785" t="s">
        <v>56</v>
      </c>
      <c r="O31" s="84">
        <f t="shared" si="8"/>
        <v>45839</v>
      </c>
      <c r="P31" s="503" t="s">
        <v>69</v>
      </c>
      <c r="Q31" s="52" t="s">
        <v>70</v>
      </c>
      <c r="R31" s="107" t="s">
        <v>4309</v>
      </c>
      <c r="S31" s="929" t="s">
        <v>4070</v>
      </c>
      <c r="T31" s="904" t="s">
        <v>4394</v>
      </c>
      <c r="U31" s="929" t="s">
        <v>4394</v>
      </c>
      <c r="V31" s="929"/>
      <c r="W31" s="997">
        <v>3985.9</v>
      </c>
      <c r="X31" s="1772">
        <f t="shared" si="0"/>
        <v>0</v>
      </c>
    </row>
    <row r="32" spans="1:132" s="329" customFormat="1" ht="18.75" x14ac:dyDescent="0.3">
      <c r="A32" s="1022">
        <v>1</v>
      </c>
      <c r="B32" s="1022">
        <v>1.3</v>
      </c>
      <c r="C32" s="1919"/>
      <c r="D32" s="1920"/>
      <c r="E32" s="1786" t="s">
        <v>29</v>
      </c>
      <c r="F32" s="43" t="s">
        <v>4310</v>
      </c>
      <c r="G32" s="43" t="s">
        <v>4311</v>
      </c>
      <c r="H32" s="759" t="s">
        <v>4312</v>
      </c>
      <c r="I32" s="50">
        <v>443390</v>
      </c>
      <c r="J32" s="2119">
        <f t="shared" si="7"/>
        <v>45474</v>
      </c>
      <c r="K32" s="997">
        <v>2133.75</v>
      </c>
      <c r="L32" s="1784"/>
      <c r="M32" s="997">
        <f t="shared" si="6"/>
        <v>2133.75</v>
      </c>
      <c r="N32" s="1785" t="s">
        <v>56</v>
      </c>
      <c r="O32" s="84">
        <f t="shared" si="8"/>
        <v>45839</v>
      </c>
      <c r="P32" s="503" t="s">
        <v>69</v>
      </c>
      <c r="Q32" s="52" t="s">
        <v>70</v>
      </c>
      <c r="R32" s="107" t="s">
        <v>4313</v>
      </c>
      <c r="S32" s="929" t="s">
        <v>4070</v>
      </c>
      <c r="T32" s="904" t="s">
        <v>4395</v>
      </c>
      <c r="U32" s="929" t="s">
        <v>4395</v>
      </c>
      <c r="V32" s="929"/>
      <c r="W32" s="997">
        <v>2133.75</v>
      </c>
      <c r="X32" s="1772">
        <f t="shared" si="0"/>
        <v>0</v>
      </c>
    </row>
    <row r="33" spans="1:132" s="329" customFormat="1" ht="18.75" x14ac:dyDescent="0.3">
      <c r="A33" s="1022">
        <v>1</v>
      </c>
      <c r="B33" s="1022">
        <v>1.3</v>
      </c>
      <c r="C33" s="1921"/>
      <c r="D33" s="1922"/>
      <c r="E33" s="1786" t="s">
        <v>29</v>
      </c>
      <c r="F33" s="43" t="s">
        <v>4314</v>
      </c>
      <c r="G33" s="43" t="s">
        <v>4315</v>
      </c>
      <c r="H33" s="759" t="s">
        <v>4316</v>
      </c>
      <c r="I33" s="50">
        <v>443390</v>
      </c>
      <c r="J33" s="2119">
        <f t="shared" si="7"/>
        <v>45474</v>
      </c>
      <c r="K33" s="997">
        <v>2133.75</v>
      </c>
      <c r="L33" s="1784"/>
      <c r="M33" s="997">
        <f t="shared" si="6"/>
        <v>2133.75</v>
      </c>
      <c r="N33" s="1785" t="s">
        <v>56</v>
      </c>
      <c r="O33" s="84">
        <f t="shared" si="8"/>
        <v>45839</v>
      </c>
      <c r="P33" s="503" t="s">
        <v>69</v>
      </c>
      <c r="Q33" s="52" t="s">
        <v>70</v>
      </c>
      <c r="R33" s="107" t="s">
        <v>4317</v>
      </c>
      <c r="S33" s="929" t="s">
        <v>4070</v>
      </c>
      <c r="T33" s="904" t="s">
        <v>4396</v>
      </c>
      <c r="U33" s="929" t="s">
        <v>4396</v>
      </c>
      <c r="V33" s="929"/>
      <c r="W33" s="997">
        <v>2133.75</v>
      </c>
      <c r="X33" s="1772">
        <f t="shared" si="0"/>
        <v>0</v>
      </c>
    </row>
    <row r="34" spans="1:132" s="329" customFormat="1" ht="18.75" x14ac:dyDescent="0.3">
      <c r="A34" s="1022">
        <v>1</v>
      </c>
      <c r="B34" s="1022">
        <v>1.3</v>
      </c>
      <c r="C34" s="1923"/>
      <c r="D34" s="1924"/>
      <c r="E34" s="78" t="s">
        <v>53</v>
      </c>
      <c r="F34" s="43" t="s">
        <v>4318</v>
      </c>
      <c r="G34" s="43" t="s">
        <v>4319</v>
      </c>
      <c r="H34" s="759" t="s">
        <v>4320</v>
      </c>
      <c r="I34" s="50">
        <v>443390</v>
      </c>
      <c r="J34" s="2119">
        <f t="shared" si="7"/>
        <v>45474</v>
      </c>
      <c r="K34" s="997">
        <v>1247.0999999999999</v>
      </c>
      <c r="L34" s="1784"/>
      <c r="M34" s="997">
        <f t="shared" si="6"/>
        <v>1247.0999999999999</v>
      </c>
      <c r="N34" s="1785" t="s">
        <v>56</v>
      </c>
      <c r="O34" s="84">
        <f t="shared" si="8"/>
        <v>45839</v>
      </c>
      <c r="P34" s="503" t="s">
        <v>69</v>
      </c>
      <c r="Q34" s="52" t="s">
        <v>70</v>
      </c>
      <c r="R34" s="107" t="s">
        <v>4321</v>
      </c>
      <c r="S34" s="929" t="s">
        <v>4070</v>
      </c>
      <c r="T34" s="904" t="s">
        <v>4397</v>
      </c>
      <c r="U34" s="929" t="s">
        <v>4397</v>
      </c>
      <c r="V34" s="929"/>
      <c r="W34" s="997">
        <v>1247.0999999999999</v>
      </c>
      <c r="X34" s="1772">
        <f t="shared" si="0"/>
        <v>0</v>
      </c>
    </row>
    <row r="35" spans="1:132" s="329" customFormat="1" ht="18.75" x14ac:dyDescent="0.3">
      <c r="A35" s="1022">
        <v>1</v>
      </c>
      <c r="B35" s="379">
        <v>1.4</v>
      </c>
      <c r="C35" s="346"/>
      <c r="D35" s="347"/>
      <c r="E35" s="348" t="s">
        <v>197</v>
      </c>
      <c r="F35" s="380"/>
      <c r="G35" s="373"/>
      <c r="H35" s="745"/>
      <c r="I35" s="87"/>
      <c r="J35" s="362"/>
      <c r="K35" s="845"/>
      <c r="L35" s="371"/>
      <c r="M35" s="775"/>
      <c r="N35" s="366"/>
      <c r="O35" s="375"/>
      <c r="P35" s="1966"/>
      <c r="Q35" s="1821"/>
      <c r="R35" s="1797"/>
      <c r="S35" s="901" t="s">
        <v>4068</v>
      </c>
      <c r="T35" s="902"/>
      <c r="U35" s="903"/>
      <c r="V35" s="901"/>
      <c r="W35" s="846"/>
      <c r="X35" s="989" t="str">
        <f t="shared" si="0"/>
        <v>Blank</v>
      </c>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c r="DF35" s="328"/>
      <c r="DG35" s="328"/>
      <c r="DH35" s="328"/>
      <c r="DI35" s="328"/>
      <c r="DJ35" s="328"/>
      <c r="DK35" s="328"/>
      <c r="DL35" s="328"/>
      <c r="DM35" s="328"/>
      <c r="DN35" s="328"/>
      <c r="DO35" s="328"/>
      <c r="DP35" s="328"/>
      <c r="DQ35" s="328"/>
      <c r="DR35" s="328"/>
      <c r="DS35" s="328"/>
      <c r="DT35" s="328"/>
      <c r="DU35" s="328"/>
      <c r="DV35" s="328"/>
      <c r="DW35" s="328"/>
      <c r="DX35" s="328"/>
      <c r="DY35" s="328"/>
      <c r="DZ35" s="328"/>
      <c r="EA35" s="328"/>
      <c r="EB35" s="328"/>
    </row>
    <row r="36" spans="1:132" s="329" customFormat="1" ht="63.75" x14ac:dyDescent="0.2">
      <c r="A36" s="1022">
        <v>1</v>
      </c>
      <c r="B36" s="1017">
        <v>1.4</v>
      </c>
      <c r="C36" s="1017"/>
      <c r="D36" s="381"/>
      <c r="E36" s="360" t="s">
        <v>29</v>
      </c>
      <c r="F36" s="367" t="s">
        <v>198</v>
      </c>
      <c r="G36" s="367" t="s">
        <v>199</v>
      </c>
      <c r="H36" s="1847"/>
      <c r="I36" s="39" t="s">
        <v>200</v>
      </c>
      <c r="J36" s="392"/>
      <c r="K36" s="387" t="s">
        <v>142</v>
      </c>
      <c r="L36" s="371"/>
      <c r="M36" s="387" t="s">
        <v>142</v>
      </c>
      <c r="N36" s="377" t="s">
        <v>56</v>
      </c>
      <c r="O36" s="375"/>
      <c r="P36" s="2015" t="s">
        <v>201</v>
      </c>
      <c r="Q36" s="2016" t="s">
        <v>202</v>
      </c>
      <c r="R36" s="2017" t="s">
        <v>2259</v>
      </c>
      <c r="S36" s="901" t="s">
        <v>4066</v>
      </c>
      <c r="T36" s="904" t="s">
        <v>4398</v>
      </c>
      <c r="U36" s="903"/>
      <c r="V36" s="901"/>
      <c r="W36" s="2206" t="s">
        <v>142</v>
      </c>
      <c r="X36" s="989" t="str">
        <f t="shared" si="0"/>
        <v>Text</v>
      </c>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c r="DF36" s="328"/>
      <c r="DG36" s="328"/>
      <c r="DH36" s="328"/>
      <c r="DI36" s="328"/>
      <c r="DJ36" s="328"/>
      <c r="DK36" s="328"/>
      <c r="DL36" s="328"/>
      <c r="DM36" s="328"/>
      <c r="DN36" s="328"/>
      <c r="DO36" s="328"/>
      <c r="DP36" s="328"/>
      <c r="DQ36" s="328"/>
      <c r="DR36" s="328"/>
      <c r="DS36" s="328"/>
      <c r="DT36" s="328"/>
      <c r="DU36" s="328"/>
      <c r="DV36" s="328"/>
      <c r="DW36" s="328"/>
      <c r="DX36" s="328"/>
      <c r="DY36" s="328"/>
      <c r="DZ36" s="328"/>
      <c r="EA36" s="328"/>
      <c r="EB36" s="328"/>
    </row>
    <row r="37" spans="1:132" s="329" customFormat="1" ht="63.75" x14ac:dyDescent="0.2">
      <c r="A37" s="1022">
        <v>1</v>
      </c>
      <c r="B37" s="1017">
        <v>1.4</v>
      </c>
      <c r="C37" s="1017"/>
      <c r="D37" s="381"/>
      <c r="E37" s="1065" t="str">
        <f t="shared" ref="E37:E38" si="9">E36</f>
        <v>Public same day and overnight</v>
      </c>
      <c r="F37" s="361" t="s">
        <v>203</v>
      </c>
      <c r="G37" s="361" t="s">
        <v>204</v>
      </c>
      <c r="H37" s="1847"/>
      <c r="I37" s="39" t="s">
        <v>200</v>
      </c>
      <c r="J37" s="393"/>
      <c r="K37" s="387" t="s">
        <v>142</v>
      </c>
      <c r="L37" s="371"/>
      <c r="M37" s="387" t="s">
        <v>142</v>
      </c>
      <c r="N37" s="377" t="s">
        <v>56</v>
      </c>
      <c r="O37" s="375"/>
      <c r="P37" s="2015" t="s">
        <v>201</v>
      </c>
      <c r="Q37" s="2017"/>
      <c r="R37" s="2017" t="s">
        <v>2260</v>
      </c>
      <c r="S37" s="901" t="s">
        <v>4066</v>
      </c>
      <c r="T37" s="904" t="s">
        <v>4399</v>
      </c>
      <c r="U37" s="903"/>
      <c r="V37" s="901"/>
      <c r="W37" s="2206" t="s">
        <v>142</v>
      </c>
      <c r="X37" s="989" t="str">
        <f t="shared" si="0"/>
        <v>Text</v>
      </c>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28"/>
      <c r="BV37" s="328"/>
      <c r="BW37" s="328"/>
      <c r="BX37" s="328"/>
      <c r="BY37" s="328"/>
      <c r="BZ37" s="328"/>
      <c r="CA37" s="328"/>
      <c r="CB37" s="328"/>
      <c r="CC37" s="328"/>
      <c r="CD37" s="328"/>
      <c r="CE37" s="328"/>
      <c r="CF37" s="328"/>
      <c r="CG37" s="328"/>
      <c r="CH37" s="328"/>
      <c r="CI37" s="328"/>
      <c r="CJ37" s="328"/>
      <c r="CK37" s="328"/>
      <c r="CL37" s="328"/>
      <c r="CM37" s="328"/>
      <c r="CN37" s="328"/>
      <c r="CO37" s="328"/>
      <c r="CP37" s="328"/>
      <c r="CQ37" s="328"/>
      <c r="CR37" s="328"/>
      <c r="CS37" s="328"/>
      <c r="CT37" s="328"/>
      <c r="CU37" s="328"/>
      <c r="CV37" s="328"/>
      <c r="CW37" s="328"/>
      <c r="CX37" s="328"/>
      <c r="CY37" s="328"/>
      <c r="CZ37" s="328"/>
      <c r="DA37" s="328"/>
      <c r="DB37" s="328"/>
      <c r="DC37" s="328"/>
      <c r="DD37" s="328"/>
      <c r="DE37" s="328"/>
      <c r="DF37" s="328"/>
      <c r="DG37" s="328"/>
      <c r="DH37" s="328"/>
      <c r="DI37" s="328"/>
      <c r="DJ37" s="328"/>
      <c r="DK37" s="328"/>
      <c r="DL37" s="328"/>
      <c r="DM37" s="328"/>
      <c r="DN37" s="328"/>
      <c r="DO37" s="328"/>
      <c r="DP37" s="328"/>
      <c r="DQ37" s="328"/>
      <c r="DR37" s="328"/>
      <c r="DS37" s="328"/>
      <c r="DT37" s="328"/>
      <c r="DU37" s="328"/>
      <c r="DV37" s="328"/>
      <c r="DW37" s="328"/>
      <c r="DX37" s="328"/>
      <c r="DY37" s="328"/>
      <c r="DZ37" s="328"/>
      <c r="EA37" s="328"/>
      <c r="EB37" s="328"/>
    </row>
    <row r="38" spans="1:132" s="329" customFormat="1" ht="63.75" x14ac:dyDescent="0.2">
      <c r="A38" s="1022">
        <v>1</v>
      </c>
      <c r="B38" s="1017">
        <v>1.4</v>
      </c>
      <c r="C38" s="1017"/>
      <c r="D38" s="381"/>
      <c r="E38" s="1065" t="str">
        <f t="shared" si="9"/>
        <v>Public same day and overnight</v>
      </c>
      <c r="F38" s="361" t="s">
        <v>205</v>
      </c>
      <c r="G38" s="367" t="s">
        <v>206</v>
      </c>
      <c r="H38" s="1847"/>
      <c r="I38" s="39">
        <v>443395</v>
      </c>
      <c r="J38" s="393"/>
      <c r="K38" s="387" t="s">
        <v>142</v>
      </c>
      <c r="L38" s="371"/>
      <c r="M38" s="387" t="s">
        <v>142</v>
      </c>
      <c r="N38" s="377" t="s">
        <v>56</v>
      </c>
      <c r="O38" s="375"/>
      <c r="P38" s="2015" t="s">
        <v>201</v>
      </c>
      <c r="Q38" s="2017"/>
      <c r="R38" s="2017" t="s">
        <v>2261</v>
      </c>
      <c r="S38" s="901" t="s">
        <v>4066</v>
      </c>
      <c r="T38" s="904" t="s">
        <v>4400</v>
      </c>
      <c r="U38" s="903"/>
      <c r="V38" s="901"/>
      <c r="W38" s="2206" t="s">
        <v>142</v>
      </c>
      <c r="X38" s="989" t="str">
        <f t="shared" si="0"/>
        <v>Text</v>
      </c>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c r="CA38" s="328"/>
      <c r="CB38" s="328"/>
      <c r="CC38" s="328"/>
      <c r="CD38" s="328"/>
      <c r="CE38" s="328"/>
      <c r="CF38" s="328"/>
      <c r="CG38" s="328"/>
      <c r="CH38" s="328"/>
      <c r="CI38" s="328"/>
      <c r="CJ38" s="328"/>
      <c r="CK38" s="328"/>
      <c r="CL38" s="328"/>
      <c r="CM38" s="328"/>
      <c r="CN38" s="328"/>
      <c r="CO38" s="328"/>
      <c r="CP38" s="328"/>
      <c r="CQ38" s="328"/>
      <c r="CR38" s="328"/>
      <c r="CS38" s="328"/>
      <c r="CT38" s="328"/>
      <c r="CU38" s="328"/>
      <c r="CV38" s="328"/>
      <c r="CW38" s="328"/>
      <c r="CX38" s="328"/>
      <c r="CY38" s="328"/>
      <c r="CZ38" s="328"/>
      <c r="DA38" s="328"/>
      <c r="DB38" s="328"/>
      <c r="DC38" s="328"/>
      <c r="DD38" s="328"/>
      <c r="DE38" s="328"/>
      <c r="DF38" s="328"/>
      <c r="DG38" s="328"/>
      <c r="DH38" s="328"/>
      <c r="DI38" s="328"/>
      <c r="DJ38" s="328"/>
      <c r="DK38" s="328"/>
      <c r="DL38" s="328"/>
      <c r="DM38" s="328"/>
      <c r="DN38" s="328"/>
      <c r="DO38" s="328"/>
      <c r="DP38" s="328"/>
      <c r="DQ38" s="328"/>
      <c r="DR38" s="328"/>
      <c r="DS38" s="328"/>
      <c r="DT38" s="328"/>
      <c r="DU38" s="328"/>
      <c r="DV38" s="328"/>
      <c r="DW38" s="328"/>
      <c r="DX38" s="328"/>
      <c r="DY38" s="328"/>
      <c r="DZ38" s="328"/>
      <c r="EA38" s="328"/>
      <c r="EB38" s="328"/>
    </row>
    <row r="39" spans="1:132" s="329" customFormat="1" ht="63.75" x14ac:dyDescent="0.2">
      <c r="A39" s="1022">
        <v>1</v>
      </c>
      <c r="B39" s="1017">
        <v>1.4</v>
      </c>
      <c r="C39" s="1017"/>
      <c r="D39" s="381"/>
      <c r="E39" s="360" t="s">
        <v>38</v>
      </c>
      <c r="F39" s="361" t="s">
        <v>207</v>
      </c>
      <c r="G39" s="361" t="s">
        <v>208</v>
      </c>
      <c r="H39" s="1847"/>
      <c r="I39" s="39" t="s">
        <v>200</v>
      </c>
      <c r="J39" s="393"/>
      <c r="K39" s="387" t="s">
        <v>142</v>
      </c>
      <c r="L39" s="371"/>
      <c r="M39" s="387" t="s">
        <v>142</v>
      </c>
      <c r="N39" s="377" t="s">
        <v>56</v>
      </c>
      <c r="O39" s="375"/>
      <c r="P39" s="2015" t="s">
        <v>201</v>
      </c>
      <c r="Q39" s="2017"/>
      <c r="R39" s="2017" t="s">
        <v>2262</v>
      </c>
      <c r="S39" s="901" t="s">
        <v>4066</v>
      </c>
      <c r="T39" s="904" t="s">
        <v>4401</v>
      </c>
      <c r="U39" s="903"/>
      <c r="V39" s="901"/>
      <c r="W39" s="2206" t="s">
        <v>142</v>
      </c>
      <c r="X39" s="989" t="str">
        <f t="shared" si="0"/>
        <v>Text</v>
      </c>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c r="CA39" s="328"/>
      <c r="CB39" s="328"/>
      <c r="CC39" s="328"/>
      <c r="CD39" s="328"/>
      <c r="CE39" s="328"/>
      <c r="CF39" s="328"/>
      <c r="CG39" s="328"/>
      <c r="CH39" s="328"/>
      <c r="CI39" s="328"/>
      <c r="CJ39" s="328"/>
      <c r="CK39" s="328"/>
      <c r="CL39" s="328"/>
      <c r="CM39" s="328"/>
      <c r="CN39" s="328"/>
      <c r="CO39" s="328"/>
      <c r="CP39" s="328"/>
      <c r="CQ39" s="328"/>
      <c r="CR39" s="328"/>
      <c r="CS39" s="328"/>
      <c r="CT39" s="328"/>
      <c r="CU39" s="328"/>
      <c r="CV39" s="328"/>
      <c r="CW39" s="328"/>
      <c r="CX39" s="328"/>
      <c r="CY39" s="328"/>
      <c r="CZ39" s="328"/>
      <c r="DA39" s="328"/>
      <c r="DB39" s="328"/>
      <c r="DC39" s="328"/>
      <c r="DD39" s="328"/>
      <c r="DE39" s="328"/>
      <c r="DF39" s="328"/>
      <c r="DG39" s="328"/>
      <c r="DH39" s="328"/>
      <c r="DI39" s="328"/>
      <c r="DJ39" s="328"/>
      <c r="DK39" s="328"/>
      <c r="DL39" s="328"/>
      <c r="DM39" s="328"/>
      <c r="DN39" s="328"/>
      <c r="DO39" s="328"/>
      <c r="DP39" s="328"/>
      <c r="DQ39" s="328"/>
      <c r="DR39" s="328"/>
      <c r="DS39" s="328"/>
      <c r="DT39" s="328"/>
      <c r="DU39" s="328"/>
      <c r="DV39" s="328"/>
      <c r="DW39" s="328"/>
      <c r="DX39" s="328"/>
      <c r="DY39" s="328"/>
      <c r="DZ39" s="328"/>
      <c r="EA39" s="328"/>
      <c r="EB39" s="328"/>
    </row>
    <row r="40" spans="1:132" s="329" customFormat="1" ht="63.75" x14ac:dyDescent="0.2">
      <c r="A40" s="1022">
        <v>1</v>
      </c>
      <c r="B40" s="1017">
        <v>1.4</v>
      </c>
      <c r="C40" s="1017"/>
      <c r="D40" s="381"/>
      <c r="E40" s="1065" t="str">
        <f>E39</f>
        <v>Respite</v>
      </c>
      <c r="F40" s="361" t="s">
        <v>209</v>
      </c>
      <c r="G40" s="361" t="s">
        <v>210</v>
      </c>
      <c r="H40" s="1847"/>
      <c r="I40" s="39" t="s">
        <v>200</v>
      </c>
      <c r="J40" s="393"/>
      <c r="K40" s="387" t="s">
        <v>142</v>
      </c>
      <c r="L40" s="371"/>
      <c r="M40" s="387" t="s">
        <v>142</v>
      </c>
      <c r="N40" s="377" t="s">
        <v>56</v>
      </c>
      <c r="O40" s="375"/>
      <c r="P40" s="2015" t="s">
        <v>201</v>
      </c>
      <c r="Q40" s="2017"/>
      <c r="R40" s="2017" t="s">
        <v>2263</v>
      </c>
      <c r="S40" s="901" t="s">
        <v>4066</v>
      </c>
      <c r="T40" s="904" t="s">
        <v>4402</v>
      </c>
      <c r="U40" s="903"/>
      <c r="V40" s="901"/>
      <c r="W40" s="2206" t="s">
        <v>142</v>
      </c>
      <c r="X40" s="989" t="str">
        <f t="shared" si="0"/>
        <v>Text</v>
      </c>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c r="CA40" s="328"/>
      <c r="CB40" s="328"/>
      <c r="CC40" s="328"/>
      <c r="CD40" s="328"/>
      <c r="CE40" s="328"/>
      <c r="CF40" s="328"/>
      <c r="CG40" s="328"/>
      <c r="CH40" s="328"/>
      <c r="CI40" s="328"/>
      <c r="CJ40" s="328"/>
      <c r="CK40" s="328"/>
      <c r="CL40" s="328"/>
      <c r="CM40" s="328"/>
      <c r="CN40" s="328"/>
      <c r="CO40" s="328"/>
      <c r="CP40" s="328"/>
      <c r="CQ40" s="328"/>
      <c r="CR40" s="328"/>
      <c r="CS40" s="328"/>
      <c r="CT40" s="328"/>
      <c r="CU40" s="328"/>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row>
    <row r="41" spans="1:132" s="329" customFormat="1" ht="15.75" x14ac:dyDescent="0.2">
      <c r="A41" s="1022">
        <v>1</v>
      </c>
      <c r="B41" s="1017">
        <v>1.4</v>
      </c>
      <c r="C41" s="1066"/>
      <c r="D41" s="388"/>
      <c r="E41" s="372" t="s">
        <v>53</v>
      </c>
      <c r="F41" s="367" t="s">
        <v>211</v>
      </c>
      <c r="G41" s="367" t="s">
        <v>212</v>
      </c>
      <c r="H41" s="1847" t="s">
        <v>3606</v>
      </c>
      <c r="I41" s="50" t="s">
        <v>61</v>
      </c>
      <c r="J41" s="2241">
        <f>J$16</f>
        <v>45736</v>
      </c>
      <c r="K41" s="995">
        <f>K$16</f>
        <v>78.95</v>
      </c>
      <c r="L41" s="376"/>
      <c r="M41" s="365">
        <f>K41</f>
        <v>78.95</v>
      </c>
      <c r="N41" s="377" t="s">
        <v>56</v>
      </c>
      <c r="O41" s="375">
        <f>O$16</f>
        <v>45920</v>
      </c>
      <c r="P41" s="2014" t="s">
        <v>57</v>
      </c>
      <c r="Q41" s="2013" t="s">
        <v>58</v>
      </c>
      <c r="R41" s="2013" t="s">
        <v>2124</v>
      </c>
      <c r="S41" s="901" t="s">
        <v>4065</v>
      </c>
      <c r="T41" s="904" t="s">
        <v>4403</v>
      </c>
      <c r="U41" s="903"/>
      <c r="V41" s="901" t="s">
        <v>4381</v>
      </c>
      <c r="W41" s="997">
        <f>W$16</f>
        <v>78.650000000000006</v>
      </c>
      <c r="X41" s="989">
        <f t="shared" si="0"/>
        <v>3.8143674507311598E-3</v>
      </c>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8"/>
      <c r="CL41" s="328"/>
      <c r="CM41" s="328"/>
      <c r="CN41" s="328"/>
      <c r="CO41" s="328"/>
      <c r="CP41" s="328"/>
      <c r="CQ41" s="328"/>
      <c r="CR41" s="328"/>
      <c r="CS41" s="328"/>
      <c r="CT41" s="328"/>
      <c r="CU41" s="328"/>
      <c r="CV41" s="328"/>
      <c r="CW41" s="328"/>
      <c r="CX41" s="328"/>
      <c r="CY41" s="328"/>
      <c r="CZ41" s="328"/>
      <c r="DA41" s="328"/>
      <c r="DB41" s="328"/>
      <c r="DC41" s="328"/>
      <c r="DD41" s="328"/>
      <c r="DE41" s="328"/>
      <c r="DF41" s="328"/>
      <c r="DG41" s="328"/>
      <c r="DH41" s="328"/>
      <c r="DI41" s="328"/>
      <c r="DJ41" s="328"/>
      <c r="DK41" s="328"/>
      <c r="DL41" s="328"/>
      <c r="DM41" s="328"/>
      <c r="DN41" s="328"/>
      <c r="DO41" s="328"/>
      <c r="DP41" s="328"/>
      <c r="DQ41" s="328"/>
      <c r="DR41" s="328"/>
      <c r="DS41" s="328"/>
      <c r="DT41" s="328"/>
      <c r="DU41" s="328"/>
      <c r="DV41" s="328"/>
      <c r="DW41" s="328"/>
      <c r="DX41" s="328"/>
      <c r="DY41" s="328"/>
      <c r="DZ41" s="328"/>
      <c r="EA41" s="328"/>
      <c r="EB41" s="328"/>
    </row>
    <row r="42" spans="1:132" s="329" customFormat="1" ht="18.75" x14ac:dyDescent="0.3">
      <c r="A42" s="1030">
        <v>1</v>
      </c>
      <c r="B42" s="379">
        <v>1.5</v>
      </c>
      <c r="C42" s="346"/>
      <c r="D42" s="347"/>
      <c r="E42" s="348" t="s">
        <v>226</v>
      </c>
      <c r="F42" s="380"/>
      <c r="G42" s="373"/>
      <c r="H42" s="745"/>
      <c r="I42" s="87"/>
      <c r="J42" s="362"/>
      <c r="K42" s="845"/>
      <c r="L42" s="371"/>
      <c r="M42" s="775"/>
      <c r="N42" s="366"/>
      <c r="O42" s="375"/>
      <c r="P42" s="466"/>
      <c r="Q42" s="395"/>
      <c r="R42" s="1795"/>
      <c r="S42" s="901" t="s">
        <v>4068</v>
      </c>
      <c r="T42" s="902"/>
      <c r="U42" s="903"/>
      <c r="V42" s="901"/>
      <c r="W42" s="846"/>
      <c r="X42" s="989" t="str">
        <f t="shared" si="0"/>
        <v>Blank</v>
      </c>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8"/>
      <c r="CA42" s="328"/>
      <c r="CB42" s="328"/>
      <c r="CC42" s="328"/>
      <c r="CD42" s="328"/>
      <c r="CE42" s="328"/>
      <c r="CF42" s="328"/>
      <c r="CG42" s="328"/>
      <c r="CH42" s="328"/>
      <c r="CI42" s="328"/>
      <c r="CJ42" s="328"/>
      <c r="CK42" s="328"/>
      <c r="CL42" s="328"/>
      <c r="CM42" s="328"/>
      <c r="CN42" s="328"/>
      <c r="CO42" s="328"/>
      <c r="CP42" s="328"/>
      <c r="CQ42" s="328"/>
      <c r="CR42" s="328"/>
      <c r="CS42" s="328"/>
      <c r="CT42" s="328"/>
      <c r="CU42" s="328"/>
      <c r="CV42" s="328"/>
      <c r="CW42" s="328"/>
      <c r="CX42" s="328"/>
      <c r="CY42" s="328"/>
      <c r="CZ42" s="328"/>
      <c r="DA42" s="328"/>
      <c r="DB42" s="328"/>
      <c r="DC42" s="328"/>
      <c r="DD42" s="328"/>
      <c r="DE42" s="328"/>
      <c r="DF42" s="328"/>
      <c r="DG42" s="328"/>
      <c r="DH42" s="328"/>
      <c r="DI42" s="328"/>
      <c r="DJ42" s="328"/>
      <c r="DK42" s="328"/>
      <c r="DL42" s="328"/>
      <c r="DM42" s="328"/>
      <c r="DN42" s="328"/>
      <c r="DO42" s="328"/>
      <c r="DP42" s="328"/>
      <c r="DQ42" s="328"/>
      <c r="DR42" s="328"/>
      <c r="DS42" s="328"/>
      <c r="DT42" s="328"/>
      <c r="DU42" s="328"/>
      <c r="DV42" s="328"/>
      <c r="DW42" s="328"/>
      <c r="DX42" s="328"/>
      <c r="DY42" s="328"/>
      <c r="DZ42" s="328"/>
      <c r="EA42" s="328"/>
      <c r="EB42" s="328"/>
    </row>
    <row r="43" spans="1:132" s="329" customFormat="1" ht="15.75" x14ac:dyDescent="0.2">
      <c r="A43" s="1022">
        <v>1</v>
      </c>
      <c r="B43" s="1017">
        <v>1.5</v>
      </c>
      <c r="C43" s="1017"/>
      <c r="D43" s="381"/>
      <c r="E43" s="372" t="s">
        <v>29</v>
      </c>
      <c r="F43" s="361" t="s">
        <v>227</v>
      </c>
      <c r="G43" s="361" t="s">
        <v>228</v>
      </c>
      <c r="H43" s="760" t="s">
        <v>3607</v>
      </c>
      <c r="I43" s="50">
        <v>443340</v>
      </c>
      <c r="J43" s="92">
        <v>45474</v>
      </c>
      <c r="K43" s="782">
        <v>2510.5500000000002</v>
      </c>
      <c r="L43" s="376"/>
      <c r="M43" s="782">
        <f t="shared" ref="M43:M64" si="10">K43</f>
        <v>2510.5500000000002</v>
      </c>
      <c r="N43" s="395" t="s">
        <v>56</v>
      </c>
      <c r="O43" s="375">
        <v>45839</v>
      </c>
      <c r="P43" s="465" t="s">
        <v>69</v>
      </c>
      <c r="Q43" s="395" t="s">
        <v>70</v>
      </c>
      <c r="R43" s="1967" t="s">
        <v>1987</v>
      </c>
      <c r="S43" s="929" t="s">
        <v>4064</v>
      </c>
      <c r="T43" s="904" t="s">
        <v>4404</v>
      </c>
      <c r="U43" s="929" t="s">
        <v>4404</v>
      </c>
      <c r="V43" s="929" t="s">
        <v>4404</v>
      </c>
      <c r="W43" s="789">
        <v>2510.5500000000002</v>
      </c>
      <c r="X43" s="1772">
        <f t="shared" si="0"/>
        <v>0</v>
      </c>
    </row>
    <row r="44" spans="1:132" s="329" customFormat="1" ht="12.75" x14ac:dyDescent="0.2">
      <c r="A44" s="1022">
        <v>1</v>
      </c>
      <c r="B44" s="1017">
        <v>1.5</v>
      </c>
      <c r="C44" s="1017"/>
      <c r="D44" s="381"/>
      <c r="E44" s="1786" t="str">
        <f t="shared" ref="E44:E56" si="11">E43</f>
        <v>Public same day and overnight</v>
      </c>
      <c r="F44" s="361" t="s">
        <v>229</v>
      </c>
      <c r="G44" s="361" t="s">
        <v>230</v>
      </c>
      <c r="H44" s="760" t="s">
        <v>3608</v>
      </c>
      <c r="I44" s="50">
        <v>443340</v>
      </c>
      <c r="J44" s="92">
        <v>45474</v>
      </c>
      <c r="K44" s="782">
        <v>2121.5500000000002</v>
      </c>
      <c r="L44" s="376"/>
      <c r="M44" s="782">
        <f>K44</f>
        <v>2121.5500000000002</v>
      </c>
      <c r="N44" s="395" t="s">
        <v>56</v>
      </c>
      <c r="O44" s="375">
        <v>45839</v>
      </c>
      <c r="P44" s="465" t="s">
        <v>69</v>
      </c>
      <c r="Q44" s="395" t="s">
        <v>70</v>
      </c>
      <c r="R44" s="1967" t="s">
        <v>1996</v>
      </c>
      <c r="S44" s="929" t="s">
        <v>4064</v>
      </c>
      <c r="T44" s="904" t="s">
        <v>4405</v>
      </c>
      <c r="U44" s="929" t="s">
        <v>4405</v>
      </c>
      <c r="V44" s="929" t="s">
        <v>4405</v>
      </c>
      <c r="W44" s="789">
        <v>2121.5500000000002</v>
      </c>
      <c r="X44" s="1772">
        <f t="shared" si="0"/>
        <v>0</v>
      </c>
    </row>
    <row r="45" spans="1:132" s="329" customFormat="1" ht="12.75" x14ac:dyDescent="0.2">
      <c r="A45" s="1022">
        <v>1</v>
      </c>
      <c r="B45" s="1017">
        <v>1.5</v>
      </c>
      <c r="C45" s="1017"/>
      <c r="D45" s="381"/>
      <c r="E45" s="1786" t="str">
        <f t="shared" si="11"/>
        <v>Public same day and overnight</v>
      </c>
      <c r="F45" s="361" t="s">
        <v>231</v>
      </c>
      <c r="G45" s="361" t="s">
        <v>232</v>
      </c>
      <c r="H45" s="760" t="s">
        <v>3609</v>
      </c>
      <c r="I45" s="50">
        <v>443765</v>
      </c>
      <c r="J45" s="92">
        <v>45474</v>
      </c>
      <c r="K45" s="782">
        <v>4228.6000000000004</v>
      </c>
      <c r="L45" s="376"/>
      <c r="M45" s="782">
        <f t="shared" si="10"/>
        <v>4228.6000000000004</v>
      </c>
      <c r="N45" s="395" t="s">
        <v>56</v>
      </c>
      <c r="O45" s="375">
        <v>45839</v>
      </c>
      <c r="P45" s="465" t="s">
        <v>69</v>
      </c>
      <c r="Q45" s="395" t="s">
        <v>70</v>
      </c>
      <c r="R45" s="1967" t="s">
        <v>1988</v>
      </c>
      <c r="S45" s="929" t="s">
        <v>4064</v>
      </c>
      <c r="T45" s="904" t="s">
        <v>4406</v>
      </c>
      <c r="U45" s="929" t="s">
        <v>4406</v>
      </c>
      <c r="V45" s="929" t="s">
        <v>4406</v>
      </c>
      <c r="W45" s="789">
        <v>4228.6000000000004</v>
      </c>
      <c r="X45" s="1772">
        <f t="shared" si="0"/>
        <v>0</v>
      </c>
    </row>
    <row r="46" spans="1:132" s="329" customFormat="1" ht="12.75" x14ac:dyDescent="0.2">
      <c r="A46" s="1022">
        <v>1</v>
      </c>
      <c r="B46" s="1017">
        <v>1.5</v>
      </c>
      <c r="C46" s="1017"/>
      <c r="D46" s="381"/>
      <c r="E46" s="1786" t="str">
        <f t="shared" si="11"/>
        <v>Public same day and overnight</v>
      </c>
      <c r="F46" s="361" t="s">
        <v>233</v>
      </c>
      <c r="G46" s="361" t="s">
        <v>234</v>
      </c>
      <c r="H46" s="760" t="s">
        <v>3610</v>
      </c>
      <c r="I46" s="50">
        <v>443765</v>
      </c>
      <c r="J46" s="92">
        <v>45474</v>
      </c>
      <c r="K46" s="782">
        <v>3985.9</v>
      </c>
      <c r="L46" s="376"/>
      <c r="M46" s="782">
        <f t="shared" si="10"/>
        <v>3985.9</v>
      </c>
      <c r="N46" s="395" t="s">
        <v>56</v>
      </c>
      <c r="O46" s="375">
        <v>45839</v>
      </c>
      <c r="P46" s="465" t="s">
        <v>69</v>
      </c>
      <c r="Q46" s="395" t="s">
        <v>70</v>
      </c>
      <c r="R46" s="1967" t="s">
        <v>1989</v>
      </c>
      <c r="S46" s="929" t="s">
        <v>4064</v>
      </c>
      <c r="T46" s="904" t="s">
        <v>4407</v>
      </c>
      <c r="U46" s="929" t="s">
        <v>4407</v>
      </c>
      <c r="V46" s="929" t="s">
        <v>4407</v>
      </c>
      <c r="W46" s="789">
        <v>3985.9</v>
      </c>
      <c r="X46" s="1772">
        <f t="shared" si="0"/>
        <v>0</v>
      </c>
    </row>
    <row r="47" spans="1:132" s="329" customFormat="1" ht="12.75" x14ac:dyDescent="0.2">
      <c r="A47" s="1022">
        <v>1</v>
      </c>
      <c r="B47" s="1017">
        <v>1.5</v>
      </c>
      <c r="C47" s="1017"/>
      <c r="D47" s="381"/>
      <c r="E47" s="1786" t="str">
        <f t="shared" si="11"/>
        <v>Public same day and overnight</v>
      </c>
      <c r="F47" s="361" t="s">
        <v>235</v>
      </c>
      <c r="G47" s="43" t="s">
        <v>6388</v>
      </c>
      <c r="H47" s="760" t="s">
        <v>3611</v>
      </c>
      <c r="I47" s="50">
        <v>443760</v>
      </c>
      <c r="J47" s="92">
        <v>45474</v>
      </c>
      <c r="K47" s="782">
        <v>6321.1</v>
      </c>
      <c r="L47" s="376"/>
      <c r="M47" s="782">
        <f t="shared" si="10"/>
        <v>6321.1</v>
      </c>
      <c r="N47" s="395" t="s">
        <v>56</v>
      </c>
      <c r="O47" s="375">
        <v>45839</v>
      </c>
      <c r="P47" s="465" t="s">
        <v>69</v>
      </c>
      <c r="Q47" s="395" t="s">
        <v>70</v>
      </c>
      <c r="R47" s="1967" t="s">
        <v>1990</v>
      </c>
      <c r="S47" s="929" t="s">
        <v>4064</v>
      </c>
      <c r="T47" s="904" t="s">
        <v>4408</v>
      </c>
      <c r="U47" s="929" t="s">
        <v>4408</v>
      </c>
      <c r="V47" s="929" t="s">
        <v>4408</v>
      </c>
      <c r="W47" s="789">
        <v>6321.1</v>
      </c>
      <c r="X47" s="1772">
        <f t="shared" si="0"/>
        <v>0</v>
      </c>
    </row>
    <row r="48" spans="1:132" s="329" customFormat="1" ht="12.75" x14ac:dyDescent="0.2">
      <c r="A48" s="1022">
        <v>1</v>
      </c>
      <c r="B48" s="1017">
        <v>1.5</v>
      </c>
      <c r="C48" s="1017"/>
      <c r="D48" s="381"/>
      <c r="E48" s="1786" t="str">
        <f t="shared" si="11"/>
        <v>Public same day and overnight</v>
      </c>
      <c r="F48" s="361" t="s">
        <v>237</v>
      </c>
      <c r="G48" s="43" t="s">
        <v>6387</v>
      </c>
      <c r="H48" s="760" t="s">
        <v>3612</v>
      </c>
      <c r="I48" s="50">
        <v>443760</v>
      </c>
      <c r="J48" s="92">
        <v>45474</v>
      </c>
      <c r="K48" s="782">
        <v>5885.75</v>
      </c>
      <c r="L48" s="376"/>
      <c r="M48" s="782">
        <f t="shared" si="10"/>
        <v>5885.75</v>
      </c>
      <c r="N48" s="395" t="s">
        <v>56</v>
      </c>
      <c r="O48" s="375">
        <v>45839</v>
      </c>
      <c r="P48" s="465" t="s">
        <v>69</v>
      </c>
      <c r="Q48" s="395" t="s">
        <v>70</v>
      </c>
      <c r="R48" s="1967" t="s">
        <v>1991</v>
      </c>
      <c r="S48" s="929" t="s">
        <v>4064</v>
      </c>
      <c r="T48" s="904" t="s">
        <v>4409</v>
      </c>
      <c r="U48" s="929" t="s">
        <v>4409</v>
      </c>
      <c r="V48" s="929" t="s">
        <v>4409</v>
      </c>
      <c r="W48" s="789">
        <v>5885.75</v>
      </c>
      <c r="X48" s="1772">
        <f t="shared" si="0"/>
        <v>0</v>
      </c>
    </row>
    <row r="49" spans="1:24" s="329" customFormat="1" ht="12.75" x14ac:dyDescent="0.2">
      <c r="A49" s="1022">
        <v>1</v>
      </c>
      <c r="B49" s="1017">
        <v>1.5</v>
      </c>
      <c r="C49" s="1017"/>
      <c r="D49" s="381"/>
      <c r="E49" s="1786" t="str">
        <f t="shared" si="11"/>
        <v>Public same day and overnight</v>
      </c>
      <c r="F49" s="361" t="s">
        <v>239</v>
      </c>
      <c r="G49" s="361" t="s">
        <v>240</v>
      </c>
      <c r="H49" s="760" t="s">
        <v>3613</v>
      </c>
      <c r="I49" s="50">
        <v>443761</v>
      </c>
      <c r="J49" s="92">
        <v>45474</v>
      </c>
      <c r="K49" s="782">
        <v>1319.15</v>
      </c>
      <c r="L49" s="376"/>
      <c r="M49" s="782">
        <f t="shared" si="10"/>
        <v>1319.15</v>
      </c>
      <c r="N49" s="395" t="s">
        <v>56</v>
      </c>
      <c r="O49" s="375">
        <v>45839</v>
      </c>
      <c r="P49" s="465" t="s">
        <v>69</v>
      </c>
      <c r="Q49" s="395" t="s">
        <v>70</v>
      </c>
      <c r="R49" s="1967" t="s">
        <v>1994</v>
      </c>
      <c r="S49" s="929" t="s">
        <v>4064</v>
      </c>
      <c r="T49" s="904" t="s">
        <v>4410</v>
      </c>
      <c r="U49" s="929" t="s">
        <v>4410</v>
      </c>
      <c r="V49" s="929" t="s">
        <v>4410</v>
      </c>
      <c r="W49" s="789">
        <v>1319.15</v>
      </c>
      <c r="X49" s="1772">
        <f t="shared" si="0"/>
        <v>0</v>
      </c>
    </row>
    <row r="50" spans="1:24" s="329" customFormat="1" ht="12.75" x14ac:dyDescent="0.2">
      <c r="A50" s="1022">
        <v>1</v>
      </c>
      <c r="B50" s="1017">
        <v>1.5</v>
      </c>
      <c r="C50" s="1017"/>
      <c r="D50" s="381"/>
      <c r="E50" s="1786" t="str">
        <f t="shared" si="11"/>
        <v>Public same day and overnight</v>
      </c>
      <c r="F50" s="361" t="s">
        <v>241</v>
      </c>
      <c r="G50" s="361" t="s">
        <v>242</v>
      </c>
      <c r="H50" s="760" t="s">
        <v>3614</v>
      </c>
      <c r="I50" s="50">
        <v>443761</v>
      </c>
      <c r="J50" s="92">
        <v>45474</v>
      </c>
      <c r="K50" s="782">
        <v>1143.8499999999999</v>
      </c>
      <c r="L50" s="376"/>
      <c r="M50" s="782">
        <f t="shared" si="10"/>
        <v>1143.8499999999999</v>
      </c>
      <c r="N50" s="395" t="s">
        <v>56</v>
      </c>
      <c r="O50" s="375">
        <v>45839</v>
      </c>
      <c r="P50" s="465" t="s">
        <v>69</v>
      </c>
      <c r="Q50" s="395" t="s">
        <v>70</v>
      </c>
      <c r="R50" s="1967" t="s">
        <v>1995</v>
      </c>
      <c r="S50" s="929" t="s">
        <v>4064</v>
      </c>
      <c r="T50" s="904" t="s">
        <v>4411</v>
      </c>
      <c r="U50" s="929" t="s">
        <v>4411</v>
      </c>
      <c r="V50" s="929" t="s">
        <v>4411</v>
      </c>
      <c r="W50" s="789">
        <v>1143.8499999999999</v>
      </c>
      <c r="X50" s="1772">
        <f t="shared" si="0"/>
        <v>0</v>
      </c>
    </row>
    <row r="51" spans="1:24" s="329" customFormat="1" ht="12.75" x14ac:dyDescent="0.2">
      <c r="A51" s="1022">
        <v>1</v>
      </c>
      <c r="B51" s="1017">
        <v>1.5</v>
      </c>
      <c r="C51" s="1017"/>
      <c r="D51" s="381"/>
      <c r="E51" s="1786" t="str">
        <f t="shared" si="11"/>
        <v>Public same day and overnight</v>
      </c>
      <c r="F51" s="361" t="s">
        <v>243</v>
      </c>
      <c r="G51" s="361" t="s">
        <v>244</v>
      </c>
      <c r="H51" s="760" t="s">
        <v>3615</v>
      </c>
      <c r="I51" s="50">
        <v>443340</v>
      </c>
      <c r="J51" s="92">
        <v>45474</v>
      </c>
      <c r="K51" s="782">
        <v>4339.55</v>
      </c>
      <c r="L51" s="376"/>
      <c r="M51" s="782">
        <f t="shared" si="10"/>
        <v>4339.55</v>
      </c>
      <c r="N51" s="395" t="s">
        <v>56</v>
      </c>
      <c r="O51" s="375">
        <v>45839</v>
      </c>
      <c r="P51" s="465" t="s">
        <v>69</v>
      </c>
      <c r="Q51" s="395" t="s">
        <v>70</v>
      </c>
      <c r="R51" s="1967" t="s">
        <v>2001</v>
      </c>
      <c r="S51" s="929" t="s">
        <v>4064</v>
      </c>
      <c r="T51" s="904" t="s">
        <v>4412</v>
      </c>
      <c r="U51" s="929" t="s">
        <v>4412</v>
      </c>
      <c r="V51" s="929" t="s">
        <v>4412</v>
      </c>
      <c r="W51" s="789">
        <v>4339.55</v>
      </c>
      <c r="X51" s="1772">
        <f t="shared" si="0"/>
        <v>0</v>
      </c>
    </row>
    <row r="52" spans="1:24" s="329" customFormat="1" ht="12.75" x14ac:dyDescent="0.2">
      <c r="A52" s="1022">
        <v>1</v>
      </c>
      <c r="B52" s="1017">
        <v>1.5</v>
      </c>
      <c r="C52" s="1017"/>
      <c r="D52" s="381"/>
      <c r="E52" s="1786" t="str">
        <f t="shared" si="11"/>
        <v>Public same day and overnight</v>
      </c>
      <c r="F52" s="361" t="s">
        <v>245</v>
      </c>
      <c r="G52" s="361" t="s">
        <v>246</v>
      </c>
      <c r="H52" s="760" t="s">
        <v>3616</v>
      </c>
      <c r="I52" s="50">
        <v>443340</v>
      </c>
      <c r="J52" s="92">
        <v>45474</v>
      </c>
      <c r="K52" s="782">
        <f>K$46</f>
        <v>3985.9</v>
      </c>
      <c r="L52" s="1788"/>
      <c r="M52" s="995">
        <f t="shared" si="10"/>
        <v>3985.9</v>
      </c>
      <c r="N52" s="395" t="s">
        <v>56</v>
      </c>
      <c r="O52" s="375">
        <v>45839</v>
      </c>
      <c r="P52" s="465" t="s">
        <v>69</v>
      </c>
      <c r="Q52" s="395" t="s">
        <v>70</v>
      </c>
      <c r="R52" s="1967" t="s">
        <v>2002</v>
      </c>
      <c r="S52" s="929" t="s">
        <v>4065</v>
      </c>
      <c r="T52" s="904" t="s">
        <v>4413</v>
      </c>
      <c r="U52" s="929"/>
      <c r="V52" s="929" t="s">
        <v>4407</v>
      </c>
      <c r="W52" s="789">
        <f>W$46</f>
        <v>3985.9</v>
      </c>
      <c r="X52" s="1772">
        <f t="shared" si="0"/>
        <v>0</v>
      </c>
    </row>
    <row r="53" spans="1:24" s="329" customFormat="1" ht="12.75" x14ac:dyDescent="0.2">
      <c r="A53" s="1022">
        <v>1</v>
      </c>
      <c r="B53" s="1017">
        <v>1.5</v>
      </c>
      <c r="C53" s="1017"/>
      <c r="D53" s="381"/>
      <c r="E53" s="1786" t="str">
        <f t="shared" si="11"/>
        <v>Public same day and overnight</v>
      </c>
      <c r="F53" s="361" t="s">
        <v>247</v>
      </c>
      <c r="G53" s="361" t="s">
        <v>248</v>
      </c>
      <c r="H53" s="760" t="s">
        <v>3617</v>
      </c>
      <c r="I53" s="50">
        <v>443340</v>
      </c>
      <c r="J53" s="92">
        <v>45474</v>
      </c>
      <c r="K53" s="782">
        <v>1179.8</v>
      </c>
      <c r="L53" s="376"/>
      <c r="M53" s="782">
        <f t="shared" si="10"/>
        <v>1179.8</v>
      </c>
      <c r="N53" s="395" t="s">
        <v>56</v>
      </c>
      <c r="O53" s="375">
        <v>45839</v>
      </c>
      <c r="P53" s="465" t="s">
        <v>69</v>
      </c>
      <c r="Q53" s="395" t="s">
        <v>70</v>
      </c>
      <c r="R53" s="1967" t="s">
        <v>2003</v>
      </c>
      <c r="S53" s="929" t="s">
        <v>4064</v>
      </c>
      <c r="T53" s="904" t="s">
        <v>4414</v>
      </c>
      <c r="U53" s="929" t="s">
        <v>4414</v>
      </c>
      <c r="V53" s="929" t="s">
        <v>4414</v>
      </c>
      <c r="W53" s="789">
        <v>1179.8</v>
      </c>
      <c r="X53" s="1772">
        <f t="shared" si="0"/>
        <v>0</v>
      </c>
    </row>
    <row r="54" spans="1:24" s="329" customFormat="1" ht="12.75" x14ac:dyDescent="0.2">
      <c r="A54" s="1022">
        <v>1</v>
      </c>
      <c r="B54" s="1017">
        <v>1.5</v>
      </c>
      <c r="C54" s="1017"/>
      <c r="D54" s="381"/>
      <c r="E54" s="1786" t="str">
        <f t="shared" si="11"/>
        <v>Public same day and overnight</v>
      </c>
      <c r="F54" s="361" t="s">
        <v>249</v>
      </c>
      <c r="G54" s="361" t="s">
        <v>250</v>
      </c>
      <c r="H54" s="760" t="s">
        <v>3618</v>
      </c>
      <c r="I54" s="50">
        <v>443340</v>
      </c>
      <c r="J54" s="92">
        <v>45474</v>
      </c>
      <c r="K54" s="782">
        <f>K$53</f>
        <v>1179.8</v>
      </c>
      <c r="L54" s="376"/>
      <c r="M54" s="782">
        <f t="shared" si="10"/>
        <v>1179.8</v>
      </c>
      <c r="N54" s="395" t="s">
        <v>56</v>
      </c>
      <c r="O54" s="375">
        <v>45839</v>
      </c>
      <c r="P54" s="465" t="s">
        <v>69</v>
      </c>
      <c r="Q54" s="395" t="s">
        <v>70</v>
      </c>
      <c r="R54" s="1967" t="s">
        <v>2004</v>
      </c>
      <c r="S54" s="929" t="s">
        <v>4065</v>
      </c>
      <c r="T54" s="904" t="s">
        <v>4415</v>
      </c>
      <c r="U54" s="929"/>
      <c r="V54" s="929" t="s">
        <v>4414</v>
      </c>
      <c r="W54" s="789">
        <f>W$53</f>
        <v>1179.8</v>
      </c>
      <c r="X54" s="1772">
        <f t="shared" si="0"/>
        <v>0</v>
      </c>
    </row>
    <row r="55" spans="1:24" s="329" customFormat="1" ht="12.75" x14ac:dyDescent="0.2">
      <c r="A55" s="1022">
        <v>1</v>
      </c>
      <c r="B55" s="1017">
        <v>1.5</v>
      </c>
      <c r="C55" s="1017"/>
      <c r="D55" s="381"/>
      <c r="E55" s="1786" t="str">
        <f t="shared" si="11"/>
        <v>Public same day and overnight</v>
      </c>
      <c r="F55" s="361" t="s">
        <v>255</v>
      </c>
      <c r="G55" s="361" t="s">
        <v>256</v>
      </c>
      <c r="H55" s="760" t="s">
        <v>3619</v>
      </c>
      <c r="I55" s="50">
        <v>443340</v>
      </c>
      <c r="J55" s="92">
        <v>45474</v>
      </c>
      <c r="K55" s="782">
        <v>2133.75</v>
      </c>
      <c r="L55" s="376"/>
      <c r="M55" s="782">
        <f t="shared" si="10"/>
        <v>2133.75</v>
      </c>
      <c r="N55" s="395" t="s">
        <v>56</v>
      </c>
      <c r="O55" s="375">
        <v>45839</v>
      </c>
      <c r="P55" s="465" t="s">
        <v>69</v>
      </c>
      <c r="Q55" s="395" t="s">
        <v>70</v>
      </c>
      <c r="R55" s="1967" t="s">
        <v>2005</v>
      </c>
      <c r="S55" s="929" t="s">
        <v>4064</v>
      </c>
      <c r="T55" s="904" t="s">
        <v>4416</v>
      </c>
      <c r="U55" s="929" t="s">
        <v>4416</v>
      </c>
      <c r="V55" s="929" t="s">
        <v>4416</v>
      </c>
      <c r="W55" s="789">
        <v>2133.75</v>
      </c>
      <c r="X55" s="1772">
        <f t="shared" si="0"/>
        <v>0</v>
      </c>
    </row>
    <row r="56" spans="1:24" s="329" customFormat="1" ht="12.75" x14ac:dyDescent="0.2">
      <c r="A56" s="1022">
        <v>1</v>
      </c>
      <c r="B56" s="1017">
        <v>1.5</v>
      </c>
      <c r="C56" s="1017"/>
      <c r="D56" s="381"/>
      <c r="E56" s="1786" t="str">
        <f t="shared" si="11"/>
        <v>Public same day and overnight</v>
      </c>
      <c r="F56" s="361" t="s">
        <v>257</v>
      </c>
      <c r="G56" s="361" t="s">
        <v>258</v>
      </c>
      <c r="H56" s="760" t="s">
        <v>3620</v>
      </c>
      <c r="I56" s="50">
        <v>443340</v>
      </c>
      <c r="J56" s="92">
        <v>45474</v>
      </c>
      <c r="K56" s="782">
        <f>K$55</f>
        <v>2133.75</v>
      </c>
      <c r="L56" s="376"/>
      <c r="M56" s="782">
        <f t="shared" si="10"/>
        <v>2133.75</v>
      </c>
      <c r="N56" s="395" t="s">
        <v>56</v>
      </c>
      <c r="O56" s="375">
        <v>45839</v>
      </c>
      <c r="P56" s="465" t="s">
        <v>69</v>
      </c>
      <c r="Q56" s="395" t="s">
        <v>70</v>
      </c>
      <c r="R56" s="1967" t="s">
        <v>2006</v>
      </c>
      <c r="S56" s="929" t="s">
        <v>4065</v>
      </c>
      <c r="T56" s="904" t="s">
        <v>4417</v>
      </c>
      <c r="U56" s="929"/>
      <c r="V56" s="929" t="s">
        <v>4416</v>
      </c>
      <c r="W56" s="789">
        <f>W$55</f>
        <v>2133.75</v>
      </c>
      <c r="X56" s="1772">
        <f t="shared" si="0"/>
        <v>0</v>
      </c>
    </row>
    <row r="57" spans="1:24" s="329" customFormat="1" ht="15.75" x14ac:dyDescent="0.2">
      <c r="A57" s="1022">
        <v>1</v>
      </c>
      <c r="B57" s="1017">
        <v>1.5</v>
      </c>
      <c r="C57" s="1017"/>
      <c r="D57" s="381"/>
      <c r="E57" s="372" t="s">
        <v>4026</v>
      </c>
      <c r="F57" s="43" t="s">
        <v>4027</v>
      </c>
      <c r="G57" s="43" t="s">
        <v>4031</v>
      </c>
      <c r="H57" s="760" t="s">
        <v>4047</v>
      </c>
      <c r="I57" s="50">
        <v>443340</v>
      </c>
      <c r="J57" s="92">
        <v>45474</v>
      </c>
      <c r="K57" s="782">
        <f>K$43</f>
        <v>2510.5500000000002</v>
      </c>
      <c r="L57" s="376"/>
      <c r="M57" s="782">
        <f t="shared" ref="M57:M62" si="12">K57</f>
        <v>2510.5500000000002</v>
      </c>
      <c r="N57" s="395" t="s">
        <v>56</v>
      </c>
      <c r="O57" s="375">
        <v>45839</v>
      </c>
      <c r="P57" s="465" t="s">
        <v>69</v>
      </c>
      <c r="Q57" s="395" t="s">
        <v>70</v>
      </c>
      <c r="R57" s="1773" t="s">
        <v>4035</v>
      </c>
      <c r="S57" s="929" t="s">
        <v>4065</v>
      </c>
      <c r="T57" s="904" t="s">
        <v>4418</v>
      </c>
      <c r="U57" s="929"/>
      <c r="V57" s="929" t="s">
        <v>4404</v>
      </c>
      <c r="W57" s="789">
        <f>W$43</f>
        <v>2510.5500000000002</v>
      </c>
      <c r="X57" s="1772">
        <f t="shared" si="0"/>
        <v>0</v>
      </c>
    </row>
    <row r="58" spans="1:24" s="329" customFormat="1" ht="12.75" x14ac:dyDescent="0.2">
      <c r="A58" s="1022">
        <v>1</v>
      </c>
      <c r="B58" s="1017">
        <v>1.5</v>
      </c>
      <c r="C58" s="1017"/>
      <c r="D58" s="381"/>
      <c r="E58" s="1786" t="str">
        <f t="shared" ref="E58:E60" si="13">E57</f>
        <v>COVID patients</v>
      </c>
      <c r="F58" s="43" t="s">
        <v>4028</v>
      </c>
      <c r="G58" s="43" t="s">
        <v>4032</v>
      </c>
      <c r="H58" s="760" t="s">
        <v>4048</v>
      </c>
      <c r="I58" s="50">
        <v>443340</v>
      </c>
      <c r="J58" s="92">
        <v>45474</v>
      </c>
      <c r="K58" s="995">
        <f>K$44</f>
        <v>2121.5500000000002</v>
      </c>
      <c r="L58" s="376"/>
      <c r="M58" s="782">
        <f t="shared" si="12"/>
        <v>2121.5500000000002</v>
      </c>
      <c r="N58" s="395" t="s">
        <v>56</v>
      </c>
      <c r="O58" s="375">
        <v>45839</v>
      </c>
      <c r="P58" s="465" t="s">
        <v>69</v>
      </c>
      <c r="Q58" s="395" t="s">
        <v>70</v>
      </c>
      <c r="R58" s="1773" t="s">
        <v>4036</v>
      </c>
      <c r="S58" s="929" t="s">
        <v>4065</v>
      </c>
      <c r="T58" s="904" t="s">
        <v>4419</v>
      </c>
      <c r="U58" s="929"/>
      <c r="V58" s="929" t="s">
        <v>4405</v>
      </c>
      <c r="W58" s="997">
        <f>W$44</f>
        <v>2121.5500000000002</v>
      </c>
      <c r="X58" s="1772">
        <f t="shared" si="0"/>
        <v>0</v>
      </c>
    </row>
    <row r="59" spans="1:24" s="329" customFormat="1" ht="12.75" x14ac:dyDescent="0.2">
      <c r="A59" s="1022">
        <v>1</v>
      </c>
      <c r="B59" s="1017">
        <v>1.5</v>
      </c>
      <c r="C59" s="1017"/>
      <c r="D59" s="381"/>
      <c r="E59" s="1786" t="str">
        <f t="shared" si="13"/>
        <v>COVID patients</v>
      </c>
      <c r="F59" s="43" t="s">
        <v>4029</v>
      </c>
      <c r="G59" s="43" t="s">
        <v>4033</v>
      </c>
      <c r="H59" s="760" t="s">
        <v>4049</v>
      </c>
      <c r="I59" s="50">
        <v>443340</v>
      </c>
      <c r="J59" s="92">
        <v>45474</v>
      </c>
      <c r="K59" s="995">
        <f>K$47</f>
        <v>6321.1</v>
      </c>
      <c r="L59" s="376"/>
      <c r="M59" s="782">
        <f t="shared" si="12"/>
        <v>6321.1</v>
      </c>
      <c r="N59" s="395" t="s">
        <v>56</v>
      </c>
      <c r="O59" s="375">
        <v>45839</v>
      </c>
      <c r="P59" s="465" t="s">
        <v>69</v>
      </c>
      <c r="Q59" s="395" t="s">
        <v>70</v>
      </c>
      <c r="R59" s="1773" t="s">
        <v>4038</v>
      </c>
      <c r="S59" s="929" t="s">
        <v>4065</v>
      </c>
      <c r="T59" s="904" t="s">
        <v>4420</v>
      </c>
      <c r="U59" s="929"/>
      <c r="V59" s="929" t="s">
        <v>4408</v>
      </c>
      <c r="W59" s="997">
        <f>W$47</f>
        <v>6321.1</v>
      </c>
      <c r="X59" s="1772">
        <f t="shared" si="0"/>
        <v>0</v>
      </c>
    </row>
    <row r="60" spans="1:24" s="329" customFormat="1" ht="12.75" x14ac:dyDescent="0.2">
      <c r="A60" s="1022">
        <v>1</v>
      </c>
      <c r="B60" s="1017">
        <v>1.5</v>
      </c>
      <c r="C60" s="1017"/>
      <c r="D60" s="381"/>
      <c r="E60" s="1786" t="str">
        <f t="shared" si="13"/>
        <v>COVID patients</v>
      </c>
      <c r="F60" s="43" t="s">
        <v>4030</v>
      </c>
      <c r="G60" s="43" t="s">
        <v>4034</v>
      </c>
      <c r="H60" s="760" t="s">
        <v>4050</v>
      </c>
      <c r="I60" s="50">
        <v>443340</v>
      </c>
      <c r="J60" s="92">
        <v>45474</v>
      </c>
      <c r="K60" s="995">
        <f>K$48</f>
        <v>5885.75</v>
      </c>
      <c r="L60" s="376"/>
      <c r="M60" s="782">
        <f t="shared" si="12"/>
        <v>5885.75</v>
      </c>
      <c r="N60" s="395" t="s">
        <v>56</v>
      </c>
      <c r="O60" s="375">
        <v>45839</v>
      </c>
      <c r="P60" s="465" t="s">
        <v>69</v>
      </c>
      <c r="Q60" s="395" t="s">
        <v>70</v>
      </c>
      <c r="R60" s="1773" t="s">
        <v>4037</v>
      </c>
      <c r="S60" s="929" t="s">
        <v>4065</v>
      </c>
      <c r="T60" s="904" t="s">
        <v>4421</v>
      </c>
      <c r="U60" s="929"/>
      <c r="V60" s="929" t="s">
        <v>4409</v>
      </c>
      <c r="W60" s="997">
        <f>W$48</f>
        <v>5885.75</v>
      </c>
      <c r="X60" s="1772">
        <f t="shared" si="0"/>
        <v>0</v>
      </c>
    </row>
    <row r="61" spans="1:24" s="329" customFormat="1" ht="15.75" x14ac:dyDescent="0.2">
      <c r="A61" s="1022">
        <v>1</v>
      </c>
      <c r="B61" s="1017">
        <v>1.5</v>
      </c>
      <c r="C61" s="1017"/>
      <c r="D61" s="381"/>
      <c r="E61" s="372" t="s">
        <v>44</v>
      </c>
      <c r="F61" s="361" t="s">
        <v>251</v>
      </c>
      <c r="G61" s="361" t="s">
        <v>252</v>
      </c>
      <c r="H61" s="760" t="s">
        <v>3621</v>
      </c>
      <c r="I61" s="50">
        <v>443340</v>
      </c>
      <c r="J61" s="92">
        <v>45474</v>
      </c>
      <c r="K61" s="782">
        <v>4066.55</v>
      </c>
      <c r="L61" s="376"/>
      <c r="M61" s="782">
        <f t="shared" si="12"/>
        <v>4066.55</v>
      </c>
      <c r="N61" s="395" t="s">
        <v>56</v>
      </c>
      <c r="O61" s="375">
        <v>45839</v>
      </c>
      <c r="P61" s="465" t="s">
        <v>69</v>
      </c>
      <c r="Q61" s="395" t="s">
        <v>70</v>
      </c>
      <c r="R61" s="1967" t="s">
        <v>1997</v>
      </c>
      <c r="S61" s="929" t="s">
        <v>4064</v>
      </c>
      <c r="T61" s="904" t="s">
        <v>4422</v>
      </c>
      <c r="U61" s="929" t="s">
        <v>4422</v>
      </c>
      <c r="V61" s="929" t="s">
        <v>4422</v>
      </c>
      <c r="W61" s="789">
        <v>4066.55</v>
      </c>
      <c r="X61" s="1772">
        <f t="shared" si="0"/>
        <v>0</v>
      </c>
    </row>
    <row r="62" spans="1:24" s="329" customFormat="1" ht="12.75" x14ac:dyDescent="0.2">
      <c r="A62" s="1022">
        <v>1</v>
      </c>
      <c r="B62" s="1017">
        <v>1.5</v>
      </c>
      <c r="C62" s="1017"/>
      <c r="D62" s="381"/>
      <c r="E62" s="1786" t="str">
        <f t="shared" ref="E62:E69" si="14">E61</f>
        <v>Newborns</v>
      </c>
      <c r="F62" s="361" t="s">
        <v>253</v>
      </c>
      <c r="G62" s="361" t="s">
        <v>254</v>
      </c>
      <c r="H62" s="760" t="s">
        <v>3622</v>
      </c>
      <c r="I62" s="50">
        <v>443340</v>
      </c>
      <c r="J62" s="92">
        <v>45474</v>
      </c>
      <c r="K62" s="782">
        <v>3879.1</v>
      </c>
      <c r="L62" s="376"/>
      <c r="M62" s="782">
        <f t="shared" si="12"/>
        <v>3879.1</v>
      </c>
      <c r="N62" s="395" t="s">
        <v>56</v>
      </c>
      <c r="O62" s="375">
        <v>45839</v>
      </c>
      <c r="P62" s="465" t="s">
        <v>69</v>
      </c>
      <c r="Q62" s="395" t="s">
        <v>70</v>
      </c>
      <c r="R62" s="1967" t="s">
        <v>1999</v>
      </c>
      <c r="S62" s="929" t="s">
        <v>4064</v>
      </c>
      <c r="T62" s="904" t="s">
        <v>4423</v>
      </c>
      <c r="U62" s="929" t="s">
        <v>4423</v>
      </c>
      <c r="V62" s="929" t="s">
        <v>4423</v>
      </c>
      <c r="W62" s="789">
        <v>3879.1</v>
      </c>
      <c r="X62" s="1772">
        <f t="shared" si="0"/>
        <v>0</v>
      </c>
    </row>
    <row r="63" spans="1:24" s="329" customFormat="1" ht="12.75" x14ac:dyDescent="0.2">
      <c r="A63" s="1022">
        <v>1</v>
      </c>
      <c r="B63" s="1017">
        <v>1.5</v>
      </c>
      <c r="C63" s="1017"/>
      <c r="D63" s="381"/>
      <c r="E63" s="1786" t="str">
        <f t="shared" si="14"/>
        <v>Newborns</v>
      </c>
      <c r="F63" s="361" t="s">
        <v>259</v>
      </c>
      <c r="G63" s="361" t="s">
        <v>260</v>
      </c>
      <c r="H63" s="760" t="s">
        <v>3623</v>
      </c>
      <c r="I63" s="50">
        <v>443340</v>
      </c>
      <c r="J63" s="92">
        <v>45474</v>
      </c>
      <c r="K63" s="782">
        <f>K$43</f>
        <v>2510.5500000000002</v>
      </c>
      <c r="L63" s="376"/>
      <c r="M63" s="782">
        <f t="shared" si="10"/>
        <v>2510.5500000000002</v>
      </c>
      <c r="N63" s="395" t="s">
        <v>56</v>
      </c>
      <c r="O63" s="375">
        <v>45839</v>
      </c>
      <c r="P63" s="465" t="s">
        <v>69</v>
      </c>
      <c r="Q63" s="395" t="s">
        <v>70</v>
      </c>
      <c r="R63" s="1967" t="s">
        <v>2007</v>
      </c>
      <c r="S63" s="929" t="s">
        <v>4065</v>
      </c>
      <c r="T63" s="904" t="s">
        <v>4424</v>
      </c>
      <c r="U63" s="929"/>
      <c r="V63" s="929" t="s">
        <v>4404</v>
      </c>
      <c r="W63" s="789">
        <f>W$43</f>
        <v>2510.5500000000002</v>
      </c>
      <c r="X63" s="1772">
        <f t="shared" si="0"/>
        <v>0</v>
      </c>
    </row>
    <row r="64" spans="1:24" s="329" customFormat="1" ht="12.75" x14ac:dyDescent="0.2">
      <c r="A64" s="1022">
        <v>1</v>
      </c>
      <c r="B64" s="1017">
        <v>1.5</v>
      </c>
      <c r="C64" s="1017"/>
      <c r="D64" s="381"/>
      <c r="E64" s="1786" t="str">
        <f t="shared" si="14"/>
        <v>Newborns</v>
      </c>
      <c r="F64" s="361" t="s">
        <v>261</v>
      </c>
      <c r="G64" s="361" t="s">
        <v>262</v>
      </c>
      <c r="H64" s="760" t="s">
        <v>3624</v>
      </c>
      <c r="I64" s="50">
        <v>443340</v>
      </c>
      <c r="J64" s="92">
        <v>45474</v>
      </c>
      <c r="K64" s="782">
        <v>2108.8000000000002</v>
      </c>
      <c r="L64" s="376"/>
      <c r="M64" s="782">
        <f t="shared" si="10"/>
        <v>2108.8000000000002</v>
      </c>
      <c r="N64" s="395" t="s">
        <v>56</v>
      </c>
      <c r="O64" s="375">
        <v>45839</v>
      </c>
      <c r="P64" s="465" t="s">
        <v>69</v>
      </c>
      <c r="Q64" s="395" t="s">
        <v>70</v>
      </c>
      <c r="R64" s="1967" t="s">
        <v>2008</v>
      </c>
      <c r="S64" s="929" t="s">
        <v>4070</v>
      </c>
      <c r="T64" s="904" t="s">
        <v>4425</v>
      </c>
      <c r="U64" s="929" t="s">
        <v>4425</v>
      </c>
      <c r="V64" s="929" t="s">
        <v>4425</v>
      </c>
      <c r="W64" s="789">
        <v>2108.8000000000002</v>
      </c>
      <c r="X64" s="1772">
        <f t="shared" si="0"/>
        <v>0</v>
      </c>
    </row>
    <row r="65" spans="1:132" s="329" customFormat="1" ht="12.75" x14ac:dyDescent="0.2">
      <c r="A65" s="1022">
        <v>1</v>
      </c>
      <c r="B65" s="1017">
        <v>1.5</v>
      </c>
      <c r="C65" s="1017"/>
      <c r="D65" s="381"/>
      <c r="E65" s="1786" t="str">
        <f t="shared" si="14"/>
        <v>Newborns</v>
      </c>
      <c r="F65" s="361" t="s">
        <v>263</v>
      </c>
      <c r="G65" s="361" t="s">
        <v>264</v>
      </c>
      <c r="H65" s="760" t="s">
        <v>3625</v>
      </c>
      <c r="I65" s="50">
        <v>443340</v>
      </c>
      <c r="J65" s="92">
        <v>45474</v>
      </c>
      <c r="K65" s="782">
        <f>K$61</f>
        <v>4066.55</v>
      </c>
      <c r="L65" s="376"/>
      <c r="M65" s="782">
        <f t="shared" ref="M65:M73" si="15">K65</f>
        <v>4066.55</v>
      </c>
      <c r="N65" s="395" t="s">
        <v>56</v>
      </c>
      <c r="O65" s="375">
        <v>45839</v>
      </c>
      <c r="P65" s="465" t="s">
        <v>69</v>
      </c>
      <c r="Q65" s="395" t="s">
        <v>70</v>
      </c>
      <c r="R65" s="1967" t="s">
        <v>1998</v>
      </c>
      <c r="S65" s="929" t="s">
        <v>4065</v>
      </c>
      <c r="T65" s="904" t="s">
        <v>4426</v>
      </c>
      <c r="U65" s="929"/>
      <c r="V65" s="929" t="s">
        <v>4422</v>
      </c>
      <c r="W65" s="789">
        <f>W$61</f>
        <v>4066.55</v>
      </c>
      <c r="X65" s="1772">
        <f t="shared" si="0"/>
        <v>0</v>
      </c>
    </row>
    <row r="66" spans="1:132" s="329" customFormat="1" ht="12.75" x14ac:dyDescent="0.2">
      <c r="A66" s="1022">
        <v>1</v>
      </c>
      <c r="B66" s="1017">
        <v>1.5</v>
      </c>
      <c r="C66" s="1017"/>
      <c r="D66" s="381"/>
      <c r="E66" s="1786" t="str">
        <f t="shared" si="14"/>
        <v>Newborns</v>
      </c>
      <c r="F66" s="361" t="s">
        <v>265</v>
      </c>
      <c r="G66" s="361" t="s">
        <v>266</v>
      </c>
      <c r="H66" s="760" t="s">
        <v>3626</v>
      </c>
      <c r="I66" s="50">
        <v>443340</v>
      </c>
      <c r="J66" s="92">
        <v>45474</v>
      </c>
      <c r="K66" s="782">
        <f>K$62</f>
        <v>3879.1</v>
      </c>
      <c r="L66" s="376"/>
      <c r="M66" s="782">
        <f t="shared" si="15"/>
        <v>3879.1</v>
      </c>
      <c r="N66" s="395" t="s">
        <v>56</v>
      </c>
      <c r="O66" s="375">
        <v>45839</v>
      </c>
      <c r="P66" s="465" t="s">
        <v>69</v>
      </c>
      <c r="Q66" s="395" t="s">
        <v>70</v>
      </c>
      <c r="R66" s="1967" t="s">
        <v>2000</v>
      </c>
      <c r="S66" s="929" t="s">
        <v>4065</v>
      </c>
      <c r="T66" s="904" t="s">
        <v>4427</v>
      </c>
      <c r="U66" s="929"/>
      <c r="V66" s="929" t="s">
        <v>4423</v>
      </c>
      <c r="W66" s="789">
        <f>W$62</f>
        <v>3879.1</v>
      </c>
      <c r="X66" s="1772">
        <f t="shared" si="0"/>
        <v>0</v>
      </c>
    </row>
    <row r="67" spans="1:132" s="329" customFormat="1" ht="12.75" x14ac:dyDescent="0.2">
      <c r="A67" s="1022">
        <v>1</v>
      </c>
      <c r="B67" s="1017">
        <v>1.5</v>
      </c>
      <c r="C67" s="1017"/>
      <c r="D67" s="381"/>
      <c r="E67" s="1786" t="str">
        <f t="shared" si="14"/>
        <v>Newborns</v>
      </c>
      <c r="F67" s="373" t="s">
        <v>267</v>
      </c>
      <c r="G67" s="361" t="s">
        <v>268</v>
      </c>
      <c r="H67" s="1844"/>
      <c r="I67" s="50"/>
      <c r="J67" s="362"/>
      <c r="K67" s="997" t="s">
        <v>1604</v>
      </c>
      <c r="L67" s="376"/>
      <c r="M67" s="995" t="str">
        <f t="shared" si="15"/>
        <v>NIL</v>
      </c>
      <c r="N67" s="396"/>
      <c r="O67" s="375"/>
      <c r="P67" s="465"/>
      <c r="Q67" s="395"/>
      <c r="R67" s="1967" t="s">
        <v>2009</v>
      </c>
      <c r="S67" s="929" t="s">
        <v>1604</v>
      </c>
      <c r="T67" s="904" t="s">
        <v>4428</v>
      </c>
      <c r="U67" s="929"/>
      <c r="V67" s="929"/>
      <c r="W67" s="997" t="s">
        <v>1604</v>
      </c>
      <c r="X67" s="1772" t="str">
        <f t="shared" si="0"/>
        <v>Text</v>
      </c>
    </row>
    <row r="68" spans="1:132" s="329" customFormat="1" ht="12.75" x14ac:dyDescent="0.2">
      <c r="A68" s="1022">
        <v>1</v>
      </c>
      <c r="B68" s="1017">
        <v>1.5</v>
      </c>
      <c r="C68" s="1017"/>
      <c r="D68" s="381"/>
      <c r="E68" s="1786" t="str">
        <f t="shared" si="14"/>
        <v>Newborns</v>
      </c>
      <c r="F68" s="361" t="s">
        <v>269</v>
      </c>
      <c r="G68" s="361" t="s">
        <v>270</v>
      </c>
      <c r="H68" s="1844"/>
      <c r="I68" s="50"/>
      <c r="J68" s="362"/>
      <c r="K68" s="995" t="s">
        <v>1604</v>
      </c>
      <c r="L68" s="376"/>
      <c r="M68" s="995" t="str">
        <f t="shared" si="15"/>
        <v>NIL</v>
      </c>
      <c r="N68" s="396"/>
      <c r="O68" s="375"/>
      <c r="P68" s="465"/>
      <c r="Q68" s="395"/>
      <c r="R68" s="1967" t="s">
        <v>2010</v>
      </c>
      <c r="S68" s="929" t="s">
        <v>1604</v>
      </c>
      <c r="T68" s="904" t="s">
        <v>4429</v>
      </c>
      <c r="U68" s="929"/>
      <c r="V68" s="929"/>
      <c r="W68" s="997" t="s">
        <v>1604</v>
      </c>
      <c r="X68" s="1772" t="str">
        <f t="shared" si="0"/>
        <v>Text</v>
      </c>
    </row>
    <row r="69" spans="1:132" s="329" customFormat="1" ht="25.5" x14ac:dyDescent="0.2">
      <c r="A69" s="1022">
        <v>1</v>
      </c>
      <c r="B69" s="1017">
        <v>1.5</v>
      </c>
      <c r="C69" s="1017"/>
      <c r="D69" s="381"/>
      <c r="E69" s="1786" t="str">
        <f t="shared" si="14"/>
        <v>Newborns</v>
      </c>
      <c r="F69" s="367"/>
      <c r="G69" s="37" t="s">
        <v>6394</v>
      </c>
      <c r="H69" s="1847"/>
      <c r="I69" s="50"/>
      <c r="J69" s="362"/>
      <c r="K69" s="772"/>
      <c r="L69" s="376"/>
      <c r="M69" s="772"/>
      <c r="N69" s="396"/>
      <c r="O69" s="375"/>
      <c r="P69" s="466"/>
      <c r="Q69" s="395"/>
      <c r="R69" s="1787"/>
      <c r="S69" s="929" t="s">
        <v>4068</v>
      </c>
      <c r="T69" s="904"/>
      <c r="U69" s="929"/>
      <c r="V69" s="929"/>
      <c r="W69" s="120"/>
      <c r="X69" s="1540" t="s">
        <v>6389</v>
      </c>
    </row>
    <row r="70" spans="1:132" s="329" customFormat="1" ht="15.75" x14ac:dyDescent="0.2">
      <c r="A70" s="1022">
        <v>1</v>
      </c>
      <c r="B70" s="1017">
        <v>1.5</v>
      </c>
      <c r="C70" s="1017"/>
      <c r="D70" s="381"/>
      <c r="E70" s="372" t="s">
        <v>53</v>
      </c>
      <c r="F70" s="367" t="s">
        <v>271</v>
      </c>
      <c r="G70" s="367" t="s">
        <v>272</v>
      </c>
      <c r="H70" s="755" t="s">
        <v>3627</v>
      </c>
      <c r="I70" s="50">
        <v>443340</v>
      </c>
      <c r="J70" s="92">
        <v>45474</v>
      </c>
      <c r="K70" s="782">
        <v>1247.0999999999999</v>
      </c>
      <c r="L70" s="376"/>
      <c r="M70" s="782">
        <f t="shared" si="15"/>
        <v>1247.0999999999999</v>
      </c>
      <c r="N70" s="398" t="s">
        <v>56</v>
      </c>
      <c r="O70" s="375">
        <v>45839</v>
      </c>
      <c r="P70" s="465" t="s">
        <v>69</v>
      </c>
      <c r="Q70" s="395" t="s">
        <v>70</v>
      </c>
      <c r="R70" s="1967" t="s">
        <v>1992</v>
      </c>
      <c r="S70" s="929" t="s">
        <v>4064</v>
      </c>
      <c r="T70" s="904" t="s">
        <v>4430</v>
      </c>
      <c r="U70" s="929" t="s">
        <v>4430</v>
      </c>
      <c r="V70" s="929" t="s">
        <v>4430</v>
      </c>
      <c r="W70" s="789">
        <v>1247.0999999999999</v>
      </c>
      <c r="X70" s="1772">
        <f t="shared" si="0"/>
        <v>0</v>
      </c>
    </row>
    <row r="71" spans="1:132" s="329" customFormat="1" ht="12.75" x14ac:dyDescent="0.2">
      <c r="A71" s="1022">
        <v>1</v>
      </c>
      <c r="B71" s="1017">
        <v>1.5</v>
      </c>
      <c r="C71" s="1017"/>
      <c r="D71" s="381"/>
      <c r="E71" s="1786" t="str">
        <f>E70</f>
        <v>Public Long Stay  Nursing Home Type Patients</v>
      </c>
      <c r="F71" s="361" t="s">
        <v>273</v>
      </c>
      <c r="G71" s="361" t="s">
        <v>274</v>
      </c>
      <c r="H71" s="760" t="s">
        <v>3628</v>
      </c>
      <c r="I71" s="50">
        <v>443340</v>
      </c>
      <c r="J71" s="92">
        <v>45474</v>
      </c>
      <c r="K71" s="782">
        <v>1069.5</v>
      </c>
      <c r="L71" s="376"/>
      <c r="M71" s="782">
        <f t="shared" si="15"/>
        <v>1069.5</v>
      </c>
      <c r="N71" s="395" t="s">
        <v>56</v>
      </c>
      <c r="O71" s="375">
        <v>45839</v>
      </c>
      <c r="P71" s="465" t="s">
        <v>69</v>
      </c>
      <c r="Q71" s="395" t="s">
        <v>70</v>
      </c>
      <c r="R71" s="1967" t="s">
        <v>1993</v>
      </c>
      <c r="S71" s="929" t="s">
        <v>4064</v>
      </c>
      <c r="T71" s="904" t="s">
        <v>4431</v>
      </c>
      <c r="U71" s="929" t="s">
        <v>4431</v>
      </c>
      <c r="V71" s="929" t="s">
        <v>4431</v>
      </c>
      <c r="W71" s="789">
        <v>1069.5</v>
      </c>
      <c r="X71" s="1772">
        <f t="shared" si="0"/>
        <v>0</v>
      </c>
    </row>
    <row r="72" spans="1:132" s="329" customFormat="1" ht="25.5" x14ac:dyDescent="0.2">
      <c r="A72" s="1022">
        <v>1</v>
      </c>
      <c r="B72" s="1017">
        <v>1.5</v>
      </c>
      <c r="C72" s="1017"/>
      <c r="D72" s="381"/>
      <c r="E72" s="372" t="s">
        <v>419</v>
      </c>
      <c r="F72" s="361"/>
      <c r="G72" s="43" t="s">
        <v>3898</v>
      </c>
      <c r="H72" s="760" t="s">
        <v>3629</v>
      </c>
      <c r="I72" s="50">
        <v>443770</v>
      </c>
      <c r="J72" s="92">
        <v>45474</v>
      </c>
      <c r="K72" s="782">
        <v>1147.9000000000001</v>
      </c>
      <c r="L72" s="400"/>
      <c r="M72" s="782">
        <f t="shared" si="15"/>
        <v>1147.9000000000001</v>
      </c>
      <c r="N72" s="395" t="s">
        <v>56</v>
      </c>
      <c r="O72" s="375">
        <v>45839</v>
      </c>
      <c r="P72" s="465" t="s">
        <v>69</v>
      </c>
      <c r="Q72" s="395" t="s">
        <v>70</v>
      </c>
      <c r="R72" s="1967" t="s">
        <v>3503</v>
      </c>
      <c r="S72" s="929" t="s">
        <v>4064</v>
      </c>
      <c r="T72" s="904" t="s">
        <v>4432</v>
      </c>
      <c r="U72" s="929" t="s">
        <v>4432</v>
      </c>
      <c r="V72" s="929" t="s">
        <v>4432</v>
      </c>
      <c r="W72" s="789">
        <v>1147.9000000000001</v>
      </c>
      <c r="X72" s="1772">
        <f t="shared" si="0"/>
        <v>0</v>
      </c>
    </row>
    <row r="73" spans="1:132" s="329" customFormat="1" ht="25.5" x14ac:dyDescent="0.2">
      <c r="A73" s="1022">
        <v>1</v>
      </c>
      <c r="B73" s="1017">
        <v>1.5</v>
      </c>
      <c r="C73" s="1017"/>
      <c r="D73" s="381"/>
      <c r="E73" s="1065" t="str">
        <f>E72</f>
        <v xml:space="preserve">Theatre Fees </v>
      </c>
      <c r="F73" s="361"/>
      <c r="G73" s="43" t="s">
        <v>3899</v>
      </c>
      <c r="H73" s="760" t="s">
        <v>3630</v>
      </c>
      <c r="I73" s="50">
        <v>443770</v>
      </c>
      <c r="J73" s="92">
        <v>45474</v>
      </c>
      <c r="K73" s="782">
        <v>2886.8</v>
      </c>
      <c r="L73" s="400"/>
      <c r="M73" s="365">
        <f t="shared" si="15"/>
        <v>2886.8</v>
      </c>
      <c r="N73" s="395" t="s">
        <v>56</v>
      </c>
      <c r="O73" s="375">
        <v>45839</v>
      </c>
      <c r="P73" s="465" t="s">
        <v>69</v>
      </c>
      <c r="Q73" s="395" t="s">
        <v>70</v>
      </c>
      <c r="R73" s="1967" t="s">
        <v>3504</v>
      </c>
      <c r="S73" s="901" t="s">
        <v>4064</v>
      </c>
      <c r="T73" s="904" t="s">
        <v>4433</v>
      </c>
      <c r="U73" s="903" t="s">
        <v>4433</v>
      </c>
      <c r="V73" s="901" t="s">
        <v>4433</v>
      </c>
      <c r="W73" s="789">
        <v>2886.8</v>
      </c>
      <c r="X73" s="989">
        <f t="shared" si="0"/>
        <v>0</v>
      </c>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c r="DF73" s="328"/>
      <c r="DG73" s="328"/>
      <c r="DH73" s="328"/>
      <c r="DI73" s="328"/>
      <c r="DJ73" s="328"/>
      <c r="DK73" s="328"/>
      <c r="DL73" s="328"/>
      <c r="DM73" s="328"/>
      <c r="DN73" s="328"/>
      <c r="DO73" s="328"/>
      <c r="DP73" s="328"/>
      <c r="DQ73" s="328"/>
      <c r="DR73" s="328"/>
      <c r="DS73" s="328"/>
      <c r="DT73" s="328"/>
      <c r="DU73" s="328"/>
      <c r="DV73" s="328"/>
      <c r="DW73" s="328"/>
      <c r="DX73" s="328"/>
      <c r="DY73" s="328"/>
      <c r="DZ73" s="328"/>
      <c r="EA73" s="328"/>
      <c r="EB73" s="328"/>
    </row>
    <row r="74" spans="1:132" s="329" customFormat="1" ht="25.5" x14ac:dyDescent="0.2">
      <c r="A74" s="1022">
        <v>1</v>
      </c>
      <c r="B74" s="1017">
        <v>1.5</v>
      </c>
      <c r="C74" s="1017"/>
      <c r="D74" s="381"/>
      <c r="E74" s="7" t="s">
        <v>3316</v>
      </c>
      <c r="F74" s="506" t="s">
        <v>3221</v>
      </c>
      <c r="G74" s="404" t="s">
        <v>3220</v>
      </c>
      <c r="H74" s="1847"/>
      <c r="I74" s="50">
        <v>443340</v>
      </c>
      <c r="J74" s="401"/>
      <c r="K74" s="405" t="s">
        <v>1604</v>
      </c>
      <c r="L74" s="402"/>
      <c r="M74" s="405" t="str">
        <f t="shared" ref="M74:M87" si="16">K74</f>
        <v>NIL</v>
      </c>
      <c r="N74" s="403"/>
      <c r="O74" s="375"/>
      <c r="P74" s="2018"/>
      <c r="Q74" s="2019" t="s">
        <v>3315</v>
      </c>
      <c r="R74" s="2017" t="s">
        <v>3270</v>
      </c>
      <c r="S74" s="901" t="s">
        <v>1604</v>
      </c>
      <c r="T74" s="904" t="s">
        <v>4434</v>
      </c>
      <c r="U74" s="903"/>
      <c r="V74" s="901"/>
      <c r="W74" s="2207" t="s">
        <v>1604</v>
      </c>
      <c r="X74" s="989" t="str">
        <f t="shared" si="0"/>
        <v>Text</v>
      </c>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8"/>
      <c r="CL74" s="328"/>
      <c r="CM74" s="328"/>
      <c r="CN74" s="328"/>
      <c r="CO74" s="328"/>
      <c r="CP74" s="328"/>
      <c r="CQ74" s="328"/>
      <c r="CR74" s="328"/>
      <c r="CS74" s="328"/>
      <c r="CT74" s="328"/>
      <c r="CU74" s="328"/>
      <c r="CV74" s="328"/>
      <c r="CW74" s="328"/>
      <c r="CX74" s="328"/>
      <c r="CY74" s="328"/>
      <c r="CZ74" s="328"/>
      <c r="DA74" s="328"/>
      <c r="DB74" s="328"/>
      <c r="DC74" s="328"/>
      <c r="DD74" s="328"/>
      <c r="DE74" s="328"/>
      <c r="DF74" s="328"/>
      <c r="DG74" s="328"/>
      <c r="DH74" s="328"/>
      <c r="DI74" s="328"/>
      <c r="DJ74" s="328"/>
      <c r="DK74" s="328"/>
      <c r="DL74" s="328"/>
      <c r="DM74" s="328"/>
      <c r="DN74" s="328"/>
      <c r="DO74" s="328"/>
      <c r="DP74" s="328"/>
      <c r="DQ74" s="328"/>
      <c r="DR74" s="328"/>
      <c r="DS74" s="328"/>
      <c r="DT74" s="328"/>
      <c r="DU74" s="328"/>
      <c r="DV74" s="328"/>
      <c r="DW74" s="328"/>
      <c r="DX74" s="328"/>
      <c r="DY74" s="328"/>
      <c r="DZ74" s="328"/>
      <c r="EA74" s="328"/>
      <c r="EB74" s="328"/>
    </row>
    <row r="75" spans="1:132" s="329" customFormat="1" ht="12.75" x14ac:dyDescent="0.2">
      <c r="A75" s="1022">
        <v>1</v>
      </c>
      <c r="B75" s="1017">
        <v>1.5</v>
      </c>
      <c r="C75" s="1017"/>
      <c r="D75" s="381"/>
      <c r="E75" s="16" t="s">
        <v>3317</v>
      </c>
      <c r="F75" s="506" t="s">
        <v>3223</v>
      </c>
      <c r="G75" s="404" t="s">
        <v>3224</v>
      </c>
      <c r="H75" s="1847"/>
      <c r="I75" s="50">
        <v>443340</v>
      </c>
      <c r="J75" s="401"/>
      <c r="K75" s="405" t="s">
        <v>1604</v>
      </c>
      <c r="L75" s="402"/>
      <c r="M75" s="405" t="str">
        <f t="shared" si="16"/>
        <v>NIL</v>
      </c>
      <c r="N75" s="403"/>
      <c r="O75" s="375"/>
      <c r="P75" s="2018"/>
      <c r="Q75" s="2016"/>
      <c r="R75" s="2017" t="s">
        <v>3272</v>
      </c>
      <c r="S75" s="901" t="s">
        <v>1604</v>
      </c>
      <c r="T75" s="904" t="s">
        <v>4435</v>
      </c>
      <c r="U75" s="903"/>
      <c r="V75" s="901"/>
      <c r="W75" s="2207" t="s">
        <v>1604</v>
      </c>
      <c r="X75" s="989" t="str">
        <f t="shared" si="0"/>
        <v>Text</v>
      </c>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28"/>
      <c r="BV75" s="328"/>
      <c r="BW75" s="328"/>
      <c r="BX75" s="328"/>
      <c r="BY75" s="328"/>
      <c r="BZ75" s="328"/>
      <c r="CA75" s="328"/>
      <c r="CB75" s="328"/>
      <c r="CC75" s="328"/>
      <c r="CD75" s="328"/>
      <c r="CE75" s="328"/>
      <c r="CF75" s="328"/>
      <c r="CG75" s="328"/>
      <c r="CH75" s="328"/>
      <c r="CI75" s="328"/>
      <c r="CJ75" s="328"/>
      <c r="CK75" s="328"/>
      <c r="CL75" s="328"/>
      <c r="CM75" s="328"/>
      <c r="CN75" s="328"/>
      <c r="CO75" s="328"/>
      <c r="CP75" s="328"/>
      <c r="CQ75" s="328"/>
      <c r="CR75" s="328"/>
      <c r="CS75" s="328"/>
      <c r="CT75" s="328"/>
      <c r="CU75" s="328"/>
      <c r="CV75" s="328"/>
      <c r="CW75" s="328"/>
      <c r="CX75" s="328"/>
      <c r="CY75" s="328"/>
      <c r="CZ75" s="328"/>
      <c r="DA75" s="328"/>
      <c r="DB75" s="328"/>
      <c r="DC75" s="328"/>
      <c r="DD75" s="328"/>
      <c r="DE75" s="328"/>
      <c r="DF75" s="328"/>
      <c r="DG75" s="328"/>
      <c r="DH75" s="328"/>
      <c r="DI75" s="328"/>
      <c r="DJ75" s="328"/>
      <c r="DK75" s="328"/>
      <c r="DL75" s="328"/>
      <c r="DM75" s="328"/>
      <c r="DN75" s="328"/>
      <c r="DO75" s="328"/>
      <c r="DP75" s="328"/>
      <c r="DQ75" s="328"/>
      <c r="DR75" s="328"/>
      <c r="DS75" s="328"/>
      <c r="DT75" s="328"/>
      <c r="DU75" s="328"/>
      <c r="DV75" s="328"/>
      <c r="DW75" s="328"/>
      <c r="DX75" s="328"/>
      <c r="DY75" s="328"/>
      <c r="DZ75" s="328"/>
      <c r="EA75" s="328"/>
      <c r="EB75" s="328"/>
    </row>
    <row r="76" spans="1:132" s="329" customFormat="1" ht="12.75" x14ac:dyDescent="0.2">
      <c r="A76" s="1022">
        <v>1</v>
      </c>
      <c r="B76" s="1017">
        <v>1.5</v>
      </c>
      <c r="C76" s="1017"/>
      <c r="D76" s="381"/>
      <c r="E76" s="1065" t="str">
        <f t="shared" ref="E76:E87" si="17">E75</f>
        <v>PNG Nationals covered by 'Torres Strait Treaty'</v>
      </c>
      <c r="F76" s="507" t="s">
        <v>3222</v>
      </c>
      <c r="G76" s="367" t="s">
        <v>3226</v>
      </c>
      <c r="H76" s="1847"/>
      <c r="I76" s="50">
        <v>443765</v>
      </c>
      <c r="J76" s="401"/>
      <c r="K76" s="405" t="s">
        <v>1604</v>
      </c>
      <c r="L76" s="402"/>
      <c r="M76" s="405" t="str">
        <f t="shared" si="16"/>
        <v>NIL</v>
      </c>
      <c r="N76" s="403"/>
      <c r="O76" s="375"/>
      <c r="P76" s="2018"/>
      <c r="Q76" s="2016"/>
      <c r="R76" s="2017" t="s">
        <v>3271</v>
      </c>
      <c r="S76" s="901" t="s">
        <v>1604</v>
      </c>
      <c r="T76" s="904" t="s">
        <v>4436</v>
      </c>
      <c r="U76" s="903"/>
      <c r="V76" s="901"/>
      <c r="W76" s="2207" t="s">
        <v>1604</v>
      </c>
      <c r="X76" s="989" t="str">
        <f t="shared" si="0"/>
        <v>Text</v>
      </c>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c r="CA76" s="328"/>
      <c r="CB76" s="328"/>
      <c r="CC76" s="328"/>
      <c r="CD76" s="328"/>
      <c r="CE76" s="328"/>
      <c r="CF76" s="328"/>
      <c r="CG76" s="328"/>
      <c r="CH76" s="328"/>
      <c r="CI76" s="328"/>
      <c r="CJ76" s="328"/>
      <c r="CK76" s="328"/>
      <c r="CL76" s="328"/>
      <c r="CM76" s="328"/>
      <c r="CN76" s="328"/>
      <c r="CO76" s="328"/>
      <c r="CP76" s="328"/>
      <c r="CQ76" s="328"/>
      <c r="CR76" s="328"/>
      <c r="CS76" s="328"/>
      <c r="CT76" s="328"/>
      <c r="CU76" s="328"/>
      <c r="CV76" s="328"/>
      <c r="CW76" s="328"/>
      <c r="CX76" s="328"/>
      <c r="CY76" s="328"/>
      <c r="CZ76" s="328"/>
      <c r="DA76" s="328"/>
      <c r="DB76" s="328"/>
      <c r="DC76" s="328"/>
      <c r="DD76" s="328"/>
      <c r="DE76" s="328"/>
      <c r="DF76" s="328"/>
      <c r="DG76" s="328"/>
      <c r="DH76" s="328"/>
      <c r="DI76" s="328"/>
      <c r="DJ76" s="328"/>
      <c r="DK76" s="328"/>
      <c r="DL76" s="328"/>
      <c r="DM76" s="328"/>
      <c r="DN76" s="328"/>
      <c r="DO76" s="328"/>
      <c r="DP76" s="328"/>
      <c r="DQ76" s="328"/>
      <c r="DR76" s="328"/>
      <c r="DS76" s="328"/>
      <c r="DT76" s="328"/>
      <c r="DU76" s="328"/>
      <c r="DV76" s="328"/>
      <c r="DW76" s="328"/>
      <c r="DX76" s="328"/>
      <c r="DY76" s="328"/>
      <c r="DZ76" s="328"/>
      <c r="EA76" s="328"/>
      <c r="EB76" s="328"/>
    </row>
    <row r="77" spans="1:132" s="329" customFormat="1" ht="12.75" x14ac:dyDescent="0.2">
      <c r="A77" s="1022">
        <v>1</v>
      </c>
      <c r="B77" s="1017">
        <v>1.5</v>
      </c>
      <c r="C77" s="1017"/>
      <c r="D77" s="381"/>
      <c r="E77" s="1065" t="str">
        <f t="shared" si="17"/>
        <v>PNG Nationals covered by 'Torres Strait Treaty'</v>
      </c>
      <c r="F77" s="507" t="s">
        <v>3225</v>
      </c>
      <c r="G77" s="367" t="s">
        <v>3227</v>
      </c>
      <c r="H77" s="1847"/>
      <c r="I77" s="50">
        <v>443765</v>
      </c>
      <c r="J77" s="401"/>
      <c r="K77" s="405" t="s">
        <v>1604</v>
      </c>
      <c r="L77" s="402"/>
      <c r="M77" s="405" t="str">
        <f t="shared" si="16"/>
        <v>NIL</v>
      </c>
      <c r="N77" s="403"/>
      <c r="O77" s="375"/>
      <c r="P77" s="2018"/>
      <c r="Q77" s="2016"/>
      <c r="R77" s="2017" t="s">
        <v>3273</v>
      </c>
      <c r="S77" s="901" t="s">
        <v>1604</v>
      </c>
      <c r="T77" s="904" t="s">
        <v>4437</v>
      </c>
      <c r="U77" s="903"/>
      <c r="V77" s="901"/>
      <c r="W77" s="2207" t="s">
        <v>1604</v>
      </c>
      <c r="X77" s="989" t="str">
        <f t="shared" si="0"/>
        <v>Text</v>
      </c>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28"/>
      <c r="BV77" s="328"/>
      <c r="BW77" s="328"/>
      <c r="BX77" s="328"/>
      <c r="BY77" s="328"/>
      <c r="BZ77" s="328"/>
      <c r="CA77" s="328"/>
      <c r="CB77" s="328"/>
      <c r="CC77" s="328"/>
      <c r="CD77" s="328"/>
      <c r="CE77" s="328"/>
      <c r="CF77" s="328"/>
      <c r="CG77" s="328"/>
      <c r="CH77" s="328"/>
      <c r="CI77" s="328"/>
      <c r="CJ77" s="328"/>
      <c r="CK77" s="328"/>
      <c r="CL77" s="328"/>
      <c r="CM77" s="328"/>
      <c r="CN77" s="328"/>
      <c r="CO77" s="328"/>
      <c r="CP77" s="328"/>
      <c r="CQ77" s="328"/>
      <c r="CR77" s="328"/>
      <c r="CS77" s="328"/>
      <c r="CT77" s="328"/>
      <c r="CU77" s="328"/>
      <c r="CV77" s="328"/>
      <c r="CW77" s="328"/>
      <c r="CX77" s="328"/>
      <c r="CY77" s="328"/>
      <c r="CZ77" s="328"/>
      <c r="DA77" s="328"/>
      <c r="DB77" s="328"/>
      <c r="DC77" s="328"/>
      <c r="DD77" s="328"/>
      <c r="DE77" s="328"/>
      <c r="DF77" s="328"/>
      <c r="DG77" s="328"/>
      <c r="DH77" s="328"/>
      <c r="DI77" s="328"/>
      <c r="DJ77" s="328"/>
      <c r="DK77" s="328"/>
      <c r="DL77" s="328"/>
      <c r="DM77" s="328"/>
      <c r="DN77" s="328"/>
      <c r="DO77" s="328"/>
      <c r="DP77" s="328"/>
      <c r="DQ77" s="328"/>
      <c r="DR77" s="328"/>
      <c r="DS77" s="328"/>
      <c r="DT77" s="328"/>
      <c r="DU77" s="328"/>
      <c r="DV77" s="328"/>
      <c r="DW77" s="328"/>
      <c r="DX77" s="328"/>
      <c r="DY77" s="328"/>
      <c r="DZ77" s="328"/>
      <c r="EA77" s="328"/>
      <c r="EB77" s="328"/>
    </row>
    <row r="78" spans="1:132" s="329" customFormat="1" ht="12.75" x14ac:dyDescent="0.2">
      <c r="A78" s="1022">
        <v>1</v>
      </c>
      <c r="B78" s="1017">
        <v>1.5</v>
      </c>
      <c r="C78" s="1017"/>
      <c r="D78" s="381"/>
      <c r="E78" s="1065" t="str">
        <f t="shared" si="17"/>
        <v>PNG Nationals covered by 'Torres Strait Treaty'</v>
      </c>
      <c r="F78" s="507" t="s">
        <v>3228</v>
      </c>
      <c r="G78" s="367" t="s">
        <v>3229</v>
      </c>
      <c r="H78" s="1847"/>
      <c r="I78" s="50">
        <v>443760</v>
      </c>
      <c r="J78" s="401"/>
      <c r="K78" s="405" t="s">
        <v>1604</v>
      </c>
      <c r="L78" s="402"/>
      <c r="M78" s="405" t="str">
        <f t="shared" si="16"/>
        <v>NIL</v>
      </c>
      <c r="N78" s="403"/>
      <c r="O78" s="375"/>
      <c r="P78" s="2018"/>
      <c r="Q78" s="2016"/>
      <c r="R78" s="2017" t="s">
        <v>3274</v>
      </c>
      <c r="S78" s="901" t="s">
        <v>1604</v>
      </c>
      <c r="T78" s="904" t="s">
        <v>4438</v>
      </c>
      <c r="U78" s="903"/>
      <c r="V78" s="901"/>
      <c r="W78" s="2207" t="s">
        <v>1604</v>
      </c>
      <c r="X78" s="989" t="str">
        <f t="shared" si="0"/>
        <v>Text</v>
      </c>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28"/>
      <c r="BV78" s="328"/>
      <c r="BW78" s="328"/>
      <c r="BX78" s="328"/>
      <c r="BY78" s="328"/>
      <c r="BZ78" s="328"/>
      <c r="CA78" s="328"/>
      <c r="CB78" s="328"/>
      <c r="CC78" s="328"/>
      <c r="CD78" s="328"/>
      <c r="CE78" s="328"/>
      <c r="CF78" s="328"/>
      <c r="CG78" s="328"/>
      <c r="CH78" s="328"/>
      <c r="CI78" s="328"/>
      <c r="CJ78" s="328"/>
      <c r="CK78" s="328"/>
      <c r="CL78" s="328"/>
      <c r="CM78" s="328"/>
      <c r="CN78" s="328"/>
      <c r="CO78" s="328"/>
      <c r="CP78" s="328"/>
      <c r="CQ78" s="328"/>
      <c r="CR78" s="328"/>
      <c r="CS78" s="328"/>
      <c r="CT78" s="328"/>
      <c r="CU78" s="328"/>
      <c r="CV78" s="328"/>
      <c r="CW78" s="328"/>
      <c r="CX78" s="328"/>
      <c r="CY78" s="328"/>
      <c r="CZ78" s="328"/>
      <c r="DA78" s="328"/>
      <c r="DB78" s="328"/>
      <c r="DC78" s="328"/>
      <c r="DD78" s="328"/>
      <c r="DE78" s="328"/>
      <c r="DF78" s="328"/>
      <c r="DG78" s="328"/>
      <c r="DH78" s="328"/>
      <c r="DI78" s="328"/>
      <c r="DJ78" s="328"/>
      <c r="DK78" s="328"/>
      <c r="DL78" s="328"/>
      <c r="DM78" s="328"/>
      <c r="DN78" s="328"/>
      <c r="DO78" s="328"/>
      <c r="DP78" s="328"/>
      <c r="DQ78" s="328"/>
      <c r="DR78" s="328"/>
      <c r="DS78" s="328"/>
      <c r="DT78" s="328"/>
      <c r="DU78" s="328"/>
      <c r="DV78" s="328"/>
      <c r="DW78" s="328"/>
      <c r="DX78" s="328"/>
      <c r="DY78" s="328"/>
      <c r="DZ78" s="328"/>
      <c r="EA78" s="328"/>
      <c r="EB78" s="328"/>
    </row>
    <row r="79" spans="1:132" s="329" customFormat="1" ht="12.75" x14ac:dyDescent="0.2">
      <c r="A79" s="1022">
        <v>1</v>
      </c>
      <c r="B79" s="1017">
        <v>1.5</v>
      </c>
      <c r="C79" s="1017"/>
      <c r="D79" s="381"/>
      <c r="E79" s="1065" t="str">
        <f t="shared" si="17"/>
        <v>PNG Nationals covered by 'Torres Strait Treaty'</v>
      </c>
      <c r="F79" s="507" t="s">
        <v>3230</v>
      </c>
      <c r="G79" s="367" t="s">
        <v>3231</v>
      </c>
      <c r="H79" s="1847"/>
      <c r="I79" s="50">
        <v>443760</v>
      </c>
      <c r="J79" s="401"/>
      <c r="K79" s="405" t="s">
        <v>1604</v>
      </c>
      <c r="L79" s="402"/>
      <c r="M79" s="405" t="str">
        <f t="shared" si="16"/>
        <v>NIL</v>
      </c>
      <c r="N79" s="403"/>
      <c r="O79" s="375"/>
      <c r="P79" s="2018"/>
      <c r="Q79" s="2016"/>
      <c r="R79" s="2017" t="s">
        <v>3275</v>
      </c>
      <c r="S79" s="901" t="s">
        <v>1604</v>
      </c>
      <c r="T79" s="904" t="s">
        <v>4439</v>
      </c>
      <c r="U79" s="903"/>
      <c r="V79" s="901"/>
      <c r="W79" s="2207" t="s">
        <v>1604</v>
      </c>
      <c r="X79" s="989" t="str">
        <f t="shared" si="0"/>
        <v>Text</v>
      </c>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28"/>
      <c r="BV79" s="328"/>
      <c r="BW79" s="328"/>
      <c r="BX79" s="328"/>
      <c r="BY79" s="328"/>
      <c r="BZ79" s="328"/>
      <c r="CA79" s="328"/>
      <c r="CB79" s="328"/>
      <c r="CC79" s="328"/>
      <c r="CD79" s="328"/>
      <c r="CE79" s="328"/>
      <c r="CF79" s="328"/>
      <c r="CG79" s="328"/>
      <c r="CH79" s="328"/>
      <c r="CI79" s="328"/>
      <c r="CJ79" s="328"/>
      <c r="CK79" s="328"/>
      <c r="CL79" s="328"/>
      <c r="CM79" s="328"/>
      <c r="CN79" s="328"/>
      <c r="CO79" s="328"/>
      <c r="CP79" s="328"/>
      <c r="CQ79" s="328"/>
      <c r="CR79" s="328"/>
      <c r="CS79" s="328"/>
      <c r="CT79" s="328"/>
      <c r="CU79" s="328"/>
      <c r="CV79" s="328"/>
      <c r="CW79" s="328"/>
      <c r="CX79" s="328"/>
      <c r="CY79" s="328"/>
      <c r="CZ79" s="328"/>
      <c r="DA79" s="328"/>
      <c r="DB79" s="328"/>
      <c r="DC79" s="328"/>
      <c r="DD79" s="328"/>
      <c r="DE79" s="328"/>
      <c r="DF79" s="328"/>
      <c r="DG79" s="328"/>
      <c r="DH79" s="328"/>
      <c r="DI79" s="328"/>
      <c r="DJ79" s="328"/>
      <c r="DK79" s="328"/>
      <c r="DL79" s="328"/>
      <c r="DM79" s="328"/>
      <c r="DN79" s="328"/>
      <c r="DO79" s="328"/>
      <c r="DP79" s="328"/>
      <c r="DQ79" s="328"/>
      <c r="DR79" s="328"/>
      <c r="DS79" s="328"/>
      <c r="DT79" s="328"/>
      <c r="DU79" s="328"/>
      <c r="DV79" s="328"/>
      <c r="DW79" s="328"/>
      <c r="DX79" s="328"/>
      <c r="DY79" s="328"/>
      <c r="DZ79" s="328"/>
      <c r="EA79" s="328"/>
      <c r="EB79" s="328"/>
    </row>
    <row r="80" spans="1:132" s="329" customFormat="1" ht="12.75" x14ac:dyDescent="0.2">
      <c r="A80" s="1022">
        <v>1</v>
      </c>
      <c r="B80" s="1017">
        <v>1.5</v>
      </c>
      <c r="C80" s="1017"/>
      <c r="D80" s="381"/>
      <c r="E80" s="1065" t="str">
        <f t="shared" si="17"/>
        <v>PNG Nationals covered by 'Torres Strait Treaty'</v>
      </c>
      <c r="F80" s="507" t="s">
        <v>3236</v>
      </c>
      <c r="G80" s="367" t="s">
        <v>3237</v>
      </c>
      <c r="H80" s="1847"/>
      <c r="I80" s="50">
        <v>443761</v>
      </c>
      <c r="J80" s="401"/>
      <c r="K80" s="405" t="s">
        <v>1604</v>
      </c>
      <c r="L80" s="402"/>
      <c r="M80" s="405" t="str">
        <f t="shared" si="16"/>
        <v>NIL</v>
      </c>
      <c r="N80" s="403"/>
      <c r="O80" s="375"/>
      <c r="P80" s="2018"/>
      <c r="Q80" s="2016"/>
      <c r="R80" s="2017" t="s">
        <v>3276</v>
      </c>
      <c r="S80" s="901" t="s">
        <v>1604</v>
      </c>
      <c r="T80" s="904" t="s">
        <v>4440</v>
      </c>
      <c r="U80" s="903"/>
      <c r="V80" s="901"/>
      <c r="W80" s="2207" t="s">
        <v>1604</v>
      </c>
      <c r="X80" s="989" t="str">
        <f t="shared" ref="X80:X143" si="18">IF(K80="","Blank",IF(ISTEXT(K80),"Text",(K80/W80)-1))</f>
        <v>Text</v>
      </c>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28"/>
      <c r="BV80" s="328"/>
      <c r="BW80" s="328"/>
      <c r="BX80" s="328"/>
      <c r="BY80" s="328"/>
      <c r="BZ80" s="328"/>
      <c r="CA80" s="328"/>
      <c r="CB80" s="328"/>
      <c r="CC80" s="328"/>
      <c r="CD80" s="328"/>
      <c r="CE80" s="328"/>
      <c r="CF80" s="328"/>
      <c r="CG80" s="328"/>
      <c r="CH80" s="328"/>
      <c r="CI80" s="328"/>
      <c r="CJ80" s="328"/>
      <c r="CK80" s="328"/>
      <c r="CL80" s="328"/>
      <c r="CM80" s="328"/>
      <c r="CN80" s="328"/>
      <c r="CO80" s="328"/>
      <c r="CP80" s="328"/>
      <c r="CQ80" s="328"/>
      <c r="CR80" s="328"/>
      <c r="CS80" s="328"/>
      <c r="CT80" s="328"/>
      <c r="CU80" s="328"/>
      <c r="CV80" s="328"/>
      <c r="CW80" s="328"/>
      <c r="CX80" s="328"/>
      <c r="CY80" s="328"/>
      <c r="CZ80" s="328"/>
      <c r="DA80" s="328"/>
      <c r="DB80" s="328"/>
      <c r="DC80" s="328"/>
      <c r="DD80" s="328"/>
      <c r="DE80" s="328"/>
      <c r="DF80" s="328"/>
      <c r="DG80" s="328"/>
      <c r="DH80" s="328"/>
      <c r="DI80" s="328"/>
      <c r="DJ80" s="328"/>
      <c r="DK80" s="328"/>
      <c r="DL80" s="328"/>
      <c r="DM80" s="328"/>
      <c r="DN80" s="328"/>
      <c r="DO80" s="328"/>
      <c r="DP80" s="328"/>
      <c r="DQ80" s="328"/>
      <c r="DR80" s="328"/>
      <c r="DS80" s="328"/>
      <c r="DT80" s="328"/>
      <c r="DU80" s="328"/>
      <c r="DV80" s="328"/>
      <c r="DW80" s="328"/>
      <c r="DX80" s="328"/>
      <c r="DY80" s="328"/>
      <c r="DZ80" s="328"/>
      <c r="EA80" s="328"/>
      <c r="EB80" s="328"/>
    </row>
    <row r="81" spans="1:132" s="329" customFormat="1" ht="12.75" x14ac:dyDescent="0.2">
      <c r="A81" s="1022">
        <v>1</v>
      </c>
      <c r="B81" s="1017">
        <v>1.5</v>
      </c>
      <c r="C81" s="1017"/>
      <c r="D81" s="381"/>
      <c r="E81" s="1065" t="str">
        <f t="shared" si="17"/>
        <v>PNG Nationals covered by 'Torres Strait Treaty'</v>
      </c>
      <c r="F81" s="507" t="s">
        <v>3238</v>
      </c>
      <c r="G81" s="367" t="s">
        <v>3239</v>
      </c>
      <c r="H81" s="1847"/>
      <c r="I81" s="50">
        <v>443761</v>
      </c>
      <c r="J81" s="401"/>
      <c r="K81" s="405" t="s">
        <v>1604</v>
      </c>
      <c r="L81" s="402"/>
      <c r="M81" s="405" t="str">
        <f t="shared" si="16"/>
        <v>NIL</v>
      </c>
      <c r="N81" s="403"/>
      <c r="O81" s="375"/>
      <c r="P81" s="2018"/>
      <c r="Q81" s="2016"/>
      <c r="R81" s="2017" t="s">
        <v>3277</v>
      </c>
      <c r="S81" s="901" t="s">
        <v>1604</v>
      </c>
      <c r="T81" s="904" t="s">
        <v>4441</v>
      </c>
      <c r="U81" s="903"/>
      <c r="V81" s="901"/>
      <c r="W81" s="2207" t="s">
        <v>1604</v>
      </c>
      <c r="X81" s="989" t="str">
        <f t="shared" si="18"/>
        <v>Text</v>
      </c>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28"/>
      <c r="BV81" s="328"/>
      <c r="BW81" s="328"/>
      <c r="BX81" s="328"/>
      <c r="BY81" s="328"/>
      <c r="BZ81" s="328"/>
      <c r="CA81" s="328"/>
      <c r="CB81" s="328"/>
      <c r="CC81" s="328"/>
      <c r="CD81" s="328"/>
      <c r="CE81" s="328"/>
      <c r="CF81" s="328"/>
      <c r="CG81" s="328"/>
      <c r="CH81" s="328"/>
      <c r="CI81" s="328"/>
      <c r="CJ81" s="328"/>
      <c r="CK81" s="328"/>
      <c r="CL81" s="328"/>
      <c r="CM81" s="328"/>
      <c r="CN81" s="328"/>
      <c r="CO81" s="328"/>
      <c r="CP81" s="328"/>
      <c r="CQ81" s="328"/>
      <c r="CR81" s="328"/>
      <c r="CS81" s="328"/>
      <c r="CT81" s="328"/>
      <c r="CU81" s="328"/>
      <c r="CV81" s="328"/>
      <c r="CW81" s="328"/>
      <c r="CX81" s="328"/>
      <c r="CY81" s="328"/>
      <c r="CZ81" s="328"/>
      <c r="DA81" s="328"/>
      <c r="DB81" s="328"/>
      <c r="DC81" s="328"/>
      <c r="DD81" s="328"/>
      <c r="DE81" s="328"/>
      <c r="DF81" s="328"/>
      <c r="DG81" s="328"/>
      <c r="DH81" s="328"/>
      <c r="DI81" s="328"/>
      <c r="DJ81" s="328"/>
      <c r="DK81" s="328"/>
      <c r="DL81" s="328"/>
      <c r="DM81" s="328"/>
      <c r="DN81" s="328"/>
      <c r="DO81" s="328"/>
      <c r="DP81" s="328"/>
      <c r="DQ81" s="328"/>
      <c r="DR81" s="328"/>
      <c r="DS81" s="328"/>
      <c r="DT81" s="328"/>
      <c r="DU81" s="328"/>
      <c r="DV81" s="328"/>
      <c r="DW81" s="328"/>
      <c r="DX81" s="328"/>
      <c r="DY81" s="328"/>
      <c r="DZ81" s="328"/>
      <c r="EA81" s="328"/>
      <c r="EB81" s="328"/>
    </row>
    <row r="82" spans="1:132" s="329" customFormat="1" ht="12.75" x14ac:dyDescent="0.2">
      <c r="A82" s="1022">
        <v>1</v>
      </c>
      <c r="B82" s="1017">
        <v>1.5</v>
      </c>
      <c r="C82" s="1017"/>
      <c r="D82" s="381"/>
      <c r="E82" s="1065" t="str">
        <f t="shared" si="17"/>
        <v>PNG Nationals covered by 'Torres Strait Treaty'</v>
      </c>
      <c r="F82" s="507" t="s">
        <v>3248</v>
      </c>
      <c r="G82" s="367" t="s">
        <v>3249</v>
      </c>
      <c r="H82" s="1847"/>
      <c r="I82" s="50">
        <v>443340</v>
      </c>
      <c r="J82" s="401"/>
      <c r="K82" s="405" t="s">
        <v>1604</v>
      </c>
      <c r="L82" s="402"/>
      <c r="M82" s="405" t="str">
        <f t="shared" si="16"/>
        <v>NIL</v>
      </c>
      <c r="N82" s="403"/>
      <c r="O82" s="375"/>
      <c r="P82" s="2018"/>
      <c r="Q82" s="2016"/>
      <c r="R82" s="2017" t="s">
        <v>3278</v>
      </c>
      <c r="S82" s="901" t="s">
        <v>1604</v>
      </c>
      <c r="T82" s="904" t="s">
        <v>4442</v>
      </c>
      <c r="U82" s="903"/>
      <c r="V82" s="901"/>
      <c r="W82" s="2207" t="s">
        <v>1604</v>
      </c>
      <c r="X82" s="989" t="str">
        <f t="shared" si="18"/>
        <v>Text</v>
      </c>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28"/>
      <c r="BV82" s="328"/>
      <c r="BW82" s="328"/>
      <c r="BX82" s="328"/>
      <c r="BY82" s="328"/>
      <c r="BZ82" s="328"/>
      <c r="CA82" s="328"/>
      <c r="CB82" s="328"/>
      <c r="CC82" s="328"/>
      <c r="CD82" s="328"/>
      <c r="CE82" s="328"/>
      <c r="CF82" s="328"/>
      <c r="CG82" s="328"/>
      <c r="CH82" s="328"/>
      <c r="CI82" s="328"/>
      <c r="CJ82" s="328"/>
      <c r="CK82" s="328"/>
      <c r="CL82" s="328"/>
      <c r="CM82" s="328"/>
      <c r="CN82" s="328"/>
      <c r="CO82" s="328"/>
      <c r="CP82" s="328"/>
      <c r="CQ82" s="328"/>
      <c r="CR82" s="328"/>
      <c r="CS82" s="328"/>
      <c r="CT82" s="328"/>
      <c r="CU82" s="328"/>
      <c r="CV82" s="328"/>
      <c r="CW82" s="328"/>
      <c r="CX82" s="328"/>
      <c r="CY82" s="328"/>
      <c r="CZ82" s="328"/>
      <c r="DA82" s="328"/>
      <c r="DB82" s="328"/>
      <c r="DC82" s="328"/>
      <c r="DD82" s="328"/>
      <c r="DE82" s="328"/>
      <c r="DF82" s="328"/>
      <c r="DG82" s="328"/>
      <c r="DH82" s="328"/>
      <c r="DI82" s="328"/>
      <c r="DJ82" s="328"/>
      <c r="DK82" s="328"/>
      <c r="DL82" s="328"/>
      <c r="DM82" s="328"/>
      <c r="DN82" s="328"/>
      <c r="DO82" s="328"/>
      <c r="DP82" s="328"/>
      <c r="DQ82" s="328"/>
      <c r="DR82" s="328"/>
      <c r="DS82" s="328"/>
      <c r="DT82" s="328"/>
      <c r="DU82" s="328"/>
      <c r="DV82" s="328"/>
      <c r="DW82" s="328"/>
      <c r="DX82" s="328"/>
      <c r="DY82" s="328"/>
      <c r="DZ82" s="328"/>
      <c r="EA82" s="328"/>
      <c r="EB82" s="328"/>
    </row>
    <row r="83" spans="1:132" s="329" customFormat="1" ht="12.75" x14ac:dyDescent="0.2">
      <c r="A83" s="1022">
        <v>1</v>
      </c>
      <c r="B83" s="1017">
        <v>1.5</v>
      </c>
      <c r="C83" s="1017"/>
      <c r="D83" s="381"/>
      <c r="E83" s="1065" t="str">
        <f t="shared" si="17"/>
        <v>PNG Nationals covered by 'Torres Strait Treaty'</v>
      </c>
      <c r="F83" s="507" t="s">
        <v>3250</v>
      </c>
      <c r="G83" s="367" t="s">
        <v>3251</v>
      </c>
      <c r="H83" s="1847"/>
      <c r="I83" s="50">
        <v>443340</v>
      </c>
      <c r="J83" s="401"/>
      <c r="K83" s="405" t="s">
        <v>1604</v>
      </c>
      <c r="L83" s="402"/>
      <c r="M83" s="405" t="str">
        <f t="shared" si="16"/>
        <v>NIL</v>
      </c>
      <c r="N83" s="403"/>
      <c r="O83" s="375"/>
      <c r="P83" s="2018"/>
      <c r="Q83" s="2016"/>
      <c r="R83" s="2017" t="s">
        <v>3279</v>
      </c>
      <c r="S83" s="901" t="s">
        <v>1604</v>
      </c>
      <c r="T83" s="904" t="s">
        <v>4443</v>
      </c>
      <c r="U83" s="903"/>
      <c r="V83" s="901"/>
      <c r="W83" s="2207" t="s">
        <v>1604</v>
      </c>
      <c r="X83" s="989" t="str">
        <f t="shared" si="18"/>
        <v>Text</v>
      </c>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28"/>
      <c r="BV83" s="328"/>
      <c r="BW83" s="328"/>
      <c r="BX83" s="328"/>
      <c r="BY83" s="328"/>
      <c r="BZ83" s="328"/>
      <c r="CA83" s="328"/>
      <c r="CB83" s="328"/>
      <c r="CC83" s="328"/>
      <c r="CD83" s="328"/>
      <c r="CE83" s="328"/>
      <c r="CF83" s="328"/>
      <c r="CG83" s="328"/>
      <c r="CH83" s="328"/>
      <c r="CI83" s="328"/>
      <c r="CJ83" s="328"/>
      <c r="CK83" s="328"/>
      <c r="CL83" s="328"/>
      <c r="CM83" s="328"/>
      <c r="CN83" s="328"/>
      <c r="CO83" s="328"/>
      <c r="CP83" s="328"/>
      <c r="CQ83" s="328"/>
      <c r="CR83" s="328"/>
      <c r="CS83" s="328"/>
      <c r="CT83" s="328"/>
      <c r="CU83" s="328"/>
      <c r="CV83" s="328"/>
      <c r="CW83" s="328"/>
      <c r="CX83" s="328"/>
      <c r="CY83" s="328"/>
      <c r="CZ83" s="328"/>
      <c r="DA83" s="328"/>
      <c r="DB83" s="328"/>
      <c r="DC83" s="328"/>
      <c r="DD83" s="328"/>
      <c r="DE83" s="328"/>
      <c r="DF83" s="328"/>
      <c r="DG83" s="328"/>
      <c r="DH83" s="328"/>
      <c r="DI83" s="328"/>
      <c r="DJ83" s="328"/>
      <c r="DK83" s="328"/>
      <c r="DL83" s="328"/>
      <c r="DM83" s="328"/>
      <c r="DN83" s="328"/>
      <c r="DO83" s="328"/>
      <c r="DP83" s="328"/>
      <c r="DQ83" s="328"/>
      <c r="DR83" s="328"/>
      <c r="DS83" s="328"/>
      <c r="DT83" s="328"/>
      <c r="DU83" s="328"/>
      <c r="DV83" s="328"/>
      <c r="DW83" s="328"/>
      <c r="DX83" s="328"/>
      <c r="DY83" s="328"/>
      <c r="DZ83" s="328"/>
      <c r="EA83" s="328"/>
      <c r="EB83" s="328"/>
    </row>
    <row r="84" spans="1:132" s="329" customFormat="1" ht="12.75" x14ac:dyDescent="0.2">
      <c r="A84" s="1022">
        <v>1</v>
      </c>
      <c r="B84" s="1017">
        <v>1.5</v>
      </c>
      <c r="C84" s="1017"/>
      <c r="D84" s="381"/>
      <c r="E84" s="1065" t="str">
        <f t="shared" si="17"/>
        <v>PNG Nationals covered by 'Torres Strait Treaty'</v>
      </c>
      <c r="F84" s="507" t="s">
        <v>3252</v>
      </c>
      <c r="G84" s="367" t="s">
        <v>3253</v>
      </c>
      <c r="H84" s="1847"/>
      <c r="I84" s="50">
        <v>443340</v>
      </c>
      <c r="J84" s="401"/>
      <c r="K84" s="405" t="s">
        <v>1604</v>
      </c>
      <c r="L84" s="402"/>
      <c r="M84" s="405" t="str">
        <f t="shared" si="16"/>
        <v>NIL</v>
      </c>
      <c r="N84" s="403"/>
      <c r="O84" s="375"/>
      <c r="P84" s="2018"/>
      <c r="Q84" s="2016"/>
      <c r="R84" s="2017" t="s">
        <v>3280</v>
      </c>
      <c r="S84" s="901" t="s">
        <v>1604</v>
      </c>
      <c r="T84" s="904" t="s">
        <v>4444</v>
      </c>
      <c r="U84" s="903"/>
      <c r="V84" s="901"/>
      <c r="W84" s="2207" t="s">
        <v>1604</v>
      </c>
      <c r="X84" s="989" t="str">
        <f t="shared" si="18"/>
        <v>Text</v>
      </c>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28"/>
      <c r="BV84" s="328"/>
      <c r="BW84" s="328"/>
      <c r="BX84" s="328"/>
      <c r="BY84" s="328"/>
      <c r="BZ84" s="328"/>
      <c r="CA84" s="328"/>
      <c r="CB84" s="328"/>
      <c r="CC84" s="328"/>
      <c r="CD84" s="328"/>
      <c r="CE84" s="328"/>
      <c r="CF84" s="328"/>
      <c r="CG84" s="328"/>
      <c r="CH84" s="328"/>
      <c r="CI84" s="328"/>
      <c r="CJ84" s="328"/>
      <c r="CK84" s="328"/>
      <c r="CL84" s="328"/>
      <c r="CM84" s="328"/>
      <c r="CN84" s="328"/>
      <c r="CO84" s="328"/>
      <c r="CP84" s="328"/>
      <c r="CQ84" s="328"/>
      <c r="CR84" s="328"/>
      <c r="CS84" s="328"/>
      <c r="CT84" s="328"/>
      <c r="CU84" s="328"/>
      <c r="CV84" s="328"/>
      <c r="CW84" s="328"/>
      <c r="CX84" s="328"/>
      <c r="CY84" s="328"/>
      <c r="CZ84" s="328"/>
      <c r="DA84" s="328"/>
      <c r="DB84" s="328"/>
      <c r="DC84" s="328"/>
      <c r="DD84" s="328"/>
      <c r="DE84" s="328"/>
      <c r="DF84" s="328"/>
      <c r="DG84" s="328"/>
      <c r="DH84" s="328"/>
      <c r="DI84" s="328"/>
      <c r="DJ84" s="328"/>
      <c r="DK84" s="328"/>
      <c r="DL84" s="328"/>
      <c r="DM84" s="328"/>
      <c r="DN84" s="328"/>
      <c r="DO84" s="328"/>
      <c r="DP84" s="328"/>
      <c r="DQ84" s="328"/>
      <c r="DR84" s="328"/>
      <c r="DS84" s="328"/>
      <c r="DT84" s="328"/>
      <c r="DU84" s="328"/>
      <c r="DV84" s="328"/>
      <c r="DW84" s="328"/>
      <c r="DX84" s="328"/>
      <c r="DY84" s="328"/>
      <c r="DZ84" s="328"/>
      <c r="EA84" s="328"/>
      <c r="EB84" s="328"/>
    </row>
    <row r="85" spans="1:132" s="329" customFormat="1" ht="12.75" x14ac:dyDescent="0.2">
      <c r="A85" s="1022">
        <v>1</v>
      </c>
      <c r="B85" s="1017">
        <v>1.5</v>
      </c>
      <c r="C85" s="1017"/>
      <c r="D85" s="381"/>
      <c r="E85" s="1065" t="str">
        <f t="shared" si="17"/>
        <v>PNG Nationals covered by 'Torres Strait Treaty'</v>
      </c>
      <c r="F85" s="507" t="s">
        <v>3254</v>
      </c>
      <c r="G85" s="367" t="s">
        <v>3255</v>
      </c>
      <c r="H85" s="1847"/>
      <c r="I85" s="50">
        <v>443340</v>
      </c>
      <c r="J85" s="401"/>
      <c r="K85" s="405" t="s">
        <v>1604</v>
      </c>
      <c r="L85" s="402"/>
      <c r="M85" s="405" t="str">
        <f t="shared" si="16"/>
        <v>NIL</v>
      </c>
      <c r="N85" s="403"/>
      <c r="O85" s="375"/>
      <c r="P85" s="2018"/>
      <c r="Q85" s="2016"/>
      <c r="R85" s="2017" t="s">
        <v>3281</v>
      </c>
      <c r="S85" s="901" t="s">
        <v>1604</v>
      </c>
      <c r="T85" s="904" t="s">
        <v>4445</v>
      </c>
      <c r="U85" s="903"/>
      <c r="V85" s="901"/>
      <c r="W85" s="2207" t="s">
        <v>1604</v>
      </c>
      <c r="X85" s="989" t="str">
        <f t="shared" si="18"/>
        <v>Text</v>
      </c>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28"/>
      <c r="BV85" s="328"/>
      <c r="BW85" s="328"/>
      <c r="BX85" s="328"/>
      <c r="BY85" s="328"/>
      <c r="BZ85" s="328"/>
      <c r="CA85" s="328"/>
      <c r="CB85" s="328"/>
      <c r="CC85" s="328"/>
      <c r="CD85" s="328"/>
      <c r="CE85" s="328"/>
      <c r="CF85" s="328"/>
      <c r="CG85" s="328"/>
      <c r="CH85" s="328"/>
      <c r="CI85" s="328"/>
      <c r="CJ85" s="328"/>
      <c r="CK85" s="328"/>
      <c r="CL85" s="328"/>
      <c r="CM85" s="328"/>
      <c r="CN85" s="328"/>
      <c r="CO85" s="328"/>
      <c r="CP85" s="328"/>
      <c r="CQ85" s="328"/>
      <c r="CR85" s="328"/>
      <c r="CS85" s="328"/>
      <c r="CT85" s="328"/>
      <c r="CU85" s="328"/>
      <c r="CV85" s="328"/>
      <c r="CW85" s="328"/>
      <c r="CX85" s="328"/>
      <c r="CY85" s="328"/>
      <c r="CZ85" s="328"/>
      <c r="DA85" s="328"/>
      <c r="DB85" s="328"/>
      <c r="DC85" s="328"/>
      <c r="DD85" s="328"/>
      <c r="DE85" s="328"/>
      <c r="DF85" s="328"/>
      <c r="DG85" s="328"/>
      <c r="DH85" s="328"/>
      <c r="DI85" s="328"/>
      <c r="DJ85" s="328"/>
      <c r="DK85" s="328"/>
      <c r="DL85" s="328"/>
      <c r="DM85" s="328"/>
      <c r="DN85" s="328"/>
      <c r="DO85" s="328"/>
      <c r="DP85" s="328"/>
      <c r="DQ85" s="328"/>
      <c r="DR85" s="328"/>
      <c r="DS85" s="328"/>
      <c r="DT85" s="328"/>
      <c r="DU85" s="328"/>
      <c r="DV85" s="328"/>
      <c r="DW85" s="328"/>
      <c r="DX85" s="328"/>
      <c r="DY85" s="328"/>
      <c r="DZ85" s="328"/>
      <c r="EA85" s="328"/>
      <c r="EB85" s="328"/>
    </row>
    <row r="86" spans="1:132" s="329" customFormat="1" ht="12.75" x14ac:dyDescent="0.2">
      <c r="A86" s="1022">
        <v>1</v>
      </c>
      <c r="B86" s="1017">
        <v>1.5</v>
      </c>
      <c r="C86" s="1017"/>
      <c r="D86" s="381"/>
      <c r="E86" s="1065" t="str">
        <f t="shared" si="17"/>
        <v>PNG Nationals covered by 'Torres Strait Treaty'</v>
      </c>
      <c r="F86" s="507" t="s">
        <v>3256</v>
      </c>
      <c r="G86" s="367" t="s">
        <v>3257</v>
      </c>
      <c r="H86" s="1847"/>
      <c r="I86" s="50">
        <v>443340</v>
      </c>
      <c r="J86" s="401"/>
      <c r="K86" s="405" t="s">
        <v>1604</v>
      </c>
      <c r="L86" s="402"/>
      <c r="M86" s="405" t="str">
        <f t="shared" si="16"/>
        <v>NIL</v>
      </c>
      <c r="N86" s="403"/>
      <c r="O86" s="375"/>
      <c r="P86" s="2018"/>
      <c r="Q86" s="2016"/>
      <c r="R86" s="2017" t="s">
        <v>3282</v>
      </c>
      <c r="S86" s="901" t="s">
        <v>1604</v>
      </c>
      <c r="T86" s="904" t="s">
        <v>4446</v>
      </c>
      <c r="U86" s="903"/>
      <c r="V86" s="901"/>
      <c r="W86" s="2207" t="s">
        <v>1604</v>
      </c>
      <c r="X86" s="989" t="str">
        <f t="shared" si="18"/>
        <v>Text</v>
      </c>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28"/>
      <c r="CV86" s="328"/>
      <c r="CW86" s="328"/>
      <c r="CX86" s="328"/>
      <c r="CY86" s="328"/>
      <c r="CZ86" s="328"/>
      <c r="DA86" s="328"/>
      <c r="DB86" s="328"/>
      <c r="DC86" s="328"/>
      <c r="DD86" s="328"/>
      <c r="DE86" s="328"/>
      <c r="DF86" s="328"/>
      <c r="DG86" s="328"/>
      <c r="DH86" s="328"/>
      <c r="DI86" s="328"/>
      <c r="DJ86" s="328"/>
      <c r="DK86" s="328"/>
      <c r="DL86" s="328"/>
      <c r="DM86" s="328"/>
      <c r="DN86" s="328"/>
      <c r="DO86" s="328"/>
      <c r="DP86" s="328"/>
      <c r="DQ86" s="328"/>
      <c r="DR86" s="328"/>
      <c r="DS86" s="328"/>
      <c r="DT86" s="328"/>
      <c r="DU86" s="328"/>
      <c r="DV86" s="328"/>
      <c r="DW86" s="328"/>
      <c r="DX86" s="328"/>
      <c r="DY86" s="328"/>
      <c r="DZ86" s="328"/>
      <c r="EA86" s="328"/>
      <c r="EB86" s="328"/>
    </row>
    <row r="87" spans="1:132" s="329" customFormat="1" ht="12.75" x14ac:dyDescent="0.2">
      <c r="A87" s="1022">
        <v>1</v>
      </c>
      <c r="B87" s="1017">
        <v>1.5</v>
      </c>
      <c r="C87" s="1017"/>
      <c r="D87" s="381"/>
      <c r="E87" s="1065" t="str">
        <f t="shared" si="17"/>
        <v>PNG Nationals covered by 'Torres Strait Treaty'</v>
      </c>
      <c r="F87" s="507" t="s">
        <v>3258</v>
      </c>
      <c r="G87" s="367" t="s">
        <v>3259</v>
      </c>
      <c r="H87" s="1847"/>
      <c r="I87" s="50">
        <v>443340</v>
      </c>
      <c r="J87" s="401"/>
      <c r="K87" s="405" t="s">
        <v>1604</v>
      </c>
      <c r="L87" s="402"/>
      <c r="M87" s="405" t="str">
        <f t="shared" si="16"/>
        <v>NIL</v>
      </c>
      <c r="N87" s="403"/>
      <c r="O87" s="375"/>
      <c r="P87" s="2018"/>
      <c r="Q87" s="2016"/>
      <c r="R87" s="2017" t="s">
        <v>3283</v>
      </c>
      <c r="S87" s="901" t="s">
        <v>1604</v>
      </c>
      <c r="T87" s="904" t="s">
        <v>4447</v>
      </c>
      <c r="U87" s="903"/>
      <c r="V87" s="901"/>
      <c r="W87" s="2207" t="s">
        <v>1604</v>
      </c>
      <c r="X87" s="989" t="str">
        <f t="shared" si="18"/>
        <v>Text</v>
      </c>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c r="CA87" s="328"/>
      <c r="CB87" s="328"/>
      <c r="CC87" s="328"/>
      <c r="CD87" s="328"/>
      <c r="CE87" s="328"/>
      <c r="CF87" s="328"/>
      <c r="CG87" s="328"/>
      <c r="CH87" s="328"/>
      <c r="CI87" s="328"/>
      <c r="CJ87" s="328"/>
      <c r="CK87" s="328"/>
      <c r="CL87" s="328"/>
      <c r="CM87" s="328"/>
      <c r="CN87" s="328"/>
      <c r="CO87" s="328"/>
      <c r="CP87" s="328"/>
      <c r="CQ87" s="328"/>
      <c r="CR87" s="328"/>
      <c r="CS87" s="328"/>
      <c r="CT87" s="328"/>
      <c r="CU87" s="328"/>
      <c r="CV87" s="328"/>
      <c r="CW87" s="328"/>
      <c r="CX87" s="328"/>
      <c r="CY87" s="328"/>
      <c r="CZ87" s="328"/>
      <c r="DA87" s="328"/>
      <c r="DB87" s="328"/>
      <c r="DC87" s="328"/>
      <c r="DD87" s="328"/>
      <c r="DE87" s="328"/>
      <c r="DF87" s="328"/>
      <c r="DG87" s="328"/>
      <c r="DH87" s="328"/>
      <c r="DI87" s="328"/>
      <c r="DJ87" s="328"/>
      <c r="DK87" s="328"/>
      <c r="DL87" s="328"/>
      <c r="DM87" s="328"/>
      <c r="DN87" s="328"/>
      <c r="DO87" s="328"/>
      <c r="DP87" s="328"/>
      <c r="DQ87" s="328"/>
      <c r="DR87" s="328"/>
      <c r="DS87" s="328"/>
      <c r="DT87" s="328"/>
      <c r="DU87" s="328"/>
      <c r="DV87" s="328"/>
      <c r="DW87" s="328"/>
      <c r="DX87" s="328"/>
      <c r="DY87" s="328"/>
      <c r="DZ87" s="328"/>
      <c r="EA87" s="328"/>
      <c r="EB87" s="328"/>
    </row>
    <row r="88" spans="1:132" s="411" customFormat="1" ht="15.75" x14ac:dyDescent="0.2">
      <c r="A88" s="1022">
        <v>1</v>
      </c>
      <c r="B88" s="1017">
        <v>1.5</v>
      </c>
      <c r="C88" s="1017"/>
      <c r="D88" s="381"/>
      <c r="E88" s="372" t="s">
        <v>3269</v>
      </c>
      <c r="F88" s="507" t="s">
        <v>3240</v>
      </c>
      <c r="G88" s="367" t="s">
        <v>3241</v>
      </c>
      <c r="H88" s="1847"/>
      <c r="I88" s="50">
        <v>443340</v>
      </c>
      <c r="J88" s="401"/>
      <c r="K88" s="405" t="s">
        <v>1604</v>
      </c>
      <c r="L88" s="402"/>
      <c r="M88" s="405" t="str">
        <f t="shared" ref="M88:M95" si="19">K88</f>
        <v>NIL</v>
      </c>
      <c r="N88" s="403"/>
      <c r="O88" s="375"/>
      <c r="P88" s="2018"/>
      <c r="Q88" s="2016"/>
      <c r="R88" s="2017" t="s">
        <v>3284</v>
      </c>
      <c r="S88" s="901" t="s">
        <v>1604</v>
      </c>
      <c r="T88" s="904" t="s">
        <v>4448</v>
      </c>
      <c r="U88" s="903"/>
      <c r="V88" s="901"/>
      <c r="W88" s="2207" t="s">
        <v>1604</v>
      </c>
      <c r="X88" s="989" t="str">
        <f t="shared" si="18"/>
        <v>Text</v>
      </c>
      <c r="Y88" s="410"/>
      <c r="Z88" s="328"/>
      <c r="AA88" s="328"/>
      <c r="AB88" s="410"/>
      <c r="AC88" s="410"/>
      <c r="AD88" s="410"/>
      <c r="AE88" s="410"/>
      <c r="AF88" s="410"/>
      <c r="AG88" s="410"/>
      <c r="AH88" s="410"/>
      <c r="AI88" s="410"/>
      <c r="AJ88" s="410"/>
      <c r="AK88" s="410"/>
      <c r="AL88" s="410"/>
      <c r="AM88" s="410"/>
      <c r="AN88" s="410"/>
      <c r="AO88" s="410"/>
      <c r="AP88" s="410"/>
      <c r="AQ88" s="410"/>
      <c r="AR88" s="410"/>
      <c r="AS88" s="410"/>
      <c r="AT88" s="410"/>
      <c r="AU88" s="410"/>
      <c r="AV88" s="410"/>
      <c r="AW88" s="410"/>
      <c r="AX88" s="410"/>
      <c r="AY88" s="410"/>
      <c r="AZ88" s="410"/>
      <c r="BA88" s="410"/>
      <c r="BB88" s="410"/>
      <c r="BC88" s="410"/>
      <c r="BD88" s="410"/>
      <c r="BE88" s="410"/>
      <c r="BF88" s="410"/>
      <c r="BG88" s="410"/>
      <c r="BH88" s="410"/>
      <c r="BI88" s="410"/>
      <c r="BJ88" s="410"/>
      <c r="BK88" s="410"/>
      <c r="BL88" s="410"/>
      <c r="BM88" s="410"/>
      <c r="BN88" s="410"/>
      <c r="BO88" s="410"/>
      <c r="BP88" s="410"/>
      <c r="BQ88" s="410"/>
      <c r="BR88" s="410"/>
      <c r="BS88" s="410"/>
      <c r="BT88" s="410"/>
      <c r="BU88" s="410"/>
      <c r="BV88" s="410"/>
      <c r="BW88" s="410"/>
      <c r="BX88" s="410"/>
      <c r="BY88" s="410"/>
      <c r="BZ88" s="410"/>
      <c r="CA88" s="410"/>
      <c r="CB88" s="410"/>
      <c r="CC88" s="410"/>
      <c r="CD88" s="410"/>
      <c r="CE88" s="410"/>
      <c r="CF88" s="410"/>
      <c r="CG88" s="410"/>
      <c r="CH88" s="410"/>
      <c r="CI88" s="410"/>
      <c r="CJ88" s="410"/>
      <c r="CK88" s="410"/>
      <c r="CL88" s="410"/>
      <c r="CM88" s="410"/>
      <c r="CN88" s="410"/>
      <c r="CO88" s="410"/>
      <c r="CP88" s="410"/>
      <c r="CQ88" s="410"/>
      <c r="CR88" s="410"/>
      <c r="CS88" s="410"/>
      <c r="CT88" s="410"/>
      <c r="CU88" s="410"/>
      <c r="CV88" s="410"/>
      <c r="CW88" s="410"/>
      <c r="CX88" s="410"/>
      <c r="CY88" s="410"/>
      <c r="CZ88" s="410"/>
      <c r="DA88" s="410"/>
      <c r="DB88" s="410"/>
      <c r="DC88" s="410"/>
      <c r="DD88" s="410"/>
      <c r="DE88" s="410"/>
      <c r="DF88" s="410"/>
      <c r="DG88" s="410"/>
      <c r="DH88" s="410"/>
      <c r="DI88" s="410"/>
      <c r="DJ88" s="410"/>
      <c r="DK88" s="410"/>
      <c r="DL88" s="410"/>
      <c r="DM88" s="410"/>
      <c r="DN88" s="410"/>
      <c r="DO88" s="410"/>
      <c r="DP88" s="410"/>
      <c r="DQ88" s="410"/>
      <c r="DR88" s="410"/>
      <c r="DS88" s="410"/>
      <c r="DT88" s="410"/>
      <c r="DU88" s="410"/>
      <c r="DV88" s="410"/>
      <c r="DW88" s="410"/>
      <c r="DX88" s="410"/>
      <c r="DY88" s="410"/>
      <c r="DZ88" s="410"/>
      <c r="EA88" s="410"/>
      <c r="EB88" s="410"/>
    </row>
    <row r="89" spans="1:132" s="411" customFormat="1" ht="12.75" x14ac:dyDescent="0.2">
      <c r="A89" s="1022">
        <v>1</v>
      </c>
      <c r="B89" s="1017">
        <v>1.5</v>
      </c>
      <c r="C89" s="1017"/>
      <c r="D89" s="381"/>
      <c r="E89" s="1065" t="str">
        <f t="shared" ref="E89:E95" si="20">E88</f>
        <v>Torres Strait Treaty Newborns</v>
      </c>
      <c r="F89" s="507" t="s">
        <v>3244</v>
      </c>
      <c r="G89" s="367" t="s">
        <v>3245</v>
      </c>
      <c r="H89" s="1847"/>
      <c r="I89" s="50">
        <v>443340</v>
      </c>
      <c r="J89" s="401"/>
      <c r="K89" s="405" t="s">
        <v>1604</v>
      </c>
      <c r="L89" s="402"/>
      <c r="M89" s="405" t="str">
        <f t="shared" si="19"/>
        <v>NIL</v>
      </c>
      <c r="N89" s="403"/>
      <c r="O89" s="375"/>
      <c r="P89" s="2018"/>
      <c r="Q89" s="2016"/>
      <c r="R89" s="2017" t="s">
        <v>3285</v>
      </c>
      <c r="S89" s="901" t="s">
        <v>1604</v>
      </c>
      <c r="T89" s="904" t="s">
        <v>4449</v>
      </c>
      <c r="U89" s="903"/>
      <c r="V89" s="901"/>
      <c r="W89" s="2207" t="s">
        <v>1604</v>
      </c>
      <c r="X89" s="989" t="str">
        <f t="shared" si="18"/>
        <v>Text</v>
      </c>
      <c r="Y89" s="410"/>
      <c r="Z89" s="328"/>
      <c r="AA89" s="328"/>
      <c r="AB89" s="410"/>
      <c r="AC89" s="410"/>
      <c r="AD89" s="410"/>
      <c r="AE89" s="410"/>
      <c r="AF89" s="410"/>
      <c r="AG89" s="410"/>
      <c r="AH89" s="410"/>
      <c r="AI89" s="410"/>
      <c r="AJ89" s="410"/>
      <c r="AK89" s="410"/>
      <c r="AL89" s="410"/>
      <c r="AM89" s="410"/>
      <c r="AN89" s="410"/>
      <c r="AO89" s="410"/>
      <c r="AP89" s="410"/>
      <c r="AQ89" s="410"/>
      <c r="AR89" s="410"/>
      <c r="AS89" s="410"/>
      <c r="AT89" s="410"/>
      <c r="AU89" s="410"/>
      <c r="AV89" s="410"/>
      <c r="AW89" s="410"/>
      <c r="AX89" s="410"/>
      <c r="AY89" s="410"/>
      <c r="AZ89" s="410"/>
      <c r="BA89" s="410"/>
      <c r="BB89" s="410"/>
      <c r="BC89" s="410"/>
      <c r="BD89" s="410"/>
      <c r="BE89" s="410"/>
      <c r="BF89" s="410"/>
      <c r="BG89" s="410"/>
      <c r="BH89" s="410"/>
      <c r="BI89" s="410"/>
      <c r="BJ89" s="410"/>
      <c r="BK89" s="410"/>
      <c r="BL89" s="410"/>
      <c r="BM89" s="410"/>
      <c r="BN89" s="410"/>
      <c r="BO89" s="410"/>
      <c r="BP89" s="410"/>
      <c r="BQ89" s="410"/>
      <c r="BR89" s="410"/>
      <c r="BS89" s="410"/>
      <c r="BT89" s="410"/>
      <c r="BU89" s="410"/>
      <c r="BV89" s="410"/>
      <c r="BW89" s="410"/>
      <c r="BX89" s="410"/>
      <c r="BY89" s="410"/>
      <c r="BZ89" s="410"/>
      <c r="CA89" s="410"/>
      <c r="CB89" s="410"/>
      <c r="CC89" s="410"/>
      <c r="CD89" s="410"/>
      <c r="CE89" s="410"/>
      <c r="CF89" s="410"/>
      <c r="CG89" s="410"/>
      <c r="CH89" s="410"/>
      <c r="CI89" s="410"/>
      <c r="CJ89" s="410"/>
      <c r="CK89" s="410"/>
      <c r="CL89" s="410"/>
      <c r="CM89" s="410"/>
      <c r="CN89" s="410"/>
      <c r="CO89" s="410"/>
      <c r="CP89" s="410"/>
      <c r="CQ89" s="410"/>
      <c r="CR89" s="410"/>
      <c r="CS89" s="410"/>
      <c r="CT89" s="410"/>
      <c r="CU89" s="410"/>
      <c r="CV89" s="410"/>
      <c r="CW89" s="410"/>
      <c r="CX89" s="410"/>
      <c r="CY89" s="410"/>
      <c r="CZ89" s="410"/>
      <c r="DA89" s="410"/>
      <c r="DB89" s="410"/>
      <c r="DC89" s="410"/>
      <c r="DD89" s="410"/>
      <c r="DE89" s="410"/>
      <c r="DF89" s="410"/>
      <c r="DG89" s="410"/>
      <c r="DH89" s="410"/>
      <c r="DI89" s="410"/>
      <c r="DJ89" s="410"/>
      <c r="DK89" s="410"/>
      <c r="DL89" s="410"/>
      <c r="DM89" s="410"/>
      <c r="DN89" s="410"/>
      <c r="DO89" s="410"/>
      <c r="DP89" s="410"/>
      <c r="DQ89" s="410"/>
      <c r="DR89" s="410"/>
      <c r="DS89" s="410"/>
      <c r="DT89" s="410"/>
      <c r="DU89" s="410"/>
      <c r="DV89" s="410"/>
      <c r="DW89" s="410"/>
      <c r="DX89" s="410"/>
      <c r="DY89" s="410"/>
      <c r="DZ89" s="410"/>
      <c r="EA89" s="410"/>
      <c r="EB89" s="410"/>
    </row>
    <row r="90" spans="1:132" s="329" customFormat="1" ht="12.75" x14ac:dyDescent="0.2">
      <c r="A90" s="1022">
        <v>1</v>
      </c>
      <c r="B90" s="1017">
        <v>1.5</v>
      </c>
      <c r="C90" s="1017"/>
      <c r="D90" s="381"/>
      <c r="E90" s="1065" t="str">
        <f t="shared" si="20"/>
        <v>Torres Strait Treaty Newborns</v>
      </c>
      <c r="F90" s="507" t="s">
        <v>3242</v>
      </c>
      <c r="G90" s="367" t="s">
        <v>3243</v>
      </c>
      <c r="H90" s="1847"/>
      <c r="I90" s="50">
        <v>443340</v>
      </c>
      <c r="J90" s="401"/>
      <c r="K90" s="405" t="s">
        <v>1604</v>
      </c>
      <c r="L90" s="402"/>
      <c r="M90" s="405" t="str">
        <f t="shared" si="19"/>
        <v>NIL</v>
      </c>
      <c r="N90" s="403"/>
      <c r="O90" s="375"/>
      <c r="P90" s="2018"/>
      <c r="Q90" s="2016"/>
      <c r="R90" s="2017" t="s">
        <v>3286</v>
      </c>
      <c r="S90" s="901" t="s">
        <v>1604</v>
      </c>
      <c r="T90" s="904" t="s">
        <v>4450</v>
      </c>
      <c r="U90" s="903"/>
      <c r="V90" s="901"/>
      <c r="W90" s="2207" t="s">
        <v>1604</v>
      </c>
      <c r="X90" s="989" t="str">
        <f t="shared" si="18"/>
        <v>Text</v>
      </c>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28"/>
      <c r="BV90" s="328"/>
      <c r="BW90" s="328"/>
      <c r="BX90" s="328"/>
      <c r="BY90" s="328"/>
      <c r="BZ90" s="328"/>
      <c r="CA90" s="328"/>
      <c r="CB90" s="328"/>
      <c r="CC90" s="328"/>
      <c r="CD90" s="328"/>
      <c r="CE90" s="328"/>
      <c r="CF90" s="328"/>
      <c r="CG90" s="328"/>
      <c r="CH90" s="328"/>
      <c r="CI90" s="328"/>
      <c r="CJ90" s="328"/>
      <c r="CK90" s="328"/>
      <c r="CL90" s="328"/>
      <c r="CM90" s="328"/>
      <c r="CN90" s="328"/>
      <c r="CO90" s="328"/>
      <c r="CP90" s="328"/>
      <c r="CQ90" s="328"/>
      <c r="CR90" s="328"/>
      <c r="CS90" s="328"/>
      <c r="CT90" s="328"/>
      <c r="CU90" s="328"/>
      <c r="CV90" s="328"/>
      <c r="CW90" s="328"/>
      <c r="CX90" s="328"/>
      <c r="CY90" s="328"/>
      <c r="CZ90" s="328"/>
      <c r="DA90" s="328"/>
      <c r="DB90" s="328"/>
      <c r="DC90" s="328"/>
      <c r="DD90" s="328"/>
      <c r="DE90" s="328"/>
      <c r="DF90" s="328"/>
      <c r="DG90" s="328"/>
      <c r="DH90" s="328"/>
      <c r="DI90" s="328"/>
      <c r="DJ90" s="328"/>
      <c r="DK90" s="328"/>
      <c r="DL90" s="328"/>
      <c r="DM90" s="328"/>
      <c r="DN90" s="328"/>
      <c r="DO90" s="328"/>
      <c r="DP90" s="328"/>
      <c r="DQ90" s="328"/>
      <c r="DR90" s="328"/>
      <c r="DS90" s="328"/>
      <c r="DT90" s="328"/>
      <c r="DU90" s="328"/>
      <c r="DV90" s="328"/>
      <c r="DW90" s="328"/>
      <c r="DX90" s="328"/>
      <c r="DY90" s="328"/>
      <c r="DZ90" s="328"/>
      <c r="EA90" s="328"/>
      <c r="EB90" s="328"/>
    </row>
    <row r="91" spans="1:132" s="329" customFormat="1" ht="12.75" x14ac:dyDescent="0.2">
      <c r="A91" s="1022">
        <v>1</v>
      </c>
      <c r="B91" s="1017">
        <v>1.5</v>
      </c>
      <c r="C91" s="1017"/>
      <c r="D91" s="381"/>
      <c r="E91" s="1065" t="str">
        <f t="shared" si="20"/>
        <v>Torres Strait Treaty Newborns</v>
      </c>
      <c r="F91" s="507" t="s">
        <v>3246</v>
      </c>
      <c r="G91" s="367" t="s">
        <v>3247</v>
      </c>
      <c r="H91" s="1847"/>
      <c r="I91" s="50">
        <v>443340</v>
      </c>
      <c r="J91" s="401"/>
      <c r="K91" s="405" t="s">
        <v>1604</v>
      </c>
      <c r="L91" s="402"/>
      <c r="M91" s="405" t="str">
        <f t="shared" si="19"/>
        <v>NIL</v>
      </c>
      <c r="N91" s="403"/>
      <c r="O91" s="375"/>
      <c r="P91" s="2018"/>
      <c r="Q91" s="2016"/>
      <c r="R91" s="2017" t="s">
        <v>3287</v>
      </c>
      <c r="S91" s="901" t="s">
        <v>1604</v>
      </c>
      <c r="T91" s="904" t="s">
        <v>4451</v>
      </c>
      <c r="U91" s="903"/>
      <c r="V91" s="901"/>
      <c r="W91" s="2207" t="s">
        <v>1604</v>
      </c>
      <c r="X91" s="989" t="str">
        <f t="shared" si="18"/>
        <v>Text</v>
      </c>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28"/>
      <c r="BV91" s="328"/>
      <c r="BW91" s="328"/>
      <c r="BX91" s="328"/>
      <c r="BY91" s="328"/>
      <c r="BZ91" s="328"/>
      <c r="CA91" s="328"/>
      <c r="CB91" s="328"/>
      <c r="CC91" s="328"/>
      <c r="CD91" s="328"/>
      <c r="CE91" s="328"/>
      <c r="CF91" s="328"/>
      <c r="CG91" s="328"/>
      <c r="CH91" s="328"/>
      <c r="CI91" s="328"/>
      <c r="CJ91" s="328"/>
      <c r="CK91" s="328"/>
      <c r="CL91" s="328"/>
      <c r="CM91" s="328"/>
      <c r="CN91" s="328"/>
      <c r="CO91" s="328"/>
      <c r="CP91" s="328"/>
      <c r="CQ91" s="328"/>
      <c r="CR91" s="328"/>
      <c r="CS91" s="328"/>
      <c r="CT91" s="328"/>
      <c r="CU91" s="328"/>
      <c r="CV91" s="328"/>
      <c r="CW91" s="328"/>
      <c r="CX91" s="328"/>
      <c r="CY91" s="328"/>
      <c r="CZ91" s="328"/>
      <c r="DA91" s="328"/>
      <c r="DB91" s="328"/>
      <c r="DC91" s="328"/>
      <c r="DD91" s="328"/>
      <c r="DE91" s="328"/>
      <c r="DF91" s="328"/>
      <c r="DG91" s="328"/>
      <c r="DH91" s="328"/>
      <c r="DI91" s="328"/>
      <c r="DJ91" s="328"/>
      <c r="DK91" s="328"/>
      <c r="DL91" s="328"/>
      <c r="DM91" s="328"/>
      <c r="DN91" s="328"/>
      <c r="DO91" s="328"/>
      <c r="DP91" s="328"/>
      <c r="DQ91" s="328"/>
      <c r="DR91" s="328"/>
      <c r="DS91" s="328"/>
      <c r="DT91" s="328"/>
      <c r="DU91" s="328"/>
      <c r="DV91" s="328"/>
      <c r="DW91" s="328"/>
      <c r="DX91" s="328"/>
      <c r="DY91" s="328"/>
      <c r="DZ91" s="328"/>
      <c r="EA91" s="328"/>
      <c r="EB91" s="328"/>
    </row>
    <row r="92" spans="1:132" s="329" customFormat="1" ht="12.75" x14ac:dyDescent="0.2">
      <c r="A92" s="1022">
        <v>1</v>
      </c>
      <c r="B92" s="1017">
        <v>1.5</v>
      </c>
      <c r="C92" s="1017"/>
      <c r="D92" s="381"/>
      <c r="E92" s="1065" t="str">
        <f t="shared" si="20"/>
        <v>Torres Strait Treaty Newborns</v>
      </c>
      <c r="F92" s="507" t="s">
        <v>3260</v>
      </c>
      <c r="G92" s="367" t="s">
        <v>3261</v>
      </c>
      <c r="H92" s="1847"/>
      <c r="I92" s="50">
        <v>443340</v>
      </c>
      <c r="J92" s="401"/>
      <c r="K92" s="405" t="s">
        <v>1604</v>
      </c>
      <c r="L92" s="402"/>
      <c r="M92" s="405" t="str">
        <f t="shared" si="19"/>
        <v>NIL</v>
      </c>
      <c r="N92" s="403"/>
      <c r="O92" s="375"/>
      <c r="P92" s="2018"/>
      <c r="Q92" s="2016"/>
      <c r="R92" s="2017" t="s">
        <v>3288</v>
      </c>
      <c r="S92" s="901" t="s">
        <v>1604</v>
      </c>
      <c r="T92" s="904" t="s">
        <v>4452</v>
      </c>
      <c r="U92" s="903"/>
      <c r="V92" s="901"/>
      <c r="W92" s="2207" t="s">
        <v>1604</v>
      </c>
      <c r="X92" s="989" t="str">
        <f t="shared" si="18"/>
        <v>Text</v>
      </c>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U92" s="328"/>
      <c r="BV92" s="328"/>
      <c r="BW92" s="328"/>
      <c r="BX92" s="328"/>
      <c r="BY92" s="328"/>
      <c r="BZ92" s="328"/>
      <c r="CA92" s="328"/>
      <c r="CB92" s="328"/>
      <c r="CC92" s="328"/>
      <c r="CD92" s="328"/>
      <c r="CE92" s="328"/>
      <c r="CF92" s="328"/>
      <c r="CG92" s="328"/>
      <c r="CH92" s="328"/>
      <c r="CI92" s="328"/>
      <c r="CJ92" s="328"/>
      <c r="CK92" s="328"/>
      <c r="CL92" s="328"/>
      <c r="CM92" s="328"/>
      <c r="CN92" s="328"/>
      <c r="CO92" s="328"/>
      <c r="CP92" s="328"/>
      <c r="CQ92" s="328"/>
      <c r="CR92" s="328"/>
      <c r="CS92" s="328"/>
      <c r="CT92" s="328"/>
      <c r="CU92" s="328"/>
      <c r="CV92" s="328"/>
      <c r="CW92" s="328"/>
      <c r="CX92" s="328"/>
      <c r="CY92" s="328"/>
      <c r="CZ92" s="328"/>
      <c r="DA92" s="328"/>
      <c r="DB92" s="328"/>
      <c r="DC92" s="328"/>
      <c r="DD92" s="328"/>
      <c r="DE92" s="328"/>
      <c r="DF92" s="328"/>
      <c r="DG92" s="328"/>
      <c r="DH92" s="328"/>
      <c r="DI92" s="328"/>
      <c r="DJ92" s="328"/>
      <c r="DK92" s="328"/>
      <c r="DL92" s="328"/>
      <c r="DM92" s="328"/>
      <c r="DN92" s="328"/>
      <c r="DO92" s="328"/>
      <c r="DP92" s="328"/>
      <c r="DQ92" s="328"/>
      <c r="DR92" s="328"/>
      <c r="DS92" s="328"/>
      <c r="DT92" s="328"/>
      <c r="DU92" s="328"/>
      <c r="DV92" s="328"/>
      <c r="DW92" s="328"/>
      <c r="DX92" s="328"/>
      <c r="DY92" s="328"/>
      <c r="DZ92" s="328"/>
      <c r="EA92" s="328"/>
      <c r="EB92" s="328"/>
    </row>
    <row r="93" spans="1:132" s="329" customFormat="1" ht="12.75" x14ac:dyDescent="0.2">
      <c r="A93" s="1022">
        <v>1</v>
      </c>
      <c r="B93" s="1017">
        <v>1.5</v>
      </c>
      <c r="C93" s="1017"/>
      <c r="D93" s="381"/>
      <c r="E93" s="1065" t="str">
        <f t="shared" si="20"/>
        <v>Torres Strait Treaty Newborns</v>
      </c>
      <c r="F93" s="507" t="s">
        <v>3262</v>
      </c>
      <c r="G93" s="367" t="s">
        <v>3263</v>
      </c>
      <c r="H93" s="1847"/>
      <c r="I93" s="50">
        <v>443340</v>
      </c>
      <c r="J93" s="401"/>
      <c r="K93" s="405" t="s">
        <v>1604</v>
      </c>
      <c r="L93" s="402"/>
      <c r="M93" s="405" t="str">
        <f t="shared" si="19"/>
        <v>NIL</v>
      </c>
      <c r="N93" s="403"/>
      <c r="O93" s="375"/>
      <c r="P93" s="2018"/>
      <c r="Q93" s="2016"/>
      <c r="R93" s="2017" t="s">
        <v>3289</v>
      </c>
      <c r="S93" s="901" t="s">
        <v>1604</v>
      </c>
      <c r="T93" s="904" t="s">
        <v>4453</v>
      </c>
      <c r="U93" s="903"/>
      <c r="V93" s="901"/>
      <c r="W93" s="2207" t="s">
        <v>1604</v>
      </c>
      <c r="X93" s="989" t="str">
        <f t="shared" si="18"/>
        <v>Text</v>
      </c>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row>
    <row r="94" spans="1:132" s="329" customFormat="1" ht="12.75" x14ac:dyDescent="0.2">
      <c r="A94" s="1022">
        <v>1</v>
      </c>
      <c r="B94" s="1017">
        <v>1.5</v>
      </c>
      <c r="C94" s="1017"/>
      <c r="D94" s="381"/>
      <c r="E94" s="1065" t="str">
        <f t="shared" si="20"/>
        <v>Torres Strait Treaty Newborns</v>
      </c>
      <c r="F94" s="507" t="s">
        <v>3264</v>
      </c>
      <c r="G94" s="367" t="s">
        <v>3266</v>
      </c>
      <c r="H94" s="1847"/>
      <c r="I94" s="50">
        <v>443340</v>
      </c>
      <c r="J94" s="401"/>
      <c r="K94" s="405" t="s">
        <v>1604</v>
      </c>
      <c r="L94" s="402"/>
      <c r="M94" s="405" t="str">
        <f t="shared" si="19"/>
        <v>NIL</v>
      </c>
      <c r="N94" s="403"/>
      <c r="O94" s="375"/>
      <c r="P94" s="2018"/>
      <c r="Q94" s="2016"/>
      <c r="R94" s="2017" t="s">
        <v>3290</v>
      </c>
      <c r="S94" s="901" t="s">
        <v>1604</v>
      </c>
      <c r="T94" s="904" t="s">
        <v>4454</v>
      </c>
      <c r="U94" s="903"/>
      <c r="V94" s="901"/>
      <c r="W94" s="2207" t="s">
        <v>1604</v>
      </c>
      <c r="X94" s="989" t="str">
        <f t="shared" si="18"/>
        <v>Text</v>
      </c>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328"/>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28"/>
      <c r="BV94" s="328"/>
      <c r="BW94" s="328"/>
      <c r="BX94" s="328"/>
      <c r="BY94" s="328"/>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row>
    <row r="95" spans="1:132" s="329" customFormat="1" ht="12.75" x14ac:dyDescent="0.2">
      <c r="A95" s="1022">
        <v>1</v>
      </c>
      <c r="B95" s="1017">
        <v>1.5</v>
      </c>
      <c r="C95" s="1017"/>
      <c r="D95" s="381"/>
      <c r="E95" s="1065" t="str">
        <f t="shared" si="20"/>
        <v>Torres Strait Treaty Newborns</v>
      </c>
      <c r="F95" s="507" t="s">
        <v>3265</v>
      </c>
      <c r="G95" s="367" t="s">
        <v>3267</v>
      </c>
      <c r="H95" s="1847"/>
      <c r="I95" s="50">
        <v>443340</v>
      </c>
      <c r="J95" s="401"/>
      <c r="K95" s="405" t="s">
        <v>1604</v>
      </c>
      <c r="L95" s="402"/>
      <c r="M95" s="405" t="str">
        <f t="shared" si="19"/>
        <v>NIL</v>
      </c>
      <c r="N95" s="403"/>
      <c r="O95" s="375"/>
      <c r="P95" s="2018"/>
      <c r="Q95" s="2016"/>
      <c r="R95" s="2017" t="s">
        <v>3291</v>
      </c>
      <c r="S95" s="901" t="s">
        <v>1604</v>
      </c>
      <c r="T95" s="904" t="s">
        <v>4455</v>
      </c>
      <c r="U95" s="903"/>
      <c r="V95" s="901"/>
      <c r="W95" s="2207" t="s">
        <v>1604</v>
      </c>
      <c r="X95" s="989" t="str">
        <f t="shared" si="18"/>
        <v>Text</v>
      </c>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28"/>
      <c r="BV95" s="328"/>
      <c r="BW95" s="328"/>
      <c r="BX95" s="328"/>
      <c r="BY95" s="328"/>
      <c r="BZ95" s="328"/>
      <c r="CA95" s="328"/>
      <c r="CB95" s="328"/>
      <c r="CC95" s="328"/>
      <c r="CD95" s="328"/>
      <c r="CE95" s="328"/>
      <c r="CF95" s="328"/>
      <c r="CG95" s="328"/>
      <c r="CH95" s="328"/>
      <c r="CI95" s="328"/>
      <c r="CJ95" s="328"/>
      <c r="CK95" s="328"/>
      <c r="CL95" s="328"/>
      <c r="CM95" s="328"/>
      <c r="CN95" s="328"/>
      <c r="CO95" s="328"/>
      <c r="CP95" s="328"/>
      <c r="CQ95" s="328"/>
      <c r="CR95" s="328"/>
      <c r="CS95" s="328"/>
      <c r="CT95" s="328"/>
      <c r="CU95" s="328"/>
      <c r="CV95" s="328"/>
      <c r="CW95" s="328"/>
      <c r="CX95" s="328"/>
      <c r="CY95" s="328"/>
      <c r="CZ95" s="328"/>
      <c r="DA95" s="328"/>
      <c r="DB95" s="328"/>
      <c r="DC95" s="328"/>
      <c r="DD95" s="328"/>
      <c r="DE95" s="328"/>
      <c r="DF95" s="328"/>
      <c r="DG95" s="328"/>
      <c r="DH95" s="328"/>
      <c r="DI95" s="328"/>
      <c r="DJ95" s="328"/>
      <c r="DK95" s="328"/>
      <c r="DL95" s="328"/>
      <c r="DM95" s="328"/>
      <c r="DN95" s="328"/>
      <c r="DO95" s="328"/>
      <c r="DP95" s="328"/>
      <c r="DQ95" s="328"/>
      <c r="DR95" s="328"/>
      <c r="DS95" s="328"/>
      <c r="DT95" s="328"/>
      <c r="DU95" s="328"/>
      <c r="DV95" s="328"/>
      <c r="DW95" s="328"/>
      <c r="DX95" s="328"/>
      <c r="DY95" s="328"/>
      <c r="DZ95" s="328"/>
      <c r="EA95" s="328"/>
      <c r="EB95" s="328"/>
    </row>
    <row r="96" spans="1:132" s="329" customFormat="1" ht="31.5" x14ac:dyDescent="0.2">
      <c r="A96" s="1022">
        <v>1</v>
      </c>
      <c r="B96" s="1017">
        <v>1.5</v>
      </c>
      <c r="C96" s="1017"/>
      <c r="D96" s="381"/>
      <c r="E96" s="7" t="s">
        <v>3268</v>
      </c>
      <c r="F96" s="507" t="s">
        <v>3232</v>
      </c>
      <c r="G96" s="37" t="s">
        <v>3233</v>
      </c>
      <c r="H96" s="1847"/>
      <c r="I96" s="50">
        <v>443340</v>
      </c>
      <c r="J96" s="401"/>
      <c r="K96" s="405" t="s">
        <v>1604</v>
      </c>
      <c r="L96" s="402"/>
      <c r="M96" s="405" t="str">
        <f>K96</f>
        <v>NIL</v>
      </c>
      <c r="N96" s="403"/>
      <c r="O96" s="375"/>
      <c r="P96" s="2018"/>
      <c r="Q96" s="2016"/>
      <c r="R96" s="2017" t="s">
        <v>3292</v>
      </c>
      <c r="S96" s="901" t="s">
        <v>1604</v>
      </c>
      <c r="T96" s="904" t="s">
        <v>4456</v>
      </c>
      <c r="U96" s="903"/>
      <c r="V96" s="901"/>
      <c r="W96" s="2207" t="s">
        <v>1604</v>
      </c>
      <c r="X96" s="989" t="str">
        <f t="shared" si="18"/>
        <v>Text</v>
      </c>
      <c r="Y96" s="328"/>
      <c r="Z96" s="328"/>
      <c r="AA96" s="328"/>
      <c r="AB96" s="32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U96" s="328"/>
      <c r="BV96" s="328"/>
      <c r="BW96" s="328"/>
      <c r="BX96" s="328"/>
      <c r="BY96" s="328"/>
      <c r="BZ96" s="328"/>
      <c r="CA96" s="328"/>
      <c r="CB96" s="328"/>
      <c r="CC96" s="328"/>
      <c r="CD96" s="328"/>
      <c r="CE96" s="328"/>
      <c r="CF96" s="328"/>
      <c r="CG96" s="328"/>
      <c r="CH96" s="328"/>
      <c r="CI96" s="328"/>
      <c r="CJ96" s="328"/>
      <c r="CK96" s="328"/>
      <c r="CL96" s="328"/>
      <c r="CM96" s="328"/>
      <c r="CN96" s="328"/>
      <c r="CO96" s="328"/>
      <c r="CP96" s="328"/>
      <c r="CQ96" s="328"/>
      <c r="CR96" s="328"/>
      <c r="CS96" s="328"/>
      <c r="CT96" s="328"/>
      <c r="CU96" s="328"/>
      <c r="CV96" s="328"/>
      <c r="CW96" s="328"/>
      <c r="CX96" s="328"/>
      <c r="CY96" s="328"/>
      <c r="CZ96" s="328"/>
      <c r="DA96" s="328"/>
      <c r="DB96" s="328"/>
      <c r="DC96" s="328"/>
      <c r="DD96" s="328"/>
      <c r="DE96" s="328"/>
      <c r="DF96" s="328"/>
      <c r="DG96" s="328"/>
      <c r="DH96" s="328"/>
      <c r="DI96" s="328"/>
      <c r="DJ96" s="328"/>
      <c r="DK96" s="328"/>
      <c r="DL96" s="328"/>
      <c r="DM96" s="328"/>
      <c r="DN96" s="328"/>
      <c r="DO96" s="328"/>
      <c r="DP96" s="328"/>
      <c r="DQ96" s="328"/>
      <c r="DR96" s="328"/>
      <c r="DS96" s="328"/>
      <c r="DT96" s="328"/>
      <c r="DU96" s="328"/>
      <c r="DV96" s="328"/>
      <c r="DW96" s="328"/>
      <c r="DX96" s="328"/>
      <c r="DY96" s="328"/>
      <c r="DZ96" s="328"/>
      <c r="EA96" s="328"/>
      <c r="EB96" s="328"/>
    </row>
    <row r="97" spans="1:132" s="329" customFormat="1" ht="12.75" x14ac:dyDescent="0.2">
      <c r="A97" s="1022">
        <v>1</v>
      </c>
      <c r="B97" s="1017">
        <v>1.5</v>
      </c>
      <c r="C97" s="1017"/>
      <c r="D97" s="381"/>
      <c r="E97" s="1065" t="str">
        <f>E96</f>
        <v>Torres Strait Treaty Public Long Stay  Nursing Home Type Patients</v>
      </c>
      <c r="F97" s="507" t="s">
        <v>3235</v>
      </c>
      <c r="G97" s="367" t="s">
        <v>3234</v>
      </c>
      <c r="H97" s="1847"/>
      <c r="I97" s="50">
        <v>443340</v>
      </c>
      <c r="J97" s="401"/>
      <c r="K97" s="405" t="s">
        <v>1604</v>
      </c>
      <c r="L97" s="402"/>
      <c r="M97" s="405" t="str">
        <f>K97</f>
        <v>NIL</v>
      </c>
      <c r="N97" s="403"/>
      <c r="O97" s="375"/>
      <c r="P97" s="2018"/>
      <c r="Q97" s="2016"/>
      <c r="R97" s="2017" t="s">
        <v>3293</v>
      </c>
      <c r="S97" s="901" t="s">
        <v>1604</v>
      </c>
      <c r="T97" s="904" t="s">
        <v>4457</v>
      </c>
      <c r="U97" s="903"/>
      <c r="V97" s="901"/>
      <c r="W97" s="2207" t="s">
        <v>1604</v>
      </c>
      <c r="X97" s="989" t="str">
        <f t="shared" si="18"/>
        <v>Text</v>
      </c>
      <c r="Y97" s="328"/>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28"/>
      <c r="BV97" s="328"/>
      <c r="BW97" s="328"/>
      <c r="BX97" s="328"/>
      <c r="BY97" s="328"/>
      <c r="BZ97" s="328"/>
      <c r="CA97" s="328"/>
      <c r="CB97" s="328"/>
      <c r="CC97" s="328"/>
      <c r="CD97" s="328"/>
      <c r="CE97" s="328"/>
      <c r="CF97" s="328"/>
      <c r="CG97" s="328"/>
      <c r="CH97" s="328"/>
      <c r="CI97" s="328"/>
      <c r="CJ97" s="328"/>
      <c r="CK97" s="328"/>
      <c r="CL97" s="328"/>
      <c r="CM97" s="328"/>
      <c r="CN97" s="328"/>
      <c r="CO97" s="328"/>
      <c r="CP97" s="328"/>
      <c r="CQ97" s="328"/>
      <c r="CR97" s="328"/>
      <c r="CS97" s="328"/>
      <c r="CT97" s="328"/>
      <c r="CU97" s="328"/>
      <c r="CV97" s="328"/>
      <c r="CW97" s="328"/>
      <c r="CX97" s="328"/>
      <c r="CY97" s="328"/>
      <c r="CZ97" s="328"/>
      <c r="DA97" s="328"/>
      <c r="DB97" s="328"/>
      <c r="DC97" s="328"/>
      <c r="DD97" s="328"/>
      <c r="DE97" s="328"/>
      <c r="DF97" s="328"/>
      <c r="DG97" s="328"/>
      <c r="DH97" s="328"/>
      <c r="DI97" s="328"/>
      <c r="DJ97" s="328"/>
      <c r="DK97" s="328"/>
      <c r="DL97" s="328"/>
      <c r="DM97" s="328"/>
      <c r="DN97" s="328"/>
      <c r="DO97" s="328"/>
      <c r="DP97" s="328"/>
      <c r="DQ97" s="328"/>
      <c r="DR97" s="328"/>
      <c r="DS97" s="328"/>
      <c r="DT97" s="328"/>
      <c r="DU97" s="328"/>
      <c r="DV97" s="328"/>
      <c r="DW97" s="328"/>
      <c r="DX97" s="328"/>
      <c r="DY97" s="328"/>
      <c r="DZ97" s="328"/>
      <c r="EA97" s="328"/>
      <c r="EB97" s="328"/>
    </row>
    <row r="98" spans="1:132" s="329" customFormat="1" ht="18.75" x14ac:dyDescent="0.3">
      <c r="A98" s="1022">
        <v>1</v>
      </c>
      <c r="B98" s="47">
        <v>1.6</v>
      </c>
      <c r="C98" s="5"/>
      <c r="D98" s="500"/>
      <c r="E98" s="501" t="s">
        <v>3318</v>
      </c>
      <c r="F98" s="502"/>
      <c r="G98" s="8"/>
      <c r="H98" s="759"/>
      <c r="I98" s="87"/>
      <c r="J98" s="92"/>
      <c r="K98" s="846"/>
      <c r="L98" s="787"/>
      <c r="M98" s="777"/>
      <c r="N98" s="85"/>
      <c r="O98" s="375"/>
      <c r="P98" s="2020"/>
      <c r="Q98" s="2002"/>
      <c r="R98" s="2002"/>
      <c r="S98" s="901" t="s">
        <v>4068</v>
      </c>
      <c r="T98" s="902"/>
      <c r="U98" s="903"/>
      <c r="V98" s="901"/>
      <c r="W98" s="846"/>
      <c r="X98" s="989" t="str">
        <f t="shared" si="18"/>
        <v>Blank</v>
      </c>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U98" s="328"/>
      <c r="BV98" s="328"/>
      <c r="BW98" s="328"/>
      <c r="BX98" s="328"/>
      <c r="BY98" s="328"/>
      <c r="BZ98" s="328"/>
      <c r="CA98" s="328"/>
      <c r="CB98" s="328"/>
      <c r="CC98" s="328"/>
      <c r="CD98" s="328"/>
      <c r="CE98" s="328"/>
      <c r="CF98" s="328"/>
      <c r="CG98" s="328"/>
      <c r="CH98" s="328"/>
      <c r="CI98" s="328"/>
      <c r="CJ98" s="328"/>
      <c r="CK98" s="328"/>
      <c r="CL98" s="328"/>
      <c r="CM98" s="328"/>
      <c r="CN98" s="328"/>
      <c r="CO98" s="328"/>
      <c r="CP98" s="328"/>
      <c r="CQ98" s="328"/>
      <c r="CR98" s="328"/>
      <c r="CS98" s="328"/>
      <c r="CT98" s="328"/>
      <c r="CU98" s="328"/>
      <c r="CV98" s="328"/>
      <c r="CW98" s="328"/>
      <c r="CX98" s="328"/>
      <c r="CY98" s="328"/>
      <c r="CZ98" s="328"/>
      <c r="DA98" s="328"/>
      <c r="DB98" s="328"/>
      <c r="DC98" s="328"/>
      <c r="DD98" s="328"/>
      <c r="DE98" s="328"/>
      <c r="DF98" s="328"/>
      <c r="DG98" s="328"/>
      <c r="DH98" s="328"/>
      <c r="DI98" s="328"/>
      <c r="DJ98" s="328"/>
      <c r="DK98" s="328"/>
      <c r="DL98" s="328"/>
      <c r="DM98" s="328"/>
      <c r="DN98" s="328"/>
      <c r="DO98" s="328"/>
      <c r="DP98" s="328"/>
      <c r="DQ98" s="328"/>
      <c r="DR98" s="328"/>
      <c r="DS98" s="328"/>
      <c r="DT98" s="328"/>
      <c r="DU98" s="328"/>
      <c r="DV98" s="328"/>
      <c r="DW98" s="328"/>
      <c r="DX98" s="328"/>
      <c r="DY98" s="328"/>
      <c r="DZ98" s="328"/>
      <c r="EA98" s="328"/>
      <c r="EB98" s="328"/>
    </row>
    <row r="99" spans="1:132" s="421" customFormat="1" ht="76.5" x14ac:dyDescent="0.2">
      <c r="A99" s="1022">
        <v>1</v>
      </c>
      <c r="B99" s="1017">
        <v>1.6</v>
      </c>
      <c r="C99" s="42"/>
      <c r="D99" s="42"/>
      <c r="E99" s="7" t="s">
        <v>350</v>
      </c>
      <c r="F99" s="43"/>
      <c r="G99" s="38" t="s">
        <v>351</v>
      </c>
      <c r="H99" s="1848"/>
      <c r="I99" s="503" t="s">
        <v>352</v>
      </c>
      <c r="J99" s="92">
        <v>41091</v>
      </c>
      <c r="K99" s="504" t="s">
        <v>3319</v>
      </c>
      <c r="L99" s="787"/>
      <c r="M99" s="505" t="s">
        <v>3319</v>
      </c>
      <c r="N99" s="503" t="s">
        <v>56</v>
      </c>
      <c r="O99" s="375"/>
      <c r="P99" s="2021"/>
      <c r="Q99" s="2021" t="s">
        <v>353</v>
      </c>
      <c r="R99" s="2021"/>
      <c r="S99" s="901" t="s">
        <v>4066</v>
      </c>
      <c r="T99" s="904" t="s">
        <v>4458</v>
      </c>
      <c r="U99" s="903"/>
      <c r="V99" s="901"/>
      <c r="W99" s="2208" t="s">
        <v>3319</v>
      </c>
      <c r="X99" s="989" t="str">
        <f t="shared" si="18"/>
        <v>Text</v>
      </c>
      <c r="Y99" s="420"/>
      <c r="Z99" s="328"/>
      <c r="AA99" s="328"/>
      <c r="AB99" s="420"/>
      <c r="AC99" s="420"/>
      <c r="AD99" s="420"/>
      <c r="AE99" s="420"/>
      <c r="AF99" s="420"/>
      <c r="AG99" s="420"/>
      <c r="AH99" s="420"/>
      <c r="AI99" s="420"/>
      <c r="AJ99" s="420"/>
      <c r="AK99" s="420"/>
      <c r="AL99" s="420"/>
      <c r="AM99" s="420"/>
      <c r="AN99" s="420"/>
      <c r="AO99" s="420"/>
      <c r="AP99" s="420"/>
      <c r="AQ99" s="420"/>
      <c r="AR99" s="420"/>
      <c r="AS99" s="420"/>
      <c r="AT99" s="420"/>
      <c r="AU99" s="420"/>
      <c r="AV99" s="420"/>
      <c r="AW99" s="420"/>
      <c r="AX99" s="420"/>
      <c r="AY99" s="420"/>
      <c r="AZ99" s="420"/>
      <c r="BA99" s="420"/>
      <c r="BB99" s="420"/>
      <c r="BC99" s="420"/>
      <c r="BD99" s="420"/>
      <c r="BE99" s="420"/>
      <c r="BF99" s="420"/>
      <c r="BG99" s="420"/>
      <c r="BH99" s="420"/>
      <c r="BI99" s="420"/>
      <c r="BJ99" s="420"/>
      <c r="BK99" s="420"/>
      <c r="BL99" s="420"/>
      <c r="BM99" s="420"/>
      <c r="BN99" s="420"/>
      <c r="BO99" s="420"/>
      <c r="BP99" s="420"/>
      <c r="BQ99" s="420"/>
      <c r="BR99" s="420"/>
      <c r="BS99" s="420"/>
      <c r="BT99" s="420"/>
      <c r="BU99" s="420"/>
      <c r="BV99" s="420"/>
      <c r="BW99" s="420"/>
      <c r="BX99" s="420"/>
      <c r="BY99" s="420"/>
      <c r="BZ99" s="420"/>
      <c r="CA99" s="420"/>
      <c r="CB99" s="420"/>
      <c r="CC99" s="420"/>
      <c r="CD99" s="420"/>
      <c r="CE99" s="420"/>
      <c r="CF99" s="420"/>
      <c r="CG99" s="420"/>
      <c r="CH99" s="420"/>
      <c r="CI99" s="420"/>
      <c r="CJ99" s="420"/>
      <c r="CK99" s="420"/>
      <c r="CL99" s="420"/>
      <c r="CM99" s="420"/>
      <c r="CN99" s="420"/>
      <c r="CO99" s="420"/>
      <c r="CP99" s="420"/>
      <c r="CQ99" s="420"/>
      <c r="CR99" s="420"/>
      <c r="CS99" s="420"/>
      <c r="CT99" s="420"/>
      <c r="CU99" s="420"/>
      <c r="CV99" s="420"/>
      <c r="CW99" s="420"/>
      <c r="CX99" s="420"/>
      <c r="CY99" s="420"/>
      <c r="CZ99" s="420"/>
      <c r="DA99" s="420"/>
      <c r="DB99" s="420"/>
      <c r="DC99" s="420"/>
      <c r="DD99" s="420"/>
      <c r="DE99" s="420"/>
      <c r="DF99" s="420"/>
      <c r="DG99" s="420"/>
      <c r="DH99" s="420"/>
      <c r="DI99" s="420"/>
      <c r="DJ99" s="420"/>
      <c r="DK99" s="420"/>
      <c r="DL99" s="420"/>
      <c r="DM99" s="420"/>
      <c r="DN99" s="420"/>
      <c r="DO99" s="420"/>
      <c r="DP99" s="420"/>
      <c r="DQ99" s="420"/>
      <c r="DR99" s="420"/>
      <c r="DS99" s="420"/>
      <c r="DT99" s="420"/>
      <c r="DU99" s="420"/>
      <c r="DV99" s="420"/>
      <c r="DW99" s="420"/>
      <c r="DX99" s="420"/>
      <c r="DY99" s="420"/>
      <c r="DZ99" s="420"/>
      <c r="EA99" s="420"/>
      <c r="EB99" s="420"/>
    </row>
    <row r="100" spans="1:132" s="421" customFormat="1" ht="18.75" x14ac:dyDescent="0.3">
      <c r="A100" s="1022">
        <v>1</v>
      </c>
      <c r="B100" s="379">
        <v>1.7</v>
      </c>
      <c r="C100" s="346"/>
      <c r="D100" s="347"/>
      <c r="E100" s="348" t="s">
        <v>1820</v>
      </c>
      <c r="F100" s="380"/>
      <c r="G100" s="407"/>
      <c r="H100" s="1849"/>
      <c r="I100" s="2122"/>
      <c r="J100" s="383"/>
      <c r="K100" s="847"/>
      <c r="L100" s="376"/>
      <c r="M100" s="776"/>
      <c r="N100" s="408"/>
      <c r="O100" s="375"/>
      <c r="P100" s="2015"/>
      <c r="Q100" s="2017"/>
      <c r="R100" s="2017"/>
      <c r="S100" s="901" t="s">
        <v>4068</v>
      </c>
      <c r="T100" s="902"/>
      <c r="U100" s="903"/>
      <c r="V100" s="901"/>
      <c r="W100" s="2209"/>
      <c r="X100" s="989" t="str">
        <f t="shared" si="18"/>
        <v>Blank</v>
      </c>
      <c r="Y100" s="420"/>
      <c r="Z100" s="328"/>
      <c r="AA100" s="328"/>
      <c r="AB100" s="420"/>
      <c r="AC100" s="420"/>
      <c r="AD100" s="420"/>
      <c r="AE100" s="420"/>
      <c r="AF100" s="420"/>
      <c r="AG100" s="420"/>
      <c r="AH100" s="420"/>
      <c r="AI100" s="420"/>
      <c r="AJ100" s="420"/>
      <c r="AK100" s="420"/>
      <c r="AL100" s="420"/>
      <c r="AM100" s="420"/>
      <c r="AN100" s="420"/>
      <c r="AO100" s="420"/>
      <c r="AP100" s="420"/>
      <c r="AQ100" s="420"/>
      <c r="AR100" s="420"/>
      <c r="AS100" s="420"/>
      <c r="AT100" s="420"/>
      <c r="AU100" s="420"/>
      <c r="AV100" s="420"/>
      <c r="AW100" s="420"/>
      <c r="AX100" s="420"/>
      <c r="AY100" s="420"/>
      <c r="AZ100" s="420"/>
      <c r="BA100" s="420"/>
      <c r="BB100" s="420"/>
      <c r="BC100" s="420"/>
      <c r="BD100" s="420"/>
      <c r="BE100" s="420"/>
      <c r="BF100" s="420"/>
      <c r="BG100" s="420"/>
      <c r="BH100" s="420"/>
      <c r="BI100" s="420"/>
      <c r="BJ100" s="420"/>
      <c r="BK100" s="420"/>
      <c r="BL100" s="420"/>
      <c r="BM100" s="420"/>
      <c r="BN100" s="420"/>
      <c r="BO100" s="420"/>
      <c r="BP100" s="420"/>
      <c r="BQ100" s="420"/>
      <c r="BR100" s="420"/>
      <c r="BS100" s="420"/>
      <c r="BT100" s="420"/>
      <c r="BU100" s="420"/>
      <c r="BV100" s="420"/>
      <c r="BW100" s="420"/>
      <c r="BX100" s="420"/>
      <c r="BY100" s="420"/>
      <c r="BZ100" s="420"/>
      <c r="CA100" s="420"/>
      <c r="CB100" s="420"/>
      <c r="CC100" s="420"/>
      <c r="CD100" s="420"/>
      <c r="CE100" s="420"/>
      <c r="CF100" s="420"/>
      <c r="CG100" s="420"/>
      <c r="CH100" s="420"/>
      <c r="CI100" s="420"/>
      <c r="CJ100" s="420"/>
      <c r="CK100" s="420"/>
      <c r="CL100" s="420"/>
      <c r="CM100" s="420"/>
      <c r="CN100" s="420"/>
      <c r="CO100" s="420"/>
      <c r="CP100" s="420"/>
      <c r="CQ100" s="420"/>
      <c r="CR100" s="420"/>
      <c r="CS100" s="420"/>
      <c r="CT100" s="420"/>
      <c r="CU100" s="420"/>
      <c r="CV100" s="420"/>
      <c r="CW100" s="420"/>
      <c r="CX100" s="420"/>
      <c r="CY100" s="420"/>
      <c r="CZ100" s="420"/>
      <c r="DA100" s="420"/>
      <c r="DB100" s="420"/>
      <c r="DC100" s="420"/>
      <c r="DD100" s="420"/>
      <c r="DE100" s="420"/>
      <c r="DF100" s="420"/>
      <c r="DG100" s="420"/>
      <c r="DH100" s="420"/>
      <c r="DI100" s="420"/>
      <c r="DJ100" s="420"/>
      <c r="DK100" s="420"/>
      <c r="DL100" s="420"/>
      <c r="DM100" s="420"/>
      <c r="DN100" s="420"/>
      <c r="DO100" s="420"/>
      <c r="DP100" s="420"/>
      <c r="DQ100" s="420"/>
      <c r="DR100" s="420"/>
      <c r="DS100" s="420"/>
      <c r="DT100" s="420"/>
      <c r="DU100" s="420"/>
      <c r="DV100" s="420"/>
      <c r="DW100" s="420"/>
      <c r="DX100" s="420"/>
      <c r="DY100" s="420"/>
      <c r="DZ100" s="420"/>
      <c r="EA100" s="420"/>
      <c r="EB100" s="420"/>
    </row>
    <row r="101" spans="1:132" s="421" customFormat="1" ht="15.75" x14ac:dyDescent="0.2">
      <c r="A101" s="1022">
        <v>1</v>
      </c>
      <c r="B101" s="1067">
        <v>1.7</v>
      </c>
      <c r="C101" s="1067"/>
      <c r="D101" s="409"/>
      <c r="E101" s="360" t="s">
        <v>354</v>
      </c>
      <c r="F101" s="361" t="s">
        <v>355</v>
      </c>
      <c r="G101" s="361" t="s">
        <v>356</v>
      </c>
      <c r="H101" s="1844"/>
      <c r="I101" s="50"/>
      <c r="J101" s="362"/>
      <c r="K101" s="363" t="s">
        <v>1604</v>
      </c>
      <c r="L101" s="376"/>
      <c r="M101" s="363" t="str">
        <f>K101</f>
        <v>NIL</v>
      </c>
      <c r="N101" s="394"/>
      <c r="O101" s="375"/>
      <c r="P101" s="2015"/>
      <c r="Q101" s="2017"/>
      <c r="R101" s="2017" t="s">
        <v>2066</v>
      </c>
      <c r="S101" s="901" t="s">
        <v>1604</v>
      </c>
      <c r="T101" s="904" t="s">
        <v>4459</v>
      </c>
      <c r="U101" s="905"/>
      <c r="V101" s="901"/>
      <c r="W101" s="118" t="s">
        <v>1604</v>
      </c>
      <c r="X101" s="989" t="str">
        <f t="shared" si="18"/>
        <v>Text</v>
      </c>
      <c r="Y101" s="420"/>
      <c r="Z101" s="328"/>
      <c r="AA101" s="328"/>
      <c r="AB101" s="420"/>
      <c r="AC101" s="420"/>
      <c r="AD101" s="420"/>
      <c r="AE101" s="420"/>
      <c r="AF101" s="420"/>
      <c r="AG101" s="420"/>
      <c r="AH101" s="420"/>
      <c r="AI101" s="420"/>
      <c r="AJ101" s="420"/>
      <c r="AK101" s="420"/>
      <c r="AL101" s="420"/>
      <c r="AM101" s="420"/>
      <c r="AN101" s="420"/>
      <c r="AO101" s="420"/>
      <c r="AP101" s="420"/>
      <c r="AQ101" s="420"/>
      <c r="AR101" s="420"/>
      <c r="AS101" s="420"/>
      <c r="AT101" s="420"/>
      <c r="AU101" s="420"/>
      <c r="AV101" s="420"/>
      <c r="AW101" s="420"/>
      <c r="AX101" s="420"/>
      <c r="AY101" s="420"/>
      <c r="AZ101" s="420"/>
      <c r="BA101" s="420"/>
      <c r="BB101" s="420"/>
      <c r="BC101" s="420"/>
      <c r="BD101" s="420"/>
      <c r="BE101" s="420"/>
      <c r="BF101" s="420"/>
      <c r="BG101" s="420"/>
      <c r="BH101" s="420"/>
      <c r="BI101" s="420"/>
      <c r="BJ101" s="420"/>
      <c r="BK101" s="420"/>
      <c r="BL101" s="420"/>
      <c r="BM101" s="420"/>
      <c r="BN101" s="420"/>
      <c r="BO101" s="420"/>
      <c r="BP101" s="420"/>
      <c r="BQ101" s="420"/>
      <c r="BR101" s="420"/>
      <c r="BS101" s="420"/>
      <c r="BT101" s="420"/>
      <c r="BU101" s="420"/>
      <c r="BV101" s="420"/>
      <c r="BW101" s="420"/>
      <c r="BX101" s="420"/>
      <c r="BY101" s="420"/>
      <c r="BZ101" s="420"/>
      <c r="CA101" s="420"/>
      <c r="CB101" s="420"/>
      <c r="CC101" s="420"/>
      <c r="CD101" s="420"/>
      <c r="CE101" s="420"/>
      <c r="CF101" s="420"/>
      <c r="CG101" s="420"/>
      <c r="CH101" s="420"/>
      <c r="CI101" s="420"/>
      <c r="CJ101" s="420"/>
      <c r="CK101" s="420"/>
      <c r="CL101" s="420"/>
      <c r="CM101" s="420"/>
      <c r="CN101" s="420"/>
      <c r="CO101" s="420"/>
      <c r="CP101" s="420"/>
      <c r="CQ101" s="420"/>
      <c r="CR101" s="420"/>
      <c r="CS101" s="420"/>
      <c r="CT101" s="420"/>
      <c r="CU101" s="420"/>
      <c r="CV101" s="420"/>
      <c r="CW101" s="420"/>
      <c r="CX101" s="420"/>
      <c r="CY101" s="420"/>
      <c r="CZ101" s="420"/>
      <c r="DA101" s="420"/>
      <c r="DB101" s="420"/>
      <c r="DC101" s="420"/>
      <c r="DD101" s="420"/>
      <c r="DE101" s="420"/>
      <c r="DF101" s="420"/>
      <c r="DG101" s="420"/>
      <c r="DH101" s="420"/>
      <c r="DI101" s="420"/>
      <c r="DJ101" s="420"/>
      <c r="DK101" s="420"/>
      <c r="DL101" s="420"/>
      <c r="DM101" s="420"/>
      <c r="DN101" s="420"/>
      <c r="DO101" s="420"/>
      <c r="DP101" s="420"/>
      <c r="DQ101" s="420"/>
      <c r="DR101" s="420"/>
      <c r="DS101" s="420"/>
      <c r="DT101" s="420"/>
      <c r="DU101" s="420"/>
      <c r="DV101" s="420"/>
      <c r="DW101" s="420"/>
      <c r="DX101" s="420"/>
      <c r="DY101" s="420"/>
      <c r="DZ101" s="420"/>
      <c r="EA101" s="420"/>
      <c r="EB101" s="420"/>
    </row>
    <row r="102" spans="1:132" s="421" customFormat="1" ht="12.75" x14ac:dyDescent="0.2">
      <c r="A102" s="1022">
        <v>1</v>
      </c>
      <c r="B102" s="1067">
        <v>1.7</v>
      </c>
      <c r="C102" s="1067"/>
      <c r="D102" s="409"/>
      <c r="E102" s="1065" t="str">
        <f>E101</f>
        <v>Corrective Services</v>
      </c>
      <c r="F102" s="361" t="s">
        <v>357</v>
      </c>
      <c r="G102" s="361" t="s">
        <v>358</v>
      </c>
      <c r="H102" s="1844"/>
      <c r="I102" s="50"/>
      <c r="J102" s="362"/>
      <c r="K102" s="363" t="s">
        <v>1604</v>
      </c>
      <c r="L102" s="376"/>
      <c r="M102" s="363" t="str">
        <f>K102</f>
        <v>NIL</v>
      </c>
      <c r="N102" s="396"/>
      <c r="O102" s="375"/>
      <c r="P102" s="2015"/>
      <c r="Q102" s="2017"/>
      <c r="R102" s="2017" t="s">
        <v>2067</v>
      </c>
      <c r="S102" s="901" t="s">
        <v>1604</v>
      </c>
      <c r="T102" s="904" t="s">
        <v>4460</v>
      </c>
      <c r="U102" s="905"/>
      <c r="V102" s="901"/>
      <c r="W102" s="118" t="s">
        <v>1604</v>
      </c>
      <c r="X102" s="989" t="str">
        <f t="shared" si="18"/>
        <v>Text</v>
      </c>
      <c r="Y102" s="420"/>
      <c r="Z102" s="328"/>
      <c r="AA102" s="328"/>
      <c r="AB102" s="420"/>
      <c r="AC102" s="420"/>
      <c r="AD102" s="420"/>
      <c r="AE102" s="420"/>
      <c r="AF102" s="420"/>
      <c r="AG102" s="420"/>
      <c r="AH102" s="420"/>
      <c r="AI102" s="420"/>
      <c r="AJ102" s="420"/>
      <c r="AK102" s="420"/>
      <c r="AL102" s="420"/>
      <c r="AM102" s="420"/>
      <c r="AN102" s="420"/>
      <c r="AO102" s="420"/>
      <c r="AP102" s="420"/>
      <c r="AQ102" s="420"/>
      <c r="AR102" s="420"/>
      <c r="AS102" s="420"/>
      <c r="AT102" s="420"/>
      <c r="AU102" s="420"/>
      <c r="AV102" s="420"/>
      <c r="AW102" s="420"/>
      <c r="AX102" s="420"/>
      <c r="AY102" s="420"/>
      <c r="AZ102" s="420"/>
      <c r="BA102" s="420"/>
      <c r="BB102" s="420"/>
      <c r="BC102" s="420"/>
      <c r="BD102" s="420"/>
      <c r="BE102" s="420"/>
      <c r="BF102" s="420"/>
      <c r="BG102" s="420"/>
      <c r="BH102" s="420"/>
      <c r="BI102" s="420"/>
      <c r="BJ102" s="420"/>
      <c r="BK102" s="420"/>
      <c r="BL102" s="420"/>
      <c r="BM102" s="420"/>
      <c r="BN102" s="420"/>
      <c r="BO102" s="420"/>
      <c r="BP102" s="420"/>
      <c r="BQ102" s="420"/>
      <c r="BR102" s="420"/>
      <c r="BS102" s="420"/>
      <c r="BT102" s="420"/>
      <c r="BU102" s="420"/>
      <c r="BV102" s="420"/>
      <c r="BW102" s="420"/>
      <c r="BX102" s="420"/>
      <c r="BY102" s="420"/>
      <c r="BZ102" s="420"/>
      <c r="CA102" s="420"/>
      <c r="CB102" s="420"/>
      <c r="CC102" s="420"/>
      <c r="CD102" s="420"/>
      <c r="CE102" s="420"/>
      <c r="CF102" s="420"/>
      <c r="CG102" s="420"/>
      <c r="CH102" s="420"/>
      <c r="CI102" s="420"/>
      <c r="CJ102" s="420"/>
      <c r="CK102" s="420"/>
      <c r="CL102" s="420"/>
      <c r="CM102" s="420"/>
      <c r="CN102" s="420"/>
      <c r="CO102" s="420"/>
      <c r="CP102" s="420"/>
      <c r="CQ102" s="420"/>
      <c r="CR102" s="420"/>
      <c r="CS102" s="420"/>
      <c r="CT102" s="420"/>
      <c r="CU102" s="420"/>
      <c r="CV102" s="420"/>
      <c r="CW102" s="420"/>
      <c r="CX102" s="420"/>
      <c r="CY102" s="420"/>
      <c r="CZ102" s="420"/>
      <c r="DA102" s="420"/>
      <c r="DB102" s="420"/>
      <c r="DC102" s="420"/>
      <c r="DD102" s="420"/>
      <c r="DE102" s="420"/>
      <c r="DF102" s="420"/>
      <c r="DG102" s="420"/>
      <c r="DH102" s="420"/>
      <c r="DI102" s="420"/>
      <c r="DJ102" s="420"/>
      <c r="DK102" s="420"/>
      <c r="DL102" s="420"/>
      <c r="DM102" s="420"/>
      <c r="DN102" s="420"/>
      <c r="DO102" s="420"/>
      <c r="DP102" s="420"/>
      <c r="DQ102" s="420"/>
      <c r="DR102" s="420"/>
      <c r="DS102" s="420"/>
      <c r="DT102" s="420"/>
      <c r="DU102" s="420"/>
      <c r="DV102" s="420"/>
      <c r="DW102" s="420"/>
      <c r="DX102" s="420"/>
      <c r="DY102" s="420"/>
      <c r="DZ102" s="420"/>
      <c r="EA102" s="420"/>
      <c r="EB102" s="420"/>
    </row>
    <row r="103" spans="1:132" s="421" customFormat="1" ht="18.75" x14ac:dyDescent="0.3">
      <c r="A103" s="1022">
        <v>1</v>
      </c>
      <c r="B103" s="379">
        <v>1.8</v>
      </c>
      <c r="C103" s="346"/>
      <c r="D103" s="347"/>
      <c r="E103" s="348" t="s">
        <v>359</v>
      </c>
      <c r="F103" s="356"/>
      <c r="G103" s="407"/>
      <c r="H103" s="1849"/>
      <c r="I103" s="2122"/>
      <c r="J103" s="383"/>
      <c r="K103" s="847"/>
      <c r="L103" s="376"/>
      <c r="M103" s="776"/>
      <c r="N103" s="408"/>
      <c r="O103" s="375"/>
      <c r="P103" s="2022"/>
      <c r="Q103" s="2023"/>
      <c r="R103" s="2023"/>
      <c r="S103" s="901" t="s">
        <v>4068</v>
      </c>
      <c r="T103" s="902"/>
      <c r="U103" s="903"/>
      <c r="V103" s="901"/>
      <c r="W103" s="2209"/>
      <c r="X103" s="989" t="str">
        <f t="shared" si="18"/>
        <v>Blank</v>
      </c>
      <c r="Y103" s="420"/>
      <c r="Z103" s="328"/>
      <c r="AA103" s="328"/>
      <c r="AB103" s="420"/>
      <c r="AC103" s="420"/>
      <c r="AD103" s="420"/>
      <c r="AE103" s="420"/>
      <c r="AF103" s="420"/>
      <c r="AG103" s="420"/>
      <c r="AH103" s="420"/>
      <c r="AI103" s="420"/>
      <c r="AJ103" s="420"/>
      <c r="AK103" s="420"/>
      <c r="AL103" s="420"/>
      <c r="AM103" s="420"/>
      <c r="AN103" s="420"/>
      <c r="AO103" s="420"/>
      <c r="AP103" s="420"/>
      <c r="AQ103" s="420"/>
      <c r="AR103" s="420"/>
      <c r="AS103" s="420"/>
      <c r="AT103" s="420"/>
      <c r="AU103" s="420"/>
      <c r="AV103" s="420"/>
      <c r="AW103" s="420"/>
      <c r="AX103" s="420"/>
      <c r="AY103" s="420"/>
      <c r="AZ103" s="420"/>
      <c r="BA103" s="420"/>
      <c r="BB103" s="420"/>
      <c r="BC103" s="420"/>
      <c r="BD103" s="420"/>
      <c r="BE103" s="420"/>
      <c r="BF103" s="420"/>
      <c r="BG103" s="420"/>
      <c r="BH103" s="420"/>
      <c r="BI103" s="420"/>
      <c r="BJ103" s="420"/>
      <c r="BK103" s="420"/>
      <c r="BL103" s="420"/>
      <c r="BM103" s="420"/>
      <c r="BN103" s="420"/>
      <c r="BO103" s="420"/>
      <c r="BP103" s="420"/>
      <c r="BQ103" s="420"/>
      <c r="BR103" s="420"/>
      <c r="BS103" s="420"/>
      <c r="BT103" s="420"/>
      <c r="BU103" s="420"/>
      <c r="BV103" s="420"/>
      <c r="BW103" s="420"/>
      <c r="BX103" s="420"/>
      <c r="BY103" s="420"/>
      <c r="BZ103" s="420"/>
      <c r="CA103" s="420"/>
      <c r="CB103" s="420"/>
      <c r="CC103" s="420"/>
      <c r="CD103" s="420"/>
      <c r="CE103" s="420"/>
      <c r="CF103" s="420"/>
      <c r="CG103" s="420"/>
      <c r="CH103" s="420"/>
      <c r="CI103" s="420"/>
      <c r="CJ103" s="420"/>
      <c r="CK103" s="420"/>
      <c r="CL103" s="420"/>
      <c r="CM103" s="420"/>
      <c r="CN103" s="420"/>
      <c r="CO103" s="420"/>
      <c r="CP103" s="420"/>
      <c r="CQ103" s="420"/>
      <c r="CR103" s="420"/>
      <c r="CS103" s="420"/>
      <c r="CT103" s="420"/>
      <c r="CU103" s="420"/>
      <c r="CV103" s="420"/>
      <c r="CW103" s="420"/>
      <c r="CX103" s="420"/>
      <c r="CY103" s="420"/>
      <c r="CZ103" s="420"/>
      <c r="DA103" s="420"/>
      <c r="DB103" s="420"/>
      <c r="DC103" s="420"/>
      <c r="DD103" s="420"/>
      <c r="DE103" s="420"/>
      <c r="DF103" s="420"/>
      <c r="DG103" s="420"/>
      <c r="DH103" s="420"/>
      <c r="DI103" s="420"/>
      <c r="DJ103" s="420"/>
      <c r="DK103" s="420"/>
      <c r="DL103" s="420"/>
      <c r="DM103" s="420"/>
      <c r="DN103" s="420"/>
      <c r="DO103" s="420"/>
      <c r="DP103" s="420"/>
      <c r="DQ103" s="420"/>
      <c r="DR103" s="420"/>
      <c r="DS103" s="420"/>
      <c r="DT103" s="420"/>
      <c r="DU103" s="420"/>
      <c r="DV103" s="420"/>
      <c r="DW103" s="420"/>
      <c r="DX103" s="420"/>
      <c r="DY103" s="420"/>
      <c r="DZ103" s="420"/>
      <c r="EA103" s="420"/>
      <c r="EB103" s="420"/>
    </row>
    <row r="104" spans="1:132" s="421" customFormat="1" ht="18.75" x14ac:dyDescent="0.3">
      <c r="A104" s="1022">
        <v>1</v>
      </c>
      <c r="B104" s="1017">
        <v>1.8</v>
      </c>
      <c r="C104" s="1926" t="s">
        <v>775</v>
      </c>
      <c r="D104" s="1927"/>
      <c r="E104" s="1927" t="s">
        <v>1821</v>
      </c>
      <c r="F104" s="380"/>
      <c r="G104" s="373"/>
      <c r="H104" s="745"/>
      <c r="I104" s="87"/>
      <c r="J104" s="362"/>
      <c r="K104" s="845"/>
      <c r="L104" s="376"/>
      <c r="M104" s="775"/>
      <c r="N104" s="366"/>
      <c r="O104" s="375"/>
      <c r="P104" s="465"/>
      <c r="Q104" s="395"/>
      <c r="R104" s="395"/>
      <c r="S104" s="901" t="s">
        <v>4068</v>
      </c>
      <c r="T104" s="906"/>
      <c r="U104" s="903"/>
      <c r="V104" s="901"/>
      <c r="W104" s="846"/>
      <c r="X104" s="989" t="str">
        <f t="shared" si="18"/>
        <v>Blank</v>
      </c>
      <c r="Y104" s="420"/>
      <c r="Z104" s="328"/>
      <c r="AA104" s="328"/>
      <c r="AB104" s="420"/>
      <c r="AC104" s="420"/>
      <c r="AD104" s="420"/>
      <c r="AE104" s="420"/>
      <c r="AF104" s="420"/>
      <c r="AG104" s="420"/>
      <c r="AH104" s="420"/>
      <c r="AI104" s="420"/>
      <c r="AJ104" s="420"/>
      <c r="AK104" s="420"/>
      <c r="AL104" s="420"/>
      <c r="AM104" s="420"/>
      <c r="AN104" s="420"/>
      <c r="AO104" s="420"/>
      <c r="AP104" s="420"/>
      <c r="AQ104" s="420"/>
      <c r="AR104" s="420"/>
      <c r="AS104" s="420"/>
      <c r="AT104" s="420"/>
      <c r="AU104" s="420"/>
      <c r="AV104" s="420"/>
      <c r="AW104" s="420"/>
      <c r="AX104" s="420"/>
      <c r="AY104" s="420"/>
      <c r="AZ104" s="420"/>
      <c r="BA104" s="420"/>
      <c r="BB104" s="420"/>
      <c r="BC104" s="420"/>
      <c r="BD104" s="420"/>
      <c r="BE104" s="420"/>
      <c r="BF104" s="420"/>
      <c r="BG104" s="420"/>
      <c r="BH104" s="420"/>
      <c r="BI104" s="420"/>
      <c r="BJ104" s="420"/>
      <c r="BK104" s="420"/>
      <c r="BL104" s="420"/>
      <c r="BM104" s="420"/>
      <c r="BN104" s="420"/>
      <c r="BO104" s="420"/>
      <c r="BP104" s="420"/>
      <c r="BQ104" s="420"/>
      <c r="BR104" s="420"/>
      <c r="BS104" s="420"/>
      <c r="BT104" s="420"/>
      <c r="BU104" s="420"/>
      <c r="BV104" s="420"/>
      <c r="BW104" s="420"/>
      <c r="BX104" s="420"/>
      <c r="BY104" s="420"/>
      <c r="BZ104" s="420"/>
      <c r="CA104" s="420"/>
      <c r="CB104" s="420"/>
      <c r="CC104" s="420"/>
      <c r="CD104" s="420"/>
      <c r="CE104" s="420"/>
      <c r="CF104" s="420"/>
      <c r="CG104" s="420"/>
      <c r="CH104" s="420"/>
      <c r="CI104" s="420"/>
      <c r="CJ104" s="420"/>
      <c r="CK104" s="420"/>
      <c r="CL104" s="420"/>
      <c r="CM104" s="420"/>
      <c r="CN104" s="420"/>
      <c r="CO104" s="420"/>
      <c r="CP104" s="420"/>
      <c r="CQ104" s="420"/>
      <c r="CR104" s="420"/>
      <c r="CS104" s="420"/>
      <c r="CT104" s="420"/>
      <c r="CU104" s="420"/>
      <c r="CV104" s="420"/>
      <c r="CW104" s="420"/>
      <c r="CX104" s="420"/>
      <c r="CY104" s="420"/>
      <c r="CZ104" s="420"/>
      <c r="DA104" s="420"/>
      <c r="DB104" s="420"/>
      <c r="DC104" s="420"/>
      <c r="DD104" s="420"/>
      <c r="DE104" s="420"/>
      <c r="DF104" s="420"/>
      <c r="DG104" s="420"/>
      <c r="DH104" s="420"/>
      <c r="DI104" s="420"/>
      <c r="DJ104" s="420"/>
      <c r="DK104" s="420"/>
      <c r="DL104" s="420"/>
      <c r="DM104" s="420"/>
      <c r="DN104" s="420"/>
      <c r="DO104" s="420"/>
      <c r="DP104" s="420"/>
      <c r="DQ104" s="420"/>
      <c r="DR104" s="420"/>
      <c r="DS104" s="420"/>
      <c r="DT104" s="420"/>
      <c r="DU104" s="420"/>
      <c r="DV104" s="420"/>
      <c r="DW104" s="420"/>
      <c r="DX104" s="420"/>
      <c r="DY104" s="420"/>
      <c r="DZ104" s="420"/>
      <c r="EA104" s="420"/>
      <c r="EB104" s="420"/>
    </row>
    <row r="105" spans="1:132" s="421" customFormat="1" ht="63.75" x14ac:dyDescent="0.2">
      <c r="A105" s="1022">
        <v>1</v>
      </c>
      <c r="B105" s="1017">
        <v>1.8</v>
      </c>
      <c r="C105" s="1017" t="s">
        <v>775</v>
      </c>
      <c r="D105" s="381"/>
      <c r="E105" s="415" t="s">
        <v>360</v>
      </c>
      <c r="F105" s="361" t="s">
        <v>361</v>
      </c>
      <c r="G105" s="416" t="s">
        <v>362</v>
      </c>
      <c r="H105" s="745"/>
      <c r="I105" s="19">
        <v>457040</v>
      </c>
      <c r="J105" s="377"/>
      <c r="K105" s="828" t="s">
        <v>2698</v>
      </c>
      <c r="L105" s="376"/>
      <c r="M105" s="828" t="s">
        <v>2698</v>
      </c>
      <c r="N105" s="417" t="s">
        <v>56</v>
      </c>
      <c r="O105" s="375"/>
      <c r="P105" s="2015" t="s">
        <v>363</v>
      </c>
      <c r="Q105" s="2017" t="s">
        <v>364</v>
      </c>
      <c r="R105" s="2017" t="s">
        <v>2203</v>
      </c>
      <c r="S105" s="901" t="s">
        <v>4066</v>
      </c>
      <c r="T105" s="904" t="s">
        <v>4461</v>
      </c>
      <c r="U105" s="903"/>
      <c r="V105" s="901"/>
      <c r="W105" s="2210" t="s">
        <v>2698</v>
      </c>
      <c r="X105" s="989" t="str">
        <f t="shared" si="18"/>
        <v>Text</v>
      </c>
      <c r="Y105" s="420"/>
      <c r="Z105" s="328"/>
      <c r="AA105" s="328"/>
      <c r="AB105" s="420"/>
      <c r="AC105" s="420"/>
      <c r="AD105" s="420"/>
      <c r="AE105" s="420"/>
      <c r="AF105" s="420"/>
      <c r="AG105" s="420"/>
      <c r="AH105" s="420"/>
      <c r="AI105" s="420"/>
      <c r="AJ105" s="420"/>
      <c r="AK105" s="420"/>
      <c r="AL105" s="420"/>
      <c r="AM105" s="420"/>
      <c r="AN105" s="420"/>
      <c r="AO105" s="420"/>
      <c r="AP105" s="420"/>
      <c r="AQ105" s="420"/>
      <c r="AR105" s="420"/>
      <c r="AS105" s="420"/>
      <c r="AT105" s="420"/>
      <c r="AU105" s="420"/>
      <c r="AV105" s="420"/>
      <c r="AW105" s="420"/>
      <c r="AX105" s="420"/>
      <c r="AY105" s="420"/>
      <c r="AZ105" s="420"/>
      <c r="BA105" s="420"/>
      <c r="BB105" s="420"/>
      <c r="BC105" s="420"/>
      <c r="BD105" s="420"/>
      <c r="BE105" s="420"/>
      <c r="BF105" s="420"/>
      <c r="BG105" s="420"/>
      <c r="BH105" s="420"/>
      <c r="BI105" s="420"/>
      <c r="BJ105" s="420"/>
      <c r="BK105" s="420"/>
      <c r="BL105" s="420"/>
      <c r="BM105" s="420"/>
      <c r="BN105" s="420"/>
      <c r="BO105" s="420"/>
      <c r="BP105" s="420"/>
      <c r="BQ105" s="420"/>
      <c r="BR105" s="420"/>
      <c r="BS105" s="420"/>
      <c r="BT105" s="420"/>
      <c r="BU105" s="420"/>
      <c r="BV105" s="420"/>
      <c r="BW105" s="420"/>
      <c r="BX105" s="420"/>
      <c r="BY105" s="420"/>
      <c r="BZ105" s="420"/>
      <c r="CA105" s="420"/>
      <c r="CB105" s="420"/>
      <c r="CC105" s="420"/>
      <c r="CD105" s="420"/>
      <c r="CE105" s="420"/>
      <c r="CF105" s="420"/>
      <c r="CG105" s="420"/>
      <c r="CH105" s="420"/>
      <c r="CI105" s="420"/>
      <c r="CJ105" s="420"/>
      <c r="CK105" s="420"/>
      <c r="CL105" s="420"/>
      <c r="CM105" s="420"/>
      <c r="CN105" s="420"/>
      <c r="CO105" s="420"/>
      <c r="CP105" s="420"/>
      <c r="CQ105" s="420"/>
      <c r="CR105" s="420"/>
      <c r="CS105" s="420"/>
      <c r="CT105" s="420"/>
      <c r="CU105" s="420"/>
      <c r="CV105" s="420"/>
      <c r="CW105" s="420"/>
      <c r="CX105" s="420"/>
      <c r="CY105" s="420"/>
      <c r="CZ105" s="420"/>
      <c r="DA105" s="420"/>
      <c r="DB105" s="420"/>
      <c r="DC105" s="420"/>
      <c r="DD105" s="420"/>
      <c r="DE105" s="420"/>
      <c r="DF105" s="420"/>
      <c r="DG105" s="420"/>
      <c r="DH105" s="420"/>
      <c r="DI105" s="420"/>
      <c r="DJ105" s="420"/>
      <c r="DK105" s="420"/>
      <c r="DL105" s="420"/>
      <c r="DM105" s="420"/>
      <c r="DN105" s="420"/>
      <c r="DO105" s="420"/>
      <c r="DP105" s="420"/>
      <c r="DQ105" s="420"/>
      <c r="DR105" s="420"/>
      <c r="DS105" s="420"/>
      <c r="DT105" s="420"/>
      <c r="DU105" s="420"/>
      <c r="DV105" s="420"/>
      <c r="DW105" s="420"/>
      <c r="DX105" s="420"/>
      <c r="DY105" s="420"/>
      <c r="DZ105" s="420"/>
      <c r="EA105" s="420"/>
      <c r="EB105" s="420"/>
    </row>
    <row r="106" spans="1:132" s="421" customFormat="1" ht="63.75" x14ac:dyDescent="0.2">
      <c r="A106" s="1022">
        <v>1</v>
      </c>
      <c r="B106" s="1017">
        <v>1.8</v>
      </c>
      <c r="C106" s="1017" t="s">
        <v>775</v>
      </c>
      <c r="D106" s="381"/>
      <c r="E106" s="1065" t="str">
        <f t="shared" ref="E106:E108" si="21">E105</f>
        <v>MAIC Public - QLD Motor Vehicle</v>
      </c>
      <c r="F106" s="361" t="s">
        <v>365</v>
      </c>
      <c r="G106" s="416" t="s">
        <v>366</v>
      </c>
      <c r="H106" s="745"/>
      <c r="I106" s="19">
        <v>457040</v>
      </c>
      <c r="J106" s="375"/>
      <c r="K106" s="828" t="s">
        <v>2698</v>
      </c>
      <c r="L106" s="376"/>
      <c r="M106" s="828" t="s">
        <v>2698</v>
      </c>
      <c r="N106" s="418" t="s">
        <v>56</v>
      </c>
      <c r="O106" s="375"/>
      <c r="P106" s="2015" t="s">
        <v>363</v>
      </c>
      <c r="Q106" s="2017" t="s">
        <v>364</v>
      </c>
      <c r="R106" s="2017" t="s">
        <v>2204</v>
      </c>
      <c r="S106" s="901" t="s">
        <v>4066</v>
      </c>
      <c r="T106" s="904" t="s">
        <v>4462</v>
      </c>
      <c r="U106" s="903"/>
      <c r="V106" s="901"/>
      <c r="W106" s="2210" t="s">
        <v>2698</v>
      </c>
      <c r="X106" s="989" t="str">
        <f t="shared" si="18"/>
        <v>Text</v>
      </c>
      <c r="Y106" s="420"/>
      <c r="Z106" s="328"/>
      <c r="AA106" s="328"/>
      <c r="AB106" s="420"/>
      <c r="AC106" s="420"/>
      <c r="AD106" s="420"/>
      <c r="AE106" s="420"/>
      <c r="AF106" s="420"/>
      <c r="AG106" s="420"/>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0"/>
      <c r="BF106" s="420"/>
      <c r="BG106" s="420"/>
      <c r="BH106" s="420"/>
      <c r="BI106" s="420"/>
      <c r="BJ106" s="420"/>
      <c r="BK106" s="420"/>
      <c r="BL106" s="420"/>
      <c r="BM106" s="420"/>
      <c r="BN106" s="420"/>
      <c r="BO106" s="420"/>
      <c r="BP106" s="420"/>
      <c r="BQ106" s="420"/>
      <c r="BR106" s="420"/>
      <c r="BS106" s="420"/>
      <c r="BT106" s="420"/>
      <c r="BU106" s="420"/>
      <c r="BV106" s="420"/>
      <c r="BW106" s="420"/>
      <c r="BX106" s="420"/>
      <c r="BY106" s="420"/>
      <c r="BZ106" s="420"/>
      <c r="CA106" s="420"/>
      <c r="CB106" s="420"/>
      <c r="CC106" s="420"/>
      <c r="CD106" s="420"/>
      <c r="CE106" s="420"/>
      <c r="CF106" s="420"/>
      <c r="CG106" s="420"/>
      <c r="CH106" s="420"/>
      <c r="CI106" s="420"/>
      <c r="CJ106" s="420"/>
      <c r="CK106" s="420"/>
      <c r="CL106" s="420"/>
      <c r="CM106" s="420"/>
      <c r="CN106" s="420"/>
      <c r="CO106" s="420"/>
      <c r="CP106" s="420"/>
      <c r="CQ106" s="420"/>
      <c r="CR106" s="420"/>
      <c r="CS106" s="420"/>
      <c r="CT106" s="420"/>
      <c r="CU106" s="420"/>
      <c r="CV106" s="420"/>
      <c r="CW106" s="420"/>
      <c r="CX106" s="420"/>
      <c r="CY106" s="420"/>
      <c r="CZ106" s="420"/>
      <c r="DA106" s="420"/>
      <c r="DB106" s="420"/>
      <c r="DC106" s="420"/>
      <c r="DD106" s="420"/>
      <c r="DE106" s="420"/>
      <c r="DF106" s="420"/>
      <c r="DG106" s="420"/>
      <c r="DH106" s="420"/>
      <c r="DI106" s="420"/>
      <c r="DJ106" s="420"/>
      <c r="DK106" s="420"/>
      <c r="DL106" s="420"/>
      <c r="DM106" s="420"/>
      <c r="DN106" s="420"/>
      <c r="DO106" s="420"/>
      <c r="DP106" s="420"/>
      <c r="DQ106" s="420"/>
      <c r="DR106" s="420"/>
      <c r="DS106" s="420"/>
      <c r="DT106" s="420"/>
      <c r="DU106" s="420"/>
      <c r="DV106" s="420"/>
      <c r="DW106" s="420"/>
      <c r="DX106" s="420"/>
      <c r="DY106" s="420"/>
      <c r="DZ106" s="420"/>
      <c r="EA106" s="420"/>
      <c r="EB106" s="420"/>
    </row>
    <row r="107" spans="1:132" s="421" customFormat="1" ht="63.75" x14ac:dyDescent="0.2">
      <c r="A107" s="1022">
        <v>1</v>
      </c>
      <c r="B107" s="1017">
        <v>1.8</v>
      </c>
      <c r="C107" s="1017" t="s">
        <v>775</v>
      </c>
      <c r="D107" s="381"/>
      <c r="E107" s="1065" t="str">
        <f t="shared" si="21"/>
        <v>MAIC Public - QLD Motor Vehicle</v>
      </c>
      <c r="F107" s="361" t="s">
        <v>367</v>
      </c>
      <c r="G107" s="416" t="s">
        <v>368</v>
      </c>
      <c r="H107" s="745"/>
      <c r="I107" s="19">
        <v>457040</v>
      </c>
      <c r="J107" s="375"/>
      <c r="K107" s="828" t="s">
        <v>2698</v>
      </c>
      <c r="L107" s="376"/>
      <c r="M107" s="828" t="s">
        <v>2698</v>
      </c>
      <c r="N107" s="418" t="s">
        <v>56</v>
      </c>
      <c r="O107" s="375"/>
      <c r="P107" s="2015" t="s">
        <v>363</v>
      </c>
      <c r="Q107" s="2017" t="s">
        <v>364</v>
      </c>
      <c r="R107" s="2017" t="s">
        <v>2207</v>
      </c>
      <c r="S107" s="901" t="s">
        <v>4066</v>
      </c>
      <c r="T107" s="904" t="s">
        <v>4463</v>
      </c>
      <c r="U107" s="903"/>
      <c r="V107" s="901"/>
      <c r="W107" s="2210" t="s">
        <v>2698</v>
      </c>
      <c r="X107" s="989" t="str">
        <f t="shared" si="18"/>
        <v>Text</v>
      </c>
      <c r="Y107" s="420"/>
      <c r="Z107" s="328"/>
      <c r="AA107" s="328"/>
      <c r="AB107" s="420"/>
      <c r="AC107" s="420"/>
      <c r="AD107" s="420"/>
      <c r="AE107" s="420"/>
      <c r="AF107" s="420"/>
      <c r="AG107" s="420"/>
      <c r="AH107" s="420"/>
      <c r="AI107" s="420"/>
      <c r="AJ107" s="420"/>
      <c r="AK107" s="420"/>
      <c r="AL107" s="420"/>
      <c r="AM107" s="420"/>
      <c r="AN107" s="420"/>
      <c r="AO107" s="420"/>
      <c r="AP107" s="420"/>
      <c r="AQ107" s="420"/>
      <c r="AR107" s="420"/>
      <c r="AS107" s="420"/>
      <c r="AT107" s="420"/>
      <c r="AU107" s="420"/>
      <c r="AV107" s="420"/>
      <c r="AW107" s="420"/>
      <c r="AX107" s="420"/>
      <c r="AY107" s="420"/>
      <c r="AZ107" s="420"/>
      <c r="BA107" s="420"/>
      <c r="BB107" s="420"/>
      <c r="BC107" s="420"/>
      <c r="BD107" s="420"/>
      <c r="BE107" s="420"/>
      <c r="BF107" s="420"/>
      <c r="BG107" s="420"/>
      <c r="BH107" s="420"/>
      <c r="BI107" s="420"/>
      <c r="BJ107" s="420"/>
      <c r="BK107" s="420"/>
      <c r="BL107" s="420"/>
      <c r="BM107" s="420"/>
      <c r="BN107" s="420"/>
      <c r="BO107" s="420"/>
      <c r="BP107" s="420"/>
      <c r="BQ107" s="420"/>
      <c r="BR107" s="420"/>
      <c r="BS107" s="420"/>
      <c r="BT107" s="420"/>
      <c r="BU107" s="420"/>
      <c r="BV107" s="420"/>
      <c r="BW107" s="420"/>
      <c r="BX107" s="420"/>
      <c r="BY107" s="420"/>
      <c r="BZ107" s="420"/>
      <c r="CA107" s="420"/>
      <c r="CB107" s="420"/>
      <c r="CC107" s="420"/>
      <c r="CD107" s="420"/>
      <c r="CE107" s="420"/>
      <c r="CF107" s="420"/>
      <c r="CG107" s="420"/>
      <c r="CH107" s="420"/>
      <c r="CI107" s="420"/>
      <c r="CJ107" s="420"/>
      <c r="CK107" s="420"/>
      <c r="CL107" s="420"/>
      <c r="CM107" s="420"/>
      <c r="CN107" s="420"/>
      <c r="CO107" s="420"/>
      <c r="CP107" s="420"/>
      <c r="CQ107" s="420"/>
      <c r="CR107" s="420"/>
      <c r="CS107" s="420"/>
      <c r="CT107" s="420"/>
      <c r="CU107" s="420"/>
      <c r="CV107" s="420"/>
      <c r="CW107" s="420"/>
      <c r="CX107" s="420"/>
      <c r="CY107" s="420"/>
      <c r="CZ107" s="420"/>
      <c r="DA107" s="420"/>
      <c r="DB107" s="420"/>
      <c r="DC107" s="420"/>
      <c r="DD107" s="420"/>
      <c r="DE107" s="420"/>
      <c r="DF107" s="420"/>
      <c r="DG107" s="420"/>
      <c r="DH107" s="420"/>
      <c r="DI107" s="420"/>
      <c r="DJ107" s="420"/>
      <c r="DK107" s="420"/>
      <c r="DL107" s="420"/>
      <c r="DM107" s="420"/>
      <c r="DN107" s="420"/>
      <c r="DO107" s="420"/>
      <c r="DP107" s="420"/>
      <c r="DQ107" s="420"/>
      <c r="DR107" s="420"/>
      <c r="DS107" s="420"/>
      <c r="DT107" s="420"/>
      <c r="DU107" s="420"/>
      <c r="DV107" s="420"/>
      <c r="DW107" s="420"/>
      <c r="DX107" s="420"/>
      <c r="DY107" s="420"/>
      <c r="DZ107" s="420"/>
      <c r="EA107" s="420"/>
      <c r="EB107" s="420"/>
    </row>
    <row r="108" spans="1:132" s="421" customFormat="1" ht="63.75" x14ac:dyDescent="0.2">
      <c r="A108" s="1022">
        <v>1</v>
      </c>
      <c r="B108" s="1017">
        <v>1.8</v>
      </c>
      <c r="C108" s="1017" t="s">
        <v>775</v>
      </c>
      <c r="D108" s="381"/>
      <c r="E108" s="1065" t="str">
        <f t="shared" si="21"/>
        <v>MAIC Public - QLD Motor Vehicle</v>
      </c>
      <c r="F108" s="367" t="s">
        <v>369</v>
      </c>
      <c r="G108" s="406" t="s">
        <v>370</v>
      </c>
      <c r="H108" s="745"/>
      <c r="I108" s="19">
        <v>457040</v>
      </c>
      <c r="J108" s="419"/>
      <c r="K108" s="828" t="s">
        <v>2698</v>
      </c>
      <c r="L108" s="376"/>
      <c r="M108" s="828" t="s">
        <v>2698</v>
      </c>
      <c r="N108" s="418" t="s">
        <v>56</v>
      </c>
      <c r="O108" s="375"/>
      <c r="P108" s="2015" t="s">
        <v>363</v>
      </c>
      <c r="Q108" s="2017" t="s">
        <v>364</v>
      </c>
      <c r="R108" s="2017" t="s">
        <v>2208</v>
      </c>
      <c r="S108" s="901" t="s">
        <v>4066</v>
      </c>
      <c r="T108" s="904" t="s">
        <v>4464</v>
      </c>
      <c r="U108" s="903"/>
      <c r="V108" s="901"/>
      <c r="W108" s="2210" t="s">
        <v>2698</v>
      </c>
      <c r="X108" s="989" t="str">
        <f t="shared" si="18"/>
        <v>Text</v>
      </c>
      <c r="Y108" s="420"/>
      <c r="Z108" s="328"/>
      <c r="AA108" s="328"/>
      <c r="AB108" s="420"/>
      <c r="AC108" s="420"/>
      <c r="AD108" s="420"/>
      <c r="AE108" s="420"/>
      <c r="AF108" s="420"/>
      <c r="AG108" s="420"/>
      <c r="AH108" s="420"/>
      <c r="AI108" s="420"/>
      <c r="AJ108" s="420"/>
      <c r="AK108" s="420"/>
      <c r="AL108" s="420"/>
      <c r="AM108" s="420"/>
      <c r="AN108" s="420"/>
      <c r="AO108" s="420"/>
      <c r="AP108" s="420"/>
      <c r="AQ108" s="420"/>
      <c r="AR108" s="420"/>
      <c r="AS108" s="420"/>
      <c r="AT108" s="420"/>
      <c r="AU108" s="420"/>
      <c r="AV108" s="420"/>
      <c r="AW108" s="420"/>
      <c r="AX108" s="420"/>
      <c r="AY108" s="420"/>
      <c r="AZ108" s="420"/>
      <c r="BA108" s="420"/>
      <c r="BB108" s="420"/>
      <c r="BC108" s="420"/>
      <c r="BD108" s="420"/>
      <c r="BE108" s="420"/>
      <c r="BF108" s="420"/>
      <c r="BG108" s="420"/>
      <c r="BH108" s="420"/>
      <c r="BI108" s="420"/>
      <c r="BJ108" s="420"/>
      <c r="BK108" s="420"/>
      <c r="BL108" s="420"/>
      <c r="BM108" s="420"/>
      <c r="BN108" s="420"/>
      <c r="BO108" s="420"/>
      <c r="BP108" s="420"/>
      <c r="BQ108" s="420"/>
      <c r="BR108" s="420"/>
      <c r="BS108" s="420"/>
      <c r="BT108" s="420"/>
      <c r="BU108" s="420"/>
      <c r="BV108" s="420"/>
      <c r="BW108" s="420"/>
      <c r="BX108" s="420"/>
      <c r="BY108" s="420"/>
      <c r="BZ108" s="420"/>
      <c r="CA108" s="420"/>
      <c r="CB108" s="420"/>
      <c r="CC108" s="420"/>
      <c r="CD108" s="420"/>
      <c r="CE108" s="420"/>
      <c r="CF108" s="420"/>
      <c r="CG108" s="420"/>
      <c r="CH108" s="420"/>
      <c r="CI108" s="420"/>
      <c r="CJ108" s="420"/>
      <c r="CK108" s="420"/>
      <c r="CL108" s="420"/>
      <c r="CM108" s="420"/>
      <c r="CN108" s="420"/>
      <c r="CO108" s="420"/>
      <c r="CP108" s="420"/>
      <c r="CQ108" s="420"/>
      <c r="CR108" s="420"/>
      <c r="CS108" s="420"/>
      <c r="CT108" s="420"/>
      <c r="CU108" s="420"/>
      <c r="CV108" s="420"/>
      <c r="CW108" s="420"/>
      <c r="CX108" s="420"/>
      <c r="CY108" s="420"/>
      <c r="CZ108" s="420"/>
      <c r="DA108" s="420"/>
      <c r="DB108" s="420"/>
      <c r="DC108" s="420"/>
      <c r="DD108" s="420"/>
      <c r="DE108" s="420"/>
      <c r="DF108" s="420"/>
      <c r="DG108" s="420"/>
      <c r="DH108" s="420"/>
      <c r="DI108" s="420"/>
      <c r="DJ108" s="420"/>
      <c r="DK108" s="420"/>
      <c r="DL108" s="420"/>
      <c r="DM108" s="420"/>
      <c r="DN108" s="420"/>
      <c r="DO108" s="420"/>
      <c r="DP108" s="420"/>
      <c r="DQ108" s="420"/>
      <c r="DR108" s="420"/>
      <c r="DS108" s="420"/>
      <c r="DT108" s="420"/>
      <c r="DU108" s="420"/>
      <c r="DV108" s="420"/>
      <c r="DW108" s="420"/>
      <c r="DX108" s="420"/>
      <c r="DY108" s="420"/>
      <c r="DZ108" s="420"/>
      <c r="EA108" s="420"/>
      <c r="EB108" s="420"/>
    </row>
    <row r="109" spans="1:132" s="421" customFormat="1" ht="63.75" x14ac:dyDescent="0.2">
      <c r="A109" s="1022">
        <v>1</v>
      </c>
      <c r="B109" s="1017">
        <v>1.8</v>
      </c>
      <c r="C109" s="1017" t="s">
        <v>775</v>
      </c>
      <c r="D109" s="381"/>
      <c r="E109" s="360" t="s">
        <v>53</v>
      </c>
      <c r="F109" s="361" t="s">
        <v>371</v>
      </c>
      <c r="G109" s="416" t="s">
        <v>372</v>
      </c>
      <c r="H109" s="745"/>
      <c r="I109" s="19">
        <v>457040</v>
      </c>
      <c r="J109" s="375"/>
      <c r="K109" s="828" t="s">
        <v>2698</v>
      </c>
      <c r="L109" s="376"/>
      <c r="M109" s="828" t="s">
        <v>2698</v>
      </c>
      <c r="N109" s="418" t="s">
        <v>56</v>
      </c>
      <c r="O109" s="375"/>
      <c r="P109" s="2015" t="s">
        <v>363</v>
      </c>
      <c r="Q109" s="2017" t="s">
        <v>364</v>
      </c>
      <c r="R109" s="2017" t="s">
        <v>2205</v>
      </c>
      <c r="S109" s="901" t="s">
        <v>4066</v>
      </c>
      <c r="T109" s="904" t="s">
        <v>4465</v>
      </c>
      <c r="U109" s="903"/>
      <c r="V109" s="901"/>
      <c r="W109" s="2210" t="s">
        <v>2698</v>
      </c>
      <c r="X109" s="989" t="str">
        <f t="shared" si="18"/>
        <v>Text</v>
      </c>
      <c r="Y109" s="420"/>
      <c r="Z109" s="328"/>
      <c r="AA109" s="328"/>
      <c r="AB109" s="420"/>
      <c r="AC109" s="420"/>
      <c r="AD109" s="420"/>
      <c r="AE109" s="420"/>
      <c r="AF109" s="420"/>
      <c r="AG109" s="420"/>
      <c r="AH109" s="420"/>
      <c r="AI109" s="420"/>
      <c r="AJ109" s="420"/>
      <c r="AK109" s="420"/>
      <c r="AL109" s="420"/>
      <c r="AM109" s="420"/>
      <c r="AN109" s="420"/>
      <c r="AO109" s="420"/>
      <c r="AP109" s="420"/>
      <c r="AQ109" s="420"/>
      <c r="AR109" s="420"/>
      <c r="AS109" s="420"/>
      <c r="AT109" s="420"/>
      <c r="AU109" s="420"/>
      <c r="AV109" s="420"/>
      <c r="AW109" s="420"/>
      <c r="AX109" s="420"/>
      <c r="AY109" s="420"/>
      <c r="AZ109" s="420"/>
      <c r="BA109" s="420"/>
      <c r="BB109" s="420"/>
      <c r="BC109" s="420"/>
      <c r="BD109" s="420"/>
      <c r="BE109" s="420"/>
      <c r="BF109" s="420"/>
      <c r="BG109" s="420"/>
      <c r="BH109" s="420"/>
      <c r="BI109" s="420"/>
      <c r="BJ109" s="420"/>
      <c r="BK109" s="420"/>
      <c r="BL109" s="420"/>
      <c r="BM109" s="420"/>
      <c r="BN109" s="420"/>
      <c r="BO109" s="420"/>
      <c r="BP109" s="420"/>
      <c r="BQ109" s="420"/>
      <c r="BR109" s="420"/>
      <c r="BS109" s="420"/>
      <c r="BT109" s="420"/>
      <c r="BU109" s="420"/>
      <c r="BV109" s="420"/>
      <c r="BW109" s="420"/>
      <c r="BX109" s="420"/>
      <c r="BY109" s="420"/>
      <c r="BZ109" s="420"/>
      <c r="CA109" s="420"/>
      <c r="CB109" s="420"/>
      <c r="CC109" s="420"/>
      <c r="CD109" s="420"/>
      <c r="CE109" s="420"/>
      <c r="CF109" s="420"/>
      <c r="CG109" s="420"/>
      <c r="CH109" s="420"/>
      <c r="CI109" s="420"/>
      <c r="CJ109" s="420"/>
      <c r="CK109" s="420"/>
      <c r="CL109" s="420"/>
      <c r="CM109" s="420"/>
      <c r="CN109" s="420"/>
      <c r="CO109" s="420"/>
      <c r="CP109" s="420"/>
      <c r="CQ109" s="420"/>
      <c r="CR109" s="420"/>
      <c r="CS109" s="420"/>
      <c r="CT109" s="420"/>
      <c r="CU109" s="420"/>
      <c r="CV109" s="420"/>
      <c r="CW109" s="420"/>
      <c r="CX109" s="420"/>
      <c r="CY109" s="420"/>
      <c r="CZ109" s="420"/>
      <c r="DA109" s="420"/>
      <c r="DB109" s="420"/>
      <c r="DC109" s="420"/>
      <c r="DD109" s="420"/>
      <c r="DE109" s="420"/>
      <c r="DF109" s="420"/>
      <c r="DG109" s="420"/>
      <c r="DH109" s="420"/>
      <c r="DI109" s="420"/>
      <c r="DJ109" s="420"/>
      <c r="DK109" s="420"/>
      <c r="DL109" s="420"/>
      <c r="DM109" s="420"/>
      <c r="DN109" s="420"/>
      <c r="DO109" s="420"/>
      <c r="DP109" s="420"/>
      <c r="DQ109" s="420"/>
      <c r="DR109" s="420"/>
      <c r="DS109" s="420"/>
      <c r="DT109" s="420"/>
      <c r="DU109" s="420"/>
      <c r="DV109" s="420"/>
      <c r="DW109" s="420"/>
      <c r="DX109" s="420"/>
      <c r="DY109" s="420"/>
      <c r="DZ109" s="420"/>
      <c r="EA109" s="420"/>
      <c r="EB109" s="420"/>
    </row>
    <row r="110" spans="1:132" s="421" customFormat="1" ht="63.75" x14ac:dyDescent="0.2">
      <c r="A110" s="1022">
        <v>1</v>
      </c>
      <c r="B110" s="1017">
        <v>1.8</v>
      </c>
      <c r="C110" s="1017" t="s">
        <v>775</v>
      </c>
      <c r="D110" s="381"/>
      <c r="E110" s="1065" t="str">
        <f>E109</f>
        <v>Public Long Stay  Nursing Home Type Patients</v>
      </c>
      <c r="F110" s="361" t="s">
        <v>373</v>
      </c>
      <c r="G110" s="416" t="s">
        <v>374</v>
      </c>
      <c r="H110" s="745"/>
      <c r="I110" s="19">
        <v>457040</v>
      </c>
      <c r="J110" s="375"/>
      <c r="K110" s="828" t="s">
        <v>2698</v>
      </c>
      <c r="L110" s="376"/>
      <c r="M110" s="828" t="s">
        <v>2698</v>
      </c>
      <c r="N110" s="418" t="s">
        <v>56</v>
      </c>
      <c r="O110" s="375"/>
      <c r="P110" s="2015" t="s">
        <v>363</v>
      </c>
      <c r="Q110" s="2017" t="s">
        <v>364</v>
      </c>
      <c r="R110" s="2017" t="s">
        <v>2206</v>
      </c>
      <c r="S110" s="901" t="s">
        <v>4066</v>
      </c>
      <c r="T110" s="904" t="s">
        <v>4466</v>
      </c>
      <c r="U110" s="903"/>
      <c r="V110" s="901"/>
      <c r="W110" s="2210" t="s">
        <v>2698</v>
      </c>
      <c r="X110" s="989" t="str">
        <f t="shared" si="18"/>
        <v>Text</v>
      </c>
      <c r="Y110" s="420"/>
      <c r="Z110" s="328"/>
      <c r="AA110" s="328"/>
      <c r="AB110" s="420"/>
      <c r="AC110" s="420"/>
      <c r="AD110" s="420"/>
      <c r="AE110" s="420"/>
      <c r="AF110" s="420"/>
      <c r="AG110" s="420"/>
      <c r="AH110" s="420"/>
      <c r="AI110" s="420"/>
      <c r="AJ110" s="420"/>
      <c r="AK110" s="420"/>
      <c r="AL110" s="420"/>
      <c r="AM110" s="420"/>
      <c r="AN110" s="420"/>
      <c r="AO110" s="420"/>
      <c r="AP110" s="420"/>
      <c r="AQ110" s="420"/>
      <c r="AR110" s="420"/>
      <c r="AS110" s="420"/>
      <c r="AT110" s="420"/>
      <c r="AU110" s="420"/>
      <c r="AV110" s="420"/>
      <c r="AW110" s="420"/>
      <c r="AX110" s="420"/>
      <c r="AY110" s="420"/>
      <c r="AZ110" s="420"/>
      <c r="BA110" s="420"/>
      <c r="BB110" s="420"/>
      <c r="BC110" s="420"/>
      <c r="BD110" s="420"/>
      <c r="BE110" s="420"/>
      <c r="BF110" s="420"/>
      <c r="BG110" s="420"/>
      <c r="BH110" s="420"/>
      <c r="BI110" s="420"/>
      <c r="BJ110" s="420"/>
      <c r="BK110" s="420"/>
      <c r="BL110" s="420"/>
      <c r="BM110" s="420"/>
      <c r="BN110" s="420"/>
      <c r="BO110" s="420"/>
      <c r="BP110" s="420"/>
      <c r="BQ110" s="420"/>
      <c r="BR110" s="420"/>
      <c r="BS110" s="420"/>
      <c r="BT110" s="420"/>
      <c r="BU110" s="420"/>
      <c r="BV110" s="420"/>
      <c r="BW110" s="420"/>
      <c r="BX110" s="420"/>
      <c r="BY110" s="420"/>
      <c r="BZ110" s="420"/>
      <c r="CA110" s="420"/>
      <c r="CB110" s="420"/>
      <c r="CC110" s="420"/>
      <c r="CD110" s="420"/>
      <c r="CE110" s="420"/>
      <c r="CF110" s="420"/>
      <c r="CG110" s="420"/>
      <c r="CH110" s="420"/>
      <c r="CI110" s="420"/>
      <c r="CJ110" s="420"/>
      <c r="CK110" s="420"/>
      <c r="CL110" s="420"/>
      <c r="CM110" s="420"/>
      <c r="CN110" s="420"/>
      <c r="CO110" s="420"/>
      <c r="CP110" s="420"/>
      <c r="CQ110" s="420"/>
      <c r="CR110" s="420"/>
      <c r="CS110" s="420"/>
      <c r="CT110" s="420"/>
      <c r="CU110" s="420"/>
      <c r="CV110" s="420"/>
      <c r="CW110" s="420"/>
      <c r="CX110" s="420"/>
      <c r="CY110" s="420"/>
      <c r="CZ110" s="420"/>
      <c r="DA110" s="420"/>
      <c r="DB110" s="420"/>
      <c r="DC110" s="420"/>
      <c r="DD110" s="420"/>
      <c r="DE110" s="420"/>
      <c r="DF110" s="420"/>
      <c r="DG110" s="420"/>
      <c r="DH110" s="420"/>
      <c r="DI110" s="420"/>
      <c r="DJ110" s="420"/>
      <c r="DK110" s="420"/>
      <c r="DL110" s="420"/>
      <c r="DM110" s="420"/>
      <c r="DN110" s="420"/>
      <c r="DO110" s="420"/>
      <c r="DP110" s="420"/>
      <c r="DQ110" s="420"/>
      <c r="DR110" s="420"/>
      <c r="DS110" s="420"/>
      <c r="DT110" s="420"/>
      <c r="DU110" s="420"/>
      <c r="DV110" s="420"/>
      <c r="DW110" s="420"/>
      <c r="DX110" s="420"/>
      <c r="DY110" s="420"/>
      <c r="DZ110" s="420"/>
      <c r="EA110" s="420"/>
      <c r="EB110" s="420"/>
    </row>
    <row r="111" spans="1:132" s="421" customFormat="1" ht="18.75" x14ac:dyDescent="0.3">
      <c r="A111" s="1022">
        <v>1</v>
      </c>
      <c r="B111" s="1017">
        <v>1.8</v>
      </c>
      <c r="C111" s="1926" t="s">
        <v>776</v>
      </c>
      <c r="D111" s="1927"/>
      <c r="E111" s="1928" t="s">
        <v>375</v>
      </c>
      <c r="F111" s="380"/>
      <c r="G111" s="373"/>
      <c r="H111" s="745"/>
      <c r="I111" s="87"/>
      <c r="J111" s="362"/>
      <c r="K111" s="850"/>
      <c r="L111" s="376"/>
      <c r="M111" s="781"/>
      <c r="N111" s="366"/>
      <c r="O111" s="375"/>
      <c r="P111" s="1790"/>
      <c r="Q111" s="1791"/>
      <c r="R111" s="1792"/>
      <c r="S111" s="929" t="s">
        <v>4068</v>
      </c>
      <c r="T111" s="1793"/>
      <c r="U111" s="929"/>
      <c r="V111" s="929"/>
      <c r="W111" s="2211"/>
      <c r="X111" s="1772" t="str">
        <f t="shared" si="18"/>
        <v>Blank</v>
      </c>
      <c r="Z111" s="329"/>
      <c r="AA111" s="329"/>
    </row>
    <row r="112" spans="1:132" s="421" customFormat="1" ht="15.75" x14ac:dyDescent="0.2">
      <c r="A112" s="1022">
        <v>1</v>
      </c>
      <c r="B112" s="1017">
        <v>1.8</v>
      </c>
      <c r="C112" s="1017" t="s">
        <v>776</v>
      </c>
      <c r="D112" s="1925"/>
      <c r="E112" s="1794" t="s">
        <v>376</v>
      </c>
      <c r="F112" s="361" t="s">
        <v>377</v>
      </c>
      <c r="G112" s="361" t="s">
        <v>378</v>
      </c>
      <c r="H112" s="760" t="s">
        <v>3631</v>
      </c>
      <c r="I112" s="50" t="s">
        <v>379</v>
      </c>
      <c r="J112" s="92">
        <f t="shared" ref="J112" si="22">J$43</f>
        <v>45474</v>
      </c>
      <c r="K112" s="782">
        <f>K$43</f>
        <v>2510.5500000000002</v>
      </c>
      <c r="L112" s="376"/>
      <c r="M112" s="995">
        <f t="shared" ref="M112:M131" si="23">K112</f>
        <v>2510.5500000000002</v>
      </c>
      <c r="N112" s="395" t="s">
        <v>56</v>
      </c>
      <c r="O112" s="375">
        <f t="shared" ref="O112" si="24">O$43</f>
        <v>45839</v>
      </c>
      <c r="P112" s="465" t="s">
        <v>69</v>
      </c>
      <c r="Q112" s="395" t="s">
        <v>70</v>
      </c>
      <c r="R112" s="395" t="s">
        <v>2209</v>
      </c>
      <c r="S112" s="929" t="s">
        <v>4065</v>
      </c>
      <c r="T112" s="904" t="s">
        <v>4467</v>
      </c>
      <c r="U112" s="1764"/>
      <c r="V112" s="929" t="s">
        <v>4404</v>
      </c>
      <c r="W112" s="789">
        <f>W$43</f>
        <v>2510.5500000000002</v>
      </c>
      <c r="X112" s="1772">
        <f t="shared" si="18"/>
        <v>0</v>
      </c>
      <c r="Z112" s="329"/>
      <c r="AA112" s="329"/>
    </row>
    <row r="113" spans="1:27" s="421" customFormat="1" ht="12.75" x14ac:dyDescent="0.2">
      <c r="A113" s="1022">
        <v>1</v>
      </c>
      <c r="B113" s="1017">
        <v>1.8</v>
      </c>
      <c r="C113" s="1017" t="s">
        <v>776</v>
      </c>
      <c r="D113" s="1925"/>
      <c r="E113" s="1786" t="str">
        <f>E112</f>
        <v>Motor Vehicle Other States (MVO)</v>
      </c>
      <c r="F113" s="361" t="s">
        <v>401</v>
      </c>
      <c r="G113" s="361" t="s">
        <v>402</v>
      </c>
      <c r="H113" s="760" t="s">
        <v>3632</v>
      </c>
      <c r="I113" s="50" t="s">
        <v>379</v>
      </c>
      <c r="J113" s="92">
        <f>J$44</f>
        <v>45474</v>
      </c>
      <c r="K113" s="995">
        <f>K$44</f>
        <v>2121.5500000000002</v>
      </c>
      <c r="L113" s="376"/>
      <c r="M113" s="995">
        <f>K113</f>
        <v>2121.5500000000002</v>
      </c>
      <c r="N113" s="395" t="s">
        <v>56</v>
      </c>
      <c r="O113" s="375">
        <f>O$44</f>
        <v>45839</v>
      </c>
      <c r="P113" s="465" t="s">
        <v>69</v>
      </c>
      <c r="Q113" s="395" t="s">
        <v>70</v>
      </c>
      <c r="R113" s="395" t="s">
        <v>2226</v>
      </c>
      <c r="S113" s="929" t="s">
        <v>4065</v>
      </c>
      <c r="T113" s="904" t="s">
        <v>4468</v>
      </c>
      <c r="U113" s="1764"/>
      <c r="V113" s="929" t="s">
        <v>4405</v>
      </c>
      <c r="W113" s="997">
        <f>W$44</f>
        <v>2121.5500000000002</v>
      </c>
      <c r="X113" s="1772">
        <f t="shared" si="18"/>
        <v>0</v>
      </c>
      <c r="Z113" s="329"/>
      <c r="AA113" s="329"/>
    </row>
    <row r="114" spans="1:27" s="421" customFormat="1" ht="12.75" x14ac:dyDescent="0.2">
      <c r="A114" s="1022">
        <v>1</v>
      </c>
      <c r="B114" s="1017">
        <v>1.8</v>
      </c>
      <c r="C114" s="1017" t="s">
        <v>776</v>
      </c>
      <c r="D114" s="1925"/>
      <c r="E114" s="1786" t="str">
        <f t="shared" ref="E114:E124" si="25">E113</f>
        <v>Motor Vehicle Other States (MVO)</v>
      </c>
      <c r="F114" s="361" t="s">
        <v>380</v>
      </c>
      <c r="G114" s="361" t="s">
        <v>381</v>
      </c>
      <c r="H114" s="760" t="s">
        <v>3633</v>
      </c>
      <c r="I114" s="740">
        <v>443355</v>
      </c>
      <c r="J114" s="92">
        <f>J$45</f>
        <v>45474</v>
      </c>
      <c r="K114" s="995">
        <f>K$45</f>
        <v>4228.6000000000004</v>
      </c>
      <c r="L114" s="376"/>
      <c r="M114" s="995">
        <f t="shared" si="23"/>
        <v>4228.6000000000004</v>
      </c>
      <c r="N114" s="395" t="s">
        <v>56</v>
      </c>
      <c r="O114" s="375">
        <f>O$45</f>
        <v>45839</v>
      </c>
      <c r="P114" s="465" t="s">
        <v>69</v>
      </c>
      <c r="Q114" s="395" t="s">
        <v>70</v>
      </c>
      <c r="R114" s="395" t="s">
        <v>2210</v>
      </c>
      <c r="S114" s="929" t="s">
        <v>4065</v>
      </c>
      <c r="T114" s="904" t="s">
        <v>4469</v>
      </c>
      <c r="U114" s="1764"/>
      <c r="V114" s="929" t="s">
        <v>4406</v>
      </c>
      <c r="W114" s="997">
        <f>W$45</f>
        <v>4228.6000000000004</v>
      </c>
      <c r="X114" s="1772">
        <f t="shared" si="18"/>
        <v>0</v>
      </c>
      <c r="Z114" s="329"/>
      <c r="AA114" s="329"/>
    </row>
    <row r="115" spans="1:27" s="421" customFormat="1" ht="12.75" x14ac:dyDescent="0.2">
      <c r="A115" s="1022">
        <v>1</v>
      </c>
      <c r="B115" s="1017">
        <v>1.8</v>
      </c>
      <c r="C115" s="1017" t="s">
        <v>776</v>
      </c>
      <c r="D115" s="1925"/>
      <c r="E115" s="1786" t="str">
        <f t="shared" si="25"/>
        <v>Motor Vehicle Other States (MVO)</v>
      </c>
      <c r="F115" s="361" t="s">
        <v>382</v>
      </c>
      <c r="G115" s="361" t="s">
        <v>383</v>
      </c>
      <c r="H115" s="760" t="s">
        <v>3634</v>
      </c>
      <c r="I115" s="740">
        <v>443355</v>
      </c>
      <c r="J115" s="92">
        <f>J$46</f>
        <v>45474</v>
      </c>
      <c r="K115" s="782">
        <f>K$46</f>
        <v>3985.9</v>
      </c>
      <c r="L115" s="376"/>
      <c r="M115" s="995">
        <f t="shared" si="23"/>
        <v>3985.9</v>
      </c>
      <c r="N115" s="395" t="s">
        <v>56</v>
      </c>
      <c r="O115" s="375">
        <f>O$46</f>
        <v>45839</v>
      </c>
      <c r="P115" s="465" t="s">
        <v>69</v>
      </c>
      <c r="Q115" s="395" t="s">
        <v>70</v>
      </c>
      <c r="R115" s="395" t="s">
        <v>2211</v>
      </c>
      <c r="S115" s="929" t="s">
        <v>4065</v>
      </c>
      <c r="T115" s="904" t="s">
        <v>4470</v>
      </c>
      <c r="U115" s="1764"/>
      <c r="V115" s="929" t="s">
        <v>4407</v>
      </c>
      <c r="W115" s="789">
        <f>W$46</f>
        <v>3985.9</v>
      </c>
      <c r="X115" s="1772">
        <f t="shared" si="18"/>
        <v>0</v>
      </c>
      <c r="Z115" s="329"/>
      <c r="AA115" s="329"/>
    </row>
    <row r="116" spans="1:27" s="421" customFormat="1" ht="12.75" x14ac:dyDescent="0.2">
      <c r="A116" s="1022">
        <v>1</v>
      </c>
      <c r="B116" s="1017">
        <v>1.8</v>
      </c>
      <c r="C116" s="1017" t="s">
        <v>776</v>
      </c>
      <c r="D116" s="1925"/>
      <c r="E116" s="1786" t="str">
        <f t="shared" si="25"/>
        <v>Motor Vehicle Other States (MVO)</v>
      </c>
      <c r="F116" s="361" t="s">
        <v>384</v>
      </c>
      <c r="G116" s="361" t="s">
        <v>385</v>
      </c>
      <c r="H116" s="760" t="s">
        <v>3635</v>
      </c>
      <c r="I116" s="50" t="s">
        <v>386</v>
      </c>
      <c r="J116" s="92">
        <f>J$47</f>
        <v>45474</v>
      </c>
      <c r="K116" s="995">
        <f>K$47</f>
        <v>6321.1</v>
      </c>
      <c r="L116" s="376"/>
      <c r="M116" s="995">
        <f t="shared" si="23"/>
        <v>6321.1</v>
      </c>
      <c r="N116" s="395" t="s">
        <v>56</v>
      </c>
      <c r="O116" s="375">
        <f>O$47</f>
        <v>45839</v>
      </c>
      <c r="P116" s="465" t="s">
        <v>69</v>
      </c>
      <c r="Q116" s="395" t="s">
        <v>70</v>
      </c>
      <c r="R116" s="395" t="s">
        <v>2212</v>
      </c>
      <c r="S116" s="929" t="s">
        <v>4065</v>
      </c>
      <c r="T116" s="904" t="s">
        <v>4471</v>
      </c>
      <c r="U116" s="1764"/>
      <c r="V116" s="929" t="s">
        <v>4408</v>
      </c>
      <c r="W116" s="997">
        <f>W$47</f>
        <v>6321.1</v>
      </c>
      <c r="X116" s="1772">
        <f t="shared" si="18"/>
        <v>0</v>
      </c>
      <c r="Z116" s="329"/>
      <c r="AA116" s="329"/>
    </row>
    <row r="117" spans="1:27" s="421" customFormat="1" ht="12.75" x14ac:dyDescent="0.2">
      <c r="A117" s="1022">
        <v>1</v>
      </c>
      <c r="B117" s="1017">
        <v>1.8</v>
      </c>
      <c r="C117" s="1017" t="s">
        <v>776</v>
      </c>
      <c r="D117" s="1925"/>
      <c r="E117" s="1786" t="str">
        <f t="shared" si="25"/>
        <v>Motor Vehicle Other States (MVO)</v>
      </c>
      <c r="F117" s="361" t="s">
        <v>387</v>
      </c>
      <c r="G117" s="361" t="s">
        <v>388</v>
      </c>
      <c r="H117" s="760" t="s">
        <v>3636</v>
      </c>
      <c r="I117" s="50" t="s">
        <v>386</v>
      </c>
      <c r="J117" s="92">
        <f>J$48</f>
        <v>45474</v>
      </c>
      <c r="K117" s="995">
        <f>K$48</f>
        <v>5885.75</v>
      </c>
      <c r="L117" s="376"/>
      <c r="M117" s="995">
        <f t="shared" si="23"/>
        <v>5885.75</v>
      </c>
      <c r="N117" s="395" t="s">
        <v>56</v>
      </c>
      <c r="O117" s="375">
        <f>O$48</f>
        <v>45839</v>
      </c>
      <c r="P117" s="465" t="s">
        <v>69</v>
      </c>
      <c r="Q117" s="395" t="s">
        <v>70</v>
      </c>
      <c r="R117" s="395" t="s">
        <v>2213</v>
      </c>
      <c r="S117" s="929" t="s">
        <v>4065</v>
      </c>
      <c r="T117" s="904" t="s">
        <v>4472</v>
      </c>
      <c r="U117" s="1764"/>
      <c r="V117" s="929" t="s">
        <v>4409</v>
      </c>
      <c r="W117" s="997">
        <f>W$48</f>
        <v>5885.75</v>
      </c>
      <c r="X117" s="1772">
        <f t="shared" si="18"/>
        <v>0</v>
      </c>
      <c r="Z117" s="329"/>
      <c r="AA117" s="329"/>
    </row>
    <row r="118" spans="1:27" s="421" customFormat="1" ht="12.75" x14ac:dyDescent="0.2">
      <c r="A118" s="1022">
        <v>1</v>
      </c>
      <c r="B118" s="1017">
        <v>1.8</v>
      </c>
      <c r="C118" s="1017" t="s">
        <v>776</v>
      </c>
      <c r="D118" s="1925"/>
      <c r="E118" s="1786" t="str">
        <f t="shared" si="25"/>
        <v>Motor Vehicle Other States (MVO)</v>
      </c>
      <c r="F118" s="361" t="s">
        <v>389</v>
      </c>
      <c r="G118" s="361" t="s">
        <v>390</v>
      </c>
      <c r="H118" s="760" t="s">
        <v>3643</v>
      </c>
      <c r="I118" s="50" t="s">
        <v>379</v>
      </c>
      <c r="J118" s="92">
        <f>J$51</f>
        <v>45474</v>
      </c>
      <c r="K118" s="995">
        <f>K$51</f>
        <v>4339.55</v>
      </c>
      <c r="L118" s="376"/>
      <c r="M118" s="995">
        <f t="shared" si="23"/>
        <v>4339.55</v>
      </c>
      <c r="N118" s="395" t="s">
        <v>56</v>
      </c>
      <c r="O118" s="375">
        <f>O$51</f>
        <v>45839</v>
      </c>
      <c r="P118" s="465" t="s">
        <v>69</v>
      </c>
      <c r="Q118" s="395" t="s">
        <v>70</v>
      </c>
      <c r="R118" s="395" t="s">
        <v>2214</v>
      </c>
      <c r="S118" s="929" t="s">
        <v>4065</v>
      </c>
      <c r="T118" s="904" t="s">
        <v>4473</v>
      </c>
      <c r="U118" s="1764"/>
      <c r="V118" s="929" t="s">
        <v>4412</v>
      </c>
      <c r="W118" s="997">
        <f>W$51</f>
        <v>4339.55</v>
      </c>
      <c r="X118" s="1772">
        <f t="shared" si="18"/>
        <v>0</v>
      </c>
      <c r="Z118" s="329"/>
      <c r="AA118" s="329"/>
    </row>
    <row r="119" spans="1:27" s="329" customFormat="1" ht="12.75" x14ac:dyDescent="0.2">
      <c r="A119" s="1022">
        <v>1</v>
      </c>
      <c r="B119" s="1017">
        <v>1.8</v>
      </c>
      <c r="C119" s="1017" t="s">
        <v>776</v>
      </c>
      <c r="D119" s="1925"/>
      <c r="E119" s="1786" t="str">
        <f t="shared" si="25"/>
        <v>Motor Vehicle Other States (MVO)</v>
      </c>
      <c r="F119" s="361" t="s">
        <v>391</v>
      </c>
      <c r="G119" s="361" t="s">
        <v>392</v>
      </c>
      <c r="H119" s="760" t="s">
        <v>3644</v>
      </c>
      <c r="I119" s="50" t="s">
        <v>379</v>
      </c>
      <c r="J119" s="92">
        <f>J$46</f>
        <v>45474</v>
      </c>
      <c r="K119" s="782">
        <f>K$46</f>
        <v>3985.9</v>
      </c>
      <c r="L119" s="376"/>
      <c r="M119" s="995">
        <f t="shared" si="23"/>
        <v>3985.9</v>
      </c>
      <c r="N119" s="395" t="s">
        <v>56</v>
      </c>
      <c r="O119" s="375">
        <f>O$46</f>
        <v>45839</v>
      </c>
      <c r="P119" s="465" t="s">
        <v>69</v>
      </c>
      <c r="Q119" s="395" t="s">
        <v>70</v>
      </c>
      <c r="R119" s="395" t="s">
        <v>2215</v>
      </c>
      <c r="S119" s="929" t="s">
        <v>4065</v>
      </c>
      <c r="T119" s="904" t="s">
        <v>4474</v>
      </c>
      <c r="U119" s="1764"/>
      <c r="V119" s="929" t="s">
        <v>4407</v>
      </c>
      <c r="W119" s="789">
        <f>W$46</f>
        <v>3985.9</v>
      </c>
      <c r="X119" s="1772">
        <f t="shared" si="18"/>
        <v>0</v>
      </c>
    </row>
    <row r="120" spans="1:27" s="329" customFormat="1" ht="12.75" x14ac:dyDescent="0.2">
      <c r="A120" s="1022">
        <v>1</v>
      </c>
      <c r="B120" s="1017">
        <v>1.8</v>
      </c>
      <c r="C120" s="1017" t="s">
        <v>776</v>
      </c>
      <c r="D120" s="1925"/>
      <c r="E120" s="1786" t="str">
        <f t="shared" si="25"/>
        <v>Motor Vehicle Other States (MVO)</v>
      </c>
      <c r="F120" s="361" t="s">
        <v>393</v>
      </c>
      <c r="G120" s="361" t="s">
        <v>394</v>
      </c>
      <c r="H120" s="760" t="s">
        <v>3637</v>
      </c>
      <c r="I120" s="50" t="s">
        <v>379</v>
      </c>
      <c r="J120" s="92">
        <f>J$53</f>
        <v>45474</v>
      </c>
      <c r="K120" s="782">
        <f>K$53</f>
        <v>1179.8</v>
      </c>
      <c r="L120" s="376"/>
      <c r="M120" s="995">
        <f t="shared" si="23"/>
        <v>1179.8</v>
      </c>
      <c r="N120" s="395" t="s">
        <v>56</v>
      </c>
      <c r="O120" s="375">
        <f>O$53</f>
        <v>45839</v>
      </c>
      <c r="P120" s="465" t="s">
        <v>69</v>
      </c>
      <c r="Q120" s="395" t="s">
        <v>70</v>
      </c>
      <c r="R120" s="395" t="s">
        <v>2216</v>
      </c>
      <c r="S120" s="929" t="s">
        <v>4065</v>
      </c>
      <c r="T120" s="904" t="s">
        <v>4475</v>
      </c>
      <c r="U120" s="1764"/>
      <c r="V120" s="929" t="s">
        <v>4414</v>
      </c>
      <c r="W120" s="789">
        <f>W$53</f>
        <v>1179.8</v>
      </c>
      <c r="X120" s="1772">
        <f t="shared" si="18"/>
        <v>0</v>
      </c>
    </row>
    <row r="121" spans="1:27" s="329" customFormat="1" ht="12.75" x14ac:dyDescent="0.2">
      <c r="A121" s="1022">
        <v>1</v>
      </c>
      <c r="B121" s="1017">
        <v>1.8</v>
      </c>
      <c r="C121" s="1017" t="s">
        <v>776</v>
      </c>
      <c r="D121" s="1925"/>
      <c r="E121" s="1786" t="str">
        <f t="shared" si="25"/>
        <v>Motor Vehicle Other States (MVO)</v>
      </c>
      <c r="F121" s="361" t="s">
        <v>395</v>
      </c>
      <c r="G121" s="361" t="s">
        <v>396</v>
      </c>
      <c r="H121" s="760" t="s">
        <v>3638</v>
      </c>
      <c r="I121" s="50" t="s">
        <v>379</v>
      </c>
      <c r="J121" s="92">
        <f>J$53</f>
        <v>45474</v>
      </c>
      <c r="K121" s="782">
        <f>K$53</f>
        <v>1179.8</v>
      </c>
      <c r="L121" s="376"/>
      <c r="M121" s="995">
        <f t="shared" si="23"/>
        <v>1179.8</v>
      </c>
      <c r="N121" s="395" t="s">
        <v>56</v>
      </c>
      <c r="O121" s="375">
        <f>O$53</f>
        <v>45839</v>
      </c>
      <c r="P121" s="465" t="s">
        <v>69</v>
      </c>
      <c r="Q121" s="395" t="s">
        <v>70</v>
      </c>
      <c r="R121" s="395" t="s">
        <v>2217</v>
      </c>
      <c r="S121" s="929" t="s">
        <v>4065</v>
      </c>
      <c r="T121" s="904" t="s">
        <v>4476</v>
      </c>
      <c r="U121" s="1764"/>
      <c r="V121" s="929" t="s">
        <v>4414</v>
      </c>
      <c r="W121" s="789">
        <f>W$53</f>
        <v>1179.8</v>
      </c>
      <c r="X121" s="1772">
        <f t="shared" si="18"/>
        <v>0</v>
      </c>
    </row>
    <row r="122" spans="1:27" s="329" customFormat="1" ht="12.75" x14ac:dyDescent="0.2">
      <c r="A122" s="1022">
        <v>1</v>
      </c>
      <c r="B122" s="1017">
        <v>1.8</v>
      </c>
      <c r="C122" s="1017" t="s">
        <v>776</v>
      </c>
      <c r="D122" s="1925"/>
      <c r="E122" s="1786" t="str">
        <f t="shared" si="25"/>
        <v>Motor Vehicle Other States (MVO)</v>
      </c>
      <c r="F122" s="361" t="s">
        <v>397</v>
      </c>
      <c r="G122" s="361" t="s">
        <v>398</v>
      </c>
      <c r="H122" s="760" t="s">
        <v>3639</v>
      </c>
      <c r="I122" s="50" t="s">
        <v>379</v>
      </c>
      <c r="J122" s="92">
        <f>J$49</f>
        <v>45474</v>
      </c>
      <c r="K122" s="995">
        <f>K$49</f>
        <v>1319.15</v>
      </c>
      <c r="L122" s="376"/>
      <c r="M122" s="995">
        <f t="shared" si="23"/>
        <v>1319.15</v>
      </c>
      <c r="N122" s="395" t="s">
        <v>56</v>
      </c>
      <c r="O122" s="375">
        <f>O$49</f>
        <v>45839</v>
      </c>
      <c r="P122" s="465" t="s">
        <v>69</v>
      </c>
      <c r="Q122" s="395" t="s">
        <v>70</v>
      </c>
      <c r="R122" s="395" t="s">
        <v>2224</v>
      </c>
      <c r="S122" s="929" t="s">
        <v>4065</v>
      </c>
      <c r="T122" s="904" t="s">
        <v>4477</v>
      </c>
      <c r="U122" s="1764"/>
      <c r="V122" s="929" t="s">
        <v>4410</v>
      </c>
      <c r="W122" s="997">
        <f>W$49</f>
        <v>1319.15</v>
      </c>
      <c r="X122" s="1772">
        <f t="shared" si="18"/>
        <v>0</v>
      </c>
    </row>
    <row r="123" spans="1:27" s="329" customFormat="1" ht="12.75" x14ac:dyDescent="0.2">
      <c r="A123" s="1022">
        <v>1</v>
      </c>
      <c r="B123" s="1017">
        <v>1.8</v>
      </c>
      <c r="C123" s="1017" t="s">
        <v>776</v>
      </c>
      <c r="D123" s="1925"/>
      <c r="E123" s="1786" t="str">
        <f t="shared" si="25"/>
        <v>Motor Vehicle Other States (MVO)</v>
      </c>
      <c r="F123" s="361" t="s">
        <v>399</v>
      </c>
      <c r="G123" s="361" t="s">
        <v>400</v>
      </c>
      <c r="H123" s="760" t="s">
        <v>3640</v>
      </c>
      <c r="I123" s="50" t="s">
        <v>379</v>
      </c>
      <c r="J123" s="92">
        <f>J$50</f>
        <v>45474</v>
      </c>
      <c r="K123" s="782">
        <f>K$50</f>
        <v>1143.8499999999999</v>
      </c>
      <c r="L123" s="400"/>
      <c r="M123" s="995">
        <f t="shared" si="23"/>
        <v>1143.8499999999999</v>
      </c>
      <c r="N123" s="395" t="s">
        <v>56</v>
      </c>
      <c r="O123" s="375">
        <f>O$50</f>
        <v>45839</v>
      </c>
      <c r="P123" s="465" t="s">
        <v>69</v>
      </c>
      <c r="Q123" s="395" t="s">
        <v>70</v>
      </c>
      <c r="R123" s="395" t="s">
        <v>2225</v>
      </c>
      <c r="S123" s="929" t="s">
        <v>4065</v>
      </c>
      <c r="T123" s="904" t="s">
        <v>4478</v>
      </c>
      <c r="U123" s="929"/>
      <c r="V123" s="929" t="s">
        <v>4411</v>
      </c>
      <c r="W123" s="789">
        <f>W$50</f>
        <v>1143.8499999999999</v>
      </c>
      <c r="X123" s="1772">
        <f t="shared" si="18"/>
        <v>0</v>
      </c>
    </row>
    <row r="124" spans="1:27" s="329" customFormat="1" ht="12.75" x14ac:dyDescent="0.2">
      <c r="A124" s="1022">
        <v>1</v>
      </c>
      <c r="B124" s="1017">
        <v>1.8</v>
      </c>
      <c r="C124" s="1017" t="s">
        <v>776</v>
      </c>
      <c r="D124" s="1925"/>
      <c r="E124" s="1786" t="str">
        <f t="shared" si="25"/>
        <v>Motor Vehicle Other States (MVO)</v>
      </c>
      <c r="F124" s="361" t="s">
        <v>407</v>
      </c>
      <c r="G124" s="361" t="s">
        <v>408</v>
      </c>
      <c r="H124" s="760" t="s">
        <v>3641</v>
      </c>
      <c r="I124" s="50" t="s">
        <v>379</v>
      </c>
      <c r="J124" s="92">
        <f>J$55</f>
        <v>45474</v>
      </c>
      <c r="K124" s="782">
        <f t="shared" ref="K124:K125" si="26">K$55</f>
        <v>2133.75</v>
      </c>
      <c r="L124" s="376"/>
      <c r="M124" s="995">
        <f t="shared" si="23"/>
        <v>2133.75</v>
      </c>
      <c r="N124" s="395" t="s">
        <v>56</v>
      </c>
      <c r="O124" s="375">
        <f>O$55</f>
        <v>45839</v>
      </c>
      <c r="P124" s="465" t="s">
        <v>69</v>
      </c>
      <c r="Q124" s="395" t="s">
        <v>70</v>
      </c>
      <c r="R124" s="395" t="s">
        <v>2227</v>
      </c>
      <c r="S124" s="929" t="s">
        <v>4065</v>
      </c>
      <c r="T124" s="904" t="s">
        <v>4479</v>
      </c>
      <c r="U124" s="1764"/>
      <c r="V124" s="929" t="s">
        <v>4416</v>
      </c>
      <c r="W124" s="789">
        <f t="shared" ref="W124:W125" si="27">W$55</f>
        <v>2133.75</v>
      </c>
      <c r="X124" s="1772">
        <f t="shared" si="18"/>
        <v>0</v>
      </c>
    </row>
    <row r="125" spans="1:27" s="329" customFormat="1" ht="12.75" x14ac:dyDescent="0.2">
      <c r="A125" s="1022">
        <v>1</v>
      </c>
      <c r="B125" s="1017">
        <v>1.8</v>
      </c>
      <c r="C125" s="1017" t="s">
        <v>776</v>
      </c>
      <c r="D125" s="1925"/>
      <c r="E125" s="1786" t="str">
        <f t="shared" ref="E125" si="28">E124</f>
        <v>Motor Vehicle Other States (MVO)</v>
      </c>
      <c r="F125" s="361" t="s">
        <v>409</v>
      </c>
      <c r="G125" s="361" t="s">
        <v>410</v>
      </c>
      <c r="H125" s="760" t="s">
        <v>3642</v>
      </c>
      <c r="I125" s="50" t="s">
        <v>379</v>
      </c>
      <c r="J125" s="92">
        <f>J$55</f>
        <v>45474</v>
      </c>
      <c r="K125" s="782">
        <f t="shared" si="26"/>
        <v>2133.75</v>
      </c>
      <c r="L125" s="376"/>
      <c r="M125" s="995">
        <f t="shared" si="23"/>
        <v>2133.75</v>
      </c>
      <c r="N125" s="395" t="s">
        <v>56</v>
      </c>
      <c r="O125" s="375">
        <f>O$55</f>
        <v>45839</v>
      </c>
      <c r="P125" s="465" t="s">
        <v>69</v>
      </c>
      <c r="Q125" s="395" t="s">
        <v>70</v>
      </c>
      <c r="R125" s="395" t="s">
        <v>2228</v>
      </c>
      <c r="S125" s="929" t="s">
        <v>4065</v>
      </c>
      <c r="T125" s="904" t="s">
        <v>4480</v>
      </c>
      <c r="U125" s="1764"/>
      <c r="V125" s="929" t="s">
        <v>4416</v>
      </c>
      <c r="W125" s="789">
        <f t="shared" si="27"/>
        <v>2133.75</v>
      </c>
      <c r="X125" s="1772">
        <f t="shared" si="18"/>
        <v>0</v>
      </c>
    </row>
    <row r="126" spans="1:27" s="329" customFormat="1" ht="15.75" x14ac:dyDescent="0.2">
      <c r="A126" s="1022">
        <v>1</v>
      </c>
      <c r="B126" s="1017">
        <v>1.8</v>
      </c>
      <c r="C126" s="1017" t="s">
        <v>776</v>
      </c>
      <c r="D126" s="1925"/>
      <c r="E126" s="372" t="s">
        <v>44</v>
      </c>
      <c r="F126" s="361" t="s">
        <v>403</v>
      </c>
      <c r="G126" s="361" t="s">
        <v>404</v>
      </c>
      <c r="H126" s="760" t="s">
        <v>3645</v>
      </c>
      <c r="I126" s="50" t="s">
        <v>379</v>
      </c>
      <c r="J126" s="92">
        <f>J$61</f>
        <v>45474</v>
      </c>
      <c r="K126" s="782">
        <f>K$61</f>
        <v>4066.55</v>
      </c>
      <c r="L126" s="376"/>
      <c r="M126" s="995">
        <f>K126</f>
        <v>4066.55</v>
      </c>
      <c r="N126" s="395" t="s">
        <v>56</v>
      </c>
      <c r="O126" s="375">
        <f>O$61</f>
        <v>45839</v>
      </c>
      <c r="P126" s="465" t="s">
        <v>69</v>
      </c>
      <c r="Q126" s="395" t="s">
        <v>70</v>
      </c>
      <c r="R126" s="395" t="s">
        <v>2218</v>
      </c>
      <c r="S126" s="929" t="s">
        <v>4065</v>
      </c>
      <c r="T126" s="904" t="s">
        <v>4481</v>
      </c>
      <c r="U126" s="1764"/>
      <c r="V126" s="929" t="s">
        <v>4422</v>
      </c>
      <c r="W126" s="789">
        <f>W$61</f>
        <v>4066.55</v>
      </c>
      <c r="X126" s="1772">
        <f t="shared" si="18"/>
        <v>0</v>
      </c>
    </row>
    <row r="127" spans="1:27" s="329" customFormat="1" ht="12.75" x14ac:dyDescent="0.2">
      <c r="A127" s="1022">
        <v>1</v>
      </c>
      <c r="B127" s="1017">
        <v>1.8</v>
      </c>
      <c r="C127" s="1017" t="s">
        <v>776</v>
      </c>
      <c r="D127" s="1925"/>
      <c r="E127" s="1786" t="str">
        <f t="shared" ref="E127:E129" si="29">E126</f>
        <v>Newborns</v>
      </c>
      <c r="F127" s="361" t="s">
        <v>405</v>
      </c>
      <c r="G127" s="361" t="s">
        <v>406</v>
      </c>
      <c r="H127" s="760" t="s">
        <v>3646</v>
      </c>
      <c r="I127" s="50" t="s">
        <v>379</v>
      </c>
      <c r="J127" s="92">
        <f>J$62</f>
        <v>45474</v>
      </c>
      <c r="K127" s="782">
        <f>K$62</f>
        <v>3879.1</v>
      </c>
      <c r="L127" s="376"/>
      <c r="M127" s="995">
        <f>K127</f>
        <v>3879.1</v>
      </c>
      <c r="N127" s="395" t="s">
        <v>56</v>
      </c>
      <c r="O127" s="375">
        <f>O$62</f>
        <v>45839</v>
      </c>
      <c r="P127" s="465" t="s">
        <v>69</v>
      </c>
      <c r="Q127" s="395" t="s">
        <v>70</v>
      </c>
      <c r="R127" s="395" t="s">
        <v>2220</v>
      </c>
      <c r="S127" s="929" t="s">
        <v>4065</v>
      </c>
      <c r="T127" s="904" t="s">
        <v>4482</v>
      </c>
      <c r="U127" s="1764"/>
      <c r="V127" s="929" t="s">
        <v>4423</v>
      </c>
      <c r="W127" s="789">
        <f>W$62</f>
        <v>3879.1</v>
      </c>
      <c r="X127" s="1772">
        <f t="shared" si="18"/>
        <v>0</v>
      </c>
    </row>
    <row r="128" spans="1:27" s="329" customFormat="1" ht="12.75" x14ac:dyDescent="0.2">
      <c r="A128" s="1022">
        <v>1</v>
      </c>
      <c r="B128" s="1017">
        <v>1.8</v>
      </c>
      <c r="C128" s="1017" t="s">
        <v>776</v>
      </c>
      <c r="D128" s="1925"/>
      <c r="E128" s="1786" t="str">
        <f t="shared" si="29"/>
        <v>Newborns</v>
      </c>
      <c r="F128" s="361" t="s">
        <v>411</v>
      </c>
      <c r="G128" s="361" t="s">
        <v>412</v>
      </c>
      <c r="H128" s="760" t="s">
        <v>3647</v>
      </c>
      <c r="I128" s="50" t="s">
        <v>379</v>
      </c>
      <c r="J128" s="92">
        <f>J$61</f>
        <v>45474</v>
      </c>
      <c r="K128" s="782">
        <f>K$61</f>
        <v>4066.55</v>
      </c>
      <c r="L128" s="376"/>
      <c r="M128" s="995">
        <f t="shared" si="23"/>
        <v>4066.55</v>
      </c>
      <c r="N128" s="395" t="s">
        <v>56</v>
      </c>
      <c r="O128" s="375">
        <f>O$61</f>
        <v>45839</v>
      </c>
      <c r="P128" s="465" t="s">
        <v>69</v>
      </c>
      <c r="Q128" s="395" t="s">
        <v>70</v>
      </c>
      <c r="R128" s="395" t="s">
        <v>2219</v>
      </c>
      <c r="S128" s="929" t="s">
        <v>4065</v>
      </c>
      <c r="T128" s="904" t="s">
        <v>4483</v>
      </c>
      <c r="U128" s="1764"/>
      <c r="V128" s="929" t="s">
        <v>4422</v>
      </c>
      <c r="W128" s="789">
        <f>W$61</f>
        <v>4066.55</v>
      </c>
      <c r="X128" s="1772">
        <f t="shared" si="18"/>
        <v>0</v>
      </c>
    </row>
    <row r="129" spans="1:24" s="329" customFormat="1" ht="12.75" x14ac:dyDescent="0.2">
      <c r="A129" s="1022">
        <v>1</v>
      </c>
      <c r="B129" s="1017">
        <v>1.8</v>
      </c>
      <c r="C129" s="1017" t="s">
        <v>776</v>
      </c>
      <c r="D129" s="1925"/>
      <c r="E129" s="1786" t="str">
        <f t="shared" si="29"/>
        <v>Newborns</v>
      </c>
      <c r="F129" s="361" t="s">
        <v>413</v>
      </c>
      <c r="G129" s="361" t="s">
        <v>414</v>
      </c>
      <c r="H129" s="760" t="s">
        <v>3648</v>
      </c>
      <c r="I129" s="50" t="s">
        <v>379</v>
      </c>
      <c r="J129" s="92">
        <f>J$62</f>
        <v>45474</v>
      </c>
      <c r="K129" s="782">
        <f>K$62</f>
        <v>3879.1</v>
      </c>
      <c r="L129" s="376"/>
      <c r="M129" s="995">
        <f t="shared" si="23"/>
        <v>3879.1</v>
      </c>
      <c r="N129" s="395" t="s">
        <v>56</v>
      </c>
      <c r="O129" s="375">
        <f>O$62</f>
        <v>45839</v>
      </c>
      <c r="P129" s="465" t="s">
        <v>69</v>
      </c>
      <c r="Q129" s="395" t="s">
        <v>70</v>
      </c>
      <c r="R129" s="395" t="s">
        <v>2221</v>
      </c>
      <c r="S129" s="929" t="s">
        <v>4065</v>
      </c>
      <c r="T129" s="904" t="s">
        <v>4484</v>
      </c>
      <c r="U129" s="1764"/>
      <c r="V129" s="929" t="s">
        <v>4423</v>
      </c>
      <c r="W129" s="789">
        <f>W$62</f>
        <v>3879.1</v>
      </c>
      <c r="X129" s="1772">
        <f t="shared" si="18"/>
        <v>0</v>
      </c>
    </row>
    <row r="130" spans="1:24" s="329" customFormat="1" ht="15.75" x14ac:dyDescent="0.2">
      <c r="A130" s="1022">
        <v>1</v>
      </c>
      <c r="B130" s="1017">
        <v>1.8</v>
      </c>
      <c r="C130" s="1017" t="s">
        <v>776</v>
      </c>
      <c r="D130" s="1925"/>
      <c r="E130" s="372" t="s">
        <v>53</v>
      </c>
      <c r="F130" s="361" t="s">
        <v>415</v>
      </c>
      <c r="G130" s="361" t="s">
        <v>416</v>
      </c>
      <c r="H130" s="760" t="s">
        <v>3649</v>
      </c>
      <c r="I130" s="50" t="s">
        <v>379</v>
      </c>
      <c r="J130" s="92">
        <f>J$70</f>
        <v>45474</v>
      </c>
      <c r="K130" s="782">
        <f>K$70</f>
        <v>1247.0999999999999</v>
      </c>
      <c r="L130" s="376"/>
      <c r="M130" s="782">
        <f t="shared" si="23"/>
        <v>1247.0999999999999</v>
      </c>
      <c r="N130" s="395" t="s">
        <v>56</v>
      </c>
      <c r="O130" s="375">
        <f>O$70</f>
        <v>45839</v>
      </c>
      <c r="P130" s="465" t="s">
        <v>69</v>
      </c>
      <c r="Q130" s="395" t="s">
        <v>70</v>
      </c>
      <c r="R130" s="395" t="s">
        <v>2222</v>
      </c>
      <c r="S130" s="929" t="s">
        <v>4065</v>
      </c>
      <c r="T130" s="904" t="s">
        <v>4485</v>
      </c>
      <c r="U130" s="1764"/>
      <c r="V130" s="929" t="s">
        <v>4430</v>
      </c>
      <c r="W130" s="789">
        <f>W$70</f>
        <v>1247.0999999999999</v>
      </c>
      <c r="X130" s="1772">
        <f t="shared" si="18"/>
        <v>0</v>
      </c>
    </row>
    <row r="131" spans="1:24" s="329" customFormat="1" ht="12.75" x14ac:dyDescent="0.2">
      <c r="A131" s="1022">
        <v>1</v>
      </c>
      <c r="B131" s="1017">
        <v>1.8</v>
      </c>
      <c r="C131" s="1017" t="s">
        <v>776</v>
      </c>
      <c r="D131" s="1925"/>
      <c r="E131" s="1786" t="str">
        <f>E130</f>
        <v>Public Long Stay  Nursing Home Type Patients</v>
      </c>
      <c r="F131" s="361" t="s">
        <v>417</v>
      </c>
      <c r="G131" s="361" t="s">
        <v>418</v>
      </c>
      <c r="H131" s="760" t="s">
        <v>3650</v>
      </c>
      <c r="I131" s="50" t="s">
        <v>379</v>
      </c>
      <c r="J131" s="92">
        <f>J$71</f>
        <v>45474</v>
      </c>
      <c r="K131" s="995">
        <f>K$71</f>
        <v>1069.5</v>
      </c>
      <c r="L131" s="376"/>
      <c r="M131" s="995">
        <f t="shared" si="23"/>
        <v>1069.5</v>
      </c>
      <c r="N131" s="395" t="s">
        <v>56</v>
      </c>
      <c r="O131" s="375">
        <f>O$71</f>
        <v>45839</v>
      </c>
      <c r="P131" s="465" t="s">
        <v>69</v>
      </c>
      <c r="Q131" s="395" t="s">
        <v>70</v>
      </c>
      <c r="R131" s="395" t="s">
        <v>2223</v>
      </c>
      <c r="S131" s="929" t="s">
        <v>4065</v>
      </c>
      <c r="T131" s="904" t="s">
        <v>4486</v>
      </c>
      <c r="U131" s="1764"/>
      <c r="V131" s="929" t="s">
        <v>4431</v>
      </c>
      <c r="W131" s="997">
        <f>W$71</f>
        <v>1069.5</v>
      </c>
      <c r="X131" s="1772">
        <f t="shared" si="18"/>
        <v>0</v>
      </c>
    </row>
    <row r="132" spans="1:24" s="329" customFormat="1" ht="25.5" x14ac:dyDescent="0.2">
      <c r="A132" s="1022">
        <v>1</v>
      </c>
      <c r="B132" s="1017">
        <v>1.8</v>
      </c>
      <c r="C132" s="1017" t="s">
        <v>776</v>
      </c>
      <c r="D132" s="381"/>
      <c r="E132" s="372" t="s">
        <v>419</v>
      </c>
      <c r="F132" s="361"/>
      <c r="G132" s="361" t="s">
        <v>1812</v>
      </c>
      <c r="H132" s="760" t="s">
        <v>3651</v>
      </c>
      <c r="I132" s="50" t="s">
        <v>421</v>
      </c>
      <c r="J132" s="92">
        <f>J$72</f>
        <v>45474</v>
      </c>
      <c r="K132" s="782">
        <f>K$72</f>
        <v>1147.9000000000001</v>
      </c>
      <c r="L132" s="376"/>
      <c r="M132" s="782">
        <f>K132</f>
        <v>1147.9000000000001</v>
      </c>
      <c r="N132" s="395" t="s">
        <v>56</v>
      </c>
      <c r="O132" s="375">
        <f>O$72</f>
        <v>45839</v>
      </c>
      <c r="P132" s="465" t="s">
        <v>69</v>
      </c>
      <c r="Q132" s="395" t="s">
        <v>70</v>
      </c>
      <c r="R132" s="395" t="s">
        <v>3505</v>
      </c>
      <c r="S132" s="929" t="s">
        <v>4065</v>
      </c>
      <c r="T132" s="904" t="s">
        <v>4487</v>
      </c>
      <c r="U132" s="929"/>
      <c r="V132" s="929" t="s">
        <v>4432</v>
      </c>
      <c r="W132" s="789">
        <f>W$72</f>
        <v>1147.9000000000001</v>
      </c>
      <c r="X132" s="1772">
        <f t="shared" si="18"/>
        <v>0</v>
      </c>
    </row>
    <row r="133" spans="1:24" s="329" customFormat="1" ht="25.5" x14ac:dyDescent="0.2">
      <c r="A133" s="1022">
        <v>1</v>
      </c>
      <c r="B133" s="1017">
        <v>1.8</v>
      </c>
      <c r="C133" s="1017" t="s">
        <v>776</v>
      </c>
      <c r="D133" s="381"/>
      <c r="E133" s="1786" t="str">
        <f>E132</f>
        <v xml:space="preserve">Theatre Fees </v>
      </c>
      <c r="F133" s="361"/>
      <c r="G133" s="361" t="s">
        <v>422</v>
      </c>
      <c r="H133" s="760" t="s">
        <v>3652</v>
      </c>
      <c r="I133" s="50" t="s">
        <v>421</v>
      </c>
      <c r="J133" s="92">
        <f>J$71</f>
        <v>45474</v>
      </c>
      <c r="K133" s="782">
        <f>K$73</f>
        <v>2886.8</v>
      </c>
      <c r="L133" s="376"/>
      <c r="M133" s="782">
        <f>K133</f>
        <v>2886.8</v>
      </c>
      <c r="N133" s="395" t="s">
        <v>56</v>
      </c>
      <c r="O133" s="375">
        <f>O$72</f>
        <v>45839</v>
      </c>
      <c r="P133" s="465" t="s">
        <v>69</v>
      </c>
      <c r="Q133" s="395" t="s">
        <v>70</v>
      </c>
      <c r="R133" s="395" t="s">
        <v>3506</v>
      </c>
      <c r="S133" s="929" t="s">
        <v>4065</v>
      </c>
      <c r="T133" s="904" t="s">
        <v>4488</v>
      </c>
      <c r="U133" s="929"/>
      <c r="V133" s="929" t="s">
        <v>4433</v>
      </c>
      <c r="W133" s="789">
        <f>W$73</f>
        <v>2886.8</v>
      </c>
      <c r="X133" s="1772">
        <f t="shared" si="18"/>
        <v>0</v>
      </c>
    </row>
    <row r="134" spans="1:24" s="329" customFormat="1" ht="18.75" x14ac:dyDescent="0.3">
      <c r="A134" s="1022">
        <v>1</v>
      </c>
      <c r="B134" s="1017">
        <v>1.8</v>
      </c>
      <c r="C134" s="1926" t="s">
        <v>777</v>
      </c>
      <c r="D134" s="1927"/>
      <c r="E134" s="1927" t="s">
        <v>490</v>
      </c>
      <c r="F134" s="422"/>
      <c r="G134" s="422"/>
      <c r="H134" s="770"/>
      <c r="I134" s="181"/>
      <c r="J134" s="423"/>
      <c r="K134" s="476"/>
      <c r="L134" s="376"/>
      <c r="M134" s="476"/>
      <c r="N134" s="422"/>
      <c r="O134" s="375"/>
      <c r="P134" s="1968"/>
      <c r="Q134" s="1820"/>
      <c r="R134" s="1820"/>
      <c r="S134" s="929" t="s">
        <v>4068</v>
      </c>
      <c r="T134" s="1793"/>
      <c r="U134" s="929"/>
      <c r="V134" s="929"/>
      <c r="W134" s="2212"/>
      <c r="X134" s="1772" t="str">
        <f t="shared" si="18"/>
        <v>Blank</v>
      </c>
    </row>
    <row r="135" spans="1:24" s="329" customFormat="1" ht="76.5" x14ac:dyDescent="0.2">
      <c r="A135" s="1022">
        <v>1</v>
      </c>
      <c r="B135" s="1017">
        <v>1.8</v>
      </c>
      <c r="C135" s="1017" t="s">
        <v>777</v>
      </c>
      <c r="D135" s="381"/>
      <c r="E135" s="1786" t="s">
        <v>490</v>
      </c>
      <c r="F135" s="385" t="s">
        <v>491</v>
      </c>
      <c r="G135" s="385" t="s">
        <v>492</v>
      </c>
      <c r="H135" s="1846"/>
      <c r="I135" s="83">
        <v>443550</v>
      </c>
      <c r="J135" s="424"/>
      <c r="K135" s="828" t="s">
        <v>493</v>
      </c>
      <c r="L135" s="376"/>
      <c r="M135" s="828" t="s">
        <v>493</v>
      </c>
      <c r="N135" s="417" t="s">
        <v>56</v>
      </c>
      <c r="O135" s="375"/>
      <c r="P135" s="465" t="s">
        <v>494</v>
      </c>
      <c r="Q135" s="2252" t="s">
        <v>495</v>
      </c>
      <c r="R135" s="395" t="s">
        <v>2130</v>
      </c>
      <c r="S135" s="929" t="s">
        <v>4066</v>
      </c>
      <c r="T135" s="904" t="s">
        <v>4489</v>
      </c>
      <c r="U135" s="929"/>
      <c r="V135" s="929"/>
      <c r="W135" s="2210" t="s">
        <v>493</v>
      </c>
      <c r="X135" s="1772" t="str">
        <f t="shared" si="18"/>
        <v>Text</v>
      </c>
    </row>
    <row r="136" spans="1:24" s="329" customFormat="1" ht="76.5" x14ac:dyDescent="0.2">
      <c r="A136" s="1022">
        <v>1</v>
      </c>
      <c r="B136" s="1017">
        <v>1.8</v>
      </c>
      <c r="C136" s="1017" t="s">
        <v>777</v>
      </c>
      <c r="D136" s="381"/>
      <c r="E136" s="1786" t="str">
        <f t="shared" ref="E136:E140" si="30">E135</f>
        <v>Workers' Compensation Qld</v>
      </c>
      <c r="F136" s="361" t="s">
        <v>496</v>
      </c>
      <c r="G136" s="361" t="s">
        <v>497</v>
      </c>
      <c r="H136" s="1844"/>
      <c r="I136" s="50">
        <v>443550</v>
      </c>
      <c r="J136" s="393"/>
      <c r="K136" s="828" t="s">
        <v>493</v>
      </c>
      <c r="L136" s="376"/>
      <c r="M136" s="828" t="s">
        <v>493</v>
      </c>
      <c r="N136" s="377" t="s">
        <v>56</v>
      </c>
      <c r="O136" s="375"/>
      <c r="P136" s="465" t="s">
        <v>494</v>
      </c>
      <c r="Q136" s="2253"/>
      <c r="R136" s="395" t="s">
        <v>2131</v>
      </c>
      <c r="S136" s="929" t="s">
        <v>4066</v>
      </c>
      <c r="T136" s="904" t="s">
        <v>4490</v>
      </c>
      <c r="U136" s="929"/>
      <c r="V136" s="929"/>
      <c r="W136" s="2210" t="s">
        <v>493</v>
      </c>
      <c r="X136" s="1772" t="str">
        <f t="shared" si="18"/>
        <v>Text</v>
      </c>
    </row>
    <row r="137" spans="1:24" s="329" customFormat="1" ht="76.5" x14ac:dyDescent="0.2">
      <c r="A137" s="1022">
        <v>1</v>
      </c>
      <c r="B137" s="1017">
        <v>1.8</v>
      </c>
      <c r="C137" s="1017" t="s">
        <v>777</v>
      </c>
      <c r="D137" s="381"/>
      <c r="E137" s="1786" t="str">
        <f t="shared" si="30"/>
        <v>Workers' Compensation Qld</v>
      </c>
      <c r="F137" s="361" t="s">
        <v>498</v>
      </c>
      <c r="G137" s="361" t="s">
        <v>499</v>
      </c>
      <c r="H137" s="1844"/>
      <c r="I137" s="50">
        <v>443550</v>
      </c>
      <c r="J137" s="393"/>
      <c r="K137" s="828" t="s">
        <v>493</v>
      </c>
      <c r="L137" s="376"/>
      <c r="M137" s="828" t="s">
        <v>493</v>
      </c>
      <c r="N137" s="377" t="s">
        <v>56</v>
      </c>
      <c r="O137" s="375"/>
      <c r="P137" s="465" t="s">
        <v>494</v>
      </c>
      <c r="Q137" s="2253"/>
      <c r="R137" s="395" t="s">
        <v>2132</v>
      </c>
      <c r="S137" s="929" t="s">
        <v>4066</v>
      </c>
      <c r="T137" s="904" t="s">
        <v>4491</v>
      </c>
      <c r="U137" s="929"/>
      <c r="V137" s="929"/>
      <c r="W137" s="2210" t="s">
        <v>493</v>
      </c>
      <c r="X137" s="1772" t="str">
        <f t="shared" si="18"/>
        <v>Text</v>
      </c>
    </row>
    <row r="138" spans="1:24" s="329" customFormat="1" ht="76.5" x14ac:dyDescent="0.2">
      <c r="A138" s="1022">
        <v>1</v>
      </c>
      <c r="B138" s="1017">
        <v>1.8</v>
      </c>
      <c r="C138" s="1017" t="s">
        <v>777</v>
      </c>
      <c r="D138" s="381"/>
      <c r="E138" s="1786" t="str">
        <f t="shared" si="30"/>
        <v>Workers' Compensation Qld</v>
      </c>
      <c r="F138" s="361" t="s">
        <v>506</v>
      </c>
      <c r="G138" s="361" t="s">
        <v>507</v>
      </c>
      <c r="H138" s="1844"/>
      <c r="I138" s="50">
        <v>443550</v>
      </c>
      <c r="J138" s="393"/>
      <c r="K138" s="828" t="s">
        <v>493</v>
      </c>
      <c r="L138" s="425"/>
      <c r="M138" s="828" t="s">
        <v>493</v>
      </c>
      <c r="N138" s="377" t="s">
        <v>56</v>
      </c>
      <c r="O138" s="375"/>
      <c r="P138" s="465" t="s">
        <v>494</v>
      </c>
      <c r="Q138" s="2253"/>
      <c r="R138" s="395" t="s">
        <v>2136</v>
      </c>
      <c r="S138" s="929" t="s">
        <v>4066</v>
      </c>
      <c r="T138" s="904" t="s">
        <v>4492</v>
      </c>
      <c r="U138" s="929"/>
      <c r="V138" s="929"/>
      <c r="W138" s="2210" t="s">
        <v>493</v>
      </c>
      <c r="X138" s="1772" t="str">
        <f t="shared" si="18"/>
        <v>Text</v>
      </c>
    </row>
    <row r="139" spans="1:24" s="329" customFormat="1" ht="76.5" x14ac:dyDescent="0.2">
      <c r="A139" s="1022">
        <v>1</v>
      </c>
      <c r="B139" s="1017">
        <v>1.8</v>
      </c>
      <c r="C139" s="1017" t="s">
        <v>777</v>
      </c>
      <c r="D139" s="381"/>
      <c r="E139" s="1786" t="str">
        <f t="shared" si="30"/>
        <v>Workers' Compensation Qld</v>
      </c>
      <c r="F139" s="361" t="s">
        <v>508</v>
      </c>
      <c r="G139" s="361" t="s">
        <v>509</v>
      </c>
      <c r="H139" s="1844"/>
      <c r="I139" s="50">
        <v>443550</v>
      </c>
      <c r="J139" s="393"/>
      <c r="K139" s="828" t="s">
        <v>493</v>
      </c>
      <c r="L139" s="425"/>
      <c r="M139" s="828" t="s">
        <v>493</v>
      </c>
      <c r="N139" s="377" t="s">
        <v>56</v>
      </c>
      <c r="O139" s="375"/>
      <c r="P139" s="465" t="s">
        <v>494</v>
      </c>
      <c r="Q139" s="2253"/>
      <c r="R139" s="395" t="s">
        <v>2137</v>
      </c>
      <c r="S139" s="929" t="s">
        <v>4066</v>
      </c>
      <c r="T139" s="904" t="s">
        <v>4493</v>
      </c>
      <c r="U139" s="929"/>
      <c r="V139" s="929"/>
      <c r="W139" s="2210" t="s">
        <v>493</v>
      </c>
      <c r="X139" s="1772" t="str">
        <f t="shared" si="18"/>
        <v>Text</v>
      </c>
    </row>
    <row r="140" spans="1:24" s="329" customFormat="1" ht="76.5" x14ac:dyDescent="0.2">
      <c r="A140" s="1022">
        <v>1</v>
      </c>
      <c r="B140" s="1017">
        <v>1.8</v>
      </c>
      <c r="C140" s="1017" t="s">
        <v>777</v>
      </c>
      <c r="D140" s="381"/>
      <c r="E140" s="1786" t="str">
        <f t="shared" si="30"/>
        <v>Workers' Compensation Qld</v>
      </c>
      <c r="F140" s="361" t="s">
        <v>510</v>
      </c>
      <c r="G140" s="361" t="s">
        <v>2532</v>
      </c>
      <c r="H140" s="1844"/>
      <c r="I140" s="50">
        <v>443550</v>
      </c>
      <c r="J140" s="393"/>
      <c r="K140" s="828" t="s">
        <v>493</v>
      </c>
      <c r="L140" s="425"/>
      <c r="M140" s="828" t="s">
        <v>493</v>
      </c>
      <c r="N140" s="377" t="s">
        <v>56</v>
      </c>
      <c r="O140" s="375"/>
      <c r="P140" s="465" t="s">
        <v>494</v>
      </c>
      <c r="Q140" s="2253"/>
      <c r="R140" s="395" t="s">
        <v>2138</v>
      </c>
      <c r="S140" s="929" t="s">
        <v>4066</v>
      </c>
      <c r="T140" s="904" t="s">
        <v>4494</v>
      </c>
      <c r="U140" s="929"/>
      <c r="V140" s="929"/>
      <c r="W140" s="2210" t="s">
        <v>493</v>
      </c>
      <c r="X140" s="1772" t="str">
        <f t="shared" si="18"/>
        <v>Text</v>
      </c>
    </row>
    <row r="141" spans="1:24" s="329" customFormat="1" ht="76.5" x14ac:dyDescent="0.2">
      <c r="A141" s="1022">
        <v>1</v>
      </c>
      <c r="B141" s="1017">
        <v>1.8</v>
      </c>
      <c r="C141" s="1017" t="s">
        <v>777</v>
      </c>
      <c r="D141" s="381"/>
      <c r="E141" s="372" t="s">
        <v>53</v>
      </c>
      <c r="F141" s="361" t="s">
        <v>500</v>
      </c>
      <c r="G141" s="361" t="s">
        <v>501</v>
      </c>
      <c r="H141" s="1844"/>
      <c r="I141" s="50">
        <v>443550</v>
      </c>
      <c r="J141" s="393"/>
      <c r="K141" s="828" t="s">
        <v>493</v>
      </c>
      <c r="L141" s="425"/>
      <c r="M141" s="828" t="s">
        <v>493</v>
      </c>
      <c r="N141" s="377" t="s">
        <v>56</v>
      </c>
      <c r="O141" s="375"/>
      <c r="P141" s="465" t="s">
        <v>494</v>
      </c>
      <c r="Q141" s="2253"/>
      <c r="R141" s="395" t="s">
        <v>2133</v>
      </c>
      <c r="S141" s="929" t="s">
        <v>4066</v>
      </c>
      <c r="T141" s="904" t="s">
        <v>4495</v>
      </c>
      <c r="U141" s="929"/>
      <c r="V141" s="929"/>
      <c r="W141" s="2210" t="s">
        <v>493</v>
      </c>
      <c r="X141" s="1772" t="str">
        <f t="shared" si="18"/>
        <v>Text</v>
      </c>
    </row>
    <row r="142" spans="1:24" s="329" customFormat="1" ht="76.5" x14ac:dyDescent="0.2">
      <c r="A142" s="1022">
        <v>1</v>
      </c>
      <c r="B142" s="1017">
        <v>1.8</v>
      </c>
      <c r="C142" s="1017" t="s">
        <v>777</v>
      </c>
      <c r="D142" s="381"/>
      <c r="E142" s="1786" t="str">
        <f t="shared" ref="E142:E143" si="31">E141</f>
        <v>Public Long Stay  Nursing Home Type Patients</v>
      </c>
      <c r="F142" s="361" t="s">
        <v>502</v>
      </c>
      <c r="G142" s="361" t="s">
        <v>503</v>
      </c>
      <c r="H142" s="1844"/>
      <c r="I142" s="50">
        <v>443550</v>
      </c>
      <c r="J142" s="393"/>
      <c r="K142" s="828" t="s">
        <v>493</v>
      </c>
      <c r="L142" s="425"/>
      <c r="M142" s="828" t="s">
        <v>493</v>
      </c>
      <c r="N142" s="377" t="s">
        <v>56</v>
      </c>
      <c r="O142" s="375"/>
      <c r="P142" s="465" t="s">
        <v>494</v>
      </c>
      <c r="Q142" s="2253"/>
      <c r="R142" s="395" t="s">
        <v>2134</v>
      </c>
      <c r="S142" s="929" t="s">
        <v>4066</v>
      </c>
      <c r="T142" s="904" t="s">
        <v>4496</v>
      </c>
      <c r="U142" s="929"/>
      <c r="V142" s="929"/>
      <c r="W142" s="2210" t="s">
        <v>493</v>
      </c>
      <c r="X142" s="1772" t="str">
        <f t="shared" si="18"/>
        <v>Text</v>
      </c>
    </row>
    <row r="143" spans="1:24" s="329" customFormat="1" ht="76.5" x14ac:dyDescent="0.2">
      <c r="A143" s="1022">
        <v>1</v>
      </c>
      <c r="B143" s="1017">
        <v>1.8</v>
      </c>
      <c r="C143" s="1017" t="s">
        <v>777</v>
      </c>
      <c r="D143" s="381"/>
      <c r="E143" s="1786" t="str">
        <f t="shared" si="31"/>
        <v>Public Long Stay  Nursing Home Type Patients</v>
      </c>
      <c r="F143" s="361" t="s">
        <v>504</v>
      </c>
      <c r="G143" s="361" t="s">
        <v>505</v>
      </c>
      <c r="H143" s="1844"/>
      <c r="I143" s="50">
        <v>443550</v>
      </c>
      <c r="J143" s="393"/>
      <c r="K143" s="828" t="s">
        <v>493</v>
      </c>
      <c r="L143" s="425"/>
      <c r="M143" s="828" t="s">
        <v>493</v>
      </c>
      <c r="N143" s="377" t="s">
        <v>56</v>
      </c>
      <c r="O143" s="375"/>
      <c r="P143" s="465" t="s">
        <v>494</v>
      </c>
      <c r="Q143" s="2254"/>
      <c r="R143" s="395" t="s">
        <v>2135</v>
      </c>
      <c r="S143" s="929" t="s">
        <v>4066</v>
      </c>
      <c r="T143" s="904" t="s">
        <v>4497</v>
      </c>
      <c r="U143" s="929"/>
      <c r="V143" s="929"/>
      <c r="W143" s="2210" t="s">
        <v>493</v>
      </c>
      <c r="X143" s="1772" t="str">
        <f t="shared" si="18"/>
        <v>Text</v>
      </c>
    </row>
    <row r="144" spans="1:24" s="329" customFormat="1" ht="32.85" customHeight="1" x14ac:dyDescent="0.2">
      <c r="A144" s="1022">
        <v>1</v>
      </c>
      <c r="B144" s="1017">
        <v>1.8</v>
      </c>
      <c r="C144" s="1017" t="s">
        <v>777</v>
      </c>
      <c r="D144" s="388"/>
      <c r="E144" s="372" t="s">
        <v>511</v>
      </c>
      <c r="F144" s="361"/>
      <c r="G144" s="426" t="s">
        <v>512</v>
      </c>
      <c r="H144" s="1844"/>
      <c r="I144" s="50"/>
      <c r="J144" s="393"/>
      <c r="K144" s="1808" t="s">
        <v>5784</v>
      </c>
      <c r="L144" s="18"/>
      <c r="M144" s="1808" t="s">
        <v>5784</v>
      </c>
      <c r="N144" s="396"/>
      <c r="O144" s="375"/>
      <c r="P144" s="466"/>
      <c r="Q144" s="395"/>
      <c r="R144" s="1795"/>
      <c r="S144" s="929" t="s">
        <v>4066</v>
      </c>
      <c r="T144" s="904" t="s">
        <v>4498</v>
      </c>
      <c r="U144" s="929"/>
      <c r="V144" s="929"/>
      <c r="W144" s="1808" t="s">
        <v>5784</v>
      </c>
      <c r="X144" s="1772" t="str">
        <f t="shared" ref="X144:X207" si="32">IF(K144="","Blank",IF(ISTEXT(K144),"Text",(K144/W144)-1))</f>
        <v>Text</v>
      </c>
    </row>
    <row r="145" spans="1:24" s="329" customFormat="1" ht="18.75" x14ac:dyDescent="0.3">
      <c r="A145" s="1022">
        <v>1</v>
      </c>
      <c r="B145" s="1017">
        <v>1.8</v>
      </c>
      <c r="C145" s="1926" t="s">
        <v>778</v>
      </c>
      <c r="D145" s="1927"/>
      <c r="E145" s="1927" t="s">
        <v>546</v>
      </c>
      <c r="F145" s="428"/>
      <c r="G145" s="422"/>
      <c r="H145" s="770"/>
      <c r="I145" s="181"/>
      <c r="J145" s="423"/>
      <c r="K145" s="476"/>
      <c r="L145" s="422"/>
      <c r="M145" s="476"/>
      <c r="N145" s="429"/>
      <c r="O145" s="375"/>
      <c r="P145" s="1790"/>
      <c r="Q145" s="1791"/>
      <c r="R145" s="1792"/>
      <c r="S145" s="929" t="s">
        <v>4068</v>
      </c>
      <c r="T145" s="1793"/>
      <c r="U145" s="929"/>
      <c r="V145" s="929"/>
      <c r="W145" s="2212"/>
      <c r="X145" s="1772" t="str">
        <f t="shared" si="32"/>
        <v>Blank</v>
      </c>
    </row>
    <row r="146" spans="1:24" s="329" customFormat="1" ht="12.75" x14ac:dyDescent="0.2">
      <c r="A146" s="1022">
        <v>1</v>
      </c>
      <c r="B146" s="1017">
        <v>1.8</v>
      </c>
      <c r="C146" s="1017" t="s">
        <v>778</v>
      </c>
      <c r="D146" s="381"/>
      <c r="E146" s="1786" t="str">
        <f t="shared" ref="E146:E159" si="33">E145</f>
        <v>Workers' Compensation Other States</v>
      </c>
      <c r="F146" s="382" t="s">
        <v>547</v>
      </c>
      <c r="G146" s="382" t="s">
        <v>548</v>
      </c>
      <c r="H146" s="1850" t="s">
        <v>3653</v>
      </c>
      <c r="I146" s="83" t="s">
        <v>549</v>
      </c>
      <c r="J146" s="92">
        <f t="shared" ref="J146" si="34">J$43</f>
        <v>45474</v>
      </c>
      <c r="K146" s="782">
        <f>K$43</f>
        <v>2510.5500000000002</v>
      </c>
      <c r="L146" s="430"/>
      <c r="M146" s="1807">
        <f t="shared" ref="M146:M163" si="35">K146</f>
        <v>2510.5500000000002</v>
      </c>
      <c r="N146" s="431" t="s">
        <v>56</v>
      </c>
      <c r="O146" s="375">
        <f t="shared" ref="O146" si="36">O$43</f>
        <v>45839</v>
      </c>
      <c r="P146" s="465" t="s">
        <v>69</v>
      </c>
      <c r="Q146" s="395" t="s">
        <v>70</v>
      </c>
      <c r="R146" s="395" t="s">
        <v>2153</v>
      </c>
      <c r="S146" s="929" t="s">
        <v>4065</v>
      </c>
      <c r="T146" s="904" t="s">
        <v>4499</v>
      </c>
      <c r="U146" s="929"/>
      <c r="V146" s="929" t="s">
        <v>4404</v>
      </c>
      <c r="W146" s="789">
        <f>W$43</f>
        <v>2510.5500000000002</v>
      </c>
      <c r="X146" s="1772">
        <f t="shared" si="32"/>
        <v>0</v>
      </c>
    </row>
    <row r="147" spans="1:24" s="329" customFormat="1" ht="12.75" x14ac:dyDescent="0.2">
      <c r="A147" s="1022">
        <v>1</v>
      </c>
      <c r="B147" s="1017">
        <v>1.8</v>
      </c>
      <c r="C147" s="1017" t="s">
        <v>778</v>
      </c>
      <c r="D147" s="381"/>
      <c r="E147" s="1786" t="str">
        <f t="shared" si="33"/>
        <v>Workers' Compensation Other States</v>
      </c>
      <c r="F147" s="361" t="s">
        <v>550</v>
      </c>
      <c r="G147" s="361" t="s">
        <v>551</v>
      </c>
      <c r="H147" s="760" t="s">
        <v>3654</v>
      </c>
      <c r="I147" s="50" t="s">
        <v>549</v>
      </c>
      <c r="J147" s="92">
        <f>J$44</f>
        <v>45474</v>
      </c>
      <c r="K147" s="995">
        <f>K$44</f>
        <v>2121.5500000000002</v>
      </c>
      <c r="L147" s="400"/>
      <c r="M147" s="995">
        <f>K147</f>
        <v>2121.5500000000002</v>
      </c>
      <c r="N147" s="395" t="s">
        <v>56</v>
      </c>
      <c r="O147" s="375">
        <f>O$44</f>
        <v>45839</v>
      </c>
      <c r="P147" s="465" t="s">
        <v>69</v>
      </c>
      <c r="Q147" s="395" t="s">
        <v>70</v>
      </c>
      <c r="R147" s="395" t="s">
        <v>2162</v>
      </c>
      <c r="S147" s="929" t="s">
        <v>4065</v>
      </c>
      <c r="T147" s="904" t="s">
        <v>4500</v>
      </c>
      <c r="U147" s="929"/>
      <c r="V147" s="929" t="s">
        <v>4405</v>
      </c>
      <c r="W147" s="997">
        <f>W$44</f>
        <v>2121.5500000000002</v>
      </c>
      <c r="X147" s="1772">
        <f t="shared" si="32"/>
        <v>0</v>
      </c>
    </row>
    <row r="148" spans="1:24" s="329" customFormat="1" ht="12.75" x14ac:dyDescent="0.2">
      <c r="A148" s="1022">
        <v>1</v>
      </c>
      <c r="B148" s="1017">
        <v>1.8</v>
      </c>
      <c r="C148" s="1017" t="s">
        <v>778</v>
      </c>
      <c r="D148" s="381"/>
      <c r="E148" s="1786" t="str">
        <f t="shared" si="33"/>
        <v>Workers' Compensation Other States</v>
      </c>
      <c r="F148" s="361" t="s">
        <v>552</v>
      </c>
      <c r="G148" s="361" t="s">
        <v>553</v>
      </c>
      <c r="H148" s="760" t="s">
        <v>3655</v>
      </c>
      <c r="I148" s="50">
        <v>443315</v>
      </c>
      <c r="J148" s="92">
        <f>J$45</f>
        <v>45474</v>
      </c>
      <c r="K148" s="995">
        <f>K$45</f>
        <v>4228.6000000000004</v>
      </c>
      <c r="L148" s="400"/>
      <c r="M148" s="995">
        <f t="shared" si="35"/>
        <v>4228.6000000000004</v>
      </c>
      <c r="N148" s="395" t="s">
        <v>56</v>
      </c>
      <c r="O148" s="375">
        <f>O$45</f>
        <v>45839</v>
      </c>
      <c r="P148" s="465" t="s">
        <v>69</v>
      </c>
      <c r="Q148" s="395" t="s">
        <v>70</v>
      </c>
      <c r="R148" s="395" t="s">
        <v>2154</v>
      </c>
      <c r="S148" s="929" t="s">
        <v>4065</v>
      </c>
      <c r="T148" s="904" t="s">
        <v>4501</v>
      </c>
      <c r="U148" s="929"/>
      <c r="V148" s="929" t="s">
        <v>4406</v>
      </c>
      <c r="W148" s="997">
        <f>W$45</f>
        <v>4228.6000000000004</v>
      </c>
      <c r="X148" s="1772">
        <f t="shared" si="32"/>
        <v>0</v>
      </c>
    </row>
    <row r="149" spans="1:24" s="329" customFormat="1" ht="12.75" x14ac:dyDescent="0.2">
      <c r="A149" s="1022">
        <v>1</v>
      </c>
      <c r="B149" s="1017">
        <v>1.8</v>
      </c>
      <c r="C149" s="1017" t="s">
        <v>778</v>
      </c>
      <c r="D149" s="381"/>
      <c r="E149" s="1786" t="str">
        <f t="shared" si="33"/>
        <v>Workers' Compensation Other States</v>
      </c>
      <c r="F149" s="361" t="s">
        <v>554</v>
      </c>
      <c r="G149" s="361" t="s">
        <v>555</v>
      </c>
      <c r="H149" s="760" t="s">
        <v>3656</v>
      </c>
      <c r="I149" s="50">
        <v>443315</v>
      </c>
      <c r="J149" s="92">
        <f>J$46</f>
        <v>45474</v>
      </c>
      <c r="K149" s="782">
        <f>K$46</f>
        <v>3985.9</v>
      </c>
      <c r="L149" s="400"/>
      <c r="M149" s="995">
        <f t="shared" si="35"/>
        <v>3985.9</v>
      </c>
      <c r="N149" s="395" t="s">
        <v>56</v>
      </c>
      <c r="O149" s="375">
        <f>O$46</f>
        <v>45839</v>
      </c>
      <c r="P149" s="465" t="s">
        <v>69</v>
      </c>
      <c r="Q149" s="395" t="s">
        <v>70</v>
      </c>
      <c r="R149" s="395" t="s">
        <v>2155</v>
      </c>
      <c r="S149" s="929" t="s">
        <v>4065</v>
      </c>
      <c r="T149" s="904" t="s">
        <v>4502</v>
      </c>
      <c r="U149" s="929"/>
      <c r="V149" s="929" t="s">
        <v>4407</v>
      </c>
      <c r="W149" s="789">
        <f>W$46</f>
        <v>3985.9</v>
      </c>
      <c r="X149" s="1772">
        <f t="shared" si="32"/>
        <v>0</v>
      </c>
    </row>
    <row r="150" spans="1:24" s="329" customFormat="1" ht="12.75" x14ac:dyDescent="0.2">
      <c r="A150" s="1022">
        <v>1</v>
      </c>
      <c r="B150" s="1017">
        <v>1.8</v>
      </c>
      <c r="C150" s="1017" t="s">
        <v>778</v>
      </c>
      <c r="D150" s="381"/>
      <c r="E150" s="1786" t="str">
        <f t="shared" si="33"/>
        <v>Workers' Compensation Other States</v>
      </c>
      <c r="F150" s="361" t="s">
        <v>556</v>
      </c>
      <c r="G150" s="361" t="s">
        <v>557</v>
      </c>
      <c r="H150" s="760" t="s">
        <v>3657</v>
      </c>
      <c r="I150" s="50" t="s">
        <v>558</v>
      </c>
      <c r="J150" s="92">
        <f>J$47</f>
        <v>45474</v>
      </c>
      <c r="K150" s="995">
        <f>K$47</f>
        <v>6321.1</v>
      </c>
      <c r="L150" s="400"/>
      <c r="M150" s="995">
        <f t="shared" si="35"/>
        <v>6321.1</v>
      </c>
      <c r="N150" s="395" t="s">
        <v>56</v>
      </c>
      <c r="O150" s="375">
        <f>O$47</f>
        <v>45839</v>
      </c>
      <c r="P150" s="465" t="s">
        <v>69</v>
      </c>
      <c r="Q150" s="395" t="s">
        <v>70</v>
      </c>
      <c r="R150" s="395" t="s">
        <v>2156</v>
      </c>
      <c r="S150" s="929" t="s">
        <v>4065</v>
      </c>
      <c r="T150" s="904" t="s">
        <v>4503</v>
      </c>
      <c r="U150" s="929"/>
      <c r="V150" s="929" t="s">
        <v>4408</v>
      </c>
      <c r="W150" s="997">
        <f>W$47</f>
        <v>6321.1</v>
      </c>
      <c r="X150" s="1772">
        <f t="shared" si="32"/>
        <v>0</v>
      </c>
    </row>
    <row r="151" spans="1:24" s="329" customFormat="1" ht="12.75" x14ac:dyDescent="0.2">
      <c r="A151" s="1022">
        <v>1</v>
      </c>
      <c r="B151" s="1017">
        <v>1.8</v>
      </c>
      <c r="C151" s="1017" t="s">
        <v>778</v>
      </c>
      <c r="D151" s="381"/>
      <c r="E151" s="1786" t="str">
        <f t="shared" si="33"/>
        <v>Workers' Compensation Other States</v>
      </c>
      <c r="F151" s="361" t="s">
        <v>559</v>
      </c>
      <c r="G151" s="361" t="s">
        <v>560</v>
      </c>
      <c r="H151" s="760" t="s">
        <v>3658</v>
      </c>
      <c r="I151" s="50" t="s">
        <v>558</v>
      </c>
      <c r="J151" s="92">
        <f>J$48</f>
        <v>45474</v>
      </c>
      <c r="K151" s="995">
        <f>K$48</f>
        <v>5885.75</v>
      </c>
      <c r="L151" s="400"/>
      <c r="M151" s="995">
        <f t="shared" si="35"/>
        <v>5885.75</v>
      </c>
      <c r="N151" s="395" t="s">
        <v>56</v>
      </c>
      <c r="O151" s="375">
        <f>O$48</f>
        <v>45839</v>
      </c>
      <c r="P151" s="465" t="s">
        <v>69</v>
      </c>
      <c r="Q151" s="395" t="s">
        <v>70</v>
      </c>
      <c r="R151" s="395" t="s">
        <v>2157</v>
      </c>
      <c r="S151" s="929" t="s">
        <v>4065</v>
      </c>
      <c r="T151" s="904" t="s">
        <v>4504</v>
      </c>
      <c r="U151" s="929"/>
      <c r="V151" s="929" t="s">
        <v>4409</v>
      </c>
      <c r="W151" s="997">
        <f>W$48</f>
        <v>5885.75</v>
      </c>
      <c r="X151" s="1772">
        <f t="shared" si="32"/>
        <v>0</v>
      </c>
    </row>
    <row r="152" spans="1:24" s="329" customFormat="1" ht="12.75" x14ac:dyDescent="0.2">
      <c r="A152" s="1022">
        <v>1</v>
      </c>
      <c r="B152" s="1017">
        <v>1.8</v>
      </c>
      <c r="C152" s="1017" t="s">
        <v>778</v>
      </c>
      <c r="D152" s="381"/>
      <c r="E152" s="1786" t="str">
        <f t="shared" si="33"/>
        <v>Workers' Compensation Other States</v>
      </c>
      <c r="F152" s="361" t="s">
        <v>561</v>
      </c>
      <c r="G152" s="361" t="s">
        <v>562</v>
      </c>
      <c r="H152" s="760" t="s">
        <v>3660</v>
      </c>
      <c r="I152" s="50" t="s">
        <v>549</v>
      </c>
      <c r="J152" s="92">
        <f>J$49</f>
        <v>45474</v>
      </c>
      <c r="K152" s="995">
        <f>K$49</f>
        <v>1319.15</v>
      </c>
      <c r="L152" s="400"/>
      <c r="M152" s="995">
        <f t="shared" si="35"/>
        <v>1319.15</v>
      </c>
      <c r="N152" s="395" t="s">
        <v>56</v>
      </c>
      <c r="O152" s="375">
        <f>O$49</f>
        <v>45839</v>
      </c>
      <c r="P152" s="465" t="s">
        <v>69</v>
      </c>
      <c r="Q152" s="395" t="s">
        <v>70</v>
      </c>
      <c r="R152" s="395" t="s">
        <v>2160</v>
      </c>
      <c r="S152" s="929" t="s">
        <v>4065</v>
      </c>
      <c r="T152" s="904" t="s">
        <v>4505</v>
      </c>
      <c r="U152" s="929"/>
      <c r="V152" s="929" t="s">
        <v>4410</v>
      </c>
      <c r="W152" s="997">
        <f>W$49</f>
        <v>1319.15</v>
      </c>
      <c r="X152" s="1772">
        <f t="shared" si="32"/>
        <v>0</v>
      </c>
    </row>
    <row r="153" spans="1:24" s="329" customFormat="1" ht="12.75" x14ac:dyDescent="0.2">
      <c r="A153" s="1022">
        <v>1</v>
      </c>
      <c r="B153" s="1017">
        <v>1.8</v>
      </c>
      <c r="C153" s="1017" t="s">
        <v>778</v>
      </c>
      <c r="D153" s="381"/>
      <c r="E153" s="1786" t="str">
        <f t="shared" si="33"/>
        <v>Workers' Compensation Other States</v>
      </c>
      <c r="F153" s="361" t="s">
        <v>563</v>
      </c>
      <c r="G153" s="361" t="s">
        <v>564</v>
      </c>
      <c r="H153" s="760" t="s">
        <v>3661</v>
      </c>
      <c r="I153" s="50" t="s">
        <v>549</v>
      </c>
      <c r="J153" s="92">
        <f>J$50</f>
        <v>45474</v>
      </c>
      <c r="K153" s="782">
        <f>K$50</f>
        <v>1143.8499999999999</v>
      </c>
      <c r="L153" s="400"/>
      <c r="M153" s="995">
        <f t="shared" si="35"/>
        <v>1143.8499999999999</v>
      </c>
      <c r="N153" s="395" t="s">
        <v>56</v>
      </c>
      <c r="O153" s="375">
        <f>O$50</f>
        <v>45839</v>
      </c>
      <c r="P153" s="465" t="s">
        <v>69</v>
      </c>
      <c r="Q153" s="395" t="s">
        <v>70</v>
      </c>
      <c r="R153" s="395" t="s">
        <v>2161</v>
      </c>
      <c r="S153" s="929" t="s">
        <v>4065</v>
      </c>
      <c r="T153" s="904" t="s">
        <v>4506</v>
      </c>
      <c r="U153" s="929"/>
      <c r="V153" s="929" t="s">
        <v>4411</v>
      </c>
      <c r="W153" s="789">
        <f>W$50</f>
        <v>1143.8499999999999</v>
      </c>
      <c r="X153" s="1772">
        <f t="shared" si="32"/>
        <v>0</v>
      </c>
    </row>
    <row r="154" spans="1:24" s="329" customFormat="1" ht="12.75" x14ac:dyDescent="0.2">
      <c r="A154" s="1022">
        <v>1</v>
      </c>
      <c r="B154" s="1017">
        <v>1.8</v>
      </c>
      <c r="C154" s="1017" t="s">
        <v>778</v>
      </c>
      <c r="D154" s="381"/>
      <c r="E154" s="1786" t="str">
        <f t="shared" si="33"/>
        <v>Workers' Compensation Other States</v>
      </c>
      <c r="F154" s="361" t="s">
        <v>565</v>
      </c>
      <c r="G154" s="361" t="s">
        <v>566</v>
      </c>
      <c r="H154" s="760" t="s">
        <v>3662</v>
      </c>
      <c r="I154" s="50" t="s">
        <v>549</v>
      </c>
      <c r="J154" s="92">
        <f>J$51</f>
        <v>45474</v>
      </c>
      <c r="K154" s="995">
        <f>K$51</f>
        <v>4339.55</v>
      </c>
      <c r="L154" s="400"/>
      <c r="M154" s="995">
        <f t="shared" si="35"/>
        <v>4339.55</v>
      </c>
      <c r="N154" s="395" t="s">
        <v>56</v>
      </c>
      <c r="O154" s="375">
        <f>O$51</f>
        <v>45839</v>
      </c>
      <c r="P154" s="465" t="s">
        <v>69</v>
      </c>
      <c r="Q154" s="395" t="s">
        <v>70</v>
      </c>
      <c r="R154" s="395" t="s">
        <v>2163</v>
      </c>
      <c r="S154" s="929" t="s">
        <v>4065</v>
      </c>
      <c r="T154" s="904" t="s">
        <v>4507</v>
      </c>
      <c r="U154" s="929"/>
      <c r="V154" s="929" t="s">
        <v>4412</v>
      </c>
      <c r="W154" s="997">
        <f>W$51</f>
        <v>4339.55</v>
      </c>
      <c r="X154" s="1772">
        <f t="shared" si="32"/>
        <v>0</v>
      </c>
    </row>
    <row r="155" spans="1:24" s="329" customFormat="1" ht="12.75" x14ac:dyDescent="0.2">
      <c r="A155" s="1022">
        <v>1</v>
      </c>
      <c r="B155" s="1017">
        <v>1.8</v>
      </c>
      <c r="C155" s="1017" t="s">
        <v>778</v>
      </c>
      <c r="D155" s="381"/>
      <c r="E155" s="1786" t="str">
        <f t="shared" si="33"/>
        <v>Workers' Compensation Other States</v>
      </c>
      <c r="F155" s="361" t="s">
        <v>567</v>
      </c>
      <c r="G155" s="361" t="s">
        <v>568</v>
      </c>
      <c r="H155" s="760" t="s">
        <v>3663</v>
      </c>
      <c r="I155" s="50" t="s">
        <v>549</v>
      </c>
      <c r="J155" s="92">
        <f>J$46</f>
        <v>45474</v>
      </c>
      <c r="K155" s="782">
        <f>K$46</f>
        <v>3985.9</v>
      </c>
      <c r="L155" s="400"/>
      <c r="M155" s="995">
        <f t="shared" si="35"/>
        <v>3985.9</v>
      </c>
      <c r="N155" s="395" t="s">
        <v>56</v>
      </c>
      <c r="O155" s="375">
        <f>O$46</f>
        <v>45839</v>
      </c>
      <c r="P155" s="465" t="s">
        <v>69</v>
      </c>
      <c r="Q155" s="395" t="s">
        <v>70</v>
      </c>
      <c r="R155" s="395" t="s">
        <v>2164</v>
      </c>
      <c r="S155" s="929" t="s">
        <v>4065</v>
      </c>
      <c r="T155" s="904" t="s">
        <v>4508</v>
      </c>
      <c r="U155" s="929"/>
      <c r="V155" s="929" t="s">
        <v>4407</v>
      </c>
      <c r="W155" s="789">
        <f>W$46</f>
        <v>3985.9</v>
      </c>
      <c r="X155" s="1772">
        <f t="shared" si="32"/>
        <v>0</v>
      </c>
    </row>
    <row r="156" spans="1:24" s="329" customFormat="1" ht="12.75" x14ac:dyDescent="0.2">
      <c r="A156" s="1022">
        <v>1</v>
      </c>
      <c r="B156" s="1017">
        <v>1.8</v>
      </c>
      <c r="C156" s="1017" t="s">
        <v>778</v>
      </c>
      <c r="D156" s="381"/>
      <c r="E156" s="1786" t="str">
        <f t="shared" si="33"/>
        <v>Workers' Compensation Other States</v>
      </c>
      <c r="F156" s="361" t="s">
        <v>569</v>
      </c>
      <c r="G156" s="361" t="s">
        <v>570</v>
      </c>
      <c r="H156" s="760" t="s">
        <v>3664</v>
      </c>
      <c r="I156" s="50" t="s">
        <v>549</v>
      </c>
      <c r="J156" s="92">
        <f>J$53</f>
        <v>45474</v>
      </c>
      <c r="K156" s="782">
        <f t="shared" ref="K156:K157" si="37">K$53</f>
        <v>1179.8</v>
      </c>
      <c r="L156" s="400"/>
      <c r="M156" s="995">
        <f t="shared" si="35"/>
        <v>1179.8</v>
      </c>
      <c r="N156" s="395" t="s">
        <v>56</v>
      </c>
      <c r="O156" s="375">
        <f>O$53</f>
        <v>45839</v>
      </c>
      <c r="P156" s="465" t="s">
        <v>69</v>
      </c>
      <c r="Q156" s="395" t="s">
        <v>70</v>
      </c>
      <c r="R156" s="395" t="s">
        <v>2165</v>
      </c>
      <c r="S156" s="929" t="s">
        <v>4065</v>
      </c>
      <c r="T156" s="904" t="s">
        <v>4509</v>
      </c>
      <c r="U156" s="929"/>
      <c r="V156" s="929" t="s">
        <v>4414</v>
      </c>
      <c r="W156" s="789">
        <f t="shared" ref="W156:W157" si="38">W$53</f>
        <v>1179.8</v>
      </c>
      <c r="X156" s="1772">
        <f t="shared" si="32"/>
        <v>0</v>
      </c>
    </row>
    <row r="157" spans="1:24" s="329" customFormat="1" ht="12.75" x14ac:dyDescent="0.2">
      <c r="A157" s="1022">
        <v>1</v>
      </c>
      <c r="B157" s="1017">
        <v>1.8</v>
      </c>
      <c r="C157" s="1017" t="s">
        <v>778</v>
      </c>
      <c r="D157" s="381"/>
      <c r="E157" s="1786" t="str">
        <f t="shared" si="33"/>
        <v>Workers' Compensation Other States</v>
      </c>
      <c r="F157" s="361" t="s">
        <v>571</v>
      </c>
      <c r="G157" s="361" t="s">
        <v>572</v>
      </c>
      <c r="H157" s="760" t="s">
        <v>3665</v>
      </c>
      <c r="I157" s="50" t="s">
        <v>549</v>
      </c>
      <c r="J157" s="92">
        <f>J$53</f>
        <v>45474</v>
      </c>
      <c r="K157" s="782">
        <f t="shared" si="37"/>
        <v>1179.8</v>
      </c>
      <c r="L157" s="400"/>
      <c r="M157" s="995">
        <f t="shared" si="35"/>
        <v>1179.8</v>
      </c>
      <c r="N157" s="395" t="s">
        <v>56</v>
      </c>
      <c r="O157" s="375">
        <f>O$53</f>
        <v>45839</v>
      </c>
      <c r="P157" s="465" t="s">
        <v>69</v>
      </c>
      <c r="Q157" s="395" t="s">
        <v>70</v>
      </c>
      <c r="R157" s="395" t="s">
        <v>2166</v>
      </c>
      <c r="S157" s="929" t="s">
        <v>4065</v>
      </c>
      <c r="T157" s="904" t="s">
        <v>4510</v>
      </c>
      <c r="U157" s="929"/>
      <c r="V157" s="929" t="s">
        <v>4414</v>
      </c>
      <c r="W157" s="789">
        <f t="shared" si="38"/>
        <v>1179.8</v>
      </c>
      <c r="X157" s="1772">
        <f t="shared" si="32"/>
        <v>0</v>
      </c>
    </row>
    <row r="158" spans="1:24" s="329" customFormat="1" ht="12.75" x14ac:dyDescent="0.2">
      <c r="A158" s="1022">
        <v>1</v>
      </c>
      <c r="B158" s="1017">
        <v>1.8</v>
      </c>
      <c r="C158" s="1017" t="s">
        <v>778</v>
      </c>
      <c r="D158" s="381"/>
      <c r="E158" s="1786" t="str">
        <f t="shared" si="33"/>
        <v>Workers' Compensation Other States</v>
      </c>
      <c r="F158" s="361" t="s">
        <v>577</v>
      </c>
      <c r="G158" s="361" t="s">
        <v>578</v>
      </c>
      <c r="H158" s="760" t="s">
        <v>3666</v>
      </c>
      <c r="I158" s="50" t="s">
        <v>549</v>
      </c>
      <c r="J158" s="92">
        <f>J$55</f>
        <v>45474</v>
      </c>
      <c r="K158" s="782">
        <f t="shared" ref="K158:K159" si="39">K$55</f>
        <v>2133.75</v>
      </c>
      <c r="L158" s="400"/>
      <c r="M158" s="995">
        <f>K158</f>
        <v>2133.75</v>
      </c>
      <c r="N158" s="395" t="s">
        <v>56</v>
      </c>
      <c r="O158" s="375">
        <f>O$55</f>
        <v>45839</v>
      </c>
      <c r="P158" s="465" t="s">
        <v>69</v>
      </c>
      <c r="Q158" s="395" t="s">
        <v>70</v>
      </c>
      <c r="R158" s="395" t="s">
        <v>2171</v>
      </c>
      <c r="S158" s="929" t="s">
        <v>4065</v>
      </c>
      <c r="T158" s="904" t="s">
        <v>4511</v>
      </c>
      <c r="U158" s="929"/>
      <c r="V158" s="929" t="s">
        <v>4416</v>
      </c>
      <c r="W158" s="789">
        <f t="shared" ref="W158:W159" si="40">W$55</f>
        <v>2133.75</v>
      </c>
      <c r="X158" s="1772">
        <f t="shared" si="32"/>
        <v>0</v>
      </c>
    </row>
    <row r="159" spans="1:24" s="329" customFormat="1" ht="12.75" x14ac:dyDescent="0.2">
      <c r="A159" s="1022">
        <v>1</v>
      </c>
      <c r="B159" s="1017">
        <v>1.8</v>
      </c>
      <c r="C159" s="1017" t="s">
        <v>778</v>
      </c>
      <c r="D159" s="381"/>
      <c r="E159" s="1786" t="str">
        <f t="shared" si="33"/>
        <v>Workers' Compensation Other States</v>
      </c>
      <c r="F159" s="361" t="s">
        <v>579</v>
      </c>
      <c r="G159" s="361" t="s">
        <v>580</v>
      </c>
      <c r="H159" s="760" t="s">
        <v>3667</v>
      </c>
      <c r="I159" s="50" t="s">
        <v>549</v>
      </c>
      <c r="J159" s="92">
        <f>J$55</f>
        <v>45474</v>
      </c>
      <c r="K159" s="782">
        <f t="shared" si="39"/>
        <v>2133.75</v>
      </c>
      <c r="L159" s="400"/>
      <c r="M159" s="995">
        <f>K159</f>
        <v>2133.75</v>
      </c>
      <c r="N159" s="395" t="s">
        <v>56</v>
      </c>
      <c r="O159" s="375">
        <f>O$55</f>
        <v>45839</v>
      </c>
      <c r="P159" s="465" t="s">
        <v>69</v>
      </c>
      <c r="Q159" s="395" t="s">
        <v>70</v>
      </c>
      <c r="R159" s="395" t="s">
        <v>2172</v>
      </c>
      <c r="S159" s="929" t="s">
        <v>4065</v>
      </c>
      <c r="T159" s="904" t="s">
        <v>4512</v>
      </c>
      <c r="U159" s="929"/>
      <c r="V159" s="929" t="s">
        <v>4416</v>
      </c>
      <c r="W159" s="789">
        <f t="shared" si="40"/>
        <v>2133.75</v>
      </c>
      <c r="X159" s="1772">
        <f t="shared" si="32"/>
        <v>0</v>
      </c>
    </row>
    <row r="160" spans="1:24" s="329" customFormat="1" ht="15.75" x14ac:dyDescent="0.2">
      <c r="A160" s="1022">
        <v>1</v>
      </c>
      <c r="B160" s="1017">
        <v>1.8</v>
      </c>
      <c r="C160" s="1017" t="s">
        <v>778</v>
      </c>
      <c r="D160" s="381"/>
      <c r="E160" s="372" t="s">
        <v>44</v>
      </c>
      <c r="F160" s="361" t="s">
        <v>573</v>
      </c>
      <c r="G160" s="361" t="s">
        <v>574</v>
      </c>
      <c r="H160" s="760" t="s">
        <v>3668</v>
      </c>
      <c r="I160" s="50" t="s">
        <v>549</v>
      </c>
      <c r="J160" s="92">
        <f>J$61</f>
        <v>45474</v>
      </c>
      <c r="K160" s="782">
        <f>K$61</f>
        <v>4066.55</v>
      </c>
      <c r="L160" s="400"/>
      <c r="M160" s="995">
        <f>K160</f>
        <v>4066.55</v>
      </c>
      <c r="N160" s="395" t="s">
        <v>56</v>
      </c>
      <c r="O160" s="375">
        <f>O$61</f>
        <v>45839</v>
      </c>
      <c r="P160" s="465" t="s">
        <v>69</v>
      </c>
      <c r="Q160" s="395" t="s">
        <v>70</v>
      </c>
      <c r="R160" s="395" t="s">
        <v>2167</v>
      </c>
      <c r="S160" s="929" t="s">
        <v>4065</v>
      </c>
      <c r="T160" s="904" t="s">
        <v>4513</v>
      </c>
      <c r="U160" s="929"/>
      <c r="V160" s="929" t="s">
        <v>4422</v>
      </c>
      <c r="W160" s="789">
        <f>W$61</f>
        <v>4066.55</v>
      </c>
      <c r="X160" s="1772">
        <f t="shared" si="32"/>
        <v>0</v>
      </c>
    </row>
    <row r="161" spans="1:24" s="329" customFormat="1" ht="12.75" x14ac:dyDescent="0.2">
      <c r="A161" s="1022">
        <v>1</v>
      </c>
      <c r="B161" s="1017">
        <v>1.8</v>
      </c>
      <c r="C161" s="1017" t="s">
        <v>778</v>
      </c>
      <c r="D161" s="381"/>
      <c r="E161" s="1786" t="str">
        <f t="shared" ref="E161:E163" si="41">E160</f>
        <v>Newborns</v>
      </c>
      <c r="F161" s="361" t="s">
        <v>575</v>
      </c>
      <c r="G161" s="361" t="s">
        <v>576</v>
      </c>
      <c r="H161" s="760" t="s">
        <v>3669</v>
      </c>
      <c r="I161" s="50" t="s">
        <v>549</v>
      </c>
      <c r="J161" s="92">
        <f>J$62</f>
        <v>45474</v>
      </c>
      <c r="K161" s="782">
        <f>K$62</f>
        <v>3879.1</v>
      </c>
      <c r="L161" s="400"/>
      <c r="M161" s="995">
        <f>K161</f>
        <v>3879.1</v>
      </c>
      <c r="N161" s="395" t="s">
        <v>56</v>
      </c>
      <c r="O161" s="375">
        <f>O$62</f>
        <v>45839</v>
      </c>
      <c r="P161" s="465" t="s">
        <v>69</v>
      </c>
      <c r="Q161" s="395" t="s">
        <v>70</v>
      </c>
      <c r="R161" s="395" t="s">
        <v>2169</v>
      </c>
      <c r="S161" s="929" t="s">
        <v>4065</v>
      </c>
      <c r="T161" s="904" t="s">
        <v>4514</v>
      </c>
      <c r="U161" s="929"/>
      <c r="V161" s="929" t="s">
        <v>4423</v>
      </c>
      <c r="W161" s="789">
        <f>W$62</f>
        <v>3879.1</v>
      </c>
      <c r="X161" s="1772">
        <f t="shared" si="32"/>
        <v>0</v>
      </c>
    </row>
    <row r="162" spans="1:24" s="329" customFormat="1" ht="12.75" x14ac:dyDescent="0.2">
      <c r="A162" s="1022">
        <v>1</v>
      </c>
      <c r="B162" s="1017">
        <v>1.8</v>
      </c>
      <c r="C162" s="1017" t="s">
        <v>778</v>
      </c>
      <c r="D162" s="381"/>
      <c r="E162" s="1786" t="str">
        <f t="shared" si="41"/>
        <v>Newborns</v>
      </c>
      <c r="F162" s="361" t="s">
        <v>581</v>
      </c>
      <c r="G162" s="361" t="s">
        <v>582</v>
      </c>
      <c r="H162" s="760" t="s">
        <v>3670</v>
      </c>
      <c r="I162" s="50" t="s">
        <v>549</v>
      </c>
      <c r="J162" s="92">
        <f>J$61</f>
        <v>45474</v>
      </c>
      <c r="K162" s="782">
        <f>K$61</f>
        <v>4066.55</v>
      </c>
      <c r="L162" s="400"/>
      <c r="M162" s="995">
        <f t="shared" si="35"/>
        <v>4066.55</v>
      </c>
      <c r="N162" s="395" t="s">
        <v>56</v>
      </c>
      <c r="O162" s="375">
        <f>O$61</f>
        <v>45839</v>
      </c>
      <c r="P162" s="465" t="s">
        <v>69</v>
      </c>
      <c r="Q162" s="395" t="s">
        <v>70</v>
      </c>
      <c r="R162" s="395" t="s">
        <v>2168</v>
      </c>
      <c r="S162" s="929" t="s">
        <v>4065</v>
      </c>
      <c r="T162" s="904" t="s">
        <v>4515</v>
      </c>
      <c r="U162" s="929"/>
      <c r="V162" s="929" t="s">
        <v>4422</v>
      </c>
      <c r="W162" s="789">
        <f>W$61</f>
        <v>4066.55</v>
      </c>
      <c r="X162" s="1772">
        <f t="shared" si="32"/>
        <v>0</v>
      </c>
    </row>
    <row r="163" spans="1:24" s="329" customFormat="1" ht="12.75" x14ac:dyDescent="0.2">
      <c r="A163" s="1022">
        <v>1</v>
      </c>
      <c r="B163" s="1017">
        <v>1.8</v>
      </c>
      <c r="C163" s="1017" t="s">
        <v>778</v>
      </c>
      <c r="D163" s="381"/>
      <c r="E163" s="1786" t="str">
        <f t="shared" si="41"/>
        <v>Newborns</v>
      </c>
      <c r="F163" s="361" t="s">
        <v>583</v>
      </c>
      <c r="G163" s="361" t="s">
        <v>584</v>
      </c>
      <c r="H163" s="760" t="s">
        <v>3671</v>
      </c>
      <c r="I163" s="50" t="s">
        <v>549</v>
      </c>
      <c r="J163" s="92">
        <f>J$62</f>
        <v>45474</v>
      </c>
      <c r="K163" s="782">
        <f>K$62</f>
        <v>3879.1</v>
      </c>
      <c r="L163" s="400"/>
      <c r="M163" s="995">
        <f t="shared" si="35"/>
        <v>3879.1</v>
      </c>
      <c r="N163" s="395" t="s">
        <v>56</v>
      </c>
      <c r="O163" s="375">
        <f>O$62</f>
        <v>45839</v>
      </c>
      <c r="P163" s="465" t="s">
        <v>69</v>
      </c>
      <c r="Q163" s="395" t="s">
        <v>70</v>
      </c>
      <c r="R163" s="395" t="s">
        <v>2170</v>
      </c>
      <c r="S163" s="929" t="s">
        <v>4065</v>
      </c>
      <c r="T163" s="904" t="s">
        <v>4516</v>
      </c>
      <c r="U163" s="929"/>
      <c r="V163" s="929" t="s">
        <v>4423</v>
      </c>
      <c r="W163" s="789">
        <f>W$62</f>
        <v>3879.1</v>
      </c>
      <c r="X163" s="1772">
        <f t="shared" si="32"/>
        <v>0</v>
      </c>
    </row>
    <row r="164" spans="1:24" s="329" customFormat="1" ht="15.75" x14ac:dyDescent="0.2">
      <c r="A164" s="1022">
        <v>1</v>
      </c>
      <c r="B164" s="1017">
        <v>1.8</v>
      </c>
      <c r="C164" s="1017" t="s">
        <v>778</v>
      </c>
      <c r="D164" s="381"/>
      <c r="E164" s="372" t="s">
        <v>53</v>
      </c>
      <c r="F164" s="361" t="s">
        <v>585</v>
      </c>
      <c r="G164" s="361" t="s">
        <v>586</v>
      </c>
      <c r="H164" s="760" t="s">
        <v>3672</v>
      </c>
      <c r="I164" s="50" t="s">
        <v>549</v>
      </c>
      <c r="J164" s="92">
        <f>J$70</f>
        <v>45474</v>
      </c>
      <c r="K164" s="782">
        <f>K$70</f>
        <v>1247.0999999999999</v>
      </c>
      <c r="L164" s="400"/>
      <c r="M164" s="995">
        <f>K164</f>
        <v>1247.0999999999999</v>
      </c>
      <c r="N164" s="395" t="s">
        <v>56</v>
      </c>
      <c r="O164" s="375">
        <f>O$70</f>
        <v>45839</v>
      </c>
      <c r="P164" s="465" t="s">
        <v>69</v>
      </c>
      <c r="Q164" s="395" t="s">
        <v>70</v>
      </c>
      <c r="R164" s="395" t="s">
        <v>2158</v>
      </c>
      <c r="S164" s="929" t="s">
        <v>4065</v>
      </c>
      <c r="T164" s="904" t="s">
        <v>4517</v>
      </c>
      <c r="U164" s="929"/>
      <c r="V164" s="929" t="s">
        <v>4430</v>
      </c>
      <c r="W164" s="789">
        <f>W$70</f>
        <v>1247.0999999999999</v>
      </c>
      <c r="X164" s="1772">
        <f t="shared" si="32"/>
        <v>0</v>
      </c>
    </row>
    <row r="165" spans="1:24" s="329" customFormat="1" ht="12.75" x14ac:dyDescent="0.2">
      <c r="A165" s="1022">
        <v>1</v>
      </c>
      <c r="B165" s="1017">
        <v>1.8</v>
      </c>
      <c r="C165" s="1017" t="s">
        <v>778</v>
      </c>
      <c r="D165" s="381"/>
      <c r="E165" s="1786" t="str">
        <f>E164</f>
        <v>Public Long Stay  Nursing Home Type Patients</v>
      </c>
      <c r="F165" s="361" t="s">
        <v>587</v>
      </c>
      <c r="G165" s="361" t="s">
        <v>588</v>
      </c>
      <c r="H165" s="760" t="s">
        <v>3711</v>
      </c>
      <c r="I165" s="50" t="s">
        <v>549</v>
      </c>
      <c r="J165" s="92">
        <f>J$71</f>
        <v>45474</v>
      </c>
      <c r="K165" s="995">
        <f>K$71</f>
        <v>1069.5</v>
      </c>
      <c r="L165" s="400"/>
      <c r="M165" s="995">
        <f>K165</f>
        <v>1069.5</v>
      </c>
      <c r="N165" s="395" t="s">
        <v>56</v>
      </c>
      <c r="O165" s="375">
        <f>O$71</f>
        <v>45839</v>
      </c>
      <c r="P165" s="465" t="s">
        <v>69</v>
      </c>
      <c r="Q165" s="395" t="s">
        <v>70</v>
      </c>
      <c r="R165" s="395" t="s">
        <v>2159</v>
      </c>
      <c r="S165" s="929" t="s">
        <v>4065</v>
      </c>
      <c r="T165" s="904" t="s">
        <v>4518</v>
      </c>
      <c r="U165" s="929"/>
      <c r="V165" s="929" t="s">
        <v>4431</v>
      </c>
      <c r="W165" s="997">
        <f>W$71</f>
        <v>1069.5</v>
      </c>
      <c r="X165" s="1772">
        <f t="shared" si="32"/>
        <v>0</v>
      </c>
    </row>
    <row r="166" spans="1:24" s="329" customFormat="1" ht="25.5" x14ac:dyDescent="0.2">
      <c r="A166" s="1022">
        <v>1</v>
      </c>
      <c r="B166" s="1017">
        <v>1.8</v>
      </c>
      <c r="C166" s="1017" t="s">
        <v>778</v>
      </c>
      <c r="D166" s="381"/>
      <c r="E166" s="372" t="s">
        <v>419</v>
      </c>
      <c r="F166" s="361"/>
      <c r="G166" s="361" t="s">
        <v>420</v>
      </c>
      <c r="H166" s="760" t="s">
        <v>3674</v>
      </c>
      <c r="I166" s="50" t="s">
        <v>421</v>
      </c>
      <c r="J166" s="92">
        <f>J$72</f>
        <v>45474</v>
      </c>
      <c r="K166" s="782">
        <f>K$72</f>
        <v>1147.9000000000001</v>
      </c>
      <c r="L166" s="400"/>
      <c r="M166" s="782">
        <f>K166</f>
        <v>1147.9000000000001</v>
      </c>
      <c r="N166" s="395" t="s">
        <v>56</v>
      </c>
      <c r="O166" s="375">
        <f>O$72</f>
        <v>45839</v>
      </c>
      <c r="P166" s="465" t="s">
        <v>69</v>
      </c>
      <c r="Q166" s="395" t="s">
        <v>70</v>
      </c>
      <c r="R166" s="395" t="s">
        <v>3507</v>
      </c>
      <c r="S166" s="929" t="s">
        <v>4065</v>
      </c>
      <c r="T166" s="904" t="s">
        <v>4519</v>
      </c>
      <c r="U166" s="929"/>
      <c r="V166" s="929" t="s">
        <v>4432</v>
      </c>
      <c r="W166" s="789">
        <f>W$72</f>
        <v>1147.9000000000001</v>
      </c>
      <c r="X166" s="1772">
        <f t="shared" si="32"/>
        <v>0</v>
      </c>
    </row>
    <row r="167" spans="1:24" s="329" customFormat="1" ht="25.5" x14ac:dyDescent="0.2">
      <c r="A167" s="1022">
        <v>1</v>
      </c>
      <c r="B167" s="1017">
        <v>1.8</v>
      </c>
      <c r="C167" s="1017" t="s">
        <v>778</v>
      </c>
      <c r="D167" s="381"/>
      <c r="E167" s="1786" t="str">
        <f>E166</f>
        <v xml:space="preserve">Theatre Fees </v>
      </c>
      <c r="F167" s="361"/>
      <c r="G167" s="361" t="s">
        <v>422</v>
      </c>
      <c r="H167" s="760" t="s">
        <v>3673</v>
      </c>
      <c r="I167" s="50" t="s">
        <v>421</v>
      </c>
      <c r="J167" s="92">
        <f>J$70</f>
        <v>45474</v>
      </c>
      <c r="K167" s="782">
        <f>K$73</f>
        <v>2886.8</v>
      </c>
      <c r="L167" s="400"/>
      <c r="M167" s="782">
        <f>K167</f>
        <v>2886.8</v>
      </c>
      <c r="N167" s="395" t="s">
        <v>56</v>
      </c>
      <c r="O167" s="375">
        <f>O$62</f>
        <v>45839</v>
      </c>
      <c r="P167" s="465" t="s">
        <v>69</v>
      </c>
      <c r="Q167" s="395" t="s">
        <v>70</v>
      </c>
      <c r="R167" s="395" t="s">
        <v>3508</v>
      </c>
      <c r="S167" s="929" t="s">
        <v>4065</v>
      </c>
      <c r="T167" s="904" t="s">
        <v>4520</v>
      </c>
      <c r="U167" s="929"/>
      <c r="V167" s="929" t="s">
        <v>4433</v>
      </c>
      <c r="W167" s="789">
        <f>W$73</f>
        <v>2886.8</v>
      </c>
      <c r="X167" s="1772">
        <f t="shared" si="32"/>
        <v>0</v>
      </c>
    </row>
    <row r="168" spans="1:24" s="329" customFormat="1" ht="18.75" x14ac:dyDescent="0.3">
      <c r="A168" s="1022">
        <v>1</v>
      </c>
      <c r="B168" s="1017">
        <v>1.8</v>
      </c>
      <c r="C168" s="1926" t="s">
        <v>779</v>
      </c>
      <c r="D168" s="1927"/>
      <c r="E168" s="1928" t="s">
        <v>654</v>
      </c>
      <c r="F168" s="432"/>
      <c r="G168" s="413"/>
      <c r="H168" s="1851"/>
      <c r="I168" s="2123"/>
      <c r="J168" s="414"/>
      <c r="K168" s="778"/>
      <c r="L168" s="413"/>
      <c r="M168" s="778"/>
      <c r="N168" s="433"/>
      <c r="O168" s="375"/>
      <c r="P168" s="1969"/>
      <c r="Q168" s="1821"/>
      <c r="R168" s="1821"/>
      <c r="S168" s="929" t="s">
        <v>4068</v>
      </c>
      <c r="T168" s="1793"/>
      <c r="U168" s="929"/>
      <c r="V168" s="929"/>
      <c r="W168" s="2213"/>
      <c r="X168" s="1772" t="str">
        <f t="shared" si="32"/>
        <v>Blank</v>
      </c>
    </row>
    <row r="169" spans="1:24" s="329" customFormat="1" ht="15.75" x14ac:dyDescent="0.2">
      <c r="A169" s="1022">
        <v>1</v>
      </c>
      <c r="B169" s="1017">
        <v>1.8</v>
      </c>
      <c r="C169" s="1017" t="s">
        <v>779</v>
      </c>
      <c r="D169" s="1017"/>
      <c r="E169" s="372" t="s">
        <v>655</v>
      </c>
      <c r="F169" s="361" t="s">
        <v>656</v>
      </c>
      <c r="G169" s="361" t="s">
        <v>657</v>
      </c>
      <c r="H169" s="760" t="s">
        <v>3675</v>
      </c>
      <c r="I169" s="50" t="s">
        <v>379</v>
      </c>
      <c r="J169" s="92">
        <f t="shared" ref="J169:J171" si="42">J$43</f>
        <v>45474</v>
      </c>
      <c r="K169" s="782">
        <f>K$43</f>
        <v>2510.5500000000002</v>
      </c>
      <c r="L169" s="400"/>
      <c r="M169" s="782">
        <f t="shared" ref="M169:M194" si="43">K169</f>
        <v>2510.5500000000002</v>
      </c>
      <c r="N169" s="395" t="s">
        <v>56</v>
      </c>
      <c r="O169" s="375">
        <f t="shared" ref="O169:O171" si="44">O$43</f>
        <v>45839</v>
      </c>
      <c r="P169" s="465" t="s">
        <v>69</v>
      </c>
      <c r="Q169" s="395" t="s">
        <v>70</v>
      </c>
      <c r="R169" s="1967" t="s">
        <v>2099</v>
      </c>
      <c r="S169" s="929" t="s">
        <v>4065</v>
      </c>
      <c r="T169" s="904" t="s">
        <v>4521</v>
      </c>
      <c r="U169" s="929"/>
      <c r="V169" s="929" t="s">
        <v>4404</v>
      </c>
      <c r="W169" s="789">
        <f>W$43</f>
        <v>2510.5500000000002</v>
      </c>
      <c r="X169" s="1772">
        <f t="shared" si="32"/>
        <v>0</v>
      </c>
    </row>
    <row r="170" spans="1:24" s="329" customFormat="1" ht="12.75" x14ac:dyDescent="0.2">
      <c r="A170" s="1022">
        <v>1</v>
      </c>
      <c r="B170" s="1017">
        <v>1.8</v>
      </c>
      <c r="C170" s="1017" t="s">
        <v>779</v>
      </c>
      <c r="D170" s="1017"/>
      <c r="E170" s="1786" t="str">
        <f t="shared" ref="E170:E186" si="45">E169</f>
        <v>Admitted Compensable/Third Party (Public)</v>
      </c>
      <c r="F170" s="361" t="s">
        <v>658</v>
      </c>
      <c r="G170" s="361" t="s">
        <v>659</v>
      </c>
      <c r="H170" s="760" t="s">
        <v>3676</v>
      </c>
      <c r="I170" s="50" t="s">
        <v>379</v>
      </c>
      <c r="J170" s="92">
        <f>J$44</f>
        <v>45474</v>
      </c>
      <c r="K170" s="995">
        <f>K$44</f>
        <v>2121.5500000000002</v>
      </c>
      <c r="L170" s="400"/>
      <c r="M170" s="995">
        <f>K170</f>
        <v>2121.5500000000002</v>
      </c>
      <c r="N170" s="395" t="s">
        <v>56</v>
      </c>
      <c r="O170" s="375">
        <f>O$44</f>
        <v>45839</v>
      </c>
      <c r="P170" s="465" t="s">
        <v>69</v>
      </c>
      <c r="Q170" s="395" t="s">
        <v>70</v>
      </c>
      <c r="R170" s="1967" t="s">
        <v>2120</v>
      </c>
      <c r="S170" s="929" t="s">
        <v>4065</v>
      </c>
      <c r="T170" s="904" t="s">
        <v>4522</v>
      </c>
      <c r="U170" s="929"/>
      <c r="V170" s="929" t="s">
        <v>4405</v>
      </c>
      <c r="W170" s="997">
        <f>W$44</f>
        <v>2121.5500000000002</v>
      </c>
      <c r="X170" s="1772">
        <f t="shared" si="32"/>
        <v>0</v>
      </c>
    </row>
    <row r="171" spans="1:24" s="329" customFormat="1" ht="12.75" x14ac:dyDescent="0.2">
      <c r="A171" s="1022">
        <v>1</v>
      </c>
      <c r="B171" s="1017">
        <v>1.8</v>
      </c>
      <c r="C171" s="1017" t="s">
        <v>779</v>
      </c>
      <c r="D171" s="1017"/>
      <c r="E171" s="1786" t="str">
        <f t="shared" si="45"/>
        <v>Admitted Compensable/Third Party (Public)</v>
      </c>
      <c r="F171" s="361" t="s">
        <v>660</v>
      </c>
      <c r="G171" s="361" t="s">
        <v>661</v>
      </c>
      <c r="H171" s="760" t="s">
        <v>3897</v>
      </c>
      <c r="I171" s="50" t="s">
        <v>379</v>
      </c>
      <c r="J171" s="92">
        <f t="shared" si="42"/>
        <v>45474</v>
      </c>
      <c r="K171" s="782">
        <f>K$43</f>
        <v>2510.5500000000002</v>
      </c>
      <c r="L171" s="400"/>
      <c r="M171" s="995">
        <f t="shared" si="43"/>
        <v>2510.5500000000002</v>
      </c>
      <c r="N171" s="395" t="s">
        <v>56</v>
      </c>
      <c r="O171" s="375">
        <f t="shared" si="44"/>
        <v>45839</v>
      </c>
      <c r="P171" s="465" t="s">
        <v>69</v>
      </c>
      <c r="Q171" s="395" t="s">
        <v>70</v>
      </c>
      <c r="R171" s="1967" t="s">
        <v>2100</v>
      </c>
      <c r="S171" s="929" t="s">
        <v>4065</v>
      </c>
      <c r="T171" s="904" t="s">
        <v>4523</v>
      </c>
      <c r="U171" s="929"/>
      <c r="V171" s="929" t="s">
        <v>4404</v>
      </c>
      <c r="W171" s="789">
        <f>W$43</f>
        <v>2510.5500000000002</v>
      </c>
      <c r="X171" s="1772">
        <f t="shared" si="32"/>
        <v>0</v>
      </c>
    </row>
    <row r="172" spans="1:24" s="329" customFormat="1" ht="12.75" x14ac:dyDescent="0.2">
      <c r="A172" s="1022">
        <v>1</v>
      </c>
      <c r="B172" s="1017">
        <v>1.8</v>
      </c>
      <c r="C172" s="1017" t="s">
        <v>779</v>
      </c>
      <c r="D172" s="1017"/>
      <c r="E172" s="1786" t="str">
        <f t="shared" si="45"/>
        <v>Admitted Compensable/Third Party (Public)</v>
      </c>
      <c r="F172" s="361" t="s">
        <v>662</v>
      </c>
      <c r="G172" s="361" t="s">
        <v>663</v>
      </c>
      <c r="H172" s="760" t="s">
        <v>3677</v>
      </c>
      <c r="I172" s="50" t="s">
        <v>379</v>
      </c>
      <c r="J172" s="92">
        <f>J$49</f>
        <v>45474</v>
      </c>
      <c r="K172" s="995">
        <f>K$49</f>
        <v>1319.15</v>
      </c>
      <c r="L172" s="400"/>
      <c r="M172" s="995">
        <f t="shared" si="43"/>
        <v>1319.15</v>
      </c>
      <c r="N172" s="395" t="s">
        <v>56</v>
      </c>
      <c r="O172" s="375">
        <f>O$49</f>
        <v>45839</v>
      </c>
      <c r="P172" s="465" t="s">
        <v>69</v>
      </c>
      <c r="Q172" s="395" t="s">
        <v>70</v>
      </c>
      <c r="R172" s="1967" t="s">
        <v>2102</v>
      </c>
      <c r="S172" s="929" t="s">
        <v>4065</v>
      </c>
      <c r="T172" s="904" t="s">
        <v>4524</v>
      </c>
      <c r="U172" s="929"/>
      <c r="V172" s="929" t="s">
        <v>4410</v>
      </c>
      <c r="W172" s="997">
        <f>W$49</f>
        <v>1319.15</v>
      </c>
      <c r="X172" s="1772">
        <f t="shared" si="32"/>
        <v>0</v>
      </c>
    </row>
    <row r="173" spans="1:24" s="329" customFormat="1" ht="12.75" x14ac:dyDescent="0.2">
      <c r="A173" s="1022">
        <v>1</v>
      </c>
      <c r="B173" s="1017">
        <v>1.8</v>
      </c>
      <c r="C173" s="1017" t="s">
        <v>779</v>
      </c>
      <c r="D173" s="1017"/>
      <c r="E173" s="1786" t="str">
        <f t="shared" si="45"/>
        <v>Admitted Compensable/Third Party (Public)</v>
      </c>
      <c r="F173" s="361" t="s">
        <v>664</v>
      </c>
      <c r="G173" s="361" t="s">
        <v>665</v>
      </c>
      <c r="H173" s="760" t="s">
        <v>3678</v>
      </c>
      <c r="I173" s="50" t="s">
        <v>379</v>
      </c>
      <c r="J173" s="92">
        <f>J$50</f>
        <v>45474</v>
      </c>
      <c r="K173" s="782">
        <f>K$50</f>
        <v>1143.8499999999999</v>
      </c>
      <c r="L173" s="400"/>
      <c r="M173" s="995">
        <f t="shared" si="43"/>
        <v>1143.8499999999999</v>
      </c>
      <c r="N173" s="395" t="s">
        <v>56</v>
      </c>
      <c r="O173" s="375">
        <f>O$50</f>
        <v>45839</v>
      </c>
      <c r="P173" s="465" t="s">
        <v>69</v>
      </c>
      <c r="Q173" s="395" t="s">
        <v>70</v>
      </c>
      <c r="R173" s="1967" t="s">
        <v>2103</v>
      </c>
      <c r="S173" s="929" t="s">
        <v>4065</v>
      </c>
      <c r="T173" s="904" t="s">
        <v>4525</v>
      </c>
      <c r="U173" s="929"/>
      <c r="V173" s="929" t="s">
        <v>4411</v>
      </c>
      <c r="W173" s="789">
        <f>W$50</f>
        <v>1143.8499999999999</v>
      </c>
      <c r="X173" s="1772">
        <f t="shared" si="32"/>
        <v>0</v>
      </c>
    </row>
    <row r="174" spans="1:24" s="329" customFormat="1" ht="12.75" x14ac:dyDescent="0.2">
      <c r="A174" s="1022">
        <v>1</v>
      </c>
      <c r="B174" s="1017">
        <v>1.8</v>
      </c>
      <c r="C174" s="1017" t="s">
        <v>779</v>
      </c>
      <c r="D174" s="1017"/>
      <c r="E174" s="1786" t="str">
        <f t="shared" si="45"/>
        <v>Admitted Compensable/Third Party (Public)</v>
      </c>
      <c r="F174" s="361" t="s">
        <v>666</v>
      </c>
      <c r="G174" s="361" t="s">
        <v>667</v>
      </c>
      <c r="H174" s="760" t="s">
        <v>3679</v>
      </c>
      <c r="I174" s="50" t="s">
        <v>379</v>
      </c>
      <c r="J174" s="92">
        <f>J$44</f>
        <v>45474</v>
      </c>
      <c r="K174" s="995">
        <f>K$44</f>
        <v>2121.5500000000002</v>
      </c>
      <c r="L174" s="400"/>
      <c r="M174" s="995">
        <f t="shared" si="43"/>
        <v>2121.5500000000002</v>
      </c>
      <c r="N174" s="395" t="s">
        <v>56</v>
      </c>
      <c r="O174" s="375">
        <f>O$44</f>
        <v>45839</v>
      </c>
      <c r="P174" s="465" t="s">
        <v>69</v>
      </c>
      <c r="Q174" s="395" t="s">
        <v>70</v>
      </c>
      <c r="R174" s="1967" t="s">
        <v>2104</v>
      </c>
      <c r="S174" s="929" t="s">
        <v>4065</v>
      </c>
      <c r="T174" s="904" t="s">
        <v>4526</v>
      </c>
      <c r="U174" s="929"/>
      <c r="V174" s="929" t="s">
        <v>4405</v>
      </c>
      <c r="W174" s="997">
        <f>W$44</f>
        <v>2121.5500000000002</v>
      </c>
      <c r="X174" s="1772">
        <f t="shared" si="32"/>
        <v>0</v>
      </c>
    </row>
    <row r="175" spans="1:24" s="329" customFormat="1" ht="12.75" x14ac:dyDescent="0.2">
      <c r="A175" s="1022">
        <v>1</v>
      </c>
      <c r="B175" s="1017">
        <v>1.8</v>
      </c>
      <c r="C175" s="1017" t="s">
        <v>779</v>
      </c>
      <c r="D175" s="1017"/>
      <c r="E175" s="1786" t="str">
        <f t="shared" si="45"/>
        <v>Admitted Compensable/Third Party (Public)</v>
      </c>
      <c r="F175" s="361" t="s">
        <v>668</v>
      </c>
      <c r="G175" s="361" t="s">
        <v>669</v>
      </c>
      <c r="H175" s="760" t="s">
        <v>3680</v>
      </c>
      <c r="I175" s="50">
        <v>443355</v>
      </c>
      <c r="J175" s="92">
        <f>J$45</f>
        <v>45474</v>
      </c>
      <c r="K175" s="995">
        <f>K$45</f>
        <v>4228.6000000000004</v>
      </c>
      <c r="L175" s="400"/>
      <c r="M175" s="995">
        <f t="shared" si="43"/>
        <v>4228.6000000000004</v>
      </c>
      <c r="N175" s="395" t="s">
        <v>56</v>
      </c>
      <c r="O175" s="375">
        <f>O$45</f>
        <v>45839</v>
      </c>
      <c r="P175" s="465" t="s">
        <v>69</v>
      </c>
      <c r="Q175" s="395" t="s">
        <v>70</v>
      </c>
      <c r="R175" s="1967" t="s">
        <v>2105</v>
      </c>
      <c r="S175" s="929" t="s">
        <v>4065</v>
      </c>
      <c r="T175" s="904" t="s">
        <v>4527</v>
      </c>
      <c r="U175" s="929"/>
      <c r="V175" s="929" t="s">
        <v>4406</v>
      </c>
      <c r="W175" s="997">
        <f>W$45</f>
        <v>4228.6000000000004</v>
      </c>
      <c r="X175" s="1772">
        <f t="shared" si="32"/>
        <v>0</v>
      </c>
    </row>
    <row r="176" spans="1:24" s="329" customFormat="1" ht="12.75" x14ac:dyDescent="0.2">
      <c r="A176" s="1022">
        <v>1</v>
      </c>
      <c r="B176" s="1017">
        <v>1.8</v>
      </c>
      <c r="C176" s="1017" t="s">
        <v>779</v>
      </c>
      <c r="D176" s="1017"/>
      <c r="E176" s="1786" t="str">
        <f t="shared" si="45"/>
        <v>Admitted Compensable/Third Party (Public)</v>
      </c>
      <c r="F176" s="361" t="s">
        <v>670</v>
      </c>
      <c r="G176" s="361" t="s">
        <v>671</v>
      </c>
      <c r="H176" s="760" t="s">
        <v>3681</v>
      </c>
      <c r="I176" s="50">
        <v>443355</v>
      </c>
      <c r="J176" s="92">
        <f>J$46</f>
        <v>45474</v>
      </c>
      <c r="K176" s="782">
        <f>K$46</f>
        <v>3985.9</v>
      </c>
      <c r="L176" s="400"/>
      <c r="M176" s="995">
        <f t="shared" si="43"/>
        <v>3985.9</v>
      </c>
      <c r="N176" s="395" t="s">
        <v>56</v>
      </c>
      <c r="O176" s="375">
        <f>O$46</f>
        <v>45839</v>
      </c>
      <c r="P176" s="465" t="s">
        <v>69</v>
      </c>
      <c r="Q176" s="395" t="s">
        <v>70</v>
      </c>
      <c r="R176" s="1967" t="s">
        <v>2106</v>
      </c>
      <c r="S176" s="929" t="s">
        <v>4065</v>
      </c>
      <c r="T176" s="904" t="s">
        <v>4528</v>
      </c>
      <c r="U176" s="929"/>
      <c r="V176" s="929" t="s">
        <v>4407</v>
      </c>
      <c r="W176" s="789">
        <f>W$46</f>
        <v>3985.9</v>
      </c>
      <c r="X176" s="1772">
        <f t="shared" si="32"/>
        <v>0</v>
      </c>
    </row>
    <row r="177" spans="1:24" s="329" customFormat="1" ht="12.75" x14ac:dyDescent="0.2">
      <c r="A177" s="1022">
        <v>1</v>
      </c>
      <c r="B177" s="1017">
        <v>1.8</v>
      </c>
      <c r="C177" s="1017" t="s">
        <v>779</v>
      </c>
      <c r="D177" s="1017"/>
      <c r="E177" s="1786" t="str">
        <f t="shared" si="45"/>
        <v>Admitted Compensable/Third Party (Public)</v>
      </c>
      <c r="F177" s="361" t="s">
        <v>672</v>
      </c>
      <c r="G177" s="361" t="s">
        <v>673</v>
      </c>
      <c r="H177" s="760" t="s">
        <v>3682</v>
      </c>
      <c r="I177" s="50" t="s">
        <v>386</v>
      </c>
      <c r="J177" s="92">
        <f>J$47</f>
        <v>45474</v>
      </c>
      <c r="K177" s="995">
        <f>K$47</f>
        <v>6321.1</v>
      </c>
      <c r="L177" s="400"/>
      <c r="M177" s="995">
        <f t="shared" si="43"/>
        <v>6321.1</v>
      </c>
      <c r="N177" s="395" t="s">
        <v>56</v>
      </c>
      <c r="O177" s="375">
        <f>O$47</f>
        <v>45839</v>
      </c>
      <c r="P177" s="465" t="s">
        <v>69</v>
      </c>
      <c r="Q177" s="395" t="s">
        <v>70</v>
      </c>
      <c r="R177" s="1967" t="s">
        <v>2107</v>
      </c>
      <c r="S177" s="929" t="s">
        <v>4065</v>
      </c>
      <c r="T177" s="904" t="s">
        <v>4529</v>
      </c>
      <c r="U177" s="929"/>
      <c r="V177" s="929" t="s">
        <v>4408</v>
      </c>
      <c r="W177" s="997">
        <f>W$47</f>
        <v>6321.1</v>
      </c>
      <c r="X177" s="1772">
        <f t="shared" si="32"/>
        <v>0</v>
      </c>
    </row>
    <row r="178" spans="1:24" s="329" customFormat="1" ht="12.75" x14ac:dyDescent="0.2">
      <c r="A178" s="1022">
        <v>1</v>
      </c>
      <c r="B178" s="1017">
        <v>1.8</v>
      </c>
      <c r="C178" s="1017" t="s">
        <v>779</v>
      </c>
      <c r="D178" s="1017"/>
      <c r="E178" s="1786" t="str">
        <f t="shared" si="45"/>
        <v>Admitted Compensable/Third Party (Public)</v>
      </c>
      <c r="F178" s="361" t="s">
        <v>674</v>
      </c>
      <c r="G178" s="361" t="s">
        <v>675</v>
      </c>
      <c r="H178" s="760" t="s">
        <v>3683</v>
      </c>
      <c r="I178" s="50">
        <v>443355</v>
      </c>
      <c r="J178" s="92">
        <f>J$48</f>
        <v>45474</v>
      </c>
      <c r="K178" s="995">
        <f>K$48</f>
        <v>5885.75</v>
      </c>
      <c r="L178" s="400"/>
      <c r="M178" s="995">
        <f t="shared" si="43"/>
        <v>5885.75</v>
      </c>
      <c r="N178" s="395" t="s">
        <v>56</v>
      </c>
      <c r="O178" s="375">
        <f>O$48</f>
        <v>45839</v>
      </c>
      <c r="P178" s="465" t="s">
        <v>69</v>
      </c>
      <c r="Q178" s="395" t="s">
        <v>70</v>
      </c>
      <c r="R178" s="1967" t="s">
        <v>2108</v>
      </c>
      <c r="S178" s="929" t="s">
        <v>4065</v>
      </c>
      <c r="T178" s="904" t="s">
        <v>4530</v>
      </c>
      <c r="U178" s="929"/>
      <c r="V178" s="929" t="s">
        <v>4409</v>
      </c>
      <c r="W178" s="997">
        <f>W$48</f>
        <v>5885.75</v>
      </c>
      <c r="X178" s="1772">
        <f t="shared" si="32"/>
        <v>0</v>
      </c>
    </row>
    <row r="179" spans="1:24" s="329" customFormat="1" ht="12.75" x14ac:dyDescent="0.2">
      <c r="A179" s="1022">
        <v>1</v>
      </c>
      <c r="B179" s="1017">
        <v>1.8</v>
      </c>
      <c r="C179" s="1017" t="s">
        <v>779</v>
      </c>
      <c r="D179" s="1017"/>
      <c r="E179" s="1786" t="str">
        <f t="shared" si="45"/>
        <v>Admitted Compensable/Third Party (Public)</v>
      </c>
      <c r="F179" s="361" t="s">
        <v>676</v>
      </c>
      <c r="G179" s="361" t="s">
        <v>677</v>
      </c>
      <c r="H179" s="760" t="s">
        <v>3684</v>
      </c>
      <c r="I179" s="50" t="s">
        <v>379</v>
      </c>
      <c r="J179" s="92">
        <f>J$49</f>
        <v>45474</v>
      </c>
      <c r="K179" s="995">
        <f>K$49</f>
        <v>1319.15</v>
      </c>
      <c r="L179" s="400"/>
      <c r="M179" s="995">
        <f t="shared" si="43"/>
        <v>1319.15</v>
      </c>
      <c r="N179" s="395" t="s">
        <v>56</v>
      </c>
      <c r="O179" s="375">
        <f>O$49</f>
        <v>45839</v>
      </c>
      <c r="P179" s="465" t="s">
        <v>69</v>
      </c>
      <c r="Q179" s="395" t="s">
        <v>70</v>
      </c>
      <c r="R179" s="1967" t="s">
        <v>2110</v>
      </c>
      <c r="S179" s="929" t="s">
        <v>4065</v>
      </c>
      <c r="T179" s="904" t="s">
        <v>4531</v>
      </c>
      <c r="U179" s="929"/>
      <c r="V179" s="929" t="s">
        <v>4410</v>
      </c>
      <c r="W179" s="997">
        <f>W$49</f>
        <v>1319.15</v>
      </c>
      <c r="X179" s="1772">
        <f t="shared" si="32"/>
        <v>0</v>
      </c>
    </row>
    <row r="180" spans="1:24" s="329" customFormat="1" ht="12.75" x14ac:dyDescent="0.2">
      <c r="A180" s="1022">
        <v>1</v>
      </c>
      <c r="B180" s="1017">
        <v>1.8</v>
      </c>
      <c r="C180" s="1017" t="s">
        <v>779</v>
      </c>
      <c r="D180" s="1017"/>
      <c r="E180" s="1786" t="str">
        <f t="shared" si="45"/>
        <v>Admitted Compensable/Third Party (Public)</v>
      </c>
      <c r="F180" s="361" t="s">
        <v>678</v>
      </c>
      <c r="G180" s="361" t="s">
        <v>679</v>
      </c>
      <c r="H180" s="760" t="s">
        <v>3678</v>
      </c>
      <c r="I180" s="50" t="s">
        <v>379</v>
      </c>
      <c r="J180" s="92">
        <f>J$50</f>
        <v>45474</v>
      </c>
      <c r="K180" s="782">
        <f>K$50</f>
        <v>1143.8499999999999</v>
      </c>
      <c r="L180" s="400"/>
      <c r="M180" s="995">
        <f t="shared" si="43"/>
        <v>1143.8499999999999</v>
      </c>
      <c r="N180" s="395" t="s">
        <v>56</v>
      </c>
      <c r="O180" s="375">
        <f>O$50</f>
        <v>45839</v>
      </c>
      <c r="P180" s="465" t="s">
        <v>69</v>
      </c>
      <c r="Q180" s="395" t="s">
        <v>70</v>
      </c>
      <c r="R180" s="1967" t="s">
        <v>2111</v>
      </c>
      <c r="S180" s="929" t="s">
        <v>4065</v>
      </c>
      <c r="T180" s="904" t="s">
        <v>4532</v>
      </c>
      <c r="U180" s="929"/>
      <c r="V180" s="929" t="s">
        <v>4411</v>
      </c>
      <c r="W180" s="789">
        <f>W$50</f>
        <v>1143.8499999999999</v>
      </c>
      <c r="X180" s="1772">
        <f t="shared" si="32"/>
        <v>0</v>
      </c>
    </row>
    <row r="181" spans="1:24" s="329" customFormat="1" ht="12.75" x14ac:dyDescent="0.2">
      <c r="A181" s="1022">
        <v>1</v>
      </c>
      <c r="B181" s="1017">
        <v>1.8</v>
      </c>
      <c r="C181" s="1017" t="s">
        <v>779</v>
      </c>
      <c r="D181" s="1017"/>
      <c r="E181" s="1786" t="str">
        <f t="shared" si="45"/>
        <v>Admitted Compensable/Third Party (Public)</v>
      </c>
      <c r="F181" s="361" t="s">
        <v>680</v>
      </c>
      <c r="G181" s="361" t="s">
        <v>681</v>
      </c>
      <c r="H181" s="760" t="s">
        <v>3685</v>
      </c>
      <c r="I181" s="50" t="s">
        <v>379</v>
      </c>
      <c r="J181" s="92">
        <f>J$51</f>
        <v>45474</v>
      </c>
      <c r="K181" s="995">
        <f>K$51</f>
        <v>4339.55</v>
      </c>
      <c r="L181" s="400"/>
      <c r="M181" s="995">
        <f t="shared" si="43"/>
        <v>4339.55</v>
      </c>
      <c r="N181" s="395" t="s">
        <v>56</v>
      </c>
      <c r="O181" s="375">
        <f>O$51</f>
        <v>45839</v>
      </c>
      <c r="P181" s="465" t="s">
        <v>69</v>
      </c>
      <c r="Q181" s="395" t="s">
        <v>70</v>
      </c>
      <c r="R181" s="1967" t="s">
        <v>2112</v>
      </c>
      <c r="S181" s="929" t="s">
        <v>4065</v>
      </c>
      <c r="T181" s="904" t="s">
        <v>4533</v>
      </c>
      <c r="U181" s="929"/>
      <c r="V181" s="929" t="s">
        <v>4412</v>
      </c>
      <c r="W181" s="997">
        <f>W$51</f>
        <v>4339.55</v>
      </c>
      <c r="X181" s="1772">
        <f t="shared" si="32"/>
        <v>0</v>
      </c>
    </row>
    <row r="182" spans="1:24" s="329" customFormat="1" ht="12.75" x14ac:dyDescent="0.2">
      <c r="A182" s="1022">
        <v>1</v>
      </c>
      <c r="B182" s="1017">
        <v>1.8</v>
      </c>
      <c r="C182" s="1017" t="s">
        <v>779</v>
      </c>
      <c r="D182" s="1017"/>
      <c r="E182" s="1786" t="str">
        <f t="shared" si="45"/>
        <v>Admitted Compensable/Third Party (Public)</v>
      </c>
      <c r="F182" s="361" t="s">
        <v>682</v>
      </c>
      <c r="G182" s="361" t="s">
        <v>683</v>
      </c>
      <c r="H182" s="760" t="s">
        <v>3686</v>
      </c>
      <c r="I182" s="50" t="s">
        <v>379</v>
      </c>
      <c r="J182" s="92">
        <f>J$46</f>
        <v>45474</v>
      </c>
      <c r="K182" s="782">
        <f>K$46</f>
        <v>3985.9</v>
      </c>
      <c r="L182" s="400"/>
      <c r="M182" s="995">
        <f t="shared" si="43"/>
        <v>3985.9</v>
      </c>
      <c r="N182" s="395" t="s">
        <v>56</v>
      </c>
      <c r="O182" s="375">
        <f>O$46</f>
        <v>45839</v>
      </c>
      <c r="P182" s="465" t="s">
        <v>69</v>
      </c>
      <c r="Q182" s="395" t="s">
        <v>70</v>
      </c>
      <c r="R182" s="1967" t="s">
        <v>2113</v>
      </c>
      <c r="S182" s="929" t="s">
        <v>4065</v>
      </c>
      <c r="T182" s="904" t="s">
        <v>4534</v>
      </c>
      <c r="U182" s="929"/>
      <c r="V182" s="929" t="s">
        <v>4407</v>
      </c>
      <c r="W182" s="789">
        <f>W$46</f>
        <v>3985.9</v>
      </c>
      <c r="X182" s="1772">
        <f t="shared" si="32"/>
        <v>0</v>
      </c>
    </row>
    <row r="183" spans="1:24" s="329" customFormat="1" ht="12.75" x14ac:dyDescent="0.2">
      <c r="A183" s="1022">
        <v>1</v>
      </c>
      <c r="B183" s="1017">
        <v>1.8</v>
      </c>
      <c r="C183" s="1017" t="s">
        <v>779</v>
      </c>
      <c r="D183" s="1017"/>
      <c r="E183" s="1786" t="str">
        <f t="shared" si="45"/>
        <v>Admitted Compensable/Third Party (Public)</v>
      </c>
      <c r="F183" s="361" t="s">
        <v>684</v>
      </c>
      <c r="G183" s="361" t="s">
        <v>685</v>
      </c>
      <c r="H183" s="760" t="s">
        <v>3687</v>
      </c>
      <c r="I183" s="50" t="s">
        <v>379</v>
      </c>
      <c r="J183" s="92">
        <f>J$53</f>
        <v>45474</v>
      </c>
      <c r="K183" s="782">
        <f t="shared" ref="K183:K184" si="46">K$53</f>
        <v>1179.8</v>
      </c>
      <c r="L183" s="400"/>
      <c r="M183" s="995">
        <f t="shared" si="43"/>
        <v>1179.8</v>
      </c>
      <c r="N183" s="395" t="s">
        <v>56</v>
      </c>
      <c r="O183" s="375">
        <f>O$53</f>
        <v>45839</v>
      </c>
      <c r="P183" s="465" t="s">
        <v>69</v>
      </c>
      <c r="Q183" s="395" t="s">
        <v>70</v>
      </c>
      <c r="R183" s="1967" t="s">
        <v>2114</v>
      </c>
      <c r="S183" s="929" t="s">
        <v>4065</v>
      </c>
      <c r="T183" s="904" t="s">
        <v>4535</v>
      </c>
      <c r="U183" s="929"/>
      <c r="V183" s="929" t="s">
        <v>4414</v>
      </c>
      <c r="W183" s="789">
        <f t="shared" ref="W183:W184" si="47">W$53</f>
        <v>1179.8</v>
      </c>
      <c r="X183" s="1772">
        <f t="shared" si="32"/>
        <v>0</v>
      </c>
    </row>
    <row r="184" spans="1:24" s="329" customFormat="1" ht="12.75" x14ac:dyDescent="0.2">
      <c r="A184" s="1022">
        <v>1</v>
      </c>
      <c r="B184" s="1017">
        <v>1.8</v>
      </c>
      <c r="C184" s="1017" t="s">
        <v>779</v>
      </c>
      <c r="D184" s="1017"/>
      <c r="E184" s="1786" t="str">
        <f t="shared" si="45"/>
        <v>Admitted Compensable/Third Party (Public)</v>
      </c>
      <c r="F184" s="361" t="s">
        <v>686</v>
      </c>
      <c r="G184" s="361" t="s">
        <v>687</v>
      </c>
      <c r="H184" s="760" t="s">
        <v>3688</v>
      </c>
      <c r="I184" s="50" t="s">
        <v>379</v>
      </c>
      <c r="J184" s="92">
        <f>J$53</f>
        <v>45474</v>
      </c>
      <c r="K184" s="782">
        <f t="shared" si="46"/>
        <v>1179.8</v>
      </c>
      <c r="L184" s="400"/>
      <c r="M184" s="995">
        <f t="shared" si="43"/>
        <v>1179.8</v>
      </c>
      <c r="N184" s="395" t="s">
        <v>56</v>
      </c>
      <c r="O184" s="375">
        <f>O$53</f>
        <v>45839</v>
      </c>
      <c r="P184" s="465" t="s">
        <v>69</v>
      </c>
      <c r="Q184" s="395" t="s">
        <v>70</v>
      </c>
      <c r="R184" s="1967" t="s">
        <v>2115</v>
      </c>
      <c r="S184" s="929" t="s">
        <v>4065</v>
      </c>
      <c r="T184" s="904" t="s">
        <v>4536</v>
      </c>
      <c r="U184" s="929"/>
      <c r="V184" s="929" t="s">
        <v>4414</v>
      </c>
      <c r="W184" s="789">
        <f t="shared" si="47"/>
        <v>1179.8</v>
      </c>
      <c r="X184" s="1772">
        <f t="shared" si="32"/>
        <v>0</v>
      </c>
    </row>
    <row r="185" spans="1:24" s="329" customFormat="1" ht="12.75" x14ac:dyDescent="0.2">
      <c r="A185" s="1022">
        <v>1</v>
      </c>
      <c r="B185" s="1017">
        <v>1.8</v>
      </c>
      <c r="C185" s="1017" t="s">
        <v>779</v>
      </c>
      <c r="D185" s="1017"/>
      <c r="E185" s="1786" t="str">
        <f t="shared" si="45"/>
        <v>Admitted Compensable/Third Party (Public)</v>
      </c>
      <c r="F185" s="361" t="s">
        <v>692</v>
      </c>
      <c r="G185" s="361" t="s">
        <v>693</v>
      </c>
      <c r="H185" s="760" t="s">
        <v>3689</v>
      </c>
      <c r="I185" s="50" t="s">
        <v>379</v>
      </c>
      <c r="J185" s="92">
        <f>J$55</f>
        <v>45474</v>
      </c>
      <c r="K185" s="782">
        <f t="shared" ref="K185:K186" si="48">K$55</f>
        <v>2133.75</v>
      </c>
      <c r="L185" s="400"/>
      <c r="M185" s="995">
        <f>K185</f>
        <v>2133.75</v>
      </c>
      <c r="N185" s="395" t="s">
        <v>56</v>
      </c>
      <c r="O185" s="375">
        <f>O$55</f>
        <v>45839</v>
      </c>
      <c r="P185" s="465" t="s">
        <v>69</v>
      </c>
      <c r="Q185" s="395" t="s">
        <v>70</v>
      </c>
      <c r="R185" s="1967" t="s">
        <v>2121</v>
      </c>
      <c r="S185" s="929" t="s">
        <v>4065</v>
      </c>
      <c r="T185" s="904" t="s">
        <v>4537</v>
      </c>
      <c r="U185" s="929"/>
      <c r="V185" s="929" t="s">
        <v>4416</v>
      </c>
      <c r="W185" s="789">
        <f t="shared" ref="W185:W186" si="49">W$55</f>
        <v>2133.75</v>
      </c>
      <c r="X185" s="1772">
        <f t="shared" si="32"/>
        <v>0</v>
      </c>
    </row>
    <row r="186" spans="1:24" s="329" customFormat="1" ht="12.75" x14ac:dyDescent="0.2">
      <c r="A186" s="1022">
        <v>1</v>
      </c>
      <c r="B186" s="1017">
        <v>1.8</v>
      </c>
      <c r="C186" s="1017" t="s">
        <v>779</v>
      </c>
      <c r="D186" s="1017"/>
      <c r="E186" s="1786" t="str">
        <f t="shared" si="45"/>
        <v>Admitted Compensable/Third Party (Public)</v>
      </c>
      <c r="F186" s="361" t="s">
        <v>694</v>
      </c>
      <c r="G186" s="361" t="s">
        <v>695</v>
      </c>
      <c r="H186" s="760" t="s">
        <v>3690</v>
      </c>
      <c r="I186" s="50" t="s">
        <v>379</v>
      </c>
      <c r="J186" s="92">
        <f>J$55</f>
        <v>45474</v>
      </c>
      <c r="K186" s="782">
        <f t="shared" si="48"/>
        <v>2133.75</v>
      </c>
      <c r="L186" s="400"/>
      <c r="M186" s="995">
        <f>K186</f>
        <v>2133.75</v>
      </c>
      <c r="N186" s="395" t="s">
        <v>56</v>
      </c>
      <c r="O186" s="375">
        <f>O$55</f>
        <v>45839</v>
      </c>
      <c r="P186" s="465" t="s">
        <v>69</v>
      </c>
      <c r="Q186" s="395" t="s">
        <v>70</v>
      </c>
      <c r="R186" s="1967" t="s">
        <v>2122</v>
      </c>
      <c r="S186" s="929" t="s">
        <v>4065</v>
      </c>
      <c r="T186" s="904" t="s">
        <v>4538</v>
      </c>
      <c r="U186" s="929"/>
      <c r="V186" s="929" t="s">
        <v>4416</v>
      </c>
      <c r="W186" s="789">
        <f t="shared" si="49"/>
        <v>2133.75</v>
      </c>
      <c r="X186" s="1772">
        <f t="shared" si="32"/>
        <v>0</v>
      </c>
    </row>
    <row r="187" spans="1:24" s="329" customFormat="1" ht="15.75" x14ac:dyDescent="0.2">
      <c r="A187" s="1022">
        <v>1</v>
      </c>
      <c r="B187" s="1017">
        <v>1.8</v>
      </c>
      <c r="C187" s="1017" t="s">
        <v>779</v>
      </c>
      <c r="D187" s="1017"/>
      <c r="E187" s="372" t="s">
        <v>44</v>
      </c>
      <c r="F187" s="361" t="s">
        <v>688</v>
      </c>
      <c r="G187" s="361" t="s">
        <v>689</v>
      </c>
      <c r="H187" s="760" t="s">
        <v>3691</v>
      </c>
      <c r="I187" s="50" t="s">
        <v>379</v>
      </c>
      <c r="J187" s="92">
        <f>J$61</f>
        <v>45474</v>
      </c>
      <c r="K187" s="782">
        <f>K$61</f>
        <v>4066.55</v>
      </c>
      <c r="L187" s="400"/>
      <c r="M187" s="995">
        <f>K187</f>
        <v>4066.55</v>
      </c>
      <c r="N187" s="395" t="s">
        <v>56</v>
      </c>
      <c r="O187" s="375">
        <f>O$61</f>
        <v>45839</v>
      </c>
      <c r="P187" s="465" t="s">
        <v>69</v>
      </c>
      <c r="Q187" s="395" t="s">
        <v>70</v>
      </c>
      <c r="R187" s="1967" t="s">
        <v>2116</v>
      </c>
      <c r="S187" s="929" t="s">
        <v>4065</v>
      </c>
      <c r="T187" s="904" t="s">
        <v>4539</v>
      </c>
      <c r="U187" s="929"/>
      <c r="V187" s="929" t="s">
        <v>4422</v>
      </c>
      <c r="W187" s="789">
        <f>W$61</f>
        <v>4066.55</v>
      </c>
      <c r="X187" s="1772">
        <f t="shared" si="32"/>
        <v>0</v>
      </c>
    </row>
    <row r="188" spans="1:24" s="329" customFormat="1" ht="12.75" x14ac:dyDescent="0.2">
      <c r="A188" s="1022">
        <v>1</v>
      </c>
      <c r="B188" s="1017">
        <v>1.8</v>
      </c>
      <c r="C188" s="1017" t="s">
        <v>779</v>
      </c>
      <c r="D188" s="1017"/>
      <c r="E188" s="1786" t="str">
        <f t="shared" ref="E188:E190" si="50">E187</f>
        <v>Newborns</v>
      </c>
      <c r="F188" s="361" t="s">
        <v>690</v>
      </c>
      <c r="G188" s="361" t="s">
        <v>691</v>
      </c>
      <c r="H188" s="760" t="s">
        <v>6205</v>
      </c>
      <c r="I188" s="50" t="s">
        <v>379</v>
      </c>
      <c r="J188" s="92">
        <f>J$62</f>
        <v>45474</v>
      </c>
      <c r="K188" s="782">
        <f>K$62</f>
        <v>3879.1</v>
      </c>
      <c r="L188" s="400"/>
      <c r="M188" s="995">
        <f>K188</f>
        <v>3879.1</v>
      </c>
      <c r="N188" s="395" t="s">
        <v>56</v>
      </c>
      <c r="O188" s="375">
        <f>O$62</f>
        <v>45839</v>
      </c>
      <c r="P188" s="465" t="s">
        <v>69</v>
      </c>
      <c r="Q188" s="395" t="s">
        <v>70</v>
      </c>
      <c r="R188" s="1967" t="s">
        <v>2118</v>
      </c>
      <c r="S188" s="929" t="s">
        <v>4065</v>
      </c>
      <c r="T188" s="904" t="s">
        <v>4540</v>
      </c>
      <c r="U188" s="929"/>
      <c r="V188" s="929" t="s">
        <v>4423</v>
      </c>
      <c r="W188" s="789">
        <f>W$62</f>
        <v>3879.1</v>
      </c>
      <c r="X188" s="1772">
        <f t="shared" si="32"/>
        <v>0</v>
      </c>
    </row>
    <row r="189" spans="1:24" s="329" customFormat="1" ht="12.75" x14ac:dyDescent="0.2">
      <c r="A189" s="1022">
        <v>1</v>
      </c>
      <c r="B189" s="1017">
        <v>1.8</v>
      </c>
      <c r="C189" s="1017" t="s">
        <v>779</v>
      </c>
      <c r="D189" s="1017"/>
      <c r="E189" s="1786" t="str">
        <f t="shared" si="50"/>
        <v>Newborns</v>
      </c>
      <c r="F189" s="361" t="s">
        <v>696</v>
      </c>
      <c r="G189" s="361" t="s">
        <v>697</v>
      </c>
      <c r="H189" s="760" t="s">
        <v>3659</v>
      </c>
      <c r="I189" s="50" t="s">
        <v>379</v>
      </c>
      <c r="J189" s="92">
        <f>J$61</f>
        <v>45474</v>
      </c>
      <c r="K189" s="782">
        <f>K$61</f>
        <v>4066.55</v>
      </c>
      <c r="L189" s="400"/>
      <c r="M189" s="995">
        <f t="shared" si="43"/>
        <v>4066.55</v>
      </c>
      <c r="N189" s="395" t="s">
        <v>56</v>
      </c>
      <c r="O189" s="375">
        <f>O$61</f>
        <v>45839</v>
      </c>
      <c r="P189" s="465" t="s">
        <v>69</v>
      </c>
      <c r="Q189" s="395" t="s">
        <v>70</v>
      </c>
      <c r="R189" s="1967" t="s">
        <v>2117</v>
      </c>
      <c r="S189" s="929" t="s">
        <v>4065</v>
      </c>
      <c r="T189" s="904" t="s">
        <v>4541</v>
      </c>
      <c r="U189" s="929"/>
      <c r="V189" s="929" t="s">
        <v>4422</v>
      </c>
      <c r="W189" s="789">
        <f>W$61</f>
        <v>4066.55</v>
      </c>
      <c r="X189" s="1772">
        <f t="shared" si="32"/>
        <v>0</v>
      </c>
    </row>
    <row r="190" spans="1:24" s="329" customFormat="1" ht="12.75" x14ac:dyDescent="0.2">
      <c r="A190" s="1022">
        <v>1</v>
      </c>
      <c r="B190" s="1017">
        <v>1.8</v>
      </c>
      <c r="C190" s="1017" t="s">
        <v>779</v>
      </c>
      <c r="D190" s="1017"/>
      <c r="E190" s="1786" t="str">
        <f t="shared" si="50"/>
        <v>Newborns</v>
      </c>
      <c r="F190" s="361" t="s">
        <v>698</v>
      </c>
      <c r="G190" s="361" t="s">
        <v>699</v>
      </c>
      <c r="H190" s="760" t="s">
        <v>3692</v>
      </c>
      <c r="I190" s="50" t="s">
        <v>379</v>
      </c>
      <c r="J190" s="92">
        <f>J$62</f>
        <v>45474</v>
      </c>
      <c r="K190" s="782">
        <f>K$62</f>
        <v>3879.1</v>
      </c>
      <c r="L190" s="400"/>
      <c r="M190" s="995">
        <f t="shared" si="43"/>
        <v>3879.1</v>
      </c>
      <c r="N190" s="395" t="s">
        <v>56</v>
      </c>
      <c r="O190" s="375">
        <f>O$62</f>
        <v>45839</v>
      </c>
      <c r="P190" s="465" t="s">
        <v>69</v>
      </c>
      <c r="Q190" s="395" t="s">
        <v>70</v>
      </c>
      <c r="R190" s="1967" t="s">
        <v>2119</v>
      </c>
      <c r="S190" s="929" t="s">
        <v>4065</v>
      </c>
      <c r="T190" s="904" t="s">
        <v>4542</v>
      </c>
      <c r="U190" s="929"/>
      <c r="V190" s="929" t="s">
        <v>4423</v>
      </c>
      <c r="W190" s="789">
        <f>W$62</f>
        <v>3879.1</v>
      </c>
      <c r="X190" s="1772">
        <f t="shared" si="32"/>
        <v>0</v>
      </c>
    </row>
    <row r="191" spans="1:24" s="329" customFormat="1" ht="15.75" x14ac:dyDescent="0.2">
      <c r="A191" s="1022">
        <v>1</v>
      </c>
      <c r="B191" s="1017">
        <v>1.8</v>
      </c>
      <c r="C191" s="1017" t="s">
        <v>779</v>
      </c>
      <c r="D191" s="1017"/>
      <c r="E191" s="372" t="s">
        <v>53</v>
      </c>
      <c r="F191" s="361" t="s">
        <v>700</v>
      </c>
      <c r="G191" s="361" t="s">
        <v>701</v>
      </c>
      <c r="H191" s="760" t="s">
        <v>3693</v>
      </c>
      <c r="I191" s="50" t="s">
        <v>379</v>
      </c>
      <c r="J191" s="92">
        <f>J$70</f>
        <v>45474</v>
      </c>
      <c r="K191" s="782">
        <f>K$70</f>
        <v>1247.0999999999999</v>
      </c>
      <c r="L191" s="400"/>
      <c r="M191" s="782">
        <f>K191</f>
        <v>1247.0999999999999</v>
      </c>
      <c r="N191" s="395" t="s">
        <v>56</v>
      </c>
      <c r="O191" s="375">
        <f>O$70</f>
        <v>45839</v>
      </c>
      <c r="P191" s="465" t="s">
        <v>69</v>
      </c>
      <c r="Q191" s="395" t="s">
        <v>70</v>
      </c>
      <c r="R191" s="1967" t="s">
        <v>2109</v>
      </c>
      <c r="S191" s="929" t="s">
        <v>4065</v>
      </c>
      <c r="T191" s="904" t="s">
        <v>4543</v>
      </c>
      <c r="U191" s="929"/>
      <c r="V191" s="929" t="s">
        <v>4430</v>
      </c>
      <c r="W191" s="789">
        <f>W$70</f>
        <v>1247.0999999999999</v>
      </c>
      <c r="X191" s="1772">
        <f t="shared" si="32"/>
        <v>0</v>
      </c>
    </row>
    <row r="192" spans="1:24" s="329" customFormat="1" ht="12.75" x14ac:dyDescent="0.2">
      <c r="A192" s="1022">
        <v>1</v>
      </c>
      <c r="B192" s="1017">
        <v>1.8</v>
      </c>
      <c r="C192" s="1017" t="s">
        <v>779</v>
      </c>
      <c r="D192" s="1017"/>
      <c r="E192" s="1786" t="str">
        <f>E191</f>
        <v>Public Long Stay  Nursing Home Type Patients</v>
      </c>
      <c r="F192" s="361" t="s">
        <v>702</v>
      </c>
      <c r="G192" s="361" t="s">
        <v>703</v>
      </c>
      <c r="H192" s="760" t="s">
        <v>3694</v>
      </c>
      <c r="I192" s="50" t="s">
        <v>379</v>
      </c>
      <c r="J192" s="92">
        <f>J$70</f>
        <v>45474</v>
      </c>
      <c r="K192" s="782">
        <f>K$70</f>
        <v>1247.0999999999999</v>
      </c>
      <c r="L192" s="400"/>
      <c r="M192" s="995">
        <f>K192</f>
        <v>1247.0999999999999</v>
      </c>
      <c r="N192" s="395" t="s">
        <v>56</v>
      </c>
      <c r="O192" s="375">
        <f>O$70</f>
        <v>45839</v>
      </c>
      <c r="P192" s="465" t="s">
        <v>69</v>
      </c>
      <c r="Q192" s="395" t="s">
        <v>70</v>
      </c>
      <c r="R192" s="1967" t="s">
        <v>2101</v>
      </c>
      <c r="S192" s="929" t="s">
        <v>4065</v>
      </c>
      <c r="T192" s="904" t="s">
        <v>4544</v>
      </c>
      <c r="U192" s="929"/>
      <c r="V192" s="929" t="s">
        <v>4430</v>
      </c>
      <c r="W192" s="789">
        <f>W$70</f>
        <v>1247.0999999999999</v>
      </c>
      <c r="X192" s="1772">
        <f t="shared" si="32"/>
        <v>0</v>
      </c>
    </row>
    <row r="193" spans="1:24" s="329" customFormat="1" ht="25.5" x14ac:dyDescent="0.2">
      <c r="A193" s="1022">
        <v>1</v>
      </c>
      <c r="B193" s="1017">
        <v>1.8</v>
      </c>
      <c r="C193" s="1017" t="s">
        <v>779</v>
      </c>
      <c r="D193" s="1017"/>
      <c r="E193" s="372" t="s">
        <v>347</v>
      </c>
      <c r="F193" s="361"/>
      <c r="G193" s="361" t="s">
        <v>704</v>
      </c>
      <c r="H193" s="760" t="s">
        <v>3695</v>
      </c>
      <c r="I193" s="50" t="s">
        <v>421</v>
      </c>
      <c r="J193" s="92">
        <f>J$72</f>
        <v>45474</v>
      </c>
      <c r="K193" s="782">
        <f>K$72</f>
        <v>1147.9000000000001</v>
      </c>
      <c r="L193" s="434"/>
      <c r="M193" s="782">
        <f t="shared" si="43"/>
        <v>1147.9000000000001</v>
      </c>
      <c r="N193" s="395" t="s">
        <v>56</v>
      </c>
      <c r="O193" s="375">
        <f>O$72</f>
        <v>45839</v>
      </c>
      <c r="P193" s="465" t="s">
        <v>69</v>
      </c>
      <c r="Q193" s="395" t="s">
        <v>70</v>
      </c>
      <c r="R193" s="1967" t="s">
        <v>3509</v>
      </c>
      <c r="S193" s="929" t="s">
        <v>4065</v>
      </c>
      <c r="T193" s="904" t="s">
        <v>4545</v>
      </c>
      <c r="U193" s="929"/>
      <c r="V193" s="929" t="s">
        <v>4432</v>
      </c>
      <c r="W193" s="789">
        <f>W$72</f>
        <v>1147.9000000000001</v>
      </c>
      <c r="X193" s="1772">
        <f t="shared" si="32"/>
        <v>0</v>
      </c>
    </row>
    <row r="194" spans="1:24" s="329" customFormat="1" ht="25.5" x14ac:dyDescent="0.2">
      <c r="A194" s="1022">
        <v>1</v>
      </c>
      <c r="B194" s="1017">
        <v>1.8</v>
      </c>
      <c r="C194" s="1017" t="s">
        <v>779</v>
      </c>
      <c r="D194" s="1017"/>
      <c r="E194" s="1786" t="str">
        <f>E193</f>
        <v>Theatre Fees</v>
      </c>
      <c r="F194" s="361"/>
      <c r="G194" s="361" t="s">
        <v>705</v>
      </c>
      <c r="H194" s="760" t="s">
        <v>3696</v>
      </c>
      <c r="I194" s="50" t="s">
        <v>421</v>
      </c>
      <c r="J194" s="92">
        <f>J$61</f>
        <v>45474</v>
      </c>
      <c r="K194" s="782">
        <f>K$73</f>
        <v>2886.8</v>
      </c>
      <c r="L194" s="434"/>
      <c r="M194" s="782">
        <f t="shared" si="43"/>
        <v>2886.8</v>
      </c>
      <c r="N194" s="395" t="s">
        <v>56</v>
      </c>
      <c r="O194" s="375">
        <f>O$62</f>
        <v>45839</v>
      </c>
      <c r="P194" s="465" t="s">
        <v>69</v>
      </c>
      <c r="Q194" s="395" t="s">
        <v>70</v>
      </c>
      <c r="R194" s="1967" t="s">
        <v>3510</v>
      </c>
      <c r="S194" s="929" t="s">
        <v>4065</v>
      </c>
      <c r="T194" s="904" t="s">
        <v>4546</v>
      </c>
      <c r="U194" s="929"/>
      <c r="V194" s="929" t="s">
        <v>4433</v>
      </c>
      <c r="W194" s="789">
        <f>W$73</f>
        <v>2886.8</v>
      </c>
      <c r="X194" s="1772">
        <f t="shared" si="32"/>
        <v>0</v>
      </c>
    </row>
    <row r="195" spans="1:24" s="329" customFormat="1" ht="18.75" x14ac:dyDescent="0.3">
      <c r="A195" s="1934">
        <v>1</v>
      </c>
      <c r="B195" s="1017">
        <v>1.8</v>
      </c>
      <c r="C195" s="1926" t="s">
        <v>2552</v>
      </c>
      <c r="D195" s="1927"/>
      <c r="E195" s="1928" t="s">
        <v>2701</v>
      </c>
      <c r="F195" s="361"/>
      <c r="G195" s="361"/>
      <c r="H195" s="1844"/>
      <c r="I195" s="50"/>
      <c r="J195" s="362"/>
      <c r="K195" s="399"/>
      <c r="L195" s="434"/>
      <c r="M195" s="399"/>
      <c r="N195" s="395"/>
      <c r="O195" s="375"/>
      <c r="P195" s="466"/>
      <c r="Q195" s="395"/>
      <c r="R195" s="1798"/>
      <c r="S195" s="929" t="s">
        <v>4068</v>
      </c>
      <c r="T195" s="1793"/>
      <c r="U195" s="929"/>
      <c r="V195" s="929"/>
      <c r="W195" s="121"/>
      <c r="X195" s="1772" t="str">
        <f t="shared" si="32"/>
        <v>Blank</v>
      </c>
    </row>
    <row r="196" spans="1:24" s="329" customFormat="1" ht="18.75" x14ac:dyDescent="0.3">
      <c r="A196" s="1022">
        <v>1</v>
      </c>
      <c r="B196" s="1017">
        <v>1.8</v>
      </c>
      <c r="C196" s="1017" t="s">
        <v>2552</v>
      </c>
      <c r="D196" s="1946" t="s">
        <v>2704</v>
      </c>
      <c r="E196" s="1947" t="s">
        <v>2575</v>
      </c>
      <c r="F196" s="361"/>
      <c r="G196" s="361"/>
      <c r="H196" s="1844"/>
      <c r="I196" s="50"/>
      <c r="J196" s="362"/>
      <c r="K196" s="399"/>
      <c r="L196" s="434"/>
      <c r="M196" s="399"/>
      <c r="N196" s="395"/>
      <c r="O196" s="375"/>
      <c r="P196" s="466"/>
      <c r="Q196" s="395"/>
      <c r="R196" s="1797"/>
      <c r="S196" s="929" t="s">
        <v>4068</v>
      </c>
      <c r="T196" s="1793"/>
      <c r="U196" s="929"/>
      <c r="V196" s="929"/>
      <c r="W196" s="121"/>
      <c r="X196" s="1772" t="str">
        <f t="shared" si="32"/>
        <v>Blank</v>
      </c>
    </row>
    <row r="197" spans="1:24" s="329" customFormat="1" ht="63.75" x14ac:dyDescent="0.2">
      <c r="A197" s="1022">
        <v>1</v>
      </c>
      <c r="B197" s="1017">
        <v>1.8</v>
      </c>
      <c r="C197" s="1017" t="s">
        <v>2552</v>
      </c>
      <c r="D197" s="1017" t="s">
        <v>2704</v>
      </c>
      <c r="E197" s="1799" t="s">
        <v>2553</v>
      </c>
      <c r="F197" s="361" t="s">
        <v>2554</v>
      </c>
      <c r="G197" s="361" t="s">
        <v>2566</v>
      </c>
      <c r="H197" s="1844"/>
      <c r="I197" s="50">
        <v>457040</v>
      </c>
      <c r="J197" s="362"/>
      <c r="K197" s="828" t="s">
        <v>2699</v>
      </c>
      <c r="L197" s="434"/>
      <c r="M197" s="828" t="s">
        <v>2699</v>
      </c>
      <c r="N197" s="418" t="s">
        <v>56</v>
      </c>
      <c r="O197" s="375"/>
      <c r="P197" s="465" t="s">
        <v>2572</v>
      </c>
      <c r="Q197" s="395" t="s">
        <v>2573</v>
      </c>
      <c r="R197" s="1967" t="s">
        <v>2560</v>
      </c>
      <c r="S197" s="929" t="s">
        <v>4066</v>
      </c>
      <c r="T197" s="904" t="s">
        <v>4547</v>
      </c>
      <c r="U197" s="929"/>
      <c r="V197" s="929"/>
      <c r="W197" s="2210" t="s">
        <v>2699</v>
      </c>
      <c r="X197" s="1772" t="str">
        <f t="shared" si="32"/>
        <v>Text</v>
      </c>
    </row>
    <row r="198" spans="1:24" s="329" customFormat="1" ht="63.75" x14ac:dyDescent="0.2">
      <c r="A198" s="1022">
        <v>1</v>
      </c>
      <c r="B198" s="1017">
        <v>1.8</v>
      </c>
      <c r="C198" s="1017" t="s">
        <v>2552</v>
      </c>
      <c r="D198" s="1017" t="s">
        <v>2704</v>
      </c>
      <c r="E198" s="1786" t="str">
        <f t="shared" ref="E198:E200" si="51">E197</f>
        <v>NIISQ Public - QLD Motor Vehicle Accident</v>
      </c>
      <c r="F198" s="361" t="s">
        <v>2555</v>
      </c>
      <c r="G198" s="361" t="s">
        <v>2569</v>
      </c>
      <c r="H198" s="1844"/>
      <c r="I198" s="50">
        <v>457040</v>
      </c>
      <c r="J198" s="362"/>
      <c r="K198" s="828" t="s">
        <v>2699</v>
      </c>
      <c r="L198" s="434"/>
      <c r="M198" s="828" t="s">
        <v>2699</v>
      </c>
      <c r="N198" s="418" t="s">
        <v>56</v>
      </c>
      <c r="O198" s="375"/>
      <c r="P198" s="465" t="s">
        <v>2572</v>
      </c>
      <c r="Q198" s="395" t="s">
        <v>2573</v>
      </c>
      <c r="R198" s="1967" t="s">
        <v>2561</v>
      </c>
      <c r="S198" s="929" t="s">
        <v>4066</v>
      </c>
      <c r="T198" s="904" t="s">
        <v>4548</v>
      </c>
      <c r="U198" s="929"/>
      <c r="V198" s="929"/>
      <c r="W198" s="2210" t="s">
        <v>2699</v>
      </c>
      <c r="X198" s="1772" t="str">
        <f t="shared" si="32"/>
        <v>Text</v>
      </c>
    </row>
    <row r="199" spans="1:24" s="329" customFormat="1" ht="63.75" x14ac:dyDescent="0.2">
      <c r="A199" s="1022">
        <v>1</v>
      </c>
      <c r="B199" s="1017">
        <v>1.8</v>
      </c>
      <c r="C199" s="1017" t="s">
        <v>2552</v>
      </c>
      <c r="D199" s="1017" t="s">
        <v>2704</v>
      </c>
      <c r="E199" s="1786" t="str">
        <f t="shared" si="51"/>
        <v>NIISQ Public - QLD Motor Vehicle Accident</v>
      </c>
      <c r="F199" s="361" t="s">
        <v>2558</v>
      </c>
      <c r="G199" s="361" t="s">
        <v>2567</v>
      </c>
      <c r="H199" s="1844"/>
      <c r="I199" s="50">
        <v>457040</v>
      </c>
      <c r="J199" s="362"/>
      <c r="K199" s="828" t="s">
        <v>2699</v>
      </c>
      <c r="L199" s="434"/>
      <c r="M199" s="828" t="s">
        <v>2699</v>
      </c>
      <c r="N199" s="418" t="s">
        <v>56</v>
      </c>
      <c r="O199" s="375"/>
      <c r="P199" s="465" t="s">
        <v>2572</v>
      </c>
      <c r="Q199" s="395" t="s">
        <v>2573</v>
      </c>
      <c r="R199" s="1967" t="s">
        <v>2564</v>
      </c>
      <c r="S199" s="929" t="s">
        <v>4066</v>
      </c>
      <c r="T199" s="904" t="s">
        <v>4549</v>
      </c>
      <c r="U199" s="929"/>
      <c r="V199" s="929"/>
      <c r="W199" s="2210" t="s">
        <v>2699</v>
      </c>
      <c r="X199" s="1772" t="str">
        <f t="shared" si="32"/>
        <v>Text</v>
      </c>
    </row>
    <row r="200" spans="1:24" s="329" customFormat="1" ht="63.75" x14ac:dyDescent="0.2">
      <c r="A200" s="1022">
        <v>1</v>
      </c>
      <c r="B200" s="1017">
        <v>1.8</v>
      </c>
      <c r="C200" s="1017" t="s">
        <v>2552</v>
      </c>
      <c r="D200" s="1017" t="s">
        <v>2704</v>
      </c>
      <c r="E200" s="1786" t="str">
        <f t="shared" si="51"/>
        <v>NIISQ Public - QLD Motor Vehicle Accident</v>
      </c>
      <c r="F200" s="361" t="s">
        <v>2559</v>
      </c>
      <c r="G200" s="361" t="s">
        <v>2568</v>
      </c>
      <c r="H200" s="1844"/>
      <c r="I200" s="50">
        <v>457040</v>
      </c>
      <c r="J200" s="362"/>
      <c r="K200" s="828" t="s">
        <v>2699</v>
      </c>
      <c r="L200" s="368"/>
      <c r="M200" s="828" t="s">
        <v>2699</v>
      </c>
      <c r="N200" s="418" t="s">
        <v>56</v>
      </c>
      <c r="O200" s="375"/>
      <c r="P200" s="465" t="s">
        <v>2572</v>
      </c>
      <c r="Q200" s="395" t="s">
        <v>2573</v>
      </c>
      <c r="R200" s="1967" t="s">
        <v>2565</v>
      </c>
      <c r="S200" s="929" t="s">
        <v>4066</v>
      </c>
      <c r="T200" s="904" t="s">
        <v>4550</v>
      </c>
      <c r="U200" s="929"/>
      <c r="V200" s="929"/>
      <c r="W200" s="2210" t="s">
        <v>2699</v>
      </c>
      <c r="X200" s="1772" t="str">
        <f t="shared" si="32"/>
        <v>Text</v>
      </c>
    </row>
    <row r="201" spans="1:24" s="329" customFormat="1" ht="63.75" x14ac:dyDescent="0.2">
      <c r="A201" s="1022">
        <v>1</v>
      </c>
      <c r="B201" s="1017">
        <v>1.8</v>
      </c>
      <c r="C201" s="1017" t="s">
        <v>2552</v>
      </c>
      <c r="D201" s="1017" t="s">
        <v>2704</v>
      </c>
      <c r="E201" s="372" t="s">
        <v>53</v>
      </c>
      <c r="F201" s="361" t="s">
        <v>2556</v>
      </c>
      <c r="G201" s="361" t="s">
        <v>2570</v>
      </c>
      <c r="H201" s="1844"/>
      <c r="I201" s="50">
        <v>457040</v>
      </c>
      <c r="J201" s="362"/>
      <c r="K201" s="828" t="s">
        <v>2699</v>
      </c>
      <c r="L201" s="434"/>
      <c r="M201" s="828" t="s">
        <v>2699</v>
      </c>
      <c r="N201" s="418" t="s">
        <v>56</v>
      </c>
      <c r="O201" s="375"/>
      <c r="P201" s="465" t="s">
        <v>2572</v>
      </c>
      <c r="Q201" s="395" t="s">
        <v>2573</v>
      </c>
      <c r="R201" s="1967" t="s">
        <v>2562</v>
      </c>
      <c r="S201" s="929" t="s">
        <v>4066</v>
      </c>
      <c r="T201" s="904" t="s">
        <v>4551</v>
      </c>
      <c r="U201" s="929"/>
      <c r="V201" s="929"/>
      <c r="W201" s="2210" t="s">
        <v>2699</v>
      </c>
      <c r="X201" s="1772" t="str">
        <f t="shared" si="32"/>
        <v>Text</v>
      </c>
    </row>
    <row r="202" spans="1:24" s="329" customFormat="1" ht="63.75" x14ac:dyDescent="0.2">
      <c r="A202" s="1022">
        <v>1</v>
      </c>
      <c r="B202" s="1017">
        <v>1.8</v>
      </c>
      <c r="C202" s="1017" t="s">
        <v>2552</v>
      </c>
      <c r="D202" s="1017" t="s">
        <v>2704</v>
      </c>
      <c r="E202" s="1786" t="str">
        <f>E201</f>
        <v>Public Long Stay  Nursing Home Type Patients</v>
      </c>
      <c r="F202" s="361" t="s">
        <v>2557</v>
      </c>
      <c r="G202" s="361" t="s">
        <v>2571</v>
      </c>
      <c r="H202" s="1844"/>
      <c r="I202" s="50">
        <v>457040</v>
      </c>
      <c r="J202" s="362"/>
      <c r="K202" s="828" t="s">
        <v>2699</v>
      </c>
      <c r="L202" s="434"/>
      <c r="M202" s="828" t="s">
        <v>2699</v>
      </c>
      <c r="N202" s="418" t="s">
        <v>56</v>
      </c>
      <c r="O202" s="375"/>
      <c r="P202" s="465" t="s">
        <v>2572</v>
      </c>
      <c r="Q202" s="395" t="s">
        <v>2573</v>
      </c>
      <c r="R202" s="1967" t="s">
        <v>2563</v>
      </c>
      <c r="S202" s="929" t="s">
        <v>4066</v>
      </c>
      <c r="T202" s="904" t="s">
        <v>4552</v>
      </c>
      <c r="U202" s="929"/>
      <c r="V202" s="929"/>
      <c r="W202" s="2210" t="s">
        <v>2699</v>
      </c>
      <c r="X202" s="1772" t="str">
        <f t="shared" si="32"/>
        <v>Text</v>
      </c>
    </row>
    <row r="203" spans="1:24" s="329" customFormat="1" ht="18.75" x14ac:dyDescent="0.3">
      <c r="A203" s="1022">
        <v>1</v>
      </c>
      <c r="B203" s="1017">
        <v>1.8</v>
      </c>
      <c r="C203" s="1766" t="s">
        <v>2552</v>
      </c>
      <c r="D203" s="1946" t="s">
        <v>2705</v>
      </c>
      <c r="E203" s="1947" t="s">
        <v>2576</v>
      </c>
      <c r="F203" s="361"/>
      <c r="G203" s="361"/>
      <c r="H203" s="1844"/>
      <c r="I203" s="50"/>
      <c r="J203" s="362"/>
      <c r="K203" s="399"/>
      <c r="L203" s="434"/>
      <c r="M203" s="399"/>
      <c r="N203" s="418"/>
      <c r="O203" s="375"/>
      <c r="P203" s="466"/>
      <c r="Q203" s="395"/>
      <c r="R203" s="1787"/>
      <c r="S203" s="929" t="s">
        <v>4068</v>
      </c>
      <c r="T203" s="1793"/>
      <c r="U203" s="929"/>
      <c r="V203" s="929"/>
      <c r="W203" s="121"/>
      <c r="X203" s="1772" t="str">
        <f t="shared" si="32"/>
        <v>Blank</v>
      </c>
    </row>
    <row r="204" spans="1:24" s="329" customFormat="1" ht="12.75" x14ac:dyDescent="0.2">
      <c r="A204" s="1022">
        <v>1</v>
      </c>
      <c r="B204" s="1017">
        <v>1.8</v>
      </c>
      <c r="C204" s="1017" t="s">
        <v>2552</v>
      </c>
      <c r="D204" s="1017" t="s">
        <v>2705</v>
      </c>
      <c r="E204" s="1786" t="str">
        <f t="shared" ref="E204:E217" si="52">E203</f>
        <v>Motor Vehicle Other States</v>
      </c>
      <c r="F204" s="361" t="s">
        <v>2577</v>
      </c>
      <c r="G204" s="361" t="s">
        <v>2595</v>
      </c>
      <c r="H204" s="760" t="s">
        <v>3697</v>
      </c>
      <c r="I204" s="50" t="s">
        <v>379</v>
      </c>
      <c r="J204" s="92">
        <f t="shared" ref="J204" si="53">J$43</f>
        <v>45474</v>
      </c>
      <c r="K204" s="782">
        <f>K$43</f>
        <v>2510.5500000000002</v>
      </c>
      <c r="L204" s="434"/>
      <c r="M204" s="782">
        <f t="shared" ref="M204:M217" si="54">K204</f>
        <v>2510.5500000000002</v>
      </c>
      <c r="N204" s="418" t="s">
        <v>56</v>
      </c>
      <c r="O204" s="375">
        <f t="shared" ref="O204" si="55">O$43</f>
        <v>45839</v>
      </c>
      <c r="P204" s="465" t="s">
        <v>69</v>
      </c>
      <c r="Q204" s="395" t="s">
        <v>70</v>
      </c>
      <c r="R204" s="1967" t="s">
        <v>2586</v>
      </c>
      <c r="S204" s="929" t="s">
        <v>4065</v>
      </c>
      <c r="T204" s="904" t="s">
        <v>4553</v>
      </c>
      <c r="U204" s="929"/>
      <c r="V204" s="929" t="s">
        <v>4404</v>
      </c>
      <c r="W204" s="789">
        <f>W$43</f>
        <v>2510.5500000000002</v>
      </c>
      <c r="X204" s="1772">
        <f t="shared" si="32"/>
        <v>0</v>
      </c>
    </row>
    <row r="205" spans="1:24" s="329" customFormat="1" ht="12.75" x14ac:dyDescent="0.2">
      <c r="A205" s="1022">
        <v>1</v>
      </c>
      <c r="B205" s="1017">
        <v>1.8</v>
      </c>
      <c r="C205" s="1017" t="s">
        <v>2552</v>
      </c>
      <c r="D205" s="1017" t="s">
        <v>2705</v>
      </c>
      <c r="E205" s="1786" t="str">
        <f t="shared" si="52"/>
        <v>Motor Vehicle Other States</v>
      </c>
      <c r="F205" s="361" t="s">
        <v>2596</v>
      </c>
      <c r="G205" s="361" t="s">
        <v>2598</v>
      </c>
      <c r="H205" s="760" t="s">
        <v>3698</v>
      </c>
      <c r="I205" s="50" t="s">
        <v>379</v>
      </c>
      <c r="J205" s="92">
        <f>J$44</f>
        <v>45474</v>
      </c>
      <c r="K205" s="782">
        <f>K$44</f>
        <v>2121.5500000000002</v>
      </c>
      <c r="L205" s="434"/>
      <c r="M205" s="782">
        <f t="shared" si="54"/>
        <v>2121.5500000000002</v>
      </c>
      <c r="N205" s="418" t="s">
        <v>56</v>
      </c>
      <c r="O205" s="375">
        <f>O$44</f>
        <v>45839</v>
      </c>
      <c r="P205" s="465" t="s">
        <v>69</v>
      </c>
      <c r="Q205" s="395" t="s">
        <v>70</v>
      </c>
      <c r="R205" s="1967" t="s">
        <v>2597</v>
      </c>
      <c r="S205" s="929" t="s">
        <v>4065</v>
      </c>
      <c r="T205" s="904" t="s">
        <v>4554</v>
      </c>
      <c r="U205" s="929"/>
      <c r="V205" s="929" t="s">
        <v>4405</v>
      </c>
      <c r="W205" s="789">
        <f>W$44</f>
        <v>2121.5500000000002</v>
      </c>
      <c r="X205" s="1772">
        <f t="shared" si="32"/>
        <v>0</v>
      </c>
    </row>
    <row r="206" spans="1:24" s="329" customFormat="1" ht="12.75" x14ac:dyDescent="0.2">
      <c r="A206" s="1022">
        <v>1</v>
      </c>
      <c r="B206" s="1017">
        <v>1.8</v>
      </c>
      <c r="C206" s="1017" t="s">
        <v>2552</v>
      </c>
      <c r="D206" s="1017" t="s">
        <v>2705</v>
      </c>
      <c r="E206" s="1786" t="str">
        <f t="shared" si="52"/>
        <v>Motor Vehicle Other States</v>
      </c>
      <c r="F206" s="361" t="s">
        <v>2578</v>
      </c>
      <c r="G206" s="361" t="s">
        <v>2599</v>
      </c>
      <c r="H206" s="760" t="s">
        <v>3699</v>
      </c>
      <c r="I206" s="50">
        <v>443355</v>
      </c>
      <c r="J206" s="92">
        <f>J$45</f>
        <v>45474</v>
      </c>
      <c r="K206" s="995">
        <f>K$45</f>
        <v>4228.6000000000004</v>
      </c>
      <c r="L206" s="434"/>
      <c r="M206" s="782">
        <f t="shared" si="54"/>
        <v>4228.6000000000004</v>
      </c>
      <c r="N206" s="418" t="s">
        <v>56</v>
      </c>
      <c r="O206" s="375">
        <f>O$45</f>
        <v>45839</v>
      </c>
      <c r="P206" s="465" t="s">
        <v>69</v>
      </c>
      <c r="Q206" s="395" t="s">
        <v>70</v>
      </c>
      <c r="R206" s="1967" t="s">
        <v>2587</v>
      </c>
      <c r="S206" s="929" t="s">
        <v>4065</v>
      </c>
      <c r="T206" s="904" t="s">
        <v>4555</v>
      </c>
      <c r="U206" s="929"/>
      <c r="V206" s="929" t="s">
        <v>4406</v>
      </c>
      <c r="W206" s="997">
        <f>W$45</f>
        <v>4228.6000000000004</v>
      </c>
      <c r="X206" s="1772">
        <f t="shared" si="32"/>
        <v>0</v>
      </c>
    </row>
    <row r="207" spans="1:24" s="329" customFormat="1" ht="12.75" x14ac:dyDescent="0.2">
      <c r="A207" s="1022">
        <v>1</v>
      </c>
      <c r="B207" s="1017">
        <v>1.8</v>
      </c>
      <c r="C207" s="1017" t="s">
        <v>2552</v>
      </c>
      <c r="D207" s="1017" t="s">
        <v>2705</v>
      </c>
      <c r="E207" s="1786" t="str">
        <f t="shared" si="52"/>
        <v>Motor Vehicle Other States</v>
      </c>
      <c r="F207" s="361" t="s">
        <v>2579</v>
      </c>
      <c r="G207" s="361" t="s">
        <v>2600</v>
      </c>
      <c r="H207" s="760" t="s">
        <v>3700</v>
      </c>
      <c r="I207" s="50">
        <v>443355</v>
      </c>
      <c r="J207" s="92">
        <f>J$46</f>
        <v>45474</v>
      </c>
      <c r="K207" s="782">
        <f>K$46</f>
        <v>3985.9</v>
      </c>
      <c r="L207" s="434"/>
      <c r="M207" s="782">
        <f t="shared" si="54"/>
        <v>3985.9</v>
      </c>
      <c r="N207" s="418" t="s">
        <v>56</v>
      </c>
      <c r="O207" s="375">
        <f>O$46</f>
        <v>45839</v>
      </c>
      <c r="P207" s="465" t="s">
        <v>69</v>
      </c>
      <c r="Q207" s="395" t="s">
        <v>70</v>
      </c>
      <c r="R207" s="1967" t="s">
        <v>2588</v>
      </c>
      <c r="S207" s="929" t="s">
        <v>4065</v>
      </c>
      <c r="T207" s="904" t="s">
        <v>4556</v>
      </c>
      <c r="U207" s="929"/>
      <c r="V207" s="929" t="s">
        <v>4407</v>
      </c>
      <c r="W207" s="789">
        <f>W$46</f>
        <v>3985.9</v>
      </c>
      <c r="X207" s="1772">
        <f t="shared" si="32"/>
        <v>0</v>
      </c>
    </row>
    <row r="208" spans="1:24" s="329" customFormat="1" ht="12.75" x14ac:dyDescent="0.2">
      <c r="A208" s="1022">
        <v>1</v>
      </c>
      <c r="B208" s="1017">
        <v>1.8</v>
      </c>
      <c r="C208" s="1017" t="s">
        <v>2552</v>
      </c>
      <c r="D208" s="1017" t="s">
        <v>2705</v>
      </c>
      <c r="E208" s="1786" t="str">
        <f t="shared" si="52"/>
        <v>Motor Vehicle Other States</v>
      </c>
      <c r="F208" s="361" t="s">
        <v>2580</v>
      </c>
      <c r="G208" s="361" t="s">
        <v>2601</v>
      </c>
      <c r="H208" s="760" t="s">
        <v>3701</v>
      </c>
      <c r="I208" s="50">
        <v>443355</v>
      </c>
      <c r="J208" s="92">
        <f>J$47</f>
        <v>45474</v>
      </c>
      <c r="K208" s="782">
        <f>K$47</f>
        <v>6321.1</v>
      </c>
      <c r="L208" s="434"/>
      <c r="M208" s="782">
        <f t="shared" si="54"/>
        <v>6321.1</v>
      </c>
      <c r="N208" s="418" t="s">
        <v>56</v>
      </c>
      <c r="O208" s="375">
        <f>O$47</f>
        <v>45839</v>
      </c>
      <c r="P208" s="465" t="s">
        <v>69</v>
      </c>
      <c r="Q208" s="395" t="s">
        <v>70</v>
      </c>
      <c r="R208" s="1967" t="s">
        <v>2589</v>
      </c>
      <c r="S208" s="929" t="s">
        <v>4065</v>
      </c>
      <c r="T208" s="904" t="s">
        <v>4557</v>
      </c>
      <c r="U208" s="929"/>
      <c r="V208" s="929" t="s">
        <v>4408</v>
      </c>
      <c r="W208" s="789">
        <f>W$47</f>
        <v>6321.1</v>
      </c>
      <c r="X208" s="1772">
        <f t="shared" ref="X208:X271" si="56">IF(K208="","Blank",IF(ISTEXT(K208),"Text",(K208/W208)-1))</f>
        <v>0</v>
      </c>
    </row>
    <row r="209" spans="1:24" s="329" customFormat="1" ht="12.75" x14ac:dyDescent="0.2">
      <c r="A209" s="1022">
        <v>1</v>
      </c>
      <c r="B209" s="1017">
        <v>1.8</v>
      </c>
      <c r="C209" s="1017" t="s">
        <v>2552</v>
      </c>
      <c r="D209" s="1017" t="s">
        <v>2705</v>
      </c>
      <c r="E209" s="1786" t="str">
        <f t="shared" si="52"/>
        <v>Motor Vehicle Other States</v>
      </c>
      <c r="F209" s="361" t="s">
        <v>2581</v>
      </c>
      <c r="G209" s="361" t="s">
        <v>2602</v>
      </c>
      <c r="H209" s="760" t="s">
        <v>3702</v>
      </c>
      <c r="I209" s="50">
        <v>443355</v>
      </c>
      <c r="J209" s="92">
        <f>J$48</f>
        <v>45474</v>
      </c>
      <c r="K209" s="782">
        <f>K$48</f>
        <v>5885.75</v>
      </c>
      <c r="L209" s="434"/>
      <c r="M209" s="782">
        <f t="shared" si="54"/>
        <v>5885.75</v>
      </c>
      <c r="N209" s="418" t="s">
        <v>56</v>
      </c>
      <c r="O209" s="375">
        <f>O$48</f>
        <v>45839</v>
      </c>
      <c r="P209" s="465" t="s">
        <v>69</v>
      </c>
      <c r="Q209" s="395" t="s">
        <v>70</v>
      </c>
      <c r="R209" s="1967" t="s">
        <v>2590</v>
      </c>
      <c r="S209" s="929" t="s">
        <v>4065</v>
      </c>
      <c r="T209" s="904" t="s">
        <v>4558</v>
      </c>
      <c r="U209" s="929"/>
      <c r="V209" s="929" t="s">
        <v>4409</v>
      </c>
      <c r="W209" s="789">
        <f>W$48</f>
        <v>5885.75</v>
      </c>
      <c r="X209" s="1772">
        <f t="shared" si="56"/>
        <v>0</v>
      </c>
    </row>
    <row r="210" spans="1:24" s="329" customFormat="1" ht="12.75" x14ac:dyDescent="0.2">
      <c r="A210" s="1022">
        <v>1</v>
      </c>
      <c r="B210" s="1017">
        <v>1.8</v>
      </c>
      <c r="C210" s="1017" t="s">
        <v>2552</v>
      </c>
      <c r="D210" s="1017" t="s">
        <v>2705</v>
      </c>
      <c r="E210" s="1786" t="str">
        <f t="shared" si="52"/>
        <v>Motor Vehicle Other States</v>
      </c>
      <c r="F210" s="361" t="s">
        <v>2582</v>
      </c>
      <c r="G210" s="361" t="s">
        <v>2603</v>
      </c>
      <c r="H210" s="760" t="s">
        <v>3703</v>
      </c>
      <c r="I210" s="50" t="s">
        <v>379</v>
      </c>
      <c r="J210" s="92">
        <f>J$51</f>
        <v>45474</v>
      </c>
      <c r="K210" s="782">
        <f>K$51</f>
        <v>4339.55</v>
      </c>
      <c r="L210" s="434"/>
      <c r="M210" s="782">
        <f t="shared" si="54"/>
        <v>4339.55</v>
      </c>
      <c r="N210" s="418" t="s">
        <v>56</v>
      </c>
      <c r="O210" s="375">
        <f>O$51</f>
        <v>45839</v>
      </c>
      <c r="P210" s="465" t="s">
        <v>69</v>
      </c>
      <c r="Q210" s="395" t="s">
        <v>70</v>
      </c>
      <c r="R210" s="1967" t="s">
        <v>2591</v>
      </c>
      <c r="S210" s="929" t="s">
        <v>4065</v>
      </c>
      <c r="T210" s="904" t="s">
        <v>4559</v>
      </c>
      <c r="U210" s="929"/>
      <c r="V210" s="929" t="s">
        <v>4412</v>
      </c>
      <c r="W210" s="789">
        <f>W$51</f>
        <v>4339.55</v>
      </c>
      <c r="X210" s="1772">
        <f t="shared" si="56"/>
        <v>0</v>
      </c>
    </row>
    <row r="211" spans="1:24" s="329" customFormat="1" ht="12.75" x14ac:dyDescent="0.2">
      <c r="A211" s="1022">
        <v>1</v>
      </c>
      <c r="B211" s="1017">
        <v>1.8</v>
      </c>
      <c r="C211" s="1017" t="s">
        <v>2552</v>
      </c>
      <c r="D211" s="1017" t="s">
        <v>2705</v>
      </c>
      <c r="E211" s="1786" t="str">
        <f t="shared" si="52"/>
        <v>Motor Vehicle Other States</v>
      </c>
      <c r="F211" s="361" t="s">
        <v>2583</v>
      </c>
      <c r="G211" s="361" t="s">
        <v>2604</v>
      </c>
      <c r="H211" s="760" t="s">
        <v>3704</v>
      </c>
      <c r="I211" s="50" t="s">
        <v>379</v>
      </c>
      <c r="J211" s="92">
        <f>J$46</f>
        <v>45474</v>
      </c>
      <c r="K211" s="782">
        <f>K$46</f>
        <v>3985.9</v>
      </c>
      <c r="L211" s="434"/>
      <c r="M211" s="782">
        <f t="shared" si="54"/>
        <v>3985.9</v>
      </c>
      <c r="N211" s="418" t="s">
        <v>56</v>
      </c>
      <c r="O211" s="375">
        <f>O$46</f>
        <v>45839</v>
      </c>
      <c r="P211" s="465" t="s">
        <v>69</v>
      </c>
      <c r="Q211" s="395" t="s">
        <v>70</v>
      </c>
      <c r="R211" s="1967" t="s">
        <v>2592</v>
      </c>
      <c r="S211" s="929" t="s">
        <v>4065</v>
      </c>
      <c r="T211" s="904" t="s">
        <v>4560</v>
      </c>
      <c r="U211" s="929"/>
      <c r="V211" s="929" t="s">
        <v>4407</v>
      </c>
      <c r="W211" s="789">
        <f>W$46</f>
        <v>3985.9</v>
      </c>
      <c r="X211" s="1772">
        <f t="shared" si="56"/>
        <v>0</v>
      </c>
    </row>
    <row r="212" spans="1:24" s="329" customFormat="1" ht="12.75" x14ac:dyDescent="0.2">
      <c r="A212" s="1022">
        <v>1</v>
      </c>
      <c r="B212" s="1017">
        <v>1.8</v>
      </c>
      <c r="C212" s="1017" t="s">
        <v>2552</v>
      </c>
      <c r="D212" s="1017" t="s">
        <v>2705</v>
      </c>
      <c r="E212" s="1786" t="str">
        <f t="shared" si="52"/>
        <v>Motor Vehicle Other States</v>
      </c>
      <c r="F212" s="361" t="s">
        <v>2584</v>
      </c>
      <c r="G212" s="361" t="s">
        <v>2605</v>
      </c>
      <c r="H212" s="760" t="s">
        <v>3705</v>
      </c>
      <c r="I212" s="50" t="s">
        <v>379</v>
      </c>
      <c r="J212" s="92">
        <f>J$53</f>
        <v>45474</v>
      </c>
      <c r="K212" s="782">
        <f t="shared" ref="K212:K213" si="57">K$53</f>
        <v>1179.8</v>
      </c>
      <c r="L212" s="434"/>
      <c r="M212" s="782">
        <f t="shared" si="54"/>
        <v>1179.8</v>
      </c>
      <c r="N212" s="418" t="s">
        <v>56</v>
      </c>
      <c r="O212" s="375">
        <f>O$53</f>
        <v>45839</v>
      </c>
      <c r="P212" s="465" t="s">
        <v>69</v>
      </c>
      <c r="Q212" s="395" t="s">
        <v>70</v>
      </c>
      <c r="R212" s="1967" t="s">
        <v>2593</v>
      </c>
      <c r="S212" s="929" t="s">
        <v>4065</v>
      </c>
      <c r="T212" s="904" t="s">
        <v>4561</v>
      </c>
      <c r="U212" s="929"/>
      <c r="V212" s="929" t="s">
        <v>4414</v>
      </c>
      <c r="W212" s="789">
        <f t="shared" ref="W212:W213" si="58">W$53</f>
        <v>1179.8</v>
      </c>
      <c r="X212" s="1772">
        <f t="shared" si="56"/>
        <v>0</v>
      </c>
    </row>
    <row r="213" spans="1:24" s="329" customFormat="1" ht="12.75" x14ac:dyDescent="0.2">
      <c r="A213" s="1022">
        <v>1</v>
      </c>
      <c r="B213" s="1017">
        <v>1.8</v>
      </c>
      <c r="C213" s="1017" t="s">
        <v>2552</v>
      </c>
      <c r="D213" s="1017" t="s">
        <v>2705</v>
      </c>
      <c r="E213" s="1786" t="str">
        <f t="shared" si="52"/>
        <v>Motor Vehicle Other States</v>
      </c>
      <c r="F213" s="361" t="s">
        <v>2585</v>
      </c>
      <c r="G213" s="361" t="s">
        <v>2606</v>
      </c>
      <c r="H213" s="760" t="s">
        <v>3706</v>
      </c>
      <c r="I213" s="50" t="s">
        <v>379</v>
      </c>
      <c r="J213" s="92">
        <f>J$53</f>
        <v>45474</v>
      </c>
      <c r="K213" s="782">
        <f t="shared" si="57"/>
        <v>1179.8</v>
      </c>
      <c r="L213" s="434"/>
      <c r="M213" s="782">
        <f t="shared" si="54"/>
        <v>1179.8</v>
      </c>
      <c r="N213" s="418" t="s">
        <v>56</v>
      </c>
      <c r="O213" s="375">
        <f>O$53</f>
        <v>45839</v>
      </c>
      <c r="P213" s="465" t="s">
        <v>69</v>
      </c>
      <c r="Q213" s="395" t="s">
        <v>70</v>
      </c>
      <c r="R213" s="1967" t="s">
        <v>2594</v>
      </c>
      <c r="S213" s="929" t="s">
        <v>4065</v>
      </c>
      <c r="T213" s="904" t="s">
        <v>4562</v>
      </c>
      <c r="U213" s="929"/>
      <c r="V213" s="929" t="s">
        <v>4414</v>
      </c>
      <c r="W213" s="789">
        <f t="shared" si="58"/>
        <v>1179.8</v>
      </c>
      <c r="X213" s="1772">
        <f t="shared" si="56"/>
        <v>0</v>
      </c>
    </row>
    <row r="214" spans="1:24" s="329" customFormat="1" ht="12.75" x14ac:dyDescent="0.2">
      <c r="A214" s="1022">
        <v>1</v>
      </c>
      <c r="B214" s="1017">
        <v>1.8</v>
      </c>
      <c r="C214" s="1017" t="s">
        <v>2552</v>
      </c>
      <c r="D214" s="1017" t="s">
        <v>2705</v>
      </c>
      <c r="E214" s="1786" t="str">
        <f t="shared" si="52"/>
        <v>Motor Vehicle Other States</v>
      </c>
      <c r="F214" s="361" t="s">
        <v>2611</v>
      </c>
      <c r="G214" s="361" t="s">
        <v>2617</v>
      </c>
      <c r="H214" s="760" t="s">
        <v>3707</v>
      </c>
      <c r="I214" s="50" t="s">
        <v>379</v>
      </c>
      <c r="J214" s="92">
        <f>J$49</f>
        <v>45474</v>
      </c>
      <c r="K214" s="782">
        <f>K$49</f>
        <v>1319.15</v>
      </c>
      <c r="L214" s="434"/>
      <c r="M214" s="782">
        <f t="shared" si="54"/>
        <v>1319.15</v>
      </c>
      <c r="N214" s="418" t="s">
        <v>56</v>
      </c>
      <c r="O214" s="375">
        <f>O$49</f>
        <v>45839</v>
      </c>
      <c r="P214" s="465" t="s">
        <v>69</v>
      </c>
      <c r="Q214" s="395" t="s">
        <v>70</v>
      </c>
      <c r="R214" s="1967" t="s">
        <v>2615</v>
      </c>
      <c r="S214" s="929" t="s">
        <v>4065</v>
      </c>
      <c r="T214" s="904" t="s">
        <v>4563</v>
      </c>
      <c r="U214" s="929"/>
      <c r="V214" s="929" t="s">
        <v>4410</v>
      </c>
      <c r="W214" s="789">
        <f>W$49</f>
        <v>1319.15</v>
      </c>
      <c r="X214" s="1772">
        <f t="shared" si="56"/>
        <v>0</v>
      </c>
    </row>
    <row r="215" spans="1:24" s="329" customFormat="1" ht="12.75" x14ac:dyDescent="0.2">
      <c r="A215" s="1022">
        <v>1</v>
      </c>
      <c r="B215" s="1017">
        <v>1.8</v>
      </c>
      <c r="C215" s="1017" t="s">
        <v>2552</v>
      </c>
      <c r="D215" s="1017" t="s">
        <v>2705</v>
      </c>
      <c r="E215" s="1786" t="str">
        <f t="shared" si="52"/>
        <v>Motor Vehicle Other States</v>
      </c>
      <c r="F215" s="361" t="s">
        <v>2612</v>
      </c>
      <c r="G215" s="361" t="s">
        <v>2618</v>
      </c>
      <c r="H215" s="760" t="s">
        <v>3708</v>
      </c>
      <c r="I215" s="50" t="s">
        <v>379</v>
      </c>
      <c r="J215" s="92">
        <f>J$50</f>
        <v>45474</v>
      </c>
      <c r="K215" s="782">
        <f>K$50</f>
        <v>1143.8499999999999</v>
      </c>
      <c r="L215" s="400"/>
      <c r="M215" s="995">
        <f t="shared" si="54"/>
        <v>1143.8499999999999</v>
      </c>
      <c r="N215" s="395" t="s">
        <v>56</v>
      </c>
      <c r="O215" s="375">
        <f>O$50</f>
        <v>45839</v>
      </c>
      <c r="P215" s="465" t="s">
        <v>69</v>
      </c>
      <c r="Q215" s="395" t="s">
        <v>70</v>
      </c>
      <c r="R215" s="1967" t="s">
        <v>2616</v>
      </c>
      <c r="S215" s="929" t="s">
        <v>4065</v>
      </c>
      <c r="T215" s="904" t="s">
        <v>4564</v>
      </c>
      <c r="U215" s="929"/>
      <c r="V215" s="929" t="s">
        <v>4411</v>
      </c>
      <c r="W215" s="789">
        <f>W$50</f>
        <v>1143.8499999999999</v>
      </c>
      <c r="X215" s="1772">
        <f t="shared" si="56"/>
        <v>0</v>
      </c>
    </row>
    <row r="216" spans="1:24" s="329" customFormat="1" ht="12.75" x14ac:dyDescent="0.2">
      <c r="A216" s="1022">
        <v>1</v>
      </c>
      <c r="B216" s="1017">
        <v>1.8</v>
      </c>
      <c r="C216" s="1017" t="s">
        <v>2552</v>
      </c>
      <c r="D216" s="1017" t="s">
        <v>2705</v>
      </c>
      <c r="E216" s="1786" t="str">
        <f t="shared" si="52"/>
        <v>Motor Vehicle Other States</v>
      </c>
      <c r="F216" s="361" t="s">
        <v>2613</v>
      </c>
      <c r="G216" s="361" t="s">
        <v>2619</v>
      </c>
      <c r="H216" s="760" t="s">
        <v>3709</v>
      </c>
      <c r="I216" s="50" t="s">
        <v>379</v>
      </c>
      <c r="J216" s="92">
        <f>J$55</f>
        <v>45474</v>
      </c>
      <c r="K216" s="782">
        <f>K$55</f>
        <v>2133.75</v>
      </c>
      <c r="L216" s="434"/>
      <c r="M216" s="782">
        <f t="shared" si="54"/>
        <v>2133.75</v>
      </c>
      <c r="N216" s="418" t="s">
        <v>56</v>
      </c>
      <c r="O216" s="375">
        <f>O$55</f>
        <v>45839</v>
      </c>
      <c r="P216" s="465" t="s">
        <v>69</v>
      </c>
      <c r="Q216" s="395" t="s">
        <v>70</v>
      </c>
      <c r="R216" s="1967" t="s">
        <v>2625</v>
      </c>
      <c r="S216" s="929" t="s">
        <v>4065</v>
      </c>
      <c r="T216" s="904" t="s">
        <v>4565</v>
      </c>
      <c r="U216" s="929"/>
      <c r="V216" s="929" t="s">
        <v>4416</v>
      </c>
      <c r="W216" s="789">
        <f>W$55</f>
        <v>2133.75</v>
      </c>
      <c r="X216" s="1772">
        <f t="shared" si="56"/>
        <v>0</v>
      </c>
    </row>
    <row r="217" spans="1:24" s="329" customFormat="1" ht="12.75" x14ac:dyDescent="0.2">
      <c r="A217" s="1022">
        <v>1</v>
      </c>
      <c r="B217" s="1017">
        <v>1.8</v>
      </c>
      <c r="C217" s="1017" t="s">
        <v>2552</v>
      </c>
      <c r="D217" s="1017" t="s">
        <v>2705</v>
      </c>
      <c r="E217" s="1786" t="str">
        <f t="shared" si="52"/>
        <v>Motor Vehicle Other States</v>
      </c>
      <c r="F217" s="361" t="s">
        <v>2614</v>
      </c>
      <c r="G217" s="361" t="s">
        <v>2620</v>
      </c>
      <c r="H217" s="760" t="s">
        <v>3710</v>
      </c>
      <c r="I217" s="50" t="s">
        <v>379</v>
      </c>
      <c r="J217" s="92">
        <f>J$55</f>
        <v>45474</v>
      </c>
      <c r="K217" s="782">
        <f>K$55</f>
        <v>2133.75</v>
      </c>
      <c r="L217" s="434"/>
      <c r="M217" s="782">
        <f t="shared" si="54"/>
        <v>2133.75</v>
      </c>
      <c r="N217" s="418" t="s">
        <v>56</v>
      </c>
      <c r="O217" s="375">
        <f>O$55</f>
        <v>45839</v>
      </c>
      <c r="P217" s="465" t="s">
        <v>69</v>
      </c>
      <c r="Q217" s="395" t="s">
        <v>70</v>
      </c>
      <c r="R217" s="1967" t="s">
        <v>2626</v>
      </c>
      <c r="S217" s="929" t="s">
        <v>4065</v>
      </c>
      <c r="T217" s="904" t="s">
        <v>4566</v>
      </c>
      <c r="U217" s="929"/>
      <c r="V217" s="929" t="s">
        <v>4416</v>
      </c>
      <c r="W217" s="789">
        <f>W$55</f>
        <v>2133.75</v>
      </c>
      <c r="X217" s="1772">
        <f t="shared" si="56"/>
        <v>0</v>
      </c>
    </row>
    <row r="218" spans="1:24" s="329" customFormat="1" ht="15.75" x14ac:dyDescent="0.2">
      <c r="A218" s="1022">
        <v>1</v>
      </c>
      <c r="B218" s="1017">
        <v>1.8</v>
      </c>
      <c r="C218" s="1017" t="s">
        <v>2552</v>
      </c>
      <c r="D218" s="1017" t="s">
        <v>2705</v>
      </c>
      <c r="E218" s="372" t="s">
        <v>44</v>
      </c>
      <c r="F218" s="361" t="s">
        <v>2607</v>
      </c>
      <c r="G218" s="361" t="s">
        <v>2621</v>
      </c>
      <c r="H218" s="760" t="s">
        <v>3712</v>
      </c>
      <c r="I218" s="50" t="s">
        <v>379</v>
      </c>
      <c r="J218" s="92">
        <f>J$61</f>
        <v>45474</v>
      </c>
      <c r="K218" s="782">
        <f>K$61</f>
        <v>4066.55</v>
      </c>
      <c r="L218" s="434"/>
      <c r="M218" s="782">
        <f t="shared" ref="M218:M225" si="59">K218</f>
        <v>4066.55</v>
      </c>
      <c r="N218" s="418" t="s">
        <v>56</v>
      </c>
      <c r="O218" s="375">
        <f>O$61</f>
        <v>45839</v>
      </c>
      <c r="P218" s="465" t="s">
        <v>69</v>
      </c>
      <c r="Q218" s="395" t="s">
        <v>70</v>
      </c>
      <c r="R218" s="1967" t="s">
        <v>2627</v>
      </c>
      <c r="S218" s="929" t="s">
        <v>4065</v>
      </c>
      <c r="T218" s="904" t="s">
        <v>4567</v>
      </c>
      <c r="U218" s="929"/>
      <c r="V218" s="929" t="s">
        <v>4422</v>
      </c>
      <c r="W218" s="789">
        <f>W$61</f>
        <v>4066.55</v>
      </c>
      <c r="X218" s="1772">
        <f t="shared" si="56"/>
        <v>0</v>
      </c>
    </row>
    <row r="219" spans="1:24" s="329" customFormat="1" ht="12.75" x14ac:dyDescent="0.2">
      <c r="A219" s="1022">
        <v>1</v>
      </c>
      <c r="B219" s="1017">
        <v>1.8</v>
      </c>
      <c r="C219" s="1017" t="s">
        <v>2552</v>
      </c>
      <c r="D219" s="1017" t="s">
        <v>2705</v>
      </c>
      <c r="E219" s="1786" t="str">
        <f t="shared" ref="E219:E221" si="60">E218</f>
        <v>Newborns</v>
      </c>
      <c r="F219" s="361" t="s">
        <v>2608</v>
      </c>
      <c r="G219" s="361" t="s">
        <v>2622</v>
      </c>
      <c r="H219" s="760" t="s">
        <v>3713</v>
      </c>
      <c r="I219" s="50" t="s">
        <v>379</v>
      </c>
      <c r="J219" s="92">
        <f>J$62</f>
        <v>45474</v>
      </c>
      <c r="K219" s="782">
        <f>K$62</f>
        <v>3879.1</v>
      </c>
      <c r="L219" s="434"/>
      <c r="M219" s="782">
        <f t="shared" si="59"/>
        <v>3879.1</v>
      </c>
      <c r="N219" s="418" t="s">
        <v>56</v>
      </c>
      <c r="O219" s="375">
        <f>O$62</f>
        <v>45839</v>
      </c>
      <c r="P219" s="465" t="s">
        <v>69</v>
      </c>
      <c r="Q219" s="395" t="s">
        <v>70</v>
      </c>
      <c r="R219" s="1967" t="s">
        <v>2628</v>
      </c>
      <c r="S219" s="929" t="s">
        <v>4065</v>
      </c>
      <c r="T219" s="904" t="s">
        <v>4568</v>
      </c>
      <c r="U219" s="929"/>
      <c r="V219" s="929" t="s">
        <v>4423</v>
      </c>
      <c r="W219" s="789">
        <f>W$62</f>
        <v>3879.1</v>
      </c>
      <c r="X219" s="1772">
        <f t="shared" si="56"/>
        <v>0</v>
      </c>
    </row>
    <row r="220" spans="1:24" s="329" customFormat="1" ht="12.75" x14ac:dyDescent="0.2">
      <c r="A220" s="1022">
        <v>1</v>
      </c>
      <c r="B220" s="1017">
        <v>1.8</v>
      </c>
      <c r="C220" s="1017" t="s">
        <v>2552</v>
      </c>
      <c r="D220" s="1017" t="s">
        <v>2705</v>
      </c>
      <c r="E220" s="1786" t="str">
        <f t="shared" si="60"/>
        <v>Newborns</v>
      </c>
      <c r="F220" s="361" t="s">
        <v>2609</v>
      </c>
      <c r="G220" s="361" t="s">
        <v>2624</v>
      </c>
      <c r="H220" s="760" t="s">
        <v>3714</v>
      </c>
      <c r="I220" s="50" t="s">
        <v>379</v>
      </c>
      <c r="J220" s="92">
        <f>J$61</f>
        <v>45474</v>
      </c>
      <c r="K220" s="782">
        <f>K$61</f>
        <v>4066.55</v>
      </c>
      <c r="L220" s="434"/>
      <c r="M220" s="782">
        <f t="shared" si="59"/>
        <v>4066.55</v>
      </c>
      <c r="N220" s="418" t="s">
        <v>56</v>
      </c>
      <c r="O220" s="375">
        <f>O$61</f>
        <v>45839</v>
      </c>
      <c r="P220" s="465" t="s">
        <v>69</v>
      </c>
      <c r="Q220" s="395" t="s">
        <v>70</v>
      </c>
      <c r="R220" s="1967" t="s">
        <v>2629</v>
      </c>
      <c r="S220" s="929" t="s">
        <v>4065</v>
      </c>
      <c r="T220" s="904" t="s">
        <v>4569</v>
      </c>
      <c r="U220" s="929"/>
      <c r="V220" s="929" t="s">
        <v>4422</v>
      </c>
      <c r="W220" s="789">
        <f>W$61</f>
        <v>4066.55</v>
      </c>
      <c r="X220" s="1772">
        <f t="shared" si="56"/>
        <v>0</v>
      </c>
    </row>
    <row r="221" spans="1:24" s="329" customFormat="1" ht="12.75" x14ac:dyDescent="0.2">
      <c r="A221" s="1022">
        <v>1</v>
      </c>
      <c r="B221" s="1017">
        <v>1.8</v>
      </c>
      <c r="C221" s="1017" t="s">
        <v>2552</v>
      </c>
      <c r="D221" s="1017" t="s">
        <v>2705</v>
      </c>
      <c r="E221" s="1786" t="str">
        <f t="shared" si="60"/>
        <v>Newborns</v>
      </c>
      <c r="F221" s="361" t="s">
        <v>2610</v>
      </c>
      <c r="G221" s="361" t="s">
        <v>2623</v>
      </c>
      <c r="H221" s="760" t="s">
        <v>3715</v>
      </c>
      <c r="I221" s="50" t="s">
        <v>379</v>
      </c>
      <c r="J221" s="92">
        <f>J$62</f>
        <v>45474</v>
      </c>
      <c r="K221" s="782">
        <f>K$62</f>
        <v>3879.1</v>
      </c>
      <c r="L221" s="434"/>
      <c r="M221" s="782">
        <f t="shared" si="59"/>
        <v>3879.1</v>
      </c>
      <c r="N221" s="418" t="s">
        <v>56</v>
      </c>
      <c r="O221" s="375">
        <f>O$62</f>
        <v>45839</v>
      </c>
      <c r="P221" s="465" t="s">
        <v>69</v>
      </c>
      <c r="Q221" s="395" t="s">
        <v>70</v>
      </c>
      <c r="R221" s="1967" t="s">
        <v>2630</v>
      </c>
      <c r="S221" s="929" t="s">
        <v>4065</v>
      </c>
      <c r="T221" s="904" t="s">
        <v>4570</v>
      </c>
      <c r="U221" s="929"/>
      <c r="V221" s="929" t="s">
        <v>4423</v>
      </c>
      <c r="W221" s="789">
        <f>W$62</f>
        <v>3879.1</v>
      </c>
      <c r="X221" s="1772">
        <f t="shared" si="56"/>
        <v>0</v>
      </c>
    </row>
    <row r="222" spans="1:24" s="329" customFormat="1" ht="15.75" x14ac:dyDescent="0.2">
      <c r="A222" s="1022">
        <v>1</v>
      </c>
      <c r="B222" s="1017">
        <v>1.8</v>
      </c>
      <c r="C222" s="1017" t="s">
        <v>2552</v>
      </c>
      <c r="D222" s="1017" t="s">
        <v>2705</v>
      </c>
      <c r="E222" s="372" t="s">
        <v>53</v>
      </c>
      <c r="F222" s="361" t="s">
        <v>2652</v>
      </c>
      <c r="G222" s="43" t="s">
        <v>6271</v>
      </c>
      <c r="H222" s="760" t="s">
        <v>3716</v>
      </c>
      <c r="I222" s="50" t="s">
        <v>379</v>
      </c>
      <c r="J222" s="92">
        <f>J$70</f>
        <v>45474</v>
      </c>
      <c r="K222" s="782">
        <f>K$70</f>
        <v>1247.0999999999999</v>
      </c>
      <c r="L222" s="434"/>
      <c r="M222" s="782">
        <f t="shared" si="59"/>
        <v>1247.0999999999999</v>
      </c>
      <c r="N222" s="418" t="s">
        <v>56</v>
      </c>
      <c r="O222" s="375">
        <f>O$70</f>
        <v>45839</v>
      </c>
      <c r="P222" s="465" t="s">
        <v>69</v>
      </c>
      <c r="Q222" s="395" t="s">
        <v>70</v>
      </c>
      <c r="R222" s="1967" t="s">
        <v>2675</v>
      </c>
      <c r="S222" s="929" t="s">
        <v>4065</v>
      </c>
      <c r="T222" s="904" t="s">
        <v>4571</v>
      </c>
      <c r="U222" s="929"/>
      <c r="V222" s="929" t="s">
        <v>4430</v>
      </c>
      <c r="W222" s="789">
        <f>W$70</f>
        <v>1247.0999999999999</v>
      </c>
      <c r="X222" s="1772">
        <f t="shared" si="56"/>
        <v>0</v>
      </c>
    </row>
    <row r="223" spans="1:24" s="329" customFormat="1" ht="12.75" x14ac:dyDescent="0.2">
      <c r="A223" s="1022">
        <v>1</v>
      </c>
      <c r="B223" s="1017">
        <v>1.8</v>
      </c>
      <c r="C223" s="1017" t="s">
        <v>2552</v>
      </c>
      <c r="D223" s="1017" t="s">
        <v>2705</v>
      </c>
      <c r="E223" s="1786" t="str">
        <f>E222</f>
        <v>Public Long Stay  Nursing Home Type Patients</v>
      </c>
      <c r="F223" s="361" t="s">
        <v>2653</v>
      </c>
      <c r="G223" s="1650" t="s">
        <v>6272</v>
      </c>
      <c r="H223" s="1852" t="s">
        <v>3717</v>
      </c>
      <c r="I223" s="50" t="s">
        <v>379</v>
      </c>
      <c r="J223" s="92">
        <f>J$71</f>
        <v>45474</v>
      </c>
      <c r="K223" s="995">
        <f>K$71</f>
        <v>1069.5</v>
      </c>
      <c r="L223" s="434"/>
      <c r="M223" s="782">
        <f t="shared" si="59"/>
        <v>1069.5</v>
      </c>
      <c r="N223" s="418" t="s">
        <v>56</v>
      </c>
      <c r="O223" s="375">
        <f>O$71</f>
        <v>45839</v>
      </c>
      <c r="P223" s="465" t="s">
        <v>69</v>
      </c>
      <c r="Q223" s="395" t="s">
        <v>70</v>
      </c>
      <c r="R223" s="1967" t="s">
        <v>2676</v>
      </c>
      <c r="S223" s="929" t="s">
        <v>4065</v>
      </c>
      <c r="T223" s="904" t="s">
        <v>4572</v>
      </c>
      <c r="U223" s="929"/>
      <c r="V223" s="929" t="s">
        <v>4431</v>
      </c>
      <c r="W223" s="997">
        <f>W$71</f>
        <v>1069.5</v>
      </c>
      <c r="X223" s="1772">
        <f t="shared" si="56"/>
        <v>0</v>
      </c>
    </row>
    <row r="224" spans="1:24" s="329" customFormat="1" ht="25.5" x14ac:dyDescent="0.2">
      <c r="A224" s="1022">
        <v>1</v>
      </c>
      <c r="B224" s="1017">
        <v>1.8</v>
      </c>
      <c r="C224" s="1017" t="s">
        <v>2552</v>
      </c>
      <c r="D224" s="1017" t="s">
        <v>2705</v>
      </c>
      <c r="E224" s="372" t="s">
        <v>419</v>
      </c>
      <c r="F224" s="361"/>
      <c r="G224" s="361" t="s">
        <v>420</v>
      </c>
      <c r="H224" s="760" t="s">
        <v>3718</v>
      </c>
      <c r="I224" s="50" t="s">
        <v>421</v>
      </c>
      <c r="J224" s="92">
        <f>J$72</f>
        <v>45474</v>
      </c>
      <c r="K224" s="782">
        <f>K$72</f>
        <v>1147.9000000000001</v>
      </c>
      <c r="L224" s="400"/>
      <c r="M224" s="782">
        <f t="shared" si="59"/>
        <v>1147.9000000000001</v>
      </c>
      <c r="N224" s="395" t="s">
        <v>56</v>
      </c>
      <c r="O224" s="375">
        <f>O$72</f>
        <v>45839</v>
      </c>
      <c r="P224" s="465" t="s">
        <v>69</v>
      </c>
      <c r="Q224" s="395" t="s">
        <v>70</v>
      </c>
      <c r="R224" s="1967" t="s">
        <v>3511</v>
      </c>
      <c r="S224" s="929" t="s">
        <v>4065</v>
      </c>
      <c r="T224" s="904" t="s">
        <v>4573</v>
      </c>
      <c r="U224" s="929"/>
      <c r="V224" s="929" t="s">
        <v>4432</v>
      </c>
      <c r="W224" s="789">
        <f>W$72</f>
        <v>1147.9000000000001</v>
      </c>
      <c r="X224" s="1772">
        <f t="shared" si="56"/>
        <v>0</v>
      </c>
    </row>
    <row r="225" spans="1:24" s="329" customFormat="1" ht="25.5" x14ac:dyDescent="0.2">
      <c r="A225" s="1022">
        <v>1</v>
      </c>
      <c r="B225" s="1017">
        <v>1.8</v>
      </c>
      <c r="C225" s="1017" t="s">
        <v>2552</v>
      </c>
      <c r="D225" s="1017" t="s">
        <v>2705</v>
      </c>
      <c r="E225" s="1786" t="str">
        <f>E224</f>
        <v xml:space="preserve">Theatre Fees </v>
      </c>
      <c r="F225" s="361"/>
      <c r="G225" s="361" t="s">
        <v>422</v>
      </c>
      <c r="H225" s="760" t="s">
        <v>3719</v>
      </c>
      <c r="I225" s="50" t="s">
        <v>421</v>
      </c>
      <c r="J225" s="92">
        <f>J$62</f>
        <v>45474</v>
      </c>
      <c r="K225" s="782">
        <f>K$73</f>
        <v>2886.8</v>
      </c>
      <c r="L225" s="400"/>
      <c r="M225" s="782">
        <f t="shared" si="59"/>
        <v>2886.8</v>
      </c>
      <c r="N225" s="395" t="s">
        <v>56</v>
      </c>
      <c r="O225" s="375">
        <f>O$61</f>
        <v>45839</v>
      </c>
      <c r="P225" s="465" t="s">
        <v>69</v>
      </c>
      <c r="Q225" s="395" t="s">
        <v>70</v>
      </c>
      <c r="R225" s="1967" t="s">
        <v>3512</v>
      </c>
      <c r="S225" s="929" t="s">
        <v>4065</v>
      </c>
      <c r="T225" s="904" t="s">
        <v>4574</v>
      </c>
      <c r="U225" s="929"/>
      <c r="V225" s="929" t="s">
        <v>4433</v>
      </c>
      <c r="W225" s="789">
        <f>W$73</f>
        <v>2886.8</v>
      </c>
      <c r="X225" s="1772">
        <f t="shared" si="56"/>
        <v>0</v>
      </c>
    </row>
    <row r="226" spans="1:24" s="329" customFormat="1" ht="42" customHeight="1" x14ac:dyDescent="0.2">
      <c r="A226" s="1022">
        <v>1</v>
      </c>
      <c r="B226" s="1017">
        <v>1.8</v>
      </c>
      <c r="C226" s="1017" t="s">
        <v>2552</v>
      </c>
      <c r="D226" s="1955" t="s">
        <v>2706</v>
      </c>
      <c r="E226" s="1947" t="s">
        <v>2631</v>
      </c>
      <c r="F226" s="361"/>
      <c r="G226" s="436" t="s">
        <v>2708</v>
      </c>
      <c r="H226" s="1853"/>
      <c r="I226" s="50"/>
      <c r="J226" s="362"/>
      <c r="K226" s="399"/>
      <c r="L226" s="434"/>
      <c r="M226" s="399"/>
      <c r="N226" s="418"/>
      <c r="O226" s="375"/>
      <c r="P226" s="466"/>
      <c r="Q226" s="395"/>
      <c r="R226" s="1787"/>
      <c r="S226" s="929" t="s">
        <v>4068</v>
      </c>
      <c r="T226" s="1793"/>
      <c r="U226" s="929"/>
      <c r="V226" s="929"/>
      <c r="W226" s="121"/>
      <c r="X226" s="1772" t="str">
        <f t="shared" si="56"/>
        <v>Blank</v>
      </c>
    </row>
    <row r="227" spans="1:24" s="329" customFormat="1" ht="76.5" x14ac:dyDescent="0.2">
      <c r="A227" s="1022">
        <v>1</v>
      </c>
      <c r="B227" s="1017">
        <v>1.8</v>
      </c>
      <c r="C227" s="1017" t="s">
        <v>2552</v>
      </c>
      <c r="D227" s="1017" t="s">
        <v>2706</v>
      </c>
      <c r="E227" s="1786" t="str">
        <f t="shared" ref="E227:E232" si="61">E226</f>
        <v xml:space="preserve"> Workers' Compensation QLD</v>
      </c>
      <c r="F227" s="426" t="s">
        <v>2709</v>
      </c>
      <c r="G227" s="361" t="s">
        <v>3019</v>
      </c>
      <c r="H227" s="1846"/>
      <c r="I227" s="83">
        <v>443550</v>
      </c>
      <c r="J227" s="362"/>
      <c r="K227" s="828" t="s">
        <v>493</v>
      </c>
      <c r="L227" s="434"/>
      <c r="M227" s="828" t="s">
        <v>493</v>
      </c>
      <c r="N227" s="418"/>
      <c r="O227" s="375"/>
      <c r="P227" s="465"/>
      <c r="Q227" s="395"/>
      <c r="R227" s="1773" t="s">
        <v>3513</v>
      </c>
      <c r="S227" s="929" t="s">
        <v>4066</v>
      </c>
      <c r="T227" s="904" t="s">
        <v>4575</v>
      </c>
      <c r="U227" s="929"/>
      <c r="V227" s="929"/>
      <c r="W227" s="2210" t="s">
        <v>493</v>
      </c>
      <c r="X227" s="1772" t="str">
        <f t="shared" si="56"/>
        <v>Text</v>
      </c>
    </row>
    <row r="228" spans="1:24" s="329" customFormat="1" ht="76.5" x14ac:dyDescent="0.2">
      <c r="A228" s="1022">
        <v>1</v>
      </c>
      <c r="B228" s="1017">
        <v>1.8</v>
      </c>
      <c r="C228" s="1017" t="s">
        <v>2552</v>
      </c>
      <c r="D228" s="1017" t="s">
        <v>2706</v>
      </c>
      <c r="E228" s="1786" t="str">
        <f t="shared" si="61"/>
        <v xml:space="preserve"> Workers' Compensation QLD</v>
      </c>
      <c r="F228" s="426" t="s">
        <v>2710</v>
      </c>
      <c r="G228" s="361" t="s">
        <v>3020</v>
      </c>
      <c r="H228" s="1844"/>
      <c r="I228" s="50">
        <v>443550</v>
      </c>
      <c r="J228" s="362"/>
      <c r="K228" s="828" t="s">
        <v>493</v>
      </c>
      <c r="L228" s="434"/>
      <c r="M228" s="828" t="s">
        <v>493</v>
      </c>
      <c r="N228" s="418"/>
      <c r="O228" s="375"/>
      <c r="P228" s="465"/>
      <c r="Q228" s="395"/>
      <c r="R228" s="1773" t="s">
        <v>3514</v>
      </c>
      <c r="S228" s="929" t="s">
        <v>4066</v>
      </c>
      <c r="T228" s="904" t="s">
        <v>4576</v>
      </c>
      <c r="U228" s="929"/>
      <c r="V228" s="929"/>
      <c r="W228" s="2210" t="s">
        <v>493</v>
      </c>
      <c r="X228" s="1772" t="str">
        <f t="shared" si="56"/>
        <v>Text</v>
      </c>
    </row>
    <row r="229" spans="1:24" s="329" customFormat="1" ht="76.5" x14ac:dyDescent="0.2">
      <c r="A229" s="1022">
        <v>1</v>
      </c>
      <c r="B229" s="1017">
        <v>1.8</v>
      </c>
      <c r="C229" s="1017" t="s">
        <v>2552</v>
      </c>
      <c r="D229" s="1017" t="s">
        <v>2706</v>
      </c>
      <c r="E229" s="1786" t="str">
        <f t="shared" si="61"/>
        <v xml:space="preserve"> Workers' Compensation QLD</v>
      </c>
      <c r="F229" s="426" t="s">
        <v>2711</v>
      </c>
      <c r="G229" s="361" t="s">
        <v>3021</v>
      </c>
      <c r="H229" s="1844"/>
      <c r="I229" s="50">
        <v>443550</v>
      </c>
      <c r="J229" s="362"/>
      <c r="K229" s="828" t="s">
        <v>493</v>
      </c>
      <c r="L229" s="434"/>
      <c r="M229" s="828" t="s">
        <v>493</v>
      </c>
      <c r="N229" s="418"/>
      <c r="O229" s="375"/>
      <c r="P229" s="465"/>
      <c r="Q229" s="395"/>
      <c r="R229" s="1773" t="s">
        <v>3515</v>
      </c>
      <c r="S229" s="929" t="s">
        <v>4066</v>
      </c>
      <c r="T229" s="904" t="s">
        <v>4577</v>
      </c>
      <c r="U229" s="929"/>
      <c r="V229" s="929"/>
      <c r="W229" s="2210" t="s">
        <v>493</v>
      </c>
      <c r="X229" s="1772" t="str">
        <f t="shared" si="56"/>
        <v>Text</v>
      </c>
    </row>
    <row r="230" spans="1:24" s="329" customFormat="1" ht="76.5" x14ac:dyDescent="0.2">
      <c r="A230" s="1022">
        <v>1</v>
      </c>
      <c r="B230" s="1017">
        <v>1.8</v>
      </c>
      <c r="C230" s="1017" t="s">
        <v>2552</v>
      </c>
      <c r="D230" s="1017" t="s">
        <v>2706</v>
      </c>
      <c r="E230" s="1786" t="str">
        <f t="shared" si="61"/>
        <v xml:space="preserve"> Workers' Compensation QLD</v>
      </c>
      <c r="F230" s="426" t="s">
        <v>2715</v>
      </c>
      <c r="G230" s="435" t="s">
        <v>3177</v>
      </c>
      <c r="H230" s="1854"/>
      <c r="I230" s="50">
        <v>443550</v>
      </c>
      <c r="J230" s="362"/>
      <c r="K230" s="828" t="s">
        <v>493</v>
      </c>
      <c r="L230" s="434"/>
      <c r="M230" s="828" t="s">
        <v>493</v>
      </c>
      <c r="N230" s="418"/>
      <c r="O230" s="375"/>
      <c r="P230" s="465"/>
      <c r="Q230" s="395"/>
      <c r="R230" s="1773" t="s">
        <v>3516</v>
      </c>
      <c r="S230" s="929" t="s">
        <v>4066</v>
      </c>
      <c r="T230" s="904" t="s">
        <v>4578</v>
      </c>
      <c r="U230" s="929"/>
      <c r="V230" s="929"/>
      <c r="W230" s="2210" t="s">
        <v>493</v>
      </c>
      <c r="X230" s="1772" t="str">
        <f t="shared" si="56"/>
        <v>Text</v>
      </c>
    </row>
    <row r="231" spans="1:24" s="329" customFormat="1" ht="76.5" x14ac:dyDescent="0.2">
      <c r="A231" s="1022">
        <v>1</v>
      </c>
      <c r="B231" s="1017">
        <v>1.8</v>
      </c>
      <c r="C231" s="1017" t="s">
        <v>2552</v>
      </c>
      <c r="D231" s="1017" t="s">
        <v>2706</v>
      </c>
      <c r="E231" s="1786" t="str">
        <f t="shared" si="61"/>
        <v xml:space="preserve"> Workers' Compensation QLD</v>
      </c>
      <c r="F231" s="426" t="s">
        <v>2716</v>
      </c>
      <c r="G231" s="361" t="s">
        <v>3022</v>
      </c>
      <c r="H231" s="1844"/>
      <c r="I231" s="50">
        <v>443550</v>
      </c>
      <c r="J231" s="362"/>
      <c r="K231" s="828" t="s">
        <v>493</v>
      </c>
      <c r="L231" s="434"/>
      <c r="M231" s="828" t="s">
        <v>493</v>
      </c>
      <c r="N231" s="418"/>
      <c r="O231" s="375"/>
      <c r="P231" s="465"/>
      <c r="Q231" s="395"/>
      <c r="R231" s="1773" t="s">
        <v>3517</v>
      </c>
      <c r="S231" s="929" t="s">
        <v>4066</v>
      </c>
      <c r="T231" s="904" t="s">
        <v>4579</v>
      </c>
      <c r="U231" s="929"/>
      <c r="V231" s="929"/>
      <c r="W231" s="2210" t="s">
        <v>493</v>
      </c>
      <c r="X231" s="1772" t="str">
        <f t="shared" si="56"/>
        <v>Text</v>
      </c>
    </row>
    <row r="232" spans="1:24" s="329" customFormat="1" ht="76.5" x14ac:dyDescent="0.2">
      <c r="A232" s="1022">
        <v>1</v>
      </c>
      <c r="B232" s="1017">
        <v>1.8</v>
      </c>
      <c r="C232" s="1017" t="s">
        <v>2552</v>
      </c>
      <c r="D232" s="1017" t="s">
        <v>2706</v>
      </c>
      <c r="E232" s="1786" t="str">
        <f t="shared" si="61"/>
        <v xml:space="preserve"> Workers' Compensation QLD</v>
      </c>
      <c r="F232" s="426" t="s">
        <v>2717</v>
      </c>
      <c r="G232" s="43" t="s">
        <v>6273</v>
      </c>
      <c r="H232" s="1844"/>
      <c r="I232" s="50">
        <v>443550</v>
      </c>
      <c r="J232" s="362"/>
      <c r="K232" s="828" t="s">
        <v>493</v>
      </c>
      <c r="L232" s="434"/>
      <c r="M232" s="828" t="s">
        <v>493</v>
      </c>
      <c r="N232" s="418"/>
      <c r="O232" s="375"/>
      <c r="P232" s="465"/>
      <c r="Q232" s="395"/>
      <c r="R232" s="1773" t="s">
        <v>3518</v>
      </c>
      <c r="S232" s="929" t="s">
        <v>4066</v>
      </c>
      <c r="T232" s="904" t="s">
        <v>4580</v>
      </c>
      <c r="U232" s="929"/>
      <c r="V232" s="929"/>
      <c r="W232" s="2210" t="s">
        <v>493</v>
      </c>
      <c r="X232" s="1772" t="str">
        <f t="shared" si="56"/>
        <v>Text</v>
      </c>
    </row>
    <row r="233" spans="1:24" s="329" customFormat="1" ht="76.5" x14ac:dyDescent="0.2">
      <c r="A233" s="1022">
        <v>1</v>
      </c>
      <c r="B233" s="1017">
        <v>1.8</v>
      </c>
      <c r="C233" s="1017" t="s">
        <v>2552</v>
      </c>
      <c r="D233" s="1017" t="s">
        <v>2706</v>
      </c>
      <c r="E233" s="372" t="s">
        <v>53</v>
      </c>
      <c r="F233" s="426" t="s">
        <v>2712</v>
      </c>
      <c r="G233" s="361" t="s">
        <v>3024</v>
      </c>
      <c r="H233" s="1844"/>
      <c r="I233" s="50">
        <v>443550</v>
      </c>
      <c r="J233" s="362"/>
      <c r="K233" s="828" t="s">
        <v>493</v>
      </c>
      <c r="L233" s="434"/>
      <c r="M233" s="828" t="s">
        <v>493</v>
      </c>
      <c r="N233" s="418"/>
      <c r="O233" s="375"/>
      <c r="P233" s="465"/>
      <c r="Q233" s="395"/>
      <c r="R233" s="1773" t="s">
        <v>3519</v>
      </c>
      <c r="S233" s="929" t="s">
        <v>4066</v>
      </c>
      <c r="T233" s="904" t="s">
        <v>4581</v>
      </c>
      <c r="U233" s="929"/>
      <c r="V233" s="929"/>
      <c r="W233" s="2210" t="s">
        <v>493</v>
      </c>
      <c r="X233" s="1772" t="str">
        <f t="shared" si="56"/>
        <v>Text</v>
      </c>
    </row>
    <row r="234" spans="1:24" s="329" customFormat="1" ht="76.5" x14ac:dyDescent="0.2">
      <c r="A234" s="1022">
        <v>1</v>
      </c>
      <c r="B234" s="1017">
        <v>1.8</v>
      </c>
      <c r="C234" s="1017" t="s">
        <v>2552</v>
      </c>
      <c r="D234" s="1017" t="s">
        <v>2706</v>
      </c>
      <c r="E234" s="1786" t="str">
        <f t="shared" ref="E234:E235" si="62">E233</f>
        <v>Public Long Stay  Nursing Home Type Patients</v>
      </c>
      <c r="F234" s="426" t="s">
        <v>2713</v>
      </c>
      <c r="G234" s="361" t="s">
        <v>3025</v>
      </c>
      <c r="H234" s="1844"/>
      <c r="I234" s="50">
        <v>443550</v>
      </c>
      <c r="J234" s="362"/>
      <c r="K234" s="828" t="s">
        <v>493</v>
      </c>
      <c r="L234" s="434"/>
      <c r="M234" s="828" t="s">
        <v>493</v>
      </c>
      <c r="N234" s="418"/>
      <c r="O234" s="375"/>
      <c r="P234" s="465"/>
      <c r="Q234" s="395"/>
      <c r="R234" s="1773" t="s">
        <v>3520</v>
      </c>
      <c r="S234" s="929" t="s">
        <v>4066</v>
      </c>
      <c r="T234" s="904" t="s">
        <v>4582</v>
      </c>
      <c r="U234" s="929"/>
      <c r="V234" s="929"/>
      <c r="W234" s="2210" t="s">
        <v>493</v>
      </c>
      <c r="X234" s="1772" t="str">
        <f t="shared" si="56"/>
        <v>Text</v>
      </c>
    </row>
    <row r="235" spans="1:24" s="329" customFormat="1" ht="76.5" x14ac:dyDescent="0.2">
      <c r="A235" s="1022">
        <v>1</v>
      </c>
      <c r="B235" s="1017">
        <v>1.8</v>
      </c>
      <c r="C235" s="1017" t="s">
        <v>2552</v>
      </c>
      <c r="D235" s="1017" t="s">
        <v>2706</v>
      </c>
      <c r="E235" s="1786" t="str">
        <f t="shared" si="62"/>
        <v>Public Long Stay  Nursing Home Type Patients</v>
      </c>
      <c r="F235" s="426" t="s">
        <v>2714</v>
      </c>
      <c r="G235" s="43" t="s">
        <v>6274</v>
      </c>
      <c r="H235" s="1844"/>
      <c r="I235" s="50">
        <v>443550</v>
      </c>
      <c r="J235" s="362"/>
      <c r="K235" s="828" t="s">
        <v>493</v>
      </c>
      <c r="L235" s="434"/>
      <c r="M235" s="828" t="s">
        <v>493</v>
      </c>
      <c r="N235" s="418"/>
      <c r="O235" s="375"/>
      <c r="P235" s="465"/>
      <c r="Q235" s="395"/>
      <c r="R235" s="1773" t="s">
        <v>3521</v>
      </c>
      <c r="S235" s="929" t="s">
        <v>4066</v>
      </c>
      <c r="T235" s="904" t="s">
        <v>4583</v>
      </c>
      <c r="U235" s="929"/>
      <c r="V235" s="929"/>
      <c r="W235" s="2210" t="s">
        <v>493</v>
      </c>
      <c r="X235" s="1772" t="str">
        <f t="shared" si="56"/>
        <v>Text</v>
      </c>
    </row>
    <row r="236" spans="1:24" s="329" customFormat="1" ht="32.85" customHeight="1" x14ac:dyDescent="0.2">
      <c r="A236" s="1022">
        <v>1</v>
      </c>
      <c r="B236" s="1017">
        <v>1.8</v>
      </c>
      <c r="C236" s="1017" t="s">
        <v>2552</v>
      </c>
      <c r="D236" s="1017" t="s">
        <v>2706</v>
      </c>
      <c r="E236" s="372" t="s">
        <v>511</v>
      </c>
      <c r="F236" s="361"/>
      <c r="G236" s="426" t="s">
        <v>512</v>
      </c>
      <c r="H236" s="1844"/>
      <c r="I236" s="50"/>
      <c r="J236" s="393"/>
      <c r="K236" s="1808" t="s">
        <v>5784</v>
      </c>
      <c r="L236" s="427"/>
      <c r="M236" s="1808" t="s">
        <v>5784</v>
      </c>
      <c r="N236" s="396"/>
      <c r="O236" s="375"/>
      <c r="P236" s="466"/>
      <c r="Q236" s="395"/>
      <c r="R236" s="1795"/>
      <c r="S236" s="929" t="s">
        <v>4066</v>
      </c>
      <c r="T236" s="904" t="s">
        <v>4584</v>
      </c>
      <c r="U236" s="929"/>
      <c r="V236" s="929"/>
      <c r="W236" s="1808" t="s">
        <v>5784</v>
      </c>
      <c r="X236" s="1772" t="str">
        <f t="shared" si="56"/>
        <v>Text</v>
      </c>
    </row>
    <row r="237" spans="1:24" s="329" customFormat="1" ht="18.75" x14ac:dyDescent="0.3">
      <c r="A237" s="1024">
        <v>1</v>
      </c>
      <c r="B237" s="1017">
        <v>1.8</v>
      </c>
      <c r="C237" s="1017" t="s">
        <v>2552</v>
      </c>
      <c r="D237" s="1946" t="s">
        <v>2707</v>
      </c>
      <c r="E237" s="1947" t="s">
        <v>546</v>
      </c>
      <c r="F237" s="361"/>
      <c r="G237" s="361"/>
      <c r="H237" s="1844"/>
      <c r="I237" s="50"/>
      <c r="J237" s="362"/>
      <c r="K237" s="399"/>
      <c r="L237" s="434"/>
      <c r="M237" s="399"/>
      <c r="N237" s="418"/>
      <c r="O237" s="375"/>
      <c r="P237" s="466"/>
      <c r="Q237" s="395"/>
      <c r="R237" s="1787"/>
      <c r="S237" s="929" t="s">
        <v>4068</v>
      </c>
      <c r="T237" s="1793"/>
      <c r="U237" s="929"/>
      <c r="V237" s="929"/>
      <c r="W237" s="121"/>
      <c r="X237" s="1772" t="str">
        <f t="shared" si="56"/>
        <v>Blank</v>
      </c>
    </row>
    <row r="238" spans="1:24" s="329" customFormat="1" ht="12.75" x14ac:dyDescent="0.2">
      <c r="A238" s="1022">
        <v>1</v>
      </c>
      <c r="B238" s="1017">
        <v>1.8</v>
      </c>
      <c r="C238" s="1017" t="s">
        <v>2552</v>
      </c>
      <c r="D238" s="1017" t="s">
        <v>2707</v>
      </c>
      <c r="E238" s="1786" t="str">
        <f t="shared" ref="E238:E251" si="63">E237</f>
        <v>Workers' Compensation Other States</v>
      </c>
      <c r="F238" s="426" t="s">
        <v>2632</v>
      </c>
      <c r="G238" s="426" t="s">
        <v>2655</v>
      </c>
      <c r="H238" s="760" t="s">
        <v>3720</v>
      </c>
      <c r="I238" s="50">
        <v>443310</v>
      </c>
      <c r="J238" s="92">
        <f t="shared" ref="J238" si="64">J$43</f>
        <v>45474</v>
      </c>
      <c r="K238" s="782">
        <f>K$43</f>
        <v>2510.5500000000002</v>
      </c>
      <c r="L238" s="434"/>
      <c r="M238" s="782">
        <f t="shared" ref="M238:M251" si="65">K238</f>
        <v>2510.5500000000002</v>
      </c>
      <c r="N238" s="418" t="s">
        <v>56</v>
      </c>
      <c r="O238" s="375">
        <f t="shared" ref="O238" si="66">O$43</f>
        <v>45839</v>
      </c>
      <c r="P238" s="465" t="s">
        <v>69</v>
      </c>
      <c r="Q238" s="395" t="s">
        <v>70</v>
      </c>
      <c r="R238" s="1967" t="s">
        <v>2677</v>
      </c>
      <c r="S238" s="929" t="s">
        <v>4065</v>
      </c>
      <c r="T238" s="904" t="s">
        <v>4585</v>
      </c>
      <c r="U238" s="929"/>
      <c r="V238" s="929" t="s">
        <v>4404</v>
      </c>
      <c r="W238" s="789">
        <f>W$43</f>
        <v>2510.5500000000002</v>
      </c>
      <c r="X238" s="1772">
        <f t="shared" si="56"/>
        <v>0</v>
      </c>
    </row>
    <row r="239" spans="1:24" s="329" customFormat="1" ht="12.75" x14ac:dyDescent="0.2">
      <c r="A239" s="1022">
        <v>1</v>
      </c>
      <c r="B239" s="1017">
        <v>1.8</v>
      </c>
      <c r="C239" s="1017" t="s">
        <v>2552</v>
      </c>
      <c r="D239" s="1017" t="s">
        <v>2707</v>
      </c>
      <c r="E239" s="1786" t="str">
        <f t="shared" si="63"/>
        <v>Workers' Compensation Other States</v>
      </c>
      <c r="F239" s="426" t="s">
        <v>2633</v>
      </c>
      <c r="G239" s="361" t="s">
        <v>2656</v>
      </c>
      <c r="H239" s="760" t="s">
        <v>3721</v>
      </c>
      <c r="I239" s="50">
        <v>443310</v>
      </c>
      <c r="J239" s="92">
        <f>J$44</f>
        <v>45474</v>
      </c>
      <c r="K239" s="782">
        <f>K$44</f>
        <v>2121.5500000000002</v>
      </c>
      <c r="L239" s="434"/>
      <c r="M239" s="782">
        <f t="shared" si="65"/>
        <v>2121.5500000000002</v>
      </c>
      <c r="N239" s="418" t="s">
        <v>56</v>
      </c>
      <c r="O239" s="375">
        <f>O$44</f>
        <v>45839</v>
      </c>
      <c r="P239" s="465" t="s">
        <v>69</v>
      </c>
      <c r="Q239" s="395" t="s">
        <v>70</v>
      </c>
      <c r="R239" s="1967" t="s">
        <v>2678</v>
      </c>
      <c r="S239" s="929" t="s">
        <v>4065</v>
      </c>
      <c r="T239" s="904" t="s">
        <v>4586</v>
      </c>
      <c r="U239" s="929"/>
      <c r="V239" s="929" t="s">
        <v>4405</v>
      </c>
      <c r="W239" s="789">
        <f>W$44</f>
        <v>2121.5500000000002</v>
      </c>
      <c r="X239" s="1772">
        <f t="shared" si="56"/>
        <v>0</v>
      </c>
    </row>
    <row r="240" spans="1:24" s="329" customFormat="1" ht="12.75" x14ac:dyDescent="0.2">
      <c r="A240" s="1022">
        <v>1</v>
      </c>
      <c r="B240" s="1017">
        <v>1.8</v>
      </c>
      <c r="C240" s="1017" t="s">
        <v>2552</v>
      </c>
      <c r="D240" s="1017" t="s">
        <v>2707</v>
      </c>
      <c r="E240" s="1786" t="str">
        <f t="shared" si="63"/>
        <v>Workers' Compensation Other States</v>
      </c>
      <c r="F240" s="426" t="s">
        <v>2634</v>
      </c>
      <c r="G240" s="361" t="s">
        <v>2657</v>
      </c>
      <c r="H240" s="760" t="s">
        <v>3722</v>
      </c>
      <c r="I240" s="50">
        <v>443315</v>
      </c>
      <c r="J240" s="92">
        <f>J$45</f>
        <v>45474</v>
      </c>
      <c r="K240" s="995">
        <f>K$45</f>
        <v>4228.6000000000004</v>
      </c>
      <c r="L240" s="434"/>
      <c r="M240" s="782">
        <f t="shared" si="65"/>
        <v>4228.6000000000004</v>
      </c>
      <c r="N240" s="418" t="s">
        <v>56</v>
      </c>
      <c r="O240" s="375">
        <f>O$45</f>
        <v>45839</v>
      </c>
      <c r="P240" s="465" t="s">
        <v>69</v>
      </c>
      <c r="Q240" s="395" t="s">
        <v>70</v>
      </c>
      <c r="R240" s="1967" t="s">
        <v>2679</v>
      </c>
      <c r="S240" s="929" t="s">
        <v>4065</v>
      </c>
      <c r="T240" s="904" t="s">
        <v>4587</v>
      </c>
      <c r="U240" s="929"/>
      <c r="V240" s="929" t="s">
        <v>4406</v>
      </c>
      <c r="W240" s="997">
        <f>W$45</f>
        <v>4228.6000000000004</v>
      </c>
      <c r="X240" s="1772">
        <f t="shared" si="56"/>
        <v>0</v>
      </c>
    </row>
    <row r="241" spans="1:27" s="329" customFormat="1" ht="12.75" x14ac:dyDescent="0.2">
      <c r="A241" s="1022">
        <v>1</v>
      </c>
      <c r="B241" s="1017">
        <v>1.8</v>
      </c>
      <c r="C241" s="1017" t="s">
        <v>2552</v>
      </c>
      <c r="D241" s="1017" t="s">
        <v>2707</v>
      </c>
      <c r="E241" s="1786" t="str">
        <f t="shared" si="63"/>
        <v>Workers' Compensation Other States</v>
      </c>
      <c r="F241" s="426" t="s">
        <v>2635</v>
      </c>
      <c r="G241" s="361" t="s">
        <v>2658</v>
      </c>
      <c r="H241" s="760" t="s">
        <v>3723</v>
      </c>
      <c r="I241" s="50">
        <v>443315</v>
      </c>
      <c r="J241" s="92">
        <f>J$46</f>
        <v>45474</v>
      </c>
      <c r="K241" s="782">
        <f>K$46</f>
        <v>3985.9</v>
      </c>
      <c r="L241" s="434"/>
      <c r="M241" s="782">
        <f t="shared" si="65"/>
        <v>3985.9</v>
      </c>
      <c r="N241" s="418" t="s">
        <v>56</v>
      </c>
      <c r="O241" s="375">
        <f>O$46</f>
        <v>45839</v>
      </c>
      <c r="P241" s="465" t="s">
        <v>69</v>
      </c>
      <c r="Q241" s="395" t="s">
        <v>70</v>
      </c>
      <c r="R241" s="1967" t="s">
        <v>2680</v>
      </c>
      <c r="S241" s="929" t="s">
        <v>4065</v>
      </c>
      <c r="T241" s="904" t="s">
        <v>4588</v>
      </c>
      <c r="U241" s="929"/>
      <c r="V241" s="929" t="s">
        <v>4407</v>
      </c>
      <c r="W241" s="789">
        <f>W$46</f>
        <v>3985.9</v>
      </c>
      <c r="X241" s="1772">
        <f t="shared" si="56"/>
        <v>0</v>
      </c>
    </row>
    <row r="242" spans="1:27" s="329" customFormat="1" ht="12.75" x14ac:dyDescent="0.2">
      <c r="A242" s="1022">
        <v>1</v>
      </c>
      <c r="B242" s="1017">
        <v>1.8</v>
      </c>
      <c r="C242" s="1017" t="s">
        <v>2552</v>
      </c>
      <c r="D242" s="1017" t="s">
        <v>2707</v>
      </c>
      <c r="E242" s="1786" t="str">
        <f t="shared" si="63"/>
        <v>Workers' Compensation Other States</v>
      </c>
      <c r="F242" s="426" t="s">
        <v>2636</v>
      </c>
      <c r="G242" s="361" t="s">
        <v>2659</v>
      </c>
      <c r="H242" s="760" t="s">
        <v>3724</v>
      </c>
      <c r="I242" s="50">
        <v>443315</v>
      </c>
      <c r="J242" s="92">
        <f>J$47</f>
        <v>45474</v>
      </c>
      <c r="K242" s="782">
        <f>K$47</f>
        <v>6321.1</v>
      </c>
      <c r="L242" s="434"/>
      <c r="M242" s="782">
        <f t="shared" si="65"/>
        <v>6321.1</v>
      </c>
      <c r="N242" s="418" t="s">
        <v>56</v>
      </c>
      <c r="O242" s="375">
        <f>O$47</f>
        <v>45839</v>
      </c>
      <c r="P242" s="465" t="s">
        <v>69</v>
      </c>
      <c r="Q242" s="395" t="s">
        <v>70</v>
      </c>
      <c r="R242" s="1967" t="s">
        <v>2681</v>
      </c>
      <c r="S242" s="929" t="s">
        <v>4065</v>
      </c>
      <c r="T242" s="904" t="s">
        <v>4589</v>
      </c>
      <c r="U242" s="929"/>
      <c r="V242" s="929" t="s">
        <v>4408</v>
      </c>
      <c r="W242" s="789">
        <f>W$47</f>
        <v>6321.1</v>
      </c>
      <c r="X242" s="1772">
        <f t="shared" si="56"/>
        <v>0</v>
      </c>
    </row>
    <row r="243" spans="1:27" s="329" customFormat="1" ht="12.75" x14ac:dyDescent="0.2">
      <c r="A243" s="1022">
        <v>1</v>
      </c>
      <c r="B243" s="1017">
        <v>1.8</v>
      </c>
      <c r="C243" s="1017" t="s">
        <v>2552</v>
      </c>
      <c r="D243" s="1017" t="s">
        <v>2707</v>
      </c>
      <c r="E243" s="1786" t="str">
        <f t="shared" si="63"/>
        <v>Workers' Compensation Other States</v>
      </c>
      <c r="F243" s="426" t="s">
        <v>2637</v>
      </c>
      <c r="G243" s="361" t="s">
        <v>2660</v>
      </c>
      <c r="H243" s="760" t="s">
        <v>3725</v>
      </c>
      <c r="I243" s="50">
        <v>443315</v>
      </c>
      <c r="J243" s="92">
        <f>J$48</f>
        <v>45474</v>
      </c>
      <c r="K243" s="782">
        <f>K$48</f>
        <v>5885.75</v>
      </c>
      <c r="L243" s="434"/>
      <c r="M243" s="782">
        <f t="shared" si="65"/>
        <v>5885.75</v>
      </c>
      <c r="N243" s="418" t="s">
        <v>56</v>
      </c>
      <c r="O243" s="375">
        <f>O$48</f>
        <v>45839</v>
      </c>
      <c r="P243" s="465" t="s">
        <v>69</v>
      </c>
      <c r="Q243" s="395" t="s">
        <v>70</v>
      </c>
      <c r="R243" s="1967" t="s">
        <v>2682</v>
      </c>
      <c r="S243" s="929" t="s">
        <v>4065</v>
      </c>
      <c r="T243" s="904" t="s">
        <v>4590</v>
      </c>
      <c r="U243" s="929"/>
      <c r="V243" s="929" t="s">
        <v>4409</v>
      </c>
      <c r="W243" s="789">
        <f>W$48</f>
        <v>5885.75</v>
      </c>
      <c r="X243" s="1772">
        <f t="shared" si="56"/>
        <v>0</v>
      </c>
    </row>
    <row r="244" spans="1:27" s="329" customFormat="1" ht="12.75" x14ac:dyDescent="0.2">
      <c r="A244" s="1022">
        <v>1</v>
      </c>
      <c r="B244" s="1017">
        <v>1.8</v>
      </c>
      <c r="C244" s="1017" t="s">
        <v>2552</v>
      </c>
      <c r="D244" s="1017" t="s">
        <v>2707</v>
      </c>
      <c r="E244" s="1786" t="str">
        <f t="shared" si="63"/>
        <v>Workers' Compensation Other States</v>
      </c>
      <c r="F244" s="426" t="s">
        <v>2638</v>
      </c>
      <c r="G244" s="361" t="s">
        <v>2661</v>
      </c>
      <c r="H244" s="760" t="s">
        <v>3726</v>
      </c>
      <c r="I244" s="50">
        <v>443310</v>
      </c>
      <c r="J244" s="92">
        <f>J$49</f>
        <v>45474</v>
      </c>
      <c r="K244" s="782">
        <f>K$49</f>
        <v>1319.15</v>
      </c>
      <c r="L244" s="434"/>
      <c r="M244" s="782">
        <f t="shared" si="65"/>
        <v>1319.15</v>
      </c>
      <c r="N244" s="418" t="s">
        <v>56</v>
      </c>
      <c r="O244" s="375">
        <f>O$49</f>
        <v>45839</v>
      </c>
      <c r="P244" s="465" t="s">
        <v>69</v>
      </c>
      <c r="Q244" s="395" t="s">
        <v>70</v>
      </c>
      <c r="R244" s="1967" t="s">
        <v>2683</v>
      </c>
      <c r="S244" s="929" t="s">
        <v>4065</v>
      </c>
      <c r="T244" s="904" t="s">
        <v>4591</v>
      </c>
      <c r="U244" s="929"/>
      <c r="V244" s="929" t="s">
        <v>4410</v>
      </c>
      <c r="W244" s="789">
        <f>W$49</f>
        <v>1319.15</v>
      </c>
      <c r="X244" s="1772">
        <f t="shared" si="56"/>
        <v>0</v>
      </c>
    </row>
    <row r="245" spans="1:27" s="329" customFormat="1" ht="12.75" x14ac:dyDescent="0.2">
      <c r="A245" s="1022">
        <v>1</v>
      </c>
      <c r="B245" s="1017">
        <v>1.8</v>
      </c>
      <c r="C245" s="1017" t="s">
        <v>2552</v>
      </c>
      <c r="D245" s="1017" t="s">
        <v>2707</v>
      </c>
      <c r="E245" s="1786" t="str">
        <f t="shared" si="63"/>
        <v>Workers' Compensation Other States</v>
      </c>
      <c r="F245" s="426" t="s">
        <v>2639</v>
      </c>
      <c r="G245" s="361" t="s">
        <v>2662</v>
      </c>
      <c r="H245" s="760" t="s">
        <v>3727</v>
      </c>
      <c r="I245" s="50">
        <v>443310</v>
      </c>
      <c r="J245" s="92">
        <f>J$50</f>
        <v>45474</v>
      </c>
      <c r="K245" s="782">
        <f>K$50</f>
        <v>1143.8499999999999</v>
      </c>
      <c r="L245" s="400"/>
      <c r="M245" s="995">
        <f t="shared" si="65"/>
        <v>1143.8499999999999</v>
      </c>
      <c r="N245" s="395" t="s">
        <v>56</v>
      </c>
      <c r="O245" s="375">
        <f>O$50</f>
        <v>45839</v>
      </c>
      <c r="P245" s="465" t="s">
        <v>69</v>
      </c>
      <c r="Q245" s="395" t="s">
        <v>70</v>
      </c>
      <c r="R245" s="1967" t="s">
        <v>2684</v>
      </c>
      <c r="S245" s="929" t="s">
        <v>4065</v>
      </c>
      <c r="T245" s="904" t="s">
        <v>4592</v>
      </c>
      <c r="U245" s="929"/>
      <c r="V245" s="929" t="s">
        <v>4411</v>
      </c>
      <c r="W245" s="789">
        <f>W$50</f>
        <v>1143.8499999999999</v>
      </c>
      <c r="X245" s="1772">
        <f t="shared" si="56"/>
        <v>0</v>
      </c>
    </row>
    <row r="246" spans="1:27" s="329" customFormat="1" ht="12.75" x14ac:dyDescent="0.2">
      <c r="A246" s="1022">
        <v>1</v>
      </c>
      <c r="B246" s="1017">
        <v>1.8</v>
      </c>
      <c r="C246" s="1017" t="s">
        <v>2552</v>
      </c>
      <c r="D246" s="1017" t="s">
        <v>2707</v>
      </c>
      <c r="E246" s="1786" t="str">
        <f t="shared" si="63"/>
        <v>Workers' Compensation Other States</v>
      </c>
      <c r="F246" s="426" t="s">
        <v>2640</v>
      </c>
      <c r="G246" s="361" t="s">
        <v>2663</v>
      </c>
      <c r="H246" s="760" t="s">
        <v>3728</v>
      </c>
      <c r="I246" s="50">
        <v>443310</v>
      </c>
      <c r="J246" s="92">
        <f>J$51</f>
        <v>45474</v>
      </c>
      <c r="K246" s="782">
        <f>K$51</f>
        <v>4339.55</v>
      </c>
      <c r="L246" s="434"/>
      <c r="M246" s="782">
        <f t="shared" si="65"/>
        <v>4339.55</v>
      </c>
      <c r="N246" s="418" t="s">
        <v>56</v>
      </c>
      <c r="O246" s="375">
        <f>O$51</f>
        <v>45839</v>
      </c>
      <c r="P246" s="465" t="s">
        <v>69</v>
      </c>
      <c r="Q246" s="395" t="s">
        <v>70</v>
      </c>
      <c r="R246" s="1967" t="s">
        <v>2685</v>
      </c>
      <c r="S246" s="929" t="s">
        <v>4065</v>
      </c>
      <c r="T246" s="904" t="s">
        <v>4593</v>
      </c>
      <c r="U246" s="929"/>
      <c r="V246" s="929" t="s">
        <v>4412</v>
      </c>
      <c r="W246" s="789">
        <f>W$51</f>
        <v>4339.55</v>
      </c>
      <c r="X246" s="1772">
        <f t="shared" si="56"/>
        <v>0</v>
      </c>
    </row>
    <row r="247" spans="1:27" s="329" customFormat="1" ht="12.75" x14ac:dyDescent="0.2">
      <c r="A247" s="1022">
        <v>1</v>
      </c>
      <c r="B247" s="1017">
        <v>1.8</v>
      </c>
      <c r="C247" s="1017" t="s">
        <v>2552</v>
      </c>
      <c r="D247" s="1017" t="s">
        <v>2707</v>
      </c>
      <c r="E247" s="1786" t="str">
        <f t="shared" si="63"/>
        <v>Workers' Compensation Other States</v>
      </c>
      <c r="F247" s="426" t="s">
        <v>2641</v>
      </c>
      <c r="G247" s="361" t="s">
        <v>2664</v>
      </c>
      <c r="H247" s="760" t="s">
        <v>3729</v>
      </c>
      <c r="I247" s="50">
        <v>443310</v>
      </c>
      <c r="J247" s="92">
        <f>J$46</f>
        <v>45474</v>
      </c>
      <c r="K247" s="782">
        <f>K$46</f>
        <v>3985.9</v>
      </c>
      <c r="L247" s="434"/>
      <c r="M247" s="782">
        <f t="shared" si="65"/>
        <v>3985.9</v>
      </c>
      <c r="N247" s="418" t="s">
        <v>56</v>
      </c>
      <c r="O247" s="375">
        <f>O$46</f>
        <v>45839</v>
      </c>
      <c r="P247" s="465" t="s">
        <v>69</v>
      </c>
      <c r="Q247" s="395" t="s">
        <v>70</v>
      </c>
      <c r="R247" s="1967" t="s">
        <v>2686</v>
      </c>
      <c r="S247" s="929" t="s">
        <v>4065</v>
      </c>
      <c r="T247" s="904" t="s">
        <v>4594</v>
      </c>
      <c r="U247" s="929"/>
      <c r="V247" s="929" t="s">
        <v>4407</v>
      </c>
      <c r="W247" s="789">
        <f>W$46</f>
        <v>3985.9</v>
      </c>
      <c r="X247" s="1772">
        <f t="shared" si="56"/>
        <v>0</v>
      </c>
    </row>
    <row r="248" spans="1:27" s="329" customFormat="1" ht="12.75" x14ac:dyDescent="0.2">
      <c r="A248" s="1022">
        <v>1</v>
      </c>
      <c r="B248" s="1017">
        <v>1.8</v>
      </c>
      <c r="C248" s="1017" t="s">
        <v>2552</v>
      </c>
      <c r="D248" s="1017" t="s">
        <v>2707</v>
      </c>
      <c r="E248" s="1786" t="str">
        <f t="shared" si="63"/>
        <v>Workers' Compensation Other States</v>
      </c>
      <c r="F248" s="426" t="s">
        <v>2642</v>
      </c>
      <c r="G248" s="361" t="s">
        <v>2665</v>
      </c>
      <c r="H248" s="760" t="s">
        <v>3730</v>
      </c>
      <c r="I248" s="50">
        <v>443310</v>
      </c>
      <c r="J248" s="92">
        <f>J$53</f>
        <v>45474</v>
      </c>
      <c r="K248" s="782">
        <f t="shared" ref="K248:K249" si="67">K$53</f>
        <v>1179.8</v>
      </c>
      <c r="L248" s="434"/>
      <c r="M248" s="782">
        <f t="shared" si="65"/>
        <v>1179.8</v>
      </c>
      <c r="N248" s="418" t="s">
        <v>56</v>
      </c>
      <c r="O248" s="375">
        <f>O$53</f>
        <v>45839</v>
      </c>
      <c r="P248" s="465" t="s">
        <v>69</v>
      </c>
      <c r="Q248" s="395" t="s">
        <v>70</v>
      </c>
      <c r="R248" s="1967" t="s">
        <v>2687</v>
      </c>
      <c r="S248" s="929" t="s">
        <v>4065</v>
      </c>
      <c r="T248" s="904" t="s">
        <v>4595</v>
      </c>
      <c r="U248" s="929"/>
      <c r="V248" s="929" t="s">
        <v>4414</v>
      </c>
      <c r="W248" s="789">
        <f t="shared" ref="W248:W249" si="68">W$53</f>
        <v>1179.8</v>
      </c>
      <c r="X248" s="1772">
        <f t="shared" si="56"/>
        <v>0</v>
      </c>
    </row>
    <row r="249" spans="1:27" s="329" customFormat="1" ht="12.75" x14ac:dyDescent="0.2">
      <c r="A249" s="1022">
        <v>1</v>
      </c>
      <c r="B249" s="1017">
        <v>1.8</v>
      </c>
      <c r="C249" s="1017" t="s">
        <v>2552</v>
      </c>
      <c r="D249" s="1017" t="s">
        <v>2707</v>
      </c>
      <c r="E249" s="1786" t="str">
        <f t="shared" si="63"/>
        <v>Workers' Compensation Other States</v>
      </c>
      <c r="F249" s="426" t="s">
        <v>2643</v>
      </c>
      <c r="G249" s="361" t="s">
        <v>2666</v>
      </c>
      <c r="H249" s="760" t="s">
        <v>3731</v>
      </c>
      <c r="I249" s="50">
        <v>443310</v>
      </c>
      <c r="J249" s="92">
        <f>J$53</f>
        <v>45474</v>
      </c>
      <c r="K249" s="782">
        <f t="shared" si="67"/>
        <v>1179.8</v>
      </c>
      <c r="L249" s="434"/>
      <c r="M249" s="782">
        <f t="shared" si="65"/>
        <v>1179.8</v>
      </c>
      <c r="N249" s="418" t="s">
        <v>56</v>
      </c>
      <c r="O249" s="375">
        <f>O$53</f>
        <v>45839</v>
      </c>
      <c r="P249" s="465" t="s">
        <v>69</v>
      </c>
      <c r="Q249" s="395" t="s">
        <v>70</v>
      </c>
      <c r="R249" s="1967" t="s">
        <v>2688</v>
      </c>
      <c r="S249" s="929" t="s">
        <v>4065</v>
      </c>
      <c r="T249" s="904" t="s">
        <v>4596</v>
      </c>
      <c r="U249" s="929"/>
      <c r="V249" s="929" t="s">
        <v>4414</v>
      </c>
      <c r="W249" s="789">
        <f t="shared" si="68"/>
        <v>1179.8</v>
      </c>
      <c r="X249" s="1772">
        <f t="shared" si="56"/>
        <v>0</v>
      </c>
    </row>
    <row r="250" spans="1:27" s="446" customFormat="1" ht="12.75" x14ac:dyDescent="0.2">
      <c r="A250" s="1022">
        <v>1</v>
      </c>
      <c r="B250" s="1017">
        <v>1.8</v>
      </c>
      <c r="C250" s="1017" t="s">
        <v>2552</v>
      </c>
      <c r="D250" s="1017" t="s">
        <v>2707</v>
      </c>
      <c r="E250" s="1786" t="str">
        <f t="shared" si="63"/>
        <v>Workers' Compensation Other States</v>
      </c>
      <c r="F250" s="426" t="s">
        <v>2644</v>
      </c>
      <c r="G250" s="361" t="s">
        <v>2667</v>
      </c>
      <c r="H250" s="760" t="s">
        <v>3732</v>
      </c>
      <c r="I250" s="50">
        <v>443310</v>
      </c>
      <c r="J250" s="92">
        <f>J$55</f>
        <v>45474</v>
      </c>
      <c r="K250" s="782">
        <f>K$55</f>
        <v>2133.75</v>
      </c>
      <c r="L250" s="434"/>
      <c r="M250" s="782">
        <f t="shared" si="65"/>
        <v>2133.75</v>
      </c>
      <c r="N250" s="418" t="s">
        <v>56</v>
      </c>
      <c r="O250" s="375">
        <f>O$55</f>
        <v>45839</v>
      </c>
      <c r="P250" s="465" t="s">
        <v>69</v>
      </c>
      <c r="Q250" s="395" t="s">
        <v>70</v>
      </c>
      <c r="R250" s="1967" t="s">
        <v>2689</v>
      </c>
      <c r="S250" s="929" t="s">
        <v>4065</v>
      </c>
      <c r="T250" s="904" t="s">
        <v>4597</v>
      </c>
      <c r="U250" s="929"/>
      <c r="V250" s="929" t="s">
        <v>4416</v>
      </c>
      <c r="W250" s="789">
        <f>W$55</f>
        <v>2133.75</v>
      </c>
      <c r="X250" s="1772">
        <f t="shared" si="56"/>
        <v>0</v>
      </c>
      <c r="Z250" s="329"/>
      <c r="AA250" s="329"/>
    </row>
    <row r="251" spans="1:27" s="329" customFormat="1" ht="12.75" x14ac:dyDescent="0.2">
      <c r="A251" s="1022">
        <v>1</v>
      </c>
      <c r="B251" s="1017">
        <v>1.8</v>
      </c>
      <c r="C251" s="1017" t="s">
        <v>2552</v>
      </c>
      <c r="D251" s="1017" t="s">
        <v>2707</v>
      </c>
      <c r="E251" s="1786" t="str">
        <f t="shared" si="63"/>
        <v>Workers' Compensation Other States</v>
      </c>
      <c r="F251" s="426" t="s">
        <v>2645</v>
      </c>
      <c r="G251" s="361" t="s">
        <v>2668</v>
      </c>
      <c r="H251" s="760" t="s">
        <v>3733</v>
      </c>
      <c r="I251" s="50">
        <v>443310</v>
      </c>
      <c r="J251" s="92">
        <f>J$55</f>
        <v>45474</v>
      </c>
      <c r="K251" s="782">
        <f>K$55</f>
        <v>2133.75</v>
      </c>
      <c r="L251" s="434"/>
      <c r="M251" s="782">
        <f t="shared" si="65"/>
        <v>2133.75</v>
      </c>
      <c r="N251" s="418" t="s">
        <v>56</v>
      </c>
      <c r="O251" s="375">
        <f>O$55</f>
        <v>45839</v>
      </c>
      <c r="P251" s="465" t="s">
        <v>69</v>
      </c>
      <c r="Q251" s="395" t="s">
        <v>70</v>
      </c>
      <c r="R251" s="1967" t="s">
        <v>2690</v>
      </c>
      <c r="S251" s="929" t="s">
        <v>4065</v>
      </c>
      <c r="T251" s="904" t="s">
        <v>4598</v>
      </c>
      <c r="U251" s="929"/>
      <c r="V251" s="929" t="s">
        <v>4416</v>
      </c>
      <c r="W251" s="789">
        <f>W$55</f>
        <v>2133.75</v>
      </c>
      <c r="X251" s="1772">
        <f t="shared" si="56"/>
        <v>0</v>
      </c>
    </row>
    <row r="252" spans="1:27" s="446" customFormat="1" ht="15.75" x14ac:dyDescent="0.2">
      <c r="A252" s="1022">
        <v>1</v>
      </c>
      <c r="B252" s="1017">
        <v>1.8</v>
      </c>
      <c r="C252" s="1017" t="s">
        <v>2552</v>
      </c>
      <c r="D252" s="1017" t="s">
        <v>2707</v>
      </c>
      <c r="E252" s="372" t="s">
        <v>44</v>
      </c>
      <c r="F252" s="426" t="s">
        <v>2646</v>
      </c>
      <c r="G252" s="361" t="s">
        <v>2669</v>
      </c>
      <c r="H252" s="760" t="s">
        <v>3734</v>
      </c>
      <c r="I252" s="50">
        <v>443310</v>
      </c>
      <c r="J252" s="92">
        <f>J$61</f>
        <v>45474</v>
      </c>
      <c r="K252" s="782">
        <f>K$61</f>
        <v>4066.55</v>
      </c>
      <c r="L252" s="434"/>
      <c r="M252" s="782">
        <f t="shared" ref="M252:M259" si="69">K252</f>
        <v>4066.55</v>
      </c>
      <c r="N252" s="418" t="s">
        <v>56</v>
      </c>
      <c r="O252" s="375">
        <f>O$61</f>
        <v>45839</v>
      </c>
      <c r="P252" s="465" t="s">
        <v>69</v>
      </c>
      <c r="Q252" s="395" t="s">
        <v>70</v>
      </c>
      <c r="R252" s="1967" t="s">
        <v>2691</v>
      </c>
      <c r="S252" s="929" t="s">
        <v>4065</v>
      </c>
      <c r="T252" s="904" t="s">
        <v>4599</v>
      </c>
      <c r="U252" s="929"/>
      <c r="V252" s="929" t="s">
        <v>4422</v>
      </c>
      <c r="W252" s="789">
        <f>W$61</f>
        <v>4066.55</v>
      </c>
      <c r="X252" s="1772">
        <f t="shared" si="56"/>
        <v>0</v>
      </c>
      <c r="Z252" s="329"/>
      <c r="AA252" s="329"/>
    </row>
    <row r="253" spans="1:27" s="446" customFormat="1" ht="12.75" x14ac:dyDescent="0.2">
      <c r="A253" s="1022">
        <v>1</v>
      </c>
      <c r="B253" s="1017">
        <v>1.8</v>
      </c>
      <c r="C253" s="1017" t="s">
        <v>2552</v>
      </c>
      <c r="D253" s="1017" t="s">
        <v>2707</v>
      </c>
      <c r="E253" s="1786" t="str">
        <f t="shared" ref="E253:E255" si="70">E252</f>
        <v>Newborns</v>
      </c>
      <c r="F253" s="426" t="s">
        <v>2647</v>
      </c>
      <c r="G253" s="361" t="s">
        <v>2670</v>
      </c>
      <c r="H253" s="760" t="s">
        <v>3735</v>
      </c>
      <c r="I253" s="50">
        <v>443310</v>
      </c>
      <c r="J253" s="92">
        <f>J$62</f>
        <v>45474</v>
      </c>
      <c r="K253" s="782">
        <f>K$62</f>
        <v>3879.1</v>
      </c>
      <c r="L253" s="434"/>
      <c r="M253" s="782">
        <f t="shared" si="69"/>
        <v>3879.1</v>
      </c>
      <c r="N253" s="418" t="s">
        <v>56</v>
      </c>
      <c r="O253" s="375">
        <f>O$62</f>
        <v>45839</v>
      </c>
      <c r="P253" s="465" t="s">
        <v>69</v>
      </c>
      <c r="Q253" s="395" t="s">
        <v>70</v>
      </c>
      <c r="R253" s="1967" t="s">
        <v>2692</v>
      </c>
      <c r="S253" s="929" t="s">
        <v>4065</v>
      </c>
      <c r="T253" s="904" t="s">
        <v>4600</v>
      </c>
      <c r="U253" s="929"/>
      <c r="V253" s="929" t="s">
        <v>4423</v>
      </c>
      <c r="W253" s="789">
        <f>W$62</f>
        <v>3879.1</v>
      </c>
      <c r="X253" s="1772">
        <f t="shared" si="56"/>
        <v>0</v>
      </c>
      <c r="Z253" s="329"/>
      <c r="AA253" s="329"/>
    </row>
    <row r="254" spans="1:27" s="446" customFormat="1" ht="12.75" x14ac:dyDescent="0.2">
      <c r="A254" s="1022">
        <v>1</v>
      </c>
      <c r="B254" s="1017">
        <v>1.8</v>
      </c>
      <c r="C254" s="1017" t="s">
        <v>2552</v>
      </c>
      <c r="D254" s="1017" t="s">
        <v>2707</v>
      </c>
      <c r="E254" s="1786" t="str">
        <f t="shared" si="70"/>
        <v>Newborns</v>
      </c>
      <c r="F254" s="426" t="s">
        <v>2648</v>
      </c>
      <c r="G254" s="361" t="s">
        <v>2671</v>
      </c>
      <c r="H254" s="760" t="s">
        <v>3736</v>
      </c>
      <c r="I254" s="50">
        <v>443310</v>
      </c>
      <c r="J254" s="92">
        <f>J$61</f>
        <v>45474</v>
      </c>
      <c r="K254" s="782">
        <f>K$61</f>
        <v>4066.55</v>
      </c>
      <c r="L254" s="434"/>
      <c r="M254" s="782">
        <f t="shared" si="69"/>
        <v>4066.55</v>
      </c>
      <c r="N254" s="418" t="s">
        <v>56</v>
      </c>
      <c r="O254" s="375">
        <f>O$61</f>
        <v>45839</v>
      </c>
      <c r="P254" s="465" t="s">
        <v>69</v>
      </c>
      <c r="Q254" s="395" t="s">
        <v>70</v>
      </c>
      <c r="R254" s="1967" t="s">
        <v>2693</v>
      </c>
      <c r="S254" s="929" t="s">
        <v>4065</v>
      </c>
      <c r="T254" s="904" t="s">
        <v>4601</v>
      </c>
      <c r="U254" s="929"/>
      <c r="V254" s="929" t="s">
        <v>4422</v>
      </c>
      <c r="W254" s="789">
        <f>W$61</f>
        <v>4066.55</v>
      </c>
      <c r="X254" s="1772">
        <f t="shared" si="56"/>
        <v>0</v>
      </c>
      <c r="Z254" s="329"/>
      <c r="AA254" s="329"/>
    </row>
    <row r="255" spans="1:27" s="446" customFormat="1" ht="12.75" x14ac:dyDescent="0.2">
      <c r="A255" s="1022">
        <v>1</v>
      </c>
      <c r="B255" s="1017">
        <v>1.8</v>
      </c>
      <c r="C255" s="1017" t="s">
        <v>2552</v>
      </c>
      <c r="D255" s="1017" t="s">
        <v>2707</v>
      </c>
      <c r="E255" s="1786" t="str">
        <f t="shared" si="70"/>
        <v>Newborns</v>
      </c>
      <c r="F255" s="426" t="s">
        <v>2649</v>
      </c>
      <c r="G255" s="361" t="s">
        <v>2672</v>
      </c>
      <c r="H255" s="760" t="s">
        <v>3902</v>
      </c>
      <c r="I255" s="50">
        <v>443310</v>
      </c>
      <c r="J255" s="92">
        <f>J$62</f>
        <v>45474</v>
      </c>
      <c r="K255" s="782">
        <f>K$62</f>
        <v>3879.1</v>
      </c>
      <c r="L255" s="434"/>
      <c r="M255" s="782">
        <f t="shared" si="69"/>
        <v>3879.1</v>
      </c>
      <c r="N255" s="418" t="s">
        <v>56</v>
      </c>
      <c r="O255" s="375">
        <f>O$62</f>
        <v>45839</v>
      </c>
      <c r="P255" s="465" t="s">
        <v>69</v>
      </c>
      <c r="Q255" s="395" t="s">
        <v>70</v>
      </c>
      <c r="R255" s="1967" t="s">
        <v>2694</v>
      </c>
      <c r="S255" s="929" t="s">
        <v>4065</v>
      </c>
      <c r="T255" s="904" t="s">
        <v>4602</v>
      </c>
      <c r="U255" s="929"/>
      <c r="V255" s="929" t="s">
        <v>4423</v>
      </c>
      <c r="W255" s="789">
        <f>W$62</f>
        <v>3879.1</v>
      </c>
      <c r="X255" s="1772">
        <f t="shared" si="56"/>
        <v>0</v>
      </c>
      <c r="Z255" s="329"/>
      <c r="AA255" s="329"/>
    </row>
    <row r="256" spans="1:27" s="446" customFormat="1" ht="15.75" x14ac:dyDescent="0.2">
      <c r="A256" s="1022">
        <v>1</v>
      </c>
      <c r="B256" s="1017">
        <v>1.8</v>
      </c>
      <c r="C256" s="1017" t="s">
        <v>2552</v>
      </c>
      <c r="D256" s="1017" t="s">
        <v>2707</v>
      </c>
      <c r="E256" s="372" t="s">
        <v>53</v>
      </c>
      <c r="F256" s="426" t="s">
        <v>2650</v>
      </c>
      <c r="G256" s="361" t="s">
        <v>2673</v>
      </c>
      <c r="H256" s="760" t="s">
        <v>3737</v>
      </c>
      <c r="I256" s="50">
        <v>443310</v>
      </c>
      <c r="J256" s="92">
        <f>J$70</f>
        <v>45474</v>
      </c>
      <c r="K256" s="782">
        <f>K$70</f>
        <v>1247.0999999999999</v>
      </c>
      <c r="L256" s="434"/>
      <c r="M256" s="782">
        <f t="shared" si="69"/>
        <v>1247.0999999999999</v>
      </c>
      <c r="N256" s="418" t="s">
        <v>56</v>
      </c>
      <c r="O256" s="375">
        <f>O$70</f>
        <v>45839</v>
      </c>
      <c r="P256" s="465" t="s">
        <v>69</v>
      </c>
      <c r="Q256" s="395" t="s">
        <v>70</v>
      </c>
      <c r="R256" s="1967" t="s">
        <v>2695</v>
      </c>
      <c r="S256" s="929" t="s">
        <v>4065</v>
      </c>
      <c r="T256" s="904" t="s">
        <v>4603</v>
      </c>
      <c r="U256" s="929"/>
      <c r="V256" s="929" t="s">
        <v>4430</v>
      </c>
      <c r="W256" s="789">
        <f>W$70</f>
        <v>1247.0999999999999</v>
      </c>
      <c r="X256" s="1772">
        <f t="shared" si="56"/>
        <v>0</v>
      </c>
      <c r="Z256" s="329"/>
      <c r="AA256" s="329"/>
    </row>
    <row r="257" spans="1:132" s="446" customFormat="1" ht="12.75" x14ac:dyDescent="0.2">
      <c r="A257" s="1022">
        <v>1</v>
      </c>
      <c r="B257" s="1017">
        <v>1.8</v>
      </c>
      <c r="C257" s="1017" t="s">
        <v>2552</v>
      </c>
      <c r="D257" s="1017" t="s">
        <v>2707</v>
      </c>
      <c r="E257" s="1786" t="str">
        <f>E256</f>
        <v>Public Long Stay  Nursing Home Type Patients</v>
      </c>
      <c r="F257" s="426" t="s">
        <v>2651</v>
      </c>
      <c r="G257" s="361" t="s">
        <v>2674</v>
      </c>
      <c r="H257" s="760" t="s">
        <v>3738</v>
      </c>
      <c r="I257" s="50">
        <v>443310</v>
      </c>
      <c r="J257" s="92">
        <f>J$71</f>
        <v>45474</v>
      </c>
      <c r="K257" s="995">
        <f>K$71</f>
        <v>1069.5</v>
      </c>
      <c r="L257" s="434"/>
      <c r="M257" s="782">
        <f t="shared" si="69"/>
        <v>1069.5</v>
      </c>
      <c r="N257" s="418" t="s">
        <v>56</v>
      </c>
      <c r="O257" s="375">
        <f>O$71</f>
        <v>45839</v>
      </c>
      <c r="P257" s="465" t="s">
        <v>69</v>
      </c>
      <c r="Q257" s="395" t="s">
        <v>70</v>
      </c>
      <c r="R257" s="1967" t="s">
        <v>2696</v>
      </c>
      <c r="S257" s="929" t="s">
        <v>4065</v>
      </c>
      <c r="T257" s="904" t="s">
        <v>4604</v>
      </c>
      <c r="U257" s="929"/>
      <c r="V257" s="929" t="s">
        <v>4431</v>
      </c>
      <c r="W257" s="997">
        <f>W$71</f>
        <v>1069.5</v>
      </c>
      <c r="X257" s="1772">
        <f t="shared" si="56"/>
        <v>0</v>
      </c>
      <c r="Z257" s="329"/>
      <c r="AA257" s="329"/>
    </row>
    <row r="258" spans="1:132" s="446" customFormat="1" ht="25.5" x14ac:dyDescent="0.2">
      <c r="A258" s="1022">
        <v>1</v>
      </c>
      <c r="B258" s="1017">
        <v>1.8</v>
      </c>
      <c r="C258" s="1017" t="s">
        <v>2552</v>
      </c>
      <c r="D258" s="1017" t="s">
        <v>2707</v>
      </c>
      <c r="E258" s="372" t="s">
        <v>419</v>
      </c>
      <c r="F258" s="361"/>
      <c r="G258" s="43" t="s">
        <v>6453</v>
      </c>
      <c r="H258" s="760" t="s">
        <v>3739</v>
      </c>
      <c r="I258" s="50" t="s">
        <v>421</v>
      </c>
      <c r="J258" s="92">
        <f>J$72</f>
        <v>45474</v>
      </c>
      <c r="K258" s="782">
        <f>K$72</f>
        <v>1147.9000000000001</v>
      </c>
      <c r="L258" s="400"/>
      <c r="M258" s="782">
        <f t="shared" si="69"/>
        <v>1147.9000000000001</v>
      </c>
      <c r="N258" s="395" t="s">
        <v>56</v>
      </c>
      <c r="O258" s="375">
        <f>O$72</f>
        <v>45839</v>
      </c>
      <c r="P258" s="465" t="s">
        <v>69</v>
      </c>
      <c r="Q258" s="395" t="s">
        <v>70</v>
      </c>
      <c r="R258" s="1967" t="s">
        <v>3522</v>
      </c>
      <c r="S258" s="929" t="s">
        <v>4065</v>
      </c>
      <c r="T258" s="904" t="s">
        <v>4605</v>
      </c>
      <c r="U258" s="929"/>
      <c r="V258" s="929" t="s">
        <v>4432</v>
      </c>
      <c r="W258" s="789">
        <f>W$72</f>
        <v>1147.9000000000001</v>
      </c>
      <c r="X258" s="1772">
        <f t="shared" si="56"/>
        <v>0</v>
      </c>
      <c r="Z258" s="329"/>
      <c r="AA258" s="329"/>
    </row>
    <row r="259" spans="1:132" s="446" customFormat="1" ht="25.5" x14ac:dyDescent="0.2">
      <c r="A259" s="1022">
        <v>1</v>
      </c>
      <c r="B259" s="1017">
        <v>1.8</v>
      </c>
      <c r="C259" s="1017" t="s">
        <v>2552</v>
      </c>
      <c r="D259" s="1017" t="s">
        <v>2707</v>
      </c>
      <c r="E259" s="1065" t="str">
        <f>E258</f>
        <v xml:space="preserve">Theatre Fees </v>
      </c>
      <c r="F259" s="361"/>
      <c r="G259" s="361" t="s">
        <v>422</v>
      </c>
      <c r="H259" s="760" t="s">
        <v>3740</v>
      </c>
      <c r="I259" s="50" t="s">
        <v>421</v>
      </c>
      <c r="J259" s="92">
        <f>J$73</f>
        <v>45474</v>
      </c>
      <c r="K259" s="782">
        <f>K$73</f>
        <v>2886.8</v>
      </c>
      <c r="L259" s="400"/>
      <c r="M259" s="365">
        <f t="shared" si="69"/>
        <v>2886.8</v>
      </c>
      <c r="N259" s="395" t="s">
        <v>56</v>
      </c>
      <c r="O259" s="375">
        <f>O$73</f>
        <v>45839</v>
      </c>
      <c r="P259" s="465" t="s">
        <v>69</v>
      </c>
      <c r="Q259" s="395" t="s">
        <v>70</v>
      </c>
      <c r="R259" s="1967" t="s">
        <v>3523</v>
      </c>
      <c r="S259" s="901" t="s">
        <v>4065</v>
      </c>
      <c r="T259" s="904" t="s">
        <v>4606</v>
      </c>
      <c r="U259" s="903"/>
      <c r="V259" s="901" t="s">
        <v>4433</v>
      </c>
      <c r="W259" s="789">
        <f>W$73</f>
        <v>2886.8</v>
      </c>
      <c r="X259" s="989">
        <f t="shared" si="56"/>
        <v>0</v>
      </c>
      <c r="Y259" s="388"/>
      <c r="Z259" s="328"/>
      <c r="AA259" s="328"/>
      <c r="AB259" s="388"/>
      <c r="AC259" s="388"/>
      <c r="AD259" s="388"/>
      <c r="AE259" s="388"/>
      <c r="AF259" s="388"/>
      <c r="AG259" s="388"/>
      <c r="AH259" s="388"/>
      <c r="AI259" s="388"/>
      <c r="AJ259" s="388"/>
      <c r="AK259" s="388"/>
      <c r="AL259" s="388"/>
      <c r="AM259" s="388"/>
      <c r="AN259" s="388"/>
      <c r="AO259" s="388"/>
      <c r="AP259" s="388"/>
      <c r="AQ259" s="388"/>
      <c r="AR259" s="388"/>
      <c r="AS259" s="388"/>
      <c r="AT259" s="388"/>
      <c r="AU259" s="388"/>
      <c r="AV259" s="388"/>
      <c r="AW259" s="388"/>
      <c r="AX259" s="388"/>
      <c r="AY259" s="388"/>
      <c r="AZ259" s="388"/>
      <c r="BA259" s="388"/>
      <c r="BB259" s="388"/>
      <c r="BC259" s="388"/>
      <c r="BD259" s="388"/>
      <c r="BE259" s="388"/>
      <c r="BF259" s="388"/>
      <c r="BG259" s="388"/>
      <c r="BH259" s="388"/>
      <c r="BI259" s="388"/>
      <c r="BJ259" s="388"/>
      <c r="BK259" s="388"/>
      <c r="BL259" s="388"/>
      <c r="BM259" s="388"/>
      <c r="BN259" s="388"/>
      <c r="BO259" s="388"/>
      <c r="BP259" s="388"/>
      <c r="BQ259" s="388"/>
      <c r="BR259" s="388"/>
      <c r="BS259" s="388"/>
      <c r="BT259" s="388"/>
      <c r="BU259" s="388"/>
      <c r="BV259" s="388"/>
      <c r="BW259" s="388"/>
      <c r="BX259" s="388"/>
      <c r="BY259" s="388"/>
      <c r="BZ259" s="388"/>
      <c r="CA259" s="388"/>
      <c r="CB259" s="388"/>
      <c r="CC259" s="388"/>
      <c r="CD259" s="388"/>
      <c r="CE259" s="388"/>
      <c r="CF259" s="388"/>
      <c r="CG259" s="388"/>
      <c r="CH259" s="388"/>
      <c r="CI259" s="388"/>
      <c r="CJ259" s="388"/>
      <c r="CK259" s="388"/>
      <c r="CL259" s="388"/>
      <c r="CM259" s="388"/>
      <c r="CN259" s="388"/>
      <c r="CO259" s="388"/>
      <c r="CP259" s="388"/>
      <c r="CQ259" s="388"/>
      <c r="CR259" s="388"/>
      <c r="CS259" s="388"/>
      <c r="CT259" s="388"/>
      <c r="CU259" s="388"/>
      <c r="CV259" s="388"/>
      <c r="CW259" s="388"/>
      <c r="CX259" s="388"/>
      <c r="CY259" s="388"/>
      <c r="CZ259" s="388"/>
      <c r="DA259" s="388"/>
      <c r="DB259" s="388"/>
      <c r="DC259" s="388"/>
      <c r="DD259" s="388"/>
      <c r="DE259" s="388"/>
      <c r="DF259" s="388"/>
      <c r="DG259" s="388"/>
      <c r="DH259" s="388"/>
      <c r="DI259" s="388"/>
      <c r="DJ259" s="388"/>
      <c r="DK259" s="388"/>
      <c r="DL259" s="388"/>
      <c r="DM259" s="388"/>
      <c r="DN259" s="388"/>
      <c r="DO259" s="388"/>
      <c r="DP259" s="388"/>
      <c r="DQ259" s="388"/>
      <c r="DR259" s="388"/>
      <c r="DS259" s="388"/>
      <c r="DT259" s="388"/>
      <c r="DU259" s="388"/>
      <c r="DV259" s="388"/>
      <c r="DW259" s="388"/>
      <c r="DX259" s="388"/>
      <c r="DY259" s="388"/>
      <c r="DZ259" s="388"/>
      <c r="EA259" s="388"/>
      <c r="EB259" s="388"/>
    </row>
    <row r="260" spans="1:132" s="446" customFormat="1" ht="31.5" x14ac:dyDescent="0.2">
      <c r="A260" s="337">
        <v>2</v>
      </c>
      <c r="B260" s="842">
        <v>1.8</v>
      </c>
      <c r="C260" s="338"/>
      <c r="D260" s="339"/>
      <c r="E260" s="437" t="s">
        <v>780</v>
      </c>
      <c r="F260" s="341"/>
      <c r="G260" s="342"/>
      <c r="H260" s="1855"/>
      <c r="I260" s="2124"/>
      <c r="J260" s="744"/>
      <c r="K260" s="848"/>
      <c r="L260" s="344"/>
      <c r="M260" s="779"/>
      <c r="N260" s="345"/>
      <c r="O260" s="375"/>
      <c r="P260" s="1956"/>
      <c r="Q260" s="1819"/>
      <c r="R260" s="1957"/>
      <c r="S260" s="901" t="s">
        <v>4068</v>
      </c>
      <c r="T260" s="902"/>
      <c r="U260" s="903"/>
      <c r="V260" s="901"/>
      <c r="W260" s="2214"/>
      <c r="X260" s="989" t="str">
        <f t="shared" si="56"/>
        <v>Blank</v>
      </c>
      <c r="Y260" s="388"/>
      <c r="Z260" s="328"/>
      <c r="AA260" s="328"/>
      <c r="AB260" s="388"/>
      <c r="AC260" s="388"/>
      <c r="AD260" s="388"/>
      <c r="AE260" s="388"/>
      <c r="AF260" s="388"/>
      <c r="AG260" s="388"/>
      <c r="AH260" s="388"/>
      <c r="AI260" s="388"/>
      <c r="AJ260" s="388"/>
      <c r="AK260" s="388"/>
      <c r="AL260" s="388"/>
      <c r="AM260" s="388"/>
      <c r="AN260" s="388"/>
      <c r="AO260" s="388"/>
      <c r="AP260" s="388"/>
      <c r="AQ260" s="388"/>
      <c r="AR260" s="388"/>
      <c r="AS260" s="388"/>
      <c r="AT260" s="388"/>
      <c r="AU260" s="388"/>
      <c r="AV260" s="388"/>
      <c r="AW260" s="388"/>
      <c r="AX260" s="388"/>
      <c r="AY260" s="388"/>
      <c r="AZ260" s="388"/>
      <c r="BA260" s="388"/>
      <c r="BB260" s="388"/>
      <c r="BC260" s="388"/>
      <c r="BD260" s="388"/>
      <c r="BE260" s="388"/>
      <c r="BF260" s="388"/>
      <c r="BG260" s="388"/>
      <c r="BH260" s="388"/>
      <c r="BI260" s="388"/>
      <c r="BJ260" s="388"/>
      <c r="BK260" s="388"/>
      <c r="BL260" s="388"/>
      <c r="BM260" s="388"/>
      <c r="BN260" s="388"/>
      <c r="BO260" s="388"/>
      <c r="BP260" s="388"/>
      <c r="BQ260" s="388"/>
      <c r="BR260" s="388"/>
      <c r="BS260" s="388"/>
      <c r="BT260" s="388"/>
      <c r="BU260" s="388"/>
      <c r="BV260" s="388"/>
      <c r="BW260" s="388"/>
      <c r="BX260" s="388"/>
      <c r="BY260" s="388"/>
      <c r="BZ260" s="388"/>
      <c r="CA260" s="388"/>
      <c r="CB260" s="388"/>
      <c r="CC260" s="388"/>
      <c r="CD260" s="388"/>
      <c r="CE260" s="388"/>
      <c r="CF260" s="388"/>
      <c r="CG260" s="388"/>
      <c r="CH260" s="388"/>
      <c r="CI260" s="388"/>
      <c r="CJ260" s="388"/>
      <c r="CK260" s="388"/>
      <c r="CL260" s="388"/>
      <c r="CM260" s="388"/>
      <c r="CN260" s="388"/>
      <c r="CO260" s="388"/>
      <c r="CP260" s="388"/>
      <c r="CQ260" s="388"/>
      <c r="CR260" s="388"/>
      <c r="CS260" s="388"/>
      <c r="CT260" s="388"/>
      <c r="CU260" s="388"/>
      <c r="CV260" s="388"/>
      <c r="CW260" s="388"/>
      <c r="CX260" s="388"/>
      <c r="CY260" s="388"/>
      <c r="CZ260" s="388"/>
      <c r="DA260" s="388"/>
      <c r="DB260" s="388"/>
      <c r="DC260" s="388"/>
      <c r="DD260" s="388"/>
      <c r="DE260" s="388"/>
      <c r="DF260" s="388"/>
      <c r="DG260" s="388"/>
      <c r="DH260" s="388"/>
      <c r="DI260" s="388"/>
      <c r="DJ260" s="388"/>
      <c r="DK260" s="388"/>
      <c r="DL260" s="388"/>
      <c r="DM260" s="388"/>
      <c r="DN260" s="388"/>
      <c r="DO260" s="388"/>
      <c r="DP260" s="388"/>
      <c r="DQ260" s="388"/>
      <c r="DR260" s="388"/>
      <c r="DS260" s="388"/>
      <c r="DT260" s="388"/>
      <c r="DU260" s="388"/>
      <c r="DV260" s="388"/>
      <c r="DW260" s="388"/>
      <c r="DX260" s="388"/>
      <c r="DY260" s="388"/>
      <c r="DZ260" s="388"/>
      <c r="EA260" s="388"/>
      <c r="EB260" s="388"/>
    </row>
    <row r="261" spans="1:132" s="446" customFormat="1" ht="56.25" x14ac:dyDescent="0.3">
      <c r="A261" s="1024">
        <v>2</v>
      </c>
      <c r="B261" s="438">
        <v>2.1</v>
      </c>
      <c r="C261" s="346"/>
      <c r="D261" s="347"/>
      <c r="E261" s="439" t="s">
        <v>1944</v>
      </c>
      <c r="F261" s="440"/>
      <c r="G261" s="391"/>
      <c r="H261" s="1856"/>
      <c r="I261" s="2125"/>
      <c r="J261" s="357"/>
      <c r="K261" s="849"/>
      <c r="L261" s="358"/>
      <c r="M261" s="780"/>
      <c r="N261" s="359"/>
      <c r="O261" s="375"/>
      <c r="P261" s="1963"/>
      <c r="Q261" s="1964"/>
      <c r="R261" s="1970"/>
      <c r="S261" s="901" t="s">
        <v>4068</v>
      </c>
      <c r="T261" s="902"/>
      <c r="U261" s="903"/>
      <c r="V261" s="901"/>
      <c r="W261" s="2215"/>
      <c r="X261" s="989" t="str">
        <f t="shared" si="56"/>
        <v>Blank</v>
      </c>
      <c r="Y261" s="388"/>
      <c r="Z261" s="328"/>
      <c r="AA261" s="328"/>
      <c r="AB261" s="388"/>
      <c r="AC261" s="388"/>
      <c r="AD261" s="388"/>
      <c r="AE261" s="388"/>
      <c r="AF261" s="388"/>
      <c r="AG261" s="388"/>
      <c r="AH261" s="388"/>
      <c r="AI261" s="388"/>
      <c r="AJ261" s="388"/>
      <c r="AK261" s="388"/>
      <c r="AL261" s="388"/>
      <c r="AM261" s="388"/>
      <c r="AN261" s="388"/>
      <c r="AO261" s="388"/>
      <c r="AP261" s="388"/>
      <c r="AQ261" s="388"/>
      <c r="AR261" s="388"/>
      <c r="AS261" s="388"/>
      <c r="AT261" s="388"/>
      <c r="AU261" s="388"/>
      <c r="AV261" s="388"/>
      <c r="AW261" s="388"/>
      <c r="AX261" s="388"/>
      <c r="AY261" s="388"/>
      <c r="AZ261" s="388"/>
      <c r="BA261" s="388"/>
      <c r="BB261" s="388"/>
      <c r="BC261" s="388"/>
      <c r="BD261" s="388"/>
      <c r="BE261" s="388"/>
      <c r="BF261" s="388"/>
      <c r="BG261" s="388"/>
      <c r="BH261" s="388"/>
      <c r="BI261" s="388"/>
      <c r="BJ261" s="388"/>
      <c r="BK261" s="388"/>
      <c r="BL261" s="388"/>
      <c r="BM261" s="388"/>
      <c r="BN261" s="388"/>
      <c r="BO261" s="388"/>
      <c r="BP261" s="388"/>
      <c r="BQ261" s="388"/>
      <c r="BR261" s="388"/>
      <c r="BS261" s="388"/>
      <c r="BT261" s="388"/>
      <c r="BU261" s="388"/>
      <c r="BV261" s="388"/>
      <c r="BW261" s="388"/>
      <c r="BX261" s="388"/>
      <c r="BY261" s="388"/>
      <c r="BZ261" s="388"/>
      <c r="CA261" s="388"/>
      <c r="CB261" s="388"/>
      <c r="CC261" s="388"/>
      <c r="CD261" s="388"/>
      <c r="CE261" s="388"/>
      <c r="CF261" s="388"/>
      <c r="CG261" s="388"/>
      <c r="CH261" s="388"/>
      <c r="CI261" s="388"/>
      <c r="CJ261" s="388"/>
      <c r="CK261" s="388"/>
      <c r="CL261" s="388"/>
      <c r="CM261" s="388"/>
      <c r="CN261" s="388"/>
      <c r="CO261" s="388"/>
      <c r="CP261" s="388"/>
      <c r="CQ261" s="388"/>
      <c r="CR261" s="388"/>
      <c r="CS261" s="388"/>
      <c r="CT261" s="388"/>
      <c r="CU261" s="388"/>
      <c r="CV261" s="388"/>
      <c r="CW261" s="388"/>
      <c r="CX261" s="388"/>
      <c r="CY261" s="388"/>
      <c r="CZ261" s="388"/>
      <c r="DA261" s="388"/>
      <c r="DB261" s="388"/>
      <c r="DC261" s="388"/>
      <c r="DD261" s="388"/>
      <c r="DE261" s="388"/>
      <c r="DF261" s="388"/>
      <c r="DG261" s="388"/>
      <c r="DH261" s="388"/>
      <c r="DI261" s="388"/>
      <c r="DJ261" s="388"/>
      <c r="DK261" s="388"/>
      <c r="DL261" s="388"/>
      <c r="DM261" s="388"/>
      <c r="DN261" s="388"/>
      <c r="DO261" s="388"/>
      <c r="DP261" s="388"/>
      <c r="DQ261" s="388"/>
      <c r="DR261" s="388"/>
      <c r="DS261" s="388"/>
      <c r="DT261" s="388"/>
      <c r="DU261" s="388"/>
      <c r="DV261" s="388"/>
      <c r="DW261" s="388"/>
      <c r="DX261" s="388"/>
      <c r="DY261" s="388"/>
      <c r="DZ261" s="388"/>
      <c r="EA261" s="388"/>
      <c r="EB261" s="388"/>
    </row>
    <row r="262" spans="1:132" s="446" customFormat="1" ht="18.75" x14ac:dyDescent="0.3">
      <c r="A262" s="1024">
        <v>2</v>
      </c>
      <c r="B262" s="1017">
        <v>2.1</v>
      </c>
      <c r="C262" s="1926" t="s">
        <v>1710</v>
      </c>
      <c r="D262" s="1927"/>
      <c r="E262" s="1929" t="s">
        <v>1823</v>
      </c>
      <c r="F262" s="422"/>
      <c r="G262" s="422"/>
      <c r="H262" s="770"/>
      <c r="I262" s="181"/>
      <c r="J262" s="423"/>
      <c r="K262" s="476"/>
      <c r="L262" s="422"/>
      <c r="M262" s="476"/>
      <c r="N262" s="422"/>
      <c r="O262" s="375"/>
      <c r="P262" s="1805"/>
      <c r="Q262" s="395"/>
      <c r="R262" s="1789"/>
      <c r="S262" s="901" t="s">
        <v>4068</v>
      </c>
      <c r="T262" s="902"/>
      <c r="U262" s="903"/>
      <c r="V262" s="901"/>
      <c r="W262" s="2212"/>
      <c r="X262" s="989" t="str">
        <f t="shared" si="56"/>
        <v>Blank</v>
      </c>
      <c r="Y262" s="388"/>
      <c r="Z262" s="328"/>
      <c r="AA262" s="328"/>
      <c r="AB262" s="388"/>
      <c r="AC262" s="388"/>
      <c r="AD262" s="388"/>
      <c r="AE262" s="388"/>
      <c r="AF262" s="388"/>
      <c r="AG262" s="388"/>
      <c r="AH262" s="388"/>
      <c r="AI262" s="388"/>
      <c r="AJ262" s="388"/>
      <c r="AK262" s="388"/>
      <c r="AL262" s="388"/>
      <c r="AM262" s="388"/>
      <c r="AN262" s="388"/>
      <c r="AO262" s="388"/>
      <c r="AP262" s="388"/>
      <c r="AQ262" s="388"/>
      <c r="AR262" s="388"/>
      <c r="AS262" s="388"/>
      <c r="AT262" s="388"/>
      <c r="AU262" s="388"/>
      <c r="AV262" s="388"/>
      <c r="AW262" s="388"/>
      <c r="AX262" s="388"/>
      <c r="AY262" s="388"/>
      <c r="AZ262" s="388"/>
      <c r="BA262" s="388"/>
      <c r="BB262" s="388"/>
      <c r="BC262" s="388"/>
      <c r="BD262" s="388"/>
      <c r="BE262" s="388"/>
      <c r="BF262" s="388"/>
      <c r="BG262" s="388"/>
      <c r="BH262" s="388"/>
      <c r="BI262" s="388"/>
      <c r="BJ262" s="388"/>
      <c r="BK262" s="388"/>
      <c r="BL262" s="388"/>
      <c r="BM262" s="388"/>
      <c r="BN262" s="388"/>
      <c r="BO262" s="388"/>
      <c r="BP262" s="388"/>
      <c r="BQ262" s="388"/>
      <c r="BR262" s="388"/>
      <c r="BS262" s="388"/>
      <c r="BT262" s="388"/>
      <c r="BU262" s="388"/>
      <c r="BV262" s="388"/>
      <c r="BW262" s="388"/>
      <c r="BX262" s="388"/>
      <c r="BY262" s="388"/>
      <c r="BZ262" s="388"/>
      <c r="CA262" s="388"/>
      <c r="CB262" s="388"/>
      <c r="CC262" s="388"/>
      <c r="CD262" s="388"/>
      <c r="CE262" s="388"/>
      <c r="CF262" s="388"/>
      <c r="CG262" s="388"/>
      <c r="CH262" s="388"/>
      <c r="CI262" s="388"/>
      <c r="CJ262" s="388"/>
      <c r="CK262" s="388"/>
      <c r="CL262" s="388"/>
      <c r="CM262" s="388"/>
      <c r="CN262" s="388"/>
      <c r="CO262" s="388"/>
      <c r="CP262" s="388"/>
      <c r="CQ262" s="388"/>
      <c r="CR262" s="388"/>
      <c r="CS262" s="388"/>
      <c r="CT262" s="388"/>
      <c r="CU262" s="388"/>
      <c r="CV262" s="388"/>
      <c r="CW262" s="388"/>
      <c r="CX262" s="388"/>
      <c r="CY262" s="388"/>
      <c r="CZ262" s="388"/>
      <c r="DA262" s="388"/>
      <c r="DB262" s="388"/>
      <c r="DC262" s="388"/>
      <c r="DD262" s="388"/>
      <c r="DE262" s="388"/>
      <c r="DF262" s="388"/>
      <c r="DG262" s="388"/>
      <c r="DH262" s="388"/>
      <c r="DI262" s="388"/>
      <c r="DJ262" s="388"/>
      <c r="DK262" s="388"/>
      <c r="DL262" s="388"/>
      <c r="DM262" s="388"/>
      <c r="DN262" s="388"/>
      <c r="DO262" s="388"/>
      <c r="DP262" s="388"/>
      <c r="DQ262" s="388"/>
      <c r="DR262" s="388"/>
      <c r="DS262" s="388"/>
      <c r="DT262" s="388"/>
      <c r="DU262" s="388"/>
      <c r="DV262" s="388"/>
      <c r="DW262" s="388"/>
      <c r="DX262" s="388"/>
      <c r="DY262" s="388"/>
      <c r="DZ262" s="388"/>
      <c r="EA262" s="388"/>
      <c r="EB262" s="388"/>
    </row>
    <row r="263" spans="1:132" s="446" customFormat="1" ht="15.75" x14ac:dyDescent="0.2">
      <c r="A263" s="1068">
        <v>2</v>
      </c>
      <c r="B263" s="1017">
        <v>2.1</v>
      </c>
      <c r="C263" s="1017" t="s">
        <v>1710</v>
      </c>
      <c r="D263" s="388"/>
      <c r="E263" s="447" t="s">
        <v>781</v>
      </c>
      <c r="F263" s="441"/>
      <c r="G263" s="373" t="s">
        <v>782</v>
      </c>
      <c r="H263" s="745"/>
      <c r="I263" s="2126"/>
      <c r="J263" s="362"/>
      <c r="K263" s="448" t="s">
        <v>1604</v>
      </c>
      <c r="L263" s="368"/>
      <c r="M263" s="363" t="str">
        <f>K263</f>
        <v>NIL</v>
      </c>
      <c r="N263" s="396"/>
      <c r="O263" s="375"/>
      <c r="P263" s="444"/>
      <c r="Q263" s="445"/>
      <c r="R263" s="378" t="s">
        <v>3524</v>
      </c>
      <c r="S263" s="901" t="s">
        <v>1604</v>
      </c>
      <c r="T263" s="904" t="s">
        <v>4607</v>
      </c>
      <c r="U263" s="903"/>
      <c r="V263" s="901"/>
      <c r="W263" s="2216" t="s">
        <v>1604</v>
      </c>
      <c r="X263" s="989" t="str">
        <f t="shared" si="56"/>
        <v>Text</v>
      </c>
      <c r="Y263" s="388"/>
      <c r="Z263" s="328"/>
      <c r="AA263" s="328"/>
      <c r="AB263" s="388"/>
      <c r="AC263" s="388"/>
      <c r="AD263" s="388"/>
      <c r="AE263" s="388"/>
      <c r="AF263" s="388"/>
      <c r="AG263" s="388"/>
      <c r="AH263" s="388"/>
      <c r="AI263" s="388"/>
      <c r="AJ263" s="388"/>
      <c r="AK263" s="388"/>
      <c r="AL263" s="388"/>
      <c r="AM263" s="388"/>
      <c r="AN263" s="388"/>
      <c r="AO263" s="388"/>
      <c r="AP263" s="388"/>
      <c r="AQ263" s="388"/>
      <c r="AR263" s="388"/>
      <c r="AS263" s="388"/>
      <c r="AT263" s="388"/>
      <c r="AU263" s="388"/>
      <c r="AV263" s="388"/>
      <c r="AW263" s="388"/>
      <c r="AX263" s="388"/>
      <c r="AY263" s="388"/>
      <c r="AZ263" s="388"/>
      <c r="BA263" s="388"/>
      <c r="BB263" s="388"/>
      <c r="BC263" s="388"/>
      <c r="BD263" s="388"/>
      <c r="BE263" s="388"/>
      <c r="BF263" s="388"/>
      <c r="BG263" s="388"/>
      <c r="BH263" s="388"/>
      <c r="BI263" s="388"/>
      <c r="BJ263" s="388"/>
      <c r="BK263" s="388"/>
      <c r="BL263" s="388"/>
      <c r="BM263" s="388"/>
      <c r="BN263" s="388"/>
      <c r="BO263" s="388"/>
      <c r="BP263" s="388"/>
      <c r="BQ263" s="388"/>
      <c r="BR263" s="388"/>
      <c r="BS263" s="388"/>
      <c r="BT263" s="388"/>
      <c r="BU263" s="388"/>
      <c r="BV263" s="388"/>
      <c r="BW263" s="388"/>
      <c r="BX263" s="388"/>
      <c r="BY263" s="388"/>
      <c r="BZ263" s="388"/>
      <c r="CA263" s="388"/>
      <c r="CB263" s="388"/>
      <c r="CC263" s="388"/>
      <c r="CD263" s="388"/>
      <c r="CE263" s="388"/>
      <c r="CF263" s="388"/>
      <c r="CG263" s="388"/>
      <c r="CH263" s="388"/>
      <c r="CI263" s="388"/>
      <c r="CJ263" s="388"/>
      <c r="CK263" s="388"/>
      <c r="CL263" s="388"/>
      <c r="CM263" s="388"/>
      <c r="CN263" s="388"/>
      <c r="CO263" s="388"/>
      <c r="CP263" s="388"/>
      <c r="CQ263" s="388"/>
      <c r="CR263" s="388"/>
      <c r="CS263" s="388"/>
      <c r="CT263" s="388"/>
      <c r="CU263" s="388"/>
      <c r="CV263" s="388"/>
      <c r="CW263" s="388"/>
      <c r="CX263" s="388"/>
      <c r="CY263" s="388"/>
      <c r="CZ263" s="388"/>
      <c r="DA263" s="388"/>
      <c r="DB263" s="388"/>
      <c r="DC263" s="388"/>
      <c r="DD263" s="388"/>
      <c r="DE263" s="388"/>
      <c r="DF263" s="388"/>
      <c r="DG263" s="388"/>
      <c r="DH263" s="388"/>
      <c r="DI263" s="388"/>
      <c r="DJ263" s="388"/>
      <c r="DK263" s="388"/>
      <c r="DL263" s="388"/>
      <c r="DM263" s="388"/>
      <c r="DN263" s="388"/>
      <c r="DO263" s="388"/>
      <c r="DP263" s="388"/>
      <c r="DQ263" s="388"/>
      <c r="DR263" s="388"/>
      <c r="DS263" s="388"/>
      <c r="DT263" s="388"/>
      <c r="DU263" s="388"/>
      <c r="DV263" s="388"/>
      <c r="DW263" s="388"/>
      <c r="DX263" s="388"/>
      <c r="DY263" s="388"/>
      <c r="DZ263" s="388"/>
      <c r="EA263" s="388"/>
      <c r="EB263" s="388"/>
    </row>
    <row r="264" spans="1:132" s="446" customFormat="1" ht="18.75" x14ac:dyDescent="0.3">
      <c r="A264" s="1024">
        <v>2</v>
      </c>
      <c r="B264" s="1017">
        <v>2.1</v>
      </c>
      <c r="C264" s="1926" t="s">
        <v>1711</v>
      </c>
      <c r="D264" s="1927"/>
      <c r="E264" s="1929" t="s">
        <v>783</v>
      </c>
      <c r="F264" s="422"/>
      <c r="G264" s="422"/>
      <c r="H264" s="770"/>
      <c r="I264" s="181"/>
      <c r="J264" s="423"/>
      <c r="K264" s="476"/>
      <c r="L264" s="422"/>
      <c r="M264" s="476"/>
      <c r="N264" s="422"/>
      <c r="O264" s="375"/>
      <c r="P264" s="1805"/>
      <c r="Q264" s="395"/>
      <c r="R264" s="1789"/>
      <c r="S264" s="901" t="s">
        <v>4068</v>
      </c>
      <c r="T264" s="902"/>
      <c r="U264" s="903"/>
      <c r="V264" s="901"/>
      <c r="W264" s="2212"/>
      <c r="X264" s="989" t="str">
        <f t="shared" si="56"/>
        <v>Blank</v>
      </c>
      <c r="Y264" s="388"/>
      <c r="Z264" s="328"/>
      <c r="AA264" s="328"/>
      <c r="AB264" s="388"/>
      <c r="AC264" s="388"/>
      <c r="AD264" s="388"/>
      <c r="AE264" s="388"/>
      <c r="AF264" s="388"/>
      <c r="AG264" s="388"/>
      <c r="AH264" s="388"/>
      <c r="AI264" s="388"/>
      <c r="AJ264" s="388"/>
      <c r="AK264" s="388"/>
      <c r="AL264" s="388"/>
      <c r="AM264" s="388"/>
      <c r="AN264" s="388"/>
      <c r="AO264" s="388"/>
      <c r="AP264" s="388"/>
      <c r="AQ264" s="388"/>
      <c r="AR264" s="388"/>
      <c r="AS264" s="388"/>
      <c r="AT264" s="388"/>
      <c r="AU264" s="388"/>
      <c r="AV264" s="388"/>
      <c r="AW264" s="388"/>
      <c r="AX264" s="388"/>
      <c r="AY264" s="388"/>
      <c r="AZ264" s="388"/>
      <c r="BA264" s="388"/>
      <c r="BB264" s="388"/>
      <c r="BC264" s="388"/>
      <c r="BD264" s="388"/>
      <c r="BE264" s="388"/>
      <c r="BF264" s="388"/>
      <c r="BG264" s="388"/>
      <c r="BH264" s="388"/>
      <c r="BI264" s="388"/>
      <c r="BJ264" s="388"/>
      <c r="BK264" s="388"/>
      <c r="BL264" s="388"/>
      <c r="BM264" s="388"/>
      <c r="BN264" s="388"/>
      <c r="BO264" s="388"/>
      <c r="BP264" s="388"/>
      <c r="BQ264" s="388"/>
      <c r="BR264" s="388"/>
      <c r="BS264" s="388"/>
      <c r="BT264" s="388"/>
      <c r="BU264" s="388"/>
      <c r="BV264" s="388"/>
      <c r="BW264" s="388"/>
      <c r="BX264" s="388"/>
      <c r="BY264" s="388"/>
      <c r="BZ264" s="388"/>
      <c r="CA264" s="388"/>
      <c r="CB264" s="388"/>
      <c r="CC264" s="388"/>
      <c r="CD264" s="388"/>
      <c r="CE264" s="388"/>
      <c r="CF264" s="388"/>
      <c r="CG264" s="388"/>
      <c r="CH264" s="388"/>
      <c r="CI264" s="388"/>
      <c r="CJ264" s="388"/>
      <c r="CK264" s="388"/>
      <c r="CL264" s="388"/>
      <c r="CM264" s="388"/>
      <c r="CN264" s="388"/>
      <c r="CO264" s="388"/>
      <c r="CP264" s="388"/>
      <c r="CQ264" s="388"/>
      <c r="CR264" s="388"/>
      <c r="CS264" s="388"/>
      <c r="CT264" s="388"/>
      <c r="CU264" s="388"/>
      <c r="CV264" s="388"/>
      <c r="CW264" s="388"/>
      <c r="CX264" s="388"/>
      <c r="CY264" s="388"/>
      <c r="CZ264" s="388"/>
      <c r="DA264" s="388"/>
      <c r="DB264" s="388"/>
      <c r="DC264" s="388"/>
      <c r="DD264" s="388"/>
      <c r="DE264" s="388"/>
      <c r="DF264" s="388"/>
      <c r="DG264" s="388"/>
      <c r="DH264" s="388"/>
      <c r="DI264" s="388"/>
      <c r="DJ264" s="388"/>
      <c r="DK264" s="388"/>
      <c r="DL264" s="388"/>
      <c r="DM264" s="388"/>
      <c r="DN264" s="388"/>
      <c r="DO264" s="388"/>
      <c r="DP264" s="388"/>
      <c r="DQ264" s="388"/>
      <c r="DR264" s="388"/>
      <c r="DS264" s="388"/>
      <c r="DT264" s="388"/>
      <c r="DU264" s="388"/>
      <c r="DV264" s="388"/>
      <c r="DW264" s="388"/>
      <c r="DX264" s="388"/>
      <c r="DY264" s="388"/>
      <c r="DZ264" s="388"/>
      <c r="EA264" s="388"/>
      <c r="EB264" s="388"/>
    </row>
    <row r="265" spans="1:132" s="446" customFormat="1" ht="15.75" x14ac:dyDescent="0.2">
      <c r="A265" s="1024">
        <v>2</v>
      </c>
      <c r="B265" s="1017">
        <v>2.1</v>
      </c>
      <c r="C265" s="1017" t="s">
        <v>1711</v>
      </c>
      <c r="D265" s="388"/>
      <c r="E265" s="447" t="s">
        <v>784</v>
      </c>
      <c r="F265" s="441"/>
      <c r="G265" s="373" t="s">
        <v>1686</v>
      </c>
      <c r="H265" s="745"/>
      <c r="I265" s="2126"/>
      <c r="J265" s="362"/>
      <c r="K265" s="448" t="s">
        <v>1604</v>
      </c>
      <c r="L265" s="368"/>
      <c r="M265" s="363" t="str">
        <f>K265</f>
        <v>NIL</v>
      </c>
      <c r="N265" s="396"/>
      <c r="O265" s="375"/>
      <c r="P265" s="444"/>
      <c r="Q265" s="445"/>
      <c r="R265" s="378" t="s">
        <v>3525</v>
      </c>
      <c r="S265" s="901" t="s">
        <v>1604</v>
      </c>
      <c r="T265" s="904" t="s">
        <v>4608</v>
      </c>
      <c r="U265" s="903"/>
      <c r="V265" s="901"/>
      <c r="W265" s="2216" t="s">
        <v>1604</v>
      </c>
      <c r="X265" s="989" t="str">
        <f t="shared" si="56"/>
        <v>Text</v>
      </c>
      <c r="Y265" s="388"/>
      <c r="Z265" s="328"/>
      <c r="AA265" s="328"/>
      <c r="AB265" s="388"/>
      <c r="AC265" s="388"/>
      <c r="AD265" s="388"/>
      <c r="AE265" s="388"/>
      <c r="AF265" s="388"/>
      <c r="AG265" s="388"/>
      <c r="AH265" s="388"/>
      <c r="AI265" s="388"/>
      <c r="AJ265" s="388"/>
      <c r="AK265" s="388"/>
      <c r="AL265" s="388"/>
      <c r="AM265" s="388"/>
      <c r="AN265" s="388"/>
      <c r="AO265" s="388"/>
      <c r="AP265" s="388"/>
      <c r="AQ265" s="388"/>
      <c r="AR265" s="388"/>
      <c r="AS265" s="388"/>
      <c r="AT265" s="388"/>
      <c r="AU265" s="388"/>
      <c r="AV265" s="388"/>
      <c r="AW265" s="388"/>
      <c r="AX265" s="388"/>
      <c r="AY265" s="388"/>
      <c r="AZ265" s="388"/>
      <c r="BA265" s="388"/>
      <c r="BB265" s="388"/>
      <c r="BC265" s="388"/>
      <c r="BD265" s="388"/>
      <c r="BE265" s="388"/>
      <c r="BF265" s="388"/>
      <c r="BG265" s="388"/>
      <c r="BH265" s="388"/>
      <c r="BI265" s="388"/>
      <c r="BJ265" s="388"/>
      <c r="BK265" s="388"/>
      <c r="BL265" s="388"/>
      <c r="BM265" s="388"/>
      <c r="BN265" s="388"/>
      <c r="BO265" s="388"/>
      <c r="BP265" s="388"/>
      <c r="BQ265" s="388"/>
      <c r="BR265" s="388"/>
      <c r="BS265" s="388"/>
      <c r="BT265" s="388"/>
      <c r="BU265" s="388"/>
      <c r="BV265" s="388"/>
      <c r="BW265" s="388"/>
      <c r="BX265" s="388"/>
      <c r="BY265" s="388"/>
      <c r="BZ265" s="388"/>
      <c r="CA265" s="388"/>
      <c r="CB265" s="388"/>
      <c r="CC265" s="388"/>
      <c r="CD265" s="388"/>
      <c r="CE265" s="388"/>
      <c r="CF265" s="388"/>
      <c r="CG265" s="388"/>
      <c r="CH265" s="388"/>
      <c r="CI265" s="388"/>
      <c r="CJ265" s="388"/>
      <c r="CK265" s="388"/>
      <c r="CL265" s="388"/>
      <c r="CM265" s="388"/>
      <c r="CN265" s="388"/>
      <c r="CO265" s="388"/>
      <c r="CP265" s="388"/>
      <c r="CQ265" s="388"/>
      <c r="CR265" s="388"/>
      <c r="CS265" s="388"/>
      <c r="CT265" s="388"/>
      <c r="CU265" s="388"/>
      <c r="CV265" s="388"/>
      <c r="CW265" s="388"/>
      <c r="CX265" s="388"/>
      <c r="CY265" s="388"/>
      <c r="CZ265" s="388"/>
      <c r="DA265" s="388"/>
      <c r="DB265" s="388"/>
      <c r="DC265" s="388"/>
      <c r="DD265" s="388"/>
      <c r="DE265" s="388"/>
      <c r="DF265" s="388"/>
      <c r="DG265" s="388"/>
      <c r="DH265" s="388"/>
      <c r="DI265" s="388"/>
      <c r="DJ265" s="388"/>
      <c r="DK265" s="388"/>
      <c r="DL265" s="388"/>
      <c r="DM265" s="388"/>
      <c r="DN265" s="388"/>
      <c r="DO265" s="388"/>
      <c r="DP265" s="388"/>
      <c r="DQ265" s="388"/>
      <c r="DR265" s="388"/>
      <c r="DS265" s="388"/>
      <c r="DT265" s="388"/>
      <c r="DU265" s="388"/>
      <c r="DV265" s="388"/>
      <c r="DW265" s="388"/>
      <c r="DX265" s="388"/>
      <c r="DY265" s="388"/>
      <c r="DZ265" s="388"/>
      <c r="EA265" s="388"/>
      <c r="EB265" s="388"/>
    </row>
    <row r="266" spans="1:132" s="446" customFormat="1" ht="18.75" x14ac:dyDescent="0.3">
      <c r="A266" s="1024">
        <v>2</v>
      </c>
      <c r="B266" s="379">
        <v>2.2000000000000002</v>
      </c>
      <c r="C266" s="346"/>
      <c r="D266" s="347"/>
      <c r="E266" s="348" t="s">
        <v>1824</v>
      </c>
      <c r="F266" s="380"/>
      <c r="G266" s="8" t="s">
        <v>3748</v>
      </c>
      <c r="H266" s="745"/>
      <c r="I266" s="87"/>
      <c r="J266" s="362"/>
      <c r="K266" s="850"/>
      <c r="L266" s="368"/>
      <c r="M266" s="781"/>
      <c r="N266" s="366"/>
      <c r="O266" s="375"/>
      <c r="P266" s="1800"/>
      <c r="Q266" s="1801"/>
      <c r="R266" s="1789"/>
      <c r="S266" s="901" t="s">
        <v>4068</v>
      </c>
      <c r="T266" s="902"/>
      <c r="U266" s="903"/>
      <c r="V266" s="901"/>
      <c r="W266" s="2211"/>
      <c r="X266" s="989" t="str">
        <f t="shared" si="56"/>
        <v>Blank</v>
      </c>
      <c r="Y266" s="388"/>
      <c r="Z266" s="328"/>
      <c r="AA266" s="328"/>
      <c r="AB266" s="388"/>
      <c r="AC266" s="388"/>
      <c r="AD266" s="388"/>
      <c r="AE266" s="388"/>
      <c r="AF266" s="388"/>
      <c r="AG266" s="388"/>
      <c r="AH266" s="388"/>
      <c r="AI266" s="388"/>
      <c r="AJ266" s="388"/>
      <c r="AK266" s="388"/>
      <c r="AL266" s="388"/>
      <c r="AM266" s="388"/>
      <c r="AN266" s="388"/>
      <c r="AO266" s="388"/>
      <c r="AP266" s="388"/>
      <c r="AQ266" s="388"/>
      <c r="AR266" s="388"/>
      <c r="AS266" s="388"/>
      <c r="AT266" s="388"/>
      <c r="AU266" s="388"/>
      <c r="AV266" s="388"/>
      <c r="AW266" s="388"/>
      <c r="AX266" s="388"/>
      <c r="AY266" s="388"/>
      <c r="AZ266" s="388"/>
      <c r="BA266" s="388"/>
      <c r="BB266" s="388"/>
      <c r="BC266" s="388"/>
      <c r="BD266" s="388"/>
      <c r="BE266" s="388"/>
      <c r="BF266" s="388"/>
      <c r="BG266" s="388"/>
      <c r="BH266" s="388"/>
      <c r="BI266" s="388"/>
      <c r="BJ266" s="388"/>
      <c r="BK266" s="388"/>
      <c r="BL266" s="388"/>
      <c r="BM266" s="388"/>
      <c r="BN266" s="388"/>
      <c r="BO266" s="388"/>
      <c r="BP266" s="388"/>
      <c r="BQ266" s="388"/>
      <c r="BR266" s="388"/>
      <c r="BS266" s="388"/>
      <c r="BT266" s="388"/>
      <c r="BU266" s="388"/>
      <c r="BV266" s="388"/>
      <c r="BW266" s="388"/>
      <c r="BX266" s="388"/>
      <c r="BY266" s="388"/>
      <c r="BZ266" s="388"/>
      <c r="CA266" s="388"/>
      <c r="CB266" s="388"/>
      <c r="CC266" s="388"/>
      <c r="CD266" s="388"/>
      <c r="CE266" s="388"/>
      <c r="CF266" s="388"/>
      <c r="CG266" s="388"/>
      <c r="CH266" s="388"/>
      <c r="CI266" s="388"/>
      <c r="CJ266" s="388"/>
      <c r="CK266" s="388"/>
      <c r="CL266" s="388"/>
      <c r="CM266" s="388"/>
      <c r="CN266" s="388"/>
      <c r="CO266" s="388"/>
      <c r="CP266" s="388"/>
      <c r="CQ266" s="388"/>
      <c r="CR266" s="388"/>
      <c r="CS266" s="388"/>
      <c r="CT266" s="388"/>
      <c r="CU266" s="388"/>
      <c r="CV266" s="388"/>
      <c r="CW266" s="388"/>
      <c r="CX266" s="388"/>
      <c r="CY266" s="388"/>
      <c r="CZ266" s="388"/>
      <c r="DA266" s="388"/>
      <c r="DB266" s="388"/>
      <c r="DC266" s="388"/>
      <c r="DD266" s="388"/>
      <c r="DE266" s="388"/>
      <c r="DF266" s="388"/>
      <c r="DG266" s="388"/>
      <c r="DH266" s="388"/>
      <c r="DI266" s="388"/>
      <c r="DJ266" s="388"/>
      <c r="DK266" s="388"/>
      <c r="DL266" s="388"/>
      <c r="DM266" s="388"/>
      <c r="DN266" s="388"/>
      <c r="DO266" s="388"/>
      <c r="DP266" s="388"/>
      <c r="DQ266" s="388"/>
      <c r="DR266" s="388"/>
      <c r="DS266" s="388"/>
      <c r="DT266" s="388"/>
      <c r="DU266" s="388"/>
      <c r="DV266" s="388"/>
      <c r="DW266" s="388"/>
      <c r="DX266" s="388"/>
      <c r="DY266" s="388"/>
      <c r="DZ266" s="388"/>
      <c r="EA266" s="388"/>
      <c r="EB266" s="388"/>
    </row>
    <row r="267" spans="1:132" s="329" customFormat="1" ht="18.75" x14ac:dyDescent="0.3">
      <c r="A267" s="1024">
        <v>2</v>
      </c>
      <c r="B267" s="1017">
        <v>2.2000000000000002</v>
      </c>
      <c r="C267" s="1926" t="s">
        <v>1714</v>
      </c>
      <c r="D267" s="1927"/>
      <c r="E267" s="1929" t="s">
        <v>1823</v>
      </c>
      <c r="F267" s="422"/>
      <c r="G267" s="422"/>
      <c r="H267" s="770"/>
      <c r="I267" s="181"/>
      <c r="J267" s="423"/>
      <c r="K267" s="476"/>
      <c r="L267" s="422"/>
      <c r="M267" s="476"/>
      <c r="N267" s="422"/>
      <c r="O267" s="375"/>
      <c r="P267" s="1800"/>
      <c r="Q267" s="1801"/>
      <c r="R267" s="1789"/>
      <c r="S267" s="929" t="s">
        <v>4068</v>
      </c>
      <c r="T267" s="1793"/>
      <c r="U267" s="929"/>
      <c r="V267" s="929"/>
      <c r="W267" s="2212"/>
      <c r="X267" s="1772" t="str">
        <f t="shared" si="56"/>
        <v>Blank</v>
      </c>
    </row>
    <row r="268" spans="1:132" s="446" customFormat="1" ht="15.75" x14ac:dyDescent="0.25">
      <c r="A268" s="1024">
        <v>2</v>
      </c>
      <c r="B268" s="1017">
        <v>2.2000000000000002</v>
      </c>
      <c r="C268" s="1017" t="s">
        <v>1714</v>
      </c>
      <c r="D268" s="388"/>
      <c r="E268" s="453" t="s">
        <v>787</v>
      </c>
      <c r="F268" s="451"/>
      <c r="G268" s="783" t="s">
        <v>3206</v>
      </c>
      <c r="H268" s="760" t="s">
        <v>3903</v>
      </c>
      <c r="I268" s="50">
        <v>443390</v>
      </c>
      <c r="J268" s="92">
        <v>45474</v>
      </c>
      <c r="K268" s="782">
        <v>1485.8</v>
      </c>
      <c r="L268" s="452"/>
      <c r="M268" s="782">
        <f>K268</f>
        <v>1485.8</v>
      </c>
      <c r="N268" s="459" t="s">
        <v>56</v>
      </c>
      <c r="O268" s="375">
        <v>45839</v>
      </c>
      <c r="P268" s="465" t="s">
        <v>69</v>
      </c>
      <c r="Q268" s="1801" t="s">
        <v>70</v>
      </c>
      <c r="R268" s="1967" t="s">
        <v>3526</v>
      </c>
      <c r="S268" s="929" t="s">
        <v>4064</v>
      </c>
      <c r="T268" s="904" t="s">
        <v>4609</v>
      </c>
      <c r="U268" s="929" t="s">
        <v>4609</v>
      </c>
      <c r="V268" s="929" t="s">
        <v>4609</v>
      </c>
      <c r="W268" s="789">
        <v>1485.8</v>
      </c>
      <c r="X268" s="1772">
        <f t="shared" si="56"/>
        <v>0</v>
      </c>
      <c r="Z268" s="329"/>
      <c r="AA268" s="329"/>
    </row>
    <row r="269" spans="1:132" s="446" customFormat="1" ht="15.75" x14ac:dyDescent="0.25">
      <c r="A269" s="1024">
        <v>2</v>
      </c>
      <c r="B269" s="1017">
        <v>2.2000000000000002</v>
      </c>
      <c r="C269" s="1017" t="s">
        <v>1714</v>
      </c>
      <c r="D269" s="388"/>
      <c r="E269" s="453" t="s">
        <v>789</v>
      </c>
      <c r="F269" s="451"/>
      <c r="G269" s="361" t="s">
        <v>3207</v>
      </c>
      <c r="H269" s="760" t="s">
        <v>3904</v>
      </c>
      <c r="I269" s="50">
        <v>443390</v>
      </c>
      <c r="J269" s="92">
        <v>45474</v>
      </c>
      <c r="K269" s="782">
        <v>1251.8499999999999</v>
      </c>
      <c r="L269" s="742"/>
      <c r="M269" s="782">
        <f>K269</f>
        <v>1251.8499999999999</v>
      </c>
      <c r="N269" s="459" t="s">
        <v>56</v>
      </c>
      <c r="O269" s="375">
        <v>45839</v>
      </c>
      <c r="P269" s="465" t="s">
        <v>69</v>
      </c>
      <c r="Q269" s="1801" t="s">
        <v>70</v>
      </c>
      <c r="R269" s="1967" t="s">
        <v>3527</v>
      </c>
      <c r="S269" s="929" t="s">
        <v>4064</v>
      </c>
      <c r="T269" s="904" t="s">
        <v>4610</v>
      </c>
      <c r="U269" s="929" t="s">
        <v>4610</v>
      </c>
      <c r="V269" s="929" t="s">
        <v>4610</v>
      </c>
      <c r="W269" s="789">
        <v>1251.8499999999999</v>
      </c>
      <c r="X269" s="1772">
        <f t="shared" si="56"/>
        <v>0</v>
      </c>
      <c r="Z269" s="329"/>
      <c r="AA269" s="329"/>
    </row>
    <row r="270" spans="1:132" s="446" customFormat="1" ht="15.75" x14ac:dyDescent="0.25">
      <c r="A270" s="1024">
        <v>2</v>
      </c>
      <c r="B270" s="1017">
        <v>2.2000000000000002</v>
      </c>
      <c r="C270" s="1017" t="s">
        <v>1714</v>
      </c>
      <c r="D270" s="388"/>
      <c r="E270" s="453" t="s">
        <v>790</v>
      </c>
      <c r="F270" s="451"/>
      <c r="G270" s="361" t="s">
        <v>3208</v>
      </c>
      <c r="H270" s="760" t="s">
        <v>3905</v>
      </c>
      <c r="I270" s="50">
        <v>443390</v>
      </c>
      <c r="J270" s="92">
        <v>45474</v>
      </c>
      <c r="K270" s="782">
        <v>940.65</v>
      </c>
      <c r="L270" s="742"/>
      <c r="M270" s="782">
        <f>K270</f>
        <v>940.65</v>
      </c>
      <c r="N270" s="459" t="s">
        <v>56</v>
      </c>
      <c r="O270" s="375">
        <v>45839</v>
      </c>
      <c r="P270" s="465" t="s">
        <v>69</v>
      </c>
      <c r="Q270" s="1801" t="s">
        <v>70</v>
      </c>
      <c r="R270" s="1967" t="s">
        <v>3528</v>
      </c>
      <c r="S270" s="929" t="s">
        <v>4064</v>
      </c>
      <c r="T270" s="904" t="s">
        <v>4611</v>
      </c>
      <c r="U270" s="929" t="s">
        <v>4611</v>
      </c>
      <c r="V270" s="929" t="s">
        <v>4611</v>
      </c>
      <c r="W270" s="789">
        <v>940.65</v>
      </c>
      <c r="X270" s="1772">
        <f t="shared" si="56"/>
        <v>0</v>
      </c>
      <c r="Z270" s="329"/>
      <c r="AA270" s="329"/>
    </row>
    <row r="271" spans="1:132" s="446" customFormat="1" ht="15.75" x14ac:dyDescent="0.25">
      <c r="A271" s="1024">
        <v>2</v>
      </c>
      <c r="B271" s="1017">
        <v>2.2000000000000002</v>
      </c>
      <c r="C271" s="1017" t="s">
        <v>1714</v>
      </c>
      <c r="D271" s="388"/>
      <c r="E271" s="453" t="s">
        <v>791</v>
      </c>
      <c r="F271" s="451"/>
      <c r="G271" s="361" t="s">
        <v>3209</v>
      </c>
      <c r="H271" s="760" t="s">
        <v>3906</v>
      </c>
      <c r="I271" s="50">
        <v>443390</v>
      </c>
      <c r="J271" s="92">
        <v>45474</v>
      </c>
      <c r="K271" s="782">
        <v>603.29999999999995</v>
      </c>
      <c r="L271" s="742"/>
      <c r="M271" s="782">
        <f>K271</f>
        <v>603.29999999999995</v>
      </c>
      <c r="N271" s="459" t="s">
        <v>56</v>
      </c>
      <c r="O271" s="375">
        <v>45839</v>
      </c>
      <c r="P271" s="465" t="s">
        <v>69</v>
      </c>
      <c r="Q271" s="1801" t="s">
        <v>70</v>
      </c>
      <c r="R271" s="1967" t="s">
        <v>3529</v>
      </c>
      <c r="S271" s="929" t="s">
        <v>4064</v>
      </c>
      <c r="T271" s="904" t="s">
        <v>4612</v>
      </c>
      <c r="U271" s="929" t="s">
        <v>4612</v>
      </c>
      <c r="V271" s="929" t="s">
        <v>4612</v>
      </c>
      <c r="W271" s="789">
        <v>603.29999999999995</v>
      </c>
      <c r="X271" s="1772">
        <f t="shared" si="56"/>
        <v>0</v>
      </c>
      <c r="Z271" s="329"/>
      <c r="AA271" s="329"/>
    </row>
    <row r="272" spans="1:132" s="446" customFormat="1" ht="15.75" x14ac:dyDescent="0.25">
      <c r="A272" s="1024">
        <v>2</v>
      </c>
      <c r="B272" s="1017">
        <v>2.2000000000000002</v>
      </c>
      <c r="C272" s="1017" t="s">
        <v>1714</v>
      </c>
      <c r="D272" s="388"/>
      <c r="E272" s="453" t="s">
        <v>792</v>
      </c>
      <c r="F272" s="451"/>
      <c r="G272" s="361" t="s">
        <v>3210</v>
      </c>
      <c r="H272" s="760" t="s">
        <v>3907</v>
      </c>
      <c r="I272" s="50">
        <v>443390</v>
      </c>
      <c r="J272" s="92">
        <v>45474</v>
      </c>
      <c r="K272" s="782">
        <v>383.75</v>
      </c>
      <c r="L272" s="742"/>
      <c r="M272" s="782">
        <f>K272</f>
        <v>383.75</v>
      </c>
      <c r="N272" s="459" t="s">
        <v>56</v>
      </c>
      <c r="O272" s="375">
        <v>45839</v>
      </c>
      <c r="P272" s="465" t="s">
        <v>69</v>
      </c>
      <c r="Q272" s="1801" t="s">
        <v>70</v>
      </c>
      <c r="R272" s="1967" t="s">
        <v>3530</v>
      </c>
      <c r="S272" s="929" t="s">
        <v>4064</v>
      </c>
      <c r="T272" s="904" t="s">
        <v>4613</v>
      </c>
      <c r="U272" s="929" t="s">
        <v>4613</v>
      </c>
      <c r="V272" s="929" t="s">
        <v>4613</v>
      </c>
      <c r="W272" s="789">
        <v>383.75</v>
      </c>
      <c r="X272" s="1772">
        <f t="shared" ref="X272:X298" si="71">IF(K272="","Blank",IF(ISTEXT(K272),"Text",(K272/W272)-1))</f>
        <v>0</v>
      </c>
      <c r="Z272" s="329"/>
      <c r="AA272" s="329"/>
    </row>
    <row r="273" spans="1:27" s="446" customFormat="1" ht="25.5" x14ac:dyDescent="0.2">
      <c r="A273" s="1024">
        <v>2</v>
      </c>
      <c r="B273" s="1017">
        <v>2.2000000000000002</v>
      </c>
      <c r="C273" s="1017" t="s">
        <v>1714</v>
      </c>
      <c r="D273" s="388"/>
      <c r="E273" s="1786" t="str">
        <f t="shared" ref="E273:E275" si="72">E272</f>
        <v>Category 5</v>
      </c>
      <c r="F273" s="451"/>
      <c r="G273" s="426" t="s">
        <v>793</v>
      </c>
      <c r="H273" s="760"/>
      <c r="I273" s="50">
        <v>443390</v>
      </c>
      <c r="J273" s="92"/>
      <c r="K273" s="461" t="s">
        <v>795</v>
      </c>
      <c r="L273" s="742"/>
      <c r="M273" s="461" t="s">
        <v>795</v>
      </c>
      <c r="N273" s="459" t="s">
        <v>56</v>
      </c>
      <c r="O273" s="375"/>
      <c r="P273" s="465" t="s">
        <v>69</v>
      </c>
      <c r="Q273" s="1801" t="s">
        <v>70</v>
      </c>
      <c r="R273" s="1773" t="s">
        <v>3599</v>
      </c>
      <c r="S273" s="929" t="s">
        <v>4066</v>
      </c>
      <c r="T273" s="904" t="s">
        <v>4614</v>
      </c>
      <c r="U273" s="929"/>
      <c r="V273" s="929"/>
      <c r="W273" s="2217" t="s">
        <v>795</v>
      </c>
      <c r="X273" s="1772" t="str">
        <f t="shared" si="71"/>
        <v>Text</v>
      </c>
      <c r="Z273" s="329"/>
      <c r="AA273" s="329"/>
    </row>
    <row r="274" spans="1:27" s="446" customFormat="1" ht="25.5" x14ac:dyDescent="0.2">
      <c r="A274" s="1024">
        <v>2</v>
      </c>
      <c r="B274" s="1017">
        <v>2.2000000000000002</v>
      </c>
      <c r="C274" s="1017" t="s">
        <v>1714</v>
      </c>
      <c r="D274" s="388"/>
      <c r="E274" s="1786" t="str">
        <f t="shared" si="72"/>
        <v>Category 5</v>
      </c>
      <c r="F274" s="451"/>
      <c r="G274" s="38" t="s">
        <v>6224</v>
      </c>
      <c r="H274" s="760" t="s">
        <v>3908</v>
      </c>
      <c r="I274" s="50">
        <v>443390</v>
      </c>
      <c r="J274" s="92"/>
      <c r="K274" s="461" t="s">
        <v>795</v>
      </c>
      <c r="L274" s="452"/>
      <c r="M274" s="461" t="s">
        <v>795</v>
      </c>
      <c r="N274" s="459" t="s">
        <v>56</v>
      </c>
      <c r="O274" s="375"/>
      <c r="P274" s="465" t="s">
        <v>69</v>
      </c>
      <c r="Q274" s="1801" t="s">
        <v>70</v>
      </c>
      <c r="R274" s="1773" t="s">
        <v>3600</v>
      </c>
      <c r="S274" s="929" t="s">
        <v>4066</v>
      </c>
      <c r="T274" s="904" t="s">
        <v>4615</v>
      </c>
      <c r="U274" s="929"/>
      <c r="V274" s="929"/>
      <c r="W274" s="2217" t="s">
        <v>795</v>
      </c>
      <c r="X274" s="1772" t="str">
        <f t="shared" si="71"/>
        <v>Text</v>
      </c>
      <c r="Z274" s="329"/>
      <c r="AA274" s="329"/>
    </row>
    <row r="275" spans="1:27" s="446" customFormat="1" ht="25.5" x14ac:dyDescent="0.2">
      <c r="A275" s="1024">
        <v>2</v>
      </c>
      <c r="B275" s="1017">
        <v>2.2000000000000002</v>
      </c>
      <c r="C275" s="1017" t="s">
        <v>1714</v>
      </c>
      <c r="D275" s="388"/>
      <c r="E275" s="1786" t="str">
        <f t="shared" si="72"/>
        <v>Category 5</v>
      </c>
      <c r="F275" s="441"/>
      <c r="G275" s="426" t="s">
        <v>797</v>
      </c>
      <c r="H275" s="745"/>
      <c r="I275" s="50">
        <v>443390</v>
      </c>
      <c r="J275" s="373"/>
      <c r="K275" s="1809" t="s">
        <v>798</v>
      </c>
      <c r="L275" s="373"/>
      <c r="M275" s="1810" t="s">
        <v>798</v>
      </c>
      <c r="N275" s="459" t="s">
        <v>56</v>
      </c>
      <c r="O275" s="375"/>
      <c r="P275" s="1801"/>
      <c r="Q275" s="1801"/>
      <c r="R275" s="1773" t="s">
        <v>3601</v>
      </c>
      <c r="S275" s="929" t="s">
        <v>4066</v>
      </c>
      <c r="T275" s="904" t="s">
        <v>4616</v>
      </c>
      <c r="U275" s="929"/>
      <c r="V275" s="929"/>
      <c r="W275" s="2218" t="s">
        <v>798</v>
      </c>
      <c r="X275" s="1772" t="str">
        <f t="shared" si="71"/>
        <v>Text</v>
      </c>
      <c r="Z275" s="329"/>
      <c r="AA275" s="329"/>
    </row>
    <row r="276" spans="1:27" s="329" customFormat="1" ht="18.75" x14ac:dyDescent="0.3">
      <c r="A276" s="1024">
        <v>2</v>
      </c>
      <c r="B276" s="1017">
        <v>2.2000000000000002</v>
      </c>
      <c r="C276" s="1926" t="s">
        <v>1715</v>
      </c>
      <c r="D276" s="1927"/>
      <c r="E276" s="1929" t="s">
        <v>783</v>
      </c>
      <c r="F276" s="422"/>
      <c r="G276" s="422"/>
      <c r="H276" s="770"/>
      <c r="I276" s="181"/>
      <c r="J276" s="423"/>
      <c r="K276" s="476"/>
      <c r="L276" s="422"/>
      <c r="M276" s="476"/>
      <c r="N276" s="422"/>
      <c r="O276" s="375"/>
      <c r="P276" s="1800"/>
      <c r="Q276" s="1801"/>
      <c r="R276" s="1789"/>
      <c r="S276" s="929" t="s">
        <v>4068</v>
      </c>
      <c r="T276" s="1793"/>
      <c r="U276" s="929"/>
      <c r="V276" s="929"/>
      <c r="W276" s="2212"/>
      <c r="X276" s="1772" t="str">
        <f t="shared" si="71"/>
        <v>Blank</v>
      </c>
    </row>
    <row r="277" spans="1:27" s="446" customFormat="1" ht="76.5" x14ac:dyDescent="0.2">
      <c r="A277" s="1024">
        <v>2</v>
      </c>
      <c r="B277" s="1017">
        <v>2.2000000000000002</v>
      </c>
      <c r="C277" s="1017" t="s">
        <v>1715</v>
      </c>
      <c r="D277" s="388"/>
      <c r="E277" s="26" t="s">
        <v>783</v>
      </c>
      <c r="F277" s="80"/>
      <c r="G277" s="65" t="s">
        <v>6275</v>
      </c>
      <c r="H277" s="1857"/>
      <c r="I277" s="2126">
        <v>443390</v>
      </c>
      <c r="K277" s="832" t="s">
        <v>3909</v>
      </c>
      <c r="M277" s="832" t="s">
        <v>3909</v>
      </c>
      <c r="N277" s="394"/>
      <c r="O277" s="375"/>
      <c r="P277" s="1800"/>
      <c r="Q277" s="1801"/>
      <c r="R277" s="1789"/>
      <c r="S277" s="929" t="s">
        <v>4066</v>
      </c>
      <c r="T277" s="904" t="s">
        <v>4617</v>
      </c>
      <c r="U277" s="929"/>
      <c r="V277" s="929"/>
      <c r="W277" s="832" t="s">
        <v>3909</v>
      </c>
      <c r="X277" s="1772" t="str">
        <f t="shared" si="71"/>
        <v>Text</v>
      </c>
      <c r="Z277" s="329"/>
      <c r="AA277" s="329"/>
    </row>
    <row r="278" spans="1:27" s="446" customFormat="1" ht="25.5" x14ac:dyDescent="0.2">
      <c r="A278" s="1024">
        <v>2</v>
      </c>
      <c r="B278" s="1017">
        <v>2.2000000000000002</v>
      </c>
      <c r="C278" s="1017" t="s">
        <v>1715</v>
      </c>
      <c r="D278" s="388"/>
      <c r="E278" s="36" t="s">
        <v>783</v>
      </c>
      <c r="F278" s="784"/>
      <c r="G278" s="56" t="s">
        <v>3914</v>
      </c>
      <c r="H278" s="19"/>
      <c r="I278" s="2126">
        <v>443390</v>
      </c>
      <c r="J278" s="362"/>
      <c r="K278" s="1802"/>
      <c r="L278" s="452"/>
      <c r="M278" s="1802"/>
      <c r="N278" s="459"/>
      <c r="O278" s="375"/>
      <c r="P278" s="1800"/>
      <c r="Q278" s="1801"/>
      <c r="R278" s="1789"/>
      <c r="S278" s="929" t="s">
        <v>4066</v>
      </c>
      <c r="T278" s="904" t="s">
        <v>4618</v>
      </c>
      <c r="U278" s="929"/>
      <c r="V278" s="929"/>
      <c r="W278" s="2219"/>
      <c r="X278" s="1772" t="str">
        <f t="shared" si="71"/>
        <v>Blank</v>
      </c>
      <c r="Z278" s="329"/>
      <c r="AA278" s="329"/>
    </row>
    <row r="279" spans="1:27" s="446" customFormat="1" ht="18.75" x14ac:dyDescent="0.3">
      <c r="A279" s="1068">
        <v>2</v>
      </c>
      <c r="B279" s="1942">
        <v>2.2999999999999998</v>
      </c>
      <c r="C279" s="1943"/>
      <c r="D279" s="1944"/>
      <c r="E279" s="1945" t="s">
        <v>1825</v>
      </c>
      <c r="F279" s="422"/>
      <c r="G279" s="422"/>
      <c r="H279" s="770"/>
      <c r="I279" s="181"/>
      <c r="J279" s="423"/>
      <c r="K279" s="476"/>
      <c r="L279" s="422"/>
      <c r="M279" s="476"/>
      <c r="N279" s="422"/>
      <c r="O279" s="375"/>
      <c r="P279" s="1800"/>
      <c r="Q279" s="1801"/>
      <c r="R279" s="1789"/>
      <c r="S279" s="929" t="s">
        <v>4068</v>
      </c>
      <c r="T279" s="1793"/>
      <c r="U279" s="929"/>
      <c r="V279" s="929"/>
      <c r="W279" s="2212"/>
      <c r="X279" s="1772" t="str">
        <f t="shared" si="71"/>
        <v>Blank</v>
      </c>
      <c r="Z279" s="329"/>
      <c r="AA279" s="329"/>
    </row>
    <row r="280" spans="1:27" s="446" customFormat="1" ht="18.75" x14ac:dyDescent="0.3">
      <c r="A280" s="1024">
        <v>2</v>
      </c>
      <c r="B280" s="1017">
        <v>2.2999999999999998</v>
      </c>
      <c r="C280" s="1926" t="s">
        <v>1720</v>
      </c>
      <c r="D280" s="1927"/>
      <c r="E280" s="1929" t="s">
        <v>1823</v>
      </c>
      <c r="F280" s="422"/>
      <c r="G280" s="422"/>
      <c r="H280" s="770"/>
      <c r="I280" s="181"/>
      <c r="J280" s="423"/>
      <c r="K280" s="476"/>
      <c r="L280" s="422"/>
      <c r="M280" s="476"/>
      <c r="N280" s="422"/>
      <c r="O280" s="375"/>
      <c r="P280" s="1800"/>
      <c r="Q280" s="1801"/>
      <c r="R280" s="1789"/>
      <c r="S280" s="929" t="s">
        <v>4068</v>
      </c>
      <c r="T280" s="1793"/>
      <c r="U280" s="929"/>
      <c r="V280" s="929"/>
      <c r="W280" s="2212"/>
      <c r="X280" s="1772" t="str">
        <f t="shared" si="71"/>
        <v>Blank</v>
      </c>
      <c r="Z280" s="329"/>
      <c r="AA280" s="329"/>
    </row>
    <row r="281" spans="1:27" s="446" customFormat="1" ht="15.75" x14ac:dyDescent="0.2">
      <c r="A281" s="1024">
        <v>2</v>
      </c>
      <c r="B281" s="1017">
        <v>2.2999999999999998</v>
      </c>
      <c r="C281" s="1017" t="s">
        <v>1720</v>
      </c>
      <c r="D281" s="388"/>
      <c r="E281" s="456" t="s">
        <v>787</v>
      </c>
      <c r="F281" s="457"/>
      <c r="G281" s="458" t="s">
        <v>3206</v>
      </c>
      <c r="H281" s="1858" t="s">
        <v>3741</v>
      </c>
      <c r="I281" s="50" t="s">
        <v>788</v>
      </c>
      <c r="J281" s="92">
        <f>J$268</f>
        <v>45474</v>
      </c>
      <c r="K281" s="782">
        <f>K$268</f>
        <v>1485.8</v>
      </c>
      <c r="L281" s="400"/>
      <c r="M281" s="782">
        <f>K281</f>
        <v>1485.8</v>
      </c>
      <c r="N281" s="459" t="s">
        <v>56</v>
      </c>
      <c r="O281" s="375">
        <f>O$268</f>
        <v>45839</v>
      </c>
      <c r="P281" s="465" t="s">
        <v>69</v>
      </c>
      <c r="Q281" s="1801" t="s">
        <v>70</v>
      </c>
      <c r="R281" s="1967" t="s">
        <v>3531</v>
      </c>
      <c r="S281" s="929" t="s">
        <v>4065</v>
      </c>
      <c r="T281" s="904" t="s">
        <v>4619</v>
      </c>
      <c r="U281" s="929"/>
      <c r="V281" s="929" t="s">
        <v>4609</v>
      </c>
      <c r="W281" s="789">
        <f>W$268</f>
        <v>1485.8</v>
      </c>
      <c r="X281" s="1772">
        <f t="shared" si="71"/>
        <v>0</v>
      </c>
      <c r="Z281" s="329"/>
      <c r="AA281" s="329"/>
    </row>
    <row r="282" spans="1:27" s="446" customFormat="1" ht="15.75" x14ac:dyDescent="0.2">
      <c r="A282" s="1024">
        <v>2</v>
      </c>
      <c r="B282" s="1017">
        <v>2.2999999999999998</v>
      </c>
      <c r="C282" s="1017" t="s">
        <v>1720</v>
      </c>
      <c r="D282" s="388"/>
      <c r="E282" s="460" t="s">
        <v>789</v>
      </c>
      <c r="F282" s="457"/>
      <c r="G282" s="361" t="s">
        <v>3207</v>
      </c>
      <c r="H282" s="760" t="s">
        <v>3742</v>
      </c>
      <c r="I282" s="50" t="s">
        <v>788</v>
      </c>
      <c r="J282" s="92">
        <f>J$269</f>
        <v>45474</v>
      </c>
      <c r="K282" s="782">
        <f>K$269</f>
        <v>1251.8499999999999</v>
      </c>
      <c r="L282" s="400"/>
      <c r="M282" s="782">
        <f>K282</f>
        <v>1251.8499999999999</v>
      </c>
      <c r="N282" s="459" t="s">
        <v>56</v>
      </c>
      <c r="O282" s="375">
        <f>O$269</f>
        <v>45839</v>
      </c>
      <c r="P282" s="465" t="s">
        <v>69</v>
      </c>
      <c r="Q282" s="1801" t="s">
        <v>70</v>
      </c>
      <c r="R282" s="1967" t="s">
        <v>3532</v>
      </c>
      <c r="S282" s="929" t="s">
        <v>4065</v>
      </c>
      <c r="T282" s="904" t="s">
        <v>4620</v>
      </c>
      <c r="U282" s="929"/>
      <c r="V282" s="929" t="s">
        <v>4610</v>
      </c>
      <c r="W282" s="789">
        <f>W$269</f>
        <v>1251.8499999999999</v>
      </c>
      <c r="X282" s="1772">
        <f t="shared" si="71"/>
        <v>0</v>
      </c>
      <c r="Z282" s="329"/>
      <c r="AA282" s="329"/>
    </row>
    <row r="283" spans="1:27" s="446" customFormat="1" ht="15.75" x14ac:dyDescent="0.2">
      <c r="A283" s="1024">
        <v>2</v>
      </c>
      <c r="B283" s="1017">
        <v>2.2999999999999998</v>
      </c>
      <c r="C283" s="1017" t="s">
        <v>1720</v>
      </c>
      <c r="D283" s="388"/>
      <c r="E283" s="456" t="s">
        <v>790</v>
      </c>
      <c r="F283" s="457"/>
      <c r="G283" s="361" t="s">
        <v>3208</v>
      </c>
      <c r="H283" s="760" t="s">
        <v>3743</v>
      </c>
      <c r="I283" s="50" t="s">
        <v>788</v>
      </c>
      <c r="J283" s="92">
        <f>J$270</f>
        <v>45474</v>
      </c>
      <c r="K283" s="782">
        <f>K$270</f>
        <v>940.65</v>
      </c>
      <c r="L283" s="400"/>
      <c r="M283" s="782">
        <f>K283</f>
        <v>940.65</v>
      </c>
      <c r="N283" s="459" t="s">
        <v>56</v>
      </c>
      <c r="O283" s="375">
        <f>O$270</f>
        <v>45839</v>
      </c>
      <c r="P283" s="465" t="s">
        <v>69</v>
      </c>
      <c r="Q283" s="1801" t="s">
        <v>70</v>
      </c>
      <c r="R283" s="1967" t="s">
        <v>3533</v>
      </c>
      <c r="S283" s="929" t="s">
        <v>4065</v>
      </c>
      <c r="T283" s="904" t="s">
        <v>4621</v>
      </c>
      <c r="U283" s="929"/>
      <c r="V283" s="929" t="s">
        <v>4611</v>
      </c>
      <c r="W283" s="789">
        <f>W$270</f>
        <v>940.65</v>
      </c>
      <c r="X283" s="1772">
        <f t="shared" si="71"/>
        <v>0</v>
      </c>
      <c r="Z283" s="329"/>
      <c r="AA283" s="329"/>
    </row>
    <row r="284" spans="1:27" s="446" customFormat="1" ht="15.75" x14ac:dyDescent="0.2">
      <c r="A284" s="1024">
        <v>2</v>
      </c>
      <c r="B284" s="1017">
        <v>2.2999999999999998</v>
      </c>
      <c r="C284" s="1017" t="s">
        <v>1720</v>
      </c>
      <c r="D284" s="388"/>
      <c r="E284" s="460" t="s">
        <v>791</v>
      </c>
      <c r="F284" s="457"/>
      <c r="G284" s="361" t="s">
        <v>3209</v>
      </c>
      <c r="H284" s="760" t="s">
        <v>3744</v>
      </c>
      <c r="I284" s="50" t="s">
        <v>788</v>
      </c>
      <c r="J284" s="92">
        <f>J$271</f>
        <v>45474</v>
      </c>
      <c r="K284" s="782">
        <f>K$271</f>
        <v>603.29999999999995</v>
      </c>
      <c r="L284" s="400"/>
      <c r="M284" s="782">
        <f>K284</f>
        <v>603.29999999999995</v>
      </c>
      <c r="N284" s="459" t="s">
        <v>56</v>
      </c>
      <c r="O284" s="375">
        <f>O$271</f>
        <v>45839</v>
      </c>
      <c r="P284" s="465" t="s">
        <v>69</v>
      </c>
      <c r="Q284" s="1801" t="s">
        <v>70</v>
      </c>
      <c r="R284" s="1967" t="s">
        <v>3534</v>
      </c>
      <c r="S284" s="929" t="s">
        <v>4065</v>
      </c>
      <c r="T284" s="904" t="s">
        <v>4622</v>
      </c>
      <c r="U284" s="929"/>
      <c r="V284" s="929" t="s">
        <v>4612</v>
      </c>
      <c r="W284" s="789">
        <f>W$271</f>
        <v>603.29999999999995</v>
      </c>
      <c r="X284" s="1772">
        <f t="shared" si="71"/>
        <v>0</v>
      </c>
      <c r="Z284" s="329"/>
      <c r="AA284" s="329"/>
    </row>
    <row r="285" spans="1:27" s="446" customFormat="1" ht="15.75" x14ac:dyDescent="0.2">
      <c r="A285" s="1024">
        <v>2</v>
      </c>
      <c r="B285" s="1017">
        <v>2.2999999999999998</v>
      </c>
      <c r="C285" s="1017" t="s">
        <v>1720</v>
      </c>
      <c r="D285" s="388"/>
      <c r="E285" s="456" t="s">
        <v>792</v>
      </c>
      <c r="F285" s="457"/>
      <c r="G285" s="361" t="s">
        <v>3210</v>
      </c>
      <c r="H285" s="760" t="s">
        <v>3745</v>
      </c>
      <c r="I285" s="50" t="s">
        <v>788</v>
      </c>
      <c r="J285" s="92">
        <f>J$272</f>
        <v>45474</v>
      </c>
      <c r="K285" s="782">
        <f>K$272</f>
        <v>383.75</v>
      </c>
      <c r="L285" s="400"/>
      <c r="M285" s="782">
        <f>K285</f>
        <v>383.75</v>
      </c>
      <c r="N285" s="459" t="s">
        <v>56</v>
      </c>
      <c r="O285" s="375">
        <f>O$272</f>
        <v>45839</v>
      </c>
      <c r="P285" s="465" t="s">
        <v>69</v>
      </c>
      <c r="Q285" s="1801" t="s">
        <v>70</v>
      </c>
      <c r="R285" s="1967" t="s">
        <v>3535</v>
      </c>
      <c r="S285" s="929" t="s">
        <v>4065</v>
      </c>
      <c r="T285" s="904" t="s">
        <v>4623</v>
      </c>
      <c r="U285" s="929"/>
      <c r="V285" s="929" t="s">
        <v>4613</v>
      </c>
      <c r="W285" s="789">
        <f>W$272</f>
        <v>383.75</v>
      </c>
      <c r="X285" s="1772">
        <f t="shared" si="71"/>
        <v>0</v>
      </c>
      <c r="Z285" s="329"/>
      <c r="AA285" s="329"/>
    </row>
    <row r="286" spans="1:27" s="446" customFormat="1" ht="25.5" x14ac:dyDescent="0.2">
      <c r="A286" s="1024">
        <v>2</v>
      </c>
      <c r="B286" s="1017">
        <v>2.2999999999999998</v>
      </c>
      <c r="C286" s="1017" t="s">
        <v>1720</v>
      </c>
      <c r="D286" s="388"/>
      <c r="E286" s="1786" t="str">
        <f t="shared" ref="E286:E288" si="73">E285</f>
        <v>Category 5</v>
      </c>
      <c r="F286" s="457"/>
      <c r="G286" s="426" t="s">
        <v>793</v>
      </c>
      <c r="H286" s="1844"/>
      <c r="I286" s="50" t="s">
        <v>794</v>
      </c>
      <c r="J286" s="92"/>
      <c r="K286" s="461" t="s">
        <v>795</v>
      </c>
      <c r="L286" s="400"/>
      <c r="M286" s="461" t="s">
        <v>795</v>
      </c>
      <c r="N286" s="459" t="s">
        <v>56</v>
      </c>
      <c r="O286" s="375"/>
      <c r="P286" s="465" t="s">
        <v>69</v>
      </c>
      <c r="Q286" s="1801" t="s">
        <v>70</v>
      </c>
      <c r="R286" s="1967" t="s">
        <v>3536</v>
      </c>
      <c r="S286" s="929" t="s">
        <v>4066</v>
      </c>
      <c r="T286" s="904" t="s">
        <v>4624</v>
      </c>
      <c r="U286" s="929"/>
      <c r="V286" s="929"/>
      <c r="W286" s="2217" t="s">
        <v>795</v>
      </c>
      <c r="X286" s="1772" t="str">
        <f t="shared" si="71"/>
        <v>Text</v>
      </c>
      <c r="Z286" s="329"/>
      <c r="AA286" s="329"/>
    </row>
    <row r="287" spans="1:27" s="329" customFormat="1" ht="12.75" x14ac:dyDescent="0.2">
      <c r="A287" s="1024">
        <v>2</v>
      </c>
      <c r="B287" s="1017">
        <v>2.2999999999999998</v>
      </c>
      <c r="C287" s="1017" t="s">
        <v>1720</v>
      </c>
      <c r="D287" s="388"/>
      <c r="E287" s="1786" t="str">
        <f t="shared" si="73"/>
        <v>Category 5</v>
      </c>
      <c r="F287" s="457"/>
      <c r="G287" s="426" t="s">
        <v>3931</v>
      </c>
      <c r="H287" s="760" t="s">
        <v>3746</v>
      </c>
      <c r="I287" s="50">
        <v>443785</v>
      </c>
      <c r="J287" s="92">
        <f>J$272</f>
        <v>45474</v>
      </c>
      <c r="K287" s="782">
        <v>120.15</v>
      </c>
      <c r="L287" s="400"/>
      <c r="M287" s="782">
        <f>K287</f>
        <v>120.15</v>
      </c>
      <c r="N287" s="459" t="s">
        <v>56</v>
      </c>
      <c r="O287" s="375">
        <f>O$271</f>
        <v>45839</v>
      </c>
      <c r="P287" s="465" t="s">
        <v>69</v>
      </c>
      <c r="Q287" s="1801" t="s">
        <v>70</v>
      </c>
      <c r="R287" s="1967" t="s">
        <v>3537</v>
      </c>
      <c r="S287" s="929" t="s">
        <v>4064</v>
      </c>
      <c r="T287" s="904" t="s">
        <v>4625</v>
      </c>
      <c r="U287" s="929" t="s">
        <v>4625</v>
      </c>
      <c r="V287" s="929" t="s">
        <v>4625</v>
      </c>
      <c r="W287" s="789">
        <v>120.15</v>
      </c>
      <c r="X287" s="1772">
        <f t="shared" si="71"/>
        <v>0</v>
      </c>
    </row>
    <row r="288" spans="1:27" s="329" customFormat="1" ht="25.5" x14ac:dyDescent="0.2">
      <c r="A288" s="1024">
        <v>2</v>
      </c>
      <c r="B288" s="1017">
        <v>2.2999999999999998</v>
      </c>
      <c r="C288" s="1017" t="s">
        <v>1720</v>
      </c>
      <c r="D288" s="388"/>
      <c r="E288" s="1786" t="str">
        <f t="shared" si="73"/>
        <v>Category 5</v>
      </c>
      <c r="F288" s="457"/>
      <c r="G288" s="426" t="s">
        <v>797</v>
      </c>
      <c r="H288" s="1803">
        <v>90007976</v>
      </c>
      <c r="I288" s="50">
        <v>443790</v>
      </c>
      <c r="J288" s="393"/>
      <c r="K288" s="462" t="s">
        <v>798</v>
      </c>
      <c r="L288" s="463"/>
      <c r="M288" s="462" t="s">
        <v>798</v>
      </c>
      <c r="N288" s="396" t="s">
        <v>56</v>
      </c>
      <c r="O288" s="375"/>
      <c r="P288" s="1971"/>
      <c r="Q288" s="1804"/>
      <c r="R288" s="1967" t="s">
        <v>3538</v>
      </c>
      <c r="S288" s="929" t="s">
        <v>4066</v>
      </c>
      <c r="T288" s="904" t="s">
        <v>4626</v>
      </c>
      <c r="U288" s="929"/>
      <c r="V288" s="929"/>
      <c r="W288" s="117" t="s">
        <v>798</v>
      </c>
      <c r="X288" s="1772" t="str">
        <f t="shared" si="71"/>
        <v>Text</v>
      </c>
    </row>
    <row r="289" spans="1:27" s="329" customFormat="1" ht="18.75" x14ac:dyDescent="0.3">
      <c r="A289" s="1024">
        <v>2</v>
      </c>
      <c r="B289" s="1017">
        <v>2.2999999999999998</v>
      </c>
      <c r="C289" s="1926" t="s">
        <v>1721</v>
      </c>
      <c r="D289" s="1927"/>
      <c r="E289" s="1929" t="s">
        <v>783</v>
      </c>
      <c r="F289" s="422"/>
      <c r="G289" s="422"/>
      <c r="H289" s="770"/>
      <c r="I289" s="181"/>
      <c r="J289" s="423"/>
      <c r="K289" s="476"/>
      <c r="L289" s="422"/>
      <c r="M289" s="476"/>
      <c r="N289" s="422"/>
      <c r="O289" s="375"/>
      <c r="P289" s="465"/>
      <c r="Q289" s="395"/>
      <c r="R289" s="1967"/>
      <c r="S289" s="929" t="s">
        <v>4068</v>
      </c>
      <c r="T289" s="1793"/>
      <c r="U289" s="929"/>
      <c r="V289" s="929"/>
      <c r="W289" s="2212"/>
      <c r="X289" s="1772" t="str">
        <f t="shared" si="71"/>
        <v>Blank</v>
      </c>
    </row>
    <row r="290" spans="1:27" s="329" customFormat="1" ht="25.5" x14ac:dyDescent="0.2">
      <c r="A290" s="1024">
        <v>2</v>
      </c>
      <c r="B290" s="1017">
        <v>2.2999999999999998</v>
      </c>
      <c r="C290" s="1017" t="s">
        <v>1721</v>
      </c>
      <c r="D290" s="388"/>
      <c r="E290" s="450" t="s">
        <v>784</v>
      </c>
      <c r="F290" s="457"/>
      <c r="G290" s="38" t="s">
        <v>4023</v>
      </c>
      <c r="H290" s="760" t="s">
        <v>3747</v>
      </c>
      <c r="I290" s="50" t="s">
        <v>796</v>
      </c>
      <c r="J290" s="92">
        <f>J$272</f>
        <v>45474</v>
      </c>
      <c r="K290" s="782">
        <v>416.3</v>
      </c>
      <c r="L290" s="400"/>
      <c r="M290" s="782">
        <f>K290</f>
        <v>416.3</v>
      </c>
      <c r="N290" s="459" t="s">
        <v>56</v>
      </c>
      <c r="O290" s="375">
        <f>O$271</f>
        <v>45839</v>
      </c>
      <c r="P290" s="465" t="s">
        <v>69</v>
      </c>
      <c r="Q290" s="1801" t="s">
        <v>70</v>
      </c>
      <c r="R290" s="1967" t="s">
        <v>4017</v>
      </c>
      <c r="S290" s="929" t="s">
        <v>4064</v>
      </c>
      <c r="T290" s="904" t="s">
        <v>4627</v>
      </c>
      <c r="U290" s="929" t="s">
        <v>4627</v>
      </c>
      <c r="V290" s="929" t="s">
        <v>4627</v>
      </c>
      <c r="W290" s="789">
        <v>416.3</v>
      </c>
      <c r="X290" s="1772">
        <f t="shared" si="71"/>
        <v>0</v>
      </c>
    </row>
    <row r="291" spans="1:27" s="446" customFormat="1" ht="25.5" x14ac:dyDescent="0.2">
      <c r="A291" s="1024">
        <v>2</v>
      </c>
      <c r="B291" s="1017">
        <v>2.2999999999999998</v>
      </c>
      <c r="C291" s="1017" t="s">
        <v>1721</v>
      </c>
      <c r="D291" s="388"/>
      <c r="E291" s="1786" t="str">
        <f t="shared" ref="E291:E298" si="74">E290</f>
        <v>Public Outpatients</v>
      </c>
      <c r="F291" s="457"/>
      <c r="G291" s="38" t="s">
        <v>4039</v>
      </c>
      <c r="H291" s="760" t="s">
        <v>4040</v>
      </c>
      <c r="I291" s="50" t="s">
        <v>796</v>
      </c>
      <c r="J291" s="92">
        <f>J$290</f>
        <v>45474</v>
      </c>
      <c r="K291" s="782">
        <f t="shared" ref="K291:K295" si="75">K$290</f>
        <v>416.3</v>
      </c>
      <c r="L291" s="400"/>
      <c r="M291" s="782">
        <f t="shared" ref="M291:M295" si="76">K291</f>
        <v>416.3</v>
      </c>
      <c r="N291" s="459" t="s">
        <v>56</v>
      </c>
      <c r="O291" s="375">
        <f>O$290</f>
        <v>45839</v>
      </c>
      <c r="P291" s="465" t="s">
        <v>69</v>
      </c>
      <c r="Q291" s="1801" t="s">
        <v>70</v>
      </c>
      <c r="R291" s="1967" t="s">
        <v>4018</v>
      </c>
      <c r="S291" s="929" t="s">
        <v>4065</v>
      </c>
      <c r="T291" s="904" t="s">
        <v>4628</v>
      </c>
      <c r="U291" s="929"/>
      <c r="V291" s="929" t="s">
        <v>4627</v>
      </c>
      <c r="W291" s="789">
        <f t="shared" ref="W291:W295" si="77">W$290</f>
        <v>416.3</v>
      </c>
      <c r="X291" s="1772">
        <f t="shared" si="71"/>
        <v>0</v>
      </c>
      <c r="Z291" s="329"/>
      <c r="AA291" s="329"/>
    </row>
    <row r="292" spans="1:27" s="329" customFormat="1" ht="25.5" x14ac:dyDescent="0.2">
      <c r="A292" s="1024">
        <v>2</v>
      </c>
      <c r="B292" s="1017">
        <v>2.2999999999999998</v>
      </c>
      <c r="C292" s="1017" t="s">
        <v>1721</v>
      </c>
      <c r="D292" s="388"/>
      <c r="E292" s="1786" t="str">
        <f t="shared" si="74"/>
        <v>Public Outpatients</v>
      </c>
      <c r="F292" s="457"/>
      <c r="G292" s="38" t="s">
        <v>4043</v>
      </c>
      <c r="H292" s="760" t="s">
        <v>4044</v>
      </c>
      <c r="I292" s="50" t="s">
        <v>796</v>
      </c>
      <c r="J292" s="92">
        <f>J$290</f>
        <v>45474</v>
      </c>
      <c r="K292" s="782">
        <f t="shared" si="75"/>
        <v>416.3</v>
      </c>
      <c r="L292" s="400"/>
      <c r="M292" s="782">
        <f t="shared" si="76"/>
        <v>416.3</v>
      </c>
      <c r="N292" s="459" t="s">
        <v>56</v>
      </c>
      <c r="O292" s="375">
        <f>O$290</f>
        <v>45839</v>
      </c>
      <c r="P292" s="465" t="s">
        <v>69</v>
      </c>
      <c r="Q292" s="1801" t="s">
        <v>70</v>
      </c>
      <c r="R292" s="1967" t="s">
        <v>4019</v>
      </c>
      <c r="S292" s="929" t="s">
        <v>4065</v>
      </c>
      <c r="T292" s="904" t="s">
        <v>4629</v>
      </c>
      <c r="U292" s="929"/>
      <c r="V292" s="929" t="s">
        <v>4627</v>
      </c>
      <c r="W292" s="789">
        <f t="shared" si="77"/>
        <v>416.3</v>
      </c>
      <c r="X292" s="1772">
        <f t="shared" si="71"/>
        <v>0</v>
      </c>
    </row>
    <row r="293" spans="1:27" s="329" customFormat="1" ht="25.5" x14ac:dyDescent="0.2">
      <c r="A293" s="1024">
        <v>2</v>
      </c>
      <c r="B293" s="1017">
        <v>2.2999999999999998</v>
      </c>
      <c r="C293" s="1017" t="s">
        <v>1721</v>
      </c>
      <c r="D293" s="388"/>
      <c r="E293" s="1786" t="str">
        <f t="shared" si="74"/>
        <v>Public Outpatients</v>
      </c>
      <c r="F293" s="457"/>
      <c r="G293" s="38" t="s">
        <v>4042</v>
      </c>
      <c r="H293" s="760" t="s">
        <v>4041</v>
      </c>
      <c r="I293" s="50" t="s">
        <v>796</v>
      </c>
      <c r="J293" s="92">
        <f>J$290</f>
        <v>45474</v>
      </c>
      <c r="K293" s="782">
        <f t="shared" si="75"/>
        <v>416.3</v>
      </c>
      <c r="L293" s="400"/>
      <c r="M293" s="782">
        <f t="shared" si="76"/>
        <v>416.3</v>
      </c>
      <c r="N293" s="459" t="s">
        <v>56</v>
      </c>
      <c r="O293" s="375">
        <f>O$290</f>
        <v>45839</v>
      </c>
      <c r="P293" s="465" t="s">
        <v>69</v>
      </c>
      <c r="Q293" s="1801" t="s">
        <v>70</v>
      </c>
      <c r="R293" s="1967" t="s">
        <v>4020</v>
      </c>
      <c r="S293" s="929" t="s">
        <v>4065</v>
      </c>
      <c r="T293" s="904" t="s">
        <v>4630</v>
      </c>
      <c r="U293" s="929"/>
      <c r="V293" s="929" t="s">
        <v>4627</v>
      </c>
      <c r="W293" s="789">
        <f t="shared" si="77"/>
        <v>416.3</v>
      </c>
      <c r="X293" s="1772">
        <f t="shared" si="71"/>
        <v>0</v>
      </c>
    </row>
    <row r="294" spans="1:27" s="329" customFormat="1" ht="25.5" x14ac:dyDescent="0.2">
      <c r="A294" s="1024">
        <v>2</v>
      </c>
      <c r="B294" s="1017">
        <v>2.2999999999999998</v>
      </c>
      <c r="C294" s="1017" t="s">
        <v>1721</v>
      </c>
      <c r="D294" s="388"/>
      <c r="E294" s="1786" t="str">
        <f t="shared" si="74"/>
        <v>Public Outpatients</v>
      </c>
      <c r="F294" s="457"/>
      <c r="G294" s="38" t="s">
        <v>4024</v>
      </c>
      <c r="H294" s="760" t="s">
        <v>4045</v>
      </c>
      <c r="I294" s="50" t="s">
        <v>796</v>
      </c>
      <c r="J294" s="92">
        <f>J$290</f>
        <v>45474</v>
      </c>
      <c r="K294" s="782">
        <f t="shared" si="75"/>
        <v>416.3</v>
      </c>
      <c r="L294" s="400"/>
      <c r="M294" s="782">
        <f t="shared" si="76"/>
        <v>416.3</v>
      </c>
      <c r="N294" s="459" t="s">
        <v>56</v>
      </c>
      <c r="O294" s="375">
        <f>O$290</f>
        <v>45839</v>
      </c>
      <c r="P294" s="465" t="s">
        <v>69</v>
      </c>
      <c r="Q294" s="1801" t="s">
        <v>70</v>
      </c>
      <c r="R294" s="1967" t="s">
        <v>4021</v>
      </c>
      <c r="S294" s="929" t="s">
        <v>4065</v>
      </c>
      <c r="T294" s="904" t="s">
        <v>4631</v>
      </c>
      <c r="U294" s="929"/>
      <c r="V294" s="929" t="s">
        <v>4627</v>
      </c>
      <c r="W294" s="789">
        <f t="shared" si="77"/>
        <v>416.3</v>
      </c>
      <c r="X294" s="1772">
        <f t="shared" si="71"/>
        <v>0</v>
      </c>
    </row>
    <row r="295" spans="1:27" s="329" customFormat="1" ht="25.5" x14ac:dyDescent="0.2">
      <c r="A295" s="1024">
        <v>2</v>
      </c>
      <c r="B295" s="1017">
        <v>2.2999999999999998</v>
      </c>
      <c r="C295" s="1017" t="s">
        <v>1721</v>
      </c>
      <c r="D295" s="388"/>
      <c r="E295" s="1786" t="str">
        <f t="shared" si="74"/>
        <v>Public Outpatients</v>
      </c>
      <c r="F295" s="457"/>
      <c r="G295" s="38" t="s">
        <v>4025</v>
      </c>
      <c r="H295" s="760" t="s">
        <v>4046</v>
      </c>
      <c r="I295" s="50" t="s">
        <v>796</v>
      </c>
      <c r="J295" s="92">
        <f>J$290</f>
        <v>45474</v>
      </c>
      <c r="K295" s="782">
        <f t="shared" si="75"/>
        <v>416.3</v>
      </c>
      <c r="L295" s="400"/>
      <c r="M295" s="782">
        <f t="shared" si="76"/>
        <v>416.3</v>
      </c>
      <c r="N295" s="459" t="s">
        <v>56</v>
      </c>
      <c r="O295" s="375">
        <f>O$290</f>
        <v>45839</v>
      </c>
      <c r="P295" s="465" t="s">
        <v>69</v>
      </c>
      <c r="Q295" s="1801" t="s">
        <v>70</v>
      </c>
      <c r="R295" s="1967" t="s">
        <v>4022</v>
      </c>
      <c r="S295" s="929" t="s">
        <v>4065</v>
      </c>
      <c r="T295" s="904" t="s">
        <v>4632</v>
      </c>
      <c r="U295" s="929"/>
      <c r="V295" s="929" t="s">
        <v>4627</v>
      </c>
      <c r="W295" s="789">
        <f t="shared" si="77"/>
        <v>416.3</v>
      </c>
      <c r="X295" s="1772">
        <f t="shared" si="71"/>
        <v>0</v>
      </c>
    </row>
    <row r="296" spans="1:27" s="446" customFormat="1" ht="25.5" x14ac:dyDescent="0.2">
      <c r="A296" s="1024">
        <v>2</v>
      </c>
      <c r="B296" s="1017">
        <v>2.2999999999999998</v>
      </c>
      <c r="C296" s="1017" t="s">
        <v>1721</v>
      </c>
      <c r="D296" s="388"/>
      <c r="E296" s="1786" t="str">
        <f t="shared" si="74"/>
        <v>Public Outpatients</v>
      </c>
      <c r="F296" s="457"/>
      <c r="G296" s="426" t="s">
        <v>793</v>
      </c>
      <c r="H296" s="1844"/>
      <c r="I296" s="50" t="s">
        <v>794</v>
      </c>
      <c r="J296" s="92"/>
      <c r="K296" s="461" t="s">
        <v>795</v>
      </c>
      <c r="L296" s="400"/>
      <c r="M296" s="461" t="s">
        <v>795</v>
      </c>
      <c r="N296" s="459" t="s">
        <v>56</v>
      </c>
      <c r="O296" s="375"/>
      <c r="P296" s="465" t="s">
        <v>69</v>
      </c>
      <c r="Q296" s="1801" t="s">
        <v>70</v>
      </c>
      <c r="R296" s="1967" t="s">
        <v>3536</v>
      </c>
      <c r="S296" s="929" t="s">
        <v>4066</v>
      </c>
      <c r="T296" s="904" t="s">
        <v>4633</v>
      </c>
      <c r="U296" s="929"/>
      <c r="V296" s="929"/>
      <c r="W296" s="2217" t="s">
        <v>795</v>
      </c>
      <c r="X296" s="1772" t="str">
        <f t="shared" si="71"/>
        <v>Text</v>
      </c>
      <c r="Z296" s="329"/>
      <c r="AA296" s="329"/>
    </row>
    <row r="297" spans="1:27" s="446" customFormat="1" ht="12.75" x14ac:dyDescent="0.2">
      <c r="A297" s="1024">
        <v>2</v>
      </c>
      <c r="B297" s="1017">
        <v>2.2999999999999998</v>
      </c>
      <c r="C297" s="1017" t="s">
        <v>1721</v>
      </c>
      <c r="D297" s="388"/>
      <c r="E297" s="1786" t="str">
        <f t="shared" si="74"/>
        <v>Public Outpatients</v>
      </c>
      <c r="F297" s="457"/>
      <c r="G297" s="426" t="s">
        <v>3931</v>
      </c>
      <c r="H297" s="760" t="s">
        <v>3746</v>
      </c>
      <c r="I297" s="50">
        <v>443785</v>
      </c>
      <c r="J297" s="92">
        <f>J$287</f>
        <v>45474</v>
      </c>
      <c r="K297" s="782">
        <f>K$287</f>
        <v>120.15</v>
      </c>
      <c r="L297" s="400"/>
      <c r="M297" s="782">
        <f>K297</f>
        <v>120.15</v>
      </c>
      <c r="N297" s="459" t="s">
        <v>56</v>
      </c>
      <c r="O297" s="375">
        <f>O$287</f>
        <v>45839</v>
      </c>
      <c r="P297" s="465" t="s">
        <v>69</v>
      </c>
      <c r="Q297" s="1801" t="s">
        <v>70</v>
      </c>
      <c r="R297" s="1967" t="s">
        <v>3537</v>
      </c>
      <c r="S297" s="929" t="s">
        <v>4065</v>
      </c>
      <c r="T297" s="904" t="s">
        <v>4634</v>
      </c>
      <c r="U297" s="929"/>
      <c r="V297" s="929" t="s">
        <v>4625</v>
      </c>
      <c r="W297" s="789">
        <f>W$287</f>
        <v>120.15</v>
      </c>
      <c r="X297" s="1772">
        <f t="shared" si="71"/>
        <v>0</v>
      </c>
      <c r="Z297" s="329"/>
      <c r="AA297" s="329"/>
    </row>
    <row r="298" spans="1:27" s="446" customFormat="1" ht="25.5" x14ac:dyDescent="0.2">
      <c r="A298" s="1068">
        <v>2</v>
      </c>
      <c r="B298" s="1017">
        <v>2.2999999999999998</v>
      </c>
      <c r="C298" s="1017" t="s">
        <v>1721</v>
      </c>
      <c r="D298" s="388"/>
      <c r="E298" s="1786" t="str">
        <f t="shared" si="74"/>
        <v>Public Outpatients</v>
      </c>
      <c r="F298" s="457"/>
      <c r="G298" s="426" t="s">
        <v>797</v>
      </c>
      <c r="H298" s="1803">
        <v>90007976</v>
      </c>
      <c r="I298" s="50">
        <v>443790</v>
      </c>
      <c r="J298" s="362"/>
      <c r="K298" s="1811" t="s">
        <v>798</v>
      </c>
      <c r="L298" s="463"/>
      <c r="M298" s="1811" t="s">
        <v>798</v>
      </c>
      <c r="N298" s="396" t="s">
        <v>56</v>
      </c>
      <c r="O298" s="375"/>
      <c r="P298" s="1971"/>
      <c r="Q298" s="1804"/>
      <c r="R298" s="1967" t="s">
        <v>3538</v>
      </c>
      <c r="S298" s="929" t="s">
        <v>4066</v>
      </c>
      <c r="T298" s="904" t="s">
        <v>4635</v>
      </c>
      <c r="U298" s="929"/>
      <c r="V298" s="929"/>
      <c r="W298" s="1813" t="s">
        <v>798</v>
      </c>
      <c r="X298" s="1772" t="str">
        <f t="shared" si="71"/>
        <v>Text</v>
      </c>
      <c r="Z298" s="329"/>
      <c r="AA298" s="329"/>
    </row>
    <row r="299" spans="1:27" s="446" customFormat="1" ht="18.75" x14ac:dyDescent="0.3">
      <c r="A299" s="1024">
        <v>2</v>
      </c>
      <c r="B299" s="1942">
        <v>2.4</v>
      </c>
      <c r="C299" s="1943"/>
      <c r="D299" s="1944"/>
      <c r="E299" s="1945" t="s">
        <v>350</v>
      </c>
      <c r="F299" s="422"/>
      <c r="G299" s="422"/>
      <c r="H299" s="770"/>
      <c r="I299" s="181"/>
      <c r="J299" s="423"/>
      <c r="K299" s="476"/>
      <c r="L299" s="422"/>
      <c r="M299" s="476"/>
      <c r="N299" s="422"/>
      <c r="O299" s="375"/>
      <c r="P299" s="1972"/>
      <c r="Q299" s="1801"/>
      <c r="R299" s="1967"/>
      <c r="S299" s="929" t="s">
        <v>4068</v>
      </c>
      <c r="T299" s="1793"/>
      <c r="U299" s="929"/>
      <c r="V299" s="929"/>
      <c r="W299" s="2212"/>
      <c r="X299" s="1772" t="str">
        <f t="shared" ref="X299:X330" si="78">IF(K299="","Blank",IF(ISTEXT(K299),"Text",(K299/W299)-1))</f>
        <v>Blank</v>
      </c>
      <c r="Z299" s="329"/>
      <c r="AA299" s="329"/>
    </row>
    <row r="300" spans="1:27" s="446" customFormat="1" ht="18.75" x14ac:dyDescent="0.3">
      <c r="A300" s="1024">
        <v>2</v>
      </c>
      <c r="B300" s="1017">
        <v>2.4</v>
      </c>
      <c r="C300" s="1926" t="s">
        <v>1722</v>
      </c>
      <c r="D300" s="1927"/>
      <c r="E300" s="1929" t="s">
        <v>1823</v>
      </c>
      <c r="F300" s="422"/>
      <c r="G300" s="422"/>
      <c r="H300" s="770"/>
      <c r="I300" s="181"/>
      <c r="J300" s="423"/>
      <c r="K300" s="476"/>
      <c r="L300" s="422"/>
      <c r="M300" s="476"/>
      <c r="N300" s="422"/>
      <c r="O300" s="375"/>
      <c r="P300" s="1971"/>
      <c r="Q300" s="395"/>
      <c r="R300" s="1967"/>
      <c r="S300" s="929" t="s">
        <v>4068</v>
      </c>
      <c r="T300" s="1793"/>
      <c r="U300" s="929"/>
      <c r="V300" s="929"/>
      <c r="W300" s="2212"/>
      <c r="X300" s="1772" t="str">
        <f t="shared" si="78"/>
        <v>Blank</v>
      </c>
      <c r="Z300" s="329"/>
      <c r="AA300" s="329"/>
    </row>
    <row r="301" spans="1:27" s="446" customFormat="1" ht="76.5" x14ac:dyDescent="0.2">
      <c r="A301" s="1024">
        <v>2</v>
      </c>
      <c r="B301" s="1017">
        <v>2.4</v>
      </c>
      <c r="C301" s="1017" t="s">
        <v>1722</v>
      </c>
      <c r="D301" s="381"/>
      <c r="E301" s="450" t="s">
        <v>781</v>
      </c>
      <c r="F301" s="451"/>
      <c r="G301" s="426" t="s">
        <v>351</v>
      </c>
      <c r="H301" s="1859"/>
      <c r="I301" s="503" t="s">
        <v>352</v>
      </c>
      <c r="J301" s="92">
        <v>41091</v>
      </c>
      <c r="K301" s="462" t="s">
        <v>1682</v>
      </c>
      <c r="L301" s="466"/>
      <c r="M301" s="462" t="s">
        <v>1682</v>
      </c>
      <c r="N301" s="465" t="s">
        <v>56</v>
      </c>
      <c r="O301" s="375"/>
      <c r="P301" s="395"/>
      <c r="Q301" s="395" t="s">
        <v>353</v>
      </c>
      <c r="R301" s="1967"/>
      <c r="S301" s="929" t="s">
        <v>4066</v>
      </c>
      <c r="T301" s="904" t="s">
        <v>4636</v>
      </c>
      <c r="U301" s="929"/>
      <c r="V301" s="929"/>
      <c r="W301" s="117" t="s">
        <v>1682</v>
      </c>
      <c r="X301" s="1772" t="str">
        <f t="shared" si="78"/>
        <v>Text</v>
      </c>
      <c r="Z301" s="329"/>
      <c r="AA301" s="329"/>
    </row>
    <row r="302" spans="1:27" s="446" customFormat="1" ht="18.75" x14ac:dyDescent="0.3">
      <c r="A302" s="1024">
        <v>2</v>
      </c>
      <c r="B302" s="1017">
        <v>2.4</v>
      </c>
      <c r="C302" s="1926" t="s">
        <v>1723</v>
      </c>
      <c r="D302" s="1927"/>
      <c r="E302" s="1929" t="s">
        <v>783</v>
      </c>
      <c r="F302" s="422"/>
      <c r="G302" s="422"/>
      <c r="H302" s="770"/>
      <c r="I302" s="181"/>
      <c r="J302" s="423"/>
      <c r="K302" s="476"/>
      <c r="L302" s="422"/>
      <c r="M302" s="476"/>
      <c r="N302" s="422"/>
      <c r="O302" s="375"/>
      <c r="P302" s="1971"/>
      <c r="Q302" s="395"/>
      <c r="R302" s="1967"/>
      <c r="S302" s="929" t="s">
        <v>4068</v>
      </c>
      <c r="T302" s="1793"/>
      <c r="U302" s="929"/>
      <c r="V302" s="929"/>
      <c r="W302" s="2212"/>
      <c r="X302" s="1772" t="str">
        <f t="shared" si="78"/>
        <v>Blank</v>
      </c>
      <c r="Z302" s="329"/>
      <c r="AA302" s="329"/>
    </row>
    <row r="303" spans="1:27" s="446" customFormat="1" ht="76.5" x14ac:dyDescent="0.2">
      <c r="A303" s="1022">
        <v>2</v>
      </c>
      <c r="B303" s="1017">
        <v>2.4</v>
      </c>
      <c r="C303" s="1017" t="s">
        <v>1723</v>
      </c>
      <c r="D303" s="381"/>
      <c r="E303" s="450" t="s">
        <v>784</v>
      </c>
      <c r="F303" s="451"/>
      <c r="G303" s="426" t="s">
        <v>351</v>
      </c>
      <c r="H303" s="1859"/>
      <c r="I303" s="503" t="s">
        <v>352</v>
      </c>
      <c r="J303" s="92">
        <v>41091</v>
      </c>
      <c r="K303" s="1811" t="s">
        <v>1681</v>
      </c>
      <c r="L303" s="466"/>
      <c r="M303" s="1811" t="s">
        <v>1681</v>
      </c>
      <c r="N303" s="465" t="s">
        <v>56</v>
      </c>
      <c r="O303" s="375"/>
      <c r="P303" s="395"/>
      <c r="Q303" s="395" t="s">
        <v>353</v>
      </c>
      <c r="R303" s="1967"/>
      <c r="S303" s="929" t="s">
        <v>4066</v>
      </c>
      <c r="T303" s="904" t="s">
        <v>4637</v>
      </c>
      <c r="U303" s="929"/>
      <c r="V303" s="929"/>
      <c r="W303" s="1813" t="s">
        <v>1681</v>
      </c>
      <c r="X303" s="1772" t="str">
        <f t="shared" si="78"/>
        <v>Text</v>
      </c>
      <c r="Z303" s="329"/>
      <c r="AA303" s="329"/>
    </row>
    <row r="304" spans="1:27" s="446" customFormat="1" ht="18.75" x14ac:dyDescent="0.3">
      <c r="A304" s="1024">
        <v>2</v>
      </c>
      <c r="B304" s="1942">
        <v>2.5</v>
      </c>
      <c r="C304" s="1943"/>
      <c r="D304" s="1944"/>
      <c r="E304" s="1945" t="s">
        <v>1826</v>
      </c>
      <c r="F304" s="422"/>
      <c r="G304" s="422"/>
      <c r="H304" s="770"/>
      <c r="I304" s="181"/>
      <c r="J304" s="423"/>
      <c r="K304" s="476"/>
      <c r="L304" s="422"/>
      <c r="M304" s="476"/>
      <c r="N304" s="422"/>
      <c r="O304" s="375"/>
      <c r="P304" s="472"/>
      <c r="Q304" s="1804"/>
      <c r="R304" s="1789"/>
      <c r="S304" s="929" t="s">
        <v>4068</v>
      </c>
      <c r="T304" s="1793"/>
      <c r="U304" s="929"/>
      <c r="V304" s="929"/>
      <c r="W304" s="2212"/>
      <c r="X304" s="1772" t="str">
        <f t="shared" si="78"/>
        <v>Blank</v>
      </c>
      <c r="Z304" s="329"/>
      <c r="AA304" s="329"/>
    </row>
    <row r="305" spans="1:27" s="446" customFormat="1" ht="18.75" x14ac:dyDescent="0.3">
      <c r="A305" s="1024">
        <v>2</v>
      </c>
      <c r="B305" s="1017">
        <v>2.5</v>
      </c>
      <c r="C305" s="1926" t="s">
        <v>1724</v>
      </c>
      <c r="D305" s="1927"/>
      <c r="E305" s="1929" t="s">
        <v>1823</v>
      </c>
      <c r="F305" s="422"/>
      <c r="G305" s="422"/>
      <c r="H305" s="770"/>
      <c r="I305" s="181"/>
      <c r="J305" s="423"/>
      <c r="K305" s="476"/>
      <c r="L305" s="422"/>
      <c r="M305" s="476"/>
      <c r="N305" s="422"/>
      <c r="O305" s="375"/>
      <c r="P305" s="472"/>
      <c r="Q305" s="1804"/>
      <c r="R305" s="1789"/>
      <c r="S305" s="929" t="s">
        <v>4068</v>
      </c>
      <c r="T305" s="1793"/>
      <c r="U305" s="929"/>
      <c r="V305" s="929"/>
      <c r="W305" s="2212"/>
      <c r="X305" s="1772" t="str">
        <f t="shared" si="78"/>
        <v>Blank</v>
      </c>
      <c r="Z305" s="329"/>
      <c r="AA305" s="329"/>
    </row>
    <row r="306" spans="1:27" s="446" customFormat="1" ht="15.75" x14ac:dyDescent="0.2">
      <c r="A306" s="1024">
        <v>2</v>
      </c>
      <c r="B306" s="1017">
        <v>2.5</v>
      </c>
      <c r="C306" s="1017" t="s">
        <v>1724</v>
      </c>
      <c r="D306" s="381"/>
      <c r="E306" s="450" t="s">
        <v>781</v>
      </c>
      <c r="F306" s="451"/>
      <c r="G306" s="373" t="s">
        <v>782</v>
      </c>
      <c r="H306" s="745"/>
      <c r="I306" s="2126"/>
      <c r="J306" s="362"/>
      <c r="K306" s="1812" t="s">
        <v>1604</v>
      </c>
      <c r="L306" s="368"/>
      <c r="M306" s="995" t="str">
        <f>K306</f>
        <v>NIL</v>
      </c>
      <c r="N306" s="396"/>
      <c r="O306" s="375"/>
      <c r="P306" s="472"/>
      <c r="Q306" s="1804"/>
      <c r="R306" s="1789"/>
      <c r="S306" s="929" t="s">
        <v>1604</v>
      </c>
      <c r="T306" s="904" t="s">
        <v>4638</v>
      </c>
      <c r="U306" s="929"/>
      <c r="V306" s="929"/>
      <c r="W306" s="2220" t="s">
        <v>1604</v>
      </c>
      <c r="X306" s="1772" t="str">
        <f t="shared" si="78"/>
        <v>Text</v>
      </c>
      <c r="Z306" s="329"/>
      <c r="AA306" s="329"/>
    </row>
    <row r="307" spans="1:27" s="446" customFormat="1" ht="18.75" x14ac:dyDescent="0.3">
      <c r="A307" s="1024">
        <v>2</v>
      </c>
      <c r="B307" s="1017">
        <v>2.5</v>
      </c>
      <c r="C307" s="1926" t="s">
        <v>1725</v>
      </c>
      <c r="D307" s="1927"/>
      <c r="E307" s="1929" t="s">
        <v>783</v>
      </c>
      <c r="F307" s="422"/>
      <c r="G307" s="422"/>
      <c r="H307" s="770"/>
      <c r="I307" s="181"/>
      <c r="J307" s="423"/>
      <c r="K307" s="476"/>
      <c r="L307" s="422"/>
      <c r="M307" s="476"/>
      <c r="N307" s="422"/>
      <c r="O307" s="375"/>
      <c r="P307" s="472"/>
      <c r="Q307" s="1804"/>
      <c r="R307" s="1789"/>
      <c r="S307" s="929" t="s">
        <v>4068</v>
      </c>
      <c r="T307" s="1793"/>
      <c r="U307" s="929"/>
      <c r="V307" s="929"/>
      <c r="W307" s="2212"/>
      <c r="X307" s="1772" t="str">
        <f t="shared" si="78"/>
        <v>Blank</v>
      </c>
      <c r="Z307" s="329"/>
      <c r="AA307" s="329"/>
    </row>
    <row r="308" spans="1:27" s="446" customFormat="1" ht="15.75" x14ac:dyDescent="0.2">
      <c r="A308" s="1024">
        <v>2</v>
      </c>
      <c r="B308" s="1017">
        <v>2.5</v>
      </c>
      <c r="C308" s="1017" t="s">
        <v>1725</v>
      </c>
      <c r="D308" s="381"/>
      <c r="E308" s="450" t="s">
        <v>784</v>
      </c>
      <c r="F308" s="451"/>
      <c r="G308" s="373" t="s">
        <v>785</v>
      </c>
      <c r="H308" s="745"/>
      <c r="I308" s="2126"/>
      <c r="J308" s="362"/>
      <c r="K308" s="1812" t="s">
        <v>1604</v>
      </c>
      <c r="L308" s="368"/>
      <c r="M308" s="995" t="str">
        <f>K308</f>
        <v>NIL</v>
      </c>
      <c r="N308" s="396"/>
      <c r="O308" s="375"/>
      <c r="P308" s="472"/>
      <c r="Q308" s="1804"/>
      <c r="R308" s="1789"/>
      <c r="S308" s="929" t="s">
        <v>1604</v>
      </c>
      <c r="T308" s="904" t="s">
        <v>4639</v>
      </c>
      <c r="U308" s="929"/>
      <c r="V308" s="929"/>
      <c r="W308" s="2220" t="s">
        <v>1604</v>
      </c>
      <c r="X308" s="1772" t="str">
        <f t="shared" si="78"/>
        <v>Text</v>
      </c>
      <c r="Z308" s="329"/>
      <c r="AA308" s="329"/>
    </row>
    <row r="309" spans="1:27" s="446" customFormat="1" ht="18.75" x14ac:dyDescent="0.3">
      <c r="A309" s="1024">
        <v>2</v>
      </c>
      <c r="B309" s="1942">
        <v>2.6</v>
      </c>
      <c r="C309" s="1943"/>
      <c r="D309" s="1943" t="s">
        <v>8</v>
      </c>
      <c r="E309" s="1945" t="s">
        <v>1827</v>
      </c>
      <c r="F309" s="422"/>
      <c r="G309" s="422"/>
      <c r="H309" s="770"/>
      <c r="I309" s="181"/>
      <c r="J309" s="423"/>
      <c r="K309" s="476"/>
      <c r="L309" s="422"/>
      <c r="M309" s="476"/>
      <c r="N309" s="422"/>
      <c r="O309" s="375"/>
      <c r="P309" s="472"/>
      <c r="Q309" s="1804"/>
      <c r="R309" s="1789"/>
      <c r="S309" s="929" t="s">
        <v>4068</v>
      </c>
      <c r="T309" s="1793"/>
      <c r="U309" s="929"/>
      <c r="V309" s="929"/>
      <c r="W309" s="2212"/>
      <c r="X309" s="1772" t="str">
        <f t="shared" si="78"/>
        <v>Blank</v>
      </c>
      <c r="Z309" s="329"/>
      <c r="AA309" s="329"/>
    </row>
    <row r="310" spans="1:27" s="446" customFormat="1" ht="18.75" x14ac:dyDescent="0.3">
      <c r="A310" s="1024">
        <v>2</v>
      </c>
      <c r="B310" s="1017">
        <v>2.6</v>
      </c>
      <c r="C310" s="1930" t="s">
        <v>1740</v>
      </c>
      <c r="D310" s="1930" t="s">
        <v>8</v>
      </c>
      <c r="E310" s="1931" t="s">
        <v>1821</v>
      </c>
      <c r="F310" s="422"/>
      <c r="G310" s="422"/>
      <c r="H310" s="770"/>
      <c r="I310" s="181"/>
      <c r="J310" s="423"/>
      <c r="K310" s="476"/>
      <c r="L310" s="422"/>
      <c r="M310" s="476"/>
      <c r="N310" s="422"/>
      <c r="O310" s="375"/>
      <c r="P310" s="472"/>
      <c r="Q310" s="1804"/>
      <c r="R310" s="1789"/>
      <c r="S310" s="929" t="s">
        <v>4068</v>
      </c>
      <c r="T310" s="1793"/>
      <c r="U310" s="929"/>
      <c r="V310" s="929"/>
      <c r="W310" s="2212"/>
      <c r="X310" s="1772" t="str">
        <f t="shared" si="78"/>
        <v>Blank</v>
      </c>
      <c r="Z310" s="329"/>
      <c r="AA310" s="329"/>
    </row>
    <row r="311" spans="1:27" s="446" customFormat="1" ht="18.75" x14ac:dyDescent="0.3">
      <c r="A311" s="1024">
        <v>2</v>
      </c>
      <c r="B311" s="1017">
        <v>2.6</v>
      </c>
      <c r="C311" s="1017" t="s">
        <v>1740</v>
      </c>
      <c r="D311" s="1946" t="s">
        <v>1742</v>
      </c>
      <c r="E311" s="1947" t="s">
        <v>1823</v>
      </c>
      <c r="F311" s="422"/>
      <c r="G311" s="422"/>
      <c r="H311" s="770"/>
      <c r="I311" s="181"/>
      <c r="J311" s="423"/>
      <c r="K311" s="476"/>
      <c r="L311" s="422"/>
      <c r="M311" s="476"/>
      <c r="N311" s="422"/>
      <c r="O311" s="375"/>
      <c r="P311" s="472"/>
      <c r="Q311" s="1804"/>
      <c r="R311" s="1789"/>
      <c r="S311" s="929" t="s">
        <v>4068</v>
      </c>
      <c r="T311" s="1793"/>
      <c r="U311" s="929"/>
      <c r="V311" s="929"/>
      <c r="W311" s="2212"/>
      <c r="X311" s="1772" t="str">
        <f t="shared" si="78"/>
        <v>Blank</v>
      </c>
      <c r="Z311" s="329"/>
      <c r="AA311" s="329"/>
    </row>
    <row r="312" spans="1:27" s="446" customFormat="1" ht="38.25" x14ac:dyDescent="0.2">
      <c r="A312" s="1024">
        <v>2</v>
      </c>
      <c r="B312" s="1017">
        <v>2.6</v>
      </c>
      <c r="C312" s="1017" t="s">
        <v>1740</v>
      </c>
      <c r="D312" s="1017" t="s">
        <v>1742</v>
      </c>
      <c r="E312" s="450" t="s">
        <v>781</v>
      </c>
      <c r="F312" s="451"/>
      <c r="G312" s="373" t="s">
        <v>782</v>
      </c>
      <c r="H312" s="745"/>
      <c r="I312" s="2126"/>
      <c r="J312" s="362"/>
      <c r="K312" s="461" t="s">
        <v>1676</v>
      </c>
      <c r="L312" s="368"/>
      <c r="M312" s="461" t="str">
        <f>K312</f>
        <v>Covered under MAIC grant</v>
      </c>
      <c r="N312" s="397"/>
      <c r="O312" s="375"/>
      <c r="P312" s="472"/>
      <c r="Q312" s="1804"/>
      <c r="R312" s="1789"/>
      <c r="S312" s="929" t="s">
        <v>4066</v>
      </c>
      <c r="T312" s="904" t="s">
        <v>4640</v>
      </c>
      <c r="U312" s="929"/>
      <c r="V312" s="929"/>
      <c r="W312" s="2217" t="s">
        <v>1676</v>
      </c>
      <c r="X312" s="1772" t="str">
        <f t="shared" si="78"/>
        <v>Text</v>
      </c>
      <c r="Z312" s="329"/>
      <c r="AA312" s="329"/>
    </row>
    <row r="313" spans="1:27" s="446" customFormat="1" ht="18.75" x14ac:dyDescent="0.3">
      <c r="A313" s="1024">
        <v>2</v>
      </c>
      <c r="B313" s="1017">
        <v>2.6</v>
      </c>
      <c r="C313" s="1017" t="s">
        <v>1740</v>
      </c>
      <c r="D313" s="1946" t="s">
        <v>1743</v>
      </c>
      <c r="E313" s="1947" t="s">
        <v>783</v>
      </c>
      <c r="F313" s="422"/>
      <c r="G313" s="422"/>
      <c r="H313" s="770"/>
      <c r="I313" s="181"/>
      <c r="J313" s="423"/>
      <c r="K313" s="476"/>
      <c r="L313" s="422"/>
      <c r="M313" s="476"/>
      <c r="N313" s="422"/>
      <c r="O313" s="375"/>
      <c r="P313" s="472"/>
      <c r="Q313" s="1804"/>
      <c r="R313" s="1789"/>
      <c r="S313" s="929" t="s">
        <v>4068</v>
      </c>
      <c r="T313" s="1793"/>
      <c r="U313" s="929"/>
      <c r="V313" s="929"/>
      <c r="W313" s="2212"/>
      <c r="X313" s="1772" t="str">
        <f t="shared" si="78"/>
        <v>Blank</v>
      </c>
      <c r="Z313" s="329"/>
      <c r="AA313" s="329"/>
    </row>
    <row r="314" spans="1:27" s="446" customFormat="1" ht="38.25" x14ac:dyDescent="0.2">
      <c r="A314" s="1024">
        <v>2</v>
      </c>
      <c r="B314" s="1017">
        <v>2.6</v>
      </c>
      <c r="C314" s="1017" t="s">
        <v>1740</v>
      </c>
      <c r="D314" s="1017" t="s">
        <v>1743</v>
      </c>
      <c r="E314" s="450" t="s">
        <v>786</v>
      </c>
      <c r="F314" s="451"/>
      <c r="G314" s="373" t="s">
        <v>785</v>
      </c>
      <c r="H314" s="745"/>
      <c r="I314" s="2126"/>
      <c r="J314" s="362"/>
      <c r="K314" s="461" t="s">
        <v>1676</v>
      </c>
      <c r="L314" s="358"/>
      <c r="M314" s="461" t="str">
        <f>K314</f>
        <v>Covered under MAIC grant</v>
      </c>
      <c r="N314" s="394"/>
      <c r="O314" s="375"/>
      <c r="P314" s="1800"/>
      <c r="Q314" s="1801"/>
      <c r="R314" s="1789"/>
      <c r="S314" s="929" t="s">
        <v>4066</v>
      </c>
      <c r="T314" s="904" t="s">
        <v>4641</v>
      </c>
      <c r="U314" s="929"/>
      <c r="V314" s="929"/>
      <c r="W314" s="2217" t="s">
        <v>1676</v>
      </c>
      <c r="X314" s="1772" t="str">
        <f t="shared" si="78"/>
        <v>Text</v>
      </c>
      <c r="Z314" s="329"/>
      <c r="AA314" s="329"/>
    </row>
    <row r="315" spans="1:27" s="446" customFormat="1" ht="18.75" x14ac:dyDescent="0.3">
      <c r="A315" s="1024">
        <v>2</v>
      </c>
      <c r="B315" s="1017">
        <v>2.6</v>
      </c>
      <c r="C315" s="1932" t="s">
        <v>1741</v>
      </c>
      <c r="D315" s="1927"/>
      <c r="E315" s="1933" t="s">
        <v>3211</v>
      </c>
      <c r="F315" s="441"/>
      <c r="G315" s="373"/>
      <c r="H315" s="745"/>
      <c r="I315" s="2126"/>
      <c r="J315" s="362"/>
      <c r="K315" s="851"/>
      <c r="L315" s="368"/>
      <c r="M315" s="369"/>
      <c r="N315" s="396"/>
      <c r="O315" s="375"/>
      <c r="P315" s="1800"/>
      <c r="Q315" s="1801"/>
      <c r="R315" s="1789"/>
      <c r="S315" s="929" t="s">
        <v>4068</v>
      </c>
      <c r="T315" s="1793"/>
      <c r="U315" s="929"/>
      <c r="V315" s="929"/>
      <c r="W315" s="2221"/>
      <c r="X315" s="1772" t="str">
        <f t="shared" si="78"/>
        <v>Blank</v>
      </c>
      <c r="Z315" s="329"/>
      <c r="AA315" s="329"/>
    </row>
    <row r="316" spans="1:27" s="446" customFormat="1" ht="18.75" x14ac:dyDescent="0.3">
      <c r="A316" s="1024">
        <v>2</v>
      </c>
      <c r="B316" s="1017">
        <v>2.6</v>
      </c>
      <c r="C316" s="1017" t="s">
        <v>1741</v>
      </c>
      <c r="D316" s="1953" t="s">
        <v>1744</v>
      </c>
      <c r="E316" s="1954" t="s">
        <v>3212</v>
      </c>
      <c r="F316" s="422"/>
      <c r="G316" s="422"/>
      <c r="H316" s="770"/>
      <c r="I316" s="181"/>
      <c r="J316" s="423"/>
      <c r="K316" s="476"/>
      <c r="L316" s="422"/>
      <c r="M316" s="476"/>
      <c r="N316" s="422"/>
      <c r="O316" s="375"/>
      <c r="P316" s="1800"/>
      <c r="Q316" s="1801"/>
      <c r="R316" s="1789"/>
      <c r="S316" s="929" t="s">
        <v>4068</v>
      </c>
      <c r="T316" s="1793"/>
      <c r="U316" s="929"/>
      <c r="V316" s="929"/>
      <c r="W316" s="2212"/>
      <c r="X316" s="1772" t="str">
        <f t="shared" si="78"/>
        <v>Blank</v>
      </c>
      <c r="Z316" s="329"/>
      <c r="AA316" s="329"/>
    </row>
    <row r="317" spans="1:27" s="446" customFormat="1" ht="15.75" x14ac:dyDescent="0.2">
      <c r="A317" s="1024">
        <v>2</v>
      </c>
      <c r="B317" s="1017">
        <v>2.6</v>
      </c>
      <c r="C317" s="1017" t="s">
        <v>1741</v>
      </c>
      <c r="D317" s="1766" t="s">
        <v>1744</v>
      </c>
      <c r="E317" s="456" t="s">
        <v>787</v>
      </c>
      <c r="F317" s="468"/>
      <c r="G317" s="469" t="s">
        <v>3206</v>
      </c>
      <c r="H317" s="1860" t="s">
        <v>3749</v>
      </c>
      <c r="I317" s="2127">
        <v>443334</v>
      </c>
      <c r="J317" s="92">
        <f>J$268</f>
        <v>45474</v>
      </c>
      <c r="K317" s="782">
        <f>K$268</f>
        <v>1485.8</v>
      </c>
      <c r="L317" s="463"/>
      <c r="M317" s="782">
        <f t="shared" ref="M317:M323" si="79">K317</f>
        <v>1485.8</v>
      </c>
      <c r="N317" s="459" t="s">
        <v>56</v>
      </c>
      <c r="O317" s="375">
        <f>O$268</f>
        <v>45839</v>
      </c>
      <c r="P317" s="465" t="s">
        <v>69</v>
      </c>
      <c r="Q317" s="1801" t="s">
        <v>70</v>
      </c>
      <c r="R317" s="1967" t="s">
        <v>3539</v>
      </c>
      <c r="S317" s="929" t="s">
        <v>4065</v>
      </c>
      <c r="T317" s="904" t="s">
        <v>4642</v>
      </c>
      <c r="U317" s="929"/>
      <c r="V317" s="929" t="s">
        <v>4609</v>
      </c>
      <c r="W317" s="789">
        <f>W$268</f>
        <v>1485.8</v>
      </c>
      <c r="X317" s="1772">
        <f t="shared" si="78"/>
        <v>0</v>
      </c>
      <c r="Z317" s="329"/>
      <c r="AA317" s="329"/>
    </row>
    <row r="318" spans="1:27" s="446" customFormat="1" ht="15.75" x14ac:dyDescent="0.2">
      <c r="A318" s="1024">
        <v>2</v>
      </c>
      <c r="B318" s="1017">
        <v>2.6</v>
      </c>
      <c r="C318" s="1017" t="s">
        <v>1741</v>
      </c>
      <c r="D318" s="1017" t="s">
        <v>1744</v>
      </c>
      <c r="E318" s="460" t="s">
        <v>789</v>
      </c>
      <c r="F318" s="468"/>
      <c r="G318" s="454" t="s">
        <v>3207</v>
      </c>
      <c r="H318" s="768" t="s">
        <v>3750</v>
      </c>
      <c r="I318" s="2127">
        <v>443334</v>
      </c>
      <c r="J318" s="92">
        <f>J$269</f>
        <v>45474</v>
      </c>
      <c r="K318" s="782">
        <f>K$269</f>
        <v>1251.8499999999999</v>
      </c>
      <c r="L318" s="463"/>
      <c r="M318" s="782">
        <f t="shared" si="79"/>
        <v>1251.8499999999999</v>
      </c>
      <c r="N318" s="459" t="s">
        <v>56</v>
      </c>
      <c r="O318" s="375">
        <f>O$269</f>
        <v>45839</v>
      </c>
      <c r="P318" s="465" t="s">
        <v>69</v>
      </c>
      <c r="Q318" s="1801" t="s">
        <v>70</v>
      </c>
      <c r="R318" s="1967" t="s">
        <v>3540</v>
      </c>
      <c r="S318" s="929" t="s">
        <v>4065</v>
      </c>
      <c r="T318" s="904" t="s">
        <v>4643</v>
      </c>
      <c r="U318" s="929"/>
      <c r="V318" s="929" t="s">
        <v>4610</v>
      </c>
      <c r="W318" s="789">
        <f>W$269</f>
        <v>1251.8499999999999</v>
      </c>
      <c r="X318" s="1772">
        <f t="shared" si="78"/>
        <v>0</v>
      </c>
      <c r="Z318" s="329"/>
      <c r="AA318" s="329"/>
    </row>
    <row r="319" spans="1:27" s="446" customFormat="1" ht="15.75" x14ac:dyDescent="0.2">
      <c r="A319" s="1024">
        <v>2</v>
      </c>
      <c r="B319" s="1017">
        <v>2.6</v>
      </c>
      <c r="C319" s="1017" t="s">
        <v>1741</v>
      </c>
      <c r="D319" s="1017" t="s">
        <v>1744</v>
      </c>
      <c r="E319" s="456" t="s">
        <v>790</v>
      </c>
      <c r="F319" s="468"/>
      <c r="G319" s="454" t="s">
        <v>3208</v>
      </c>
      <c r="H319" s="768" t="s">
        <v>3751</v>
      </c>
      <c r="I319" s="2127">
        <v>443334</v>
      </c>
      <c r="J319" s="92">
        <f>J$270</f>
        <v>45474</v>
      </c>
      <c r="K319" s="782">
        <f>K$270</f>
        <v>940.65</v>
      </c>
      <c r="L319" s="463"/>
      <c r="M319" s="782">
        <f t="shared" si="79"/>
        <v>940.65</v>
      </c>
      <c r="N319" s="459" t="s">
        <v>56</v>
      </c>
      <c r="O319" s="375">
        <f>O$270</f>
        <v>45839</v>
      </c>
      <c r="P319" s="465" t="s">
        <v>69</v>
      </c>
      <c r="Q319" s="1801" t="s">
        <v>70</v>
      </c>
      <c r="R319" s="1967" t="s">
        <v>3541</v>
      </c>
      <c r="S319" s="929" t="s">
        <v>4065</v>
      </c>
      <c r="T319" s="904" t="s">
        <v>4644</v>
      </c>
      <c r="U319" s="929"/>
      <c r="V319" s="929" t="s">
        <v>4611</v>
      </c>
      <c r="W319" s="789">
        <f>W$270</f>
        <v>940.65</v>
      </c>
      <c r="X319" s="1772">
        <f t="shared" si="78"/>
        <v>0</v>
      </c>
      <c r="Z319" s="329"/>
      <c r="AA319" s="329"/>
    </row>
    <row r="320" spans="1:27" s="446" customFormat="1" ht="15.75" x14ac:dyDescent="0.2">
      <c r="A320" s="1024">
        <v>2</v>
      </c>
      <c r="B320" s="1017">
        <v>2.6</v>
      </c>
      <c r="C320" s="1017" t="s">
        <v>1741</v>
      </c>
      <c r="D320" s="1017" t="s">
        <v>1744</v>
      </c>
      <c r="E320" s="460" t="s">
        <v>791</v>
      </c>
      <c r="F320" s="468"/>
      <c r="G320" s="454" t="s">
        <v>3209</v>
      </c>
      <c r="H320" s="768" t="s">
        <v>3752</v>
      </c>
      <c r="I320" s="2127">
        <v>443334</v>
      </c>
      <c r="J320" s="92">
        <f>J$271</f>
        <v>45474</v>
      </c>
      <c r="K320" s="782">
        <f>K$271</f>
        <v>603.29999999999995</v>
      </c>
      <c r="L320" s="463"/>
      <c r="M320" s="782">
        <f t="shared" si="79"/>
        <v>603.29999999999995</v>
      </c>
      <c r="N320" s="459" t="s">
        <v>56</v>
      </c>
      <c r="O320" s="375">
        <f>O$271</f>
        <v>45839</v>
      </c>
      <c r="P320" s="465" t="s">
        <v>69</v>
      </c>
      <c r="Q320" s="1801" t="s">
        <v>70</v>
      </c>
      <c r="R320" s="1967" t="s">
        <v>3542</v>
      </c>
      <c r="S320" s="929" t="s">
        <v>4065</v>
      </c>
      <c r="T320" s="904" t="s">
        <v>4645</v>
      </c>
      <c r="U320" s="929"/>
      <c r="V320" s="929" t="s">
        <v>4612</v>
      </c>
      <c r="W320" s="789">
        <f>W$271</f>
        <v>603.29999999999995</v>
      </c>
      <c r="X320" s="1772">
        <f t="shared" si="78"/>
        <v>0</v>
      </c>
      <c r="Z320" s="329"/>
      <c r="AA320" s="329"/>
    </row>
    <row r="321" spans="1:27" s="446" customFormat="1" ht="15.75" x14ac:dyDescent="0.2">
      <c r="A321" s="1024">
        <v>2</v>
      </c>
      <c r="B321" s="1017">
        <v>2.6</v>
      </c>
      <c r="C321" s="1017" t="s">
        <v>1741</v>
      </c>
      <c r="D321" s="1017" t="s">
        <v>1744</v>
      </c>
      <c r="E321" s="456" t="s">
        <v>792</v>
      </c>
      <c r="F321" s="468"/>
      <c r="G321" s="454" t="s">
        <v>3210</v>
      </c>
      <c r="H321" s="768" t="s">
        <v>3753</v>
      </c>
      <c r="I321" s="2127">
        <v>443334</v>
      </c>
      <c r="J321" s="92">
        <f>J$272</f>
        <v>45474</v>
      </c>
      <c r="K321" s="782">
        <f>K$272</f>
        <v>383.75</v>
      </c>
      <c r="L321" s="463"/>
      <c r="M321" s="782">
        <f t="shared" si="79"/>
        <v>383.75</v>
      </c>
      <c r="N321" s="459" t="s">
        <v>56</v>
      </c>
      <c r="O321" s="375">
        <f>O$272</f>
        <v>45839</v>
      </c>
      <c r="P321" s="465" t="s">
        <v>69</v>
      </c>
      <c r="Q321" s="1801" t="s">
        <v>70</v>
      </c>
      <c r="R321" s="1967" t="s">
        <v>3543</v>
      </c>
      <c r="S321" s="929" t="s">
        <v>4065</v>
      </c>
      <c r="T321" s="904" t="s">
        <v>4646</v>
      </c>
      <c r="U321" s="929"/>
      <c r="V321" s="929" t="s">
        <v>4613</v>
      </c>
      <c r="W321" s="789">
        <f>W$272</f>
        <v>383.75</v>
      </c>
      <c r="X321" s="1772">
        <f t="shared" si="78"/>
        <v>0</v>
      </c>
      <c r="Z321" s="329"/>
      <c r="AA321" s="329"/>
    </row>
    <row r="322" spans="1:27" s="446" customFormat="1" ht="25.5" x14ac:dyDescent="0.2">
      <c r="A322" s="1024">
        <v>2</v>
      </c>
      <c r="B322" s="1017">
        <v>2.6</v>
      </c>
      <c r="C322" s="1017" t="s">
        <v>1741</v>
      </c>
      <c r="D322" s="1017" t="s">
        <v>1744</v>
      </c>
      <c r="E322" s="1786" t="str">
        <f t="shared" ref="E322:E324" si="80">E321</f>
        <v>Category 5</v>
      </c>
      <c r="F322" s="468"/>
      <c r="G322" s="470" t="s">
        <v>793</v>
      </c>
      <c r="H322" s="1861"/>
      <c r="I322" s="2127">
        <v>443336</v>
      </c>
      <c r="J322" s="92"/>
      <c r="K322" s="461" t="s">
        <v>795</v>
      </c>
      <c r="L322" s="463"/>
      <c r="M322" s="461" t="str">
        <f t="shared" si="79"/>
        <v>100% MBS 
Fee</v>
      </c>
      <c r="N322" s="459" t="s">
        <v>56</v>
      </c>
      <c r="O322" s="375"/>
      <c r="P322" s="465" t="s">
        <v>69</v>
      </c>
      <c r="Q322" s="1801" t="s">
        <v>70</v>
      </c>
      <c r="R322" s="1967" t="s">
        <v>3544</v>
      </c>
      <c r="S322" s="929" t="s">
        <v>4066</v>
      </c>
      <c r="T322" s="904" t="s">
        <v>4647</v>
      </c>
      <c r="U322" s="929"/>
      <c r="V322" s="929"/>
      <c r="W322" s="2217" t="s">
        <v>795</v>
      </c>
      <c r="X322" s="1772" t="str">
        <f t="shared" si="78"/>
        <v>Text</v>
      </c>
      <c r="Z322" s="329"/>
      <c r="AA322" s="329"/>
    </row>
    <row r="323" spans="1:27" s="446" customFormat="1" ht="25.5" x14ac:dyDescent="0.2">
      <c r="A323" s="1024">
        <v>2</v>
      </c>
      <c r="B323" s="1017">
        <v>2.6</v>
      </c>
      <c r="C323" s="1017" t="s">
        <v>1741</v>
      </c>
      <c r="D323" s="1017" t="s">
        <v>1744</v>
      </c>
      <c r="E323" s="1786" t="str">
        <f t="shared" si="80"/>
        <v>Category 5</v>
      </c>
      <c r="F323" s="468"/>
      <c r="G323" s="65" t="s">
        <v>6224</v>
      </c>
      <c r="H323" s="1861"/>
      <c r="I323" s="2128">
        <v>443338</v>
      </c>
      <c r="J323" s="92"/>
      <c r="K323" s="461" t="s">
        <v>795</v>
      </c>
      <c r="L323" s="368"/>
      <c r="M323" s="461" t="str">
        <f t="shared" si="79"/>
        <v>100% MBS 
Fee</v>
      </c>
      <c r="N323" s="459" t="s">
        <v>56</v>
      </c>
      <c r="O323" s="375"/>
      <c r="P323" s="465" t="s">
        <v>69</v>
      </c>
      <c r="Q323" s="1801" t="s">
        <v>70</v>
      </c>
      <c r="R323" s="1967" t="s">
        <v>3545</v>
      </c>
      <c r="S323" s="929" t="s">
        <v>4066</v>
      </c>
      <c r="T323" s="904" t="s">
        <v>4648</v>
      </c>
      <c r="U323" s="929"/>
      <c r="V323" s="929"/>
      <c r="W323" s="2217" t="s">
        <v>795</v>
      </c>
      <c r="X323" s="1772" t="str">
        <f t="shared" si="78"/>
        <v>Text</v>
      </c>
      <c r="Z323" s="329"/>
      <c r="AA323" s="329"/>
    </row>
    <row r="324" spans="1:27" s="446" customFormat="1" ht="25.5" x14ac:dyDescent="0.2">
      <c r="A324" s="1024">
        <v>2</v>
      </c>
      <c r="B324" s="1017">
        <v>2.6</v>
      </c>
      <c r="C324" s="1017" t="s">
        <v>1741</v>
      </c>
      <c r="D324" s="1017" t="s">
        <v>1744</v>
      </c>
      <c r="E324" s="1786" t="str">
        <f t="shared" si="80"/>
        <v>Category 5</v>
      </c>
      <c r="F324" s="457"/>
      <c r="G324" s="426" t="s">
        <v>797</v>
      </c>
      <c r="H324" s="1844"/>
      <c r="I324" s="2126">
        <v>443339</v>
      </c>
      <c r="J324" s="362"/>
      <c r="K324" s="462" t="s">
        <v>798</v>
      </c>
      <c r="L324" s="463"/>
      <c r="M324" s="462" t="s">
        <v>798</v>
      </c>
      <c r="N324" s="396" t="s">
        <v>56</v>
      </c>
      <c r="O324" s="375"/>
      <c r="P324" s="1971"/>
      <c r="Q324" s="1804"/>
      <c r="R324" s="1967" t="s">
        <v>3546</v>
      </c>
      <c r="S324" s="929" t="s">
        <v>4066</v>
      </c>
      <c r="T324" s="904" t="s">
        <v>4649</v>
      </c>
      <c r="U324" s="929"/>
      <c r="V324" s="929"/>
      <c r="W324" s="117" t="s">
        <v>798</v>
      </c>
      <c r="X324" s="1772" t="str">
        <f t="shared" si="78"/>
        <v>Text</v>
      </c>
      <c r="Z324" s="329"/>
      <c r="AA324" s="329"/>
    </row>
    <row r="325" spans="1:27" s="446" customFormat="1" ht="18.75" x14ac:dyDescent="0.3">
      <c r="A325" s="1024">
        <v>2</v>
      </c>
      <c r="B325" s="1017">
        <v>2.6</v>
      </c>
      <c r="C325" s="1017" t="s">
        <v>1741</v>
      </c>
      <c r="D325" s="1953" t="s">
        <v>1745</v>
      </c>
      <c r="E325" s="1947" t="s">
        <v>783</v>
      </c>
      <c r="F325" s="422"/>
      <c r="G325" s="422"/>
      <c r="H325" s="770"/>
      <c r="I325" s="181"/>
      <c r="J325" s="423"/>
      <c r="K325" s="476"/>
      <c r="L325" s="422"/>
      <c r="M325" s="476"/>
      <c r="N325" s="422"/>
      <c r="O325" s="375"/>
      <c r="P325" s="1972"/>
      <c r="Q325" s="1801"/>
      <c r="R325" s="1967"/>
      <c r="S325" s="929" t="s">
        <v>4068</v>
      </c>
      <c r="T325" s="1793"/>
      <c r="U325" s="929"/>
      <c r="V325" s="929"/>
      <c r="W325" s="2212"/>
      <c r="X325" s="1772" t="str">
        <f t="shared" si="78"/>
        <v>Blank</v>
      </c>
      <c r="Z325" s="329"/>
      <c r="AA325" s="329"/>
    </row>
    <row r="326" spans="1:27" s="446" customFormat="1" ht="25.5" x14ac:dyDescent="0.2">
      <c r="A326" s="1024">
        <v>2</v>
      </c>
      <c r="B326" s="1017">
        <v>2.6</v>
      </c>
      <c r="C326" s="1017" t="s">
        <v>1741</v>
      </c>
      <c r="D326" s="1017" t="s">
        <v>1745</v>
      </c>
      <c r="E326" s="450" t="s">
        <v>786</v>
      </c>
      <c r="F326" s="441"/>
      <c r="G326" s="8" t="s">
        <v>3941</v>
      </c>
      <c r="H326" s="759" t="s">
        <v>3754</v>
      </c>
      <c r="I326" s="2126">
        <v>443332</v>
      </c>
      <c r="J326" s="92">
        <f>J$290</f>
        <v>45474</v>
      </c>
      <c r="K326" s="782">
        <f>K$290</f>
        <v>416.3</v>
      </c>
      <c r="L326" s="368"/>
      <c r="M326" s="782">
        <f>K326</f>
        <v>416.3</v>
      </c>
      <c r="N326" s="459" t="s">
        <v>56</v>
      </c>
      <c r="O326" s="375">
        <f>O$290</f>
        <v>45839</v>
      </c>
      <c r="P326" s="465" t="s">
        <v>69</v>
      </c>
      <c r="Q326" s="1801" t="s">
        <v>70</v>
      </c>
      <c r="R326" s="1967" t="s">
        <v>3547</v>
      </c>
      <c r="S326" s="929" t="s">
        <v>4065</v>
      </c>
      <c r="T326" s="904" t="s">
        <v>4650</v>
      </c>
      <c r="U326" s="929"/>
      <c r="V326" s="929" t="s">
        <v>4627</v>
      </c>
      <c r="W326" s="789">
        <f>W$290</f>
        <v>416.3</v>
      </c>
      <c r="X326" s="1772">
        <f t="shared" si="78"/>
        <v>0</v>
      </c>
      <c r="Z326" s="329"/>
      <c r="AA326" s="329"/>
    </row>
    <row r="327" spans="1:27" s="446" customFormat="1" ht="25.5" x14ac:dyDescent="0.2">
      <c r="A327" s="1024">
        <v>2</v>
      </c>
      <c r="B327" s="1017">
        <v>2.6</v>
      </c>
      <c r="C327" s="1017" t="s">
        <v>1741</v>
      </c>
      <c r="D327" s="1017" t="s">
        <v>1745</v>
      </c>
      <c r="E327" s="1786" t="str">
        <f t="shared" ref="E327:E329" si="81">E326</f>
        <v>Outpatients Department</v>
      </c>
      <c r="F327" s="441"/>
      <c r="G327" s="470" t="s">
        <v>793</v>
      </c>
      <c r="H327" s="1861"/>
      <c r="I327" s="2127">
        <v>443336</v>
      </c>
      <c r="J327" s="92"/>
      <c r="K327" s="461" t="s">
        <v>795</v>
      </c>
      <c r="L327" s="463"/>
      <c r="M327" s="461" t="str">
        <f>K327</f>
        <v>100% MBS 
Fee</v>
      </c>
      <c r="N327" s="459" t="s">
        <v>56</v>
      </c>
      <c r="O327" s="375"/>
      <c r="P327" s="465" t="s">
        <v>69</v>
      </c>
      <c r="Q327" s="1801" t="s">
        <v>70</v>
      </c>
      <c r="R327" s="1967" t="s">
        <v>3548</v>
      </c>
      <c r="S327" s="929" t="s">
        <v>4066</v>
      </c>
      <c r="T327" s="904" t="s">
        <v>4651</v>
      </c>
      <c r="U327" s="929"/>
      <c r="V327" s="929"/>
      <c r="W327" s="2217" t="s">
        <v>795</v>
      </c>
      <c r="X327" s="1772" t="str">
        <f t="shared" si="78"/>
        <v>Text</v>
      </c>
      <c r="Z327" s="329"/>
      <c r="AA327" s="329"/>
    </row>
    <row r="328" spans="1:27" s="446" customFormat="1" ht="25.5" x14ac:dyDescent="0.2">
      <c r="A328" s="1024">
        <v>2</v>
      </c>
      <c r="B328" s="1017">
        <v>2.6</v>
      </c>
      <c r="C328" s="1017" t="s">
        <v>1741</v>
      </c>
      <c r="D328" s="1017" t="s">
        <v>1745</v>
      </c>
      <c r="E328" s="1786" t="str">
        <f t="shared" si="81"/>
        <v>Outpatients Department</v>
      </c>
      <c r="F328" s="441"/>
      <c r="G328" s="65" t="s">
        <v>6521</v>
      </c>
      <c r="H328" s="1861"/>
      <c r="I328" s="2128">
        <v>443338</v>
      </c>
      <c r="J328" s="92"/>
      <c r="K328" s="461" t="s">
        <v>795</v>
      </c>
      <c r="L328" s="368"/>
      <c r="M328" s="461" t="str">
        <f>K328</f>
        <v>100% MBS 
Fee</v>
      </c>
      <c r="N328" s="459" t="s">
        <v>56</v>
      </c>
      <c r="O328" s="375"/>
      <c r="P328" s="465" t="s">
        <v>69</v>
      </c>
      <c r="Q328" s="1801" t="s">
        <v>70</v>
      </c>
      <c r="R328" s="1967" t="s">
        <v>3549</v>
      </c>
      <c r="S328" s="929" t="s">
        <v>4066</v>
      </c>
      <c r="T328" s="904" t="s">
        <v>4652</v>
      </c>
      <c r="U328" s="929"/>
      <c r="V328" s="929"/>
      <c r="W328" s="2217" t="s">
        <v>795</v>
      </c>
      <c r="X328" s="1772" t="str">
        <f t="shared" si="78"/>
        <v>Text</v>
      </c>
      <c r="Z328" s="329"/>
      <c r="AA328" s="329"/>
    </row>
    <row r="329" spans="1:27" s="446" customFormat="1" ht="25.5" x14ac:dyDescent="0.2">
      <c r="A329" s="1024">
        <v>2</v>
      </c>
      <c r="B329" s="1017">
        <v>2.6</v>
      </c>
      <c r="C329" s="1017" t="s">
        <v>1741</v>
      </c>
      <c r="D329" s="1017" t="s">
        <v>1745</v>
      </c>
      <c r="E329" s="1786" t="str">
        <f t="shared" si="81"/>
        <v>Outpatients Department</v>
      </c>
      <c r="F329" s="441"/>
      <c r="G329" s="373" t="s">
        <v>797</v>
      </c>
      <c r="H329" s="745"/>
      <c r="I329" s="2126">
        <v>443339</v>
      </c>
      <c r="J329" s="362"/>
      <c r="K329" s="1810" t="s">
        <v>798</v>
      </c>
      <c r="L329" s="471"/>
      <c r="M329" s="1810" t="str">
        <f>K329</f>
        <v>Full Cost Recovery</v>
      </c>
      <c r="N329" s="459" t="s">
        <v>56</v>
      </c>
      <c r="O329" s="375"/>
      <c r="P329" s="465"/>
      <c r="Q329" s="1801"/>
      <c r="R329" s="1967" t="s">
        <v>3546</v>
      </c>
      <c r="S329" s="929" t="s">
        <v>4066</v>
      </c>
      <c r="T329" s="904" t="s">
        <v>4653</v>
      </c>
      <c r="U329" s="929"/>
      <c r="V329" s="929"/>
      <c r="W329" s="2222" t="s">
        <v>798</v>
      </c>
      <c r="X329" s="1772" t="str">
        <f t="shared" si="78"/>
        <v>Text</v>
      </c>
      <c r="Z329" s="329"/>
      <c r="AA329" s="329"/>
    </row>
    <row r="330" spans="1:27" s="446" customFormat="1" ht="18.75" x14ac:dyDescent="0.3">
      <c r="A330" s="1024">
        <v>2</v>
      </c>
      <c r="B330" s="1017">
        <v>2.6</v>
      </c>
      <c r="C330" s="1932" t="s">
        <v>1746</v>
      </c>
      <c r="D330" s="1927"/>
      <c r="E330" s="1931" t="s">
        <v>490</v>
      </c>
      <c r="F330" s="422"/>
      <c r="G330" s="422"/>
      <c r="H330" s="770"/>
      <c r="I330" s="181"/>
      <c r="J330" s="423"/>
      <c r="K330" s="476"/>
      <c r="L330" s="422"/>
      <c r="M330" s="476"/>
      <c r="N330" s="422"/>
      <c r="O330" s="375"/>
      <c r="P330" s="1972"/>
      <c r="Q330" s="1801"/>
      <c r="R330" s="1967"/>
      <c r="S330" s="929" t="s">
        <v>4068</v>
      </c>
      <c r="T330" s="1793"/>
      <c r="U330" s="929"/>
      <c r="V330" s="929"/>
      <c r="W330" s="2212"/>
      <c r="X330" s="1772" t="str">
        <f t="shared" si="78"/>
        <v>Blank</v>
      </c>
      <c r="Z330" s="329"/>
      <c r="AA330" s="329"/>
    </row>
    <row r="331" spans="1:27" s="446" customFormat="1" ht="18.75" x14ac:dyDescent="0.3">
      <c r="A331" s="1024">
        <v>2</v>
      </c>
      <c r="B331" s="1017">
        <v>2.6</v>
      </c>
      <c r="C331" s="1017" t="s">
        <v>1746</v>
      </c>
      <c r="D331" s="1953" t="s">
        <v>1748</v>
      </c>
      <c r="E331" s="1947" t="s">
        <v>1823</v>
      </c>
      <c r="F331" s="422"/>
      <c r="G331" s="422"/>
      <c r="H331" s="770"/>
      <c r="I331" s="181"/>
      <c r="J331" s="423"/>
      <c r="K331" s="476"/>
      <c r="L331" s="422"/>
      <c r="M331" s="476"/>
      <c r="N331" s="422"/>
      <c r="O331" s="375"/>
      <c r="P331" s="1972"/>
      <c r="Q331" s="1801"/>
      <c r="R331" s="1967"/>
      <c r="S331" s="929" t="s">
        <v>4068</v>
      </c>
      <c r="T331" s="1793"/>
      <c r="U331" s="929"/>
      <c r="V331" s="929"/>
      <c r="W331" s="2212"/>
      <c r="X331" s="1772" t="str">
        <f t="shared" ref="X331:X362" si="82">IF(K331="","Blank",IF(ISTEXT(K331),"Text",(K331/W331)-1))</f>
        <v>Blank</v>
      </c>
      <c r="Z331" s="329"/>
      <c r="AA331" s="329"/>
    </row>
    <row r="332" spans="1:27" s="446" customFormat="1" ht="51" x14ac:dyDescent="0.2">
      <c r="A332" s="1024">
        <v>2</v>
      </c>
      <c r="B332" s="1017">
        <v>2.6</v>
      </c>
      <c r="C332" s="1017" t="s">
        <v>1746</v>
      </c>
      <c r="D332" s="1017" t="s">
        <v>1748</v>
      </c>
      <c r="E332" s="1786" t="str">
        <f t="shared" ref="E332:E338" si="83">E331</f>
        <v>Emergency</v>
      </c>
      <c r="F332" s="464"/>
      <c r="G332" s="8" t="s">
        <v>6276</v>
      </c>
      <c r="H332" s="745"/>
      <c r="I332" s="2247">
        <v>443320</v>
      </c>
      <c r="J332" s="362"/>
      <c r="K332" s="1808" t="s">
        <v>5784</v>
      </c>
      <c r="L332" s="368"/>
      <c r="M332" s="1808" t="s">
        <v>5784</v>
      </c>
      <c r="N332" s="396"/>
      <c r="O332" s="375"/>
      <c r="P332" s="1972"/>
      <c r="Q332" s="1801"/>
      <c r="R332" s="1967"/>
      <c r="S332" s="929" t="s">
        <v>4066</v>
      </c>
      <c r="T332" s="904" t="s">
        <v>4654</v>
      </c>
      <c r="U332" s="929"/>
      <c r="V332" s="929"/>
      <c r="W332" s="1808" t="s">
        <v>5784</v>
      </c>
      <c r="X332" s="1772" t="str">
        <f t="shared" si="82"/>
        <v>Text</v>
      </c>
      <c r="Z332" s="329"/>
      <c r="AA332" s="329"/>
    </row>
    <row r="333" spans="1:27" s="446" customFormat="1" ht="51" x14ac:dyDescent="0.2">
      <c r="A333" s="1024">
        <v>2</v>
      </c>
      <c r="B333" s="1017">
        <v>2.6</v>
      </c>
      <c r="C333" s="1017" t="s">
        <v>1746</v>
      </c>
      <c r="D333" s="1017" t="s">
        <v>1748</v>
      </c>
      <c r="E333" s="1786" t="str">
        <f t="shared" si="83"/>
        <v>Emergency</v>
      </c>
      <c r="F333" s="467"/>
      <c r="G333" s="472" t="s">
        <v>1677</v>
      </c>
      <c r="H333" s="745"/>
      <c r="I333" s="2248"/>
      <c r="J333" s="362"/>
      <c r="K333" s="1808" t="s">
        <v>5784</v>
      </c>
      <c r="L333" s="368"/>
      <c r="M333" s="1808" t="s">
        <v>5784</v>
      </c>
      <c r="N333" s="396"/>
      <c r="O333" s="375"/>
      <c r="P333" s="1972"/>
      <c r="Q333" s="1801"/>
      <c r="R333" s="1967" t="s">
        <v>3550</v>
      </c>
      <c r="S333" s="929" t="s">
        <v>4066</v>
      </c>
      <c r="T333" s="904" t="s">
        <v>4655</v>
      </c>
      <c r="U333" s="929"/>
      <c r="V333" s="929"/>
      <c r="W333" s="1808" t="s">
        <v>5784</v>
      </c>
      <c r="X333" s="1772" t="str">
        <f t="shared" si="82"/>
        <v>Text</v>
      </c>
      <c r="Z333" s="329"/>
      <c r="AA333" s="329"/>
    </row>
    <row r="334" spans="1:27" s="446" customFormat="1" ht="51" x14ac:dyDescent="0.2">
      <c r="A334" s="1024">
        <v>2</v>
      </c>
      <c r="B334" s="1017">
        <v>2.6</v>
      </c>
      <c r="C334" s="1017" t="s">
        <v>1746</v>
      </c>
      <c r="D334" s="1017" t="s">
        <v>1748</v>
      </c>
      <c r="E334" s="1786" t="str">
        <f t="shared" si="83"/>
        <v>Emergency</v>
      </c>
      <c r="F334" s="441"/>
      <c r="G334" s="472" t="s">
        <v>1679</v>
      </c>
      <c r="H334" s="745"/>
      <c r="I334" s="2248"/>
      <c r="J334" s="362"/>
      <c r="K334" s="1808" t="s">
        <v>5784</v>
      </c>
      <c r="L334" s="368"/>
      <c r="M334" s="1808" t="s">
        <v>5784</v>
      </c>
      <c r="N334" s="396"/>
      <c r="O334" s="375"/>
      <c r="P334" s="1972"/>
      <c r="Q334" s="1801"/>
      <c r="R334" s="1967" t="s">
        <v>3551</v>
      </c>
      <c r="S334" s="929" t="s">
        <v>4066</v>
      </c>
      <c r="T334" s="904" t="s">
        <v>4656</v>
      </c>
      <c r="U334" s="929"/>
      <c r="V334" s="929"/>
      <c r="W334" s="1808" t="s">
        <v>5784</v>
      </c>
      <c r="X334" s="1772" t="str">
        <f t="shared" si="82"/>
        <v>Text</v>
      </c>
      <c r="Z334" s="329"/>
      <c r="AA334" s="329"/>
    </row>
    <row r="335" spans="1:27" s="446" customFormat="1" ht="51" x14ac:dyDescent="0.2">
      <c r="A335" s="1024">
        <v>2</v>
      </c>
      <c r="B335" s="1017">
        <v>2.6</v>
      </c>
      <c r="C335" s="1017" t="s">
        <v>1746</v>
      </c>
      <c r="D335" s="1017" t="s">
        <v>1748</v>
      </c>
      <c r="E335" s="1786" t="str">
        <f t="shared" si="83"/>
        <v>Emergency</v>
      </c>
      <c r="F335" s="441"/>
      <c r="G335" s="472" t="s">
        <v>1678</v>
      </c>
      <c r="H335" s="745"/>
      <c r="I335" s="2248"/>
      <c r="J335" s="362"/>
      <c r="K335" s="1808" t="s">
        <v>5784</v>
      </c>
      <c r="L335" s="368"/>
      <c r="M335" s="1808" t="s">
        <v>5784</v>
      </c>
      <c r="N335" s="396"/>
      <c r="O335" s="375"/>
      <c r="P335" s="1972"/>
      <c r="Q335" s="1801"/>
      <c r="R335" s="1967" t="s">
        <v>3552</v>
      </c>
      <c r="S335" s="929" t="s">
        <v>4066</v>
      </c>
      <c r="T335" s="904" t="s">
        <v>4657</v>
      </c>
      <c r="U335" s="929"/>
      <c r="V335" s="929"/>
      <c r="W335" s="1808" t="s">
        <v>5784</v>
      </c>
      <c r="X335" s="1772" t="str">
        <f t="shared" si="82"/>
        <v>Text</v>
      </c>
      <c r="Z335" s="329"/>
      <c r="AA335" s="329"/>
    </row>
    <row r="336" spans="1:27" s="446" customFormat="1" ht="51" x14ac:dyDescent="0.2">
      <c r="A336" s="1024">
        <v>2</v>
      </c>
      <c r="B336" s="1017">
        <v>2.6</v>
      </c>
      <c r="C336" s="1017" t="s">
        <v>1746</v>
      </c>
      <c r="D336" s="1017" t="s">
        <v>1748</v>
      </c>
      <c r="E336" s="1786" t="str">
        <f t="shared" si="83"/>
        <v>Emergency</v>
      </c>
      <c r="F336" s="441"/>
      <c r="G336" s="472" t="s">
        <v>1680</v>
      </c>
      <c r="H336" s="745"/>
      <c r="I336" s="2249"/>
      <c r="J336" s="362"/>
      <c r="K336" s="1808" t="s">
        <v>5784</v>
      </c>
      <c r="L336" s="368"/>
      <c r="M336" s="1808" t="s">
        <v>5784</v>
      </c>
      <c r="N336" s="396"/>
      <c r="O336" s="375"/>
      <c r="P336" s="1972"/>
      <c r="Q336" s="1801"/>
      <c r="R336" s="1967" t="s">
        <v>3553</v>
      </c>
      <c r="S336" s="929" t="s">
        <v>4066</v>
      </c>
      <c r="T336" s="904" t="s">
        <v>4658</v>
      </c>
      <c r="U336" s="929"/>
      <c r="V336" s="929"/>
      <c r="W336" s="1808" t="s">
        <v>5784</v>
      </c>
      <c r="X336" s="1772" t="str">
        <f t="shared" si="82"/>
        <v>Text</v>
      </c>
      <c r="Z336" s="329"/>
      <c r="AA336" s="329"/>
    </row>
    <row r="337" spans="1:27" s="446" customFormat="1" ht="51" x14ac:dyDescent="0.2">
      <c r="A337" s="1024">
        <v>2</v>
      </c>
      <c r="B337" s="1017">
        <v>2.6</v>
      </c>
      <c r="C337" s="1017" t="s">
        <v>1746</v>
      </c>
      <c r="D337" s="1017" t="s">
        <v>1748</v>
      </c>
      <c r="E337" s="1786" t="str">
        <f t="shared" si="83"/>
        <v>Emergency</v>
      </c>
      <c r="F337" s="441"/>
      <c r="G337" s="8" t="s">
        <v>3910</v>
      </c>
      <c r="H337" s="745"/>
      <c r="I337" s="2247">
        <v>443320</v>
      </c>
      <c r="J337" s="362"/>
      <c r="K337" s="1808" t="s">
        <v>5784</v>
      </c>
      <c r="L337" s="368"/>
      <c r="M337" s="1808" t="s">
        <v>5784</v>
      </c>
      <c r="N337" s="396"/>
      <c r="O337" s="375"/>
      <c r="P337" s="1972"/>
      <c r="Q337" s="1801"/>
      <c r="R337" s="1967" t="s">
        <v>3554</v>
      </c>
      <c r="S337" s="929" t="s">
        <v>4066</v>
      </c>
      <c r="T337" s="904" t="s">
        <v>4659</v>
      </c>
      <c r="U337" s="929"/>
      <c r="V337" s="929"/>
      <c r="W337" s="1808" t="s">
        <v>5784</v>
      </c>
      <c r="X337" s="1772" t="str">
        <f t="shared" si="82"/>
        <v>Text</v>
      </c>
      <c r="Z337" s="329"/>
      <c r="AA337" s="329"/>
    </row>
    <row r="338" spans="1:27" s="446" customFormat="1" ht="51" x14ac:dyDescent="0.2">
      <c r="A338" s="1024">
        <v>2</v>
      </c>
      <c r="B338" s="1017">
        <v>2.6</v>
      </c>
      <c r="C338" s="1017" t="s">
        <v>1746</v>
      </c>
      <c r="D338" s="1017" t="s">
        <v>1748</v>
      </c>
      <c r="E338" s="1786" t="str">
        <f t="shared" si="83"/>
        <v>Emergency</v>
      </c>
      <c r="F338" s="441"/>
      <c r="G338" s="56" t="s">
        <v>3911</v>
      </c>
      <c r="H338" s="745"/>
      <c r="I338" s="2249"/>
      <c r="J338" s="362"/>
      <c r="K338" s="1808" t="s">
        <v>5784</v>
      </c>
      <c r="L338" s="368"/>
      <c r="M338" s="1808" t="s">
        <v>5784</v>
      </c>
      <c r="N338" s="396"/>
      <c r="O338" s="375"/>
      <c r="P338" s="1972"/>
      <c r="Q338" s="1801"/>
      <c r="R338" s="1967" t="s">
        <v>3555</v>
      </c>
      <c r="S338" s="929" t="s">
        <v>4066</v>
      </c>
      <c r="T338" s="904" t="s">
        <v>4660</v>
      </c>
      <c r="U338" s="929"/>
      <c r="V338" s="929"/>
      <c r="W338" s="1808" t="s">
        <v>5784</v>
      </c>
      <c r="X338" s="1772" t="str">
        <f t="shared" si="82"/>
        <v>Text</v>
      </c>
      <c r="Z338" s="329"/>
      <c r="AA338" s="329"/>
    </row>
    <row r="339" spans="1:27" s="446" customFormat="1" ht="18.75" x14ac:dyDescent="0.3">
      <c r="A339" s="1024">
        <v>2</v>
      </c>
      <c r="B339" s="1017">
        <v>2.6</v>
      </c>
      <c r="C339" s="1017" t="s">
        <v>1746</v>
      </c>
      <c r="D339" s="1953" t="s">
        <v>1749</v>
      </c>
      <c r="E339" s="1947" t="s">
        <v>783</v>
      </c>
      <c r="F339" s="422"/>
      <c r="G339" s="422"/>
      <c r="H339" s="770"/>
      <c r="I339" s="181"/>
      <c r="J339" s="423"/>
      <c r="K339" s="476"/>
      <c r="L339" s="422"/>
      <c r="M339" s="476"/>
      <c r="N339" s="422"/>
      <c r="O339" s="375"/>
      <c r="P339" s="1972"/>
      <c r="Q339" s="1801"/>
      <c r="R339" s="1967"/>
      <c r="S339" s="929" t="s">
        <v>4068</v>
      </c>
      <c r="T339" s="1793"/>
      <c r="U339" s="929"/>
      <c r="V339" s="929"/>
      <c r="W339" s="2212"/>
      <c r="X339" s="1772" t="str">
        <f t="shared" si="82"/>
        <v>Blank</v>
      </c>
      <c r="Z339" s="329"/>
      <c r="AA339" s="329"/>
    </row>
    <row r="340" spans="1:27" s="446" customFormat="1" ht="51" x14ac:dyDescent="0.2">
      <c r="A340" s="1024">
        <v>2</v>
      </c>
      <c r="B340" s="1017">
        <v>2.6</v>
      </c>
      <c r="C340" s="1017" t="s">
        <v>1746</v>
      </c>
      <c r="D340" s="1017" t="s">
        <v>1749</v>
      </c>
      <c r="E340" s="450" t="s">
        <v>786</v>
      </c>
      <c r="F340" s="441"/>
      <c r="G340" s="512" t="s">
        <v>3912</v>
      </c>
      <c r="H340" s="745"/>
      <c r="I340" s="2126"/>
      <c r="J340" s="362"/>
      <c r="K340" s="1808" t="s">
        <v>5784</v>
      </c>
      <c r="L340" s="368"/>
      <c r="M340" s="1808" t="s">
        <v>5784</v>
      </c>
      <c r="N340" s="396"/>
      <c r="O340" s="375"/>
      <c r="P340" s="1972"/>
      <c r="Q340" s="1801"/>
      <c r="R340" s="1967" t="s">
        <v>3556</v>
      </c>
      <c r="S340" s="929" t="s">
        <v>4066</v>
      </c>
      <c r="T340" s="904" t="s">
        <v>4661</v>
      </c>
      <c r="U340" s="929"/>
      <c r="V340" s="929"/>
      <c r="W340" s="1808" t="s">
        <v>5784</v>
      </c>
      <c r="X340" s="1772" t="str">
        <f t="shared" si="82"/>
        <v>Text</v>
      </c>
      <c r="Z340" s="329"/>
      <c r="AA340" s="329"/>
    </row>
    <row r="341" spans="1:27" s="446" customFormat="1" ht="51" x14ac:dyDescent="0.2">
      <c r="A341" s="1024">
        <v>2</v>
      </c>
      <c r="B341" s="1017">
        <v>2.6</v>
      </c>
      <c r="C341" s="1017" t="s">
        <v>1746</v>
      </c>
      <c r="D341" s="1017" t="s">
        <v>1749</v>
      </c>
      <c r="E341" s="1786" t="str">
        <f>E340</f>
        <v>Outpatients Department</v>
      </c>
      <c r="F341" s="441"/>
      <c r="G341" s="512" t="s">
        <v>3913</v>
      </c>
      <c r="H341" s="745"/>
      <c r="I341" s="2126"/>
      <c r="J341" s="362"/>
      <c r="K341" s="1808" t="s">
        <v>5784</v>
      </c>
      <c r="L341" s="368"/>
      <c r="M341" s="1808" t="s">
        <v>5784</v>
      </c>
      <c r="N341" s="396"/>
      <c r="O341" s="375"/>
      <c r="P341" s="1972"/>
      <c r="Q341" s="1801"/>
      <c r="R341" s="1967" t="s">
        <v>3557</v>
      </c>
      <c r="S341" s="929" t="s">
        <v>4066</v>
      </c>
      <c r="T341" s="904" t="s">
        <v>4662</v>
      </c>
      <c r="U341" s="929"/>
      <c r="V341" s="929"/>
      <c r="W341" s="1808" t="s">
        <v>5784</v>
      </c>
      <c r="X341" s="1772" t="str">
        <f t="shared" si="82"/>
        <v>Text</v>
      </c>
      <c r="Z341" s="329"/>
      <c r="AA341" s="329"/>
    </row>
    <row r="342" spans="1:27" s="446" customFormat="1" ht="18.75" x14ac:dyDescent="0.3">
      <c r="A342" s="1024">
        <v>2</v>
      </c>
      <c r="B342" s="1017">
        <v>2.6</v>
      </c>
      <c r="C342" s="1926" t="s">
        <v>1747</v>
      </c>
      <c r="D342" s="1927"/>
      <c r="E342" s="1931" t="s">
        <v>546</v>
      </c>
      <c r="F342" s="441"/>
      <c r="G342" s="373"/>
      <c r="H342" s="745"/>
      <c r="I342" s="2126"/>
      <c r="J342" s="362"/>
      <c r="K342" s="473"/>
      <c r="L342" s="368"/>
      <c r="M342" s="474"/>
      <c r="N342" s="396"/>
      <c r="O342" s="375"/>
      <c r="P342" s="1972"/>
      <c r="Q342" s="1801"/>
      <c r="R342" s="1967"/>
      <c r="S342" s="929" t="s">
        <v>4068</v>
      </c>
      <c r="T342" s="1793"/>
      <c r="U342" s="929"/>
      <c r="V342" s="929"/>
      <c r="W342" s="2223"/>
      <c r="X342" s="1772" t="str">
        <f t="shared" si="82"/>
        <v>Blank</v>
      </c>
      <c r="Z342" s="329"/>
      <c r="AA342" s="329"/>
    </row>
    <row r="343" spans="1:27" s="446" customFormat="1" ht="18.75" x14ac:dyDescent="0.3">
      <c r="A343" s="1024">
        <v>2</v>
      </c>
      <c r="B343" s="1017">
        <v>2.6</v>
      </c>
      <c r="C343" s="1017" t="s">
        <v>1747</v>
      </c>
      <c r="D343" s="1952" t="s">
        <v>1750</v>
      </c>
      <c r="E343" s="1947" t="s">
        <v>1823</v>
      </c>
      <c r="F343" s="422"/>
      <c r="G343" s="422"/>
      <c r="H343" s="770"/>
      <c r="I343" s="181"/>
      <c r="J343" s="423"/>
      <c r="K343" s="476"/>
      <c r="L343" s="422"/>
      <c r="M343" s="476"/>
      <c r="N343" s="422"/>
      <c r="O343" s="375"/>
      <c r="P343" s="1800"/>
      <c r="Q343" s="1801"/>
      <c r="R343" s="1789"/>
      <c r="S343" s="929" t="s">
        <v>4068</v>
      </c>
      <c r="T343" s="1793"/>
      <c r="U343" s="929"/>
      <c r="V343" s="929"/>
      <c r="W343" s="2212"/>
      <c r="X343" s="1772" t="str">
        <f t="shared" si="82"/>
        <v>Blank</v>
      </c>
      <c r="Z343" s="329"/>
      <c r="AA343" s="329"/>
    </row>
    <row r="344" spans="1:27" s="446" customFormat="1" ht="15.75" x14ac:dyDescent="0.2">
      <c r="A344" s="1024">
        <v>2</v>
      </c>
      <c r="B344" s="1017">
        <v>2.6</v>
      </c>
      <c r="C344" s="1017" t="s">
        <v>1747</v>
      </c>
      <c r="D344" s="1017" t="s">
        <v>1750</v>
      </c>
      <c r="E344" s="456" t="s">
        <v>787</v>
      </c>
      <c r="F344" s="475"/>
      <c r="G344" s="469" t="s">
        <v>3206</v>
      </c>
      <c r="H344" s="1860" t="s">
        <v>3755</v>
      </c>
      <c r="I344" s="2127">
        <v>443334</v>
      </c>
      <c r="J344" s="92">
        <f>J$268</f>
        <v>45474</v>
      </c>
      <c r="K344" s="782">
        <f>K$268</f>
        <v>1485.8</v>
      </c>
      <c r="L344" s="463"/>
      <c r="M344" s="782">
        <f t="shared" ref="M344:M351" si="84">K344</f>
        <v>1485.8</v>
      </c>
      <c r="N344" s="459" t="s">
        <v>56</v>
      </c>
      <c r="O344" s="375">
        <f>O$268</f>
        <v>45839</v>
      </c>
      <c r="P344" s="465" t="s">
        <v>69</v>
      </c>
      <c r="Q344" s="1801" t="s">
        <v>70</v>
      </c>
      <c r="R344" s="1967" t="s">
        <v>3558</v>
      </c>
      <c r="S344" s="929" t="s">
        <v>4065</v>
      </c>
      <c r="T344" s="904" t="s">
        <v>4663</v>
      </c>
      <c r="U344" s="929"/>
      <c r="V344" s="929" t="s">
        <v>4609</v>
      </c>
      <c r="W344" s="789">
        <f>W$268</f>
        <v>1485.8</v>
      </c>
      <c r="X344" s="1772">
        <f t="shared" si="82"/>
        <v>0</v>
      </c>
      <c r="Z344" s="329"/>
      <c r="AA344" s="329"/>
    </row>
    <row r="345" spans="1:27" s="446" customFormat="1" ht="15.75" x14ac:dyDescent="0.2">
      <c r="A345" s="1024">
        <v>2</v>
      </c>
      <c r="B345" s="1017">
        <v>2.6</v>
      </c>
      <c r="C345" s="1017" t="s">
        <v>1747</v>
      </c>
      <c r="D345" s="1017" t="s">
        <v>1750</v>
      </c>
      <c r="E345" s="460" t="s">
        <v>789</v>
      </c>
      <c r="F345" s="475"/>
      <c r="G345" s="454" t="s">
        <v>3207</v>
      </c>
      <c r="H345" s="768" t="s">
        <v>3756</v>
      </c>
      <c r="I345" s="2127">
        <v>443334</v>
      </c>
      <c r="J345" s="92">
        <f>J$269</f>
        <v>45474</v>
      </c>
      <c r="K345" s="782">
        <f>K$269</f>
        <v>1251.8499999999999</v>
      </c>
      <c r="L345" s="463"/>
      <c r="M345" s="782">
        <f t="shared" si="84"/>
        <v>1251.8499999999999</v>
      </c>
      <c r="N345" s="459" t="s">
        <v>56</v>
      </c>
      <c r="O345" s="375">
        <f>O$269</f>
        <v>45839</v>
      </c>
      <c r="P345" s="465" t="s">
        <v>69</v>
      </c>
      <c r="Q345" s="1801" t="s">
        <v>70</v>
      </c>
      <c r="R345" s="1967" t="s">
        <v>3559</v>
      </c>
      <c r="S345" s="929" t="s">
        <v>4065</v>
      </c>
      <c r="T345" s="904" t="s">
        <v>4664</v>
      </c>
      <c r="U345" s="929"/>
      <c r="V345" s="929" t="s">
        <v>4610</v>
      </c>
      <c r="W345" s="789">
        <f>W$269</f>
        <v>1251.8499999999999</v>
      </c>
      <c r="X345" s="1772">
        <f t="shared" si="82"/>
        <v>0</v>
      </c>
      <c r="Z345" s="329"/>
      <c r="AA345" s="329"/>
    </row>
    <row r="346" spans="1:27" s="446" customFormat="1" ht="15.75" x14ac:dyDescent="0.2">
      <c r="A346" s="1024">
        <v>2</v>
      </c>
      <c r="B346" s="1017">
        <v>2.6</v>
      </c>
      <c r="C346" s="1017" t="s">
        <v>1747</v>
      </c>
      <c r="D346" s="1017" t="s">
        <v>1750</v>
      </c>
      <c r="E346" s="456" t="s">
        <v>790</v>
      </c>
      <c r="F346" s="475"/>
      <c r="G346" s="454" t="s">
        <v>3208</v>
      </c>
      <c r="H346" s="768" t="s">
        <v>3757</v>
      </c>
      <c r="I346" s="2127">
        <v>443334</v>
      </c>
      <c r="J346" s="92">
        <f>J$270</f>
        <v>45474</v>
      </c>
      <c r="K346" s="782">
        <f>K$270</f>
        <v>940.65</v>
      </c>
      <c r="L346" s="463"/>
      <c r="M346" s="782">
        <f t="shared" si="84"/>
        <v>940.65</v>
      </c>
      <c r="N346" s="459" t="s">
        <v>56</v>
      </c>
      <c r="O346" s="375">
        <f>O$270</f>
        <v>45839</v>
      </c>
      <c r="P346" s="465" t="s">
        <v>69</v>
      </c>
      <c r="Q346" s="1801" t="s">
        <v>70</v>
      </c>
      <c r="R346" s="1967" t="s">
        <v>3560</v>
      </c>
      <c r="S346" s="929" t="s">
        <v>4065</v>
      </c>
      <c r="T346" s="904" t="s">
        <v>4665</v>
      </c>
      <c r="U346" s="929"/>
      <c r="V346" s="929" t="s">
        <v>4611</v>
      </c>
      <c r="W346" s="789">
        <f>W$270</f>
        <v>940.65</v>
      </c>
      <c r="X346" s="1772">
        <f t="shared" si="82"/>
        <v>0</v>
      </c>
      <c r="Z346" s="329"/>
      <c r="AA346" s="329"/>
    </row>
    <row r="347" spans="1:27" s="446" customFormat="1" ht="15.75" x14ac:dyDescent="0.2">
      <c r="A347" s="1024">
        <v>2</v>
      </c>
      <c r="B347" s="1017">
        <v>2.6</v>
      </c>
      <c r="C347" s="1017" t="s">
        <v>1747</v>
      </c>
      <c r="D347" s="1017" t="s">
        <v>1750</v>
      </c>
      <c r="E347" s="460" t="s">
        <v>791</v>
      </c>
      <c r="F347" s="475"/>
      <c r="G347" s="454" t="s">
        <v>3209</v>
      </c>
      <c r="H347" s="768" t="s">
        <v>3758</v>
      </c>
      <c r="I347" s="2127">
        <v>443334</v>
      </c>
      <c r="J347" s="92">
        <f>J$271</f>
        <v>45474</v>
      </c>
      <c r="K347" s="782">
        <f>K$271</f>
        <v>603.29999999999995</v>
      </c>
      <c r="L347" s="463"/>
      <c r="M347" s="782">
        <f t="shared" si="84"/>
        <v>603.29999999999995</v>
      </c>
      <c r="N347" s="459" t="s">
        <v>56</v>
      </c>
      <c r="O347" s="375">
        <f>O$271</f>
        <v>45839</v>
      </c>
      <c r="P347" s="465" t="s">
        <v>69</v>
      </c>
      <c r="Q347" s="1801" t="s">
        <v>70</v>
      </c>
      <c r="R347" s="1967" t="s">
        <v>3561</v>
      </c>
      <c r="S347" s="929" t="s">
        <v>4065</v>
      </c>
      <c r="T347" s="904" t="s">
        <v>4666</v>
      </c>
      <c r="U347" s="929"/>
      <c r="V347" s="929" t="s">
        <v>4612</v>
      </c>
      <c r="W347" s="789">
        <f>W$271</f>
        <v>603.29999999999995</v>
      </c>
      <c r="X347" s="1772">
        <f t="shared" si="82"/>
        <v>0</v>
      </c>
      <c r="Z347" s="329"/>
      <c r="AA347" s="329"/>
    </row>
    <row r="348" spans="1:27" s="446" customFormat="1" ht="15.75" x14ac:dyDescent="0.2">
      <c r="A348" s="1024">
        <v>2</v>
      </c>
      <c r="B348" s="1017">
        <v>2.6</v>
      </c>
      <c r="C348" s="1017" t="s">
        <v>1747</v>
      </c>
      <c r="D348" s="1017" t="s">
        <v>1750</v>
      </c>
      <c r="E348" s="456" t="s">
        <v>792</v>
      </c>
      <c r="F348" s="475"/>
      <c r="G348" s="454" t="s">
        <v>3210</v>
      </c>
      <c r="H348" s="768" t="s">
        <v>3759</v>
      </c>
      <c r="I348" s="2127">
        <v>443334</v>
      </c>
      <c r="J348" s="92">
        <f>J$272</f>
        <v>45474</v>
      </c>
      <c r="K348" s="782">
        <f>K$272</f>
        <v>383.75</v>
      </c>
      <c r="L348" s="463"/>
      <c r="M348" s="782">
        <f t="shared" si="84"/>
        <v>383.75</v>
      </c>
      <c r="N348" s="459" t="s">
        <v>56</v>
      </c>
      <c r="O348" s="375">
        <f>O$272</f>
        <v>45839</v>
      </c>
      <c r="P348" s="465" t="s">
        <v>69</v>
      </c>
      <c r="Q348" s="1801" t="s">
        <v>70</v>
      </c>
      <c r="R348" s="1967" t="s">
        <v>3562</v>
      </c>
      <c r="S348" s="929" t="s">
        <v>4065</v>
      </c>
      <c r="T348" s="904" t="s">
        <v>4667</v>
      </c>
      <c r="U348" s="929"/>
      <c r="V348" s="929" t="s">
        <v>4613</v>
      </c>
      <c r="W348" s="789">
        <f>W$272</f>
        <v>383.75</v>
      </c>
      <c r="X348" s="1772">
        <f t="shared" si="82"/>
        <v>0</v>
      </c>
      <c r="Z348" s="329"/>
      <c r="AA348" s="329"/>
    </row>
    <row r="349" spans="1:27" s="446" customFormat="1" ht="25.5" x14ac:dyDescent="0.2">
      <c r="A349" s="1024">
        <v>2</v>
      </c>
      <c r="B349" s="1017">
        <v>2.6</v>
      </c>
      <c r="C349" s="1017" t="s">
        <v>1747</v>
      </c>
      <c r="D349" s="1017" t="s">
        <v>1750</v>
      </c>
      <c r="E349" s="1786" t="str">
        <f t="shared" ref="E349:E351" si="85">E348</f>
        <v>Category 5</v>
      </c>
      <c r="F349" s="475"/>
      <c r="G349" s="470" t="s">
        <v>793</v>
      </c>
      <c r="H349" s="1861"/>
      <c r="I349" s="2127">
        <v>443336</v>
      </c>
      <c r="J349" s="92"/>
      <c r="K349" s="461" t="s">
        <v>795</v>
      </c>
      <c r="L349" s="463"/>
      <c r="M349" s="461" t="str">
        <f t="shared" si="84"/>
        <v>100% MBS 
Fee</v>
      </c>
      <c r="N349" s="459" t="s">
        <v>56</v>
      </c>
      <c r="O349" s="375"/>
      <c r="P349" s="465" t="s">
        <v>69</v>
      </c>
      <c r="Q349" s="1801" t="s">
        <v>70</v>
      </c>
      <c r="R349" s="1967" t="s">
        <v>3563</v>
      </c>
      <c r="S349" s="929" t="s">
        <v>4066</v>
      </c>
      <c r="T349" s="904" t="s">
        <v>4668</v>
      </c>
      <c r="U349" s="929"/>
      <c r="V349" s="929"/>
      <c r="W349" s="2217" t="s">
        <v>795</v>
      </c>
      <c r="X349" s="1772" t="str">
        <f t="shared" si="82"/>
        <v>Text</v>
      </c>
      <c r="Z349" s="329"/>
      <c r="AA349" s="329"/>
    </row>
    <row r="350" spans="1:27" s="446" customFormat="1" ht="25.5" x14ac:dyDescent="0.2">
      <c r="A350" s="1024">
        <v>2</v>
      </c>
      <c r="B350" s="1017">
        <v>2.6</v>
      </c>
      <c r="C350" s="1017" t="s">
        <v>1747</v>
      </c>
      <c r="D350" s="1017" t="s">
        <v>1750</v>
      </c>
      <c r="E350" s="1786" t="str">
        <f t="shared" si="85"/>
        <v>Category 5</v>
      </c>
      <c r="F350" s="475"/>
      <c r="G350" s="65" t="s">
        <v>6224</v>
      </c>
      <c r="H350" s="1861"/>
      <c r="I350" s="2128">
        <v>443338</v>
      </c>
      <c r="J350" s="92"/>
      <c r="K350" s="461" t="s">
        <v>795</v>
      </c>
      <c r="L350" s="368"/>
      <c r="M350" s="461" t="str">
        <f t="shared" si="84"/>
        <v>100% MBS 
Fee</v>
      </c>
      <c r="N350" s="459" t="s">
        <v>56</v>
      </c>
      <c r="O350" s="375"/>
      <c r="P350" s="465" t="s">
        <v>69</v>
      </c>
      <c r="Q350" s="1801" t="s">
        <v>70</v>
      </c>
      <c r="R350" s="1967" t="s">
        <v>3564</v>
      </c>
      <c r="S350" s="929" t="s">
        <v>4066</v>
      </c>
      <c r="T350" s="904" t="s">
        <v>4669</v>
      </c>
      <c r="U350" s="929"/>
      <c r="V350" s="929"/>
      <c r="W350" s="2217" t="s">
        <v>795</v>
      </c>
      <c r="X350" s="1772" t="str">
        <f t="shared" si="82"/>
        <v>Text</v>
      </c>
      <c r="Z350" s="329"/>
      <c r="AA350" s="329"/>
    </row>
    <row r="351" spans="1:27" s="446" customFormat="1" ht="25.5" x14ac:dyDescent="0.2">
      <c r="A351" s="1024">
        <v>2</v>
      </c>
      <c r="B351" s="1017">
        <v>2.6</v>
      </c>
      <c r="C351" s="1017" t="s">
        <v>1747</v>
      </c>
      <c r="D351" s="1017" t="s">
        <v>1750</v>
      </c>
      <c r="E351" s="1786" t="str">
        <f t="shared" si="85"/>
        <v>Category 5</v>
      </c>
      <c r="F351" s="441"/>
      <c r="G351" s="373" t="s">
        <v>797</v>
      </c>
      <c r="H351" s="745"/>
      <c r="I351" s="2126">
        <v>443339</v>
      </c>
      <c r="J351" s="362"/>
      <c r="K351" s="462" t="s">
        <v>798</v>
      </c>
      <c r="L351" s="452"/>
      <c r="M351" s="462" t="str">
        <f t="shared" si="84"/>
        <v>Full Cost Recovery</v>
      </c>
      <c r="N351" s="459" t="s">
        <v>56</v>
      </c>
      <c r="O351" s="375"/>
      <c r="P351" s="1972"/>
      <c r="Q351" s="1801"/>
      <c r="R351" s="1967" t="s">
        <v>3565</v>
      </c>
      <c r="S351" s="929" t="s">
        <v>4066</v>
      </c>
      <c r="T351" s="904" t="s">
        <v>4670</v>
      </c>
      <c r="U351" s="929"/>
      <c r="V351" s="929"/>
      <c r="W351" s="117" t="s">
        <v>798</v>
      </c>
      <c r="X351" s="1772" t="str">
        <f t="shared" si="82"/>
        <v>Text</v>
      </c>
      <c r="Z351" s="329"/>
      <c r="AA351" s="329"/>
    </row>
    <row r="352" spans="1:27" s="446" customFormat="1" ht="18.75" x14ac:dyDescent="0.3">
      <c r="A352" s="1024">
        <v>2</v>
      </c>
      <c r="B352" s="1017">
        <v>2.6</v>
      </c>
      <c r="C352" s="1017" t="s">
        <v>1747</v>
      </c>
      <c r="D352" s="1952" t="s">
        <v>1751</v>
      </c>
      <c r="E352" s="1947" t="s">
        <v>783</v>
      </c>
      <c r="F352" s="422"/>
      <c r="G352" s="422"/>
      <c r="H352" s="770"/>
      <c r="I352" s="181"/>
      <c r="J352" s="362"/>
      <c r="K352" s="476"/>
      <c r="L352" s="422"/>
      <c r="M352" s="476"/>
      <c r="N352" s="422"/>
      <c r="O352" s="375"/>
      <c r="P352" s="1972"/>
      <c r="Q352" s="1801"/>
      <c r="R352" s="1967"/>
      <c r="S352" s="929" t="s">
        <v>4068</v>
      </c>
      <c r="T352" s="1793"/>
      <c r="U352" s="929"/>
      <c r="V352" s="929"/>
      <c r="W352" s="2212"/>
      <c r="X352" s="1772" t="str">
        <f t="shared" si="82"/>
        <v>Blank</v>
      </c>
      <c r="Z352" s="329"/>
      <c r="AA352" s="329"/>
    </row>
    <row r="353" spans="1:27" s="446" customFormat="1" ht="25.5" x14ac:dyDescent="0.2">
      <c r="A353" s="1024">
        <v>2</v>
      </c>
      <c r="B353" s="1017">
        <v>2.6</v>
      </c>
      <c r="C353" s="1017" t="s">
        <v>1747</v>
      </c>
      <c r="D353" s="1017" t="s">
        <v>1751</v>
      </c>
      <c r="E353" s="456" t="s">
        <v>786</v>
      </c>
      <c r="F353" s="441"/>
      <c r="G353" s="8" t="s">
        <v>3940</v>
      </c>
      <c r="H353" s="759" t="s">
        <v>3760</v>
      </c>
      <c r="I353" s="2126">
        <v>443332</v>
      </c>
      <c r="J353" s="92">
        <f>J$290</f>
        <v>45474</v>
      </c>
      <c r="K353" s="782">
        <f>K$290</f>
        <v>416.3</v>
      </c>
      <c r="L353" s="368"/>
      <c r="M353" s="782">
        <f>K353</f>
        <v>416.3</v>
      </c>
      <c r="N353" s="459" t="s">
        <v>56</v>
      </c>
      <c r="O353" s="375">
        <f>O$290</f>
        <v>45839</v>
      </c>
      <c r="P353" s="465" t="s">
        <v>69</v>
      </c>
      <c r="Q353" s="1801" t="s">
        <v>70</v>
      </c>
      <c r="R353" s="1967" t="s">
        <v>3566</v>
      </c>
      <c r="S353" s="929" t="s">
        <v>4065</v>
      </c>
      <c r="T353" s="904" t="s">
        <v>4671</v>
      </c>
      <c r="U353" s="929"/>
      <c r="V353" s="929" t="s">
        <v>4627</v>
      </c>
      <c r="W353" s="789">
        <f>W$290</f>
        <v>416.3</v>
      </c>
      <c r="X353" s="1772">
        <f t="shared" si="82"/>
        <v>0</v>
      </c>
      <c r="Z353" s="329"/>
      <c r="AA353" s="329"/>
    </row>
    <row r="354" spans="1:27" s="446" customFormat="1" ht="25.5" x14ac:dyDescent="0.2">
      <c r="A354" s="1024">
        <v>2</v>
      </c>
      <c r="B354" s="1017">
        <v>2.6</v>
      </c>
      <c r="C354" s="1017" t="s">
        <v>1747</v>
      </c>
      <c r="D354" s="1017" t="s">
        <v>1751</v>
      </c>
      <c r="E354" s="1786" t="str">
        <f t="shared" ref="E354:E356" si="86">E353</f>
        <v>Outpatients Department</v>
      </c>
      <c r="F354" s="441"/>
      <c r="G354" s="470" t="s">
        <v>793</v>
      </c>
      <c r="H354" s="1861"/>
      <c r="I354" s="2127">
        <v>443336</v>
      </c>
      <c r="J354" s="92"/>
      <c r="K354" s="461" t="s">
        <v>795</v>
      </c>
      <c r="L354" s="463"/>
      <c r="M354" s="461" t="str">
        <f>K354</f>
        <v>100% MBS 
Fee</v>
      </c>
      <c r="N354" s="459" t="s">
        <v>56</v>
      </c>
      <c r="O354" s="375"/>
      <c r="P354" s="465" t="s">
        <v>69</v>
      </c>
      <c r="Q354" s="1801" t="s">
        <v>70</v>
      </c>
      <c r="R354" s="1967" t="s">
        <v>3563</v>
      </c>
      <c r="S354" s="929" t="s">
        <v>4066</v>
      </c>
      <c r="T354" s="904" t="s">
        <v>4672</v>
      </c>
      <c r="U354" s="929"/>
      <c r="V354" s="929"/>
      <c r="W354" s="2217" t="s">
        <v>795</v>
      </c>
      <c r="X354" s="1772" t="str">
        <f t="shared" si="82"/>
        <v>Text</v>
      </c>
      <c r="Z354" s="329"/>
      <c r="AA354" s="329"/>
    </row>
    <row r="355" spans="1:27" s="446" customFormat="1" ht="25.5" x14ac:dyDescent="0.2">
      <c r="A355" s="1024">
        <v>2</v>
      </c>
      <c r="B355" s="1017">
        <v>2.6</v>
      </c>
      <c r="C355" s="1017" t="s">
        <v>1747</v>
      </c>
      <c r="D355" s="1017" t="s">
        <v>1751</v>
      </c>
      <c r="E355" s="1786" t="str">
        <f t="shared" si="86"/>
        <v>Outpatients Department</v>
      </c>
      <c r="F355" s="441"/>
      <c r="G355" s="65" t="s">
        <v>6224</v>
      </c>
      <c r="H355" s="1861"/>
      <c r="I355" s="2128">
        <v>443338</v>
      </c>
      <c r="J355" s="92"/>
      <c r="K355" s="461" t="s">
        <v>795</v>
      </c>
      <c r="L355" s="368"/>
      <c r="M355" s="461" t="str">
        <f>K355</f>
        <v>100% MBS 
Fee</v>
      </c>
      <c r="N355" s="459" t="s">
        <v>56</v>
      </c>
      <c r="O355" s="375"/>
      <c r="P355" s="465" t="s">
        <v>69</v>
      </c>
      <c r="Q355" s="1801" t="s">
        <v>70</v>
      </c>
      <c r="R355" s="1967" t="s">
        <v>3564</v>
      </c>
      <c r="S355" s="929" t="s">
        <v>4066</v>
      </c>
      <c r="T355" s="904" t="s">
        <v>4673</v>
      </c>
      <c r="U355" s="929"/>
      <c r="V355" s="929"/>
      <c r="W355" s="2217" t="s">
        <v>795</v>
      </c>
      <c r="X355" s="1772" t="str">
        <f t="shared" si="82"/>
        <v>Text</v>
      </c>
      <c r="Z355" s="329"/>
      <c r="AA355" s="329"/>
    </row>
    <row r="356" spans="1:27" s="446" customFormat="1" ht="25.5" x14ac:dyDescent="0.2">
      <c r="A356" s="1024">
        <v>2</v>
      </c>
      <c r="B356" s="1017">
        <v>2.6</v>
      </c>
      <c r="C356" s="1017" t="s">
        <v>1747</v>
      </c>
      <c r="D356" s="1017" t="s">
        <v>1751</v>
      </c>
      <c r="E356" s="1786" t="str">
        <f t="shared" si="86"/>
        <v>Outpatients Department</v>
      </c>
      <c r="F356" s="441"/>
      <c r="G356" s="373" t="s">
        <v>797</v>
      </c>
      <c r="H356" s="745"/>
      <c r="I356" s="2126">
        <v>443339</v>
      </c>
      <c r="J356" s="362"/>
      <c r="K356" s="462" t="s">
        <v>798</v>
      </c>
      <c r="L356" s="452"/>
      <c r="M356" s="462" t="str">
        <f>K356</f>
        <v>Full Cost Recovery</v>
      </c>
      <c r="N356" s="459" t="s">
        <v>56</v>
      </c>
      <c r="O356" s="375"/>
      <c r="P356" s="1972"/>
      <c r="Q356" s="1801"/>
      <c r="R356" s="1967" t="s">
        <v>3565</v>
      </c>
      <c r="S356" s="929" t="s">
        <v>4066</v>
      </c>
      <c r="T356" s="904" t="s">
        <v>4674</v>
      </c>
      <c r="U356" s="929"/>
      <c r="V356" s="929"/>
      <c r="W356" s="117" t="s">
        <v>798</v>
      </c>
      <c r="X356" s="1772" t="str">
        <f t="shared" si="82"/>
        <v>Text</v>
      </c>
      <c r="Z356" s="329"/>
      <c r="AA356" s="329"/>
    </row>
    <row r="357" spans="1:27" s="446" customFormat="1" ht="18.75" x14ac:dyDescent="0.3">
      <c r="A357" s="1024">
        <v>2</v>
      </c>
      <c r="B357" s="1017">
        <v>2.6</v>
      </c>
      <c r="C357" s="1926" t="s">
        <v>1752</v>
      </c>
      <c r="D357" s="1927"/>
      <c r="E357" s="1931" t="s">
        <v>654</v>
      </c>
      <c r="F357" s="441"/>
      <c r="G357" s="373"/>
      <c r="H357" s="745"/>
      <c r="I357" s="2126"/>
      <c r="J357" s="362"/>
      <c r="K357" s="851"/>
      <c r="L357" s="368"/>
      <c r="M357" s="369"/>
      <c r="N357" s="396"/>
      <c r="O357" s="375"/>
      <c r="P357" s="1972"/>
      <c r="Q357" s="1801"/>
      <c r="R357" s="1967"/>
      <c r="S357" s="929" t="s">
        <v>4068</v>
      </c>
      <c r="T357" s="1793"/>
      <c r="U357" s="929"/>
      <c r="V357" s="929"/>
      <c r="W357" s="2221"/>
      <c r="X357" s="1772" t="str">
        <f t="shared" si="82"/>
        <v>Blank</v>
      </c>
      <c r="Z357" s="329"/>
      <c r="AA357" s="329"/>
    </row>
    <row r="358" spans="1:27" s="446" customFormat="1" ht="18.75" x14ac:dyDescent="0.3">
      <c r="A358" s="1024">
        <v>2</v>
      </c>
      <c r="B358" s="1017">
        <v>2.6</v>
      </c>
      <c r="C358" s="1017" t="s">
        <v>1752</v>
      </c>
      <c r="D358" s="1952" t="s">
        <v>1753</v>
      </c>
      <c r="E358" s="1947" t="s">
        <v>1823</v>
      </c>
      <c r="F358" s="422"/>
      <c r="G358" s="422"/>
      <c r="H358" s="770"/>
      <c r="I358" s="181"/>
      <c r="J358" s="423"/>
      <c r="K358" s="476"/>
      <c r="L358" s="422"/>
      <c r="M358" s="476"/>
      <c r="N358" s="422"/>
      <c r="O358" s="375"/>
      <c r="P358" s="1972"/>
      <c r="Q358" s="1801"/>
      <c r="R358" s="1967"/>
      <c r="S358" s="929" t="s">
        <v>4068</v>
      </c>
      <c r="T358" s="1793"/>
      <c r="U358" s="929"/>
      <c r="V358" s="929"/>
      <c r="W358" s="2212"/>
      <c r="X358" s="1772" t="str">
        <f t="shared" si="82"/>
        <v>Blank</v>
      </c>
      <c r="Z358" s="329"/>
      <c r="AA358" s="329"/>
    </row>
    <row r="359" spans="1:27" s="446" customFormat="1" ht="15.75" x14ac:dyDescent="0.2">
      <c r="A359" s="1024">
        <v>2</v>
      </c>
      <c r="B359" s="1017">
        <v>2.6</v>
      </c>
      <c r="C359" s="1017" t="s">
        <v>1752</v>
      </c>
      <c r="D359" s="1017" t="s">
        <v>1753</v>
      </c>
      <c r="E359" s="456" t="s">
        <v>787</v>
      </c>
      <c r="F359" s="468"/>
      <c r="G359" s="469" t="s">
        <v>3206</v>
      </c>
      <c r="H359" s="1860" t="s">
        <v>3761</v>
      </c>
      <c r="I359" s="2127">
        <v>443334</v>
      </c>
      <c r="J359" s="92">
        <f>J$268</f>
        <v>45474</v>
      </c>
      <c r="K359" s="782">
        <f>K$268</f>
        <v>1485.8</v>
      </c>
      <c r="L359" s="463"/>
      <c r="M359" s="782">
        <f t="shared" ref="M359:M366" si="87">K359</f>
        <v>1485.8</v>
      </c>
      <c r="N359" s="459" t="s">
        <v>56</v>
      </c>
      <c r="O359" s="375">
        <f>O$268</f>
        <v>45839</v>
      </c>
      <c r="P359" s="465" t="s">
        <v>69</v>
      </c>
      <c r="Q359" s="1801" t="s">
        <v>70</v>
      </c>
      <c r="R359" s="1967" t="s">
        <v>3567</v>
      </c>
      <c r="S359" s="929" t="s">
        <v>4065</v>
      </c>
      <c r="T359" s="904" t="s">
        <v>4675</v>
      </c>
      <c r="U359" s="929"/>
      <c r="V359" s="929" t="s">
        <v>4609</v>
      </c>
      <c r="W359" s="789">
        <f>W$268</f>
        <v>1485.8</v>
      </c>
      <c r="X359" s="1772">
        <f t="shared" si="82"/>
        <v>0</v>
      </c>
      <c r="Z359" s="329"/>
      <c r="AA359" s="329"/>
    </row>
    <row r="360" spans="1:27" s="446" customFormat="1" ht="15.75" x14ac:dyDescent="0.2">
      <c r="A360" s="1024">
        <v>2</v>
      </c>
      <c r="B360" s="1017">
        <v>2.6</v>
      </c>
      <c r="C360" s="1017" t="s">
        <v>1752</v>
      </c>
      <c r="D360" s="1017" t="s">
        <v>1753</v>
      </c>
      <c r="E360" s="460" t="s">
        <v>789</v>
      </c>
      <c r="F360" s="468"/>
      <c r="G360" s="454" t="s">
        <v>3207</v>
      </c>
      <c r="H360" s="768" t="s">
        <v>3762</v>
      </c>
      <c r="I360" s="2127">
        <v>443334</v>
      </c>
      <c r="J360" s="92">
        <f>J$269</f>
        <v>45474</v>
      </c>
      <c r="K360" s="782">
        <f>K$269</f>
        <v>1251.8499999999999</v>
      </c>
      <c r="L360" s="463"/>
      <c r="M360" s="782">
        <f t="shared" si="87"/>
        <v>1251.8499999999999</v>
      </c>
      <c r="N360" s="459" t="s">
        <v>56</v>
      </c>
      <c r="O360" s="375">
        <f>O$269</f>
        <v>45839</v>
      </c>
      <c r="P360" s="465" t="s">
        <v>69</v>
      </c>
      <c r="Q360" s="1801" t="s">
        <v>70</v>
      </c>
      <c r="R360" s="1967" t="s">
        <v>3568</v>
      </c>
      <c r="S360" s="929" t="s">
        <v>4065</v>
      </c>
      <c r="T360" s="904" t="s">
        <v>4676</v>
      </c>
      <c r="U360" s="929"/>
      <c r="V360" s="929" t="s">
        <v>4610</v>
      </c>
      <c r="W360" s="789">
        <f>W$269</f>
        <v>1251.8499999999999</v>
      </c>
      <c r="X360" s="1772">
        <f t="shared" si="82"/>
        <v>0</v>
      </c>
      <c r="Z360" s="329"/>
      <c r="AA360" s="329"/>
    </row>
    <row r="361" spans="1:27" s="446" customFormat="1" ht="15.75" x14ac:dyDescent="0.2">
      <c r="A361" s="1024">
        <v>2</v>
      </c>
      <c r="B361" s="1017">
        <v>2.6</v>
      </c>
      <c r="C361" s="1017" t="s">
        <v>1752</v>
      </c>
      <c r="D361" s="1017" t="s">
        <v>1753</v>
      </c>
      <c r="E361" s="456" t="s">
        <v>790</v>
      </c>
      <c r="F361" s="468"/>
      <c r="G361" s="454" t="s">
        <v>3208</v>
      </c>
      <c r="H361" s="768" t="s">
        <v>3763</v>
      </c>
      <c r="I361" s="2127">
        <v>443334</v>
      </c>
      <c r="J361" s="92">
        <f>J$270</f>
        <v>45474</v>
      </c>
      <c r="K361" s="782">
        <f>K$270</f>
        <v>940.65</v>
      </c>
      <c r="L361" s="463"/>
      <c r="M361" s="782">
        <f t="shared" si="87"/>
        <v>940.65</v>
      </c>
      <c r="N361" s="459" t="s">
        <v>56</v>
      </c>
      <c r="O361" s="375">
        <f>O$270</f>
        <v>45839</v>
      </c>
      <c r="P361" s="465" t="s">
        <v>69</v>
      </c>
      <c r="Q361" s="1801" t="s">
        <v>70</v>
      </c>
      <c r="R361" s="1967" t="s">
        <v>3569</v>
      </c>
      <c r="S361" s="929" t="s">
        <v>4065</v>
      </c>
      <c r="T361" s="904" t="s">
        <v>4677</v>
      </c>
      <c r="U361" s="929"/>
      <c r="V361" s="929" t="s">
        <v>4611</v>
      </c>
      <c r="W361" s="789">
        <f>W$270</f>
        <v>940.65</v>
      </c>
      <c r="X361" s="1772">
        <f t="shared" si="82"/>
        <v>0</v>
      </c>
      <c r="Z361" s="329"/>
      <c r="AA361" s="329"/>
    </row>
    <row r="362" spans="1:27" s="446" customFormat="1" ht="15.75" x14ac:dyDescent="0.2">
      <c r="A362" s="1024">
        <v>2</v>
      </c>
      <c r="B362" s="1017">
        <v>2.6</v>
      </c>
      <c r="C362" s="1017" t="s">
        <v>1752</v>
      </c>
      <c r="D362" s="1017" t="s">
        <v>1753</v>
      </c>
      <c r="E362" s="460" t="s">
        <v>791</v>
      </c>
      <c r="F362" s="468"/>
      <c r="G362" s="454" t="s">
        <v>3209</v>
      </c>
      <c r="H362" s="768" t="s">
        <v>3764</v>
      </c>
      <c r="I362" s="2127">
        <v>443334</v>
      </c>
      <c r="J362" s="92">
        <f>J$271</f>
        <v>45474</v>
      </c>
      <c r="K362" s="782">
        <f>K$271</f>
        <v>603.29999999999995</v>
      </c>
      <c r="L362" s="463"/>
      <c r="M362" s="782">
        <f t="shared" si="87"/>
        <v>603.29999999999995</v>
      </c>
      <c r="N362" s="459" t="s">
        <v>56</v>
      </c>
      <c r="O362" s="375">
        <f>O$271</f>
        <v>45839</v>
      </c>
      <c r="P362" s="465" t="s">
        <v>69</v>
      </c>
      <c r="Q362" s="1801" t="s">
        <v>70</v>
      </c>
      <c r="R362" s="1967" t="s">
        <v>3570</v>
      </c>
      <c r="S362" s="929" t="s">
        <v>4065</v>
      </c>
      <c r="T362" s="904" t="s">
        <v>4678</v>
      </c>
      <c r="U362" s="929"/>
      <c r="V362" s="929" t="s">
        <v>4612</v>
      </c>
      <c r="W362" s="789">
        <f>W$271</f>
        <v>603.29999999999995</v>
      </c>
      <c r="X362" s="1772">
        <f t="shared" si="82"/>
        <v>0</v>
      </c>
      <c r="Z362" s="329"/>
      <c r="AA362" s="329"/>
    </row>
    <row r="363" spans="1:27" s="329" customFormat="1" ht="15.75" x14ac:dyDescent="0.2">
      <c r="A363" s="1024">
        <v>2</v>
      </c>
      <c r="B363" s="1017">
        <v>2.6</v>
      </c>
      <c r="C363" s="1017" t="s">
        <v>1752</v>
      </c>
      <c r="D363" s="1017" t="s">
        <v>1753</v>
      </c>
      <c r="E363" s="456" t="s">
        <v>792</v>
      </c>
      <c r="F363" s="468"/>
      <c r="G363" s="454" t="s">
        <v>3210</v>
      </c>
      <c r="H363" s="768" t="s">
        <v>3765</v>
      </c>
      <c r="I363" s="2127">
        <v>443334</v>
      </c>
      <c r="J363" s="92">
        <f>J$272</f>
        <v>45474</v>
      </c>
      <c r="K363" s="782">
        <f>K$272</f>
        <v>383.75</v>
      </c>
      <c r="L363" s="463"/>
      <c r="M363" s="782">
        <f t="shared" si="87"/>
        <v>383.75</v>
      </c>
      <c r="N363" s="459" t="s">
        <v>56</v>
      </c>
      <c r="O363" s="375">
        <f>O$272</f>
        <v>45839</v>
      </c>
      <c r="P363" s="465" t="s">
        <v>69</v>
      </c>
      <c r="Q363" s="1801" t="s">
        <v>70</v>
      </c>
      <c r="R363" s="1967" t="s">
        <v>3571</v>
      </c>
      <c r="S363" s="929" t="s">
        <v>4065</v>
      </c>
      <c r="T363" s="904" t="s">
        <v>4679</v>
      </c>
      <c r="U363" s="929"/>
      <c r="V363" s="929" t="s">
        <v>4613</v>
      </c>
      <c r="W363" s="789">
        <f>W$272</f>
        <v>383.75</v>
      </c>
      <c r="X363" s="1772">
        <f t="shared" ref="X363:X394" si="88">IF(K363="","Blank",IF(ISTEXT(K363),"Text",(K363/W363)-1))</f>
        <v>0</v>
      </c>
    </row>
    <row r="364" spans="1:27" s="446" customFormat="1" ht="25.5" x14ac:dyDescent="0.2">
      <c r="A364" s="1024">
        <v>2</v>
      </c>
      <c r="B364" s="1017">
        <v>2.6</v>
      </c>
      <c r="C364" s="1017" t="s">
        <v>1752</v>
      </c>
      <c r="D364" s="1017" t="s">
        <v>1753</v>
      </c>
      <c r="E364" s="1786" t="str">
        <f>E363</f>
        <v>Category 5</v>
      </c>
      <c r="F364" s="468"/>
      <c r="G364" s="470" t="s">
        <v>793</v>
      </c>
      <c r="H364" s="1861"/>
      <c r="I364" s="2127">
        <v>443336</v>
      </c>
      <c r="J364" s="92"/>
      <c r="K364" s="461" t="s">
        <v>795</v>
      </c>
      <c r="L364" s="463"/>
      <c r="M364" s="461" t="str">
        <f t="shared" si="87"/>
        <v>100% MBS 
Fee</v>
      </c>
      <c r="N364" s="459" t="s">
        <v>56</v>
      </c>
      <c r="O364" s="375"/>
      <c r="P364" s="465" t="s">
        <v>69</v>
      </c>
      <c r="Q364" s="1801" t="s">
        <v>70</v>
      </c>
      <c r="R364" s="1967" t="s">
        <v>3572</v>
      </c>
      <c r="S364" s="929" t="s">
        <v>4066</v>
      </c>
      <c r="T364" s="904" t="s">
        <v>4680</v>
      </c>
      <c r="U364" s="929"/>
      <c r="V364" s="929"/>
      <c r="W364" s="2217" t="s">
        <v>795</v>
      </c>
      <c r="X364" s="1772" t="str">
        <f t="shared" si="88"/>
        <v>Text</v>
      </c>
      <c r="Z364" s="329"/>
      <c r="AA364" s="329"/>
    </row>
    <row r="365" spans="1:27" s="446" customFormat="1" ht="25.5" x14ac:dyDescent="0.2">
      <c r="A365" s="1024">
        <v>2</v>
      </c>
      <c r="B365" s="1017">
        <v>2.6</v>
      </c>
      <c r="C365" s="1017" t="s">
        <v>1752</v>
      </c>
      <c r="D365" s="1017" t="s">
        <v>1753</v>
      </c>
      <c r="E365" s="1786" t="str">
        <f t="shared" ref="E365:E366" si="89">E364</f>
        <v>Category 5</v>
      </c>
      <c r="F365" s="468"/>
      <c r="G365" s="65" t="s">
        <v>6224</v>
      </c>
      <c r="H365" s="1861"/>
      <c r="I365" s="2128">
        <v>443338</v>
      </c>
      <c r="J365" s="92"/>
      <c r="K365" s="461" t="s">
        <v>795</v>
      </c>
      <c r="L365" s="368"/>
      <c r="M365" s="461" t="str">
        <f t="shared" si="87"/>
        <v>100% MBS 
Fee</v>
      </c>
      <c r="N365" s="459" t="s">
        <v>56</v>
      </c>
      <c r="O365" s="375"/>
      <c r="P365" s="465" t="s">
        <v>69</v>
      </c>
      <c r="Q365" s="1801" t="s">
        <v>70</v>
      </c>
      <c r="R365" s="1967" t="s">
        <v>3573</v>
      </c>
      <c r="S365" s="929" t="s">
        <v>4066</v>
      </c>
      <c r="T365" s="904" t="s">
        <v>4681</v>
      </c>
      <c r="U365" s="929"/>
      <c r="V365" s="929"/>
      <c r="W365" s="2217" t="s">
        <v>795</v>
      </c>
      <c r="X365" s="1772" t="str">
        <f t="shared" si="88"/>
        <v>Text</v>
      </c>
      <c r="Z365" s="329"/>
      <c r="AA365" s="329"/>
    </row>
    <row r="366" spans="1:27" s="446" customFormat="1" ht="25.5" x14ac:dyDescent="0.2">
      <c r="A366" s="1024">
        <v>2</v>
      </c>
      <c r="B366" s="1017">
        <v>2.6</v>
      </c>
      <c r="C366" s="1017" t="s">
        <v>1752</v>
      </c>
      <c r="D366" s="1017" t="s">
        <v>1753</v>
      </c>
      <c r="E366" s="1786" t="str">
        <f t="shared" si="89"/>
        <v>Category 5</v>
      </c>
      <c r="F366" s="441"/>
      <c r="G366" s="455" t="s">
        <v>797</v>
      </c>
      <c r="H366" s="745"/>
      <c r="I366" s="2126">
        <v>443339</v>
      </c>
      <c r="J366" s="362"/>
      <c r="K366" s="1809" t="s">
        <v>798</v>
      </c>
      <c r="L366" s="452"/>
      <c r="M366" s="1810" t="str">
        <f t="shared" si="87"/>
        <v>Full Cost Recovery</v>
      </c>
      <c r="N366" s="459" t="s">
        <v>56</v>
      </c>
      <c r="O366" s="375"/>
      <c r="P366" s="1972"/>
      <c r="Q366" s="1801"/>
      <c r="R366" s="1967" t="s">
        <v>3574</v>
      </c>
      <c r="S366" s="929" t="s">
        <v>4066</v>
      </c>
      <c r="T366" s="904" t="s">
        <v>4682</v>
      </c>
      <c r="U366" s="929"/>
      <c r="V366" s="929"/>
      <c r="W366" s="2218" t="s">
        <v>798</v>
      </c>
      <c r="X366" s="1772" t="str">
        <f t="shared" si="88"/>
        <v>Text</v>
      </c>
      <c r="Z366" s="329"/>
      <c r="AA366" s="329"/>
    </row>
    <row r="367" spans="1:27" s="446" customFormat="1" ht="18.75" x14ac:dyDescent="0.3">
      <c r="A367" s="1024">
        <v>2</v>
      </c>
      <c r="B367" s="1017">
        <v>2.6</v>
      </c>
      <c r="C367" s="1017" t="s">
        <v>1752</v>
      </c>
      <c r="D367" s="1952" t="s">
        <v>1754</v>
      </c>
      <c r="E367" s="1947" t="s">
        <v>783</v>
      </c>
      <c r="F367" s="422"/>
      <c r="G367" s="422"/>
      <c r="H367" s="770"/>
      <c r="I367" s="181"/>
      <c r="J367" s="362"/>
      <c r="K367" s="476"/>
      <c r="L367" s="422"/>
      <c r="M367" s="476"/>
      <c r="N367" s="422"/>
      <c r="O367" s="375"/>
      <c r="P367" s="1972"/>
      <c r="Q367" s="1801"/>
      <c r="R367" s="1967"/>
      <c r="S367" s="929" t="s">
        <v>4068</v>
      </c>
      <c r="T367" s="1793"/>
      <c r="U367" s="929"/>
      <c r="V367" s="929"/>
      <c r="W367" s="2212"/>
      <c r="X367" s="1772" t="str">
        <f t="shared" si="88"/>
        <v>Blank</v>
      </c>
      <c r="Z367" s="329"/>
      <c r="AA367" s="329"/>
    </row>
    <row r="368" spans="1:27" s="446" customFormat="1" ht="25.5" x14ac:dyDescent="0.2">
      <c r="A368" s="1024">
        <v>2</v>
      </c>
      <c r="B368" s="1017">
        <v>2.6</v>
      </c>
      <c r="C368" s="1017" t="s">
        <v>1752</v>
      </c>
      <c r="D368" s="1017" t="s">
        <v>1754</v>
      </c>
      <c r="E368" s="450" t="s">
        <v>786</v>
      </c>
      <c r="F368" s="441"/>
      <c r="G368" s="8" t="s">
        <v>3940</v>
      </c>
      <c r="H368" s="759" t="s">
        <v>3766</v>
      </c>
      <c r="I368" s="2126">
        <v>443332</v>
      </c>
      <c r="J368" s="92">
        <f>J$290</f>
        <v>45474</v>
      </c>
      <c r="K368" s="782">
        <f>K$290</f>
        <v>416.3</v>
      </c>
      <c r="L368" s="368"/>
      <c r="M368" s="782">
        <f>K368</f>
        <v>416.3</v>
      </c>
      <c r="N368" s="459" t="s">
        <v>56</v>
      </c>
      <c r="O368" s="375">
        <f>O$290</f>
        <v>45839</v>
      </c>
      <c r="P368" s="465" t="s">
        <v>69</v>
      </c>
      <c r="Q368" s="1801" t="s">
        <v>70</v>
      </c>
      <c r="R368" s="1967" t="s">
        <v>3575</v>
      </c>
      <c r="S368" s="929" t="s">
        <v>4065</v>
      </c>
      <c r="T368" s="904" t="s">
        <v>4683</v>
      </c>
      <c r="U368" s="929"/>
      <c r="V368" s="929" t="s">
        <v>4627</v>
      </c>
      <c r="W368" s="789">
        <f>W$290</f>
        <v>416.3</v>
      </c>
      <c r="X368" s="1772">
        <f t="shared" si="88"/>
        <v>0</v>
      </c>
      <c r="Z368" s="329"/>
      <c r="AA368" s="329"/>
    </row>
    <row r="369" spans="1:27" s="446" customFormat="1" ht="25.5" x14ac:dyDescent="0.2">
      <c r="A369" s="1024">
        <v>2</v>
      </c>
      <c r="B369" s="1017">
        <v>2.6</v>
      </c>
      <c r="C369" s="1017" t="s">
        <v>1752</v>
      </c>
      <c r="D369" s="1017" t="s">
        <v>1754</v>
      </c>
      <c r="E369" s="1786" t="str">
        <f t="shared" ref="E369:E371" si="90">E368</f>
        <v>Outpatients Department</v>
      </c>
      <c r="F369" s="441"/>
      <c r="G369" s="470" t="s">
        <v>793</v>
      </c>
      <c r="H369" s="1861"/>
      <c r="I369" s="2127">
        <v>443336</v>
      </c>
      <c r="J369" s="92"/>
      <c r="K369" s="461" t="s">
        <v>795</v>
      </c>
      <c r="L369" s="463"/>
      <c r="M369" s="461" t="str">
        <f>K369</f>
        <v>100% MBS 
Fee</v>
      </c>
      <c r="N369" s="459" t="s">
        <v>56</v>
      </c>
      <c r="O369" s="375"/>
      <c r="P369" s="465" t="s">
        <v>69</v>
      </c>
      <c r="Q369" s="1801" t="s">
        <v>70</v>
      </c>
      <c r="R369" s="1967" t="s">
        <v>3572</v>
      </c>
      <c r="S369" s="929" t="s">
        <v>4066</v>
      </c>
      <c r="T369" s="904" t="s">
        <v>4684</v>
      </c>
      <c r="U369" s="929"/>
      <c r="V369" s="929"/>
      <c r="W369" s="2217" t="s">
        <v>795</v>
      </c>
      <c r="X369" s="1772" t="str">
        <f t="shared" si="88"/>
        <v>Text</v>
      </c>
      <c r="Z369" s="329"/>
      <c r="AA369" s="329"/>
    </row>
    <row r="370" spans="1:27" s="446" customFormat="1" ht="25.5" x14ac:dyDescent="0.2">
      <c r="A370" s="1024">
        <v>2</v>
      </c>
      <c r="B370" s="1017">
        <v>2.6</v>
      </c>
      <c r="C370" s="1017" t="s">
        <v>1752</v>
      </c>
      <c r="D370" s="1017" t="s">
        <v>1754</v>
      </c>
      <c r="E370" s="1786" t="str">
        <f t="shared" si="90"/>
        <v>Outpatients Department</v>
      </c>
      <c r="F370" s="441"/>
      <c r="G370" s="65" t="s">
        <v>6224</v>
      </c>
      <c r="H370" s="1861"/>
      <c r="I370" s="2128">
        <v>443338</v>
      </c>
      <c r="J370" s="92"/>
      <c r="K370" s="461" t="s">
        <v>795</v>
      </c>
      <c r="L370" s="368"/>
      <c r="M370" s="461" t="str">
        <f>K370</f>
        <v>100% MBS 
Fee</v>
      </c>
      <c r="N370" s="459" t="s">
        <v>56</v>
      </c>
      <c r="O370" s="375"/>
      <c r="P370" s="465" t="s">
        <v>69</v>
      </c>
      <c r="Q370" s="1801" t="s">
        <v>70</v>
      </c>
      <c r="R370" s="1967" t="s">
        <v>3573</v>
      </c>
      <c r="S370" s="929" t="s">
        <v>4066</v>
      </c>
      <c r="T370" s="904" t="s">
        <v>4685</v>
      </c>
      <c r="U370" s="929"/>
      <c r="V370" s="929"/>
      <c r="W370" s="2217" t="s">
        <v>795</v>
      </c>
      <c r="X370" s="1772" t="str">
        <f t="shared" si="88"/>
        <v>Text</v>
      </c>
      <c r="Z370" s="329"/>
      <c r="AA370" s="329"/>
    </row>
    <row r="371" spans="1:27" s="446" customFormat="1" ht="25.5" x14ac:dyDescent="0.2">
      <c r="A371" s="1024">
        <v>2</v>
      </c>
      <c r="B371" s="1017">
        <v>2.6</v>
      </c>
      <c r="C371" s="1017" t="s">
        <v>1752</v>
      </c>
      <c r="D371" s="1017" t="s">
        <v>1754</v>
      </c>
      <c r="E371" s="1786" t="str">
        <f t="shared" si="90"/>
        <v>Outpatients Department</v>
      </c>
      <c r="F371" s="441"/>
      <c r="G371" s="373" t="s">
        <v>797</v>
      </c>
      <c r="H371" s="745"/>
      <c r="I371" s="2126">
        <v>443339</v>
      </c>
      <c r="J371" s="362"/>
      <c r="K371" s="1810" t="s">
        <v>798</v>
      </c>
      <c r="L371" s="452"/>
      <c r="M371" s="1810" t="str">
        <f>K371</f>
        <v>Full Cost Recovery</v>
      </c>
      <c r="N371" s="459" t="s">
        <v>56</v>
      </c>
      <c r="O371" s="375"/>
      <c r="P371" s="1972"/>
      <c r="Q371" s="1801"/>
      <c r="R371" s="1967" t="s">
        <v>3574</v>
      </c>
      <c r="S371" s="929" t="s">
        <v>4066</v>
      </c>
      <c r="T371" s="904" t="s">
        <v>4686</v>
      </c>
      <c r="U371" s="929"/>
      <c r="V371" s="929"/>
      <c r="W371" s="2222" t="s">
        <v>798</v>
      </c>
      <c r="X371" s="1772" t="str">
        <f t="shared" si="88"/>
        <v>Text</v>
      </c>
      <c r="Z371" s="329"/>
      <c r="AA371" s="329"/>
    </row>
    <row r="372" spans="1:27" s="446" customFormat="1" ht="18.75" x14ac:dyDescent="0.3">
      <c r="A372" s="1024">
        <v>2</v>
      </c>
      <c r="B372" s="1017">
        <v>2.6</v>
      </c>
      <c r="C372" s="1926" t="s">
        <v>2697</v>
      </c>
      <c r="D372" s="1927"/>
      <c r="E372" s="1931" t="s">
        <v>2574</v>
      </c>
      <c r="F372" s="441"/>
      <c r="G372" s="373"/>
      <c r="H372" s="745"/>
      <c r="I372" s="2126"/>
      <c r="J372" s="362"/>
      <c r="K372" s="476"/>
      <c r="L372" s="452"/>
      <c r="M372" s="476"/>
      <c r="N372" s="459"/>
      <c r="O372" s="375"/>
      <c r="P372" s="1972"/>
      <c r="Q372" s="1801"/>
      <c r="R372" s="1967"/>
      <c r="S372" s="929" t="s">
        <v>4068</v>
      </c>
      <c r="T372" s="1793"/>
      <c r="U372" s="929"/>
      <c r="V372" s="929"/>
      <c r="W372" s="2212"/>
      <c r="X372" s="1772" t="str">
        <f t="shared" si="88"/>
        <v>Blank</v>
      </c>
      <c r="Z372" s="329"/>
      <c r="AA372" s="329"/>
    </row>
    <row r="373" spans="1:27" s="446" customFormat="1" ht="18.75" x14ac:dyDescent="0.3">
      <c r="A373" s="1024">
        <v>2</v>
      </c>
      <c r="B373" s="1017">
        <v>2.6</v>
      </c>
      <c r="C373" s="1017" t="s">
        <v>2697</v>
      </c>
      <c r="D373" s="1950" t="s">
        <v>3192</v>
      </c>
      <c r="E373" s="1947" t="s">
        <v>2702</v>
      </c>
      <c r="F373" s="422"/>
      <c r="G373" s="422"/>
      <c r="H373" s="770"/>
      <c r="I373" s="181"/>
      <c r="J373" s="423"/>
      <c r="K373" s="476"/>
      <c r="L373" s="422"/>
      <c r="M373" s="476"/>
      <c r="N373" s="422"/>
      <c r="O373" s="375"/>
      <c r="P373" s="472"/>
      <c r="Q373" s="1804"/>
      <c r="R373" s="1789"/>
      <c r="S373" s="929" t="s">
        <v>4068</v>
      </c>
      <c r="T373" s="1793"/>
      <c r="U373" s="929"/>
      <c r="V373" s="929"/>
      <c r="W373" s="2212"/>
      <c r="X373" s="1772" t="str">
        <f t="shared" si="88"/>
        <v>Blank</v>
      </c>
      <c r="Z373" s="329"/>
      <c r="AA373" s="329"/>
    </row>
    <row r="374" spans="1:27" s="446" customFormat="1" ht="38.25" x14ac:dyDescent="0.2">
      <c r="A374" s="1024">
        <v>2</v>
      </c>
      <c r="B374" s="1017">
        <v>2.6</v>
      </c>
      <c r="C374" s="1017" t="s">
        <v>2697</v>
      </c>
      <c r="D374" s="1017" t="s">
        <v>3192</v>
      </c>
      <c r="E374" s="450" t="s">
        <v>781</v>
      </c>
      <c r="F374" s="451"/>
      <c r="G374" s="373" t="s">
        <v>782</v>
      </c>
      <c r="H374" s="745"/>
      <c r="I374" s="2126"/>
      <c r="J374" s="362"/>
      <c r="K374" s="461" t="s">
        <v>2700</v>
      </c>
      <c r="L374" s="368"/>
      <c r="M374" s="461" t="str">
        <f>K374</f>
        <v>Covered under NIISQ grant</v>
      </c>
      <c r="N374" s="397"/>
      <c r="O374" s="375"/>
      <c r="P374" s="472"/>
      <c r="Q374" s="1804"/>
      <c r="R374" s="1789"/>
      <c r="S374" s="929" t="s">
        <v>4066</v>
      </c>
      <c r="T374" s="904" t="s">
        <v>4687</v>
      </c>
      <c r="U374" s="929"/>
      <c r="V374" s="929"/>
      <c r="W374" s="2217" t="s">
        <v>2700</v>
      </c>
      <c r="X374" s="1772" t="str">
        <f t="shared" si="88"/>
        <v>Text</v>
      </c>
      <c r="Z374" s="329"/>
      <c r="AA374" s="329"/>
    </row>
    <row r="375" spans="1:27" s="446" customFormat="1" ht="38.25" x14ac:dyDescent="0.2">
      <c r="A375" s="1024">
        <v>2</v>
      </c>
      <c r="B375" s="1017">
        <v>2.6</v>
      </c>
      <c r="C375" s="1017" t="s">
        <v>2697</v>
      </c>
      <c r="D375" s="1017" t="s">
        <v>3192</v>
      </c>
      <c r="E375" s="450" t="s">
        <v>786</v>
      </c>
      <c r="F375" s="451"/>
      <c r="G375" s="373" t="s">
        <v>785</v>
      </c>
      <c r="H375" s="745"/>
      <c r="I375" s="2126"/>
      <c r="J375" s="362"/>
      <c r="K375" s="461" t="s">
        <v>2700</v>
      </c>
      <c r="L375" s="358"/>
      <c r="M375" s="461" t="str">
        <f>K375</f>
        <v>Covered under NIISQ grant</v>
      </c>
      <c r="N375" s="394"/>
      <c r="O375" s="375"/>
      <c r="P375" s="1800"/>
      <c r="Q375" s="1801"/>
      <c r="R375" s="1789"/>
      <c r="S375" s="929" t="s">
        <v>4066</v>
      </c>
      <c r="T375" s="904" t="s">
        <v>4688</v>
      </c>
      <c r="U375" s="929"/>
      <c r="V375" s="929"/>
      <c r="W375" s="2217" t="s">
        <v>2700</v>
      </c>
      <c r="X375" s="1772" t="str">
        <f t="shared" si="88"/>
        <v>Text</v>
      </c>
      <c r="Z375" s="329"/>
      <c r="AA375" s="329"/>
    </row>
    <row r="376" spans="1:27" s="446" customFormat="1" ht="18.75" x14ac:dyDescent="0.3">
      <c r="A376" s="1024">
        <v>2</v>
      </c>
      <c r="B376" s="1017">
        <v>2.6</v>
      </c>
      <c r="C376" s="1017" t="s">
        <v>2697</v>
      </c>
      <c r="D376" s="1950" t="s">
        <v>3193</v>
      </c>
      <c r="E376" s="1947" t="s">
        <v>2703</v>
      </c>
      <c r="F376" s="422"/>
      <c r="G376" s="422"/>
      <c r="H376" s="770"/>
      <c r="I376" s="181"/>
      <c r="J376" s="423"/>
      <c r="K376" s="476"/>
      <c r="L376" s="422"/>
      <c r="M376" s="476"/>
      <c r="N376" s="422"/>
      <c r="O376" s="375"/>
      <c r="P376" s="472"/>
      <c r="Q376" s="1804"/>
      <c r="R376" s="1789"/>
      <c r="S376" s="929" t="s">
        <v>4068</v>
      </c>
      <c r="T376" s="1793"/>
      <c r="U376" s="929"/>
      <c r="V376" s="929"/>
      <c r="W376" s="2212"/>
      <c r="X376" s="1772" t="str">
        <f t="shared" si="88"/>
        <v>Blank</v>
      </c>
      <c r="Z376" s="329"/>
      <c r="AA376" s="329"/>
    </row>
    <row r="377" spans="1:27" s="446" customFormat="1" ht="15.75" x14ac:dyDescent="0.2">
      <c r="A377" s="1023">
        <v>2</v>
      </c>
      <c r="B377" s="1017">
        <v>2.6</v>
      </c>
      <c r="C377" s="1017" t="s">
        <v>2697</v>
      </c>
      <c r="D377" s="1017" t="s">
        <v>3193</v>
      </c>
      <c r="E377" s="450" t="s">
        <v>781</v>
      </c>
      <c r="F377" s="442"/>
      <c r="G377" s="442"/>
      <c r="H377" s="745"/>
      <c r="I377" s="2126"/>
      <c r="J377" s="362"/>
      <c r="K377" s="389"/>
      <c r="L377" s="368"/>
      <c r="M377" s="772"/>
      <c r="N377" s="396"/>
      <c r="O377" s="375"/>
      <c r="P377" s="472"/>
      <c r="Q377" s="1804"/>
      <c r="R377" s="1789"/>
      <c r="S377" s="929" t="s">
        <v>4068</v>
      </c>
      <c r="T377" s="1793"/>
      <c r="U377" s="929"/>
      <c r="V377" s="929"/>
      <c r="W377" s="2224"/>
      <c r="X377" s="1772" t="str">
        <f t="shared" si="88"/>
        <v>Blank</v>
      </c>
      <c r="Z377" s="329"/>
      <c r="AA377" s="329"/>
    </row>
    <row r="378" spans="1:27" s="446" customFormat="1" ht="15.75" x14ac:dyDescent="0.2">
      <c r="A378" s="1024">
        <v>2</v>
      </c>
      <c r="B378" s="1017">
        <v>2.6</v>
      </c>
      <c r="C378" s="1017" t="s">
        <v>2697</v>
      </c>
      <c r="D378" s="1017" t="s">
        <v>3193</v>
      </c>
      <c r="E378" s="477" t="s">
        <v>787</v>
      </c>
      <c r="F378" s="468"/>
      <c r="G378" s="469" t="s">
        <v>3206</v>
      </c>
      <c r="H378" s="1860" t="s">
        <v>3767</v>
      </c>
      <c r="I378" s="2127">
        <v>443334</v>
      </c>
      <c r="J378" s="92">
        <f>J$268</f>
        <v>45474</v>
      </c>
      <c r="K378" s="782">
        <f>K$268</f>
        <v>1485.8</v>
      </c>
      <c r="L378" s="463"/>
      <c r="M378" s="782">
        <f t="shared" ref="M378:M384" si="91">K378</f>
        <v>1485.8</v>
      </c>
      <c r="N378" s="459" t="s">
        <v>56</v>
      </c>
      <c r="O378" s="375">
        <f>O$268</f>
        <v>45839</v>
      </c>
      <c r="P378" s="465" t="s">
        <v>69</v>
      </c>
      <c r="Q378" s="1801" t="s">
        <v>70</v>
      </c>
      <c r="R378" s="1967" t="s">
        <v>3576</v>
      </c>
      <c r="S378" s="929" t="s">
        <v>4065</v>
      </c>
      <c r="T378" s="904" t="s">
        <v>4689</v>
      </c>
      <c r="U378" s="929"/>
      <c r="V378" s="929" t="s">
        <v>4609</v>
      </c>
      <c r="W378" s="789">
        <f>W$268</f>
        <v>1485.8</v>
      </c>
      <c r="X378" s="1772">
        <f t="shared" si="88"/>
        <v>0</v>
      </c>
      <c r="Z378" s="329"/>
      <c r="AA378" s="329"/>
    </row>
    <row r="379" spans="1:27" s="446" customFormat="1" ht="15.75" x14ac:dyDescent="0.2">
      <c r="A379" s="1024">
        <v>2</v>
      </c>
      <c r="B379" s="1017">
        <v>2.6</v>
      </c>
      <c r="C379" s="1017" t="s">
        <v>2697</v>
      </c>
      <c r="D379" s="1017" t="s">
        <v>3193</v>
      </c>
      <c r="E379" s="478" t="s">
        <v>789</v>
      </c>
      <c r="F379" s="468"/>
      <c r="G379" s="454" t="s">
        <v>3207</v>
      </c>
      <c r="H379" s="768" t="s">
        <v>3768</v>
      </c>
      <c r="I379" s="2127">
        <v>443334</v>
      </c>
      <c r="J379" s="92">
        <f>J$269</f>
        <v>45474</v>
      </c>
      <c r="K379" s="782">
        <f>K$269</f>
        <v>1251.8499999999999</v>
      </c>
      <c r="L379" s="463"/>
      <c r="M379" s="782">
        <f t="shared" si="91"/>
        <v>1251.8499999999999</v>
      </c>
      <c r="N379" s="459" t="s">
        <v>56</v>
      </c>
      <c r="O379" s="375">
        <f>O$269</f>
        <v>45839</v>
      </c>
      <c r="P379" s="465" t="s">
        <v>69</v>
      </c>
      <c r="Q379" s="1801" t="s">
        <v>70</v>
      </c>
      <c r="R379" s="1967" t="s">
        <v>3577</v>
      </c>
      <c r="S379" s="929" t="s">
        <v>4065</v>
      </c>
      <c r="T379" s="904" t="s">
        <v>4690</v>
      </c>
      <c r="U379" s="929"/>
      <c r="V379" s="929" t="s">
        <v>4610</v>
      </c>
      <c r="W379" s="789">
        <f>W$269</f>
        <v>1251.8499999999999</v>
      </c>
      <c r="X379" s="1772">
        <f t="shared" si="88"/>
        <v>0</v>
      </c>
      <c r="Z379" s="329"/>
      <c r="AA379" s="329"/>
    </row>
    <row r="380" spans="1:27" s="446" customFormat="1" ht="15.75" x14ac:dyDescent="0.2">
      <c r="A380" s="1024">
        <v>2</v>
      </c>
      <c r="B380" s="1017">
        <v>2.6</v>
      </c>
      <c r="C380" s="1017" t="s">
        <v>2697</v>
      </c>
      <c r="D380" s="1017" t="s">
        <v>3193</v>
      </c>
      <c r="E380" s="477" t="s">
        <v>790</v>
      </c>
      <c r="F380" s="468"/>
      <c r="G380" s="454" t="s">
        <v>3208</v>
      </c>
      <c r="H380" s="768" t="s">
        <v>3769</v>
      </c>
      <c r="I380" s="2127">
        <v>443334</v>
      </c>
      <c r="J380" s="92">
        <f>J$270</f>
        <v>45474</v>
      </c>
      <c r="K380" s="782">
        <f>K$270</f>
        <v>940.65</v>
      </c>
      <c r="L380" s="463"/>
      <c r="M380" s="782">
        <f t="shared" si="91"/>
        <v>940.65</v>
      </c>
      <c r="N380" s="459" t="s">
        <v>56</v>
      </c>
      <c r="O380" s="375">
        <f>O$270</f>
        <v>45839</v>
      </c>
      <c r="P380" s="465" t="s">
        <v>69</v>
      </c>
      <c r="Q380" s="1801" t="s">
        <v>70</v>
      </c>
      <c r="R380" s="1967" t="s">
        <v>3578</v>
      </c>
      <c r="S380" s="929" t="s">
        <v>4065</v>
      </c>
      <c r="T380" s="904" t="s">
        <v>4691</v>
      </c>
      <c r="U380" s="929"/>
      <c r="V380" s="929" t="s">
        <v>4611</v>
      </c>
      <c r="W380" s="789">
        <f>W$270</f>
        <v>940.65</v>
      </c>
      <c r="X380" s="1772">
        <f t="shared" si="88"/>
        <v>0</v>
      </c>
      <c r="Z380" s="329"/>
      <c r="AA380" s="329"/>
    </row>
    <row r="381" spans="1:27" s="446" customFormat="1" ht="15.75" x14ac:dyDescent="0.2">
      <c r="A381" s="1024">
        <v>2</v>
      </c>
      <c r="B381" s="1017">
        <v>2.6</v>
      </c>
      <c r="C381" s="1017" t="s">
        <v>2697</v>
      </c>
      <c r="D381" s="1017" t="s">
        <v>3193</v>
      </c>
      <c r="E381" s="478" t="s">
        <v>791</v>
      </c>
      <c r="F381" s="468"/>
      <c r="G381" s="454" t="s">
        <v>3209</v>
      </c>
      <c r="H381" s="768" t="s">
        <v>3770</v>
      </c>
      <c r="I381" s="2127">
        <v>443334</v>
      </c>
      <c r="J381" s="92">
        <f>J$271</f>
        <v>45474</v>
      </c>
      <c r="K381" s="782">
        <f>K$271</f>
        <v>603.29999999999995</v>
      </c>
      <c r="L381" s="463"/>
      <c r="M381" s="782">
        <f t="shared" si="91"/>
        <v>603.29999999999995</v>
      </c>
      <c r="N381" s="459" t="s">
        <v>56</v>
      </c>
      <c r="O381" s="375">
        <f>O$271</f>
        <v>45839</v>
      </c>
      <c r="P381" s="465" t="s">
        <v>69</v>
      </c>
      <c r="Q381" s="1801" t="s">
        <v>70</v>
      </c>
      <c r="R381" s="1967" t="s">
        <v>3579</v>
      </c>
      <c r="S381" s="929" t="s">
        <v>4065</v>
      </c>
      <c r="T381" s="904" t="s">
        <v>4692</v>
      </c>
      <c r="U381" s="929"/>
      <c r="V381" s="929" t="s">
        <v>4612</v>
      </c>
      <c r="W381" s="789">
        <f>W$271</f>
        <v>603.29999999999995</v>
      </c>
      <c r="X381" s="1772">
        <f t="shared" si="88"/>
        <v>0</v>
      </c>
      <c r="Z381" s="329"/>
      <c r="AA381" s="329"/>
    </row>
    <row r="382" spans="1:27" s="446" customFormat="1" ht="15.75" x14ac:dyDescent="0.2">
      <c r="A382" s="1024">
        <v>2</v>
      </c>
      <c r="B382" s="1017">
        <v>2.6</v>
      </c>
      <c r="C382" s="1017" t="s">
        <v>2697</v>
      </c>
      <c r="D382" s="1017" t="s">
        <v>3193</v>
      </c>
      <c r="E382" s="477" t="s">
        <v>792</v>
      </c>
      <c r="F382" s="468"/>
      <c r="G382" s="454" t="s">
        <v>3210</v>
      </c>
      <c r="H382" s="768" t="s">
        <v>3771</v>
      </c>
      <c r="I382" s="2127">
        <v>443334</v>
      </c>
      <c r="J382" s="92">
        <f>J$272</f>
        <v>45474</v>
      </c>
      <c r="K382" s="782">
        <f>K$272</f>
        <v>383.75</v>
      </c>
      <c r="L382" s="463"/>
      <c r="M382" s="782">
        <f t="shared" si="91"/>
        <v>383.75</v>
      </c>
      <c r="N382" s="459" t="s">
        <v>56</v>
      </c>
      <c r="O382" s="375">
        <f>O$272</f>
        <v>45839</v>
      </c>
      <c r="P382" s="465" t="s">
        <v>69</v>
      </c>
      <c r="Q382" s="1801" t="s">
        <v>70</v>
      </c>
      <c r="R382" s="1967" t="s">
        <v>3580</v>
      </c>
      <c r="S382" s="929" t="s">
        <v>4065</v>
      </c>
      <c r="T382" s="904" t="s">
        <v>4693</v>
      </c>
      <c r="U382" s="929"/>
      <c r="V382" s="929" t="s">
        <v>4613</v>
      </c>
      <c r="W382" s="789">
        <f>W$272</f>
        <v>383.75</v>
      </c>
      <c r="X382" s="1772">
        <f t="shared" si="88"/>
        <v>0</v>
      </c>
      <c r="Z382" s="329"/>
      <c r="AA382" s="329"/>
    </row>
    <row r="383" spans="1:27" s="446" customFormat="1" ht="25.5" x14ac:dyDescent="0.2">
      <c r="A383" s="1024">
        <v>2</v>
      </c>
      <c r="B383" s="1017">
        <v>2.6</v>
      </c>
      <c r="C383" s="1017" t="s">
        <v>2697</v>
      </c>
      <c r="D383" s="1017" t="s">
        <v>3193</v>
      </c>
      <c r="E383" s="1806" t="str">
        <f t="shared" ref="E383:E385" si="92">E382</f>
        <v>Category 5</v>
      </c>
      <c r="F383" s="468"/>
      <c r="G383" s="470" t="s">
        <v>793</v>
      </c>
      <c r="H383" s="1861"/>
      <c r="I383" s="2127">
        <v>443336</v>
      </c>
      <c r="J383" s="92"/>
      <c r="K383" s="461" t="s">
        <v>795</v>
      </c>
      <c r="L383" s="463"/>
      <c r="M383" s="461" t="str">
        <f t="shared" si="91"/>
        <v>100% MBS 
Fee</v>
      </c>
      <c r="N383" s="459" t="s">
        <v>56</v>
      </c>
      <c r="O383" s="375"/>
      <c r="P383" s="465" t="s">
        <v>69</v>
      </c>
      <c r="Q383" s="1801" t="s">
        <v>70</v>
      </c>
      <c r="R383" s="1967" t="s">
        <v>3581</v>
      </c>
      <c r="S383" s="929" t="s">
        <v>4066</v>
      </c>
      <c r="T383" s="904" t="s">
        <v>4694</v>
      </c>
      <c r="U383" s="929"/>
      <c r="V383" s="929"/>
      <c r="W383" s="2217" t="s">
        <v>795</v>
      </c>
      <c r="X383" s="1772" t="str">
        <f t="shared" si="88"/>
        <v>Text</v>
      </c>
      <c r="Z383" s="329"/>
      <c r="AA383" s="329"/>
    </row>
    <row r="384" spans="1:27" s="446" customFormat="1" ht="25.5" x14ac:dyDescent="0.2">
      <c r="A384" s="1024">
        <v>2</v>
      </c>
      <c r="B384" s="1017">
        <v>2.6</v>
      </c>
      <c r="C384" s="1017" t="s">
        <v>2697</v>
      </c>
      <c r="D384" s="1017" t="s">
        <v>3193</v>
      </c>
      <c r="E384" s="1806" t="str">
        <f t="shared" si="92"/>
        <v>Category 5</v>
      </c>
      <c r="F384" s="468"/>
      <c r="G384" s="65" t="s">
        <v>6224</v>
      </c>
      <c r="H384" s="1861"/>
      <c r="I384" s="2128">
        <v>443338</v>
      </c>
      <c r="J384" s="92"/>
      <c r="K384" s="461" t="s">
        <v>795</v>
      </c>
      <c r="L384" s="368"/>
      <c r="M384" s="461" t="str">
        <f t="shared" si="91"/>
        <v>100% MBS 
Fee</v>
      </c>
      <c r="N384" s="459" t="s">
        <v>56</v>
      </c>
      <c r="O384" s="375"/>
      <c r="P384" s="465" t="s">
        <v>69</v>
      </c>
      <c r="Q384" s="1801" t="s">
        <v>70</v>
      </c>
      <c r="R384" s="1967" t="s">
        <v>3582</v>
      </c>
      <c r="S384" s="929" t="s">
        <v>4066</v>
      </c>
      <c r="T384" s="904" t="s">
        <v>4695</v>
      </c>
      <c r="U384" s="929"/>
      <c r="V384" s="929"/>
      <c r="W384" s="2217" t="s">
        <v>795</v>
      </c>
      <c r="X384" s="1772" t="str">
        <f t="shared" si="88"/>
        <v>Text</v>
      </c>
      <c r="Z384" s="329"/>
      <c r="AA384" s="329"/>
    </row>
    <row r="385" spans="1:27" s="446" customFormat="1" ht="25.5" x14ac:dyDescent="0.2">
      <c r="A385" s="1024">
        <v>2</v>
      </c>
      <c r="B385" s="1017">
        <v>2.6</v>
      </c>
      <c r="C385" s="1017" t="s">
        <v>2697</v>
      </c>
      <c r="D385" s="1017" t="s">
        <v>3193</v>
      </c>
      <c r="E385" s="1806" t="str">
        <f t="shared" si="92"/>
        <v>Category 5</v>
      </c>
      <c r="F385" s="457"/>
      <c r="G385" s="426" t="s">
        <v>797</v>
      </c>
      <c r="H385" s="1844"/>
      <c r="I385" s="2126">
        <v>443339</v>
      </c>
      <c r="J385" s="362"/>
      <c r="K385" s="462" t="s">
        <v>798</v>
      </c>
      <c r="L385" s="463"/>
      <c r="M385" s="462" t="s">
        <v>798</v>
      </c>
      <c r="N385" s="396" t="s">
        <v>56</v>
      </c>
      <c r="O385" s="375"/>
      <c r="P385" s="1971"/>
      <c r="Q385" s="1804"/>
      <c r="R385" s="1967" t="s">
        <v>3583</v>
      </c>
      <c r="S385" s="929" t="s">
        <v>4066</v>
      </c>
      <c r="T385" s="904" t="s">
        <v>4696</v>
      </c>
      <c r="U385" s="929"/>
      <c r="V385" s="929"/>
      <c r="W385" s="117" t="s">
        <v>798</v>
      </c>
      <c r="X385" s="1772" t="str">
        <f t="shared" si="88"/>
        <v>Text</v>
      </c>
      <c r="Z385" s="329"/>
      <c r="AA385" s="329"/>
    </row>
    <row r="386" spans="1:27" s="446" customFormat="1" ht="25.5" x14ac:dyDescent="0.2">
      <c r="A386" s="1024">
        <v>2</v>
      </c>
      <c r="B386" s="1017">
        <v>2.6</v>
      </c>
      <c r="C386" s="1017" t="s">
        <v>2697</v>
      </c>
      <c r="D386" s="1017" t="s">
        <v>3193</v>
      </c>
      <c r="E386" s="450" t="s">
        <v>786</v>
      </c>
      <c r="F386" s="441"/>
      <c r="G386" s="8" t="s">
        <v>3940</v>
      </c>
      <c r="H386" s="759" t="s">
        <v>3772</v>
      </c>
      <c r="I386" s="2126">
        <v>443332</v>
      </c>
      <c r="J386" s="92">
        <f>J$290</f>
        <v>45474</v>
      </c>
      <c r="K386" s="782">
        <f>K$290</f>
        <v>416.3</v>
      </c>
      <c r="L386" s="368"/>
      <c r="M386" s="782">
        <f>K386</f>
        <v>416.3</v>
      </c>
      <c r="N386" s="459" t="s">
        <v>56</v>
      </c>
      <c r="O386" s="375">
        <f>O$290</f>
        <v>45839</v>
      </c>
      <c r="P386" s="465" t="s">
        <v>69</v>
      </c>
      <c r="Q386" s="1801" t="s">
        <v>70</v>
      </c>
      <c r="R386" s="1967" t="s">
        <v>3584</v>
      </c>
      <c r="S386" s="929" t="s">
        <v>4065</v>
      </c>
      <c r="T386" s="904" t="s">
        <v>4697</v>
      </c>
      <c r="U386" s="929"/>
      <c r="V386" s="929" t="s">
        <v>4627</v>
      </c>
      <c r="W386" s="789">
        <f>W$290</f>
        <v>416.3</v>
      </c>
      <c r="X386" s="1772">
        <f t="shared" si="88"/>
        <v>0</v>
      </c>
      <c r="Z386" s="329"/>
      <c r="AA386" s="329"/>
    </row>
    <row r="387" spans="1:27" s="446" customFormat="1" ht="25.5" x14ac:dyDescent="0.2">
      <c r="A387" s="1024">
        <v>2</v>
      </c>
      <c r="B387" s="1017">
        <v>2.6</v>
      </c>
      <c r="C387" s="1017" t="s">
        <v>2697</v>
      </c>
      <c r="D387" s="1017" t="s">
        <v>3193</v>
      </c>
      <c r="E387" s="1786" t="str">
        <f t="shared" ref="E387:E389" si="93">E386</f>
        <v>Outpatients Department</v>
      </c>
      <c r="F387" s="441"/>
      <c r="G387" s="470" t="s">
        <v>793</v>
      </c>
      <c r="H387" s="1861"/>
      <c r="I387" s="2127">
        <v>443336</v>
      </c>
      <c r="J387" s="92"/>
      <c r="K387" s="461" t="s">
        <v>795</v>
      </c>
      <c r="L387" s="463"/>
      <c r="M387" s="461" t="str">
        <f>K387</f>
        <v>100% MBS 
Fee</v>
      </c>
      <c r="N387" s="459" t="s">
        <v>56</v>
      </c>
      <c r="O387" s="375"/>
      <c r="P387" s="465" t="s">
        <v>69</v>
      </c>
      <c r="Q387" s="1801" t="s">
        <v>70</v>
      </c>
      <c r="R387" s="1967" t="s">
        <v>3585</v>
      </c>
      <c r="S387" s="929" t="s">
        <v>4066</v>
      </c>
      <c r="T387" s="904" t="s">
        <v>4698</v>
      </c>
      <c r="U387" s="929"/>
      <c r="V387" s="929"/>
      <c r="W387" s="2217" t="s">
        <v>795</v>
      </c>
      <c r="X387" s="1772" t="str">
        <f t="shared" si="88"/>
        <v>Text</v>
      </c>
      <c r="Z387" s="329"/>
      <c r="AA387" s="329"/>
    </row>
    <row r="388" spans="1:27" s="446" customFormat="1" ht="25.5" x14ac:dyDescent="0.2">
      <c r="A388" s="1024">
        <v>2</v>
      </c>
      <c r="B388" s="1017">
        <v>2.6</v>
      </c>
      <c r="C388" s="1017" t="s">
        <v>2697</v>
      </c>
      <c r="D388" s="1017" t="s">
        <v>3193</v>
      </c>
      <c r="E388" s="1786" t="str">
        <f t="shared" si="93"/>
        <v>Outpatients Department</v>
      </c>
      <c r="F388" s="441"/>
      <c r="G388" s="65" t="s">
        <v>6224</v>
      </c>
      <c r="H388" s="1861"/>
      <c r="I388" s="2128">
        <v>443338</v>
      </c>
      <c r="J388" s="92"/>
      <c r="K388" s="461" t="s">
        <v>795</v>
      </c>
      <c r="L388" s="368"/>
      <c r="M388" s="461" t="str">
        <f>K388</f>
        <v>100% MBS 
Fee</v>
      </c>
      <c r="N388" s="459" t="s">
        <v>56</v>
      </c>
      <c r="O388" s="375"/>
      <c r="P388" s="465" t="s">
        <v>69</v>
      </c>
      <c r="Q388" s="1801" t="s">
        <v>70</v>
      </c>
      <c r="R388" s="1967" t="s">
        <v>3586</v>
      </c>
      <c r="S388" s="929" t="s">
        <v>4066</v>
      </c>
      <c r="T388" s="904" t="s">
        <v>4699</v>
      </c>
      <c r="U388" s="929"/>
      <c r="V388" s="929"/>
      <c r="W388" s="2217" t="s">
        <v>795</v>
      </c>
      <c r="X388" s="1772" t="str">
        <f t="shared" si="88"/>
        <v>Text</v>
      </c>
      <c r="Z388" s="329"/>
      <c r="AA388" s="329"/>
    </row>
    <row r="389" spans="1:27" s="446" customFormat="1" ht="25.5" x14ac:dyDescent="0.2">
      <c r="A389" s="1024">
        <v>2</v>
      </c>
      <c r="B389" s="1017">
        <v>2.6</v>
      </c>
      <c r="C389" s="1017" t="s">
        <v>2697</v>
      </c>
      <c r="D389" s="1017" t="s">
        <v>3193</v>
      </c>
      <c r="E389" s="1786" t="str">
        <f t="shared" si="93"/>
        <v>Outpatients Department</v>
      </c>
      <c r="F389" s="441"/>
      <c r="G389" s="373" t="s">
        <v>797</v>
      </c>
      <c r="H389" s="745"/>
      <c r="I389" s="2126">
        <v>443339</v>
      </c>
      <c r="J389" s="362"/>
      <c r="K389" s="1810" t="s">
        <v>798</v>
      </c>
      <c r="L389" s="471"/>
      <c r="M389" s="1810" t="str">
        <f>K389</f>
        <v>Full Cost Recovery</v>
      </c>
      <c r="N389" s="459" t="s">
        <v>56</v>
      </c>
      <c r="O389" s="375"/>
      <c r="P389" s="465"/>
      <c r="Q389" s="1801"/>
      <c r="R389" s="1967" t="s">
        <v>3583</v>
      </c>
      <c r="S389" s="929" t="s">
        <v>4066</v>
      </c>
      <c r="T389" s="904" t="s">
        <v>4700</v>
      </c>
      <c r="U389" s="929"/>
      <c r="V389" s="929"/>
      <c r="W389" s="2222" t="s">
        <v>798</v>
      </c>
      <c r="X389" s="1772" t="str">
        <f t="shared" si="88"/>
        <v>Text</v>
      </c>
      <c r="Z389" s="329"/>
      <c r="AA389" s="329"/>
    </row>
    <row r="390" spans="1:27" s="446" customFormat="1" ht="18.75" x14ac:dyDescent="0.3">
      <c r="A390" s="1024">
        <v>2</v>
      </c>
      <c r="B390" s="1017">
        <v>2.6</v>
      </c>
      <c r="C390" s="1017" t="s">
        <v>2697</v>
      </c>
      <c r="D390" s="1950" t="s">
        <v>3194</v>
      </c>
      <c r="E390" s="1951" t="s">
        <v>2782</v>
      </c>
      <c r="F390" s="441"/>
      <c r="G390" s="443"/>
      <c r="H390" s="745"/>
      <c r="I390" s="2126"/>
      <c r="J390" s="362"/>
      <c r="K390" s="476"/>
      <c r="L390" s="452"/>
      <c r="M390" s="476"/>
      <c r="N390" s="459"/>
      <c r="O390" s="375"/>
      <c r="P390" s="1972"/>
      <c r="Q390" s="1801"/>
      <c r="R390" s="1967"/>
      <c r="S390" s="929" t="s">
        <v>4068</v>
      </c>
      <c r="T390" s="1793"/>
      <c r="U390" s="929"/>
      <c r="V390" s="929"/>
      <c r="W390" s="2212"/>
      <c r="X390" s="1772" t="str">
        <f t="shared" si="88"/>
        <v>Blank</v>
      </c>
      <c r="Z390" s="329"/>
      <c r="AA390" s="329"/>
    </row>
    <row r="391" spans="1:27" s="446" customFormat="1" ht="41.1" customHeight="1" x14ac:dyDescent="0.2">
      <c r="A391" s="1024">
        <v>2</v>
      </c>
      <c r="B391" s="1017">
        <v>2.6</v>
      </c>
      <c r="C391" s="1017" t="s">
        <v>2697</v>
      </c>
      <c r="D391" s="1017" t="s">
        <v>3194</v>
      </c>
      <c r="E391" s="450" t="s">
        <v>781</v>
      </c>
      <c r="F391" s="441"/>
      <c r="G391" s="436" t="s">
        <v>3018</v>
      </c>
      <c r="H391" s="1853"/>
      <c r="I391" s="2126"/>
      <c r="J391" s="362"/>
      <c r="K391" s="476"/>
      <c r="L391" s="452"/>
      <c r="M391" s="476"/>
      <c r="N391" s="459"/>
      <c r="O391" s="375"/>
      <c r="P391" s="1972"/>
      <c r="Q391" s="1801"/>
      <c r="R391" s="1967"/>
      <c r="S391" s="929" t="s">
        <v>4066</v>
      </c>
      <c r="T391" s="904" t="s">
        <v>4701</v>
      </c>
      <c r="U391" s="929"/>
      <c r="V391" s="929"/>
      <c r="W391" s="2212"/>
      <c r="X391" s="1772" t="str">
        <f t="shared" si="88"/>
        <v>Blank</v>
      </c>
      <c r="Z391" s="329"/>
      <c r="AA391" s="329"/>
    </row>
    <row r="392" spans="1:27" s="446" customFormat="1" ht="42" customHeight="1" x14ac:dyDescent="0.2">
      <c r="A392" s="1024">
        <v>2</v>
      </c>
      <c r="B392" s="1017">
        <v>2.6</v>
      </c>
      <c r="C392" s="1017" t="s">
        <v>2697</v>
      </c>
      <c r="D392" s="1017" t="s">
        <v>3194</v>
      </c>
      <c r="E392" s="450" t="s">
        <v>786</v>
      </c>
      <c r="F392" s="441"/>
      <c r="G392" s="436" t="s">
        <v>3017</v>
      </c>
      <c r="H392" s="1853"/>
      <c r="I392" s="2126"/>
      <c r="J392" s="362"/>
      <c r="K392" s="476"/>
      <c r="L392" s="368"/>
      <c r="M392" s="369"/>
      <c r="N392" s="396"/>
      <c r="O392" s="375"/>
      <c r="P392" s="1972"/>
      <c r="Q392" s="1801"/>
      <c r="R392" s="1967"/>
      <c r="S392" s="929" t="s">
        <v>4066</v>
      </c>
      <c r="T392" s="904" t="s">
        <v>4702</v>
      </c>
      <c r="U392" s="929"/>
      <c r="V392" s="929"/>
      <c r="W392" s="2212"/>
      <c r="X392" s="1772" t="str">
        <f t="shared" si="88"/>
        <v>Blank</v>
      </c>
      <c r="Z392" s="329"/>
      <c r="AA392" s="329"/>
    </row>
    <row r="393" spans="1:27" s="446" customFormat="1" ht="18.75" x14ac:dyDescent="0.2">
      <c r="A393" s="1024">
        <v>2</v>
      </c>
      <c r="B393" s="1017">
        <v>2.6</v>
      </c>
      <c r="C393" s="1017" t="s">
        <v>2697</v>
      </c>
      <c r="D393" s="1948" t="s">
        <v>3195</v>
      </c>
      <c r="E393" s="1949" t="s">
        <v>546</v>
      </c>
      <c r="F393" s="441"/>
      <c r="G393" s="426"/>
      <c r="H393" s="1844"/>
      <c r="I393" s="2126"/>
      <c r="J393" s="362"/>
      <c r="K393" s="476"/>
      <c r="L393" s="368"/>
      <c r="M393" s="369"/>
      <c r="N393" s="396"/>
      <c r="O393" s="375"/>
      <c r="P393" s="1972"/>
      <c r="Q393" s="1801"/>
      <c r="R393" s="1967"/>
      <c r="S393" s="929" t="s">
        <v>4068</v>
      </c>
      <c r="T393" s="1793"/>
      <c r="U393" s="929"/>
      <c r="V393" s="929"/>
      <c r="W393" s="2212"/>
      <c r="X393" s="1772" t="str">
        <f t="shared" si="88"/>
        <v>Blank</v>
      </c>
      <c r="Z393" s="329"/>
      <c r="AA393" s="329"/>
    </row>
    <row r="394" spans="1:27" s="446" customFormat="1" ht="15.75" x14ac:dyDescent="0.2">
      <c r="A394" s="1024">
        <v>2</v>
      </c>
      <c r="B394" s="1017">
        <v>2.6</v>
      </c>
      <c r="C394" s="1017" t="s">
        <v>2697</v>
      </c>
      <c r="D394" s="1017" t="s">
        <v>3195</v>
      </c>
      <c r="E394" s="450" t="s">
        <v>781</v>
      </c>
      <c r="F394" s="441"/>
      <c r="G394" s="426"/>
      <c r="H394" s="1844"/>
      <c r="I394" s="2126"/>
      <c r="J394" s="362"/>
      <c r="K394" s="476"/>
      <c r="L394" s="368"/>
      <c r="M394" s="369"/>
      <c r="N394" s="396"/>
      <c r="O394" s="375"/>
      <c r="P394" s="1972"/>
      <c r="Q394" s="1801"/>
      <c r="R394" s="1967"/>
      <c r="S394" s="929" t="s">
        <v>4068</v>
      </c>
      <c r="T394" s="1793"/>
      <c r="U394" s="929"/>
      <c r="V394" s="929"/>
      <c r="W394" s="2212"/>
      <c r="X394" s="1772" t="str">
        <f t="shared" si="88"/>
        <v>Blank</v>
      </c>
      <c r="Z394" s="329"/>
      <c r="AA394" s="329"/>
    </row>
    <row r="395" spans="1:27" s="329" customFormat="1" ht="15.75" x14ac:dyDescent="0.2">
      <c r="A395" s="1024">
        <v>2</v>
      </c>
      <c r="B395" s="1017">
        <v>2.6</v>
      </c>
      <c r="C395" s="1017" t="s">
        <v>2697</v>
      </c>
      <c r="D395" s="1017" t="s">
        <v>3195</v>
      </c>
      <c r="E395" s="477" t="s">
        <v>787</v>
      </c>
      <c r="F395" s="475"/>
      <c r="G395" s="469" t="s">
        <v>3206</v>
      </c>
      <c r="H395" s="1860" t="s">
        <v>3773</v>
      </c>
      <c r="I395" s="2127">
        <v>443334</v>
      </c>
      <c r="J395" s="92">
        <f>J$268</f>
        <v>45474</v>
      </c>
      <c r="K395" s="782">
        <f>K$268</f>
        <v>1485.8</v>
      </c>
      <c r="L395" s="463"/>
      <c r="M395" s="782">
        <f t="shared" ref="M395:M400" si="94">K395</f>
        <v>1485.8</v>
      </c>
      <c r="N395" s="459" t="s">
        <v>56</v>
      </c>
      <c r="O395" s="375">
        <f>O$268</f>
        <v>45839</v>
      </c>
      <c r="P395" s="465" t="s">
        <v>69</v>
      </c>
      <c r="Q395" s="1801" t="s">
        <v>70</v>
      </c>
      <c r="R395" s="1967" t="s">
        <v>3587</v>
      </c>
      <c r="S395" s="929" t="s">
        <v>4065</v>
      </c>
      <c r="T395" s="904" t="s">
        <v>4703</v>
      </c>
      <c r="U395" s="929"/>
      <c r="V395" s="929" t="s">
        <v>4609</v>
      </c>
      <c r="W395" s="789">
        <f>W$268</f>
        <v>1485.8</v>
      </c>
      <c r="X395" s="1772">
        <f t="shared" ref="X395:X412" si="95">IF(K395="","Blank",IF(ISTEXT(K395),"Text",(K395/W395)-1))</f>
        <v>0</v>
      </c>
    </row>
    <row r="396" spans="1:27" s="329" customFormat="1" ht="15.75" x14ac:dyDescent="0.2">
      <c r="A396" s="1024">
        <v>2</v>
      </c>
      <c r="B396" s="1017">
        <v>2.6</v>
      </c>
      <c r="C396" s="1017" t="s">
        <v>2697</v>
      </c>
      <c r="D396" s="1017" t="s">
        <v>3195</v>
      </c>
      <c r="E396" s="478" t="s">
        <v>789</v>
      </c>
      <c r="F396" s="475"/>
      <c r="G396" s="454" t="s">
        <v>3207</v>
      </c>
      <c r="H396" s="768" t="s">
        <v>3774</v>
      </c>
      <c r="I396" s="2127">
        <v>443334</v>
      </c>
      <c r="J396" s="92">
        <f>J$269</f>
        <v>45474</v>
      </c>
      <c r="K396" s="782">
        <f>K$269</f>
        <v>1251.8499999999999</v>
      </c>
      <c r="L396" s="463"/>
      <c r="M396" s="782">
        <f t="shared" si="94"/>
        <v>1251.8499999999999</v>
      </c>
      <c r="N396" s="459" t="s">
        <v>56</v>
      </c>
      <c r="O396" s="375">
        <f>O$269</f>
        <v>45839</v>
      </c>
      <c r="P396" s="465" t="s">
        <v>69</v>
      </c>
      <c r="Q396" s="1801" t="s">
        <v>70</v>
      </c>
      <c r="R396" s="1967" t="s">
        <v>3588</v>
      </c>
      <c r="S396" s="929" t="s">
        <v>4065</v>
      </c>
      <c r="T396" s="904" t="s">
        <v>4704</v>
      </c>
      <c r="U396" s="929"/>
      <c r="V396" s="929" t="s">
        <v>4610</v>
      </c>
      <c r="W396" s="789">
        <f>W$269</f>
        <v>1251.8499999999999</v>
      </c>
      <c r="X396" s="1772">
        <f t="shared" si="95"/>
        <v>0</v>
      </c>
    </row>
    <row r="397" spans="1:27" s="329" customFormat="1" ht="15.75" x14ac:dyDescent="0.2">
      <c r="A397" s="1024">
        <v>2</v>
      </c>
      <c r="B397" s="1017">
        <v>2.6</v>
      </c>
      <c r="C397" s="1017" t="s">
        <v>2697</v>
      </c>
      <c r="D397" s="1017" t="s">
        <v>3195</v>
      </c>
      <c r="E397" s="477" t="s">
        <v>790</v>
      </c>
      <c r="F397" s="475"/>
      <c r="G397" s="454" t="s">
        <v>3208</v>
      </c>
      <c r="H397" s="768" t="s">
        <v>3775</v>
      </c>
      <c r="I397" s="2127">
        <v>443334</v>
      </c>
      <c r="J397" s="92">
        <f>J$270</f>
        <v>45474</v>
      </c>
      <c r="K397" s="782">
        <f>K$270</f>
        <v>940.65</v>
      </c>
      <c r="L397" s="463"/>
      <c r="M397" s="782">
        <f t="shared" si="94"/>
        <v>940.65</v>
      </c>
      <c r="N397" s="459" t="s">
        <v>56</v>
      </c>
      <c r="O397" s="375">
        <f>O$270</f>
        <v>45839</v>
      </c>
      <c r="P397" s="465" t="s">
        <v>69</v>
      </c>
      <c r="Q397" s="1801" t="s">
        <v>70</v>
      </c>
      <c r="R397" s="1967" t="s">
        <v>3589</v>
      </c>
      <c r="S397" s="929" t="s">
        <v>4065</v>
      </c>
      <c r="T397" s="904" t="s">
        <v>4705</v>
      </c>
      <c r="U397" s="929"/>
      <c r="V397" s="929" t="s">
        <v>4611</v>
      </c>
      <c r="W397" s="789">
        <f>W$270</f>
        <v>940.65</v>
      </c>
      <c r="X397" s="1772">
        <f t="shared" si="95"/>
        <v>0</v>
      </c>
    </row>
    <row r="398" spans="1:27" s="329" customFormat="1" ht="15.75" x14ac:dyDescent="0.2">
      <c r="A398" s="1024">
        <v>2</v>
      </c>
      <c r="B398" s="1017">
        <v>2.6</v>
      </c>
      <c r="C398" s="1017" t="s">
        <v>2697</v>
      </c>
      <c r="D398" s="1017" t="s">
        <v>3195</v>
      </c>
      <c r="E398" s="478" t="s">
        <v>791</v>
      </c>
      <c r="F398" s="475"/>
      <c r="G398" s="454" t="s">
        <v>3209</v>
      </c>
      <c r="H398" s="768" t="s">
        <v>3776</v>
      </c>
      <c r="I398" s="2127">
        <v>443334</v>
      </c>
      <c r="J398" s="92">
        <f>J$271</f>
        <v>45474</v>
      </c>
      <c r="K398" s="782">
        <f>K$271</f>
        <v>603.29999999999995</v>
      </c>
      <c r="L398" s="463"/>
      <c r="M398" s="782">
        <f t="shared" si="94"/>
        <v>603.29999999999995</v>
      </c>
      <c r="N398" s="459" t="s">
        <v>56</v>
      </c>
      <c r="O398" s="375">
        <f>O$271</f>
        <v>45839</v>
      </c>
      <c r="P398" s="465" t="s">
        <v>69</v>
      </c>
      <c r="Q398" s="1801" t="s">
        <v>70</v>
      </c>
      <c r="R398" s="1967" t="s">
        <v>3590</v>
      </c>
      <c r="S398" s="929" t="s">
        <v>4065</v>
      </c>
      <c r="T398" s="904" t="s">
        <v>4706</v>
      </c>
      <c r="U398" s="929"/>
      <c r="V398" s="929" t="s">
        <v>4612</v>
      </c>
      <c r="W398" s="789">
        <f>W$271</f>
        <v>603.29999999999995</v>
      </c>
      <c r="X398" s="1772">
        <f t="shared" si="95"/>
        <v>0</v>
      </c>
    </row>
    <row r="399" spans="1:27" s="329" customFormat="1" ht="15.75" x14ac:dyDescent="0.2">
      <c r="A399" s="1024">
        <v>2</v>
      </c>
      <c r="B399" s="1017">
        <v>2.6</v>
      </c>
      <c r="C399" s="1017" t="s">
        <v>2697</v>
      </c>
      <c r="D399" s="1017" t="s">
        <v>3195</v>
      </c>
      <c r="E399" s="477" t="s">
        <v>792</v>
      </c>
      <c r="F399" s="475"/>
      <c r="G399" s="827" t="s">
        <v>3210</v>
      </c>
      <c r="H399" s="768" t="s">
        <v>3777</v>
      </c>
      <c r="I399" s="2127">
        <v>443334</v>
      </c>
      <c r="J399" s="92">
        <f>J$272</f>
        <v>45474</v>
      </c>
      <c r="K399" s="782">
        <f>K$272</f>
        <v>383.75</v>
      </c>
      <c r="L399" s="463"/>
      <c r="M399" s="782">
        <f t="shared" si="94"/>
        <v>383.75</v>
      </c>
      <c r="N399" s="459" t="s">
        <v>56</v>
      </c>
      <c r="O399" s="375">
        <f>O$272</f>
        <v>45839</v>
      </c>
      <c r="P399" s="465" t="s">
        <v>69</v>
      </c>
      <c r="Q399" s="1801" t="s">
        <v>70</v>
      </c>
      <c r="R399" s="1967" t="s">
        <v>3591</v>
      </c>
      <c r="S399" s="929" t="s">
        <v>4065</v>
      </c>
      <c r="T399" s="904" t="s">
        <v>4707</v>
      </c>
      <c r="U399" s="929"/>
      <c r="V399" s="929" t="s">
        <v>4613</v>
      </c>
      <c r="W399" s="789">
        <f>W$272</f>
        <v>383.75</v>
      </c>
      <c r="X399" s="1772">
        <f t="shared" si="95"/>
        <v>0</v>
      </c>
    </row>
    <row r="400" spans="1:27" s="329" customFormat="1" ht="32.1" customHeight="1" x14ac:dyDescent="0.2">
      <c r="A400" s="1024">
        <v>2</v>
      </c>
      <c r="B400" s="1017">
        <v>2.6</v>
      </c>
      <c r="C400" s="1017" t="s">
        <v>2697</v>
      </c>
      <c r="D400" s="1017" t="s">
        <v>3195</v>
      </c>
      <c r="E400" s="1806" t="str">
        <f t="shared" ref="E400:E402" si="96">E399</f>
        <v>Category 5</v>
      </c>
      <c r="F400" s="475"/>
      <c r="G400" s="470" t="s">
        <v>793</v>
      </c>
      <c r="H400" s="1861"/>
      <c r="I400" s="2127">
        <v>443336</v>
      </c>
      <c r="J400" s="92"/>
      <c r="K400" s="461" t="s">
        <v>795</v>
      </c>
      <c r="L400" s="463"/>
      <c r="M400" s="461" t="str">
        <f t="shared" si="94"/>
        <v>100% MBS 
Fee</v>
      </c>
      <c r="N400" s="459" t="s">
        <v>56</v>
      </c>
      <c r="O400" s="375"/>
      <c r="P400" s="465" t="s">
        <v>69</v>
      </c>
      <c r="Q400" s="1801" t="s">
        <v>70</v>
      </c>
      <c r="R400" s="1967" t="s">
        <v>3592</v>
      </c>
      <c r="S400" s="929" t="s">
        <v>4066</v>
      </c>
      <c r="T400" s="904" t="s">
        <v>4708</v>
      </c>
      <c r="U400" s="929"/>
      <c r="V400" s="929"/>
      <c r="W400" s="2217" t="s">
        <v>795</v>
      </c>
      <c r="X400" s="1772" t="str">
        <f t="shared" si="95"/>
        <v>Text</v>
      </c>
    </row>
    <row r="401" spans="1:24" s="329" customFormat="1" ht="30.6" customHeight="1" x14ac:dyDescent="0.2">
      <c r="A401" s="1024">
        <v>2</v>
      </c>
      <c r="B401" s="1017">
        <v>2.6</v>
      </c>
      <c r="C401" s="1017" t="s">
        <v>2697</v>
      </c>
      <c r="D401" s="1017" t="s">
        <v>3195</v>
      </c>
      <c r="E401" s="1806" t="str">
        <f t="shared" si="96"/>
        <v>Category 5</v>
      </c>
      <c r="F401" s="475"/>
      <c r="G401" s="65" t="s">
        <v>6224</v>
      </c>
      <c r="H401" s="1861"/>
      <c r="I401" s="2128">
        <v>443338</v>
      </c>
      <c r="J401" s="92"/>
      <c r="K401" s="461" t="s">
        <v>795</v>
      </c>
      <c r="L401" s="368"/>
      <c r="M401" s="461" t="str">
        <f t="shared" ref="M401:M406" si="97">K401</f>
        <v>100% MBS 
Fee</v>
      </c>
      <c r="N401" s="459" t="s">
        <v>56</v>
      </c>
      <c r="O401" s="375"/>
      <c r="P401" s="465" t="s">
        <v>69</v>
      </c>
      <c r="Q401" s="1801" t="s">
        <v>70</v>
      </c>
      <c r="R401" s="1967" t="s">
        <v>3593</v>
      </c>
      <c r="S401" s="929" t="s">
        <v>4066</v>
      </c>
      <c r="T401" s="904" t="s">
        <v>4709</v>
      </c>
      <c r="U401" s="929"/>
      <c r="V401" s="929"/>
      <c r="W401" s="2217" t="s">
        <v>795</v>
      </c>
      <c r="X401" s="1772" t="str">
        <f t="shared" si="95"/>
        <v>Text</v>
      </c>
    </row>
    <row r="402" spans="1:24" s="329" customFormat="1" ht="32.85" customHeight="1" x14ac:dyDescent="0.2">
      <c r="A402" s="1024">
        <v>2</v>
      </c>
      <c r="B402" s="1017">
        <v>2.6</v>
      </c>
      <c r="C402" s="1017" t="s">
        <v>2697</v>
      </c>
      <c r="D402" s="1017" t="s">
        <v>3195</v>
      </c>
      <c r="E402" s="1806" t="str">
        <f t="shared" si="96"/>
        <v>Category 5</v>
      </c>
      <c r="F402" s="441"/>
      <c r="G402" s="373" t="s">
        <v>797</v>
      </c>
      <c r="H402" s="745"/>
      <c r="I402" s="2126">
        <v>443339</v>
      </c>
      <c r="J402" s="92"/>
      <c r="K402" s="462" t="s">
        <v>798</v>
      </c>
      <c r="L402" s="452"/>
      <c r="M402" s="462" t="str">
        <f t="shared" si="97"/>
        <v>Full Cost Recovery</v>
      </c>
      <c r="N402" s="459" t="s">
        <v>56</v>
      </c>
      <c r="O402" s="375"/>
      <c r="P402" s="1972"/>
      <c r="Q402" s="1801"/>
      <c r="R402" s="1967" t="s">
        <v>3594</v>
      </c>
      <c r="S402" s="929" t="s">
        <v>4066</v>
      </c>
      <c r="T402" s="904" t="s">
        <v>4710</v>
      </c>
      <c r="U402" s="929"/>
      <c r="V402" s="929"/>
      <c r="W402" s="117" t="s">
        <v>798</v>
      </c>
      <c r="X402" s="1772" t="str">
        <f t="shared" si="95"/>
        <v>Text</v>
      </c>
    </row>
    <row r="403" spans="1:24" ht="25.5" x14ac:dyDescent="0.2">
      <c r="A403" s="1024">
        <v>2</v>
      </c>
      <c r="B403" s="1017">
        <v>2.6</v>
      </c>
      <c r="C403" s="1017" t="s">
        <v>2697</v>
      </c>
      <c r="D403" s="1017" t="s">
        <v>3195</v>
      </c>
      <c r="E403" s="456" t="s">
        <v>786</v>
      </c>
      <c r="F403" s="441"/>
      <c r="G403" s="56" t="s">
        <v>3942</v>
      </c>
      <c r="H403" s="759" t="s">
        <v>3778</v>
      </c>
      <c r="I403" s="2126">
        <v>443332</v>
      </c>
      <c r="J403" s="92">
        <f>J$290</f>
        <v>45474</v>
      </c>
      <c r="K403" s="782">
        <f>K$290</f>
        <v>416.3</v>
      </c>
      <c r="L403" s="368"/>
      <c r="M403" s="782">
        <f t="shared" si="97"/>
        <v>416.3</v>
      </c>
      <c r="N403" s="459" t="s">
        <v>56</v>
      </c>
      <c r="O403" s="2024">
        <f>O$290</f>
        <v>45839</v>
      </c>
      <c r="P403" s="2015" t="s">
        <v>69</v>
      </c>
      <c r="Q403" s="2025" t="s">
        <v>70</v>
      </c>
      <c r="R403" s="2013" t="s">
        <v>3595</v>
      </c>
      <c r="S403" s="901" t="s">
        <v>4065</v>
      </c>
      <c r="T403" s="904" t="s">
        <v>4711</v>
      </c>
      <c r="U403" s="903"/>
      <c r="V403" s="901" t="s">
        <v>4627</v>
      </c>
      <c r="W403" s="789">
        <f>W$290</f>
        <v>416.3</v>
      </c>
      <c r="X403" s="989">
        <f t="shared" si="95"/>
        <v>0</v>
      </c>
    </row>
    <row r="404" spans="1:24" ht="29.1" customHeight="1" x14ac:dyDescent="0.2">
      <c r="A404" s="1024">
        <v>2</v>
      </c>
      <c r="B404" s="1017">
        <v>2.6</v>
      </c>
      <c r="C404" s="1017" t="s">
        <v>2697</v>
      </c>
      <c r="D404" s="1017" t="s">
        <v>3195</v>
      </c>
      <c r="E404" s="1065" t="str">
        <f t="shared" ref="E404:E406" si="98">E403</f>
        <v>Outpatients Department</v>
      </c>
      <c r="F404" s="441"/>
      <c r="G404" s="470" t="s">
        <v>793</v>
      </c>
      <c r="H404" s="1861"/>
      <c r="I404" s="2127">
        <v>443336</v>
      </c>
      <c r="J404" s="92"/>
      <c r="K404" s="461" t="s">
        <v>795</v>
      </c>
      <c r="L404" s="463"/>
      <c r="M404" s="461" t="str">
        <f t="shared" si="97"/>
        <v>100% MBS 
Fee</v>
      </c>
      <c r="N404" s="459" t="s">
        <v>56</v>
      </c>
      <c r="O404" s="2024"/>
      <c r="P404" s="2015" t="s">
        <v>69</v>
      </c>
      <c r="Q404" s="2025" t="s">
        <v>70</v>
      </c>
      <c r="R404" s="2013" t="s">
        <v>3592</v>
      </c>
      <c r="S404" s="901" t="s">
        <v>4066</v>
      </c>
      <c r="T404" s="904" t="s">
        <v>4712</v>
      </c>
      <c r="U404" s="903"/>
      <c r="V404" s="901"/>
      <c r="W404" s="2217" t="s">
        <v>795</v>
      </c>
      <c r="X404" s="989" t="str">
        <f t="shared" si="95"/>
        <v>Text</v>
      </c>
    </row>
    <row r="405" spans="1:24" ht="26.85" customHeight="1" x14ac:dyDescent="0.2">
      <c r="A405" s="1024">
        <v>2</v>
      </c>
      <c r="B405" s="1017">
        <v>2.6</v>
      </c>
      <c r="C405" s="1017" t="s">
        <v>2697</v>
      </c>
      <c r="D405" s="1017" t="s">
        <v>3195</v>
      </c>
      <c r="E405" s="1065" t="str">
        <f t="shared" si="98"/>
        <v>Outpatients Department</v>
      </c>
      <c r="F405" s="441"/>
      <c r="G405" s="65" t="s">
        <v>6521</v>
      </c>
      <c r="H405" s="1861"/>
      <c r="I405" s="2128">
        <v>443338</v>
      </c>
      <c r="J405" s="92"/>
      <c r="K405" s="461" t="s">
        <v>795</v>
      </c>
      <c r="L405" s="368"/>
      <c r="M405" s="461" t="str">
        <f t="shared" si="97"/>
        <v>100% MBS 
Fee</v>
      </c>
      <c r="N405" s="459" t="s">
        <v>56</v>
      </c>
      <c r="O405" s="2024"/>
      <c r="P405" s="2015" t="s">
        <v>69</v>
      </c>
      <c r="Q405" s="2025" t="s">
        <v>70</v>
      </c>
      <c r="R405" s="2013" t="s">
        <v>3593</v>
      </c>
      <c r="S405" s="901" t="s">
        <v>4066</v>
      </c>
      <c r="T405" s="904" t="s">
        <v>4713</v>
      </c>
      <c r="U405" s="903"/>
      <c r="V405" s="901"/>
      <c r="W405" s="2217" t="s">
        <v>795</v>
      </c>
      <c r="X405" s="989" t="str">
        <f t="shared" si="95"/>
        <v>Text</v>
      </c>
    </row>
    <row r="406" spans="1:24" ht="35.1" customHeight="1" x14ac:dyDescent="0.2">
      <c r="A406" s="1024">
        <v>2</v>
      </c>
      <c r="B406" s="1017">
        <v>2.6</v>
      </c>
      <c r="C406" s="1017" t="s">
        <v>2697</v>
      </c>
      <c r="D406" s="1017" t="s">
        <v>3195</v>
      </c>
      <c r="E406" s="1065" t="str">
        <f t="shared" si="98"/>
        <v>Outpatients Department</v>
      </c>
      <c r="F406" s="441"/>
      <c r="G406" s="373" t="s">
        <v>797</v>
      </c>
      <c r="H406" s="745"/>
      <c r="I406" s="2126">
        <v>443339</v>
      </c>
      <c r="J406" s="362"/>
      <c r="K406" s="462" t="s">
        <v>798</v>
      </c>
      <c r="L406" s="452"/>
      <c r="M406" s="462" t="str">
        <f t="shared" si="97"/>
        <v>Full Cost Recovery</v>
      </c>
      <c r="N406" s="459" t="s">
        <v>56</v>
      </c>
      <c r="O406" s="2024"/>
      <c r="P406" s="2026"/>
      <c r="Q406" s="2025"/>
      <c r="R406" s="2013" t="s">
        <v>3594</v>
      </c>
      <c r="S406" s="901" t="s">
        <v>4066</v>
      </c>
      <c r="T406" s="904" t="s">
        <v>4714</v>
      </c>
      <c r="U406" s="903"/>
      <c r="V406" s="901"/>
      <c r="W406" s="117" t="s">
        <v>798</v>
      </c>
      <c r="X406" s="989" t="str">
        <f t="shared" si="95"/>
        <v>Text</v>
      </c>
    </row>
    <row r="407" spans="1:24" ht="22.35" customHeight="1" x14ac:dyDescent="0.3">
      <c r="A407" s="1068">
        <v>2</v>
      </c>
      <c r="B407" s="379">
        <v>2.7</v>
      </c>
      <c r="C407" s="346" t="s">
        <v>8</v>
      </c>
      <c r="D407" s="347"/>
      <c r="E407" s="348" t="s">
        <v>1828</v>
      </c>
      <c r="F407" s="422"/>
      <c r="G407" s="422"/>
      <c r="H407" s="770"/>
      <c r="I407" s="181"/>
      <c r="J407" s="423"/>
      <c r="K407" s="476"/>
      <c r="L407" s="422"/>
      <c r="M407" s="476"/>
      <c r="N407" s="422"/>
      <c r="O407" s="2024"/>
      <c r="P407" s="2027"/>
      <c r="Q407" s="2017"/>
      <c r="R407" s="2013"/>
      <c r="S407" s="901" t="s">
        <v>4068</v>
      </c>
      <c r="T407" s="902"/>
      <c r="U407" s="903"/>
      <c r="V407" s="901"/>
      <c r="W407" s="2212"/>
      <c r="X407" s="989" t="str">
        <f t="shared" si="95"/>
        <v>Blank</v>
      </c>
    </row>
    <row r="408" spans="1:24" ht="23.1" customHeight="1" x14ac:dyDescent="0.3">
      <c r="A408" s="1022">
        <v>2</v>
      </c>
      <c r="B408" s="1017">
        <v>2.7</v>
      </c>
      <c r="C408" s="1926" t="s">
        <v>1813</v>
      </c>
      <c r="D408" s="1927"/>
      <c r="E408" s="1931" t="s">
        <v>1829</v>
      </c>
      <c r="F408" s="422"/>
      <c r="G408" s="422"/>
      <c r="H408" s="770"/>
      <c r="I408" s="181"/>
      <c r="J408" s="423"/>
      <c r="K408" s="852"/>
      <c r="L408" s="422"/>
      <c r="M408" s="476"/>
      <c r="N408" s="422"/>
      <c r="O408" s="2024"/>
      <c r="P408" s="2028"/>
      <c r="Q408" s="2029"/>
      <c r="R408" s="2013"/>
      <c r="S408" s="901" t="s">
        <v>4068</v>
      </c>
      <c r="T408" s="902"/>
      <c r="U408" s="903"/>
      <c r="V408" s="901"/>
      <c r="W408" s="2225"/>
      <c r="X408" s="989" t="str">
        <f t="shared" si="95"/>
        <v>Blank</v>
      </c>
    </row>
    <row r="409" spans="1:24" ht="38.1" customHeight="1" x14ac:dyDescent="0.2">
      <c r="A409" s="1024">
        <v>2</v>
      </c>
      <c r="B409" s="1017">
        <v>2.7</v>
      </c>
      <c r="C409" s="1017" t="s">
        <v>1813</v>
      </c>
      <c r="D409" s="388"/>
      <c r="E409" s="1935" t="s">
        <v>1349</v>
      </c>
      <c r="F409" s="479"/>
      <c r="G409" s="2250" t="s">
        <v>1350</v>
      </c>
      <c r="H409" s="1841"/>
      <c r="I409" s="61" t="s">
        <v>1351</v>
      </c>
      <c r="J409" s="362"/>
      <c r="K409" s="831" t="s">
        <v>142</v>
      </c>
      <c r="L409" s="480"/>
      <c r="M409" s="831" t="s">
        <v>142</v>
      </c>
      <c r="N409" s="394" t="s">
        <v>56</v>
      </c>
      <c r="O409" s="2024"/>
      <c r="P409" s="2015" t="s">
        <v>799</v>
      </c>
      <c r="Q409" s="2029"/>
      <c r="R409" s="2013"/>
      <c r="S409" s="901" t="s">
        <v>4066</v>
      </c>
      <c r="T409" s="904" t="s">
        <v>4715</v>
      </c>
      <c r="U409" s="903"/>
      <c r="V409" s="901"/>
      <c r="W409" s="2226" t="s">
        <v>142</v>
      </c>
      <c r="X409" s="989" t="str">
        <f t="shared" si="95"/>
        <v>Text</v>
      </c>
    </row>
    <row r="410" spans="1:24" ht="58.5" customHeight="1" x14ac:dyDescent="0.2">
      <c r="A410" s="1024">
        <v>2</v>
      </c>
      <c r="B410" s="1017">
        <v>2.7</v>
      </c>
      <c r="C410" s="1017" t="s">
        <v>1813</v>
      </c>
      <c r="D410" s="388"/>
      <c r="E410" s="1936" t="s">
        <v>1352</v>
      </c>
      <c r="F410" s="481"/>
      <c r="G410" s="2251"/>
      <c r="H410" s="1842"/>
      <c r="I410" s="50" t="s">
        <v>1351</v>
      </c>
      <c r="J410" s="362"/>
      <c r="K410" s="831" t="s">
        <v>142</v>
      </c>
      <c r="L410" s="449"/>
      <c r="M410" s="831" t="s">
        <v>142</v>
      </c>
      <c r="N410" s="396" t="s">
        <v>56</v>
      </c>
      <c r="O410" s="2024"/>
      <c r="P410" s="2015" t="s">
        <v>799</v>
      </c>
      <c r="Q410" s="2029"/>
      <c r="R410" s="2013"/>
      <c r="S410" s="901" t="s">
        <v>4066</v>
      </c>
      <c r="T410" s="904" t="s">
        <v>4716</v>
      </c>
      <c r="U410" s="903"/>
      <c r="V410" s="901"/>
      <c r="W410" s="2226" t="s">
        <v>142</v>
      </c>
      <c r="X410" s="989" t="str">
        <f t="shared" si="95"/>
        <v>Text</v>
      </c>
    </row>
    <row r="411" spans="1:24" ht="22.35" customHeight="1" x14ac:dyDescent="0.3">
      <c r="A411" s="1022">
        <v>2</v>
      </c>
      <c r="B411" s="1069">
        <v>2.7</v>
      </c>
      <c r="C411" s="1926" t="s">
        <v>1814</v>
      </c>
      <c r="D411" s="1927" t="s">
        <v>8</v>
      </c>
      <c r="E411" s="1931" t="s">
        <v>1830</v>
      </c>
      <c r="F411" s="441"/>
      <c r="G411" s="373"/>
      <c r="H411" s="745"/>
      <c r="I411" s="2126"/>
      <c r="J411" s="362"/>
      <c r="K411" s="390"/>
      <c r="L411" s="449"/>
      <c r="M411" s="772"/>
      <c r="N411" s="396"/>
      <c r="O411" s="2024"/>
      <c r="P411" s="2015"/>
      <c r="Q411" s="2029"/>
      <c r="R411" s="2013"/>
      <c r="S411" s="901" t="s">
        <v>4068</v>
      </c>
      <c r="T411" s="902"/>
      <c r="U411" s="903"/>
      <c r="V411" s="901"/>
      <c r="W411" s="2227"/>
      <c r="X411" s="989" t="str">
        <f t="shared" si="95"/>
        <v>Blank</v>
      </c>
    </row>
    <row r="412" spans="1:24" ht="51.6" customHeight="1" x14ac:dyDescent="0.2">
      <c r="A412" s="1022">
        <v>2</v>
      </c>
      <c r="B412" s="1008">
        <v>2.7</v>
      </c>
      <c r="C412" s="1017" t="s">
        <v>1814</v>
      </c>
      <c r="D412" s="482"/>
      <c r="E412" s="1937" t="s">
        <v>1353</v>
      </c>
      <c r="F412" s="483"/>
      <c r="G412" s="1533" t="s">
        <v>6223</v>
      </c>
      <c r="H412" s="1862"/>
      <c r="I412" s="967">
        <v>443441</v>
      </c>
      <c r="J412" s="996">
        <v>41640</v>
      </c>
      <c r="K412" s="484" t="s">
        <v>1354</v>
      </c>
      <c r="L412" s="485"/>
      <c r="M412" s="484" t="s">
        <v>1354</v>
      </c>
      <c r="N412" s="412" t="s">
        <v>56</v>
      </c>
      <c r="O412" s="2030"/>
      <c r="P412" s="2031" t="s">
        <v>1355</v>
      </c>
      <c r="Q412" s="2031" t="s">
        <v>1355</v>
      </c>
      <c r="R412" s="2032"/>
      <c r="S412" s="908" t="s">
        <v>4066</v>
      </c>
      <c r="T412" s="909" t="s">
        <v>4717</v>
      </c>
      <c r="U412" s="910"/>
      <c r="V412" s="908"/>
      <c r="W412" s="2228" t="s">
        <v>1354</v>
      </c>
      <c r="X412" s="989" t="str">
        <f t="shared" si="95"/>
        <v>Text</v>
      </c>
    </row>
    <row r="413" spans="1:24" ht="22.35" customHeight="1" x14ac:dyDescent="0.2">
      <c r="I413" s="86"/>
      <c r="O413" s="493"/>
      <c r="P413" s="388"/>
      <c r="Q413" s="491"/>
      <c r="R413" s="492"/>
    </row>
    <row r="414" spans="1:24" ht="22.35" customHeight="1" x14ac:dyDescent="0.2">
      <c r="I414" s="86"/>
      <c r="O414" s="493"/>
      <c r="P414" s="388"/>
      <c r="Q414" s="491"/>
      <c r="R414" s="492"/>
    </row>
    <row r="415" spans="1:24" ht="22.35" customHeight="1" x14ac:dyDescent="0.2">
      <c r="I415" s="86"/>
      <c r="O415" s="493"/>
      <c r="P415" s="388"/>
      <c r="Q415" s="491"/>
      <c r="R415" s="492"/>
    </row>
    <row r="416" spans="1:24" ht="22.35" customHeight="1" x14ac:dyDescent="0.2">
      <c r="I416" s="86"/>
      <c r="O416" s="493"/>
      <c r="P416" s="388"/>
      <c r="Q416" s="491"/>
      <c r="R416" s="492"/>
    </row>
    <row r="417" spans="9:18" ht="22.35" customHeight="1" x14ac:dyDescent="0.2">
      <c r="I417" s="86"/>
      <c r="K417" s="857"/>
      <c r="L417" s="839"/>
      <c r="M417" s="857"/>
      <c r="O417" s="493"/>
      <c r="P417" s="388"/>
      <c r="Q417" s="491"/>
      <c r="R417" s="492"/>
    </row>
    <row r="418" spans="9:18" ht="22.35" customHeight="1" x14ac:dyDescent="0.2">
      <c r="I418" s="86"/>
      <c r="K418" s="857"/>
      <c r="L418" s="839"/>
      <c r="M418" s="857"/>
      <c r="O418" s="493"/>
      <c r="P418" s="388"/>
      <c r="Q418" s="491"/>
      <c r="R418" s="492"/>
    </row>
    <row r="419" spans="9:18" ht="22.35" customHeight="1" x14ac:dyDescent="0.2">
      <c r="I419" s="86"/>
      <c r="J419" s="838"/>
      <c r="K419" s="857"/>
      <c r="L419" s="839"/>
      <c r="M419" s="857"/>
      <c r="O419" s="493"/>
      <c r="P419" s="388"/>
      <c r="Q419" s="491"/>
      <c r="R419" s="492"/>
    </row>
    <row r="420" spans="9:18" ht="22.35" customHeight="1" x14ac:dyDescent="0.2">
      <c r="I420" s="86"/>
      <c r="J420" s="838"/>
      <c r="K420" s="857"/>
      <c r="L420" s="839"/>
      <c r="M420" s="857"/>
      <c r="O420" s="493"/>
      <c r="P420" s="388"/>
      <c r="Q420" s="491"/>
      <c r="R420" s="492"/>
    </row>
    <row r="421" spans="9:18" ht="22.35" customHeight="1" x14ac:dyDescent="0.2">
      <c r="I421" s="86"/>
      <c r="J421" s="838"/>
      <c r="K421" s="857"/>
      <c r="L421" s="839"/>
      <c r="M421" s="857"/>
      <c r="O421" s="493"/>
      <c r="P421" s="388"/>
      <c r="Q421" s="491"/>
      <c r="R421" s="492"/>
    </row>
    <row r="422" spans="9:18" ht="22.35" customHeight="1" x14ac:dyDescent="0.2">
      <c r="I422" s="86"/>
      <c r="J422" s="838"/>
      <c r="K422" s="857"/>
      <c r="L422" s="839"/>
      <c r="M422" s="857"/>
      <c r="O422" s="493"/>
      <c r="P422" s="388"/>
      <c r="Q422" s="491"/>
      <c r="R422" s="492"/>
    </row>
    <row r="423" spans="9:18" ht="22.35" customHeight="1" x14ac:dyDescent="0.2">
      <c r="I423" s="86"/>
      <c r="J423" s="838"/>
      <c r="K423" s="857"/>
      <c r="L423" s="839"/>
      <c r="M423" s="857"/>
      <c r="O423" s="493"/>
      <c r="P423" s="388"/>
      <c r="Q423" s="491"/>
      <c r="R423" s="492"/>
    </row>
    <row r="424" spans="9:18" ht="22.35" customHeight="1" x14ac:dyDescent="0.2">
      <c r="I424" s="86"/>
      <c r="J424" s="838"/>
      <c r="K424" s="857"/>
      <c r="L424" s="839"/>
      <c r="M424" s="857"/>
      <c r="O424" s="493"/>
      <c r="P424" s="388"/>
      <c r="Q424" s="491"/>
      <c r="R424" s="492"/>
    </row>
    <row r="425" spans="9:18" ht="22.35" customHeight="1" x14ac:dyDescent="0.2">
      <c r="I425" s="86"/>
      <c r="J425" s="838"/>
      <c r="K425" s="857"/>
      <c r="L425" s="839"/>
      <c r="M425" s="857"/>
      <c r="O425" s="493"/>
      <c r="P425" s="388"/>
      <c r="Q425" s="491"/>
      <c r="R425" s="492"/>
    </row>
    <row r="426" spans="9:18" ht="22.35" customHeight="1" x14ac:dyDescent="0.2">
      <c r="I426" s="86"/>
      <c r="J426" s="838"/>
      <c r="K426" s="857"/>
      <c r="L426" s="839"/>
      <c r="M426" s="857"/>
      <c r="O426" s="493"/>
      <c r="P426" s="388"/>
      <c r="Q426" s="491"/>
      <c r="R426" s="492"/>
    </row>
    <row r="427" spans="9:18" ht="22.35" customHeight="1" x14ac:dyDescent="0.2">
      <c r="I427" s="86"/>
      <c r="J427" s="838"/>
      <c r="K427" s="857"/>
      <c r="L427" s="839"/>
      <c r="M427" s="857"/>
      <c r="O427" s="493"/>
      <c r="P427" s="388"/>
      <c r="Q427" s="491"/>
      <c r="R427" s="492"/>
    </row>
    <row r="428" spans="9:18" ht="22.35" customHeight="1" x14ac:dyDescent="0.2">
      <c r="I428" s="86"/>
      <c r="J428" s="838"/>
      <c r="K428" s="857"/>
      <c r="L428" s="839"/>
      <c r="M428" s="857"/>
      <c r="O428" s="493"/>
      <c r="P428" s="388"/>
      <c r="Q428" s="491"/>
      <c r="R428" s="492"/>
    </row>
    <row r="429" spans="9:18" ht="22.35" customHeight="1" x14ac:dyDescent="0.2">
      <c r="I429" s="86"/>
      <c r="J429" s="838"/>
      <c r="K429" s="857"/>
      <c r="L429" s="839"/>
      <c r="M429" s="857"/>
      <c r="O429" s="493"/>
      <c r="P429" s="388"/>
      <c r="Q429" s="491"/>
      <c r="R429" s="492"/>
    </row>
    <row r="430" spans="9:18" ht="22.35" customHeight="1" x14ac:dyDescent="0.2">
      <c r="I430" s="86"/>
      <c r="J430" s="838"/>
      <c r="K430" s="857"/>
      <c r="L430" s="839"/>
      <c r="M430" s="857"/>
      <c r="O430" s="493"/>
      <c r="P430" s="388"/>
      <c r="Q430" s="491"/>
      <c r="R430" s="492"/>
    </row>
    <row r="431" spans="9:18" ht="22.35" customHeight="1" x14ac:dyDescent="0.2">
      <c r="I431" s="86"/>
      <c r="J431" s="838"/>
      <c r="K431" s="857"/>
      <c r="L431" s="839"/>
      <c r="M431" s="857"/>
      <c r="O431" s="493"/>
      <c r="P431" s="388"/>
      <c r="Q431" s="491"/>
      <c r="R431" s="492"/>
    </row>
    <row r="432" spans="9:18" ht="22.35" customHeight="1" x14ac:dyDescent="0.2">
      <c r="I432" s="86"/>
      <c r="J432" s="838"/>
      <c r="K432" s="857"/>
      <c r="L432" s="839"/>
      <c r="M432" s="857"/>
      <c r="O432" s="493"/>
      <c r="P432" s="388"/>
      <c r="Q432" s="491"/>
      <c r="R432" s="492"/>
    </row>
    <row r="433" spans="9:18" ht="22.35" customHeight="1" x14ac:dyDescent="0.2">
      <c r="I433" s="86"/>
      <c r="J433" s="838"/>
      <c r="K433" s="857"/>
      <c r="L433" s="839"/>
      <c r="M433" s="857"/>
      <c r="O433" s="493"/>
      <c r="P433" s="388"/>
      <c r="Q433" s="491"/>
      <c r="R433" s="492"/>
    </row>
    <row r="434" spans="9:18" ht="22.35" customHeight="1" x14ac:dyDescent="0.2">
      <c r="I434" s="86"/>
      <c r="J434" s="838"/>
      <c r="K434" s="857"/>
      <c r="L434" s="839"/>
      <c r="M434" s="857"/>
      <c r="O434" s="493"/>
      <c r="P434" s="388"/>
      <c r="Q434" s="491"/>
      <c r="R434" s="492"/>
    </row>
    <row r="435" spans="9:18" ht="22.35" customHeight="1" x14ac:dyDescent="0.2">
      <c r="I435" s="86"/>
      <c r="J435" s="838"/>
      <c r="K435" s="857"/>
      <c r="L435" s="839"/>
      <c r="M435" s="857"/>
      <c r="O435" s="493"/>
      <c r="P435" s="388"/>
      <c r="Q435" s="491"/>
      <c r="R435" s="492"/>
    </row>
    <row r="436" spans="9:18" ht="22.35" customHeight="1" x14ac:dyDescent="0.2">
      <c r="I436" s="86"/>
      <c r="J436" s="838"/>
      <c r="K436" s="857"/>
      <c r="L436" s="839"/>
      <c r="M436" s="857"/>
      <c r="O436" s="493"/>
      <c r="P436" s="388"/>
      <c r="Q436" s="491"/>
      <c r="R436" s="492"/>
    </row>
    <row r="437" spans="9:18" ht="22.35" customHeight="1" x14ac:dyDescent="0.2">
      <c r="I437" s="86"/>
      <c r="J437" s="838"/>
      <c r="K437" s="857"/>
      <c r="L437" s="839"/>
      <c r="M437" s="857"/>
      <c r="O437" s="493"/>
      <c r="P437" s="388"/>
      <c r="Q437" s="491"/>
      <c r="R437" s="492"/>
    </row>
    <row r="438" spans="9:18" ht="22.35" customHeight="1" x14ac:dyDescent="0.2">
      <c r="I438" s="86"/>
      <c r="J438" s="838"/>
      <c r="K438" s="857"/>
      <c r="L438" s="839"/>
      <c r="M438" s="857"/>
      <c r="O438" s="493"/>
      <c r="P438" s="388"/>
      <c r="Q438" s="491"/>
      <c r="R438" s="492"/>
    </row>
    <row r="439" spans="9:18" ht="22.35" customHeight="1" x14ac:dyDescent="0.2">
      <c r="I439" s="86"/>
      <c r="J439" s="838"/>
      <c r="K439" s="857"/>
      <c r="L439" s="839"/>
      <c r="M439" s="857"/>
      <c r="O439" s="493"/>
      <c r="P439" s="388"/>
      <c r="Q439" s="491"/>
      <c r="R439" s="492"/>
    </row>
    <row r="440" spans="9:18" ht="22.35" customHeight="1" x14ac:dyDescent="0.2">
      <c r="I440" s="86"/>
      <c r="J440" s="838"/>
      <c r="K440" s="857"/>
      <c r="L440" s="839"/>
      <c r="M440" s="857"/>
      <c r="O440" s="493"/>
      <c r="P440" s="388"/>
      <c r="Q440" s="491"/>
      <c r="R440" s="492"/>
    </row>
    <row r="441" spans="9:18" ht="12" x14ac:dyDescent="0.2">
      <c r="I441" s="86"/>
      <c r="J441" s="838"/>
      <c r="K441" s="857"/>
      <c r="L441" s="839"/>
      <c r="M441" s="857"/>
      <c r="O441" s="493"/>
      <c r="P441" s="388"/>
      <c r="Q441" s="491"/>
      <c r="R441" s="492"/>
    </row>
    <row r="442" spans="9:18" ht="12" x14ac:dyDescent="0.2">
      <c r="I442" s="86"/>
      <c r="J442" s="838"/>
      <c r="K442" s="857"/>
      <c r="L442" s="839"/>
      <c r="M442" s="857"/>
      <c r="O442" s="493"/>
      <c r="P442" s="388"/>
      <c r="Q442" s="491"/>
      <c r="R442" s="492"/>
    </row>
    <row r="443" spans="9:18" ht="12" x14ac:dyDescent="0.2">
      <c r="I443" s="86"/>
      <c r="J443" s="838"/>
      <c r="K443" s="857"/>
      <c r="L443" s="839"/>
      <c r="M443" s="857"/>
      <c r="O443" s="493"/>
      <c r="P443" s="388"/>
      <c r="Q443" s="491"/>
      <c r="R443" s="492"/>
    </row>
    <row r="444" spans="9:18" ht="12" x14ac:dyDescent="0.2">
      <c r="I444" s="86"/>
      <c r="J444" s="838"/>
      <c r="K444" s="857"/>
      <c r="L444" s="839"/>
      <c r="M444" s="857"/>
      <c r="O444" s="493"/>
      <c r="P444" s="388"/>
      <c r="Q444" s="491"/>
      <c r="R444" s="492"/>
    </row>
    <row r="445" spans="9:18" x14ac:dyDescent="0.2">
      <c r="I445" s="86"/>
      <c r="O445" s="493"/>
      <c r="P445" s="388"/>
      <c r="Q445" s="491"/>
      <c r="R445" s="492"/>
    </row>
    <row r="446" spans="9:18" x14ac:dyDescent="0.2">
      <c r="I446" s="86"/>
      <c r="O446" s="493"/>
      <c r="P446" s="388"/>
      <c r="Q446" s="491"/>
      <c r="R446" s="492"/>
    </row>
    <row r="447" spans="9:18" x14ac:dyDescent="0.2">
      <c r="I447" s="86"/>
      <c r="O447" s="493"/>
      <c r="P447" s="388"/>
      <c r="Q447" s="491"/>
      <c r="R447" s="492"/>
    </row>
    <row r="448" spans="9:18" x14ac:dyDescent="0.2">
      <c r="I448" s="86"/>
      <c r="O448" s="493"/>
      <c r="P448" s="388"/>
      <c r="Q448" s="491"/>
      <c r="R448" s="492"/>
    </row>
    <row r="449" spans="9:18" x14ac:dyDescent="0.2">
      <c r="I449" s="86"/>
      <c r="O449" s="493"/>
      <c r="P449" s="388"/>
      <c r="Q449" s="491"/>
      <c r="R449" s="492"/>
    </row>
    <row r="450" spans="9:18" x14ac:dyDescent="0.2">
      <c r="I450" s="86"/>
      <c r="O450" s="493"/>
      <c r="P450" s="388"/>
      <c r="Q450" s="491"/>
      <c r="R450" s="492"/>
    </row>
    <row r="451" spans="9:18" x14ac:dyDescent="0.2">
      <c r="I451" s="86"/>
      <c r="O451" s="493"/>
      <c r="P451" s="388"/>
      <c r="Q451" s="491"/>
      <c r="R451" s="492"/>
    </row>
    <row r="452" spans="9:18" x14ac:dyDescent="0.2">
      <c r="I452" s="86"/>
      <c r="O452" s="493"/>
      <c r="P452" s="388"/>
      <c r="Q452" s="491"/>
      <c r="R452" s="492"/>
    </row>
    <row r="453" spans="9:18" x14ac:dyDescent="0.2">
      <c r="I453" s="86"/>
      <c r="O453" s="493"/>
      <c r="P453" s="388"/>
      <c r="Q453" s="491"/>
      <c r="R453" s="492"/>
    </row>
    <row r="454" spans="9:18" x14ac:dyDescent="0.2">
      <c r="I454" s="86"/>
      <c r="O454" s="493"/>
      <c r="P454" s="388"/>
      <c r="Q454" s="491"/>
      <c r="R454" s="492"/>
    </row>
    <row r="455" spans="9:18" x14ac:dyDescent="0.2">
      <c r="I455" s="86"/>
      <c r="O455" s="493"/>
      <c r="P455" s="388"/>
      <c r="Q455" s="491"/>
      <c r="R455" s="492"/>
    </row>
    <row r="456" spans="9:18" x14ac:dyDescent="0.2">
      <c r="I456" s="86"/>
      <c r="O456" s="493"/>
      <c r="P456" s="388"/>
      <c r="Q456" s="491"/>
      <c r="R456" s="492"/>
    </row>
    <row r="457" spans="9:18" x14ac:dyDescent="0.2">
      <c r="I457" s="86"/>
      <c r="O457" s="493"/>
      <c r="P457" s="388"/>
      <c r="Q457" s="491"/>
      <c r="R457" s="492"/>
    </row>
    <row r="458" spans="9:18" x14ac:dyDescent="0.2">
      <c r="I458" s="86"/>
      <c r="O458" s="493"/>
      <c r="P458" s="388"/>
      <c r="Q458" s="491"/>
      <c r="R458" s="492"/>
    </row>
    <row r="459" spans="9:18" x14ac:dyDescent="0.2">
      <c r="I459" s="86"/>
      <c r="O459" s="493"/>
      <c r="P459" s="388"/>
      <c r="Q459" s="491"/>
      <c r="R459" s="492"/>
    </row>
    <row r="460" spans="9:18" x14ac:dyDescent="0.2">
      <c r="I460" s="86"/>
      <c r="O460" s="493"/>
      <c r="P460" s="388"/>
      <c r="Q460" s="491"/>
      <c r="R460" s="492"/>
    </row>
    <row r="461" spans="9:18" x14ac:dyDescent="0.2">
      <c r="I461" s="86"/>
      <c r="O461" s="493"/>
      <c r="P461" s="388"/>
      <c r="Q461" s="491"/>
      <c r="R461" s="492"/>
    </row>
    <row r="462" spans="9:18" x14ac:dyDescent="0.2">
      <c r="I462" s="86"/>
      <c r="O462" s="493"/>
      <c r="P462" s="388"/>
      <c r="Q462" s="491"/>
      <c r="R462" s="492"/>
    </row>
    <row r="463" spans="9:18" x14ac:dyDescent="0.2">
      <c r="I463" s="86"/>
      <c r="O463" s="493"/>
      <c r="P463" s="388"/>
      <c r="Q463" s="491"/>
      <c r="R463" s="492"/>
    </row>
    <row r="464" spans="9:18" x14ac:dyDescent="0.2">
      <c r="I464" s="86"/>
      <c r="O464" s="493"/>
      <c r="P464" s="388"/>
      <c r="Q464" s="491"/>
      <c r="R464" s="492"/>
    </row>
    <row r="465" spans="9:22" x14ac:dyDescent="0.2">
      <c r="I465" s="86"/>
      <c r="O465" s="493"/>
      <c r="P465" s="388"/>
      <c r="Q465" s="491"/>
      <c r="R465" s="492"/>
    </row>
    <row r="466" spans="9:22" x14ac:dyDescent="0.2">
      <c r="I466" s="86"/>
      <c r="O466" s="493"/>
      <c r="P466" s="388"/>
      <c r="Q466" s="491"/>
      <c r="R466" s="492"/>
    </row>
    <row r="467" spans="9:22" x14ac:dyDescent="0.2">
      <c r="I467" s="86"/>
      <c r="O467" s="493"/>
      <c r="P467" s="388"/>
      <c r="Q467" s="491"/>
      <c r="R467" s="492"/>
    </row>
    <row r="468" spans="9:22" x14ac:dyDescent="0.2">
      <c r="I468" s="86"/>
      <c r="O468" s="493"/>
      <c r="P468" s="388"/>
      <c r="Q468" s="491"/>
      <c r="R468" s="492"/>
    </row>
    <row r="469" spans="9:22" x14ac:dyDescent="0.2">
      <c r="I469" s="86"/>
      <c r="O469" s="493"/>
      <c r="P469" s="388"/>
      <c r="Q469" s="491"/>
      <c r="R469" s="492"/>
    </row>
    <row r="470" spans="9:22" x14ac:dyDescent="0.2">
      <c r="I470" s="86"/>
      <c r="O470" s="493"/>
      <c r="P470" s="388"/>
      <c r="Q470" s="491"/>
      <c r="R470" s="492"/>
    </row>
    <row r="471" spans="9:22" x14ac:dyDescent="0.2">
      <c r="I471" s="86"/>
      <c r="O471" s="493"/>
      <c r="P471" s="388"/>
      <c r="Q471" s="491"/>
      <c r="R471" s="492"/>
    </row>
    <row r="472" spans="9:22" x14ac:dyDescent="0.2">
      <c r="I472" s="86"/>
      <c r="O472" s="493"/>
      <c r="P472" s="388"/>
      <c r="Q472" s="491"/>
      <c r="R472" s="492"/>
    </row>
    <row r="473" spans="9:22" x14ac:dyDescent="0.2">
      <c r="I473" s="86"/>
      <c r="O473" s="493"/>
      <c r="P473" s="388"/>
      <c r="Q473" s="491"/>
      <c r="R473" s="492"/>
      <c r="V473" s="868"/>
    </row>
    <row r="474" spans="9:22" x14ac:dyDescent="0.2">
      <c r="I474" s="86"/>
      <c r="O474" s="493"/>
      <c r="P474" s="388"/>
      <c r="Q474" s="491"/>
      <c r="R474" s="492"/>
    </row>
    <row r="475" spans="9:22" x14ac:dyDescent="0.2">
      <c r="I475" s="86"/>
      <c r="O475" s="493"/>
      <c r="P475" s="388"/>
      <c r="Q475" s="491"/>
      <c r="R475" s="492"/>
    </row>
    <row r="476" spans="9:22" x14ac:dyDescent="0.2">
      <c r="I476" s="86"/>
      <c r="O476" s="493"/>
      <c r="P476" s="388"/>
      <c r="Q476" s="491"/>
      <c r="R476" s="492"/>
    </row>
    <row r="477" spans="9:22" x14ac:dyDescent="0.2">
      <c r="I477" s="86"/>
      <c r="O477" s="493"/>
      <c r="P477" s="388"/>
      <c r="Q477" s="491"/>
      <c r="R477" s="492"/>
    </row>
    <row r="478" spans="9:22" x14ac:dyDescent="0.2">
      <c r="I478" s="86"/>
      <c r="O478" s="493"/>
      <c r="P478" s="388"/>
      <c r="Q478" s="491"/>
      <c r="R478" s="492"/>
    </row>
    <row r="479" spans="9:22" x14ac:dyDescent="0.2">
      <c r="I479" s="86"/>
      <c r="O479" s="493"/>
      <c r="P479" s="388"/>
      <c r="Q479" s="491"/>
      <c r="R479" s="492"/>
    </row>
    <row r="480" spans="9:22" x14ac:dyDescent="0.2">
      <c r="I480" s="86"/>
      <c r="O480" s="493"/>
      <c r="P480" s="388"/>
      <c r="Q480" s="491"/>
      <c r="R480" s="492"/>
    </row>
    <row r="481" spans="9:18" x14ac:dyDescent="0.2">
      <c r="I481" s="86"/>
      <c r="O481" s="493"/>
      <c r="P481" s="388"/>
      <c r="Q481" s="491"/>
      <c r="R481" s="492"/>
    </row>
    <row r="482" spans="9:18" x14ac:dyDescent="0.2">
      <c r="I482" s="86"/>
      <c r="O482" s="493"/>
      <c r="P482" s="388"/>
      <c r="Q482" s="491"/>
      <c r="R482" s="492"/>
    </row>
    <row r="483" spans="9:18" x14ac:dyDescent="0.2">
      <c r="I483" s="86"/>
      <c r="O483" s="493"/>
      <c r="P483" s="388"/>
      <c r="Q483" s="491"/>
      <c r="R483" s="492"/>
    </row>
    <row r="484" spans="9:18" x14ac:dyDescent="0.2">
      <c r="I484" s="86"/>
      <c r="O484" s="493"/>
      <c r="P484" s="388"/>
      <c r="Q484" s="491"/>
      <c r="R484" s="492"/>
    </row>
    <row r="485" spans="9:18" x14ac:dyDescent="0.2">
      <c r="I485" s="86"/>
      <c r="O485" s="493"/>
      <c r="P485" s="388"/>
      <c r="Q485" s="491"/>
      <c r="R485" s="492"/>
    </row>
    <row r="486" spans="9:18" x14ac:dyDescent="0.2">
      <c r="I486" s="86"/>
      <c r="O486" s="493"/>
      <c r="P486" s="388"/>
      <c r="Q486" s="491"/>
      <c r="R486" s="492"/>
    </row>
    <row r="487" spans="9:18" x14ac:dyDescent="0.2">
      <c r="I487" s="86"/>
      <c r="O487" s="493"/>
      <c r="P487" s="388"/>
      <c r="Q487" s="491"/>
      <c r="R487" s="492"/>
    </row>
    <row r="488" spans="9:18" x14ac:dyDescent="0.2">
      <c r="I488" s="86"/>
      <c r="O488" s="493"/>
      <c r="P488" s="388"/>
      <c r="Q488" s="491"/>
      <c r="R488" s="492"/>
    </row>
    <row r="489" spans="9:18" x14ac:dyDescent="0.2">
      <c r="I489" s="86"/>
      <c r="O489" s="493"/>
      <c r="P489" s="388"/>
      <c r="Q489" s="491"/>
      <c r="R489" s="492"/>
    </row>
    <row r="490" spans="9:18" x14ac:dyDescent="0.2">
      <c r="I490" s="86"/>
      <c r="O490" s="493"/>
      <c r="P490" s="388"/>
      <c r="Q490" s="491"/>
      <c r="R490" s="492"/>
    </row>
    <row r="491" spans="9:18" x14ac:dyDescent="0.2">
      <c r="I491" s="86"/>
      <c r="O491" s="493"/>
      <c r="P491" s="388"/>
      <c r="Q491" s="491"/>
      <c r="R491" s="492"/>
    </row>
    <row r="492" spans="9:18" x14ac:dyDescent="0.2">
      <c r="I492" s="86"/>
      <c r="O492" s="493"/>
      <c r="P492" s="388"/>
      <c r="Q492" s="491"/>
      <c r="R492" s="492"/>
    </row>
    <row r="493" spans="9:18" x14ac:dyDescent="0.2">
      <c r="I493" s="86"/>
      <c r="O493" s="493"/>
      <c r="P493" s="388"/>
      <c r="Q493" s="491"/>
      <c r="R493" s="492"/>
    </row>
    <row r="494" spans="9:18" x14ac:dyDescent="0.2">
      <c r="I494" s="86"/>
      <c r="O494" s="493"/>
      <c r="P494" s="388"/>
      <c r="Q494" s="491"/>
      <c r="R494" s="492"/>
    </row>
    <row r="495" spans="9:18" x14ac:dyDescent="0.2">
      <c r="I495" s="86"/>
      <c r="O495" s="493"/>
      <c r="P495" s="388"/>
      <c r="Q495" s="491"/>
      <c r="R495" s="492"/>
    </row>
    <row r="496" spans="9:18" x14ac:dyDescent="0.2">
      <c r="I496" s="86"/>
      <c r="O496" s="493"/>
      <c r="P496" s="388"/>
      <c r="Q496" s="491"/>
      <c r="R496" s="492"/>
    </row>
    <row r="497" spans="9:18" x14ac:dyDescent="0.2">
      <c r="I497" s="86"/>
      <c r="O497" s="493"/>
      <c r="P497" s="388"/>
      <c r="Q497" s="491"/>
      <c r="R497" s="492"/>
    </row>
    <row r="498" spans="9:18" x14ac:dyDescent="0.2">
      <c r="I498" s="86"/>
      <c r="O498" s="493"/>
      <c r="P498" s="388"/>
      <c r="Q498" s="491"/>
      <c r="R498" s="492"/>
    </row>
    <row r="499" spans="9:18" x14ac:dyDescent="0.2">
      <c r="I499" s="86"/>
      <c r="O499" s="493"/>
      <c r="P499" s="388"/>
      <c r="Q499" s="491"/>
      <c r="R499" s="492"/>
    </row>
    <row r="500" spans="9:18" x14ac:dyDescent="0.2">
      <c r="I500" s="86"/>
      <c r="O500" s="493"/>
      <c r="P500" s="388"/>
      <c r="Q500" s="491"/>
      <c r="R500" s="492"/>
    </row>
    <row r="501" spans="9:18" x14ac:dyDescent="0.2">
      <c r="I501" s="86"/>
      <c r="O501" s="493"/>
      <c r="P501" s="388"/>
      <c r="Q501" s="491"/>
      <c r="R501" s="492"/>
    </row>
    <row r="502" spans="9:18" x14ac:dyDescent="0.2">
      <c r="I502" s="86"/>
      <c r="O502" s="493"/>
      <c r="P502" s="388"/>
      <c r="Q502" s="491"/>
      <c r="R502" s="492"/>
    </row>
    <row r="503" spans="9:18" x14ac:dyDescent="0.2">
      <c r="I503" s="86"/>
      <c r="O503" s="493"/>
      <c r="P503" s="388"/>
      <c r="Q503" s="491"/>
      <c r="R503" s="492"/>
    </row>
    <row r="504" spans="9:18" x14ac:dyDescent="0.2">
      <c r="I504" s="86"/>
      <c r="O504" s="493"/>
      <c r="P504" s="388"/>
      <c r="Q504" s="491"/>
      <c r="R504" s="492"/>
    </row>
    <row r="505" spans="9:18" x14ac:dyDescent="0.2">
      <c r="I505" s="86"/>
      <c r="O505" s="493"/>
      <c r="P505" s="388"/>
      <c r="Q505" s="491"/>
      <c r="R505" s="492"/>
    </row>
    <row r="506" spans="9:18" x14ac:dyDescent="0.2">
      <c r="I506" s="86"/>
      <c r="O506" s="493"/>
      <c r="P506" s="388"/>
      <c r="Q506" s="491"/>
      <c r="R506" s="492"/>
    </row>
    <row r="507" spans="9:18" x14ac:dyDescent="0.2">
      <c r="I507" s="86"/>
      <c r="O507" s="493"/>
      <c r="P507" s="388"/>
      <c r="Q507" s="491"/>
      <c r="R507" s="492"/>
    </row>
    <row r="508" spans="9:18" x14ac:dyDescent="0.2">
      <c r="I508" s="86"/>
      <c r="O508" s="493"/>
      <c r="P508" s="388"/>
      <c r="Q508" s="491"/>
      <c r="R508" s="492"/>
    </row>
    <row r="509" spans="9:18" x14ac:dyDescent="0.2">
      <c r="I509" s="86"/>
      <c r="O509" s="493"/>
      <c r="P509" s="388"/>
      <c r="Q509" s="491"/>
      <c r="R509" s="492"/>
    </row>
    <row r="510" spans="9:18" x14ac:dyDescent="0.2">
      <c r="I510" s="86"/>
      <c r="O510" s="493"/>
      <c r="P510" s="388"/>
      <c r="Q510" s="491"/>
      <c r="R510" s="492"/>
    </row>
    <row r="511" spans="9:18" x14ac:dyDescent="0.2">
      <c r="I511" s="86"/>
      <c r="O511" s="493"/>
      <c r="P511" s="388"/>
      <c r="Q511" s="491"/>
      <c r="R511" s="492"/>
    </row>
    <row r="512" spans="9:18" x14ac:dyDescent="0.2">
      <c r="I512" s="86"/>
      <c r="O512" s="493"/>
      <c r="P512" s="388"/>
      <c r="Q512" s="491"/>
      <c r="R512" s="492"/>
    </row>
    <row r="513" spans="9:18" x14ac:dyDescent="0.2">
      <c r="I513" s="86"/>
      <c r="O513" s="493"/>
      <c r="P513" s="388"/>
      <c r="Q513" s="491"/>
      <c r="R513" s="492"/>
    </row>
    <row r="514" spans="9:18" x14ac:dyDescent="0.2">
      <c r="I514" s="86"/>
      <c r="O514" s="493"/>
      <c r="P514" s="388"/>
      <c r="Q514" s="491"/>
      <c r="R514" s="492"/>
    </row>
    <row r="515" spans="9:18" x14ac:dyDescent="0.2">
      <c r="I515" s="86"/>
      <c r="O515" s="493"/>
      <c r="P515" s="388"/>
      <c r="Q515" s="491"/>
      <c r="R515" s="492"/>
    </row>
    <row r="516" spans="9:18" x14ac:dyDescent="0.2">
      <c r="I516" s="86"/>
      <c r="O516" s="493"/>
      <c r="P516" s="388"/>
      <c r="Q516" s="491"/>
      <c r="R516" s="492"/>
    </row>
    <row r="517" spans="9:18" x14ac:dyDescent="0.2">
      <c r="I517" s="86"/>
      <c r="O517" s="493"/>
      <c r="P517" s="388"/>
      <c r="Q517" s="491"/>
      <c r="R517" s="492"/>
    </row>
    <row r="518" spans="9:18" x14ac:dyDescent="0.2">
      <c r="I518" s="86"/>
      <c r="O518" s="493"/>
      <c r="P518" s="388"/>
      <c r="Q518" s="491"/>
      <c r="R518" s="492"/>
    </row>
    <row r="519" spans="9:18" x14ac:dyDescent="0.2">
      <c r="I519" s="86"/>
      <c r="O519" s="493"/>
      <c r="P519" s="388"/>
      <c r="Q519" s="491"/>
      <c r="R519" s="492"/>
    </row>
    <row r="520" spans="9:18" x14ac:dyDescent="0.2">
      <c r="I520" s="86"/>
      <c r="O520" s="493"/>
      <c r="P520" s="388"/>
      <c r="Q520" s="491"/>
      <c r="R520" s="492"/>
    </row>
    <row r="521" spans="9:18" x14ac:dyDescent="0.2">
      <c r="I521" s="86"/>
      <c r="O521" s="493"/>
      <c r="P521" s="388"/>
      <c r="Q521" s="491"/>
      <c r="R521" s="492"/>
    </row>
    <row r="522" spans="9:18" x14ac:dyDescent="0.2">
      <c r="I522" s="86"/>
      <c r="O522" s="493"/>
      <c r="P522" s="388"/>
      <c r="Q522" s="491"/>
      <c r="R522" s="492"/>
    </row>
    <row r="523" spans="9:18" x14ac:dyDescent="0.2">
      <c r="I523" s="86"/>
      <c r="O523" s="493"/>
      <c r="P523" s="388"/>
      <c r="Q523" s="491"/>
      <c r="R523" s="492"/>
    </row>
    <row r="524" spans="9:18" x14ac:dyDescent="0.2">
      <c r="I524" s="86"/>
      <c r="O524" s="493"/>
      <c r="P524" s="388"/>
      <c r="Q524" s="491"/>
      <c r="R524" s="492"/>
    </row>
    <row r="525" spans="9:18" x14ac:dyDescent="0.2">
      <c r="I525" s="86"/>
      <c r="O525" s="493"/>
      <c r="P525" s="388"/>
      <c r="Q525" s="491"/>
      <c r="R525" s="492"/>
    </row>
    <row r="526" spans="9:18" x14ac:dyDescent="0.2">
      <c r="I526" s="86"/>
      <c r="O526" s="493"/>
      <c r="P526" s="388"/>
      <c r="Q526" s="491"/>
      <c r="R526" s="492"/>
    </row>
    <row r="527" spans="9:18" x14ac:dyDescent="0.2">
      <c r="I527" s="86"/>
      <c r="O527" s="493"/>
      <c r="P527" s="388"/>
      <c r="Q527" s="491"/>
      <c r="R527" s="492"/>
    </row>
    <row r="528" spans="9:18" x14ac:dyDescent="0.2">
      <c r="I528" s="86"/>
      <c r="O528" s="493"/>
      <c r="P528" s="388"/>
      <c r="Q528" s="491"/>
      <c r="R528" s="492"/>
    </row>
    <row r="529" spans="9:18" x14ac:dyDescent="0.2">
      <c r="I529" s="86"/>
      <c r="O529" s="493"/>
      <c r="P529" s="388"/>
      <c r="Q529" s="491"/>
      <c r="R529" s="492"/>
    </row>
    <row r="530" spans="9:18" x14ac:dyDescent="0.2">
      <c r="I530" s="86"/>
      <c r="O530" s="493"/>
      <c r="P530" s="388"/>
      <c r="Q530" s="491"/>
      <c r="R530" s="492"/>
    </row>
    <row r="531" spans="9:18" x14ac:dyDescent="0.2">
      <c r="I531" s="86"/>
      <c r="O531" s="493"/>
      <c r="P531" s="388"/>
      <c r="Q531" s="491"/>
      <c r="R531" s="492"/>
    </row>
    <row r="532" spans="9:18" x14ac:dyDescent="0.2">
      <c r="I532" s="86"/>
      <c r="O532" s="493"/>
      <c r="P532" s="388"/>
      <c r="Q532" s="491"/>
      <c r="R532" s="492"/>
    </row>
    <row r="533" spans="9:18" x14ac:dyDescent="0.2">
      <c r="I533" s="86"/>
      <c r="O533" s="493"/>
      <c r="P533" s="388"/>
      <c r="Q533" s="491"/>
      <c r="R533" s="492"/>
    </row>
    <row r="534" spans="9:18" x14ac:dyDescent="0.2">
      <c r="I534" s="86"/>
      <c r="O534" s="493"/>
      <c r="P534" s="388"/>
      <c r="Q534" s="491"/>
      <c r="R534" s="492"/>
    </row>
    <row r="535" spans="9:18" x14ac:dyDescent="0.2">
      <c r="I535" s="86"/>
      <c r="O535" s="493"/>
      <c r="P535" s="388"/>
      <c r="Q535" s="491"/>
      <c r="R535" s="492"/>
    </row>
    <row r="536" spans="9:18" x14ac:dyDescent="0.2">
      <c r="I536" s="86"/>
      <c r="O536" s="493"/>
      <c r="P536" s="388"/>
      <c r="Q536" s="491"/>
      <c r="R536" s="492"/>
    </row>
    <row r="537" spans="9:18" x14ac:dyDescent="0.2">
      <c r="I537" s="86"/>
      <c r="O537" s="493"/>
      <c r="P537" s="388"/>
      <c r="Q537" s="491"/>
      <c r="R537" s="492"/>
    </row>
    <row r="538" spans="9:18" x14ac:dyDescent="0.2">
      <c r="I538" s="86"/>
      <c r="O538" s="493"/>
      <c r="P538" s="388"/>
      <c r="Q538" s="491"/>
      <c r="R538" s="492"/>
    </row>
    <row r="539" spans="9:18" x14ac:dyDescent="0.2">
      <c r="I539" s="86"/>
      <c r="O539" s="493"/>
      <c r="P539" s="388"/>
      <c r="Q539" s="491"/>
      <c r="R539" s="492"/>
    </row>
    <row r="540" spans="9:18" x14ac:dyDescent="0.2">
      <c r="I540" s="86"/>
      <c r="O540" s="493"/>
      <c r="P540" s="388"/>
      <c r="Q540" s="491"/>
      <c r="R540" s="492"/>
    </row>
    <row r="541" spans="9:18" x14ac:dyDescent="0.2">
      <c r="I541" s="86"/>
      <c r="O541" s="493"/>
      <c r="P541" s="388"/>
      <c r="Q541" s="491"/>
      <c r="R541" s="492"/>
    </row>
    <row r="542" spans="9:18" x14ac:dyDescent="0.2">
      <c r="I542" s="86"/>
      <c r="O542" s="493"/>
      <c r="P542" s="388"/>
      <c r="Q542" s="491"/>
      <c r="R542" s="492"/>
    </row>
    <row r="543" spans="9:18" x14ac:dyDescent="0.2">
      <c r="I543" s="86"/>
      <c r="O543" s="493"/>
      <c r="P543" s="388"/>
      <c r="Q543" s="491"/>
      <c r="R543" s="492"/>
    </row>
    <row r="544" spans="9:18" x14ac:dyDescent="0.2">
      <c r="I544" s="86"/>
      <c r="O544" s="493"/>
      <c r="P544" s="388"/>
      <c r="Q544" s="491"/>
      <c r="R544" s="492"/>
    </row>
    <row r="545" spans="9:18" x14ac:dyDescent="0.2">
      <c r="I545" s="86"/>
      <c r="O545" s="493"/>
      <c r="P545" s="388"/>
      <c r="Q545" s="491"/>
      <c r="R545" s="492"/>
    </row>
    <row r="546" spans="9:18" x14ac:dyDescent="0.2">
      <c r="I546" s="86"/>
      <c r="O546" s="493"/>
      <c r="P546" s="388"/>
      <c r="Q546" s="491"/>
      <c r="R546" s="492"/>
    </row>
    <row r="547" spans="9:18" x14ac:dyDescent="0.2">
      <c r="I547" s="86"/>
      <c r="O547" s="493"/>
      <c r="P547" s="388"/>
      <c r="Q547" s="491"/>
      <c r="R547" s="492"/>
    </row>
    <row r="548" spans="9:18" x14ac:dyDescent="0.2">
      <c r="I548" s="86"/>
      <c r="O548" s="493"/>
      <c r="P548" s="388"/>
      <c r="Q548" s="491"/>
      <c r="R548" s="492"/>
    </row>
    <row r="549" spans="9:18" x14ac:dyDescent="0.2">
      <c r="I549" s="86"/>
      <c r="O549" s="493"/>
      <c r="P549" s="388"/>
      <c r="Q549" s="491"/>
      <c r="R549" s="492"/>
    </row>
    <row r="550" spans="9:18" x14ac:dyDescent="0.2">
      <c r="I550" s="86"/>
      <c r="O550" s="493"/>
      <c r="P550" s="388"/>
      <c r="Q550" s="491"/>
      <c r="R550" s="492"/>
    </row>
    <row r="551" spans="9:18" x14ac:dyDescent="0.2">
      <c r="I551" s="86"/>
      <c r="O551" s="493"/>
      <c r="P551" s="388"/>
      <c r="Q551" s="491"/>
      <c r="R551" s="492"/>
    </row>
    <row r="552" spans="9:18" x14ac:dyDescent="0.2">
      <c r="I552" s="86"/>
      <c r="O552" s="493"/>
      <c r="P552" s="388"/>
      <c r="Q552" s="491"/>
      <c r="R552" s="492"/>
    </row>
    <row r="553" spans="9:18" x14ac:dyDescent="0.2">
      <c r="I553" s="86"/>
      <c r="O553" s="493"/>
      <c r="P553" s="388"/>
      <c r="Q553" s="491"/>
      <c r="R553" s="492"/>
    </row>
    <row r="554" spans="9:18" x14ac:dyDescent="0.2">
      <c r="I554" s="86"/>
      <c r="O554" s="493"/>
      <c r="P554" s="388"/>
      <c r="Q554" s="491"/>
      <c r="R554" s="492"/>
    </row>
    <row r="555" spans="9:18" x14ac:dyDescent="0.2">
      <c r="I555" s="86"/>
      <c r="O555" s="493"/>
      <c r="P555" s="388"/>
      <c r="Q555" s="491"/>
      <c r="R555" s="492"/>
    </row>
    <row r="556" spans="9:18" x14ac:dyDescent="0.2">
      <c r="I556" s="86"/>
      <c r="O556" s="493"/>
      <c r="P556" s="388"/>
      <c r="Q556" s="491"/>
      <c r="R556" s="492"/>
    </row>
    <row r="557" spans="9:18" x14ac:dyDescent="0.2">
      <c r="I557" s="86"/>
      <c r="O557" s="493"/>
      <c r="P557" s="388"/>
      <c r="Q557" s="491"/>
      <c r="R557" s="492"/>
    </row>
    <row r="558" spans="9:18" x14ac:dyDescent="0.2">
      <c r="I558" s="86"/>
      <c r="O558" s="493"/>
      <c r="P558" s="388"/>
      <c r="Q558" s="491"/>
      <c r="R558" s="492"/>
    </row>
    <row r="559" spans="9:18" x14ac:dyDescent="0.2">
      <c r="I559" s="86"/>
      <c r="O559" s="493"/>
      <c r="P559" s="388"/>
      <c r="Q559" s="491"/>
      <c r="R559" s="492"/>
    </row>
    <row r="560" spans="9:18" x14ac:dyDescent="0.2">
      <c r="I560" s="86"/>
      <c r="O560" s="493"/>
      <c r="P560" s="388"/>
      <c r="Q560" s="491"/>
      <c r="R560" s="492"/>
    </row>
    <row r="561" spans="9:18" x14ac:dyDescent="0.2">
      <c r="I561" s="86"/>
      <c r="O561" s="493"/>
      <c r="P561" s="388"/>
      <c r="Q561" s="491"/>
      <c r="R561" s="492"/>
    </row>
    <row r="562" spans="9:18" x14ac:dyDescent="0.2">
      <c r="I562" s="86"/>
      <c r="O562" s="493"/>
      <c r="P562" s="388"/>
      <c r="Q562" s="491"/>
      <c r="R562" s="492"/>
    </row>
    <row r="563" spans="9:18" x14ac:dyDescent="0.2">
      <c r="I563" s="86"/>
      <c r="O563" s="493"/>
      <c r="P563" s="388"/>
      <c r="Q563" s="491"/>
      <c r="R563" s="492"/>
    </row>
    <row r="564" spans="9:18" x14ac:dyDescent="0.2">
      <c r="I564" s="86"/>
      <c r="O564" s="493"/>
      <c r="P564" s="388"/>
      <c r="Q564" s="491"/>
      <c r="R564" s="492"/>
    </row>
    <row r="565" spans="9:18" x14ac:dyDescent="0.2">
      <c r="I565" s="86"/>
      <c r="O565" s="493"/>
      <c r="P565" s="388"/>
      <c r="Q565" s="491"/>
      <c r="R565" s="492"/>
    </row>
    <row r="566" spans="9:18" x14ac:dyDescent="0.2">
      <c r="I566" s="86"/>
      <c r="O566" s="493"/>
      <c r="P566" s="388"/>
      <c r="Q566" s="491"/>
      <c r="R566" s="492"/>
    </row>
    <row r="567" spans="9:18" x14ac:dyDescent="0.2">
      <c r="I567" s="86"/>
      <c r="O567" s="493"/>
      <c r="P567" s="388"/>
      <c r="Q567" s="491"/>
      <c r="R567" s="492"/>
    </row>
    <row r="568" spans="9:18" x14ac:dyDescent="0.2">
      <c r="I568" s="86"/>
      <c r="O568" s="493"/>
      <c r="P568" s="388"/>
      <c r="Q568" s="491"/>
      <c r="R568" s="492"/>
    </row>
    <row r="569" spans="9:18" x14ac:dyDescent="0.2">
      <c r="I569" s="86"/>
      <c r="O569" s="493"/>
      <c r="P569" s="388"/>
      <c r="Q569" s="491"/>
      <c r="R569" s="492"/>
    </row>
    <row r="570" spans="9:18" x14ac:dyDescent="0.2">
      <c r="I570" s="86"/>
      <c r="O570" s="493"/>
      <c r="P570" s="388"/>
      <c r="Q570" s="491"/>
      <c r="R570" s="492"/>
    </row>
    <row r="571" spans="9:18" x14ac:dyDescent="0.2">
      <c r="I571" s="86"/>
      <c r="O571" s="493"/>
      <c r="P571" s="388"/>
      <c r="Q571" s="491"/>
      <c r="R571" s="492"/>
    </row>
    <row r="572" spans="9:18" x14ac:dyDescent="0.2">
      <c r="I572" s="86"/>
      <c r="O572" s="493"/>
      <c r="P572" s="388"/>
      <c r="Q572" s="491"/>
      <c r="R572" s="492"/>
    </row>
    <row r="573" spans="9:18" x14ac:dyDescent="0.2">
      <c r="I573" s="86"/>
      <c r="O573" s="493"/>
      <c r="P573" s="388"/>
      <c r="Q573" s="491"/>
      <c r="R573" s="492"/>
    </row>
    <row r="574" spans="9:18" x14ac:dyDescent="0.2">
      <c r="I574" s="86"/>
      <c r="O574" s="493"/>
      <c r="P574" s="388"/>
      <c r="Q574" s="491"/>
      <c r="R574" s="492"/>
    </row>
    <row r="575" spans="9:18" x14ac:dyDescent="0.2">
      <c r="I575" s="86"/>
      <c r="O575" s="493"/>
      <c r="P575" s="388"/>
      <c r="Q575" s="491"/>
      <c r="R575" s="492"/>
    </row>
    <row r="576" spans="9:18" x14ac:dyDescent="0.2">
      <c r="I576" s="86"/>
      <c r="O576" s="493"/>
      <c r="P576" s="388"/>
      <c r="Q576" s="491"/>
      <c r="R576" s="492"/>
    </row>
    <row r="577" spans="9:18" x14ac:dyDescent="0.2">
      <c r="I577" s="86"/>
      <c r="O577" s="493"/>
      <c r="P577" s="388"/>
      <c r="Q577" s="491"/>
      <c r="R577" s="492"/>
    </row>
    <row r="578" spans="9:18" x14ac:dyDescent="0.2">
      <c r="I578" s="86"/>
      <c r="O578" s="493"/>
      <c r="P578" s="388"/>
      <c r="Q578" s="491"/>
      <c r="R578" s="492"/>
    </row>
    <row r="579" spans="9:18" x14ac:dyDescent="0.2">
      <c r="I579" s="86"/>
      <c r="O579" s="493"/>
      <c r="P579" s="388"/>
      <c r="Q579" s="491"/>
      <c r="R579" s="492"/>
    </row>
    <row r="580" spans="9:18" x14ac:dyDescent="0.2">
      <c r="I580" s="86"/>
      <c r="O580" s="493"/>
      <c r="P580" s="388"/>
      <c r="Q580" s="491"/>
      <c r="R580" s="492"/>
    </row>
    <row r="581" spans="9:18" x14ac:dyDescent="0.2">
      <c r="I581" s="86"/>
      <c r="O581" s="493"/>
      <c r="P581" s="388"/>
      <c r="Q581" s="491"/>
      <c r="R581" s="492"/>
    </row>
    <row r="582" spans="9:18" x14ac:dyDescent="0.2">
      <c r="I582" s="86"/>
      <c r="O582" s="493"/>
      <c r="P582" s="388"/>
      <c r="Q582" s="491"/>
      <c r="R582" s="492"/>
    </row>
    <row r="583" spans="9:18" x14ac:dyDescent="0.2">
      <c r="I583" s="86"/>
      <c r="O583" s="493"/>
      <c r="P583" s="388"/>
      <c r="Q583" s="491"/>
      <c r="R583" s="492"/>
    </row>
    <row r="584" spans="9:18" x14ac:dyDescent="0.2">
      <c r="I584" s="86"/>
      <c r="O584" s="493"/>
      <c r="P584" s="388"/>
      <c r="Q584" s="491"/>
      <c r="R584" s="492"/>
    </row>
    <row r="585" spans="9:18" x14ac:dyDescent="0.2">
      <c r="I585" s="86"/>
      <c r="O585" s="493"/>
      <c r="P585" s="388"/>
      <c r="Q585" s="491"/>
      <c r="R585" s="492"/>
    </row>
    <row r="586" spans="9:18" x14ac:dyDescent="0.2">
      <c r="I586" s="86"/>
      <c r="O586" s="493"/>
      <c r="P586" s="388"/>
      <c r="Q586" s="491"/>
      <c r="R586" s="492"/>
    </row>
    <row r="587" spans="9:18" x14ac:dyDescent="0.2">
      <c r="I587" s="86"/>
      <c r="O587" s="493"/>
      <c r="P587" s="388"/>
      <c r="Q587" s="491"/>
      <c r="R587" s="492"/>
    </row>
    <row r="588" spans="9:18" x14ac:dyDescent="0.2">
      <c r="I588" s="86"/>
      <c r="O588" s="493"/>
      <c r="P588" s="388"/>
      <c r="Q588" s="491"/>
      <c r="R588" s="492"/>
    </row>
    <row r="589" spans="9:18" x14ac:dyDescent="0.2">
      <c r="I589" s="86"/>
      <c r="O589" s="493"/>
      <c r="P589" s="388"/>
      <c r="Q589" s="491"/>
      <c r="R589" s="492"/>
    </row>
    <row r="590" spans="9:18" x14ac:dyDescent="0.2">
      <c r="I590" s="86"/>
      <c r="O590" s="493"/>
      <c r="P590" s="388"/>
      <c r="Q590" s="491"/>
      <c r="R590" s="492"/>
    </row>
    <row r="591" spans="9:18" x14ac:dyDescent="0.2">
      <c r="I591" s="86"/>
      <c r="O591" s="493"/>
      <c r="P591" s="388"/>
      <c r="Q591" s="491"/>
      <c r="R591" s="492"/>
    </row>
    <row r="592" spans="9:18" x14ac:dyDescent="0.2">
      <c r="I592" s="86"/>
      <c r="O592" s="493"/>
      <c r="P592" s="388"/>
      <c r="Q592" s="491"/>
      <c r="R592" s="492"/>
    </row>
    <row r="593" spans="9:18" x14ac:dyDescent="0.2">
      <c r="I593" s="86"/>
      <c r="O593" s="493"/>
      <c r="P593" s="388"/>
      <c r="Q593" s="491"/>
      <c r="R593" s="492"/>
    </row>
    <row r="594" spans="9:18" x14ac:dyDescent="0.2">
      <c r="I594" s="86"/>
      <c r="O594" s="493"/>
      <c r="P594" s="388"/>
      <c r="Q594" s="491"/>
      <c r="R594" s="492"/>
    </row>
    <row r="595" spans="9:18" x14ac:dyDescent="0.2">
      <c r="I595" s="86"/>
      <c r="O595" s="493"/>
      <c r="P595" s="388"/>
      <c r="Q595" s="491"/>
      <c r="R595" s="492"/>
    </row>
    <row r="596" spans="9:18" x14ac:dyDescent="0.2">
      <c r="I596" s="86"/>
      <c r="O596" s="493"/>
      <c r="P596" s="388"/>
      <c r="Q596" s="491"/>
      <c r="R596" s="492"/>
    </row>
    <row r="597" spans="9:18" x14ac:dyDescent="0.2">
      <c r="I597" s="86"/>
      <c r="O597" s="493"/>
      <c r="P597" s="388"/>
      <c r="Q597" s="491"/>
      <c r="R597" s="492"/>
    </row>
    <row r="598" spans="9:18" x14ac:dyDescent="0.2">
      <c r="I598" s="86"/>
      <c r="O598" s="493"/>
      <c r="P598" s="388"/>
      <c r="Q598" s="491"/>
      <c r="R598" s="492"/>
    </row>
    <row r="599" spans="9:18" x14ac:dyDescent="0.2">
      <c r="I599" s="86"/>
      <c r="O599" s="493"/>
      <c r="P599" s="388"/>
      <c r="Q599" s="491"/>
      <c r="R599" s="492"/>
    </row>
    <row r="600" spans="9:18" x14ac:dyDescent="0.2">
      <c r="I600" s="86"/>
      <c r="O600" s="493"/>
      <c r="P600" s="388"/>
      <c r="Q600" s="491"/>
      <c r="R600" s="492"/>
    </row>
    <row r="601" spans="9:18" x14ac:dyDescent="0.2">
      <c r="I601" s="86"/>
      <c r="O601" s="493"/>
      <c r="P601" s="388"/>
      <c r="Q601" s="491"/>
      <c r="R601" s="492"/>
    </row>
    <row r="602" spans="9:18" x14ac:dyDescent="0.2">
      <c r="I602" s="86"/>
      <c r="O602" s="493"/>
      <c r="P602" s="388"/>
      <c r="Q602" s="491"/>
      <c r="R602" s="492"/>
    </row>
    <row r="603" spans="9:18" x14ac:dyDescent="0.2">
      <c r="I603" s="86"/>
      <c r="O603" s="493"/>
      <c r="P603" s="388"/>
      <c r="Q603" s="491"/>
      <c r="R603" s="492"/>
    </row>
    <row r="604" spans="9:18" x14ac:dyDescent="0.2">
      <c r="I604" s="86"/>
      <c r="O604" s="493"/>
      <c r="P604" s="388"/>
      <c r="Q604" s="491"/>
      <c r="R604" s="492"/>
    </row>
    <row r="605" spans="9:18" x14ac:dyDescent="0.2">
      <c r="I605" s="86"/>
      <c r="O605" s="493"/>
      <c r="P605" s="388"/>
      <c r="Q605" s="491"/>
      <c r="R605" s="492"/>
    </row>
    <row r="606" spans="9:18" x14ac:dyDescent="0.2">
      <c r="I606" s="86"/>
      <c r="O606" s="493"/>
      <c r="P606" s="388"/>
      <c r="Q606" s="491"/>
      <c r="R606" s="492"/>
    </row>
    <row r="607" spans="9:18" x14ac:dyDescent="0.2">
      <c r="I607" s="86"/>
      <c r="O607" s="493"/>
      <c r="P607" s="388"/>
      <c r="Q607" s="491"/>
      <c r="R607" s="492"/>
    </row>
    <row r="608" spans="9:18" x14ac:dyDescent="0.2">
      <c r="I608" s="86"/>
      <c r="O608" s="493"/>
      <c r="P608" s="388"/>
      <c r="Q608" s="491"/>
      <c r="R608" s="492"/>
    </row>
    <row r="609" spans="9:18" x14ac:dyDescent="0.2">
      <c r="I609" s="86"/>
      <c r="O609" s="493"/>
      <c r="P609" s="388"/>
      <c r="Q609" s="491"/>
      <c r="R609" s="492"/>
    </row>
    <row r="610" spans="9:18" x14ac:dyDescent="0.2">
      <c r="I610" s="86"/>
      <c r="O610" s="493"/>
      <c r="P610" s="388"/>
      <c r="Q610" s="491"/>
      <c r="R610" s="492"/>
    </row>
    <row r="611" spans="9:18" x14ac:dyDescent="0.2">
      <c r="I611" s="86"/>
      <c r="O611" s="493"/>
      <c r="P611" s="388"/>
      <c r="Q611" s="491"/>
      <c r="R611" s="492"/>
    </row>
    <row r="612" spans="9:18" x14ac:dyDescent="0.2">
      <c r="I612" s="86"/>
      <c r="O612" s="493"/>
      <c r="P612" s="388"/>
      <c r="Q612" s="491"/>
      <c r="R612" s="492"/>
    </row>
    <row r="613" spans="9:18" x14ac:dyDescent="0.2">
      <c r="I613" s="86"/>
      <c r="O613" s="493"/>
      <c r="P613" s="388"/>
      <c r="Q613" s="491"/>
      <c r="R613" s="492"/>
    </row>
    <row r="614" spans="9:18" x14ac:dyDescent="0.2">
      <c r="I614" s="86"/>
      <c r="O614" s="493"/>
      <c r="P614" s="388"/>
      <c r="Q614" s="491"/>
      <c r="R614" s="492"/>
    </row>
    <row r="615" spans="9:18" x14ac:dyDescent="0.2">
      <c r="I615" s="86"/>
      <c r="O615" s="493"/>
      <c r="P615" s="388"/>
      <c r="Q615" s="491"/>
      <c r="R615" s="492"/>
    </row>
    <row r="616" spans="9:18" x14ac:dyDescent="0.2">
      <c r="I616" s="86"/>
      <c r="O616" s="493"/>
      <c r="P616" s="388"/>
      <c r="Q616" s="491"/>
      <c r="R616" s="492"/>
    </row>
    <row r="617" spans="9:18" x14ac:dyDescent="0.2">
      <c r="I617" s="86"/>
      <c r="O617" s="493"/>
      <c r="P617" s="388"/>
      <c r="Q617" s="491"/>
      <c r="R617" s="492"/>
    </row>
    <row r="618" spans="9:18" x14ac:dyDescent="0.2">
      <c r="I618" s="86"/>
      <c r="O618" s="493"/>
      <c r="P618" s="388"/>
      <c r="Q618" s="491"/>
      <c r="R618" s="492"/>
    </row>
    <row r="619" spans="9:18" x14ac:dyDescent="0.2">
      <c r="I619" s="86"/>
      <c r="O619" s="493"/>
      <c r="P619" s="388"/>
      <c r="Q619" s="491"/>
      <c r="R619" s="492"/>
    </row>
    <row r="620" spans="9:18" x14ac:dyDescent="0.2">
      <c r="I620" s="86"/>
      <c r="O620" s="493"/>
      <c r="P620" s="388"/>
      <c r="Q620" s="491"/>
      <c r="R620" s="492"/>
    </row>
    <row r="621" spans="9:18" x14ac:dyDescent="0.2">
      <c r="I621" s="86"/>
      <c r="O621" s="493"/>
      <c r="P621" s="388"/>
      <c r="Q621" s="491"/>
      <c r="R621" s="492"/>
    </row>
    <row r="622" spans="9:18" x14ac:dyDescent="0.2">
      <c r="I622" s="86"/>
      <c r="O622" s="493"/>
      <c r="P622" s="388"/>
      <c r="Q622" s="491"/>
      <c r="R622" s="492"/>
    </row>
    <row r="623" spans="9:18" x14ac:dyDescent="0.2">
      <c r="I623" s="86"/>
      <c r="O623" s="493"/>
      <c r="P623" s="388"/>
      <c r="Q623" s="491"/>
      <c r="R623" s="492"/>
    </row>
    <row r="624" spans="9:18" x14ac:dyDescent="0.2">
      <c r="I624" s="86"/>
      <c r="O624" s="493"/>
      <c r="P624" s="388"/>
      <c r="Q624" s="491"/>
      <c r="R624" s="492"/>
    </row>
    <row r="625" spans="9:18" x14ac:dyDescent="0.2">
      <c r="I625" s="86"/>
      <c r="O625" s="493"/>
      <c r="P625" s="388"/>
      <c r="Q625" s="491"/>
      <c r="R625" s="492"/>
    </row>
    <row r="626" spans="9:18" x14ac:dyDescent="0.2">
      <c r="I626" s="86"/>
      <c r="O626" s="493"/>
      <c r="P626" s="388"/>
      <c r="Q626" s="491"/>
      <c r="R626" s="492"/>
    </row>
    <row r="627" spans="9:18" x14ac:dyDescent="0.2">
      <c r="I627" s="86"/>
      <c r="O627" s="493"/>
      <c r="P627" s="388"/>
      <c r="Q627" s="491"/>
      <c r="R627" s="492"/>
    </row>
    <row r="628" spans="9:18" x14ac:dyDescent="0.2">
      <c r="I628" s="86"/>
      <c r="O628" s="493"/>
      <c r="P628" s="388"/>
      <c r="Q628" s="491"/>
      <c r="R628" s="492"/>
    </row>
    <row r="629" spans="9:18" x14ac:dyDescent="0.2">
      <c r="I629" s="86"/>
      <c r="O629" s="493"/>
      <c r="P629" s="388"/>
      <c r="Q629" s="491"/>
      <c r="R629" s="492"/>
    </row>
    <row r="630" spans="9:18" x14ac:dyDescent="0.2">
      <c r="I630" s="86"/>
      <c r="O630" s="493"/>
      <c r="P630" s="388"/>
      <c r="Q630" s="491"/>
      <c r="R630" s="492"/>
    </row>
    <row r="631" spans="9:18" x14ac:dyDescent="0.2">
      <c r="I631" s="86"/>
      <c r="O631" s="493"/>
      <c r="P631" s="388"/>
      <c r="Q631" s="491"/>
      <c r="R631" s="492"/>
    </row>
    <row r="632" spans="9:18" x14ac:dyDescent="0.2">
      <c r="I632" s="86"/>
      <c r="O632" s="493"/>
      <c r="P632" s="388"/>
      <c r="Q632" s="491"/>
      <c r="R632" s="492"/>
    </row>
    <row r="633" spans="9:18" x14ac:dyDescent="0.2">
      <c r="I633" s="86"/>
      <c r="O633" s="493"/>
      <c r="P633" s="388"/>
      <c r="Q633" s="491"/>
      <c r="R633" s="492"/>
    </row>
    <row r="634" spans="9:18" x14ac:dyDescent="0.2">
      <c r="I634" s="86"/>
      <c r="O634" s="493"/>
      <c r="P634" s="388"/>
      <c r="Q634" s="491"/>
      <c r="R634" s="492"/>
    </row>
    <row r="635" spans="9:18" x14ac:dyDescent="0.2">
      <c r="I635" s="86"/>
      <c r="O635" s="493"/>
      <c r="P635" s="388"/>
      <c r="Q635" s="491"/>
      <c r="R635" s="492"/>
    </row>
    <row r="636" spans="9:18" x14ac:dyDescent="0.2">
      <c r="I636" s="86"/>
      <c r="O636" s="493"/>
      <c r="P636" s="388"/>
      <c r="Q636" s="491"/>
      <c r="R636" s="492"/>
    </row>
    <row r="637" spans="9:18" x14ac:dyDescent="0.2">
      <c r="I637" s="86"/>
      <c r="O637" s="493"/>
      <c r="P637" s="388"/>
      <c r="Q637" s="491"/>
      <c r="R637" s="492"/>
    </row>
    <row r="638" spans="9:18" x14ac:dyDescent="0.2">
      <c r="I638" s="86"/>
      <c r="O638" s="493"/>
      <c r="P638" s="388"/>
      <c r="Q638" s="491"/>
      <c r="R638" s="492"/>
    </row>
    <row r="639" spans="9:18" x14ac:dyDescent="0.2">
      <c r="I639" s="86"/>
      <c r="O639" s="493"/>
      <c r="P639" s="388"/>
      <c r="Q639" s="491"/>
      <c r="R639" s="492"/>
    </row>
    <row r="640" spans="9:18" x14ac:dyDescent="0.2">
      <c r="I640" s="86"/>
      <c r="O640" s="493"/>
      <c r="P640" s="388"/>
      <c r="Q640" s="491"/>
      <c r="R640" s="492"/>
    </row>
    <row r="641" spans="9:18" x14ac:dyDescent="0.2">
      <c r="I641" s="86"/>
      <c r="O641" s="493"/>
      <c r="P641" s="388"/>
      <c r="Q641" s="491"/>
      <c r="R641" s="492"/>
    </row>
    <row r="642" spans="9:18" x14ac:dyDescent="0.2">
      <c r="I642" s="86"/>
      <c r="O642" s="493"/>
      <c r="P642" s="388"/>
      <c r="Q642" s="491"/>
      <c r="R642" s="492"/>
    </row>
    <row r="643" spans="9:18" x14ac:dyDescent="0.2">
      <c r="I643" s="86"/>
      <c r="O643" s="493"/>
      <c r="P643" s="388"/>
      <c r="Q643" s="491"/>
      <c r="R643" s="492"/>
    </row>
    <row r="644" spans="9:18" x14ac:dyDescent="0.2">
      <c r="I644" s="86"/>
      <c r="O644" s="493"/>
      <c r="P644" s="388"/>
      <c r="Q644" s="491"/>
      <c r="R644" s="492"/>
    </row>
    <row r="645" spans="9:18" x14ac:dyDescent="0.2">
      <c r="I645" s="86"/>
      <c r="O645" s="493"/>
      <c r="P645" s="388"/>
      <c r="Q645" s="491"/>
      <c r="R645" s="492"/>
    </row>
    <row r="646" spans="9:18" x14ac:dyDescent="0.2">
      <c r="I646" s="86"/>
      <c r="O646" s="493"/>
      <c r="P646" s="388"/>
      <c r="Q646" s="491"/>
      <c r="R646" s="492"/>
    </row>
    <row r="647" spans="9:18" x14ac:dyDescent="0.2">
      <c r="I647" s="86"/>
      <c r="O647" s="493"/>
      <c r="P647" s="388"/>
      <c r="Q647" s="491"/>
      <c r="R647" s="492"/>
    </row>
    <row r="648" spans="9:18" x14ac:dyDescent="0.2">
      <c r="I648" s="86"/>
      <c r="O648" s="493"/>
      <c r="P648" s="388"/>
      <c r="Q648" s="491"/>
      <c r="R648" s="492"/>
    </row>
    <row r="649" spans="9:18" x14ac:dyDescent="0.2">
      <c r="I649" s="86"/>
      <c r="O649" s="493"/>
      <c r="P649" s="388"/>
      <c r="Q649" s="491"/>
      <c r="R649" s="492"/>
    </row>
    <row r="650" spans="9:18" x14ac:dyDescent="0.2">
      <c r="I650" s="86"/>
      <c r="O650" s="493"/>
      <c r="P650" s="388"/>
      <c r="Q650" s="491"/>
      <c r="R650" s="492"/>
    </row>
    <row r="651" spans="9:18" x14ac:dyDescent="0.2">
      <c r="I651" s="86"/>
      <c r="O651" s="493"/>
      <c r="P651" s="388"/>
      <c r="Q651" s="491"/>
      <c r="R651" s="492"/>
    </row>
    <row r="652" spans="9:18" x14ac:dyDescent="0.2">
      <c r="I652" s="86"/>
      <c r="O652" s="493"/>
      <c r="P652" s="388"/>
      <c r="Q652" s="491"/>
      <c r="R652" s="492"/>
    </row>
    <row r="653" spans="9:18" x14ac:dyDescent="0.2">
      <c r="I653" s="86"/>
      <c r="O653" s="493"/>
      <c r="P653" s="388"/>
      <c r="Q653" s="491"/>
      <c r="R653" s="492"/>
    </row>
    <row r="654" spans="9:18" x14ac:dyDescent="0.2">
      <c r="I654" s="86"/>
      <c r="O654" s="493"/>
      <c r="P654" s="388"/>
      <c r="Q654" s="491"/>
      <c r="R654" s="492"/>
    </row>
    <row r="655" spans="9:18" x14ac:dyDescent="0.2">
      <c r="I655" s="86"/>
      <c r="O655" s="493"/>
      <c r="P655" s="388"/>
      <c r="Q655" s="491"/>
      <c r="R655" s="492"/>
    </row>
    <row r="656" spans="9:18" x14ac:dyDescent="0.2">
      <c r="I656" s="86"/>
      <c r="O656" s="493"/>
      <c r="P656" s="388"/>
      <c r="Q656" s="491"/>
      <c r="R656" s="492"/>
    </row>
    <row r="657" spans="9:18" x14ac:dyDescent="0.2">
      <c r="I657" s="86"/>
      <c r="O657" s="493"/>
      <c r="P657" s="388"/>
      <c r="Q657" s="491"/>
      <c r="R657" s="492"/>
    </row>
    <row r="658" spans="9:18" x14ac:dyDescent="0.2">
      <c r="I658" s="86"/>
      <c r="O658" s="493"/>
      <c r="P658" s="388"/>
      <c r="Q658" s="491"/>
      <c r="R658" s="492"/>
    </row>
    <row r="659" spans="9:18" x14ac:dyDescent="0.2">
      <c r="I659" s="86"/>
      <c r="O659" s="493"/>
      <c r="P659" s="388"/>
      <c r="Q659" s="491"/>
      <c r="R659" s="492"/>
    </row>
    <row r="660" spans="9:18" x14ac:dyDescent="0.2">
      <c r="I660" s="86"/>
      <c r="O660" s="493"/>
      <c r="P660" s="388"/>
      <c r="Q660" s="491"/>
      <c r="R660" s="492"/>
    </row>
    <row r="661" spans="9:18" x14ac:dyDescent="0.2">
      <c r="I661" s="86"/>
      <c r="O661" s="493"/>
      <c r="P661" s="388"/>
      <c r="Q661" s="491"/>
      <c r="R661" s="492"/>
    </row>
    <row r="662" spans="9:18" x14ac:dyDescent="0.2">
      <c r="I662" s="86"/>
      <c r="O662" s="493"/>
      <c r="P662" s="388"/>
      <c r="Q662" s="491"/>
      <c r="R662" s="492"/>
    </row>
    <row r="663" spans="9:18" x14ac:dyDescent="0.2">
      <c r="I663" s="86"/>
      <c r="O663" s="493"/>
      <c r="P663" s="388"/>
      <c r="Q663" s="491"/>
      <c r="R663" s="492"/>
    </row>
    <row r="664" spans="9:18" x14ac:dyDescent="0.2">
      <c r="I664" s="86"/>
      <c r="O664" s="493"/>
      <c r="P664" s="388"/>
      <c r="Q664" s="491"/>
      <c r="R664" s="492"/>
    </row>
    <row r="665" spans="9:18" x14ac:dyDescent="0.2">
      <c r="I665" s="86"/>
      <c r="O665" s="493"/>
      <c r="P665" s="388"/>
      <c r="Q665" s="491"/>
      <c r="R665" s="492"/>
    </row>
    <row r="666" spans="9:18" x14ac:dyDescent="0.2">
      <c r="I666" s="86"/>
      <c r="O666" s="493"/>
      <c r="P666" s="388"/>
      <c r="Q666" s="491"/>
      <c r="R666" s="492"/>
    </row>
    <row r="667" spans="9:18" x14ac:dyDescent="0.2">
      <c r="I667" s="86"/>
      <c r="O667" s="493"/>
      <c r="P667" s="388"/>
      <c r="Q667" s="491"/>
      <c r="R667" s="492"/>
    </row>
    <row r="668" spans="9:18" x14ac:dyDescent="0.2">
      <c r="I668" s="86"/>
      <c r="O668" s="493"/>
      <c r="P668" s="388"/>
      <c r="Q668" s="491"/>
      <c r="R668" s="492"/>
    </row>
    <row r="669" spans="9:18" x14ac:dyDescent="0.2">
      <c r="I669" s="86"/>
      <c r="O669" s="493"/>
      <c r="P669" s="388"/>
      <c r="Q669" s="491"/>
      <c r="R669" s="492"/>
    </row>
    <row r="670" spans="9:18" x14ac:dyDescent="0.2">
      <c r="I670" s="86"/>
      <c r="O670" s="493"/>
      <c r="P670" s="388"/>
      <c r="Q670" s="491"/>
      <c r="R670" s="492"/>
    </row>
    <row r="671" spans="9:18" x14ac:dyDescent="0.2">
      <c r="I671" s="86"/>
      <c r="O671" s="493"/>
      <c r="P671" s="388"/>
      <c r="Q671" s="491"/>
      <c r="R671" s="492"/>
    </row>
    <row r="672" spans="9:18" x14ac:dyDescent="0.2">
      <c r="I672" s="86"/>
      <c r="O672" s="493"/>
      <c r="P672" s="388"/>
      <c r="Q672" s="491"/>
      <c r="R672" s="492"/>
    </row>
    <row r="673" spans="9:18" x14ac:dyDescent="0.2">
      <c r="I673" s="86"/>
      <c r="O673" s="493"/>
      <c r="P673" s="388"/>
      <c r="Q673" s="491"/>
      <c r="R673" s="492"/>
    </row>
    <row r="674" spans="9:18" x14ac:dyDescent="0.2">
      <c r="I674" s="86"/>
      <c r="O674" s="493"/>
      <c r="P674" s="388"/>
      <c r="Q674" s="491"/>
      <c r="R674" s="492"/>
    </row>
    <row r="675" spans="9:18" x14ac:dyDescent="0.2">
      <c r="I675" s="86"/>
      <c r="O675" s="493"/>
      <c r="P675" s="388"/>
      <c r="Q675" s="491"/>
      <c r="R675" s="492"/>
    </row>
    <row r="676" spans="9:18" x14ac:dyDescent="0.2">
      <c r="I676" s="86"/>
      <c r="O676" s="493"/>
      <c r="P676" s="388"/>
      <c r="Q676" s="491"/>
      <c r="R676" s="492"/>
    </row>
    <row r="677" spans="9:18" x14ac:dyDescent="0.2">
      <c r="I677" s="86"/>
      <c r="O677" s="493"/>
      <c r="P677" s="388"/>
      <c r="Q677" s="491"/>
      <c r="R677" s="492"/>
    </row>
    <row r="678" spans="9:18" x14ac:dyDescent="0.2">
      <c r="I678" s="86"/>
      <c r="O678" s="493"/>
      <c r="P678" s="388"/>
      <c r="Q678" s="491"/>
      <c r="R678" s="492"/>
    </row>
    <row r="679" spans="9:18" x14ac:dyDescent="0.2">
      <c r="I679" s="86"/>
      <c r="O679" s="493"/>
      <c r="P679" s="388"/>
      <c r="Q679" s="491"/>
      <c r="R679" s="492"/>
    </row>
    <row r="680" spans="9:18" x14ac:dyDescent="0.2">
      <c r="I680" s="86"/>
      <c r="O680" s="493"/>
      <c r="P680" s="388"/>
      <c r="Q680" s="491"/>
      <c r="R680" s="492"/>
    </row>
    <row r="681" spans="9:18" x14ac:dyDescent="0.2">
      <c r="I681" s="86"/>
      <c r="O681" s="493"/>
      <c r="P681" s="388"/>
      <c r="Q681" s="491"/>
      <c r="R681" s="492"/>
    </row>
    <row r="682" spans="9:18" x14ac:dyDescent="0.2">
      <c r="I682" s="86"/>
      <c r="O682" s="493"/>
      <c r="P682" s="388"/>
      <c r="Q682" s="491"/>
      <c r="R682" s="492"/>
    </row>
    <row r="683" spans="9:18" x14ac:dyDescent="0.2">
      <c r="I683" s="86"/>
      <c r="O683" s="493"/>
      <c r="P683" s="388"/>
      <c r="Q683" s="491"/>
      <c r="R683" s="492"/>
    </row>
    <row r="684" spans="9:18" x14ac:dyDescent="0.2">
      <c r="I684" s="86"/>
      <c r="O684" s="493"/>
      <c r="P684" s="388"/>
      <c r="Q684" s="491"/>
      <c r="R684" s="492"/>
    </row>
    <row r="685" spans="9:18" x14ac:dyDescent="0.2">
      <c r="I685" s="86"/>
      <c r="O685" s="493"/>
      <c r="P685" s="388"/>
      <c r="Q685" s="491"/>
      <c r="R685" s="492"/>
    </row>
    <row r="686" spans="9:18" x14ac:dyDescent="0.2">
      <c r="I686" s="86"/>
      <c r="O686" s="493"/>
      <c r="P686" s="388"/>
      <c r="Q686" s="491"/>
      <c r="R686" s="492"/>
    </row>
    <row r="687" spans="9:18" x14ac:dyDescent="0.2">
      <c r="I687" s="86"/>
      <c r="O687" s="493"/>
      <c r="P687" s="388"/>
      <c r="Q687" s="491"/>
      <c r="R687" s="492"/>
    </row>
    <row r="688" spans="9:18" x14ac:dyDescent="0.2">
      <c r="I688" s="86"/>
      <c r="O688" s="493"/>
      <c r="P688" s="388"/>
      <c r="Q688" s="491"/>
      <c r="R688" s="492"/>
    </row>
    <row r="689" spans="9:18" x14ac:dyDescent="0.2">
      <c r="I689" s="86"/>
      <c r="O689" s="493"/>
      <c r="P689" s="388"/>
      <c r="Q689" s="491"/>
      <c r="R689" s="492"/>
    </row>
    <row r="690" spans="9:18" x14ac:dyDescent="0.2">
      <c r="I690" s="86"/>
      <c r="O690" s="493"/>
      <c r="P690" s="388"/>
      <c r="Q690" s="491"/>
      <c r="R690" s="492"/>
    </row>
    <row r="691" spans="9:18" x14ac:dyDescent="0.2">
      <c r="I691" s="86"/>
      <c r="O691" s="493"/>
      <c r="P691" s="388"/>
      <c r="Q691" s="491"/>
      <c r="R691" s="492"/>
    </row>
    <row r="692" spans="9:18" x14ac:dyDescent="0.2">
      <c r="I692" s="86"/>
      <c r="O692" s="493"/>
      <c r="P692" s="388"/>
      <c r="Q692" s="491"/>
      <c r="R692" s="492"/>
    </row>
    <row r="693" spans="9:18" x14ac:dyDescent="0.2">
      <c r="I693" s="86"/>
      <c r="O693" s="493"/>
      <c r="P693" s="388"/>
      <c r="Q693" s="491"/>
      <c r="R693" s="492"/>
    </row>
    <row r="694" spans="9:18" x14ac:dyDescent="0.2">
      <c r="I694" s="86"/>
      <c r="O694" s="493"/>
      <c r="P694" s="388"/>
      <c r="Q694" s="491"/>
      <c r="R694" s="492"/>
    </row>
    <row r="695" spans="9:18" x14ac:dyDescent="0.2">
      <c r="I695" s="86"/>
      <c r="O695" s="493"/>
      <c r="P695" s="388"/>
      <c r="Q695" s="491"/>
      <c r="R695" s="492"/>
    </row>
    <row r="696" spans="9:18" x14ac:dyDescent="0.2">
      <c r="I696" s="86"/>
      <c r="O696" s="493"/>
      <c r="P696" s="388"/>
      <c r="Q696" s="491"/>
      <c r="R696" s="492"/>
    </row>
    <row r="697" spans="9:18" x14ac:dyDescent="0.2">
      <c r="I697" s="86"/>
      <c r="O697" s="493"/>
      <c r="P697" s="388"/>
      <c r="Q697" s="491"/>
      <c r="R697" s="492"/>
    </row>
    <row r="698" spans="9:18" x14ac:dyDescent="0.2">
      <c r="I698" s="86"/>
      <c r="O698" s="493"/>
      <c r="P698" s="388"/>
      <c r="Q698" s="491"/>
      <c r="R698" s="492"/>
    </row>
    <row r="699" spans="9:18" x14ac:dyDescent="0.2">
      <c r="I699" s="86"/>
      <c r="O699" s="493"/>
      <c r="P699" s="388"/>
      <c r="Q699" s="491"/>
      <c r="R699" s="492"/>
    </row>
    <row r="700" spans="9:18" x14ac:dyDescent="0.2">
      <c r="I700" s="86"/>
      <c r="O700" s="493"/>
      <c r="P700" s="388"/>
      <c r="Q700" s="491"/>
      <c r="R700" s="492"/>
    </row>
    <row r="701" spans="9:18" x14ac:dyDescent="0.2">
      <c r="I701" s="86"/>
      <c r="O701" s="493"/>
      <c r="P701" s="388"/>
      <c r="Q701" s="491"/>
      <c r="R701" s="492"/>
    </row>
    <row r="702" spans="9:18" x14ac:dyDescent="0.2">
      <c r="I702" s="86"/>
      <c r="O702" s="493"/>
      <c r="P702" s="388"/>
      <c r="Q702" s="491"/>
      <c r="R702" s="492"/>
    </row>
    <row r="703" spans="9:18" x14ac:dyDescent="0.2">
      <c r="I703" s="86"/>
      <c r="O703" s="493"/>
      <c r="P703" s="388"/>
      <c r="Q703" s="491"/>
      <c r="R703" s="492"/>
    </row>
    <row r="704" spans="9:18" x14ac:dyDescent="0.2">
      <c r="I704" s="86"/>
      <c r="O704" s="493"/>
      <c r="P704" s="388"/>
      <c r="Q704" s="491"/>
      <c r="R704" s="492"/>
    </row>
    <row r="705" spans="9:18" x14ac:dyDescent="0.2">
      <c r="I705" s="86"/>
      <c r="O705" s="493"/>
      <c r="P705" s="388"/>
      <c r="Q705" s="491"/>
      <c r="R705" s="492"/>
    </row>
    <row r="706" spans="9:18" x14ac:dyDescent="0.2">
      <c r="I706" s="86"/>
      <c r="O706" s="493"/>
      <c r="P706" s="388"/>
      <c r="Q706" s="491"/>
      <c r="R706" s="492"/>
    </row>
    <row r="707" spans="9:18" x14ac:dyDescent="0.2">
      <c r="I707" s="86"/>
      <c r="O707" s="493"/>
      <c r="P707" s="388"/>
      <c r="Q707" s="491"/>
      <c r="R707" s="492"/>
    </row>
    <row r="708" spans="9:18" x14ac:dyDescent="0.2">
      <c r="I708" s="86"/>
      <c r="O708" s="493"/>
      <c r="P708" s="388"/>
      <c r="Q708" s="491"/>
      <c r="R708" s="492"/>
    </row>
    <row r="709" spans="9:18" x14ac:dyDescent="0.2">
      <c r="I709" s="86"/>
      <c r="O709" s="493"/>
      <c r="P709" s="388"/>
      <c r="Q709" s="491"/>
      <c r="R709" s="492"/>
    </row>
    <row r="710" spans="9:18" x14ac:dyDescent="0.2">
      <c r="I710" s="86"/>
      <c r="O710" s="493"/>
      <c r="P710" s="388"/>
      <c r="Q710" s="491"/>
      <c r="R710" s="492"/>
    </row>
    <row r="711" spans="9:18" x14ac:dyDescent="0.2">
      <c r="I711" s="86"/>
      <c r="O711" s="493"/>
      <c r="P711" s="388"/>
      <c r="Q711" s="491"/>
      <c r="R711" s="492"/>
    </row>
    <row r="712" spans="9:18" x14ac:dyDescent="0.2">
      <c r="I712" s="86"/>
      <c r="O712" s="493"/>
      <c r="P712" s="388"/>
      <c r="Q712" s="491"/>
      <c r="R712" s="492"/>
    </row>
    <row r="713" spans="9:18" x14ac:dyDescent="0.2">
      <c r="I713" s="86"/>
      <c r="O713" s="493"/>
      <c r="P713" s="388"/>
      <c r="Q713" s="491"/>
      <c r="R713" s="492"/>
    </row>
    <row r="714" spans="9:18" x14ac:dyDescent="0.2">
      <c r="I714" s="86"/>
      <c r="O714" s="493"/>
      <c r="P714" s="388"/>
      <c r="Q714" s="491"/>
      <c r="R714" s="492"/>
    </row>
    <row r="715" spans="9:18" x14ac:dyDescent="0.2">
      <c r="I715" s="86"/>
      <c r="O715" s="493"/>
      <c r="P715" s="388"/>
      <c r="Q715" s="491"/>
      <c r="R715" s="492"/>
    </row>
    <row r="716" spans="9:18" x14ac:dyDescent="0.2">
      <c r="I716" s="86"/>
      <c r="O716" s="493"/>
      <c r="P716" s="388"/>
      <c r="Q716" s="491"/>
      <c r="R716" s="492"/>
    </row>
    <row r="717" spans="9:18" x14ac:dyDescent="0.2">
      <c r="I717" s="86"/>
      <c r="O717" s="493"/>
      <c r="P717" s="388"/>
      <c r="Q717" s="491"/>
      <c r="R717" s="492"/>
    </row>
    <row r="718" spans="9:18" x14ac:dyDescent="0.2">
      <c r="I718" s="86"/>
      <c r="O718" s="493"/>
      <c r="P718" s="388"/>
      <c r="Q718" s="491"/>
      <c r="R718" s="492"/>
    </row>
    <row r="719" spans="9:18" x14ac:dyDescent="0.2">
      <c r="I719" s="86"/>
      <c r="O719" s="493"/>
      <c r="P719" s="388"/>
      <c r="Q719" s="491"/>
      <c r="R719" s="492"/>
    </row>
    <row r="720" spans="9:18" x14ac:dyDescent="0.2">
      <c r="I720" s="86"/>
      <c r="O720" s="493"/>
      <c r="P720" s="388"/>
      <c r="Q720" s="491"/>
      <c r="R720" s="492"/>
    </row>
    <row r="721" spans="9:18" x14ac:dyDescent="0.2">
      <c r="I721" s="86"/>
      <c r="O721" s="493"/>
      <c r="P721" s="388"/>
      <c r="Q721" s="491"/>
      <c r="R721" s="492"/>
    </row>
    <row r="722" spans="9:18" x14ac:dyDescent="0.2">
      <c r="I722" s="86"/>
      <c r="O722" s="493"/>
      <c r="P722" s="388"/>
      <c r="Q722" s="491"/>
      <c r="R722" s="492"/>
    </row>
    <row r="723" spans="9:18" x14ac:dyDescent="0.2">
      <c r="I723" s="86"/>
      <c r="O723" s="493"/>
      <c r="P723" s="388"/>
      <c r="Q723" s="491"/>
      <c r="R723" s="492"/>
    </row>
    <row r="724" spans="9:18" x14ac:dyDescent="0.2">
      <c r="I724" s="86"/>
      <c r="O724" s="493"/>
      <c r="P724" s="388"/>
      <c r="Q724" s="491"/>
      <c r="R724" s="492"/>
    </row>
    <row r="725" spans="9:18" x14ac:dyDescent="0.2">
      <c r="I725" s="86"/>
      <c r="O725" s="493"/>
      <c r="P725" s="388"/>
      <c r="Q725" s="491"/>
      <c r="R725" s="492"/>
    </row>
    <row r="726" spans="9:18" x14ac:dyDescent="0.2">
      <c r="I726" s="86"/>
      <c r="O726" s="493"/>
      <c r="P726" s="388"/>
      <c r="Q726" s="491"/>
      <c r="R726" s="492"/>
    </row>
    <row r="727" spans="9:18" x14ac:dyDescent="0.2">
      <c r="I727" s="86"/>
      <c r="O727" s="493"/>
      <c r="P727" s="388"/>
      <c r="Q727" s="491"/>
      <c r="R727" s="492"/>
    </row>
    <row r="728" spans="9:18" x14ac:dyDescent="0.2">
      <c r="I728" s="86"/>
      <c r="O728" s="493"/>
      <c r="P728" s="388"/>
      <c r="Q728" s="491"/>
      <c r="R728" s="492"/>
    </row>
    <row r="729" spans="9:18" x14ac:dyDescent="0.2">
      <c r="I729" s="86"/>
      <c r="O729" s="493"/>
      <c r="P729" s="388"/>
      <c r="Q729" s="491"/>
      <c r="R729" s="492"/>
    </row>
    <row r="730" spans="9:18" x14ac:dyDescent="0.2">
      <c r="I730" s="86"/>
      <c r="O730" s="493"/>
      <c r="P730" s="388"/>
      <c r="Q730" s="491"/>
      <c r="R730" s="492"/>
    </row>
    <row r="731" spans="9:18" x14ac:dyDescent="0.2">
      <c r="I731" s="86"/>
      <c r="O731" s="493"/>
      <c r="P731" s="388"/>
      <c r="Q731" s="491"/>
      <c r="R731" s="492"/>
    </row>
    <row r="732" spans="9:18" x14ac:dyDescent="0.2">
      <c r="I732" s="86"/>
      <c r="O732" s="493"/>
      <c r="P732" s="388"/>
      <c r="Q732" s="491"/>
      <c r="R732" s="492"/>
    </row>
    <row r="733" spans="9:18" x14ac:dyDescent="0.2">
      <c r="I733" s="86"/>
      <c r="O733" s="493"/>
      <c r="P733" s="388"/>
      <c r="Q733" s="491"/>
      <c r="R733" s="492"/>
    </row>
    <row r="734" spans="9:18" x14ac:dyDescent="0.2">
      <c r="I734" s="86"/>
      <c r="O734" s="493"/>
      <c r="P734" s="388"/>
      <c r="Q734" s="491"/>
      <c r="R734" s="492"/>
    </row>
    <row r="735" spans="9:18" x14ac:dyDescent="0.2">
      <c r="I735" s="86"/>
      <c r="O735" s="493"/>
      <c r="P735" s="388"/>
      <c r="Q735" s="491"/>
      <c r="R735" s="492"/>
    </row>
    <row r="736" spans="9:18" x14ac:dyDescent="0.2">
      <c r="I736" s="86"/>
      <c r="O736" s="493"/>
      <c r="P736" s="388"/>
      <c r="Q736" s="491"/>
      <c r="R736" s="492"/>
    </row>
    <row r="737" spans="9:18" x14ac:dyDescent="0.2">
      <c r="I737" s="86"/>
      <c r="O737" s="493"/>
      <c r="P737" s="388"/>
      <c r="Q737" s="491"/>
      <c r="R737" s="492"/>
    </row>
    <row r="738" spans="9:18" x14ac:dyDescent="0.2">
      <c r="I738" s="86"/>
      <c r="O738" s="493"/>
      <c r="P738" s="388"/>
      <c r="Q738" s="491"/>
      <c r="R738" s="492"/>
    </row>
    <row r="739" spans="9:18" x14ac:dyDescent="0.2">
      <c r="I739" s="86"/>
      <c r="O739" s="493"/>
      <c r="P739" s="388"/>
      <c r="Q739" s="491"/>
      <c r="R739" s="492"/>
    </row>
    <row r="740" spans="9:18" x14ac:dyDescent="0.2">
      <c r="I740" s="86"/>
      <c r="O740" s="493"/>
      <c r="P740" s="388"/>
      <c r="Q740" s="491"/>
      <c r="R740" s="492"/>
    </row>
    <row r="741" spans="9:18" x14ac:dyDescent="0.2">
      <c r="I741" s="86"/>
      <c r="O741" s="493"/>
      <c r="P741" s="388"/>
      <c r="Q741" s="491"/>
      <c r="R741" s="492"/>
    </row>
    <row r="742" spans="9:18" x14ac:dyDescent="0.2">
      <c r="I742" s="86"/>
      <c r="O742" s="493"/>
      <c r="P742" s="388"/>
      <c r="Q742" s="491"/>
      <c r="R742" s="492"/>
    </row>
    <row r="743" spans="9:18" x14ac:dyDescent="0.2">
      <c r="I743" s="86"/>
      <c r="O743" s="493"/>
      <c r="P743" s="388"/>
      <c r="Q743" s="491"/>
      <c r="R743" s="492"/>
    </row>
    <row r="744" spans="9:18" x14ac:dyDescent="0.2">
      <c r="I744" s="86"/>
      <c r="O744" s="493"/>
      <c r="P744" s="388"/>
      <c r="Q744" s="491"/>
      <c r="R744" s="492"/>
    </row>
    <row r="745" spans="9:18" x14ac:dyDescent="0.2">
      <c r="I745" s="86"/>
      <c r="O745" s="493"/>
      <c r="P745" s="388"/>
      <c r="Q745" s="491"/>
      <c r="R745" s="492"/>
    </row>
    <row r="746" spans="9:18" x14ac:dyDescent="0.2">
      <c r="I746" s="86"/>
      <c r="O746" s="493"/>
      <c r="P746" s="388"/>
      <c r="Q746" s="491"/>
      <c r="R746" s="492"/>
    </row>
    <row r="747" spans="9:18" x14ac:dyDescent="0.2">
      <c r="I747" s="86"/>
      <c r="O747" s="493"/>
      <c r="P747" s="388"/>
      <c r="Q747" s="491"/>
      <c r="R747" s="492"/>
    </row>
    <row r="748" spans="9:18" x14ac:dyDescent="0.2">
      <c r="I748" s="86"/>
      <c r="O748" s="493"/>
      <c r="P748" s="388"/>
      <c r="Q748" s="491"/>
      <c r="R748" s="492"/>
    </row>
    <row r="749" spans="9:18" x14ac:dyDescent="0.2">
      <c r="I749" s="86"/>
      <c r="O749" s="493"/>
      <c r="P749" s="388"/>
      <c r="Q749" s="491"/>
      <c r="R749" s="492"/>
    </row>
    <row r="750" spans="9:18" x14ac:dyDescent="0.2">
      <c r="I750" s="86"/>
      <c r="O750" s="493"/>
      <c r="P750" s="388"/>
      <c r="Q750" s="491"/>
      <c r="R750" s="492"/>
    </row>
    <row r="751" spans="9:18" x14ac:dyDescent="0.2">
      <c r="I751" s="86"/>
      <c r="O751" s="493"/>
      <c r="P751" s="388"/>
      <c r="Q751" s="491"/>
      <c r="R751" s="492"/>
    </row>
    <row r="752" spans="9:18" x14ac:dyDescent="0.2">
      <c r="I752" s="86"/>
      <c r="O752" s="493"/>
      <c r="P752" s="388"/>
      <c r="Q752" s="491"/>
      <c r="R752" s="492"/>
    </row>
    <row r="753" spans="9:18" x14ac:dyDescent="0.2">
      <c r="I753" s="86"/>
      <c r="O753" s="493"/>
      <c r="P753" s="388"/>
      <c r="Q753" s="491"/>
      <c r="R753" s="492"/>
    </row>
    <row r="754" spans="9:18" x14ac:dyDescent="0.2">
      <c r="I754" s="86"/>
      <c r="O754" s="493"/>
      <c r="P754" s="388"/>
      <c r="Q754" s="491"/>
      <c r="R754" s="492"/>
    </row>
    <row r="755" spans="9:18" x14ac:dyDescent="0.2">
      <c r="I755" s="86"/>
      <c r="O755" s="493"/>
      <c r="P755" s="388"/>
      <c r="Q755" s="491"/>
      <c r="R755" s="492"/>
    </row>
    <row r="756" spans="9:18" x14ac:dyDescent="0.2">
      <c r="I756" s="86"/>
      <c r="O756" s="493"/>
      <c r="P756" s="388"/>
      <c r="Q756" s="491"/>
      <c r="R756" s="492"/>
    </row>
    <row r="757" spans="9:18" x14ac:dyDescent="0.2">
      <c r="I757" s="86"/>
      <c r="O757" s="493"/>
      <c r="P757" s="388"/>
      <c r="Q757" s="491"/>
      <c r="R757" s="492"/>
    </row>
    <row r="758" spans="9:18" x14ac:dyDescent="0.2">
      <c r="I758" s="86"/>
      <c r="O758" s="493"/>
      <c r="P758" s="388"/>
      <c r="Q758" s="491"/>
      <c r="R758" s="492"/>
    </row>
    <row r="759" spans="9:18" x14ac:dyDescent="0.2">
      <c r="I759" s="86"/>
      <c r="O759" s="493"/>
      <c r="P759" s="388"/>
      <c r="Q759" s="491"/>
      <c r="R759" s="492"/>
    </row>
    <row r="760" spans="9:18" x14ac:dyDescent="0.2">
      <c r="I760" s="86"/>
      <c r="O760" s="493"/>
      <c r="P760" s="388"/>
      <c r="Q760" s="491"/>
      <c r="R760" s="492"/>
    </row>
    <row r="761" spans="9:18" x14ac:dyDescent="0.2">
      <c r="I761" s="86"/>
      <c r="O761" s="493"/>
      <c r="P761" s="388"/>
      <c r="Q761" s="491"/>
      <c r="R761" s="492"/>
    </row>
    <row r="762" spans="9:18" x14ac:dyDescent="0.2">
      <c r="I762" s="86"/>
      <c r="O762" s="493"/>
      <c r="P762" s="388"/>
      <c r="Q762" s="491"/>
      <c r="R762" s="492"/>
    </row>
    <row r="763" spans="9:18" x14ac:dyDescent="0.2">
      <c r="I763" s="86"/>
      <c r="O763" s="493"/>
      <c r="P763" s="388"/>
      <c r="Q763" s="491"/>
      <c r="R763" s="492"/>
    </row>
    <row r="764" spans="9:18" x14ac:dyDescent="0.2">
      <c r="I764" s="86"/>
      <c r="O764" s="493"/>
      <c r="P764" s="388"/>
      <c r="Q764" s="491"/>
      <c r="R764" s="492"/>
    </row>
    <row r="765" spans="9:18" x14ac:dyDescent="0.2">
      <c r="I765" s="86"/>
      <c r="O765" s="493"/>
      <c r="P765" s="388"/>
      <c r="Q765" s="491"/>
      <c r="R765" s="492"/>
    </row>
    <row r="766" spans="9:18" x14ac:dyDescent="0.2">
      <c r="I766" s="86"/>
      <c r="O766" s="493"/>
      <c r="P766" s="388"/>
      <c r="Q766" s="491"/>
      <c r="R766" s="492"/>
    </row>
    <row r="767" spans="9:18" x14ac:dyDescent="0.2">
      <c r="I767" s="86"/>
      <c r="O767" s="493"/>
      <c r="P767" s="388"/>
      <c r="Q767" s="491"/>
      <c r="R767" s="492"/>
    </row>
    <row r="768" spans="9:18" x14ac:dyDescent="0.2">
      <c r="I768" s="86"/>
      <c r="O768" s="493"/>
      <c r="P768" s="388"/>
      <c r="Q768" s="491"/>
      <c r="R768" s="492"/>
    </row>
    <row r="769" spans="9:18" x14ac:dyDescent="0.2">
      <c r="I769" s="86"/>
      <c r="O769" s="493"/>
      <c r="P769" s="388"/>
      <c r="Q769" s="491"/>
      <c r="R769" s="492"/>
    </row>
    <row r="770" spans="9:18" x14ac:dyDescent="0.2">
      <c r="I770" s="86"/>
      <c r="O770" s="493"/>
      <c r="P770" s="388"/>
      <c r="Q770" s="491"/>
      <c r="R770" s="492"/>
    </row>
    <row r="771" spans="9:18" x14ac:dyDescent="0.2">
      <c r="I771" s="86"/>
      <c r="O771" s="493"/>
      <c r="P771" s="388"/>
      <c r="Q771" s="491"/>
      <c r="R771" s="492"/>
    </row>
    <row r="772" spans="9:18" x14ac:dyDescent="0.2">
      <c r="I772" s="86"/>
      <c r="O772" s="493"/>
      <c r="P772" s="388"/>
      <c r="Q772" s="491"/>
      <c r="R772" s="492"/>
    </row>
    <row r="773" spans="9:18" x14ac:dyDescent="0.2">
      <c r="I773" s="86"/>
      <c r="O773" s="493"/>
      <c r="P773" s="388"/>
      <c r="Q773" s="491"/>
      <c r="R773" s="492"/>
    </row>
    <row r="774" spans="9:18" x14ac:dyDescent="0.2">
      <c r="I774" s="86"/>
      <c r="O774" s="493"/>
      <c r="P774" s="388"/>
      <c r="Q774" s="491"/>
      <c r="R774" s="492"/>
    </row>
    <row r="775" spans="9:18" x14ac:dyDescent="0.2">
      <c r="I775" s="86"/>
      <c r="O775" s="493"/>
      <c r="P775" s="388"/>
      <c r="Q775" s="491"/>
      <c r="R775" s="492"/>
    </row>
    <row r="776" spans="9:18" x14ac:dyDescent="0.2">
      <c r="I776" s="86"/>
      <c r="O776" s="493"/>
      <c r="P776" s="388"/>
      <c r="Q776" s="491"/>
      <c r="R776" s="492"/>
    </row>
    <row r="777" spans="9:18" x14ac:dyDescent="0.2">
      <c r="I777" s="86"/>
      <c r="O777" s="493"/>
      <c r="P777" s="388"/>
      <c r="Q777" s="491"/>
      <c r="R777" s="492"/>
    </row>
    <row r="778" spans="9:18" x14ac:dyDescent="0.2">
      <c r="I778" s="86"/>
      <c r="O778" s="493"/>
      <c r="P778" s="388"/>
      <c r="Q778" s="491"/>
      <c r="R778" s="492"/>
    </row>
    <row r="779" spans="9:18" x14ac:dyDescent="0.2">
      <c r="I779" s="86"/>
      <c r="O779" s="493"/>
      <c r="P779" s="388"/>
      <c r="Q779" s="491"/>
      <c r="R779" s="492"/>
    </row>
    <row r="780" spans="9:18" x14ac:dyDescent="0.2">
      <c r="I780" s="86"/>
      <c r="O780" s="493"/>
      <c r="P780" s="388"/>
      <c r="Q780" s="491"/>
      <c r="R780" s="492"/>
    </row>
    <row r="781" spans="9:18" x14ac:dyDescent="0.2">
      <c r="I781" s="86"/>
      <c r="O781" s="493"/>
      <c r="P781" s="388"/>
      <c r="Q781" s="491"/>
      <c r="R781" s="492"/>
    </row>
    <row r="782" spans="9:18" x14ac:dyDescent="0.2">
      <c r="I782" s="86"/>
      <c r="O782" s="493"/>
      <c r="P782" s="388"/>
      <c r="Q782" s="491"/>
      <c r="R782" s="492"/>
    </row>
    <row r="783" spans="9:18" x14ac:dyDescent="0.2">
      <c r="I783" s="86"/>
      <c r="O783" s="493"/>
      <c r="P783" s="388"/>
      <c r="Q783" s="491"/>
      <c r="R783" s="492"/>
    </row>
    <row r="784" spans="9:18" x14ac:dyDescent="0.2">
      <c r="I784" s="86"/>
      <c r="O784" s="493"/>
      <c r="P784" s="388"/>
      <c r="Q784" s="491"/>
      <c r="R784" s="492"/>
    </row>
    <row r="785" spans="9:18" x14ac:dyDescent="0.2">
      <c r="I785" s="86"/>
      <c r="O785" s="493"/>
      <c r="P785" s="388"/>
      <c r="Q785" s="491"/>
      <c r="R785" s="492"/>
    </row>
    <row r="786" spans="9:18" x14ac:dyDescent="0.2">
      <c r="I786" s="86"/>
      <c r="O786" s="493"/>
      <c r="P786" s="388"/>
      <c r="Q786" s="491"/>
      <c r="R786" s="492"/>
    </row>
    <row r="787" spans="9:18" x14ac:dyDescent="0.2">
      <c r="I787" s="86"/>
      <c r="O787" s="493"/>
      <c r="P787" s="388"/>
      <c r="Q787" s="491"/>
      <c r="R787" s="492"/>
    </row>
    <row r="788" spans="9:18" x14ac:dyDescent="0.2">
      <c r="I788" s="86"/>
      <c r="O788" s="493"/>
      <c r="P788" s="388"/>
      <c r="Q788" s="491"/>
      <c r="R788" s="492"/>
    </row>
    <row r="789" spans="9:18" x14ac:dyDescent="0.2">
      <c r="I789" s="86"/>
      <c r="O789" s="493"/>
      <c r="P789" s="388"/>
      <c r="Q789" s="491"/>
      <c r="R789" s="492"/>
    </row>
    <row r="790" spans="9:18" x14ac:dyDescent="0.2">
      <c r="I790" s="86"/>
      <c r="O790" s="493"/>
      <c r="P790" s="388"/>
      <c r="Q790" s="491"/>
      <c r="R790" s="492"/>
    </row>
    <row r="791" spans="9:18" x14ac:dyDescent="0.2">
      <c r="I791" s="86"/>
      <c r="O791" s="493"/>
      <c r="P791" s="388"/>
      <c r="Q791" s="491"/>
      <c r="R791" s="492"/>
    </row>
    <row r="792" spans="9:18" x14ac:dyDescent="0.2">
      <c r="I792" s="86"/>
      <c r="O792" s="493"/>
      <c r="P792" s="388"/>
      <c r="Q792" s="491"/>
      <c r="R792" s="492"/>
    </row>
    <row r="793" spans="9:18" x14ac:dyDescent="0.2">
      <c r="I793" s="86"/>
      <c r="O793" s="493"/>
      <c r="P793" s="388"/>
      <c r="Q793" s="491"/>
      <c r="R793" s="492"/>
    </row>
    <row r="794" spans="9:18" x14ac:dyDescent="0.2">
      <c r="I794" s="86"/>
      <c r="O794" s="493"/>
      <c r="P794" s="388"/>
      <c r="Q794" s="491"/>
      <c r="R794" s="492"/>
    </row>
    <row r="795" spans="9:18" x14ac:dyDescent="0.2">
      <c r="I795" s="86"/>
      <c r="O795" s="493"/>
      <c r="P795" s="388"/>
      <c r="Q795" s="491"/>
      <c r="R795" s="492"/>
    </row>
    <row r="796" spans="9:18" x14ac:dyDescent="0.2">
      <c r="I796" s="86"/>
      <c r="O796" s="493"/>
      <c r="P796" s="388"/>
      <c r="Q796" s="491"/>
      <c r="R796" s="492"/>
    </row>
    <row r="797" spans="9:18" x14ac:dyDescent="0.2">
      <c r="I797" s="86"/>
      <c r="O797" s="493"/>
      <c r="P797" s="388"/>
      <c r="Q797" s="491"/>
      <c r="R797" s="492"/>
    </row>
    <row r="798" spans="9:18" x14ac:dyDescent="0.2">
      <c r="I798" s="86"/>
      <c r="O798" s="493"/>
      <c r="P798" s="388"/>
      <c r="Q798" s="491"/>
      <c r="R798" s="492"/>
    </row>
    <row r="799" spans="9:18" x14ac:dyDescent="0.2">
      <c r="I799" s="86"/>
      <c r="O799" s="493"/>
      <c r="P799" s="388"/>
      <c r="Q799" s="491"/>
      <c r="R799" s="492"/>
    </row>
    <row r="800" spans="9:18" x14ac:dyDescent="0.2">
      <c r="I800" s="86"/>
      <c r="O800" s="493"/>
      <c r="P800" s="388"/>
      <c r="Q800" s="491"/>
      <c r="R800" s="492"/>
    </row>
    <row r="801" spans="9:18" x14ac:dyDescent="0.2">
      <c r="I801" s="86"/>
      <c r="O801" s="493"/>
      <c r="P801" s="388"/>
      <c r="Q801" s="491"/>
      <c r="R801" s="492"/>
    </row>
    <row r="802" spans="9:18" x14ac:dyDescent="0.2">
      <c r="I802" s="86"/>
      <c r="O802" s="493"/>
      <c r="P802" s="388"/>
      <c r="Q802" s="491"/>
      <c r="R802" s="492"/>
    </row>
    <row r="803" spans="9:18" x14ac:dyDescent="0.2">
      <c r="I803" s="86"/>
      <c r="O803" s="493"/>
      <c r="P803" s="388"/>
      <c r="Q803" s="491"/>
      <c r="R803" s="492"/>
    </row>
    <row r="804" spans="9:18" x14ac:dyDescent="0.2">
      <c r="I804" s="86"/>
      <c r="O804" s="493"/>
      <c r="P804" s="388"/>
      <c r="Q804" s="491"/>
      <c r="R804" s="492"/>
    </row>
    <row r="805" spans="9:18" x14ac:dyDescent="0.2">
      <c r="I805" s="86"/>
      <c r="O805" s="493"/>
      <c r="P805" s="388"/>
      <c r="Q805" s="491"/>
      <c r="R805" s="492"/>
    </row>
    <row r="806" spans="9:18" x14ac:dyDescent="0.2">
      <c r="I806" s="86"/>
      <c r="O806" s="493"/>
      <c r="P806" s="388"/>
      <c r="Q806" s="491"/>
      <c r="R806" s="492"/>
    </row>
    <row r="807" spans="9:18" x14ac:dyDescent="0.2">
      <c r="I807" s="86"/>
      <c r="O807" s="493"/>
      <c r="P807" s="388"/>
      <c r="Q807" s="491"/>
      <c r="R807" s="492"/>
    </row>
    <row r="808" spans="9:18" x14ac:dyDescent="0.2">
      <c r="I808" s="86"/>
      <c r="O808" s="493"/>
      <c r="P808" s="388"/>
      <c r="Q808" s="491"/>
      <c r="R808" s="492"/>
    </row>
    <row r="809" spans="9:18" x14ac:dyDescent="0.2">
      <c r="I809" s="86"/>
      <c r="O809" s="493"/>
      <c r="P809" s="388"/>
      <c r="Q809" s="491"/>
      <c r="R809" s="492"/>
    </row>
    <row r="810" spans="9:18" x14ac:dyDescent="0.2">
      <c r="I810" s="86"/>
      <c r="O810" s="493"/>
      <c r="P810" s="388"/>
      <c r="Q810" s="491"/>
      <c r="R810" s="492"/>
    </row>
    <row r="811" spans="9:18" x14ac:dyDescent="0.2">
      <c r="I811" s="86"/>
      <c r="O811" s="493"/>
      <c r="P811" s="388"/>
      <c r="Q811" s="491"/>
      <c r="R811" s="492"/>
    </row>
    <row r="812" spans="9:18" x14ac:dyDescent="0.2">
      <c r="I812" s="86"/>
      <c r="O812" s="493"/>
      <c r="P812" s="388"/>
      <c r="Q812" s="491"/>
      <c r="R812" s="492"/>
    </row>
    <row r="813" spans="9:18" x14ac:dyDescent="0.2">
      <c r="I813" s="86"/>
      <c r="O813" s="493"/>
      <c r="P813" s="388"/>
      <c r="Q813" s="491"/>
      <c r="R813" s="492"/>
    </row>
    <row r="814" spans="9:18" x14ac:dyDescent="0.2">
      <c r="I814" s="86"/>
      <c r="O814" s="493"/>
      <c r="P814" s="388"/>
      <c r="Q814" s="491"/>
      <c r="R814" s="492"/>
    </row>
    <row r="815" spans="9:18" x14ac:dyDescent="0.2">
      <c r="I815" s="86"/>
      <c r="O815" s="493"/>
      <c r="P815" s="388"/>
      <c r="Q815" s="491"/>
      <c r="R815" s="492"/>
    </row>
    <row r="816" spans="9:18" x14ac:dyDescent="0.2">
      <c r="I816" s="86"/>
      <c r="O816" s="493"/>
      <c r="P816" s="388"/>
      <c r="Q816" s="491"/>
      <c r="R816" s="492"/>
    </row>
    <row r="817" spans="9:18" x14ac:dyDescent="0.2">
      <c r="I817" s="86"/>
      <c r="O817" s="493"/>
      <c r="P817" s="388"/>
      <c r="Q817" s="491"/>
      <c r="R817" s="492"/>
    </row>
    <row r="818" spans="9:18" x14ac:dyDescent="0.2">
      <c r="I818" s="86"/>
      <c r="O818" s="493"/>
      <c r="P818" s="388"/>
      <c r="Q818" s="491"/>
      <c r="R818" s="492"/>
    </row>
    <row r="819" spans="9:18" x14ac:dyDescent="0.2">
      <c r="I819" s="86"/>
      <c r="O819" s="493"/>
      <c r="P819" s="388"/>
      <c r="Q819" s="491"/>
      <c r="R819" s="492"/>
    </row>
    <row r="820" spans="9:18" x14ac:dyDescent="0.2">
      <c r="I820" s="86"/>
      <c r="O820" s="493"/>
      <c r="P820" s="388"/>
      <c r="Q820" s="491"/>
      <c r="R820" s="492"/>
    </row>
    <row r="821" spans="9:18" x14ac:dyDescent="0.2">
      <c r="I821" s="86"/>
      <c r="O821" s="493"/>
      <c r="P821" s="388"/>
      <c r="Q821" s="491"/>
      <c r="R821" s="492"/>
    </row>
    <row r="822" spans="9:18" x14ac:dyDescent="0.2">
      <c r="I822" s="86"/>
      <c r="O822" s="493"/>
      <c r="P822" s="388"/>
      <c r="Q822" s="491"/>
      <c r="R822" s="492"/>
    </row>
    <row r="823" spans="9:18" x14ac:dyDescent="0.2">
      <c r="I823" s="86"/>
      <c r="O823" s="493"/>
      <c r="P823" s="388"/>
      <c r="Q823" s="491"/>
      <c r="R823" s="492"/>
    </row>
    <row r="824" spans="9:18" x14ac:dyDescent="0.2">
      <c r="I824" s="86"/>
      <c r="O824" s="493"/>
      <c r="P824" s="388"/>
      <c r="Q824" s="491"/>
      <c r="R824" s="492"/>
    </row>
    <row r="825" spans="9:18" x14ac:dyDescent="0.2">
      <c r="I825" s="86"/>
      <c r="O825" s="493"/>
      <c r="P825" s="388"/>
      <c r="Q825" s="491"/>
      <c r="R825" s="492"/>
    </row>
    <row r="826" spans="9:18" x14ac:dyDescent="0.2">
      <c r="I826" s="86"/>
      <c r="O826" s="493"/>
      <c r="P826" s="388"/>
      <c r="Q826" s="491"/>
      <c r="R826" s="492"/>
    </row>
    <row r="827" spans="9:18" x14ac:dyDescent="0.2">
      <c r="I827" s="86"/>
      <c r="O827" s="493"/>
      <c r="P827" s="388"/>
      <c r="Q827" s="491"/>
      <c r="R827" s="492"/>
    </row>
    <row r="828" spans="9:18" x14ac:dyDescent="0.2">
      <c r="I828" s="86"/>
      <c r="O828" s="493"/>
      <c r="P828" s="388"/>
      <c r="Q828" s="491"/>
      <c r="R828" s="492"/>
    </row>
    <row r="829" spans="9:18" x14ac:dyDescent="0.2">
      <c r="I829" s="86"/>
      <c r="O829" s="493"/>
      <c r="P829" s="388"/>
      <c r="Q829" s="491"/>
      <c r="R829" s="492"/>
    </row>
    <row r="830" spans="9:18" x14ac:dyDescent="0.2">
      <c r="I830" s="86"/>
      <c r="O830" s="493"/>
      <c r="P830" s="388"/>
      <c r="Q830" s="491"/>
      <c r="R830" s="492"/>
    </row>
    <row r="831" spans="9:18" x14ac:dyDescent="0.2">
      <c r="I831" s="86"/>
      <c r="O831" s="493"/>
      <c r="P831" s="388"/>
      <c r="Q831" s="491"/>
      <c r="R831" s="492"/>
    </row>
    <row r="832" spans="9:18" x14ac:dyDescent="0.2">
      <c r="I832" s="86"/>
      <c r="O832" s="493"/>
      <c r="P832" s="388"/>
      <c r="Q832" s="491"/>
      <c r="R832" s="492"/>
    </row>
    <row r="833" spans="9:18" x14ac:dyDescent="0.2">
      <c r="I833" s="86"/>
      <c r="O833" s="493"/>
      <c r="P833" s="388"/>
      <c r="Q833" s="491"/>
      <c r="R833" s="492"/>
    </row>
    <row r="834" spans="9:18" x14ac:dyDescent="0.2">
      <c r="I834" s="86"/>
      <c r="O834" s="493"/>
      <c r="P834" s="388"/>
      <c r="Q834" s="491"/>
      <c r="R834" s="492"/>
    </row>
    <row r="835" spans="9:18" x14ac:dyDescent="0.2">
      <c r="I835" s="86"/>
      <c r="O835" s="493"/>
      <c r="P835" s="388"/>
      <c r="Q835" s="491"/>
      <c r="R835" s="492"/>
    </row>
    <row r="836" spans="9:18" x14ac:dyDescent="0.2">
      <c r="I836" s="86"/>
      <c r="O836" s="493"/>
      <c r="P836" s="388"/>
      <c r="Q836" s="491"/>
      <c r="R836" s="492"/>
    </row>
    <row r="837" spans="9:18" x14ac:dyDescent="0.2">
      <c r="I837" s="86"/>
      <c r="O837" s="493"/>
      <c r="P837" s="388"/>
      <c r="Q837" s="491"/>
      <c r="R837" s="492"/>
    </row>
    <row r="838" spans="9:18" x14ac:dyDescent="0.2">
      <c r="I838" s="86"/>
      <c r="O838" s="493"/>
      <c r="P838" s="388"/>
      <c r="Q838" s="491"/>
      <c r="R838" s="492"/>
    </row>
    <row r="839" spans="9:18" x14ac:dyDescent="0.2">
      <c r="I839" s="86"/>
      <c r="O839" s="493"/>
      <c r="P839" s="388"/>
      <c r="Q839" s="491"/>
      <c r="R839" s="492"/>
    </row>
    <row r="840" spans="9:18" x14ac:dyDescent="0.2">
      <c r="I840" s="86"/>
      <c r="O840" s="493"/>
      <c r="P840" s="388"/>
      <c r="Q840" s="491"/>
      <c r="R840" s="492"/>
    </row>
    <row r="841" spans="9:18" x14ac:dyDescent="0.2">
      <c r="I841" s="86"/>
      <c r="O841" s="493"/>
      <c r="P841" s="388"/>
      <c r="Q841" s="491"/>
      <c r="R841" s="492"/>
    </row>
    <row r="842" spans="9:18" x14ac:dyDescent="0.2">
      <c r="I842" s="86"/>
      <c r="O842" s="493"/>
      <c r="P842" s="388"/>
      <c r="Q842" s="491"/>
      <c r="R842" s="492"/>
    </row>
    <row r="843" spans="9:18" x14ac:dyDescent="0.2">
      <c r="I843" s="86"/>
      <c r="O843" s="493"/>
      <c r="P843" s="388"/>
      <c r="Q843" s="491"/>
      <c r="R843" s="492"/>
    </row>
    <row r="844" spans="9:18" x14ac:dyDescent="0.2">
      <c r="I844" s="86"/>
      <c r="O844" s="493"/>
      <c r="P844" s="388"/>
      <c r="Q844" s="491"/>
      <c r="R844" s="492"/>
    </row>
    <row r="845" spans="9:18" x14ac:dyDescent="0.2">
      <c r="I845" s="86"/>
      <c r="O845" s="493"/>
      <c r="P845" s="388"/>
      <c r="Q845" s="491"/>
      <c r="R845" s="492"/>
    </row>
    <row r="846" spans="9:18" x14ac:dyDescent="0.2">
      <c r="I846" s="86"/>
      <c r="O846" s="493"/>
      <c r="P846" s="388"/>
      <c r="Q846" s="491"/>
      <c r="R846" s="492"/>
    </row>
    <row r="847" spans="9:18" x14ac:dyDescent="0.2">
      <c r="I847" s="86"/>
      <c r="O847" s="493"/>
      <c r="P847" s="388"/>
      <c r="Q847" s="491"/>
      <c r="R847" s="492"/>
    </row>
    <row r="848" spans="9:18" x14ac:dyDescent="0.2">
      <c r="I848" s="86"/>
      <c r="O848" s="493"/>
      <c r="P848" s="388"/>
      <c r="Q848" s="491"/>
      <c r="R848" s="492"/>
    </row>
    <row r="849" spans="9:18" x14ac:dyDescent="0.2">
      <c r="I849" s="86"/>
      <c r="O849" s="493"/>
      <c r="P849" s="388"/>
      <c r="Q849" s="491"/>
      <c r="R849" s="492"/>
    </row>
    <row r="850" spans="9:18" x14ac:dyDescent="0.2">
      <c r="I850" s="86"/>
      <c r="O850" s="493"/>
      <c r="P850" s="388"/>
      <c r="Q850" s="491"/>
      <c r="R850" s="492"/>
    </row>
    <row r="851" spans="9:18" x14ac:dyDescent="0.2">
      <c r="I851" s="86"/>
      <c r="O851" s="493"/>
      <c r="P851" s="388"/>
      <c r="Q851" s="491"/>
      <c r="R851" s="492"/>
    </row>
    <row r="852" spans="9:18" x14ac:dyDescent="0.2">
      <c r="I852" s="86"/>
      <c r="O852" s="493"/>
      <c r="P852" s="388"/>
      <c r="Q852" s="491"/>
      <c r="R852" s="492"/>
    </row>
    <row r="853" spans="9:18" x14ac:dyDescent="0.2">
      <c r="I853" s="86"/>
      <c r="O853" s="493"/>
      <c r="P853" s="388"/>
      <c r="Q853" s="491"/>
      <c r="R853" s="492"/>
    </row>
    <row r="854" spans="9:18" x14ac:dyDescent="0.2">
      <c r="I854" s="86"/>
      <c r="O854" s="493"/>
      <c r="P854" s="388"/>
      <c r="Q854" s="491"/>
      <c r="R854" s="492"/>
    </row>
    <row r="855" spans="9:18" x14ac:dyDescent="0.2">
      <c r="I855" s="86"/>
      <c r="O855" s="493"/>
      <c r="P855" s="388"/>
      <c r="Q855" s="491"/>
      <c r="R855" s="492"/>
    </row>
    <row r="856" spans="9:18" x14ac:dyDescent="0.2">
      <c r="I856" s="86"/>
      <c r="O856" s="493"/>
      <c r="P856" s="388"/>
      <c r="Q856" s="491"/>
      <c r="R856" s="492"/>
    </row>
    <row r="857" spans="9:18" x14ac:dyDescent="0.2">
      <c r="I857" s="86"/>
      <c r="O857" s="493"/>
      <c r="P857" s="388"/>
      <c r="Q857" s="491"/>
      <c r="R857" s="492"/>
    </row>
    <row r="858" spans="9:18" x14ac:dyDescent="0.2">
      <c r="I858" s="86"/>
      <c r="O858" s="493"/>
      <c r="P858" s="388"/>
      <c r="Q858" s="491"/>
      <c r="R858" s="492"/>
    </row>
    <row r="859" spans="9:18" x14ac:dyDescent="0.2">
      <c r="I859" s="86"/>
      <c r="O859" s="493"/>
      <c r="P859" s="388"/>
      <c r="Q859" s="491"/>
      <c r="R859" s="492"/>
    </row>
    <row r="860" spans="9:18" x14ac:dyDescent="0.2">
      <c r="I860" s="86"/>
      <c r="O860" s="493"/>
      <c r="P860" s="388"/>
      <c r="Q860" s="491"/>
      <c r="R860" s="492"/>
    </row>
    <row r="861" spans="9:18" x14ac:dyDescent="0.2">
      <c r="I861" s="86"/>
      <c r="O861" s="493"/>
      <c r="P861" s="388"/>
      <c r="Q861" s="491"/>
      <c r="R861" s="492"/>
    </row>
    <row r="862" spans="9:18" x14ac:dyDescent="0.2">
      <c r="I862" s="86"/>
      <c r="O862" s="493"/>
      <c r="P862" s="388"/>
      <c r="Q862" s="491"/>
      <c r="R862" s="492"/>
    </row>
    <row r="863" spans="9:18" x14ac:dyDescent="0.2">
      <c r="I863" s="86"/>
      <c r="O863" s="493"/>
      <c r="P863" s="388"/>
      <c r="Q863" s="491"/>
      <c r="R863" s="492"/>
    </row>
    <row r="864" spans="9:18" x14ac:dyDescent="0.2">
      <c r="I864" s="86"/>
      <c r="O864" s="493"/>
      <c r="P864" s="388"/>
      <c r="Q864" s="491"/>
      <c r="R864" s="492"/>
    </row>
    <row r="865" spans="9:18" x14ac:dyDescent="0.2">
      <c r="I865" s="86"/>
      <c r="O865" s="493"/>
      <c r="P865" s="388"/>
      <c r="Q865" s="491"/>
      <c r="R865" s="492"/>
    </row>
    <row r="866" spans="9:18" x14ac:dyDescent="0.2">
      <c r="I866" s="86"/>
      <c r="O866" s="493"/>
      <c r="P866" s="388"/>
      <c r="Q866" s="491"/>
      <c r="R866" s="492"/>
    </row>
    <row r="867" spans="9:18" x14ac:dyDescent="0.2">
      <c r="I867" s="86"/>
      <c r="O867" s="493"/>
      <c r="P867" s="388"/>
      <c r="Q867" s="491"/>
      <c r="R867" s="492"/>
    </row>
    <row r="868" spans="9:18" x14ac:dyDescent="0.2">
      <c r="I868" s="86"/>
      <c r="O868" s="493"/>
      <c r="P868" s="388"/>
      <c r="Q868" s="491"/>
      <c r="R868" s="492"/>
    </row>
    <row r="869" spans="9:18" x14ac:dyDescent="0.2">
      <c r="I869" s="86"/>
      <c r="O869" s="493"/>
      <c r="P869" s="388"/>
      <c r="Q869" s="491"/>
      <c r="R869" s="492"/>
    </row>
    <row r="870" spans="9:18" x14ac:dyDescent="0.2">
      <c r="I870" s="86"/>
      <c r="O870" s="493"/>
      <c r="P870" s="388"/>
      <c r="Q870" s="491"/>
      <c r="R870" s="492"/>
    </row>
    <row r="871" spans="9:18" x14ac:dyDescent="0.2">
      <c r="I871" s="86"/>
      <c r="O871" s="493"/>
      <c r="P871" s="388"/>
      <c r="Q871" s="491"/>
      <c r="R871" s="492"/>
    </row>
    <row r="872" spans="9:18" x14ac:dyDescent="0.2">
      <c r="I872" s="86"/>
      <c r="O872" s="493"/>
      <c r="P872" s="388"/>
      <c r="Q872" s="491"/>
      <c r="R872" s="492"/>
    </row>
    <row r="873" spans="9:18" x14ac:dyDescent="0.2">
      <c r="I873" s="86"/>
      <c r="O873" s="493"/>
      <c r="P873" s="388"/>
      <c r="Q873" s="491"/>
      <c r="R873" s="492"/>
    </row>
    <row r="874" spans="9:18" x14ac:dyDescent="0.2">
      <c r="I874" s="86"/>
      <c r="O874" s="493"/>
      <c r="P874" s="388"/>
      <c r="Q874" s="491"/>
      <c r="R874" s="492"/>
    </row>
    <row r="875" spans="9:18" x14ac:dyDescent="0.2">
      <c r="I875" s="86"/>
      <c r="O875" s="493"/>
      <c r="P875" s="388"/>
      <c r="Q875" s="491"/>
      <c r="R875" s="492"/>
    </row>
    <row r="876" spans="9:18" x14ac:dyDescent="0.2">
      <c r="I876" s="86"/>
      <c r="O876" s="493"/>
      <c r="P876" s="388"/>
      <c r="Q876" s="491"/>
      <c r="R876" s="492"/>
    </row>
    <row r="877" spans="9:18" x14ac:dyDescent="0.2">
      <c r="I877" s="86"/>
      <c r="O877" s="493"/>
      <c r="P877" s="388"/>
      <c r="Q877" s="491"/>
      <c r="R877" s="492"/>
    </row>
    <row r="878" spans="9:18" x14ac:dyDescent="0.2">
      <c r="I878" s="86"/>
      <c r="O878" s="493"/>
      <c r="P878" s="388"/>
      <c r="Q878" s="491"/>
      <c r="R878" s="492"/>
    </row>
    <row r="879" spans="9:18" x14ac:dyDescent="0.2">
      <c r="I879" s="86"/>
      <c r="O879" s="493"/>
      <c r="P879" s="388"/>
      <c r="Q879" s="491"/>
      <c r="R879" s="492"/>
    </row>
    <row r="880" spans="9:18" x14ac:dyDescent="0.2">
      <c r="I880" s="86"/>
      <c r="O880" s="493"/>
      <c r="P880" s="388"/>
      <c r="Q880" s="491"/>
      <c r="R880" s="492"/>
    </row>
    <row r="881" spans="9:18" x14ac:dyDescent="0.2">
      <c r="I881" s="86"/>
      <c r="O881" s="493"/>
      <c r="P881" s="388"/>
      <c r="Q881" s="491"/>
      <c r="R881" s="492"/>
    </row>
    <row r="882" spans="9:18" x14ac:dyDescent="0.2">
      <c r="I882" s="86"/>
      <c r="O882" s="493"/>
      <c r="P882" s="388"/>
      <c r="Q882" s="491"/>
      <c r="R882" s="492"/>
    </row>
    <row r="883" spans="9:18" x14ac:dyDescent="0.2">
      <c r="I883" s="86"/>
      <c r="O883" s="493"/>
      <c r="P883" s="388"/>
      <c r="Q883" s="491"/>
      <c r="R883" s="492"/>
    </row>
    <row r="884" spans="9:18" x14ac:dyDescent="0.2">
      <c r="I884" s="86"/>
      <c r="O884" s="493"/>
      <c r="P884" s="388"/>
      <c r="Q884" s="491"/>
      <c r="R884" s="492"/>
    </row>
    <row r="885" spans="9:18" x14ac:dyDescent="0.2">
      <c r="I885" s="86"/>
      <c r="O885" s="493"/>
      <c r="P885" s="388"/>
      <c r="Q885" s="491"/>
      <c r="R885" s="492"/>
    </row>
    <row r="886" spans="9:18" x14ac:dyDescent="0.2">
      <c r="I886" s="86"/>
      <c r="O886" s="493"/>
      <c r="P886" s="388"/>
      <c r="Q886" s="491"/>
      <c r="R886" s="492"/>
    </row>
    <row r="887" spans="9:18" x14ac:dyDescent="0.2">
      <c r="I887" s="86"/>
      <c r="O887" s="493"/>
      <c r="P887" s="388"/>
      <c r="Q887" s="491"/>
      <c r="R887" s="492"/>
    </row>
    <row r="888" spans="9:18" x14ac:dyDescent="0.2">
      <c r="I888" s="86"/>
      <c r="O888" s="493"/>
      <c r="P888" s="388"/>
      <c r="Q888" s="491"/>
      <c r="R888" s="492"/>
    </row>
    <row r="889" spans="9:18" x14ac:dyDescent="0.2">
      <c r="I889" s="86"/>
      <c r="O889" s="493"/>
      <c r="P889" s="388"/>
      <c r="Q889" s="491"/>
      <c r="R889" s="492"/>
    </row>
    <row r="890" spans="9:18" x14ac:dyDescent="0.2">
      <c r="I890" s="86"/>
      <c r="O890" s="493"/>
      <c r="P890" s="388"/>
      <c r="Q890" s="491"/>
      <c r="R890" s="492"/>
    </row>
    <row r="891" spans="9:18" x14ac:dyDescent="0.2">
      <c r="I891" s="86"/>
      <c r="O891" s="493"/>
      <c r="P891" s="388"/>
      <c r="Q891" s="491"/>
      <c r="R891" s="492"/>
    </row>
    <row r="892" spans="9:18" x14ac:dyDescent="0.2">
      <c r="I892" s="86"/>
      <c r="O892" s="493"/>
      <c r="P892" s="388"/>
      <c r="Q892" s="491"/>
      <c r="R892" s="492"/>
    </row>
    <row r="893" spans="9:18" x14ac:dyDescent="0.2">
      <c r="I893" s="86"/>
      <c r="O893" s="493"/>
      <c r="P893" s="388"/>
      <c r="Q893" s="491"/>
      <c r="R893" s="492"/>
    </row>
    <row r="894" spans="9:18" x14ac:dyDescent="0.2">
      <c r="I894" s="86"/>
      <c r="O894" s="493"/>
      <c r="P894" s="388"/>
      <c r="Q894" s="491"/>
      <c r="R894" s="492"/>
    </row>
    <row r="895" spans="9:18" x14ac:dyDescent="0.2">
      <c r="I895" s="86"/>
      <c r="O895" s="493"/>
      <c r="P895" s="388"/>
      <c r="Q895" s="491"/>
      <c r="R895" s="492"/>
    </row>
    <row r="896" spans="9:18" x14ac:dyDescent="0.2">
      <c r="I896" s="86"/>
      <c r="O896" s="493"/>
      <c r="P896" s="388"/>
      <c r="Q896" s="491"/>
      <c r="R896" s="492"/>
    </row>
    <row r="897" spans="9:18" x14ac:dyDescent="0.2">
      <c r="I897" s="86"/>
      <c r="O897" s="493"/>
      <c r="P897" s="388"/>
      <c r="Q897" s="491"/>
      <c r="R897" s="492"/>
    </row>
    <row r="898" spans="9:18" x14ac:dyDescent="0.2">
      <c r="I898" s="86"/>
      <c r="O898" s="493"/>
      <c r="P898" s="388"/>
      <c r="Q898" s="491"/>
      <c r="R898" s="492"/>
    </row>
    <row r="899" spans="9:18" x14ac:dyDescent="0.2">
      <c r="I899" s="86"/>
      <c r="O899" s="493"/>
      <c r="P899" s="388"/>
      <c r="Q899" s="491"/>
      <c r="R899" s="492"/>
    </row>
    <row r="900" spans="9:18" x14ac:dyDescent="0.2">
      <c r="I900" s="86"/>
      <c r="O900" s="493"/>
      <c r="P900" s="388"/>
      <c r="Q900" s="491"/>
      <c r="R900" s="492"/>
    </row>
    <row r="901" spans="9:18" x14ac:dyDescent="0.2">
      <c r="I901" s="86"/>
      <c r="O901" s="493"/>
      <c r="P901" s="388"/>
      <c r="Q901" s="491"/>
      <c r="R901" s="492"/>
    </row>
    <row r="902" spans="9:18" x14ac:dyDescent="0.2">
      <c r="I902" s="86"/>
      <c r="O902" s="493"/>
      <c r="P902" s="388"/>
      <c r="Q902" s="491"/>
      <c r="R902" s="492"/>
    </row>
    <row r="903" spans="9:18" x14ac:dyDescent="0.2">
      <c r="I903" s="86"/>
      <c r="O903" s="493"/>
      <c r="P903" s="388"/>
      <c r="Q903" s="491"/>
      <c r="R903" s="492"/>
    </row>
    <row r="904" spans="9:18" x14ac:dyDescent="0.2">
      <c r="I904" s="86"/>
      <c r="O904" s="493"/>
      <c r="P904" s="388"/>
      <c r="Q904" s="491"/>
      <c r="R904" s="492"/>
    </row>
    <row r="905" spans="9:18" x14ac:dyDescent="0.2">
      <c r="I905" s="86"/>
      <c r="O905" s="493"/>
      <c r="P905" s="388"/>
      <c r="Q905" s="491"/>
      <c r="R905" s="492"/>
    </row>
    <row r="906" spans="9:18" x14ac:dyDescent="0.2">
      <c r="I906" s="86"/>
      <c r="O906" s="493"/>
      <c r="P906" s="388"/>
      <c r="Q906" s="491"/>
      <c r="R906" s="492"/>
    </row>
    <row r="907" spans="9:18" x14ac:dyDescent="0.2">
      <c r="I907" s="86"/>
      <c r="O907" s="493"/>
      <c r="P907" s="388"/>
      <c r="Q907" s="491"/>
      <c r="R907" s="492"/>
    </row>
    <row r="908" spans="9:18" x14ac:dyDescent="0.2">
      <c r="I908" s="86"/>
      <c r="O908" s="493"/>
      <c r="P908" s="388"/>
      <c r="Q908" s="491"/>
      <c r="R908" s="492"/>
    </row>
    <row r="909" spans="9:18" x14ac:dyDescent="0.2">
      <c r="I909" s="86"/>
      <c r="O909" s="493"/>
      <c r="P909" s="388"/>
      <c r="Q909" s="491"/>
      <c r="R909" s="492"/>
    </row>
    <row r="910" spans="9:18" x14ac:dyDescent="0.2">
      <c r="I910" s="86"/>
      <c r="O910" s="493"/>
      <c r="P910" s="388"/>
      <c r="Q910" s="491"/>
      <c r="R910" s="492"/>
    </row>
    <row r="911" spans="9:18" x14ac:dyDescent="0.2">
      <c r="I911" s="86"/>
      <c r="O911" s="493"/>
      <c r="P911" s="388"/>
      <c r="Q911" s="491"/>
      <c r="R911" s="492"/>
    </row>
    <row r="912" spans="9:18" x14ac:dyDescent="0.2">
      <c r="I912" s="86"/>
      <c r="O912" s="493"/>
      <c r="P912" s="388"/>
      <c r="Q912" s="491"/>
      <c r="R912" s="492"/>
    </row>
    <row r="913" spans="9:18" x14ac:dyDescent="0.2">
      <c r="I913" s="86"/>
      <c r="O913" s="493"/>
      <c r="P913" s="388"/>
      <c r="Q913" s="491"/>
      <c r="R913" s="492"/>
    </row>
    <row r="914" spans="9:18" x14ac:dyDescent="0.2">
      <c r="I914" s="86"/>
      <c r="O914" s="493"/>
      <c r="P914" s="388"/>
      <c r="Q914" s="491"/>
      <c r="R914" s="492"/>
    </row>
    <row r="915" spans="9:18" x14ac:dyDescent="0.2">
      <c r="I915" s="86"/>
      <c r="O915" s="493"/>
      <c r="P915" s="388"/>
      <c r="Q915" s="491"/>
      <c r="R915" s="492"/>
    </row>
    <row r="916" spans="9:18" x14ac:dyDescent="0.2">
      <c r="I916" s="86"/>
      <c r="O916" s="493"/>
      <c r="P916" s="388"/>
      <c r="Q916" s="491"/>
      <c r="R916" s="492"/>
    </row>
    <row r="917" spans="9:18" x14ac:dyDescent="0.2">
      <c r="I917" s="86"/>
      <c r="O917" s="493"/>
      <c r="P917" s="388"/>
      <c r="Q917" s="491"/>
      <c r="R917" s="492"/>
    </row>
    <row r="918" spans="9:18" x14ac:dyDescent="0.2">
      <c r="I918" s="86"/>
      <c r="O918" s="493"/>
      <c r="P918" s="388"/>
      <c r="Q918" s="491"/>
      <c r="R918" s="492"/>
    </row>
    <row r="919" spans="9:18" x14ac:dyDescent="0.2">
      <c r="I919" s="86"/>
      <c r="O919" s="493"/>
      <c r="P919" s="388"/>
      <c r="Q919" s="491"/>
      <c r="R919" s="492"/>
    </row>
    <row r="920" spans="9:18" x14ac:dyDescent="0.2">
      <c r="I920" s="86"/>
      <c r="O920" s="493"/>
      <c r="P920" s="388"/>
      <c r="Q920" s="491"/>
      <c r="R920" s="492"/>
    </row>
    <row r="921" spans="9:18" x14ac:dyDescent="0.2">
      <c r="I921" s="86"/>
      <c r="O921" s="493"/>
      <c r="P921" s="388"/>
      <c r="Q921" s="491"/>
      <c r="R921" s="492"/>
    </row>
    <row r="922" spans="9:18" x14ac:dyDescent="0.2">
      <c r="I922" s="86"/>
      <c r="O922" s="493"/>
      <c r="P922" s="388"/>
      <c r="Q922" s="491"/>
      <c r="R922" s="492"/>
    </row>
    <row r="923" spans="9:18" x14ac:dyDescent="0.2">
      <c r="I923" s="86"/>
      <c r="O923" s="493"/>
      <c r="P923" s="388"/>
      <c r="Q923" s="491"/>
      <c r="R923" s="492"/>
    </row>
    <row r="924" spans="9:18" x14ac:dyDescent="0.2">
      <c r="I924" s="86"/>
      <c r="O924" s="493"/>
      <c r="P924" s="388"/>
      <c r="Q924" s="491"/>
      <c r="R924" s="492"/>
    </row>
    <row r="925" spans="9:18" x14ac:dyDescent="0.2">
      <c r="I925" s="86"/>
      <c r="O925" s="493"/>
      <c r="P925" s="388"/>
      <c r="Q925" s="491"/>
      <c r="R925" s="492"/>
    </row>
    <row r="926" spans="9:18" x14ac:dyDescent="0.2">
      <c r="I926" s="86"/>
      <c r="O926" s="493"/>
      <c r="P926" s="388"/>
      <c r="Q926" s="491"/>
      <c r="R926" s="492"/>
    </row>
    <row r="927" spans="9:18" x14ac:dyDescent="0.2">
      <c r="I927" s="86"/>
      <c r="O927" s="493"/>
      <c r="P927" s="388"/>
      <c r="Q927" s="491"/>
      <c r="R927" s="492"/>
    </row>
    <row r="928" spans="9:18" x14ac:dyDescent="0.2">
      <c r="I928" s="86"/>
      <c r="O928" s="493"/>
      <c r="P928" s="388"/>
      <c r="Q928" s="491"/>
      <c r="R928" s="492"/>
    </row>
    <row r="929" spans="9:18" x14ac:dyDescent="0.2">
      <c r="I929" s="86"/>
      <c r="O929" s="493"/>
      <c r="P929" s="388"/>
      <c r="Q929" s="491"/>
      <c r="R929" s="492"/>
    </row>
    <row r="930" spans="9:18" x14ac:dyDescent="0.2">
      <c r="I930" s="86"/>
      <c r="O930" s="493"/>
      <c r="P930" s="388"/>
      <c r="Q930" s="491"/>
      <c r="R930" s="492"/>
    </row>
    <row r="931" spans="9:18" x14ac:dyDescent="0.2">
      <c r="I931" s="86"/>
      <c r="O931" s="493"/>
      <c r="P931" s="388"/>
      <c r="Q931" s="491"/>
      <c r="R931" s="492"/>
    </row>
    <row r="932" spans="9:18" x14ac:dyDescent="0.2">
      <c r="I932" s="86"/>
      <c r="O932" s="493"/>
      <c r="P932" s="388"/>
      <c r="Q932" s="491"/>
      <c r="R932" s="492"/>
    </row>
    <row r="933" spans="9:18" x14ac:dyDescent="0.2">
      <c r="I933" s="86"/>
      <c r="O933" s="493"/>
      <c r="P933" s="388"/>
      <c r="Q933" s="491"/>
      <c r="R933" s="492"/>
    </row>
    <row r="934" spans="9:18" x14ac:dyDescent="0.2">
      <c r="I934" s="86"/>
      <c r="O934" s="493"/>
      <c r="P934" s="388"/>
      <c r="Q934" s="491"/>
      <c r="R934" s="492"/>
    </row>
    <row r="935" spans="9:18" x14ac:dyDescent="0.2">
      <c r="I935" s="86"/>
      <c r="O935" s="493"/>
      <c r="P935" s="388"/>
      <c r="Q935" s="491"/>
      <c r="R935" s="492"/>
    </row>
    <row r="936" spans="9:18" x14ac:dyDescent="0.2">
      <c r="I936" s="86"/>
      <c r="O936" s="493"/>
      <c r="P936" s="388"/>
      <c r="Q936" s="491"/>
      <c r="R936" s="492"/>
    </row>
    <row r="937" spans="9:18" x14ac:dyDescent="0.2">
      <c r="I937" s="86"/>
      <c r="O937" s="493"/>
      <c r="P937" s="388"/>
      <c r="Q937" s="491"/>
      <c r="R937" s="492"/>
    </row>
    <row r="938" spans="9:18" x14ac:dyDescent="0.2">
      <c r="I938" s="86"/>
      <c r="O938" s="493"/>
      <c r="P938" s="388"/>
      <c r="Q938" s="491"/>
      <c r="R938" s="492"/>
    </row>
    <row r="939" spans="9:18" x14ac:dyDescent="0.2">
      <c r="I939" s="86"/>
      <c r="O939" s="493"/>
      <c r="P939" s="388"/>
      <c r="Q939" s="491"/>
      <c r="R939" s="492"/>
    </row>
    <row r="940" spans="9:18" x14ac:dyDescent="0.2">
      <c r="I940" s="86"/>
      <c r="O940" s="493"/>
      <c r="P940" s="388"/>
      <c r="Q940" s="491"/>
      <c r="R940" s="492"/>
    </row>
    <row r="941" spans="9:18" x14ac:dyDescent="0.2">
      <c r="I941" s="86"/>
      <c r="O941" s="493"/>
      <c r="P941" s="388"/>
      <c r="Q941" s="491"/>
      <c r="R941" s="492"/>
    </row>
    <row r="942" spans="9:18" x14ac:dyDescent="0.2">
      <c r="I942" s="86"/>
      <c r="O942" s="493"/>
      <c r="P942" s="388"/>
      <c r="Q942" s="491"/>
      <c r="R942" s="492"/>
    </row>
    <row r="943" spans="9:18" x14ac:dyDescent="0.2">
      <c r="I943" s="86"/>
      <c r="O943" s="493"/>
      <c r="P943" s="388"/>
      <c r="Q943" s="491"/>
      <c r="R943" s="492"/>
    </row>
    <row r="944" spans="9:18" x14ac:dyDescent="0.2">
      <c r="I944" s="86"/>
      <c r="O944" s="493"/>
      <c r="P944" s="388"/>
      <c r="Q944" s="491"/>
      <c r="R944" s="492"/>
    </row>
    <row r="945" spans="9:18" x14ac:dyDescent="0.2">
      <c r="I945" s="86"/>
      <c r="O945" s="493"/>
      <c r="P945" s="388"/>
      <c r="Q945" s="491"/>
      <c r="R945" s="492"/>
    </row>
    <row r="946" spans="9:18" x14ac:dyDescent="0.2">
      <c r="I946" s="86"/>
      <c r="O946" s="493"/>
      <c r="P946" s="388"/>
      <c r="Q946" s="491"/>
      <c r="R946" s="492"/>
    </row>
    <row r="947" spans="9:18" x14ac:dyDescent="0.2">
      <c r="I947" s="86"/>
      <c r="O947" s="493"/>
      <c r="P947" s="388"/>
      <c r="Q947" s="491"/>
      <c r="R947" s="492"/>
    </row>
    <row r="948" spans="9:18" x14ac:dyDescent="0.2">
      <c r="I948" s="86"/>
      <c r="O948" s="493"/>
      <c r="P948" s="388"/>
      <c r="Q948" s="491"/>
      <c r="R948" s="492"/>
    </row>
    <row r="949" spans="9:18" x14ac:dyDescent="0.2">
      <c r="I949" s="86"/>
      <c r="O949" s="493"/>
      <c r="P949" s="388"/>
      <c r="Q949" s="491"/>
      <c r="R949" s="492"/>
    </row>
    <row r="950" spans="9:18" x14ac:dyDescent="0.2">
      <c r="I950" s="86"/>
      <c r="O950" s="493"/>
      <c r="P950" s="388"/>
      <c r="Q950" s="491"/>
      <c r="R950" s="492"/>
    </row>
    <row r="951" spans="9:18" x14ac:dyDescent="0.2">
      <c r="I951" s="86"/>
      <c r="O951" s="493"/>
      <c r="P951" s="388"/>
      <c r="Q951" s="491"/>
      <c r="R951" s="492"/>
    </row>
    <row r="952" spans="9:18" x14ac:dyDescent="0.2">
      <c r="I952" s="86"/>
      <c r="O952" s="493"/>
      <c r="P952" s="388"/>
      <c r="Q952" s="491"/>
      <c r="R952" s="492"/>
    </row>
    <row r="953" spans="9:18" x14ac:dyDescent="0.2">
      <c r="I953" s="86"/>
      <c r="O953" s="493"/>
      <c r="P953" s="388"/>
      <c r="Q953" s="491"/>
      <c r="R953" s="492"/>
    </row>
    <row r="954" spans="9:18" x14ac:dyDescent="0.2">
      <c r="I954" s="86"/>
      <c r="O954" s="493"/>
      <c r="P954" s="388"/>
      <c r="Q954" s="491"/>
      <c r="R954" s="492"/>
    </row>
    <row r="955" spans="9:18" x14ac:dyDescent="0.2">
      <c r="I955" s="86"/>
      <c r="O955" s="493"/>
      <c r="P955" s="388"/>
      <c r="Q955" s="491"/>
      <c r="R955" s="492"/>
    </row>
    <row r="956" spans="9:18" x14ac:dyDescent="0.2">
      <c r="I956" s="86"/>
      <c r="O956" s="493"/>
      <c r="P956" s="388"/>
      <c r="Q956" s="491"/>
      <c r="R956" s="492"/>
    </row>
    <row r="957" spans="9:18" x14ac:dyDescent="0.2">
      <c r="I957" s="86"/>
      <c r="O957" s="493"/>
      <c r="P957" s="388"/>
      <c r="Q957" s="491"/>
      <c r="R957" s="492"/>
    </row>
    <row r="958" spans="9:18" x14ac:dyDescent="0.2">
      <c r="I958" s="86"/>
      <c r="O958" s="493"/>
      <c r="P958" s="388"/>
      <c r="Q958" s="491"/>
      <c r="R958" s="492"/>
    </row>
    <row r="959" spans="9:18" x14ac:dyDescent="0.2">
      <c r="I959" s="86"/>
      <c r="O959" s="493"/>
      <c r="P959" s="388"/>
      <c r="Q959" s="491"/>
      <c r="R959" s="492"/>
    </row>
    <row r="960" spans="9:18" x14ac:dyDescent="0.2">
      <c r="I960" s="86"/>
      <c r="O960" s="493"/>
      <c r="P960" s="388"/>
      <c r="Q960" s="491"/>
      <c r="R960" s="492"/>
    </row>
    <row r="961" spans="9:18" x14ac:dyDescent="0.2">
      <c r="I961" s="86"/>
      <c r="O961" s="493"/>
      <c r="P961" s="388"/>
      <c r="Q961" s="491"/>
      <c r="R961" s="492"/>
    </row>
    <row r="962" spans="9:18" x14ac:dyDescent="0.2">
      <c r="I962" s="86"/>
      <c r="O962" s="493"/>
      <c r="P962" s="388"/>
      <c r="Q962" s="491"/>
      <c r="R962" s="492"/>
    </row>
    <row r="963" spans="9:18" x14ac:dyDescent="0.2">
      <c r="I963" s="86"/>
      <c r="O963" s="493"/>
      <c r="P963" s="388"/>
      <c r="Q963" s="491"/>
      <c r="R963" s="492"/>
    </row>
    <row r="964" spans="9:18" x14ac:dyDescent="0.2">
      <c r="I964" s="86"/>
      <c r="O964" s="493"/>
      <c r="P964" s="388"/>
      <c r="Q964" s="491"/>
      <c r="R964" s="492"/>
    </row>
    <row r="965" spans="9:18" x14ac:dyDescent="0.2">
      <c r="I965" s="86"/>
      <c r="O965" s="493"/>
      <c r="P965" s="388"/>
      <c r="Q965" s="491"/>
      <c r="R965" s="492"/>
    </row>
    <row r="966" spans="9:18" x14ac:dyDescent="0.2">
      <c r="I966" s="86"/>
      <c r="O966" s="493"/>
      <c r="P966" s="388"/>
      <c r="Q966" s="491"/>
      <c r="R966" s="492"/>
    </row>
    <row r="967" spans="9:18" x14ac:dyDescent="0.2">
      <c r="I967" s="86"/>
      <c r="O967" s="493"/>
      <c r="P967" s="388"/>
      <c r="Q967" s="491"/>
      <c r="R967" s="492"/>
    </row>
    <row r="968" spans="9:18" x14ac:dyDescent="0.2">
      <c r="I968" s="86"/>
      <c r="O968" s="493"/>
      <c r="P968" s="388"/>
      <c r="Q968" s="491"/>
      <c r="R968" s="492"/>
    </row>
    <row r="969" spans="9:18" x14ac:dyDescent="0.2">
      <c r="I969" s="86"/>
      <c r="O969" s="493"/>
      <c r="P969" s="388"/>
      <c r="Q969" s="491"/>
      <c r="R969" s="492"/>
    </row>
    <row r="970" spans="9:18" x14ac:dyDescent="0.2">
      <c r="I970" s="86"/>
      <c r="O970" s="493"/>
      <c r="P970" s="388"/>
      <c r="Q970" s="491"/>
      <c r="R970" s="492"/>
    </row>
    <row r="971" spans="9:18" x14ac:dyDescent="0.2">
      <c r="I971" s="86"/>
      <c r="O971" s="493"/>
      <c r="P971" s="388"/>
      <c r="Q971" s="491"/>
      <c r="R971" s="492"/>
    </row>
    <row r="972" spans="9:18" x14ac:dyDescent="0.2">
      <c r="I972" s="86"/>
      <c r="O972" s="493"/>
      <c r="P972" s="388"/>
      <c r="Q972" s="491"/>
      <c r="R972" s="492"/>
    </row>
    <row r="973" spans="9:18" x14ac:dyDescent="0.2">
      <c r="I973" s="86"/>
      <c r="O973" s="493"/>
      <c r="P973" s="388"/>
      <c r="Q973" s="491"/>
      <c r="R973" s="492"/>
    </row>
    <row r="974" spans="9:18" x14ac:dyDescent="0.2">
      <c r="I974" s="86"/>
      <c r="O974" s="493"/>
      <c r="P974" s="388"/>
      <c r="Q974" s="491"/>
      <c r="R974" s="492"/>
    </row>
    <row r="975" spans="9:18" x14ac:dyDescent="0.2">
      <c r="I975" s="86"/>
      <c r="O975" s="493"/>
      <c r="P975" s="388"/>
      <c r="Q975" s="491"/>
      <c r="R975" s="492"/>
    </row>
    <row r="976" spans="9:18" x14ac:dyDescent="0.2">
      <c r="I976" s="86"/>
      <c r="O976" s="493"/>
      <c r="P976" s="388"/>
      <c r="Q976" s="491"/>
      <c r="R976" s="492"/>
    </row>
    <row r="977" spans="9:18" x14ac:dyDescent="0.2">
      <c r="I977" s="86"/>
      <c r="O977" s="493"/>
      <c r="P977" s="388"/>
      <c r="Q977" s="491"/>
      <c r="R977" s="492"/>
    </row>
    <row r="978" spans="9:18" x14ac:dyDescent="0.2">
      <c r="I978" s="86"/>
      <c r="O978" s="493"/>
      <c r="P978" s="388"/>
      <c r="Q978" s="491"/>
      <c r="R978" s="492"/>
    </row>
    <row r="979" spans="9:18" x14ac:dyDescent="0.2">
      <c r="I979" s="86"/>
      <c r="O979" s="493"/>
      <c r="P979" s="388"/>
      <c r="Q979" s="491"/>
      <c r="R979" s="492"/>
    </row>
    <row r="980" spans="9:18" x14ac:dyDescent="0.2">
      <c r="I980" s="86"/>
      <c r="O980" s="493"/>
      <c r="P980" s="388"/>
      <c r="Q980" s="491"/>
      <c r="R980" s="492"/>
    </row>
    <row r="981" spans="9:18" x14ac:dyDescent="0.2">
      <c r="I981" s="86"/>
      <c r="O981" s="493"/>
      <c r="P981" s="388"/>
      <c r="Q981" s="491"/>
      <c r="R981" s="492"/>
    </row>
    <row r="982" spans="9:18" x14ac:dyDescent="0.2">
      <c r="I982" s="86"/>
      <c r="O982" s="493"/>
      <c r="P982" s="388"/>
      <c r="Q982" s="491"/>
      <c r="R982" s="492"/>
    </row>
    <row r="983" spans="9:18" x14ac:dyDescent="0.2">
      <c r="I983" s="86"/>
      <c r="O983" s="493"/>
      <c r="P983" s="388"/>
      <c r="Q983" s="491"/>
      <c r="R983" s="492"/>
    </row>
    <row r="984" spans="9:18" x14ac:dyDescent="0.2">
      <c r="I984" s="86"/>
      <c r="O984" s="493"/>
      <c r="P984" s="388"/>
      <c r="Q984" s="491"/>
      <c r="R984" s="492"/>
    </row>
    <row r="985" spans="9:18" x14ac:dyDescent="0.2">
      <c r="I985" s="86"/>
      <c r="O985" s="493"/>
      <c r="P985" s="388"/>
      <c r="Q985" s="491"/>
      <c r="R985" s="492"/>
    </row>
    <row r="986" spans="9:18" x14ac:dyDescent="0.2">
      <c r="I986" s="86"/>
      <c r="O986" s="493"/>
      <c r="P986" s="388"/>
      <c r="Q986" s="491"/>
      <c r="R986" s="492"/>
    </row>
    <row r="987" spans="9:18" x14ac:dyDescent="0.2">
      <c r="I987" s="86"/>
      <c r="O987" s="493"/>
      <c r="P987" s="388"/>
      <c r="Q987" s="491"/>
      <c r="R987" s="492"/>
    </row>
    <row r="988" spans="9:18" x14ac:dyDescent="0.2">
      <c r="I988" s="86"/>
      <c r="O988" s="493"/>
      <c r="P988" s="388"/>
      <c r="Q988" s="491"/>
      <c r="R988" s="492"/>
    </row>
    <row r="989" spans="9:18" x14ac:dyDescent="0.2">
      <c r="I989" s="86"/>
      <c r="O989" s="493"/>
      <c r="P989" s="388"/>
      <c r="Q989" s="491"/>
      <c r="R989" s="492"/>
    </row>
    <row r="990" spans="9:18" x14ac:dyDescent="0.2">
      <c r="I990" s="86"/>
      <c r="O990" s="493"/>
      <c r="P990" s="388"/>
      <c r="Q990" s="491"/>
      <c r="R990" s="492"/>
    </row>
    <row r="991" spans="9:18" x14ac:dyDescent="0.2">
      <c r="I991" s="86"/>
      <c r="O991" s="493"/>
      <c r="P991" s="388"/>
      <c r="Q991" s="491"/>
      <c r="R991" s="492"/>
    </row>
    <row r="992" spans="9:18" x14ac:dyDescent="0.2">
      <c r="I992" s="86"/>
      <c r="O992" s="493"/>
      <c r="P992" s="388"/>
      <c r="Q992" s="491"/>
      <c r="R992" s="492"/>
    </row>
    <row r="993" spans="9:18" x14ac:dyDescent="0.2">
      <c r="I993" s="86"/>
      <c r="O993" s="493"/>
      <c r="P993" s="388"/>
      <c r="Q993" s="491"/>
      <c r="R993" s="492"/>
    </row>
    <row r="994" spans="9:18" x14ac:dyDescent="0.2">
      <c r="I994" s="86"/>
      <c r="O994" s="493"/>
      <c r="P994" s="388"/>
      <c r="Q994" s="491"/>
      <c r="R994" s="492"/>
    </row>
    <row r="995" spans="9:18" x14ac:dyDescent="0.2">
      <c r="I995" s="86"/>
      <c r="O995" s="493"/>
      <c r="P995" s="388"/>
      <c r="Q995" s="491"/>
      <c r="R995" s="492"/>
    </row>
    <row r="996" spans="9:18" x14ac:dyDescent="0.2">
      <c r="I996" s="86"/>
      <c r="O996" s="493"/>
      <c r="P996" s="388"/>
      <c r="Q996" s="491"/>
      <c r="R996" s="492"/>
    </row>
    <row r="997" spans="9:18" x14ac:dyDescent="0.2">
      <c r="I997" s="86"/>
      <c r="O997" s="493"/>
      <c r="P997" s="388"/>
      <c r="Q997" s="491"/>
      <c r="R997" s="492"/>
    </row>
    <row r="998" spans="9:18" x14ac:dyDescent="0.2">
      <c r="I998" s="86"/>
      <c r="O998" s="493"/>
      <c r="P998" s="388"/>
      <c r="Q998" s="491"/>
      <c r="R998" s="492"/>
    </row>
    <row r="999" spans="9:18" x14ac:dyDescent="0.2">
      <c r="I999" s="86"/>
      <c r="O999" s="493"/>
      <c r="P999" s="388"/>
      <c r="Q999" s="491"/>
      <c r="R999" s="492"/>
    </row>
    <row r="1000" spans="9:18" x14ac:dyDescent="0.2">
      <c r="I1000" s="86"/>
      <c r="O1000" s="493"/>
      <c r="P1000" s="388"/>
      <c r="Q1000" s="491"/>
      <c r="R1000" s="492"/>
    </row>
    <row r="1001" spans="9:18" x14ac:dyDescent="0.2">
      <c r="I1001" s="86"/>
      <c r="O1001" s="493"/>
      <c r="P1001" s="388"/>
      <c r="Q1001" s="491"/>
      <c r="R1001" s="492"/>
    </row>
    <row r="1002" spans="9:18" x14ac:dyDescent="0.2">
      <c r="I1002" s="86"/>
      <c r="O1002" s="493"/>
      <c r="P1002" s="388"/>
      <c r="Q1002" s="491"/>
      <c r="R1002" s="492"/>
    </row>
    <row r="1003" spans="9:18" x14ac:dyDescent="0.2">
      <c r="I1003" s="86"/>
      <c r="O1003" s="493"/>
      <c r="P1003" s="388"/>
      <c r="Q1003" s="491"/>
      <c r="R1003" s="492"/>
    </row>
    <row r="1004" spans="9:18" x14ac:dyDescent="0.2">
      <c r="I1004" s="86"/>
      <c r="O1004" s="493"/>
      <c r="P1004" s="388"/>
      <c r="Q1004" s="491"/>
      <c r="R1004" s="492"/>
    </row>
    <row r="1005" spans="9:18" x14ac:dyDescent="0.2">
      <c r="I1005" s="86"/>
      <c r="O1005" s="493"/>
      <c r="P1005" s="388"/>
      <c r="Q1005" s="491"/>
      <c r="R1005" s="492"/>
    </row>
    <row r="1006" spans="9:18" x14ac:dyDescent="0.2">
      <c r="I1006" s="86"/>
      <c r="O1006" s="493"/>
      <c r="P1006" s="388"/>
      <c r="Q1006" s="491"/>
      <c r="R1006" s="492"/>
    </row>
    <row r="1007" spans="9:18" x14ac:dyDescent="0.2">
      <c r="I1007" s="86"/>
      <c r="O1007" s="493"/>
      <c r="P1007" s="388"/>
      <c r="Q1007" s="491"/>
      <c r="R1007" s="492"/>
    </row>
    <row r="1008" spans="9:18" x14ac:dyDescent="0.2">
      <c r="I1008" s="86"/>
      <c r="O1008" s="493"/>
      <c r="P1008" s="388"/>
      <c r="Q1008" s="491"/>
      <c r="R1008" s="492"/>
    </row>
    <row r="1009" spans="9:18" x14ac:dyDescent="0.2">
      <c r="I1009" s="86"/>
      <c r="O1009" s="493"/>
      <c r="P1009" s="388"/>
      <c r="Q1009" s="491"/>
      <c r="R1009" s="492"/>
    </row>
    <row r="1010" spans="9:18" x14ac:dyDescent="0.2">
      <c r="I1010" s="86"/>
      <c r="O1010" s="493"/>
      <c r="P1010" s="388"/>
      <c r="Q1010" s="491"/>
      <c r="R1010" s="492"/>
    </row>
    <row r="1011" spans="9:18" x14ac:dyDescent="0.2">
      <c r="I1011" s="86"/>
      <c r="O1011" s="493"/>
      <c r="P1011" s="388"/>
      <c r="Q1011" s="491"/>
      <c r="R1011" s="492"/>
    </row>
    <row r="1012" spans="9:18" x14ac:dyDescent="0.2">
      <c r="I1012" s="86"/>
      <c r="O1012" s="493"/>
      <c r="P1012" s="388"/>
      <c r="Q1012" s="491"/>
      <c r="R1012" s="492"/>
    </row>
    <row r="1013" spans="9:18" x14ac:dyDescent="0.2">
      <c r="I1013" s="86"/>
      <c r="O1013" s="493"/>
      <c r="P1013" s="388"/>
      <c r="Q1013" s="491"/>
      <c r="R1013" s="492"/>
    </row>
    <row r="1014" spans="9:18" x14ac:dyDescent="0.2">
      <c r="I1014" s="86"/>
      <c r="O1014" s="493"/>
      <c r="P1014" s="388"/>
      <c r="Q1014" s="491"/>
      <c r="R1014" s="492"/>
    </row>
    <row r="1015" spans="9:18" x14ac:dyDescent="0.2">
      <c r="I1015" s="86"/>
      <c r="O1015" s="493"/>
      <c r="P1015" s="388"/>
      <c r="Q1015" s="491"/>
      <c r="R1015" s="492"/>
    </row>
    <row r="1016" spans="9:18" x14ac:dyDescent="0.2">
      <c r="I1016" s="86"/>
      <c r="O1016" s="493"/>
      <c r="P1016" s="388"/>
      <c r="Q1016" s="491"/>
      <c r="R1016" s="492"/>
    </row>
    <row r="1017" spans="9:18" x14ac:dyDescent="0.2">
      <c r="I1017" s="86"/>
      <c r="O1017" s="493"/>
      <c r="P1017" s="388"/>
      <c r="Q1017" s="491"/>
      <c r="R1017" s="492"/>
    </row>
    <row r="1018" spans="9:18" x14ac:dyDescent="0.2">
      <c r="I1018" s="86"/>
      <c r="O1018" s="493"/>
      <c r="P1018" s="388"/>
      <c r="Q1018" s="491"/>
      <c r="R1018" s="492"/>
    </row>
    <row r="1019" spans="9:18" x14ac:dyDescent="0.2">
      <c r="I1019" s="86"/>
      <c r="O1019" s="493"/>
      <c r="P1019" s="388"/>
      <c r="Q1019" s="491"/>
      <c r="R1019" s="492"/>
    </row>
    <row r="1020" spans="9:18" x14ac:dyDescent="0.2">
      <c r="I1020" s="86"/>
      <c r="O1020" s="493"/>
      <c r="P1020" s="388"/>
      <c r="Q1020" s="491"/>
      <c r="R1020" s="492"/>
    </row>
    <row r="1021" spans="9:18" x14ac:dyDescent="0.2">
      <c r="I1021" s="86"/>
      <c r="O1021" s="493"/>
      <c r="P1021" s="388"/>
      <c r="Q1021" s="491"/>
      <c r="R1021" s="492"/>
    </row>
    <row r="1022" spans="9:18" x14ac:dyDescent="0.2">
      <c r="I1022" s="86"/>
      <c r="O1022" s="493"/>
      <c r="P1022" s="388"/>
      <c r="Q1022" s="491"/>
      <c r="R1022" s="492"/>
    </row>
    <row r="1023" spans="9:18" x14ac:dyDescent="0.2">
      <c r="I1023" s="86"/>
      <c r="O1023" s="493"/>
      <c r="P1023" s="388"/>
      <c r="Q1023" s="491"/>
      <c r="R1023" s="492"/>
    </row>
    <row r="1024" spans="9:18" x14ac:dyDescent="0.2">
      <c r="I1024" s="86"/>
      <c r="O1024" s="493"/>
      <c r="P1024" s="388"/>
      <c r="Q1024" s="491"/>
      <c r="R1024" s="492"/>
    </row>
    <row r="1025" spans="9:18" x14ac:dyDescent="0.2">
      <c r="I1025" s="86"/>
      <c r="O1025" s="493"/>
      <c r="P1025" s="388"/>
      <c r="Q1025" s="491"/>
      <c r="R1025" s="492"/>
    </row>
    <row r="1026" spans="9:18" x14ac:dyDescent="0.2">
      <c r="I1026" s="86"/>
      <c r="O1026" s="493"/>
      <c r="P1026" s="388"/>
      <c r="Q1026" s="491"/>
      <c r="R1026" s="492"/>
    </row>
    <row r="1027" spans="9:18" x14ac:dyDescent="0.2">
      <c r="I1027" s="86"/>
      <c r="O1027" s="493"/>
      <c r="P1027" s="388"/>
      <c r="Q1027" s="491"/>
      <c r="R1027" s="492"/>
    </row>
    <row r="1028" spans="9:18" x14ac:dyDescent="0.2">
      <c r="I1028" s="86"/>
      <c r="O1028" s="493"/>
      <c r="P1028" s="388"/>
      <c r="Q1028" s="491"/>
      <c r="R1028" s="492"/>
    </row>
    <row r="1029" spans="9:18" x14ac:dyDescent="0.2">
      <c r="I1029" s="86"/>
      <c r="O1029" s="493"/>
      <c r="P1029" s="388"/>
      <c r="Q1029" s="491"/>
      <c r="R1029" s="492"/>
    </row>
    <row r="1030" spans="9:18" x14ac:dyDescent="0.2">
      <c r="I1030" s="86"/>
      <c r="O1030" s="493"/>
      <c r="P1030" s="388"/>
      <c r="Q1030" s="491"/>
      <c r="R1030" s="492"/>
    </row>
    <row r="1031" spans="9:18" x14ac:dyDescent="0.2">
      <c r="I1031" s="86"/>
      <c r="O1031" s="493"/>
      <c r="P1031" s="388"/>
      <c r="Q1031" s="491"/>
      <c r="R1031" s="492"/>
    </row>
    <row r="1032" spans="9:18" x14ac:dyDescent="0.2">
      <c r="I1032" s="86"/>
      <c r="O1032" s="493"/>
      <c r="P1032" s="388"/>
      <c r="Q1032" s="491"/>
      <c r="R1032" s="492"/>
    </row>
    <row r="1033" spans="9:18" x14ac:dyDescent="0.2">
      <c r="I1033" s="86"/>
      <c r="O1033" s="493"/>
      <c r="P1033" s="388"/>
      <c r="Q1033" s="491"/>
      <c r="R1033" s="492"/>
    </row>
    <row r="1034" spans="9:18" x14ac:dyDescent="0.2">
      <c r="I1034" s="86"/>
      <c r="O1034" s="493"/>
      <c r="P1034" s="388"/>
      <c r="Q1034" s="491"/>
      <c r="R1034" s="492"/>
    </row>
    <row r="1035" spans="9:18" x14ac:dyDescent="0.2">
      <c r="I1035" s="86"/>
      <c r="O1035" s="493"/>
      <c r="P1035" s="388"/>
      <c r="Q1035" s="491"/>
      <c r="R1035" s="492"/>
    </row>
    <row r="1036" spans="9:18" x14ac:dyDescent="0.2">
      <c r="I1036" s="86"/>
      <c r="O1036" s="493"/>
      <c r="P1036" s="388"/>
      <c r="Q1036" s="491"/>
      <c r="R1036" s="492"/>
    </row>
    <row r="1037" spans="9:18" x14ac:dyDescent="0.2">
      <c r="I1037" s="86"/>
      <c r="O1037" s="493"/>
      <c r="P1037" s="388"/>
      <c r="Q1037" s="491"/>
      <c r="R1037" s="492"/>
    </row>
    <row r="1038" spans="9:18" x14ac:dyDescent="0.2">
      <c r="I1038" s="86"/>
      <c r="O1038" s="493"/>
      <c r="P1038" s="388"/>
      <c r="Q1038" s="491"/>
      <c r="R1038" s="492"/>
    </row>
    <row r="1039" spans="9:18" x14ac:dyDescent="0.2">
      <c r="I1039" s="86"/>
      <c r="O1039" s="493"/>
      <c r="P1039" s="388"/>
      <c r="Q1039" s="491"/>
      <c r="R1039" s="492"/>
    </row>
    <row r="1040" spans="9:18" x14ac:dyDescent="0.2">
      <c r="I1040" s="86"/>
      <c r="O1040" s="493"/>
      <c r="P1040" s="388"/>
      <c r="Q1040" s="491"/>
      <c r="R1040" s="492"/>
    </row>
    <row r="1041" spans="9:18" x14ac:dyDescent="0.2">
      <c r="I1041" s="86"/>
      <c r="O1041" s="493"/>
      <c r="P1041" s="388"/>
      <c r="Q1041" s="491"/>
      <c r="R1041" s="492"/>
    </row>
    <row r="1042" spans="9:18" x14ac:dyDescent="0.2">
      <c r="I1042" s="86"/>
      <c r="O1042" s="493"/>
      <c r="P1042" s="388"/>
      <c r="Q1042" s="491"/>
      <c r="R1042" s="492"/>
    </row>
    <row r="1043" spans="9:18" x14ac:dyDescent="0.2">
      <c r="I1043" s="86"/>
      <c r="O1043" s="493"/>
      <c r="P1043" s="388"/>
      <c r="Q1043" s="491"/>
      <c r="R1043" s="492"/>
    </row>
    <row r="1044" spans="9:18" x14ac:dyDescent="0.2">
      <c r="I1044" s="86"/>
      <c r="O1044" s="493"/>
      <c r="P1044" s="388"/>
      <c r="Q1044" s="491"/>
      <c r="R1044" s="492"/>
    </row>
    <row r="1045" spans="9:18" x14ac:dyDescent="0.2">
      <c r="I1045" s="86"/>
      <c r="O1045" s="493"/>
      <c r="P1045" s="388"/>
      <c r="Q1045" s="491"/>
      <c r="R1045" s="492"/>
    </row>
    <row r="1046" spans="9:18" x14ac:dyDescent="0.2">
      <c r="I1046" s="86"/>
      <c r="O1046" s="493"/>
      <c r="P1046" s="388"/>
      <c r="Q1046" s="491"/>
      <c r="R1046" s="492"/>
    </row>
    <row r="1047" spans="9:18" x14ac:dyDescent="0.2">
      <c r="I1047" s="86"/>
      <c r="O1047" s="493"/>
      <c r="P1047" s="388"/>
      <c r="Q1047" s="491"/>
      <c r="R1047" s="492"/>
    </row>
    <row r="1048" spans="9:18" x14ac:dyDescent="0.2">
      <c r="I1048" s="86"/>
      <c r="O1048" s="493"/>
      <c r="P1048" s="388"/>
      <c r="Q1048" s="491"/>
      <c r="R1048" s="492"/>
    </row>
    <row r="1049" spans="9:18" x14ac:dyDescent="0.2">
      <c r="I1049" s="86"/>
      <c r="O1049" s="493"/>
      <c r="P1049" s="388"/>
      <c r="Q1049" s="491"/>
      <c r="R1049" s="492"/>
    </row>
    <row r="1050" spans="9:18" x14ac:dyDescent="0.2">
      <c r="I1050" s="86"/>
      <c r="O1050" s="493"/>
      <c r="P1050" s="388"/>
      <c r="Q1050" s="491"/>
      <c r="R1050" s="492"/>
    </row>
    <row r="1051" spans="9:18" x14ac:dyDescent="0.2">
      <c r="I1051" s="86"/>
      <c r="O1051" s="493"/>
      <c r="P1051" s="388"/>
      <c r="Q1051" s="491"/>
      <c r="R1051" s="492"/>
    </row>
    <row r="1052" spans="9:18" x14ac:dyDescent="0.2">
      <c r="I1052" s="86"/>
      <c r="O1052" s="493"/>
      <c r="P1052" s="388"/>
      <c r="Q1052" s="491"/>
      <c r="R1052" s="492"/>
    </row>
    <row r="1053" spans="9:18" x14ac:dyDescent="0.2">
      <c r="I1053" s="86"/>
      <c r="O1053" s="493"/>
      <c r="P1053" s="388"/>
      <c r="Q1053" s="491"/>
      <c r="R1053" s="492"/>
    </row>
    <row r="1054" spans="9:18" x14ac:dyDescent="0.2">
      <c r="I1054" s="86"/>
      <c r="O1054" s="493"/>
      <c r="P1054" s="388"/>
      <c r="Q1054" s="491"/>
      <c r="R1054" s="492"/>
    </row>
    <row r="1055" spans="9:18" x14ac:dyDescent="0.2">
      <c r="I1055" s="86"/>
      <c r="O1055" s="493"/>
      <c r="P1055" s="388"/>
      <c r="Q1055" s="491"/>
      <c r="R1055" s="492"/>
    </row>
    <row r="1056" spans="9:18" x14ac:dyDescent="0.2">
      <c r="I1056" s="86"/>
      <c r="O1056" s="493"/>
      <c r="P1056" s="388"/>
      <c r="Q1056" s="491"/>
      <c r="R1056" s="492"/>
    </row>
    <row r="1057" spans="9:18" x14ac:dyDescent="0.2">
      <c r="I1057" s="86"/>
      <c r="O1057" s="493"/>
      <c r="P1057" s="388"/>
      <c r="Q1057" s="491"/>
      <c r="R1057" s="492"/>
    </row>
    <row r="1058" spans="9:18" x14ac:dyDescent="0.2">
      <c r="I1058" s="86"/>
      <c r="O1058" s="493"/>
      <c r="P1058" s="388"/>
      <c r="Q1058" s="491"/>
      <c r="R1058" s="492"/>
    </row>
    <row r="1059" spans="9:18" x14ac:dyDescent="0.2">
      <c r="I1059" s="86"/>
      <c r="O1059" s="493"/>
      <c r="P1059" s="388"/>
      <c r="Q1059" s="491"/>
      <c r="R1059" s="492"/>
    </row>
    <row r="1060" spans="9:18" x14ac:dyDescent="0.2">
      <c r="I1060" s="86"/>
      <c r="O1060" s="493"/>
      <c r="P1060" s="388"/>
      <c r="Q1060" s="491"/>
      <c r="R1060" s="492"/>
    </row>
    <row r="1061" spans="9:18" x14ac:dyDescent="0.2">
      <c r="I1061" s="86"/>
      <c r="O1061" s="493"/>
      <c r="P1061" s="388"/>
      <c r="Q1061" s="491"/>
      <c r="R1061" s="492"/>
    </row>
    <row r="1062" spans="9:18" x14ac:dyDescent="0.2">
      <c r="I1062" s="86"/>
      <c r="O1062" s="493"/>
      <c r="P1062" s="388"/>
      <c r="Q1062" s="491"/>
      <c r="R1062" s="492"/>
    </row>
    <row r="1063" spans="9:18" x14ac:dyDescent="0.2">
      <c r="I1063" s="86"/>
      <c r="O1063" s="493"/>
      <c r="P1063" s="388"/>
      <c r="Q1063" s="491"/>
      <c r="R1063" s="492"/>
    </row>
    <row r="1064" spans="9:18" x14ac:dyDescent="0.2">
      <c r="I1064" s="86"/>
      <c r="O1064" s="493"/>
      <c r="P1064" s="388"/>
      <c r="Q1064" s="491"/>
      <c r="R1064" s="492"/>
    </row>
    <row r="1065" spans="9:18" x14ac:dyDescent="0.2">
      <c r="I1065" s="86"/>
      <c r="O1065" s="493"/>
      <c r="P1065" s="388"/>
      <c r="Q1065" s="491"/>
      <c r="R1065" s="492"/>
    </row>
    <row r="1066" spans="9:18" x14ac:dyDescent="0.2">
      <c r="I1066" s="86"/>
      <c r="O1066" s="493"/>
      <c r="P1066" s="388"/>
      <c r="Q1066" s="491"/>
      <c r="R1066" s="492"/>
    </row>
    <row r="1067" spans="9:18" x14ac:dyDescent="0.2">
      <c r="I1067" s="86"/>
      <c r="O1067" s="493"/>
      <c r="P1067" s="388"/>
      <c r="Q1067" s="491"/>
      <c r="R1067" s="492"/>
    </row>
    <row r="1068" spans="9:18" x14ac:dyDescent="0.2">
      <c r="I1068" s="86"/>
      <c r="O1068" s="493"/>
      <c r="P1068" s="388"/>
      <c r="Q1068" s="491"/>
      <c r="R1068" s="492"/>
    </row>
    <row r="1069" spans="9:18" x14ac:dyDescent="0.2">
      <c r="I1069" s="86"/>
      <c r="O1069" s="493"/>
      <c r="P1069" s="388"/>
      <c r="Q1069" s="491"/>
      <c r="R1069" s="492"/>
    </row>
    <row r="1070" spans="9:18" x14ac:dyDescent="0.2">
      <c r="I1070" s="86"/>
      <c r="O1070" s="493"/>
      <c r="P1070" s="388"/>
      <c r="Q1070" s="491"/>
      <c r="R1070" s="492"/>
    </row>
    <row r="1071" spans="9:18" x14ac:dyDescent="0.2">
      <c r="I1071" s="86"/>
      <c r="O1071" s="493"/>
      <c r="P1071" s="388"/>
      <c r="Q1071" s="491"/>
      <c r="R1071" s="492"/>
    </row>
    <row r="1072" spans="9:18" x14ac:dyDescent="0.2">
      <c r="I1072" s="86"/>
      <c r="O1072" s="493"/>
      <c r="P1072" s="388"/>
      <c r="Q1072" s="491"/>
      <c r="R1072" s="492"/>
    </row>
    <row r="1073" spans="9:18" x14ac:dyDescent="0.2">
      <c r="I1073" s="86"/>
      <c r="O1073" s="493"/>
      <c r="P1073" s="388"/>
      <c r="Q1073" s="491"/>
      <c r="R1073" s="492"/>
    </row>
    <row r="1074" spans="9:18" x14ac:dyDescent="0.2">
      <c r="I1074" s="86"/>
      <c r="O1074" s="493"/>
      <c r="P1074" s="388"/>
      <c r="Q1074" s="491"/>
      <c r="R1074" s="492"/>
    </row>
    <row r="1075" spans="9:18" x14ac:dyDescent="0.2">
      <c r="I1075" s="86"/>
      <c r="O1075" s="493"/>
      <c r="P1075" s="388"/>
      <c r="Q1075" s="491"/>
      <c r="R1075" s="492"/>
    </row>
    <row r="1076" spans="9:18" x14ac:dyDescent="0.2">
      <c r="I1076" s="86"/>
      <c r="O1076" s="493"/>
      <c r="P1076" s="388"/>
      <c r="Q1076" s="491"/>
      <c r="R1076" s="492"/>
    </row>
    <row r="1077" spans="9:18" x14ac:dyDescent="0.2">
      <c r="I1077" s="86"/>
      <c r="O1077" s="493"/>
      <c r="P1077" s="388"/>
      <c r="Q1077" s="491"/>
      <c r="R1077" s="492"/>
    </row>
    <row r="1078" spans="9:18" x14ac:dyDescent="0.2">
      <c r="I1078" s="86"/>
      <c r="O1078" s="493"/>
      <c r="P1078" s="388"/>
      <c r="Q1078" s="491"/>
      <c r="R1078" s="492"/>
    </row>
    <row r="1079" spans="9:18" x14ac:dyDescent="0.2">
      <c r="I1079" s="86"/>
      <c r="O1079" s="493"/>
      <c r="P1079" s="388"/>
      <c r="Q1079" s="491"/>
      <c r="R1079" s="492"/>
    </row>
    <row r="1080" spans="9:18" x14ac:dyDescent="0.2">
      <c r="I1080" s="86"/>
      <c r="O1080" s="493"/>
      <c r="P1080" s="388"/>
      <c r="Q1080" s="491"/>
      <c r="R1080" s="492"/>
    </row>
    <row r="1081" spans="9:18" x14ac:dyDescent="0.2">
      <c r="I1081" s="86"/>
      <c r="O1081" s="493"/>
      <c r="P1081" s="388"/>
      <c r="Q1081" s="491"/>
      <c r="R1081" s="492"/>
    </row>
    <row r="1082" spans="9:18" x14ac:dyDescent="0.2">
      <c r="I1082" s="86"/>
      <c r="O1082" s="493"/>
      <c r="P1082" s="388"/>
      <c r="Q1082" s="491"/>
      <c r="R1082" s="492"/>
    </row>
    <row r="1083" spans="9:18" x14ac:dyDescent="0.2">
      <c r="I1083" s="86"/>
      <c r="O1083" s="493"/>
      <c r="P1083" s="388"/>
      <c r="Q1083" s="491"/>
      <c r="R1083" s="492"/>
    </row>
    <row r="1084" spans="9:18" x14ac:dyDescent="0.2">
      <c r="I1084" s="86"/>
      <c r="O1084" s="493"/>
      <c r="P1084" s="388"/>
      <c r="Q1084" s="491"/>
      <c r="R1084" s="492"/>
    </row>
    <row r="1085" spans="9:18" x14ac:dyDescent="0.2">
      <c r="I1085" s="86"/>
      <c r="O1085" s="493"/>
      <c r="P1085" s="388"/>
      <c r="Q1085" s="491"/>
      <c r="R1085" s="492"/>
    </row>
    <row r="1086" spans="9:18" x14ac:dyDescent="0.2">
      <c r="I1086" s="86"/>
      <c r="O1086" s="493"/>
      <c r="P1086" s="388"/>
      <c r="Q1086" s="491"/>
      <c r="R1086" s="492"/>
    </row>
    <row r="1087" spans="9:18" x14ac:dyDescent="0.2">
      <c r="I1087" s="86"/>
      <c r="O1087" s="493"/>
      <c r="P1087" s="388"/>
      <c r="Q1087" s="491"/>
      <c r="R1087" s="492"/>
    </row>
    <row r="1088" spans="9:18" x14ac:dyDescent="0.2">
      <c r="I1088" s="86"/>
      <c r="O1088" s="493"/>
      <c r="P1088" s="388"/>
      <c r="Q1088" s="491"/>
      <c r="R1088" s="492"/>
    </row>
    <row r="1089" spans="9:18" x14ac:dyDescent="0.2">
      <c r="I1089" s="86"/>
      <c r="O1089" s="493"/>
      <c r="P1089" s="388"/>
      <c r="Q1089" s="491"/>
      <c r="R1089" s="492"/>
    </row>
    <row r="1090" spans="9:18" x14ac:dyDescent="0.2">
      <c r="I1090" s="86"/>
      <c r="O1090" s="493"/>
      <c r="P1090" s="388"/>
      <c r="Q1090" s="491"/>
      <c r="R1090" s="492"/>
    </row>
    <row r="1091" spans="9:18" x14ac:dyDescent="0.2">
      <c r="I1091" s="86"/>
      <c r="O1091" s="493"/>
      <c r="P1091" s="388"/>
      <c r="Q1091" s="491"/>
      <c r="R1091" s="492"/>
    </row>
    <row r="1092" spans="9:18" x14ac:dyDescent="0.2">
      <c r="I1092" s="86"/>
      <c r="O1092" s="493"/>
      <c r="P1092" s="388"/>
      <c r="Q1092" s="491"/>
      <c r="R1092" s="492"/>
    </row>
    <row r="1093" spans="9:18" x14ac:dyDescent="0.2">
      <c r="I1093" s="86"/>
      <c r="O1093" s="493"/>
      <c r="P1093" s="388"/>
      <c r="Q1093" s="491"/>
      <c r="R1093" s="492"/>
    </row>
    <row r="1094" spans="9:18" x14ac:dyDescent="0.2">
      <c r="I1094" s="86"/>
      <c r="O1094" s="493"/>
      <c r="P1094" s="388"/>
      <c r="Q1094" s="491"/>
      <c r="R1094" s="492"/>
    </row>
    <row r="1095" spans="9:18" x14ac:dyDescent="0.2">
      <c r="I1095" s="86"/>
      <c r="O1095" s="493"/>
      <c r="P1095" s="388"/>
      <c r="Q1095" s="491"/>
      <c r="R1095" s="492"/>
    </row>
    <row r="1096" spans="9:18" x14ac:dyDescent="0.2">
      <c r="I1096" s="86"/>
      <c r="O1096" s="493"/>
      <c r="P1096" s="388"/>
      <c r="Q1096" s="491"/>
      <c r="R1096" s="492"/>
    </row>
    <row r="1097" spans="9:18" x14ac:dyDescent="0.2">
      <c r="I1097" s="86"/>
      <c r="O1097" s="493"/>
      <c r="P1097" s="388"/>
      <c r="Q1097" s="491"/>
      <c r="R1097" s="492"/>
    </row>
    <row r="1098" spans="9:18" x14ac:dyDescent="0.2">
      <c r="I1098" s="86"/>
      <c r="O1098" s="493"/>
      <c r="P1098" s="388"/>
      <c r="Q1098" s="491"/>
      <c r="R1098" s="492"/>
    </row>
    <row r="1099" spans="9:18" x14ac:dyDescent="0.2">
      <c r="I1099" s="86"/>
      <c r="O1099" s="493"/>
      <c r="P1099" s="388"/>
      <c r="Q1099" s="491"/>
      <c r="R1099" s="492"/>
    </row>
    <row r="1100" spans="9:18" x14ac:dyDescent="0.2">
      <c r="I1100" s="86"/>
      <c r="O1100" s="493"/>
      <c r="P1100" s="388"/>
      <c r="Q1100" s="491"/>
      <c r="R1100" s="492"/>
    </row>
    <row r="1101" spans="9:18" x14ac:dyDescent="0.2">
      <c r="I1101" s="86"/>
      <c r="O1101" s="493"/>
      <c r="P1101" s="388"/>
      <c r="Q1101" s="491"/>
      <c r="R1101" s="492"/>
    </row>
    <row r="1102" spans="9:18" x14ac:dyDescent="0.2">
      <c r="I1102" s="86"/>
      <c r="O1102" s="493"/>
      <c r="P1102" s="388"/>
      <c r="Q1102" s="491"/>
      <c r="R1102" s="492"/>
    </row>
    <row r="1103" spans="9:18" x14ac:dyDescent="0.2">
      <c r="I1103" s="86"/>
      <c r="O1103" s="493"/>
      <c r="P1103" s="388"/>
      <c r="Q1103" s="491"/>
      <c r="R1103" s="492"/>
    </row>
    <row r="1104" spans="9:18" x14ac:dyDescent="0.2">
      <c r="I1104" s="86"/>
      <c r="O1104" s="493"/>
      <c r="P1104" s="388"/>
      <c r="Q1104" s="491"/>
      <c r="R1104" s="492"/>
    </row>
    <row r="1105" spans="9:18" x14ac:dyDescent="0.2">
      <c r="I1105" s="86"/>
      <c r="O1105" s="493"/>
      <c r="P1105" s="388"/>
      <c r="Q1105" s="491"/>
      <c r="R1105" s="492"/>
    </row>
    <row r="1106" spans="9:18" x14ac:dyDescent="0.2">
      <c r="I1106" s="86"/>
      <c r="O1106" s="493"/>
      <c r="P1106" s="388"/>
      <c r="Q1106" s="491"/>
      <c r="R1106" s="492"/>
    </row>
    <row r="1107" spans="9:18" x14ac:dyDescent="0.2">
      <c r="I1107" s="86"/>
      <c r="O1107" s="493"/>
      <c r="P1107" s="388"/>
      <c r="Q1107" s="491"/>
      <c r="R1107" s="492"/>
    </row>
    <row r="1108" spans="9:18" x14ac:dyDescent="0.2">
      <c r="I1108" s="86"/>
      <c r="O1108" s="493"/>
      <c r="P1108" s="388"/>
      <c r="Q1108" s="491"/>
      <c r="R1108" s="492"/>
    </row>
    <row r="1109" spans="9:18" x14ac:dyDescent="0.2">
      <c r="I1109" s="86"/>
      <c r="O1109" s="493"/>
      <c r="P1109" s="388"/>
      <c r="Q1109" s="491"/>
      <c r="R1109" s="492"/>
    </row>
    <row r="1110" spans="9:18" x14ac:dyDescent="0.2">
      <c r="I1110" s="86"/>
      <c r="O1110" s="493"/>
      <c r="P1110" s="388"/>
      <c r="Q1110" s="491"/>
      <c r="R1110" s="492"/>
    </row>
    <row r="1111" spans="9:18" x14ac:dyDescent="0.2">
      <c r="I1111" s="86"/>
      <c r="O1111" s="493"/>
      <c r="P1111" s="388"/>
      <c r="Q1111" s="491"/>
      <c r="R1111" s="492"/>
    </row>
    <row r="1112" spans="9:18" x14ac:dyDescent="0.2">
      <c r="I1112" s="86"/>
      <c r="O1112" s="493"/>
      <c r="P1112" s="388"/>
      <c r="Q1112" s="491"/>
      <c r="R1112" s="492"/>
    </row>
    <row r="1113" spans="9:18" x14ac:dyDescent="0.2">
      <c r="I1113" s="86"/>
      <c r="O1113" s="493"/>
      <c r="P1113" s="388"/>
      <c r="Q1113" s="491"/>
      <c r="R1113" s="492"/>
    </row>
    <row r="1114" spans="9:18" x14ac:dyDescent="0.2">
      <c r="I1114" s="86"/>
      <c r="O1114" s="493"/>
      <c r="P1114" s="388"/>
      <c r="Q1114" s="491"/>
      <c r="R1114" s="492"/>
    </row>
    <row r="1115" spans="9:18" x14ac:dyDescent="0.2">
      <c r="I1115" s="86"/>
      <c r="O1115" s="493"/>
      <c r="P1115" s="388"/>
      <c r="Q1115" s="491"/>
      <c r="R1115" s="492"/>
    </row>
    <row r="1116" spans="9:18" x14ac:dyDescent="0.2">
      <c r="I1116" s="86"/>
      <c r="O1116" s="493"/>
      <c r="P1116" s="388"/>
      <c r="Q1116" s="491"/>
      <c r="R1116" s="492"/>
    </row>
    <row r="1117" spans="9:18" x14ac:dyDescent="0.2">
      <c r="I1117" s="86"/>
      <c r="O1117" s="493"/>
      <c r="P1117" s="388"/>
      <c r="Q1117" s="491"/>
      <c r="R1117" s="492"/>
    </row>
    <row r="1118" spans="9:18" x14ac:dyDescent="0.2">
      <c r="I1118" s="86"/>
      <c r="O1118" s="493"/>
      <c r="P1118" s="388"/>
      <c r="Q1118" s="491"/>
      <c r="R1118" s="492"/>
    </row>
    <row r="1119" spans="9:18" x14ac:dyDescent="0.2">
      <c r="I1119" s="86"/>
      <c r="O1119" s="493"/>
      <c r="P1119" s="388"/>
      <c r="Q1119" s="491"/>
      <c r="R1119" s="492"/>
    </row>
    <row r="1120" spans="9:18" x14ac:dyDescent="0.2">
      <c r="I1120" s="86"/>
      <c r="O1120" s="493"/>
      <c r="P1120" s="388"/>
      <c r="Q1120" s="491"/>
      <c r="R1120" s="492"/>
    </row>
    <row r="1121" spans="9:18" x14ac:dyDescent="0.2">
      <c r="I1121" s="86"/>
      <c r="O1121" s="493"/>
      <c r="P1121" s="388"/>
      <c r="Q1121" s="491"/>
      <c r="R1121" s="492"/>
    </row>
    <row r="1122" spans="9:18" x14ac:dyDescent="0.2">
      <c r="I1122" s="86"/>
      <c r="O1122" s="493"/>
      <c r="P1122" s="388"/>
      <c r="Q1122" s="491"/>
      <c r="R1122" s="492"/>
    </row>
    <row r="1123" spans="9:18" x14ac:dyDescent="0.2">
      <c r="I1123" s="86"/>
      <c r="O1123" s="493"/>
      <c r="P1123" s="388"/>
      <c r="Q1123" s="491"/>
      <c r="R1123" s="492"/>
    </row>
    <row r="1124" spans="9:18" x14ac:dyDescent="0.2">
      <c r="I1124" s="86"/>
      <c r="O1124" s="493"/>
      <c r="P1124" s="388"/>
      <c r="Q1124" s="491"/>
      <c r="R1124" s="492"/>
    </row>
    <row r="1125" spans="9:18" x14ac:dyDescent="0.2">
      <c r="I1125" s="86"/>
      <c r="O1125" s="493"/>
      <c r="P1125" s="388"/>
      <c r="Q1125" s="491"/>
      <c r="R1125" s="492"/>
    </row>
    <row r="1126" spans="9:18" x14ac:dyDescent="0.2">
      <c r="I1126" s="86"/>
      <c r="O1126" s="493"/>
      <c r="P1126" s="388"/>
      <c r="Q1126" s="491"/>
      <c r="R1126" s="492"/>
    </row>
    <row r="1127" spans="9:18" x14ac:dyDescent="0.2">
      <c r="I1127" s="86"/>
      <c r="O1127" s="493"/>
      <c r="P1127" s="388"/>
      <c r="Q1127" s="491"/>
      <c r="R1127" s="492"/>
    </row>
    <row r="1128" spans="9:18" x14ac:dyDescent="0.2">
      <c r="I1128" s="86"/>
      <c r="O1128" s="493"/>
      <c r="P1128" s="388"/>
      <c r="Q1128" s="491"/>
      <c r="R1128" s="492"/>
    </row>
    <row r="1129" spans="9:18" x14ac:dyDescent="0.2">
      <c r="I1129" s="86"/>
      <c r="O1129" s="493"/>
      <c r="P1129" s="388"/>
      <c r="Q1129" s="491"/>
      <c r="R1129" s="492"/>
    </row>
    <row r="1130" spans="9:18" x14ac:dyDescent="0.2">
      <c r="I1130" s="86"/>
      <c r="O1130" s="493"/>
      <c r="P1130" s="388"/>
      <c r="Q1130" s="491"/>
      <c r="R1130" s="492"/>
    </row>
    <row r="1131" spans="9:18" x14ac:dyDescent="0.2">
      <c r="I1131" s="86"/>
      <c r="O1131" s="493"/>
      <c r="P1131" s="388"/>
      <c r="Q1131" s="491"/>
      <c r="R1131" s="492"/>
    </row>
    <row r="1132" spans="9:18" x14ac:dyDescent="0.2">
      <c r="I1132" s="86"/>
      <c r="O1132" s="493"/>
      <c r="P1132" s="388"/>
      <c r="Q1132" s="491"/>
      <c r="R1132" s="492"/>
    </row>
    <row r="1133" spans="9:18" x14ac:dyDescent="0.2">
      <c r="I1133" s="86"/>
      <c r="O1133" s="493"/>
      <c r="P1133" s="388"/>
      <c r="Q1133" s="491"/>
      <c r="R1133" s="492"/>
    </row>
    <row r="1134" spans="9:18" x14ac:dyDescent="0.2">
      <c r="I1134" s="86"/>
      <c r="O1134" s="493"/>
      <c r="P1134" s="388"/>
      <c r="Q1134" s="491"/>
      <c r="R1134" s="492"/>
    </row>
    <row r="1135" spans="9:18" x14ac:dyDescent="0.2">
      <c r="I1135" s="86"/>
      <c r="O1135" s="493"/>
      <c r="P1135" s="388"/>
      <c r="Q1135" s="491"/>
      <c r="R1135" s="492"/>
    </row>
    <row r="1136" spans="9:18" x14ac:dyDescent="0.2">
      <c r="I1136" s="86"/>
      <c r="O1136" s="493"/>
      <c r="P1136" s="388"/>
      <c r="Q1136" s="491"/>
      <c r="R1136" s="492"/>
    </row>
    <row r="1137" spans="9:18" x14ac:dyDescent="0.2">
      <c r="I1137" s="86"/>
      <c r="O1137" s="493"/>
      <c r="P1137" s="388"/>
      <c r="Q1137" s="491"/>
      <c r="R1137" s="492"/>
    </row>
    <row r="1138" spans="9:18" x14ac:dyDescent="0.2">
      <c r="I1138" s="86"/>
      <c r="O1138" s="493"/>
      <c r="P1138" s="388"/>
      <c r="Q1138" s="491"/>
      <c r="R1138" s="492"/>
    </row>
    <row r="1139" spans="9:18" x14ac:dyDescent="0.2">
      <c r="I1139" s="86"/>
      <c r="O1139" s="493"/>
      <c r="P1139" s="388"/>
      <c r="Q1139" s="491"/>
      <c r="R1139" s="492"/>
    </row>
    <row r="1140" spans="9:18" x14ac:dyDescent="0.2">
      <c r="I1140" s="86"/>
      <c r="O1140" s="493"/>
      <c r="P1140" s="388"/>
      <c r="Q1140" s="491"/>
      <c r="R1140" s="492"/>
    </row>
    <row r="1141" spans="9:18" x14ac:dyDescent="0.2">
      <c r="I1141" s="86"/>
      <c r="O1141" s="493"/>
      <c r="P1141" s="388"/>
      <c r="Q1141" s="491"/>
      <c r="R1141" s="492"/>
    </row>
    <row r="1142" spans="9:18" x14ac:dyDescent="0.2">
      <c r="I1142" s="86"/>
      <c r="O1142" s="493"/>
      <c r="P1142" s="388"/>
      <c r="Q1142" s="491"/>
      <c r="R1142" s="492"/>
    </row>
    <row r="1143" spans="9:18" x14ac:dyDescent="0.2">
      <c r="I1143" s="86"/>
      <c r="O1143" s="493"/>
      <c r="P1143" s="388"/>
      <c r="Q1143" s="491"/>
      <c r="R1143" s="492"/>
    </row>
    <row r="1144" spans="9:18" x14ac:dyDescent="0.2">
      <c r="I1144" s="86"/>
      <c r="O1144" s="493"/>
      <c r="P1144" s="388"/>
      <c r="Q1144" s="491"/>
      <c r="R1144" s="492"/>
    </row>
    <row r="1145" spans="9:18" x14ac:dyDescent="0.2">
      <c r="I1145" s="86"/>
      <c r="O1145" s="493"/>
      <c r="P1145" s="388"/>
      <c r="Q1145" s="491"/>
      <c r="R1145" s="492"/>
    </row>
    <row r="1146" spans="9:18" x14ac:dyDescent="0.2">
      <c r="I1146" s="86"/>
      <c r="O1146" s="493"/>
      <c r="P1146" s="388"/>
      <c r="Q1146" s="491"/>
      <c r="R1146" s="492"/>
    </row>
    <row r="1147" spans="9:18" x14ac:dyDescent="0.2">
      <c r="I1147" s="86"/>
      <c r="O1147" s="493"/>
      <c r="P1147" s="388"/>
      <c r="Q1147" s="491"/>
      <c r="R1147" s="492"/>
    </row>
    <row r="1148" spans="9:18" x14ac:dyDescent="0.2">
      <c r="I1148" s="86"/>
      <c r="O1148" s="493"/>
      <c r="P1148" s="388"/>
      <c r="Q1148" s="491"/>
      <c r="R1148" s="492"/>
    </row>
    <row r="1149" spans="9:18" x14ac:dyDescent="0.2">
      <c r="I1149" s="86"/>
      <c r="O1149" s="493"/>
      <c r="P1149" s="388"/>
      <c r="Q1149" s="491"/>
      <c r="R1149" s="492"/>
    </row>
    <row r="1150" spans="9:18" x14ac:dyDescent="0.2">
      <c r="I1150" s="86"/>
      <c r="O1150" s="493"/>
      <c r="P1150" s="388"/>
      <c r="Q1150" s="491"/>
      <c r="R1150" s="492"/>
    </row>
    <row r="1151" spans="9:18" x14ac:dyDescent="0.2">
      <c r="I1151" s="86"/>
      <c r="O1151" s="493"/>
      <c r="P1151" s="388"/>
      <c r="Q1151" s="491"/>
      <c r="R1151" s="492"/>
    </row>
    <row r="1152" spans="9:18" x14ac:dyDescent="0.2">
      <c r="I1152" s="86"/>
      <c r="O1152" s="493"/>
      <c r="P1152" s="388"/>
      <c r="Q1152" s="491"/>
      <c r="R1152" s="492"/>
    </row>
    <row r="1153" spans="9:18" x14ac:dyDescent="0.2">
      <c r="I1153" s="86"/>
      <c r="O1153" s="493"/>
      <c r="P1153" s="388"/>
      <c r="Q1153" s="491"/>
      <c r="R1153" s="492"/>
    </row>
    <row r="1154" spans="9:18" x14ac:dyDescent="0.2">
      <c r="I1154" s="86"/>
      <c r="O1154" s="493"/>
      <c r="P1154" s="388"/>
      <c r="Q1154" s="491"/>
      <c r="R1154" s="492"/>
    </row>
    <row r="1155" spans="9:18" x14ac:dyDescent="0.2">
      <c r="I1155" s="86"/>
      <c r="O1155" s="493"/>
      <c r="P1155" s="388"/>
      <c r="Q1155" s="491"/>
      <c r="R1155" s="492"/>
    </row>
    <row r="1156" spans="9:18" x14ac:dyDescent="0.2">
      <c r="I1156" s="86"/>
      <c r="O1156" s="493"/>
      <c r="P1156" s="388"/>
      <c r="Q1156" s="491"/>
      <c r="R1156" s="492"/>
    </row>
    <row r="1157" spans="9:18" x14ac:dyDescent="0.2">
      <c r="I1157" s="86"/>
      <c r="O1157" s="493"/>
      <c r="P1157" s="388"/>
      <c r="Q1157" s="491"/>
      <c r="R1157" s="492"/>
    </row>
    <row r="1158" spans="9:18" x14ac:dyDescent="0.2">
      <c r="I1158" s="86"/>
      <c r="O1158" s="493"/>
      <c r="P1158" s="388"/>
      <c r="Q1158" s="491"/>
      <c r="R1158" s="492"/>
    </row>
    <row r="1159" spans="9:18" x14ac:dyDescent="0.2">
      <c r="I1159" s="86"/>
      <c r="O1159" s="493"/>
      <c r="P1159" s="388"/>
      <c r="Q1159" s="491"/>
      <c r="R1159" s="492"/>
    </row>
    <row r="1160" spans="9:18" x14ac:dyDescent="0.2">
      <c r="I1160" s="86"/>
      <c r="O1160" s="493"/>
      <c r="P1160" s="388"/>
      <c r="Q1160" s="491"/>
      <c r="R1160" s="492"/>
    </row>
    <row r="1161" spans="9:18" x14ac:dyDescent="0.2">
      <c r="I1161" s="86"/>
      <c r="O1161" s="493"/>
      <c r="P1161" s="388"/>
      <c r="Q1161" s="491"/>
      <c r="R1161" s="492"/>
    </row>
    <row r="1162" spans="9:18" x14ac:dyDescent="0.2">
      <c r="I1162" s="86"/>
      <c r="O1162" s="493"/>
      <c r="P1162" s="388"/>
      <c r="Q1162" s="491"/>
      <c r="R1162" s="492"/>
    </row>
    <row r="1163" spans="9:18" x14ac:dyDescent="0.2">
      <c r="I1163" s="86"/>
      <c r="O1163" s="493"/>
      <c r="P1163" s="388"/>
      <c r="Q1163" s="491"/>
      <c r="R1163" s="492"/>
    </row>
    <row r="1164" spans="9:18" x14ac:dyDescent="0.2">
      <c r="I1164" s="86"/>
      <c r="O1164" s="493"/>
      <c r="P1164" s="388"/>
      <c r="Q1164" s="491"/>
      <c r="R1164" s="492"/>
    </row>
    <row r="1165" spans="9:18" x14ac:dyDescent="0.2">
      <c r="I1165" s="86"/>
      <c r="O1165" s="493"/>
      <c r="P1165" s="388"/>
      <c r="Q1165" s="491"/>
      <c r="R1165" s="492"/>
    </row>
    <row r="1166" spans="9:18" x14ac:dyDescent="0.2">
      <c r="I1166" s="86"/>
      <c r="O1166" s="493"/>
      <c r="P1166" s="388"/>
      <c r="Q1166" s="491"/>
      <c r="R1166" s="492"/>
    </row>
    <row r="1167" spans="9:18" x14ac:dyDescent="0.2">
      <c r="I1167" s="86"/>
      <c r="O1167" s="493"/>
      <c r="P1167" s="388"/>
      <c r="Q1167" s="491"/>
      <c r="R1167" s="492"/>
    </row>
    <row r="1168" spans="9:18" x14ac:dyDescent="0.2">
      <c r="I1168" s="86"/>
      <c r="O1168" s="493"/>
      <c r="P1168" s="388"/>
      <c r="Q1168" s="491"/>
      <c r="R1168" s="492"/>
    </row>
    <row r="1169" spans="9:18" x14ac:dyDescent="0.2">
      <c r="I1169" s="86"/>
      <c r="O1169" s="493"/>
      <c r="P1169" s="388"/>
      <c r="Q1169" s="491"/>
      <c r="R1169" s="492"/>
    </row>
    <row r="1170" spans="9:18" x14ac:dyDescent="0.2">
      <c r="I1170" s="86"/>
      <c r="O1170" s="493"/>
      <c r="P1170" s="388"/>
      <c r="Q1170" s="491"/>
      <c r="R1170" s="492"/>
    </row>
    <row r="1171" spans="9:18" x14ac:dyDescent="0.2">
      <c r="I1171" s="86"/>
      <c r="O1171" s="493"/>
      <c r="P1171" s="388"/>
      <c r="Q1171" s="491"/>
      <c r="R1171" s="492"/>
    </row>
    <row r="1172" spans="9:18" x14ac:dyDescent="0.2">
      <c r="I1172" s="86"/>
      <c r="O1172" s="493"/>
      <c r="P1172" s="388"/>
      <c r="Q1172" s="491"/>
      <c r="R1172" s="492"/>
    </row>
    <row r="1173" spans="9:18" x14ac:dyDescent="0.2">
      <c r="I1173" s="86"/>
      <c r="O1173" s="493"/>
      <c r="P1173" s="388"/>
      <c r="Q1173" s="491"/>
      <c r="R1173" s="492"/>
    </row>
    <row r="1174" spans="9:18" x14ac:dyDescent="0.2">
      <c r="I1174" s="86"/>
      <c r="O1174" s="493"/>
      <c r="P1174" s="388"/>
      <c r="Q1174" s="491"/>
      <c r="R1174" s="492"/>
    </row>
    <row r="1175" spans="9:18" x14ac:dyDescent="0.2">
      <c r="I1175" s="86"/>
      <c r="O1175" s="493"/>
      <c r="P1175" s="388"/>
      <c r="Q1175" s="491"/>
      <c r="R1175" s="492"/>
    </row>
    <row r="1176" spans="9:18" x14ac:dyDescent="0.2">
      <c r="I1176" s="86"/>
      <c r="O1176" s="493"/>
      <c r="P1176" s="388"/>
      <c r="Q1176" s="491"/>
      <c r="R1176" s="492"/>
    </row>
    <row r="1177" spans="9:18" x14ac:dyDescent="0.2">
      <c r="I1177" s="86"/>
      <c r="O1177" s="493"/>
      <c r="P1177" s="388"/>
      <c r="Q1177" s="491"/>
      <c r="R1177" s="492"/>
    </row>
    <row r="1178" spans="9:18" x14ac:dyDescent="0.2">
      <c r="I1178" s="86"/>
      <c r="O1178" s="493"/>
      <c r="P1178" s="388"/>
      <c r="Q1178" s="491"/>
      <c r="R1178" s="492"/>
    </row>
    <row r="1179" spans="9:18" x14ac:dyDescent="0.2">
      <c r="I1179" s="86"/>
      <c r="O1179" s="493"/>
      <c r="P1179" s="388"/>
      <c r="Q1179" s="491"/>
      <c r="R1179" s="492"/>
    </row>
    <row r="1180" spans="9:18" x14ac:dyDescent="0.2">
      <c r="I1180" s="86"/>
      <c r="O1180" s="493"/>
      <c r="P1180" s="388"/>
      <c r="Q1180" s="491"/>
      <c r="R1180" s="492"/>
    </row>
    <row r="1181" spans="9:18" x14ac:dyDescent="0.2">
      <c r="I1181" s="86"/>
      <c r="O1181" s="493"/>
      <c r="P1181" s="388"/>
      <c r="Q1181" s="491"/>
      <c r="R1181" s="492"/>
    </row>
    <row r="1182" spans="9:18" x14ac:dyDescent="0.2">
      <c r="I1182" s="86"/>
      <c r="O1182" s="493"/>
      <c r="P1182" s="388"/>
      <c r="Q1182" s="491"/>
      <c r="R1182" s="492"/>
    </row>
    <row r="1183" spans="9:18" x14ac:dyDescent="0.2">
      <c r="I1183" s="86"/>
      <c r="O1183" s="493"/>
      <c r="P1183" s="388"/>
      <c r="Q1183" s="491"/>
      <c r="R1183" s="492"/>
    </row>
    <row r="1184" spans="9:18" x14ac:dyDescent="0.2">
      <c r="I1184" s="86"/>
      <c r="O1184" s="493"/>
      <c r="P1184" s="388"/>
      <c r="Q1184" s="491"/>
      <c r="R1184" s="492"/>
    </row>
    <row r="1185" spans="9:18" x14ac:dyDescent="0.2">
      <c r="I1185" s="86"/>
      <c r="O1185" s="493"/>
      <c r="P1185" s="388"/>
      <c r="Q1185" s="491"/>
      <c r="R1185" s="492"/>
    </row>
    <row r="1186" spans="9:18" x14ac:dyDescent="0.2">
      <c r="I1186" s="86"/>
      <c r="O1186" s="493"/>
      <c r="P1186" s="388"/>
      <c r="Q1186" s="491"/>
      <c r="R1186" s="492"/>
    </row>
    <row r="1187" spans="9:18" x14ac:dyDescent="0.2">
      <c r="I1187" s="86"/>
      <c r="O1187" s="493"/>
      <c r="P1187" s="388"/>
      <c r="Q1187" s="491"/>
      <c r="R1187" s="492"/>
    </row>
    <row r="1188" spans="9:18" x14ac:dyDescent="0.2">
      <c r="I1188" s="86"/>
      <c r="O1188" s="493"/>
      <c r="P1188" s="388"/>
      <c r="Q1188" s="491"/>
      <c r="R1188" s="492"/>
    </row>
    <row r="1189" spans="9:18" x14ac:dyDescent="0.2">
      <c r="I1189" s="86"/>
      <c r="O1189" s="493"/>
      <c r="P1189" s="388"/>
      <c r="Q1189" s="491"/>
      <c r="R1189" s="492"/>
    </row>
    <row r="1190" spans="9:18" x14ac:dyDescent="0.2">
      <c r="I1190" s="86"/>
      <c r="O1190" s="493"/>
      <c r="P1190" s="388"/>
      <c r="Q1190" s="491"/>
      <c r="R1190" s="492"/>
    </row>
    <row r="1191" spans="9:18" x14ac:dyDescent="0.2">
      <c r="I1191" s="86"/>
      <c r="O1191" s="493"/>
      <c r="P1191" s="388"/>
      <c r="Q1191" s="491"/>
      <c r="R1191" s="492"/>
    </row>
    <row r="1192" spans="9:18" x14ac:dyDescent="0.2">
      <c r="I1192" s="86"/>
      <c r="O1192" s="493"/>
      <c r="P1192" s="388"/>
      <c r="Q1192" s="491"/>
      <c r="R1192" s="492"/>
    </row>
    <row r="1193" spans="9:18" x14ac:dyDescent="0.2">
      <c r="I1193" s="86"/>
      <c r="O1193" s="493"/>
      <c r="P1193" s="388"/>
      <c r="Q1193" s="491"/>
      <c r="R1193" s="492"/>
    </row>
    <row r="1194" spans="9:18" x14ac:dyDescent="0.2">
      <c r="I1194" s="86"/>
      <c r="O1194" s="493"/>
      <c r="P1194" s="388"/>
      <c r="Q1194" s="491"/>
      <c r="R1194" s="492"/>
    </row>
    <row r="1195" spans="9:18" x14ac:dyDescent="0.2">
      <c r="I1195" s="86"/>
      <c r="O1195" s="493"/>
      <c r="P1195" s="388"/>
      <c r="Q1195" s="491"/>
      <c r="R1195" s="492"/>
    </row>
    <row r="1196" spans="9:18" x14ac:dyDescent="0.2">
      <c r="I1196" s="86"/>
      <c r="O1196" s="493"/>
      <c r="P1196" s="388"/>
      <c r="Q1196" s="491"/>
      <c r="R1196" s="492"/>
    </row>
    <row r="1197" spans="9:18" x14ac:dyDescent="0.2">
      <c r="I1197" s="86"/>
      <c r="O1197" s="493"/>
      <c r="P1197" s="388"/>
      <c r="Q1197" s="491"/>
      <c r="R1197" s="492"/>
    </row>
    <row r="1198" spans="9:18" x14ac:dyDescent="0.2">
      <c r="I1198" s="86"/>
      <c r="O1198" s="493"/>
      <c r="P1198" s="388"/>
      <c r="Q1198" s="491"/>
      <c r="R1198" s="492"/>
    </row>
    <row r="1199" spans="9:18" x14ac:dyDescent="0.2">
      <c r="I1199" s="86"/>
      <c r="O1199" s="493"/>
      <c r="P1199" s="388"/>
      <c r="Q1199" s="491"/>
      <c r="R1199" s="492"/>
    </row>
    <row r="1200" spans="9:18" x14ac:dyDescent="0.2">
      <c r="I1200" s="86"/>
      <c r="O1200" s="493"/>
      <c r="P1200" s="388"/>
      <c r="Q1200" s="491"/>
      <c r="R1200" s="492"/>
    </row>
    <row r="1201" spans="9:18" x14ac:dyDescent="0.2">
      <c r="I1201" s="86"/>
      <c r="O1201" s="493"/>
      <c r="P1201" s="388"/>
      <c r="Q1201" s="491"/>
      <c r="R1201" s="492"/>
    </row>
    <row r="1202" spans="9:18" x14ac:dyDescent="0.2">
      <c r="I1202" s="86"/>
      <c r="O1202" s="493"/>
      <c r="P1202" s="388"/>
      <c r="Q1202" s="491"/>
      <c r="R1202" s="492"/>
    </row>
    <row r="1203" spans="9:18" x14ac:dyDescent="0.2">
      <c r="I1203" s="86"/>
      <c r="O1203" s="493"/>
      <c r="P1203" s="388"/>
      <c r="Q1203" s="491"/>
      <c r="R1203" s="492"/>
    </row>
    <row r="1204" spans="9:18" x14ac:dyDescent="0.2">
      <c r="I1204" s="86"/>
      <c r="O1204" s="493"/>
      <c r="P1204" s="388"/>
      <c r="Q1204" s="491"/>
      <c r="R1204" s="492"/>
    </row>
    <row r="1205" spans="9:18" x14ac:dyDescent="0.2">
      <c r="I1205" s="86"/>
      <c r="O1205" s="493"/>
      <c r="P1205" s="388"/>
      <c r="Q1205" s="491"/>
      <c r="R1205" s="492"/>
    </row>
    <row r="1206" spans="9:18" x14ac:dyDescent="0.2">
      <c r="I1206" s="86"/>
      <c r="O1206" s="493"/>
      <c r="P1206" s="388"/>
      <c r="Q1206" s="491"/>
      <c r="R1206" s="492"/>
    </row>
    <row r="1207" spans="9:18" x14ac:dyDescent="0.2">
      <c r="I1207" s="86"/>
      <c r="O1207" s="493"/>
      <c r="P1207" s="388"/>
      <c r="Q1207" s="491"/>
      <c r="R1207" s="492"/>
    </row>
    <row r="1208" spans="9:18" x14ac:dyDescent="0.2">
      <c r="I1208" s="86"/>
      <c r="O1208" s="493"/>
      <c r="P1208" s="388"/>
      <c r="Q1208" s="491"/>
      <c r="R1208" s="492"/>
    </row>
    <row r="1209" spans="9:18" x14ac:dyDescent="0.2">
      <c r="I1209" s="86"/>
      <c r="O1209" s="493"/>
      <c r="P1209" s="388"/>
      <c r="Q1209" s="491"/>
      <c r="R1209" s="492"/>
    </row>
    <row r="1210" spans="9:18" x14ac:dyDescent="0.2">
      <c r="I1210" s="86"/>
      <c r="O1210" s="493"/>
      <c r="P1210" s="388"/>
      <c r="Q1210" s="491"/>
      <c r="R1210" s="492"/>
    </row>
    <row r="1211" spans="9:18" x14ac:dyDescent="0.2">
      <c r="I1211" s="86"/>
      <c r="O1211" s="493"/>
      <c r="P1211" s="388"/>
      <c r="Q1211" s="491"/>
      <c r="R1211" s="492"/>
    </row>
    <row r="1212" spans="9:18" x14ac:dyDescent="0.2">
      <c r="I1212" s="86"/>
      <c r="O1212" s="493"/>
      <c r="P1212" s="388"/>
      <c r="Q1212" s="491"/>
      <c r="R1212" s="492"/>
    </row>
    <row r="1213" spans="9:18" x14ac:dyDescent="0.2">
      <c r="I1213" s="86"/>
      <c r="O1213" s="493"/>
      <c r="P1213" s="388"/>
      <c r="Q1213" s="491"/>
      <c r="R1213" s="492"/>
    </row>
    <row r="1214" spans="9:18" x14ac:dyDescent="0.2">
      <c r="I1214" s="86"/>
      <c r="O1214" s="493"/>
      <c r="P1214" s="388"/>
      <c r="Q1214" s="491"/>
      <c r="R1214" s="492"/>
    </row>
    <row r="1215" spans="9:18" x14ac:dyDescent="0.2">
      <c r="I1215" s="86"/>
      <c r="O1215" s="493"/>
      <c r="P1215" s="388"/>
      <c r="Q1215" s="491"/>
      <c r="R1215" s="492"/>
    </row>
    <row r="1216" spans="9:18" x14ac:dyDescent="0.2">
      <c r="I1216" s="86"/>
      <c r="O1216" s="493"/>
      <c r="P1216" s="388"/>
      <c r="Q1216" s="491"/>
      <c r="R1216" s="492"/>
    </row>
    <row r="1217" spans="9:18" x14ac:dyDescent="0.2">
      <c r="I1217" s="86"/>
      <c r="O1217" s="493"/>
      <c r="P1217" s="388"/>
      <c r="Q1217" s="491"/>
      <c r="R1217" s="492"/>
    </row>
    <row r="1218" spans="9:18" x14ac:dyDescent="0.2">
      <c r="I1218" s="86"/>
      <c r="O1218" s="493"/>
      <c r="P1218" s="388"/>
      <c r="Q1218" s="491"/>
      <c r="R1218" s="492"/>
    </row>
    <row r="1219" spans="9:18" x14ac:dyDescent="0.2">
      <c r="I1219" s="86"/>
      <c r="O1219" s="493"/>
      <c r="P1219" s="388"/>
      <c r="Q1219" s="491"/>
      <c r="R1219" s="492"/>
    </row>
    <row r="1220" spans="9:18" x14ac:dyDescent="0.2">
      <c r="I1220" s="86"/>
      <c r="O1220" s="493"/>
      <c r="P1220" s="388"/>
      <c r="Q1220" s="491"/>
      <c r="R1220" s="492"/>
    </row>
    <row r="1221" spans="9:18" x14ac:dyDescent="0.2">
      <c r="I1221" s="86"/>
      <c r="O1221" s="493"/>
      <c r="P1221" s="388"/>
      <c r="Q1221" s="491"/>
      <c r="R1221" s="492"/>
    </row>
    <row r="1222" spans="9:18" x14ac:dyDescent="0.2">
      <c r="I1222" s="86"/>
      <c r="O1222" s="493"/>
      <c r="P1222" s="388"/>
      <c r="Q1222" s="491"/>
      <c r="R1222" s="492"/>
    </row>
    <row r="1223" spans="9:18" x14ac:dyDescent="0.2">
      <c r="I1223" s="86"/>
      <c r="O1223" s="493"/>
      <c r="P1223" s="388"/>
      <c r="Q1223" s="491"/>
      <c r="R1223" s="492"/>
    </row>
    <row r="1224" spans="9:18" x14ac:dyDescent="0.2">
      <c r="I1224" s="86"/>
      <c r="O1224" s="493"/>
      <c r="P1224" s="388"/>
      <c r="Q1224" s="491"/>
      <c r="R1224" s="492"/>
    </row>
    <row r="1225" spans="9:18" x14ac:dyDescent="0.2">
      <c r="I1225" s="86"/>
      <c r="O1225" s="493"/>
      <c r="P1225" s="388"/>
      <c r="Q1225" s="491"/>
      <c r="R1225" s="492"/>
    </row>
    <row r="1226" spans="9:18" x14ac:dyDescent="0.2">
      <c r="I1226" s="86"/>
      <c r="O1226" s="493"/>
      <c r="P1226" s="388"/>
      <c r="Q1226" s="491"/>
      <c r="R1226" s="492"/>
    </row>
    <row r="1227" spans="9:18" x14ac:dyDescent="0.2">
      <c r="I1227" s="86"/>
      <c r="O1227" s="493"/>
      <c r="P1227" s="388"/>
      <c r="Q1227" s="491"/>
      <c r="R1227" s="492"/>
    </row>
    <row r="1228" spans="9:18" x14ac:dyDescent="0.2">
      <c r="I1228" s="86"/>
      <c r="O1228" s="493"/>
      <c r="P1228" s="388"/>
      <c r="Q1228" s="491"/>
      <c r="R1228" s="492"/>
    </row>
    <row r="1229" spans="9:18" x14ac:dyDescent="0.2">
      <c r="I1229" s="86"/>
      <c r="O1229" s="493"/>
      <c r="P1229" s="388"/>
      <c r="Q1229" s="491"/>
      <c r="R1229" s="492"/>
    </row>
    <row r="1230" spans="9:18" x14ac:dyDescent="0.2">
      <c r="I1230" s="86"/>
      <c r="O1230" s="493"/>
      <c r="P1230" s="388"/>
      <c r="Q1230" s="491"/>
      <c r="R1230" s="492"/>
    </row>
    <row r="1231" spans="9:18" x14ac:dyDescent="0.2">
      <c r="I1231" s="86"/>
      <c r="O1231" s="493"/>
      <c r="P1231" s="388"/>
      <c r="Q1231" s="491"/>
      <c r="R1231" s="492"/>
    </row>
    <row r="1232" spans="9:18" x14ac:dyDescent="0.2">
      <c r="I1232" s="86"/>
      <c r="O1232" s="493"/>
      <c r="P1232" s="388"/>
      <c r="Q1232" s="491"/>
      <c r="R1232" s="492"/>
    </row>
    <row r="1233" spans="9:18" x14ac:dyDescent="0.2">
      <c r="I1233" s="86"/>
      <c r="O1233" s="493"/>
      <c r="P1233" s="388"/>
      <c r="Q1233" s="491"/>
      <c r="R1233" s="492"/>
    </row>
    <row r="1234" spans="9:18" x14ac:dyDescent="0.2">
      <c r="I1234" s="86"/>
      <c r="O1234" s="493"/>
      <c r="P1234" s="388"/>
      <c r="Q1234" s="491"/>
      <c r="R1234" s="492"/>
    </row>
    <row r="1235" spans="9:18" x14ac:dyDescent="0.2">
      <c r="I1235" s="86"/>
      <c r="O1235" s="493"/>
      <c r="P1235" s="388"/>
      <c r="Q1235" s="491"/>
      <c r="R1235" s="492"/>
    </row>
    <row r="1236" spans="9:18" x14ac:dyDescent="0.2">
      <c r="I1236" s="86"/>
      <c r="O1236" s="493"/>
      <c r="P1236" s="388"/>
      <c r="Q1236" s="491"/>
      <c r="R1236" s="492"/>
    </row>
    <row r="1237" spans="9:18" x14ac:dyDescent="0.2">
      <c r="I1237" s="86"/>
      <c r="O1237" s="493"/>
      <c r="P1237" s="388"/>
      <c r="Q1237" s="491"/>
      <c r="R1237" s="492"/>
    </row>
    <row r="1238" spans="9:18" x14ac:dyDescent="0.2">
      <c r="I1238" s="86"/>
      <c r="O1238" s="493"/>
      <c r="P1238" s="388"/>
      <c r="Q1238" s="491"/>
      <c r="R1238" s="492"/>
    </row>
    <row r="1239" spans="9:18" x14ac:dyDescent="0.2">
      <c r="I1239" s="86"/>
      <c r="O1239" s="493"/>
      <c r="P1239" s="388"/>
      <c r="Q1239" s="491"/>
      <c r="R1239" s="492"/>
    </row>
    <row r="1240" spans="9:18" x14ac:dyDescent="0.2">
      <c r="I1240" s="86"/>
      <c r="O1240" s="493"/>
      <c r="P1240" s="388"/>
      <c r="Q1240" s="491"/>
      <c r="R1240" s="492"/>
    </row>
    <row r="1241" spans="9:18" x14ac:dyDescent="0.2">
      <c r="I1241" s="86"/>
      <c r="O1241" s="493"/>
      <c r="P1241" s="388"/>
      <c r="Q1241" s="491"/>
      <c r="R1241" s="492"/>
    </row>
    <row r="1242" spans="9:18" x14ac:dyDescent="0.2">
      <c r="I1242" s="86"/>
      <c r="O1242" s="493"/>
      <c r="P1242" s="388"/>
      <c r="Q1242" s="491"/>
      <c r="R1242" s="492"/>
    </row>
    <row r="1243" spans="9:18" x14ac:dyDescent="0.2">
      <c r="I1243" s="86"/>
      <c r="O1243" s="493"/>
      <c r="P1243" s="388"/>
      <c r="Q1243" s="491"/>
      <c r="R1243" s="492"/>
    </row>
    <row r="1244" spans="9:18" x14ac:dyDescent="0.2">
      <c r="I1244" s="86"/>
      <c r="O1244" s="493"/>
      <c r="P1244" s="388"/>
      <c r="Q1244" s="491"/>
      <c r="R1244" s="492"/>
    </row>
    <row r="1245" spans="9:18" x14ac:dyDescent="0.2">
      <c r="I1245" s="86"/>
      <c r="O1245" s="493"/>
      <c r="P1245" s="388"/>
      <c r="Q1245" s="491"/>
      <c r="R1245" s="492"/>
    </row>
    <row r="1246" spans="9:18" x14ac:dyDescent="0.2">
      <c r="I1246" s="86"/>
      <c r="O1246" s="493"/>
      <c r="P1246" s="388"/>
      <c r="Q1246" s="491"/>
      <c r="R1246" s="492"/>
    </row>
    <row r="1247" spans="9:18" x14ac:dyDescent="0.2">
      <c r="I1247" s="86"/>
      <c r="O1247" s="493"/>
      <c r="P1247" s="388"/>
      <c r="Q1247" s="491"/>
      <c r="R1247" s="492"/>
    </row>
    <row r="1248" spans="9:18" x14ac:dyDescent="0.2">
      <c r="I1248" s="86"/>
      <c r="O1248" s="493"/>
      <c r="P1248" s="388"/>
      <c r="Q1248" s="491"/>
      <c r="R1248" s="492"/>
    </row>
    <row r="1249" spans="9:18" x14ac:dyDescent="0.2">
      <c r="I1249" s="86"/>
      <c r="O1249" s="493"/>
      <c r="P1249" s="388"/>
      <c r="Q1249" s="491"/>
      <c r="R1249" s="492"/>
    </row>
    <row r="1250" spans="9:18" x14ac:dyDescent="0.2">
      <c r="I1250" s="86"/>
      <c r="O1250" s="493"/>
      <c r="P1250" s="388"/>
      <c r="Q1250" s="491"/>
      <c r="R1250" s="492"/>
    </row>
    <row r="1251" spans="9:18" x14ac:dyDescent="0.2">
      <c r="I1251" s="86"/>
      <c r="O1251" s="493"/>
      <c r="P1251" s="388"/>
      <c r="Q1251" s="491"/>
      <c r="R1251" s="492"/>
    </row>
    <row r="1252" spans="9:18" x14ac:dyDescent="0.2">
      <c r="I1252" s="86"/>
      <c r="O1252" s="493"/>
      <c r="P1252" s="388"/>
      <c r="Q1252" s="491"/>
      <c r="R1252" s="492"/>
    </row>
    <row r="1253" spans="9:18" x14ac:dyDescent="0.2">
      <c r="I1253" s="86"/>
      <c r="O1253" s="493"/>
      <c r="P1253" s="388"/>
      <c r="Q1253" s="491"/>
      <c r="R1253" s="492"/>
    </row>
    <row r="1254" spans="9:18" x14ac:dyDescent="0.2">
      <c r="I1254" s="86"/>
      <c r="O1254" s="493"/>
      <c r="P1254" s="388"/>
      <c r="Q1254" s="491"/>
      <c r="R1254" s="492"/>
    </row>
    <row r="1255" spans="9:18" x14ac:dyDescent="0.2">
      <c r="I1255" s="86"/>
      <c r="O1255" s="493"/>
      <c r="P1255" s="388"/>
      <c r="Q1255" s="491"/>
      <c r="R1255" s="492"/>
    </row>
    <row r="1256" spans="9:18" x14ac:dyDescent="0.2">
      <c r="I1256" s="86"/>
      <c r="O1256" s="493"/>
      <c r="P1256" s="388"/>
      <c r="Q1256" s="491"/>
      <c r="R1256" s="492"/>
    </row>
    <row r="1257" spans="9:18" x14ac:dyDescent="0.2">
      <c r="I1257" s="86"/>
      <c r="O1257" s="493"/>
      <c r="P1257" s="388"/>
      <c r="Q1257" s="491"/>
      <c r="R1257" s="492"/>
    </row>
    <row r="1258" spans="9:18" x14ac:dyDescent="0.2">
      <c r="I1258" s="86"/>
      <c r="O1258" s="493"/>
      <c r="P1258" s="388"/>
      <c r="Q1258" s="491"/>
      <c r="R1258" s="492"/>
    </row>
    <row r="1259" spans="9:18" x14ac:dyDescent="0.2">
      <c r="I1259" s="86"/>
      <c r="O1259" s="493"/>
      <c r="P1259" s="388"/>
      <c r="Q1259" s="491"/>
      <c r="R1259" s="492"/>
    </row>
    <row r="1260" spans="9:18" x14ac:dyDescent="0.2">
      <c r="I1260" s="86"/>
      <c r="O1260" s="493"/>
      <c r="P1260" s="388"/>
      <c r="Q1260" s="491"/>
      <c r="R1260" s="492"/>
    </row>
    <row r="1261" spans="9:18" x14ac:dyDescent="0.2">
      <c r="I1261" s="86"/>
      <c r="O1261" s="493"/>
      <c r="P1261" s="388"/>
      <c r="Q1261" s="491"/>
      <c r="R1261" s="492"/>
    </row>
    <row r="1262" spans="9:18" x14ac:dyDescent="0.2">
      <c r="I1262" s="86"/>
      <c r="O1262" s="493"/>
      <c r="P1262" s="388"/>
      <c r="Q1262" s="491"/>
      <c r="R1262" s="492"/>
    </row>
    <row r="1263" spans="9:18" x14ac:dyDescent="0.2">
      <c r="I1263" s="86"/>
      <c r="O1263" s="493"/>
      <c r="P1263" s="388"/>
      <c r="Q1263" s="491"/>
      <c r="R1263" s="492"/>
    </row>
    <row r="1264" spans="9:18" x14ac:dyDescent="0.2">
      <c r="I1264" s="86"/>
      <c r="O1264" s="493"/>
      <c r="P1264" s="388"/>
      <c r="Q1264" s="491"/>
      <c r="R1264" s="492"/>
    </row>
    <row r="1265" spans="9:18" x14ac:dyDescent="0.2">
      <c r="I1265" s="86"/>
      <c r="O1265" s="493"/>
      <c r="P1265" s="388"/>
      <c r="Q1265" s="491"/>
      <c r="R1265" s="492"/>
    </row>
    <row r="1266" spans="9:18" x14ac:dyDescent="0.2">
      <c r="I1266" s="86"/>
      <c r="O1266" s="493"/>
      <c r="P1266" s="388"/>
      <c r="Q1266" s="491"/>
      <c r="R1266" s="492"/>
    </row>
    <row r="1267" spans="9:18" x14ac:dyDescent="0.2">
      <c r="I1267" s="86"/>
      <c r="O1267" s="493"/>
      <c r="P1267" s="388"/>
      <c r="Q1267" s="491"/>
      <c r="R1267" s="492"/>
    </row>
    <row r="1268" spans="9:18" x14ac:dyDescent="0.2">
      <c r="I1268" s="86"/>
      <c r="O1268" s="493"/>
      <c r="P1268" s="388"/>
      <c r="Q1268" s="491"/>
      <c r="R1268" s="492"/>
    </row>
    <row r="1269" spans="9:18" x14ac:dyDescent="0.2">
      <c r="I1269" s="86"/>
      <c r="O1269" s="493"/>
      <c r="P1269" s="388"/>
      <c r="Q1269" s="491"/>
      <c r="R1269" s="492"/>
    </row>
    <row r="1270" spans="9:18" x14ac:dyDescent="0.2">
      <c r="I1270" s="86"/>
      <c r="O1270" s="493"/>
      <c r="P1270" s="388"/>
      <c r="Q1270" s="491"/>
      <c r="R1270" s="492"/>
    </row>
    <row r="1271" spans="9:18" x14ac:dyDescent="0.2">
      <c r="I1271" s="86"/>
      <c r="O1271" s="493"/>
      <c r="P1271" s="388"/>
      <c r="Q1271" s="491"/>
      <c r="R1271" s="492"/>
    </row>
    <row r="1272" spans="9:18" x14ac:dyDescent="0.2">
      <c r="I1272" s="86"/>
      <c r="O1272" s="493"/>
      <c r="P1272" s="388"/>
      <c r="Q1272" s="491"/>
      <c r="R1272" s="492"/>
    </row>
    <row r="1273" spans="9:18" x14ac:dyDescent="0.2">
      <c r="I1273" s="86"/>
      <c r="O1273" s="493"/>
      <c r="P1273" s="388"/>
      <c r="Q1273" s="491"/>
      <c r="R1273" s="492"/>
    </row>
    <row r="1274" spans="9:18" x14ac:dyDescent="0.2">
      <c r="I1274" s="86"/>
      <c r="O1274" s="493"/>
      <c r="P1274" s="388"/>
      <c r="Q1274" s="491"/>
      <c r="R1274" s="492"/>
    </row>
    <row r="1275" spans="9:18" x14ac:dyDescent="0.2">
      <c r="I1275" s="86"/>
      <c r="O1275" s="493"/>
      <c r="P1275" s="388"/>
      <c r="Q1275" s="491"/>
      <c r="R1275" s="492"/>
    </row>
    <row r="1276" spans="9:18" x14ac:dyDescent="0.2">
      <c r="I1276" s="86"/>
      <c r="O1276" s="493"/>
      <c r="P1276" s="388"/>
      <c r="Q1276" s="491"/>
      <c r="R1276" s="492"/>
    </row>
    <row r="1277" spans="9:18" x14ac:dyDescent="0.2">
      <c r="I1277" s="86"/>
      <c r="O1277" s="493"/>
      <c r="P1277" s="388"/>
      <c r="Q1277" s="491"/>
      <c r="R1277" s="492"/>
    </row>
    <row r="1278" spans="9:18" x14ac:dyDescent="0.2">
      <c r="I1278" s="86"/>
      <c r="O1278" s="493"/>
      <c r="P1278" s="388"/>
      <c r="Q1278" s="491"/>
      <c r="R1278" s="492"/>
    </row>
    <row r="1279" spans="9:18" x14ac:dyDescent="0.2">
      <c r="I1279" s="86"/>
      <c r="O1279" s="493"/>
      <c r="P1279" s="388"/>
      <c r="Q1279" s="491"/>
      <c r="R1279" s="492"/>
    </row>
    <row r="1280" spans="9:18" x14ac:dyDescent="0.2">
      <c r="I1280" s="86"/>
      <c r="O1280" s="493"/>
      <c r="P1280" s="388"/>
      <c r="Q1280" s="491"/>
      <c r="R1280" s="492"/>
    </row>
    <row r="1281" spans="9:18" x14ac:dyDescent="0.2">
      <c r="I1281" s="86"/>
      <c r="O1281" s="493"/>
      <c r="P1281" s="388"/>
      <c r="Q1281" s="491"/>
      <c r="R1281" s="492"/>
    </row>
    <row r="1282" spans="9:18" x14ac:dyDescent="0.2">
      <c r="I1282" s="86"/>
      <c r="O1282" s="493"/>
      <c r="P1282" s="388"/>
      <c r="Q1282" s="491"/>
      <c r="R1282" s="492"/>
    </row>
    <row r="1283" spans="9:18" x14ac:dyDescent="0.2">
      <c r="I1283" s="86"/>
      <c r="O1283" s="493"/>
      <c r="P1283" s="388"/>
      <c r="Q1283" s="491"/>
      <c r="R1283" s="492"/>
    </row>
    <row r="1284" spans="9:18" x14ac:dyDescent="0.2">
      <c r="I1284" s="86"/>
      <c r="O1284" s="493"/>
      <c r="P1284" s="388"/>
      <c r="Q1284" s="491"/>
      <c r="R1284" s="492"/>
    </row>
    <row r="1285" spans="9:18" x14ac:dyDescent="0.2">
      <c r="I1285" s="86"/>
      <c r="O1285" s="493"/>
      <c r="P1285" s="388"/>
      <c r="Q1285" s="491"/>
      <c r="R1285" s="492"/>
    </row>
    <row r="1286" spans="9:18" x14ac:dyDescent="0.2">
      <c r="I1286" s="86"/>
      <c r="O1286" s="493"/>
      <c r="P1286" s="388"/>
      <c r="Q1286" s="491"/>
      <c r="R1286" s="492"/>
    </row>
    <row r="1287" spans="9:18" x14ac:dyDescent="0.2">
      <c r="I1287" s="86"/>
      <c r="O1287" s="493"/>
      <c r="P1287" s="388"/>
      <c r="Q1287" s="491"/>
      <c r="R1287" s="492"/>
    </row>
    <row r="1288" spans="9:18" x14ac:dyDescent="0.2">
      <c r="I1288" s="86"/>
      <c r="O1288" s="493"/>
      <c r="P1288" s="388"/>
      <c r="Q1288" s="491"/>
      <c r="R1288" s="492"/>
    </row>
    <row r="1289" spans="9:18" x14ac:dyDescent="0.2">
      <c r="I1289" s="86"/>
      <c r="O1289" s="493"/>
      <c r="P1289" s="388"/>
      <c r="Q1289" s="491"/>
      <c r="R1289" s="492"/>
    </row>
    <row r="1290" spans="9:18" x14ac:dyDescent="0.2">
      <c r="I1290" s="86"/>
      <c r="O1290" s="493"/>
      <c r="P1290" s="388"/>
      <c r="Q1290" s="491"/>
      <c r="R1290" s="492"/>
    </row>
    <row r="1291" spans="9:18" x14ac:dyDescent="0.2">
      <c r="I1291" s="86"/>
      <c r="O1291" s="493"/>
      <c r="P1291" s="388"/>
      <c r="Q1291" s="491"/>
      <c r="R1291" s="492"/>
    </row>
    <row r="1292" spans="9:18" x14ac:dyDescent="0.2">
      <c r="I1292" s="86"/>
      <c r="O1292" s="493"/>
      <c r="P1292" s="388"/>
      <c r="Q1292" s="491"/>
      <c r="R1292" s="492"/>
    </row>
    <row r="1293" spans="9:18" x14ac:dyDescent="0.2">
      <c r="I1293" s="86"/>
      <c r="O1293" s="493"/>
      <c r="P1293" s="388"/>
      <c r="Q1293" s="491"/>
      <c r="R1293" s="492"/>
    </row>
    <row r="1294" spans="9:18" x14ac:dyDescent="0.2">
      <c r="I1294" s="86"/>
      <c r="O1294" s="493"/>
      <c r="P1294" s="388"/>
      <c r="Q1294" s="491"/>
      <c r="R1294" s="492"/>
    </row>
    <row r="1295" spans="9:18" x14ac:dyDescent="0.2">
      <c r="I1295" s="86"/>
      <c r="O1295" s="493"/>
      <c r="P1295" s="388"/>
      <c r="Q1295" s="491"/>
      <c r="R1295" s="492"/>
    </row>
    <row r="1296" spans="9:18" x14ac:dyDescent="0.2">
      <c r="I1296" s="86"/>
      <c r="O1296" s="493"/>
      <c r="P1296" s="388"/>
      <c r="Q1296" s="491"/>
      <c r="R1296" s="492"/>
    </row>
    <row r="1297" spans="9:18" x14ac:dyDescent="0.2">
      <c r="I1297" s="86"/>
      <c r="O1297" s="493"/>
      <c r="P1297" s="388"/>
      <c r="Q1297" s="491"/>
      <c r="R1297" s="492"/>
    </row>
    <row r="1298" spans="9:18" x14ac:dyDescent="0.2">
      <c r="I1298" s="86"/>
      <c r="O1298" s="493"/>
      <c r="P1298" s="388"/>
      <c r="Q1298" s="491"/>
      <c r="R1298" s="492"/>
    </row>
    <row r="1299" spans="9:18" x14ac:dyDescent="0.2">
      <c r="I1299" s="86"/>
      <c r="O1299" s="493"/>
      <c r="P1299" s="388"/>
      <c r="Q1299" s="491"/>
      <c r="R1299" s="492"/>
    </row>
    <row r="1300" spans="9:18" x14ac:dyDescent="0.2">
      <c r="I1300" s="86"/>
      <c r="O1300" s="493"/>
      <c r="P1300" s="388"/>
      <c r="Q1300" s="491"/>
      <c r="R1300" s="492"/>
    </row>
    <row r="1301" spans="9:18" x14ac:dyDescent="0.2">
      <c r="I1301" s="86"/>
      <c r="O1301" s="493"/>
      <c r="P1301" s="388"/>
      <c r="Q1301" s="491"/>
      <c r="R1301" s="492"/>
    </row>
    <row r="1302" spans="9:18" x14ac:dyDescent="0.2">
      <c r="I1302" s="86"/>
      <c r="O1302" s="493"/>
      <c r="P1302" s="388"/>
      <c r="Q1302" s="491"/>
      <c r="R1302" s="492"/>
    </row>
    <row r="1303" spans="9:18" x14ac:dyDescent="0.2">
      <c r="I1303" s="86"/>
      <c r="O1303" s="493"/>
      <c r="P1303" s="388"/>
      <c r="Q1303" s="491"/>
      <c r="R1303" s="492"/>
    </row>
    <row r="1304" spans="9:18" x14ac:dyDescent="0.2">
      <c r="I1304" s="86"/>
      <c r="O1304" s="493"/>
      <c r="P1304" s="388"/>
      <c r="Q1304" s="491"/>
      <c r="R1304" s="492"/>
    </row>
    <row r="1305" spans="9:18" x14ac:dyDescent="0.2">
      <c r="I1305" s="86"/>
      <c r="O1305" s="493"/>
      <c r="P1305" s="388"/>
      <c r="Q1305" s="491"/>
      <c r="R1305" s="492"/>
    </row>
    <row r="1306" spans="9:18" x14ac:dyDescent="0.2">
      <c r="I1306" s="86"/>
      <c r="O1306" s="493"/>
      <c r="P1306" s="388"/>
      <c r="Q1306" s="491"/>
      <c r="R1306" s="492"/>
    </row>
    <row r="1307" spans="9:18" x14ac:dyDescent="0.2">
      <c r="I1307" s="86"/>
      <c r="O1307" s="493"/>
      <c r="P1307" s="388"/>
      <c r="Q1307" s="491"/>
      <c r="R1307" s="492"/>
    </row>
    <row r="1308" spans="9:18" x14ac:dyDescent="0.2">
      <c r="I1308" s="86"/>
      <c r="O1308" s="493"/>
      <c r="P1308" s="388"/>
      <c r="Q1308" s="491"/>
      <c r="R1308" s="492"/>
    </row>
    <row r="1309" spans="9:18" x14ac:dyDescent="0.2">
      <c r="I1309" s="86"/>
      <c r="O1309" s="493"/>
      <c r="P1309" s="388"/>
      <c r="Q1309" s="491"/>
      <c r="R1309" s="492"/>
    </row>
    <row r="1310" spans="9:18" x14ac:dyDescent="0.2">
      <c r="I1310" s="86"/>
      <c r="O1310" s="493"/>
      <c r="P1310" s="388"/>
      <c r="Q1310" s="491"/>
      <c r="R1310" s="492"/>
    </row>
    <row r="1311" spans="9:18" x14ac:dyDescent="0.2">
      <c r="I1311" s="86"/>
      <c r="O1311" s="493"/>
      <c r="P1311" s="388"/>
      <c r="Q1311" s="491"/>
      <c r="R1311" s="492"/>
    </row>
    <row r="1312" spans="9:18" x14ac:dyDescent="0.2">
      <c r="I1312" s="86"/>
      <c r="O1312" s="493"/>
      <c r="P1312" s="388"/>
      <c r="Q1312" s="491"/>
      <c r="R1312" s="492"/>
    </row>
    <row r="1313" spans="9:18" x14ac:dyDescent="0.2">
      <c r="I1313" s="86"/>
      <c r="O1313" s="493"/>
      <c r="P1313" s="388"/>
      <c r="Q1313" s="491"/>
      <c r="R1313" s="492"/>
    </row>
    <row r="1314" spans="9:18" x14ac:dyDescent="0.2">
      <c r="I1314" s="86"/>
      <c r="O1314" s="493"/>
      <c r="P1314" s="388"/>
      <c r="Q1314" s="491"/>
      <c r="R1314" s="492"/>
    </row>
    <row r="1315" spans="9:18" x14ac:dyDescent="0.2">
      <c r="I1315" s="86"/>
      <c r="O1315" s="493"/>
      <c r="P1315" s="388"/>
      <c r="Q1315" s="491"/>
      <c r="R1315" s="492"/>
    </row>
    <row r="1316" spans="9:18" x14ac:dyDescent="0.2">
      <c r="I1316" s="86"/>
      <c r="O1316" s="493"/>
      <c r="P1316" s="388"/>
      <c r="Q1316" s="491"/>
      <c r="R1316" s="492"/>
    </row>
    <row r="1317" spans="9:18" x14ac:dyDescent="0.2">
      <c r="I1317" s="86"/>
      <c r="O1317" s="493"/>
      <c r="P1317" s="388"/>
      <c r="Q1317" s="491"/>
      <c r="R1317" s="492"/>
    </row>
    <row r="1318" spans="9:18" x14ac:dyDescent="0.2">
      <c r="I1318" s="86"/>
      <c r="O1318" s="493"/>
      <c r="P1318" s="388"/>
      <c r="Q1318" s="491"/>
      <c r="R1318" s="492"/>
    </row>
    <row r="1319" spans="9:18" x14ac:dyDescent="0.2">
      <c r="I1319" s="86"/>
      <c r="O1319" s="493"/>
      <c r="P1319" s="388"/>
      <c r="Q1319" s="491"/>
      <c r="R1319" s="492"/>
    </row>
    <row r="1320" spans="9:18" x14ac:dyDescent="0.2">
      <c r="I1320" s="86"/>
      <c r="O1320" s="493"/>
      <c r="P1320" s="388"/>
      <c r="Q1320" s="491"/>
      <c r="R1320" s="492"/>
    </row>
    <row r="1321" spans="9:18" x14ac:dyDescent="0.2">
      <c r="I1321" s="86"/>
      <c r="O1321" s="493"/>
      <c r="P1321" s="388"/>
      <c r="Q1321" s="491"/>
      <c r="R1321" s="492"/>
    </row>
    <row r="1322" spans="9:18" x14ac:dyDescent="0.2">
      <c r="I1322" s="86"/>
      <c r="O1322" s="493"/>
      <c r="P1322" s="388"/>
      <c r="Q1322" s="491"/>
      <c r="R1322" s="492"/>
    </row>
    <row r="1323" spans="9:18" x14ac:dyDescent="0.2">
      <c r="I1323" s="86"/>
      <c r="O1323" s="493"/>
      <c r="P1323" s="388"/>
      <c r="Q1323" s="491"/>
      <c r="R1323" s="492"/>
    </row>
    <row r="1324" spans="9:18" x14ac:dyDescent="0.2">
      <c r="I1324" s="86"/>
      <c r="O1324" s="493"/>
      <c r="P1324" s="388"/>
      <c r="Q1324" s="491"/>
      <c r="R1324" s="492"/>
    </row>
    <row r="1325" spans="9:18" x14ac:dyDescent="0.2">
      <c r="I1325" s="86"/>
      <c r="O1325" s="493"/>
      <c r="P1325" s="388"/>
      <c r="Q1325" s="491"/>
      <c r="R1325" s="492"/>
    </row>
    <row r="1326" spans="9:18" x14ac:dyDescent="0.2">
      <c r="I1326" s="86"/>
      <c r="O1326" s="493"/>
      <c r="P1326" s="388"/>
      <c r="Q1326" s="491"/>
      <c r="R1326" s="492"/>
    </row>
    <row r="1327" spans="9:18" x14ac:dyDescent="0.2">
      <c r="I1327" s="86"/>
      <c r="O1327" s="493"/>
      <c r="P1327" s="388"/>
      <c r="Q1327" s="491"/>
      <c r="R1327" s="492"/>
    </row>
    <row r="1328" spans="9:18" x14ac:dyDescent="0.2">
      <c r="I1328" s="86"/>
      <c r="O1328" s="493"/>
      <c r="P1328" s="388"/>
      <c r="Q1328" s="491"/>
      <c r="R1328" s="492"/>
    </row>
    <row r="1329" spans="9:18" x14ac:dyDescent="0.2">
      <c r="I1329" s="86"/>
      <c r="O1329" s="493"/>
      <c r="P1329" s="388"/>
      <c r="Q1329" s="491"/>
      <c r="R1329" s="492"/>
    </row>
    <row r="1330" spans="9:18" x14ac:dyDescent="0.2">
      <c r="I1330" s="86"/>
      <c r="O1330" s="493"/>
      <c r="P1330" s="388"/>
      <c r="Q1330" s="491"/>
      <c r="R1330" s="492"/>
    </row>
    <row r="1331" spans="9:18" x14ac:dyDescent="0.2">
      <c r="I1331" s="86"/>
      <c r="O1331" s="493"/>
      <c r="P1331" s="388"/>
      <c r="Q1331" s="491"/>
      <c r="R1331" s="492"/>
    </row>
    <row r="1332" spans="9:18" x14ac:dyDescent="0.2">
      <c r="I1332" s="86"/>
      <c r="O1332" s="493"/>
      <c r="P1332" s="388"/>
      <c r="Q1332" s="491"/>
      <c r="R1332" s="492"/>
    </row>
    <row r="1333" spans="9:18" x14ac:dyDescent="0.2">
      <c r="I1333" s="86"/>
      <c r="O1333" s="493"/>
      <c r="P1333" s="388"/>
      <c r="Q1333" s="491"/>
      <c r="R1333" s="492"/>
    </row>
    <row r="1334" spans="9:18" x14ac:dyDescent="0.2">
      <c r="I1334" s="86"/>
      <c r="O1334" s="493"/>
      <c r="P1334" s="388"/>
      <c r="Q1334" s="491"/>
      <c r="R1334" s="492"/>
    </row>
    <row r="1335" spans="9:18" x14ac:dyDescent="0.2">
      <c r="I1335" s="86"/>
      <c r="O1335" s="493"/>
      <c r="P1335" s="388"/>
      <c r="Q1335" s="491"/>
      <c r="R1335" s="492"/>
    </row>
    <row r="1336" spans="9:18" x14ac:dyDescent="0.2">
      <c r="I1336" s="86"/>
      <c r="O1336" s="493"/>
      <c r="P1336" s="388"/>
      <c r="Q1336" s="491"/>
      <c r="R1336" s="492"/>
    </row>
    <row r="1337" spans="9:18" x14ac:dyDescent="0.2">
      <c r="I1337" s="86"/>
      <c r="O1337" s="493"/>
      <c r="P1337" s="388"/>
      <c r="Q1337" s="491"/>
      <c r="R1337" s="492"/>
    </row>
    <row r="1338" spans="9:18" x14ac:dyDescent="0.2">
      <c r="I1338" s="86"/>
      <c r="O1338" s="493"/>
      <c r="P1338" s="388"/>
      <c r="Q1338" s="491"/>
      <c r="R1338" s="492"/>
    </row>
    <row r="1339" spans="9:18" x14ac:dyDescent="0.2">
      <c r="I1339" s="86"/>
      <c r="O1339" s="493"/>
      <c r="P1339" s="388"/>
      <c r="Q1339" s="491"/>
      <c r="R1339" s="492"/>
    </row>
    <row r="1340" spans="9:18" x14ac:dyDescent="0.2">
      <c r="I1340" s="86"/>
      <c r="O1340" s="493"/>
      <c r="P1340" s="388"/>
      <c r="Q1340" s="491"/>
      <c r="R1340" s="492"/>
    </row>
    <row r="1341" spans="9:18" x14ac:dyDescent="0.2">
      <c r="I1341" s="86"/>
      <c r="O1341" s="493"/>
      <c r="P1341" s="388"/>
      <c r="Q1341" s="491"/>
      <c r="R1341" s="492"/>
    </row>
    <row r="1342" spans="9:18" x14ac:dyDescent="0.2">
      <c r="I1342" s="86"/>
      <c r="O1342" s="493"/>
      <c r="P1342" s="388"/>
      <c r="Q1342" s="491"/>
      <c r="R1342" s="492"/>
    </row>
    <row r="1343" spans="9:18" x14ac:dyDescent="0.2">
      <c r="I1343" s="86"/>
      <c r="O1343" s="493"/>
      <c r="P1343" s="388"/>
      <c r="Q1343" s="491"/>
      <c r="R1343" s="492"/>
    </row>
    <row r="1344" spans="9:18" x14ac:dyDescent="0.2">
      <c r="I1344" s="86"/>
      <c r="O1344" s="493"/>
      <c r="P1344" s="388"/>
      <c r="Q1344" s="491"/>
      <c r="R1344" s="492"/>
    </row>
    <row r="1345" spans="9:18" x14ac:dyDescent="0.2">
      <c r="I1345" s="86"/>
      <c r="O1345" s="493"/>
      <c r="P1345" s="388"/>
      <c r="Q1345" s="491"/>
      <c r="R1345" s="492"/>
    </row>
    <row r="1346" spans="9:18" x14ac:dyDescent="0.2">
      <c r="I1346" s="86"/>
      <c r="O1346" s="493"/>
      <c r="P1346" s="388"/>
      <c r="Q1346" s="491"/>
      <c r="R1346" s="492"/>
    </row>
    <row r="1347" spans="9:18" x14ac:dyDescent="0.2">
      <c r="I1347" s="86"/>
      <c r="O1347" s="493"/>
      <c r="P1347" s="388"/>
      <c r="Q1347" s="491"/>
      <c r="R1347" s="492"/>
    </row>
    <row r="1348" spans="9:18" x14ac:dyDescent="0.2">
      <c r="I1348" s="86"/>
      <c r="O1348" s="493"/>
      <c r="P1348" s="388"/>
      <c r="Q1348" s="491"/>
      <c r="R1348" s="492"/>
    </row>
    <row r="1349" spans="9:18" x14ac:dyDescent="0.2">
      <c r="I1349" s="86"/>
      <c r="O1349" s="493"/>
      <c r="P1349" s="388"/>
      <c r="Q1349" s="491"/>
      <c r="R1349" s="492"/>
    </row>
    <row r="1350" spans="9:18" x14ac:dyDescent="0.2">
      <c r="I1350" s="86"/>
      <c r="O1350" s="493"/>
      <c r="P1350" s="388"/>
      <c r="Q1350" s="491"/>
      <c r="R1350" s="492"/>
    </row>
    <row r="1351" spans="9:18" x14ac:dyDescent="0.2">
      <c r="I1351" s="86"/>
      <c r="O1351" s="493"/>
      <c r="P1351" s="388"/>
      <c r="Q1351" s="491"/>
      <c r="R1351" s="492"/>
    </row>
    <row r="1352" spans="9:18" x14ac:dyDescent="0.2">
      <c r="I1352" s="86"/>
      <c r="O1352" s="493"/>
      <c r="P1352" s="388"/>
      <c r="Q1352" s="491"/>
      <c r="R1352" s="492"/>
    </row>
    <row r="1353" spans="9:18" x14ac:dyDescent="0.2">
      <c r="I1353" s="86"/>
      <c r="O1353" s="493"/>
      <c r="P1353" s="388"/>
      <c r="Q1353" s="491"/>
      <c r="R1353" s="492"/>
    </row>
    <row r="1354" spans="9:18" x14ac:dyDescent="0.2">
      <c r="I1354" s="86"/>
      <c r="O1354" s="493"/>
      <c r="P1354" s="388"/>
      <c r="Q1354" s="491"/>
      <c r="R1354" s="492"/>
    </row>
    <row r="1355" spans="9:18" x14ac:dyDescent="0.2">
      <c r="I1355" s="86"/>
      <c r="O1355" s="493"/>
      <c r="P1355" s="388"/>
      <c r="Q1355" s="491"/>
      <c r="R1355" s="492"/>
    </row>
    <row r="1356" spans="9:18" x14ac:dyDescent="0.2">
      <c r="I1356" s="86"/>
      <c r="O1356" s="493"/>
      <c r="P1356" s="388"/>
      <c r="Q1356" s="491"/>
      <c r="R1356" s="492"/>
    </row>
    <row r="1357" spans="9:18" x14ac:dyDescent="0.2">
      <c r="I1357" s="86"/>
      <c r="O1357" s="493"/>
      <c r="P1357" s="388"/>
      <c r="Q1357" s="491"/>
      <c r="R1357" s="492"/>
    </row>
    <row r="1358" spans="9:18" x14ac:dyDescent="0.2">
      <c r="I1358" s="86"/>
      <c r="O1358" s="493"/>
      <c r="P1358" s="388"/>
      <c r="Q1358" s="491"/>
      <c r="R1358" s="492"/>
    </row>
    <row r="1359" spans="9:18" x14ac:dyDescent="0.2">
      <c r="I1359" s="86"/>
      <c r="O1359" s="493"/>
      <c r="P1359" s="388"/>
      <c r="Q1359" s="491"/>
      <c r="R1359" s="492"/>
    </row>
    <row r="1360" spans="9:18" x14ac:dyDescent="0.2">
      <c r="I1360" s="86"/>
      <c r="O1360" s="493"/>
      <c r="P1360" s="388"/>
      <c r="Q1360" s="491"/>
      <c r="R1360" s="492"/>
    </row>
    <row r="1361" spans="9:18" x14ac:dyDescent="0.2">
      <c r="I1361" s="86"/>
      <c r="O1361" s="493"/>
      <c r="P1361" s="388"/>
      <c r="Q1361" s="491"/>
      <c r="R1361" s="492"/>
    </row>
    <row r="1362" spans="9:18" x14ac:dyDescent="0.2">
      <c r="I1362" s="86"/>
      <c r="O1362" s="493"/>
      <c r="P1362" s="388"/>
      <c r="Q1362" s="491"/>
      <c r="R1362" s="492"/>
    </row>
    <row r="1363" spans="9:18" x14ac:dyDescent="0.2">
      <c r="I1363" s="86"/>
      <c r="O1363" s="493"/>
      <c r="P1363" s="388"/>
      <c r="Q1363" s="491"/>
      <c r="R1363" s="492"/>
    </row>
    <row r="1364" spans="9:18" x14ac:dyDescent="0.2">
      <c r="I1364" s="86"/>
      <c r="O1364" s="493"/>
      <c r="P1364" s="388"/>
      <c r="Q1364" s="491"/>
      <c r="R1364" s="492"/>
    </row>
    <row r="1365" spans="9:18" x14ac:dyDescent="0.2">
      <c r="I1365" s="86"/>
      <c r="O1365" s="493"/>
      <c r="P1365" s="388"/>
      <c r="Q1365" s="491"/>
      <c r="R1365" s="492"/>
    </row>
    <row r="1366" spans="9:18" x14ac:dyDescent="0.2">
      <c r="I1366" s="86"/>
      <c r="O1366" s="493"/>
      <c r="P1366" s="388"/>
      <c r="Q1366" s="491"/>
      <c r="R1366" s="492"/>
    </row>
    <row r="1367" spans="9:18" x14ac:dyDescent="0.2">
      <c r="I1367" s="86"/>
      <c r="O1367" s="493"/>
      <c r="P1367" s="388"/>
      <c r="Q1367" s="491"/>
      <c r="R1367" s="492"/>
    </row>
    <row r="1368" spans="9:18" x14ac:dyDescent="0.2">
      <c r="I1368" s="86"/>
      <c r="O1368" s="493"/>
      <c r="P1368" s="388"/>
      <c r="Q1368" s="491"/>
      <c r="R1368" s="492"/>
    </row>
    <row r="1369" spans="9:18" x14ac:dyDescent="0.2">
      <c r="I1369" s="86"/>
      <c r="O1369" s="493"/>
      <c r="P1369" s="388"/>
      <c r="Q1369" s="491"/>
      <c r="R1369" s="492"/>
    </row>
    <row r="1370" spans="9:18" x14ac:dyDescent="0.2">
      <c r="I1370" s="86"/>
      <c r="O1370" s="493"/>
      <c r="P1370" s="388"/>
      <c r="Q1370" s="491"/>
      <c r="R1370" s="492"/>
    </row>
    <row r="1371" spans="9:18" x14ac:dyDescent="0.2">
      <c r="I1371" s="86"/>
      <c r="O1371" s="493"/>
      <c r="P1371" s="388"/>
      <c r="Q1371" s="491"/>
      <c r="R1371" s="492"/>
    </row>
    <row r="1372" spans="9:18" x14ac:dyDescent="0.2">
      <c r="I1372" s="86"/>
      <c r="O1372" s="493"/>
      <c r="P1372" s="388"/>
      <c r="Q1372" s="491"/>
      <c r="R1372" s="492"/>
    </row>
    <row r="1373" spans="9:18" x14ac:dyDescent="0.2">
      <c r="I1373" s="86"/>
      <c r="O1373" s="493"/>
      <c r="P1373" s="388"/>
      <c r="Q1373" s="491"/>
      <c r="R1373" s="492"/>
    </row>
    <row r="1374" spans="9:18" x14ac:dyDescent="0.2">
      <c r="I1374" s="86"/>
      <c r="O1374" s="493"/>
      <c r="P1374" s="388"/>
      <c r="Q1374" s="491"/>
      <c r="R1374" s="492"/>
    </row>
    <row r="1375" spans="9:18" x14ac:dyDescent="0.2">
      <c r="I1375" s="86"/>
      <c r="O1375" s="493"/>
      <c r="P1375" s="388"/>
      <c r="Q1375" s="491"/>
      <c r="R1375" s="492"/>
    </row>
    <row r="1376" spans="9:18" x14ac:dyDescent="0.2">
      <c r="I1376" s="86"/>
      <c r="O1376" s="493"/>
      <c r="P1376" s="388"/>
      <c r="Q1376" s="491"/>
      <c r="R1376" s="492"/>
    </row>
    <row r="1377" spans="9:18" x14ac:dyDescent="0.2">
      <c r="I1377" s="86"/>
      <c r="O1377" s="493"/>
      <c r="P1377" s="388"/>
      <c r="Q1377" s="491"/>
      <c r="R1377" s="492"/>
    </row>
    <row r="1378" spans="9:18" x14ac:dyDescent="0.2">
      <c r="I1378" s="86"/>
      <c r="O1378" s="493"/>
      <c r="P1378" s="388"/>
      <c r="Q1378" s="491"/>
      <c r="R1378" s="492"/>
    </row>
    <row r="1379" spans="9:18" x14ac:dyDescent="0.2">
      <c r="I1379" s="86"/>
      <c r="O1379" s="493"/>
      <c r="P1379" s="388"/>
      <c r="Q1379" s="491"/>
      <c r="R1379" s="492"/>
    </row>
    <row r="1380" spans="9:18" x14ac:dyDescent="0.2">
      <c r="I1380" s="86"/>
      <c r="O1380" s="493"/>
      <c r="P1380" s="388"/>
      <c r="Q1380" s="491"/>
      <c r="R1380" s="492"/>
    </row>
    <row r="1381" spans="9:18" x14ac:dyDescent="0.2">
      <c r="I1381" s="86"/>
      <c r="O1381" s="493"/>
      <c r="P1381" s="388"/>
      <c r="Q1381" s="491"/>
      <c r="R1381" s="492"/>
    </row>
    <row r="1382" spans="9:18" x14ac:dyDescent="0.2">
      <c r="I1382" s="86"/>
      <c r="O1382" s="493"/>
      <c r="P1382" s="388"/>
      <c r="Q1382" s="491"/>
      <c r="R1382" s="492"/>
    </row>
    <row r="1383" spans="9:18" x14ac:dyDescent="0.2">
      <c r="I1383" s="86"/>
      <c r="O1383" s="493"/>
      <c r="P1383" s="388"/>
      <c r="Q1383" s="491"/>
      <c r="R1383" s="492"/>
    </row>
    <row r="1384" spans="9:18" x14ac:dyDescent="0.2">
      <c r="I1384" s="86"/>
      <c r="O1384" s="493"/>
      <c r="P1384" s="388"/>
      <c r="Q1384" s="491"/>
      <c r="R1384" s="492"/>
    </row>
    <row r="1385" spans="9:18" x14ac:dyDescent="0.2">
      <c r="I1385" s="86"/>
      <c r="O1385" s="493"/>
      <c r="P1385" s="388"/>
      <c r="Q1385" s="491"/>
      <c r="R1385" s="492"/>
    </row>
    <row r="1386" spans="9:18" x14ac:dyDescent="0.2">
      <c r="I1386" s="86"/>
      <c r="O1386" s="493"/>
      <c r="P1386" s="388"/>
      <c r="Q1386" s="491"/>
      <c r="R1386" s="492"/>
    </row>
    <row r="1387" spans="9:18" x14ac:dyDescent="0.2">
      <c r="I1387" s="86"/>
      <c r="O1387" s="493"/>
      <c r="P1387" s="388"/>
      <c r="Q1387" s="491"/>
      <c r="R1387" s="492"/>
    </row>
    <row r="1388" spans="9:18" x14ac:dyDescent="0.2">
      <c r="I1388" s="86"/>
      <c r="O1388" s="493"/>
      <c r="P1388" s="388"/>
      <c r="Q1388" s="491"/>
      <c r="R1388" s="492"/>
    </row>
    <row r="1389" spans="9:18" x14ac:dyDescent="0.2">
      <c r="I1389" s="86"/>
      <c r="O1389" s="493"/>
      <c r="P1389" s="388"/>
      <c r="Q1389" s="491"/>
      <c r="R1389" s="492"/>
    </row>
    <row r="1390" spans="9:18" x14ac:dyDescent="0.2">
      <c r="I1390" s="86"/>
      <c r="O1390" s="493"/>
      <c r="P1390" s="388"/>
      <c r="Q1390" s="491"/>
      <c r="R1390" s="492"/>
    </row>
    <row r="1391" spans="9:18" x14ac:dyDescent="0.2">
      <c r="I1391" s="86"/>
      <c r="O1391" s="493"/>
      <c r="P1391" s="388"/>
      <c r="Q1391" s="491"/>
      <c r="R1391" s="492"/>
    </row>
    <row r="1392" spans="9:18" x14ac:dyDescent="0.2">
      <c r="I1392" s="86"/>
      <c r="O1392" s="493"/>
      <c r="P1392" s="388"/>
      <c r="Q1392" s="491"/>
      <c r="R1392" s="492"/>
    </row>
    <row r="1393" spans="9:18" x14ac:dyDescent="0.2">
      <c r="I1393" s="86"/>
      <c r="O1393" s="493"/>
      <c r="P1393" s="388"/>
      <c r="Q1393" s="491"/>
      <c r="R1393" s="492"/>
    </row>
    <row r="1394" spans="9:18" x14ac:dyDescent="0.2">
      <c r="I1394" s="86"/>
      <c r="O1394" s="493"/>
      <c r="P1394" s="388"/>
      <c r="Q1394" s="491"/>
      <c r="R1394" s="492"/>
    </row>
    <row r="1395" spans="9:18" x14ac:dyDescent="0.2">
      <c r="I1395" s="86"/>
      <c r="O1395" s="493"/>
      <c r="P1395" s="388"/>
      <c r="Q1395" s="491"/>
      <c r="R1395" s="492"/>
    </row>
    <row r="1396" spans="9:18" x14ac:dyDescent="0.2">
      <c r="I1396" s="86"/>
      <c r="O1396" s="493"/>
      <c r="P1396" s="388"/>
      <c r="Q1396" s="491"/>
      <c r="R1396" s="492"/>
    </row>
    <row r="1397" spans="9:18" x14ac:dyDescent="0.2">
      <c r="I1397" s="86"/>
      <c r="O1397" s="493"/>
      <c r="P1397" s="388"/>
      <c r="Q1397" s="491"/>
      <c r="R1397" s="492"/>
    </row>
    <row r="1398" spans="9:18" x14ac:dyDescent="0.2">
      <c r="I1398" s="86"/>
      <c r="O1398" s="493"/>
      <c r="P1398" s="388"/>
      <c r="Q1398" s="491"/>
      <c r="R1398" s="492"/>
    </row>
    <row r="1399" spans="9:18" x14ac:dyDescent="0.2">
      <c r="I1399" s="86"/>
      <c r="O1399" s="493"/>
      <c r="P1399" s="388"/>
      <c r="Q1399" s="491"/>
      <c r="R1399" s="492"/>
    </row>
    <row r="1400" spans="9:18" x14ac:dyDescent="0.2">
      <c r="I1400" s="86"/>
      <c r="O1400" s="493"/>
      <c r="P1400" s="388"/>
      <c r="Q1400" s="491"/>
      <c r="R1400" s="492"/>
    </row>
    <row r="1401" spans="9:18" x14ac:dyDescent="0.2">
      <c r="I1401" s="86"/>
      <c r="O1401" s="493"/>
      <c r="P1401" s="388"/>
      <c r="Q1401" s="491"/>
      <c r="R1401" s="492"/>
    </row>
    <row r="1402" spans="9:18" x14ac:dyDescent="0.2">
      <c r="I1402" s="86"/>
      <c r="O1402" s="493"/>
      <c r="P1402" s="388"/>
      <c r="Q1402" s="491"/>
      <c r="R1402" s="492"/>
    </row>
    <row r="1403" spans="9:18" x14ac:dyDescent="0.2">
      <c r="I1403" s="86"/>
      <c r="O1403" s="493"/>
      <c r="P1403" s="388"/>
      <c r="Q1403" s="491"/>
      <c r="R1403" s="492"/>
    </row>
    <row r="1404" spans="9:18" x14ac:dyDescent="0.2">
      <c r="I1404" s="86"/>
      <c r="O1404" s="493"/>
      <c r="P1404" s="388"/>
      <c r="Q1404" s="491"/>
      <c r="R1404" s="492"/>
    </row>
    <row r="1405" spans="9:18" x14ac:dyDescent="0.2">
      <c r="I1405" s="86"/>
      <c r="O1405" s="493"/>
      <c r="P1405" s="388"/>
      <c r="Q1405" s="491"/>
      <c r="R1405" s="492"/>
    </row>
    <row r="1406" spans="9:18" x14ac:dyDescent="0.2">
      <c r="I1406" s="86"/>
      <c r="O1406" s="493"/>
      <c r="P1406" s="388"/>
      <c r="Q1406" s="491"/>
      <c r="R1406" s="492"/>
    </row>
    <row r="1407" spans="9:18" x14ac:dyDescent="0.2">
      <c r="I1407" s="86"/>
      <c r="O1407" s="493"/>
      <c r="P1407" s="388"/>
      <c r="Q1407" s="491"/>
      <c r="R1407" s="492"/>
    </row>
    <row r="1408" spans="9:18" x14ac:dyDescent="0.2">
      <c r="I1408" s="86"/>
      <c r="O1408" s="493"/>
      <c r="P1408" s="388"/>
      <c r="Q1408" s="491"/>
      <c r="R1408" s="492"/>
    </row>
    <row r="1409" spans="9:18" x14ac:dyDescent="0.2">
      <c r="I1409" s="86"/>
      <c r="O1409" s="493"/>
      <c r="P1409" s="388"/>
      <c r="Q1409" s="491"/>
      <c r="R1409" s="492"/>
    </row>
    <row r="1410" spans="9:18" x14ac:dyDescent="0.2">
      <c r="I1410" s="86"/>
      <c r="O1410" s="493"/>
      <c r="P1410" s="388"/>
      <c r="Q1410" s="491"/>
      <c r="R1410" s="492"/>
    </row>
    <row r="1411" spans="9:18" x14ac:dyDescent="0.2">
      <c r="I1411" s="86"/>
      <c r="O1411" s="493"/>
      <c r="P1411" s="388"/>
      <c r="Q1411" s="491"/>
      <c r="R1411" s="492"/>
    </row>
    <row r="1412" spans="9:18" x14ac:dyDescent="0.2">
      <c r="I1412" s="86"/>
      <c r="O1412" s="493"/>
      <c r="P1412" s="388"/>
      <c r="Q1412" s="491"/>
      <c r="R1412" s="492"/>
    </row>
    <row r="1413" spans="9:18" x14ac:dyDescent="0.2">
      <c r="I1413" s="86"/>
      <c r="O1413" s="493"/>
      <c r="P1413" s="388"/>
      <c r="Q1413" s="491"/>
      <c r="R1413" s="492"/>
    </row>
    <row r="1414" spans="9:18" x14ac:dyDescent="0.2">
      <c r="I1414" s="86"/>
      <c r="O1414" s="493"/>
      <c r="P1414" s="388"/>
      <c r="Q1414" s="491"/>
      <c r="R1414" s="492"/>
    </row>
    <row r="1415" spans="9:18" x14ac:dyDescent="0.2">
      <c r="I1415" s="86"/>
      <c r="O1415" s="493"/>
      <c r="P1415" s="388"/>
      <c r="Q1415" s="491"/>
      <c r="R1415" s="492"/>
    </row>
    <row r="1416" spans="9:18" x14ac:dyDescent="0.2">
      <c r="I1416" s="86"/>
      <c r="O1416" s="493"/>
      <c r="P1416" s="388"/>
      <c r="Q1416" s="491"/>
      <c r="R1416" s="492"/>
    </row>
    <row r="1417" spans="9:18" x14ac:dyDescent="0.2">
      <c r="I1417" s="86"/>
      <c r="O1417" s="493"/>
      <c r="P1417" s="388"/>
      <c r="Q1417" s="491"/>
      <c r="R1417" s="492"/>
    </row>
    <row r="1418" spans="9:18" x14ac:dyDescent="0.2">
      <c r="I1418" s="86"/>
      <c r="O1418" s="493"/>
      <c r="P1418" s="388"/>
      <c r="Q1418" s="491"/>
      <c r="R1418" s="492"/>
    </row>
    <row r="1419" spans="9:18" x14ac:dyDescent="0.2">
      <c r="I1419" s="86"/>
      <c r="O1419" s="493"/>
      <c r="P1419" s="388"/>
      <c r="Q1419" s="491"/>
      <c r="R1419" s="492"/>
    </row>
    <row r="1420" spans="9:18" x14ac:dyDescent="0.2">
      <c r="I1420" s="86"/>
      <c r="O1420" s="493"/>
      <c r="P1420" s="388"/>
      <c r="Q1420" s="491"/>
      <c r="R1420" s="492"/>
    </row>
    <row r="1421" spans="9:18" x14ac:dyDescent="0.2">
      <c r="I1421" s="86"/>
      <c r="O1421" s="493"/>
      <c r="P1421" s="388"/>
      <c r="Q1421" s="491"/>
      <c r="R1421" s="492"/>
    </row>
    <row r="1422" spans="9:18" x14ac:dyDescent="0.2">
      <c r="I1422" s="86"/>
      <c r="O1422" s="493"/>
      <c r="P1422" s="388"/>
      <c r="Q1422" s="491"/>
      <c r="R1422" s="492"/>
    </row>
    <row r="1423" spans="9:18" x14ac:dyDescent="0.2">
      <c r="I1423" s="86"/>
      <c r="O1423" s="493"/>
      <c r="P1423" s="388"/>
      <c r="Q1423" s="491"/>
      <c r="R1423" s="492"/>
    </row>
    <row r="1424" spans="9:18" x14ac:dyDescent="0.2">
      <c r="I1424" s="86"/>
      <c r="O1424" s="493"/>
      <c r="P1424" s="388"/>
      <c r="Q1424" s="491"/>
      <c r="R1424" s="492"/>
    </row>
    <row r="1425" spans="9:18" x14ac:dyDescent="0.2">
      <c r="I1425" s="86"/>
      <c r="O1425" s="493"/>
      <c r="P1425" s="388"/>
      <c r="Q1425" s="491"/>
      <c r="R1425" s="492"/>
    </row>
    <row r="1426" spans="9:18" x14ac:dyDescent="0.2">
      <c r="I1426" s="86"/>
      <c r="O1426" s="493"/>
      <c r="P1426" s="388"/>
      <c r="Q1426" s="491"/>
      <c r="R1426" s="492"/>
    </row>
    <row r="1427" spans="9:18" x14ac:dyDescent="0.2">
      <c r="I1427" s="86"/>
      <c r="O1427" s="493"/>
      <c r="P1427" s="388"/>
      <c r="Q1427" s="491"/>
      <c r="R1427" s="492"/>
    </row>
    <row r="1428" spans="9:18" x14ac:dyDescent="0.2">
      <c r="I1428" s="86"/>
      <c r="O1428" s="493"/>
      <c r="P1428" s="388"/>
      <c r="Q1428" s="491"/>
      <c r="R1428" s="492"/>
    </row>
    <row r="1429" spans="9:18" x14ac:dyDescent="0.2">
      <c r="I1429" s="86"/>
      <c r="O1429" s="493"/>
      <c r="P1429" s="388"/>
      <c r="Q1429" s="491"/>
      <c r="R1429" s="492"/>
    </row>
    <row r="1430" spans="9:18" x14ac:dyDescent="0.2">
      <c r="I1430" s="86"/>
      <c r="O1430" s="493"/>
      <c r="P1430" s="388"/>
      <c r="Q1430" s="491"/>
      <c r="R1430" s="492"/>
    </row>
    <row r="1431" spans="9:18" x14ac:dyDescent="0.2">
      <c r="I1431" s="86"/>
      <c r="O1431" s="493"/>
      <c r="P1431" s="388"/>
      <c r="Q1431" s="491"/>
      <c r="R1431" s="492"/>
    </row>
    <row r="1432" spans="9:18" x14ac:dyDescent="0.2">
      <c r="I1432" s="86"/>
      <c r="O1432" s="493"/>
      <c r="P1432" s="388"/>
      <c r="Q1432" s="491"/>
      <c r="R1432" s="492"/>
    </row>
    <row r="1433" spans="9:18" x14ac:dyDescent="0.2">
      <c r="I1433" s="86"/>
      <c r="O1433" s="493"/>
      <c r="P1433" s="388"/>
      <c r="Q1433" s="491"/>
      <c r="R1433" s="492"/>
    </row>
    <row r="1434" spans="9:18" x14ac:dyDescent="0.2">
      <c r="I1434" s="86"/>
      <c r="O1434" s="493"/>
      <c r="P1434" s="388"/>
      <c r="Q1434" s="491"/>
      <c r="R1434" s="492"/>
    </row>
    <row r="1435" spans="9:18" x14ac:dyDescent="0.2">
      <c r="I1435" s="86"/>
      <c r="O1435" s="493"/>
      <c r="P1435" s="388"/>
      <c r="Q1435" s="491"/>
      <c r="R1435" s="492"/>
    </row>
    <row r="1436" spans="9:18" x14ac:dyDescent="0.2">
      <c r="I1436" s="86"/>
      <c r="O1436" s="493"/>
      <c r="P1436" s="388"/>
      <c r="Q1436" s="491"/>
      <c r="R1436" s="492"/>
    </row>
    <row r="1437" spans="9:18" x14ac:dyDescent="0.2">
      <c r="I1437" s="86"/>
      <c r="O1437" s="493"/>
      <c r="P1437" s="388"/>
      <c r="Q1437" s="491"/>
      <c r="R1437" s="492"/>
    </row>
    <row r="1438" spans="9:18" x14ac:dyDescent="0.2">
      <c r="I1438" s="86"/>
      <c r="O1438" s="493"/>
      <c r="P1438" s="388"/>
      <c r="Q1438" s="491"/>
      <c r="R1438" s="492"/>
    </row>
    <row r="1439" spans="9:18" x14ac:dyDescent="0.2">
      <c r="I1439" s="86"/>
      <c r="O1439" s="493"/>
      <c r="P1439" s="388"/>
      <c r="Q1439" s="491"/>
      <c r="R1439" s="492"/>
    </row>
    <row r="1440" spans="9:18" x14ac:dyDescent="0.2">
      <c r="I1440" s="86"/>
      <c r="O1440" s="493"/>
      <c r="P1440" s="388"/>
      <c r="Q1440" s="491"/>
      <c r="R1440" s="492"/>
    </row>
    <row r="1441" spans="9:18" x14ac:dyDescent="0.2">
      <c r="I1441" s="86"/>
      <c r="O1441" s="493"/>
      <c r="P1441" s="388"/>
      <c r="Q1441" s="491"/>
      <c r="R1441" s="492"/>
    </row>
    <row r="1442" spans="9:18" x14ac:dyDescent="0.2">
      <c r="I1442" s="86"/>
      <c r="O1442" s="493"/>
      <c r="P1442" s="388"/>
      <c r="Q1442" s="491"/>
      <c r="R1442" s="492"/>
    </row>
    <row r="1443" spans="9:18" x14ac:dyDescent="0.2">
      <c r="I1443" s="86"/>
      <c r="O1443" s="493"/>
      <c r="P1443" s="388"/>
      <c r="Q1443" s="491"/>
      <c r="R1443" s="492"/>
    </row>
    <row r="1444" spans="9:18" x14ac:dyDescent="0.2">
      <c r="I1444" s="86"/>
      <c r="O1444" s="493"/>
      <c r="P1444" s="388"/>
      <c r="Q1444" s="491"/>
      <c r="R1444" s="492"/>
    </row>
    <row r="1445" spans="9:18" x14ac:dyDescent="0.2">
      <c r="I1445" s="86"/>
      <c r="O1445" s="493"/>
      <c r="P1445" s="388"/>
      <c r="Q1445" s="491"/>
      <c r="R1445" s="492"/>
    </row>
    <row r="1446" spans="9:18" x14ac:dyDescent="0.2">
      <c r="I1446" s="86"/>
      <c r="O1446" s="493"/>
      <c r="P1446" s="388"/>
      <c r="Q1446" s="491"/>
      <c r="R1446" s="492"/>
    </row>
    <row r="1447" spans="9:18" x14ac:dyDescent="0.2">
      <c r="I1447" s="86"/>
      <c r="O1447" s="493"/>
      <c r="P1447" s="388"/>
      <c r="Q1447" s="491"/>
      <c r="R1447" s="492"/>
    </row>
    <row r="1448" spans="9:18" x14ac:dyDescent="0.2">
      <c r="I1448" s="86"/>
      <c r="O1448" s="493"/>
      <c r="P1448" s="388"/>
      <c r="Q1448" s="491"/>
      <c r="R1448" s="492"/>
    </row>
    <row r="1449" spans="9:18" x14ac:dyDescent="0.2">
      <c r="I1449" s="86"/>
      <c r="O1449" s="493"/>
      <c r="P1449" s="388"/>
      <c r="Q1449" s="491"/>
      <c r="R1449" s="492"/>
    </row>
    <row r="1450" spans="9:18" x14ac:dyDescent="0.2">
      <c r="I1450" s="86"/>
      <c r="O1450" s="493"/>
      <c r="P1450" s="388"/>
      <c r="Q1450" s="491"/>
      <c r="R1450" s="492"/>
    </row>
    <row r="1451" spans="9:18" x14ac:dyDescent="0.2">
      <c r="I1451" s="86"/>
      <c r="O1451" s="493"/>
      <c r="P1451" s="388"/>
      <c r="Q1451" s="491"/>
      <c r="R1451" s="492"/>
    </row>
    <row r="1452" spans="9:18" x14ac:dyDescent="0.2">
      <c r="I1452" s="86"/>
      <c r="O1452" s="493"/>
      <c r="P1452" s="388"/>
      <c r="Q1452" s="491"/>
      <c r="R1452" s="492"/>
    </row>
    <row r="1453" spans="9:18" x14ac:dyDescent="0.2">
      <c r="I1453" s="86"/>
      <c r="O1453" s="493"/>
      <c r="P1453" s="388"/>
      <c r="Q1453" s="491"/>
      <c r="R1453" s="492"/>
    </row>
    <row r="1454" spans="9:18" x14ac:dyDescent="0.2">
      <c r="I1454" s="86"/>
      <c r="O1454" s="493"/>
      <c r="P1454" s="388"/>
      <c r="Q1454" s="491"/>
      <c r="R1454" s="492"/>
    </row>
    <row r="1455" spans="9:18" x14ac:dyDescent="0.2">
      <c r="I1455" s="86"/>
      <c r="O1455" s="493"/>
      <c r="P1455" s="388"/>
      <c r="Q1455" s="491"/>
      <c r="R1455" s="492"/>
    </row>
    <row r="1456" spans="9:18" x14ac:dyDescent="0.2">
      <c r="I1456" s="86"/>
      <c r="O1456" s="493"/>
      <c r="P1456" s="388"/>
      <c r="Q1456" s="491"/>
      <c r="R1456" s="492"/>
    </row>
    <row r="1457" spans="9:18" x14ac:dyDescent="0.2">
      <c r="I1457" s="86"/>
      <c r="O1457" s="493"/>
      <c r="P1457" s="388"/>
      <c r="Q1457" s="491"/>
      <c r="R1457" s="492"/>
    </row>
    <row r="1458" spans="9:18" x14ac:dyDescent="0.2">
      <c r="I1458" s="86"/>
      <c r="O1458" s="493"/>
      <c r="P1458" s="388"/>
      <c r="Q1458" s="491"/>
      <c r="R1458" s="492"/>
    </row>
    <row r="1459" spans="9:18" x14ac:dyDescent="0.2">
      <c r="I1459" s="86"/>
      <c r="O1459" s="493"/>
      <c r="P1459" s="388"/>
      <c r="Q1459" s="491"/>
      <c r="R1459" s="492"/>
    </row>
    <row r="1460" spans="9:18" x14ac:dyDescent="0.2">
      <c r="I1460" s="86"/>
      <c r="O1460" s="493"/>
      <c r="P1460" s="388"/>
      <c r="Q1460" s="491"/>
      <c r="R1460" s="492"/>
    </row>
    <row r="1461" spans="9:18" x14ac:dyDescent="0.2">
      <c r="I1461" s="86"/>
      <c r="O1461" s="493"/>
      <c r="P1461" s="388"/>
      <c r="Q1461" s="491"/>
      <c r="R1461" s="492"/>
    </row>
    <row r="1462" spans="9:18" x14ac:dyDescent="0.2">
      <c r="I1462" s="86"/>
      <c r="O1462" s="493"/>
      <c r="P1462" s="388"/>
      <c r="Q1462" s="491"/>
      <c r="R1462" s="492"/>
    </row>
    <row r="1463" spans="9:18" x14ac:dyDescent="0.2">
      <c r="I1463" s="86"/>
      <c r="O1463" s="493"/>
      <c r="P1463" s="388"/>
      <c r="Q1463" s="491"/>
      <c r="R1463" s="492"/>
    </row>
    <row r="1464" spans="9:18" x14ac:dyDescent="0.2">
      <c r="I1464" s="86"/>
      <c r="O1464" s="493"/>
      <c r="P1464" s="388"/>
      <c r="Q1464" s="491"/>
      <c r="R1464" s="492"/>
    </row>
    <row r="1465" spans="9:18" x14ac:dyDescent="0.2">
      <c r="I1465" s="86"/>
      <c r="O1465" s="493"/>
      <c r="P1465" s="388"/>
      <c r="Q1465" s="491"/>
      <c r="R1465" s="492"/>
    </row>
    <row r="1466" spans="9:18" x14ac:dyDescent="0.2">
      <c r="I1466" s="86"/>
      <c r="O1466" s="493"/>
      <c r="P1466" s="388"/>
      <c r="Q1466" s="491"/>
      <c r="R1466" s="492"/>
    </row>
    <row r="1467" spans="9:18" x14ac:dyDescent="0.2">
      <c r="I1467" s="86"/>
      <c r="O1467" s="493"/>
      <c r="P1467" s="388"/>
      <c r="Q1467" s="491"/>
      <c r="R1467" s="492"/>
    </row>
    <row r="1468" spans="9:18" x14ac:dyDescent="0.2">
      <c r="I1468" s="86"/>
      <c r="O1468" s="493"/>
      <c r="P1468" s="388"/>
      <c r="Q1468" s="491"/>
      <c r="R1468" s="492"/>
    </row>
    <row r="1469" spans="9:18" x14ac:dyDescent="0.2">
      <c r="I1469" s="86"/>
      <c r="O1469" s="493"/>
      <c r="P1469" s="388"/>
      <c r="Q1469" s="491"/>
      <c r="R1469" s="492"/>
    </row>
    <row r="1470" spans="9:18" x14ac:dyDescent="0.2">
      <c r="I1470" s="86"/>
      <c r="O1470" s="493"/>
      <c r="P1470" s="388"/>
      <c r="Q1470" s="491"/>
      <c r="R1470" s="492"/>
    </row>
    <row r="1471" spans="9:18" x14ac:dyDescent="0.2">
      <c r="I1471" s="86"/>
      <c r="O1471" s="493"/>
      <c r="P1471" s="388"/>
      <c r="Q1471" s="491"/>
      <c r="R1471" s="492"/>
    </row>
    <row r="1472" spans="9:18" x14ac:dyDescent="0.2">
      <c r="I1472" s="86"/>
      <c r="O1472" s="493"/>
      <c r="P1472" s="388"/>
      <c r="Q1472" s="491"/>
      <c r="R1472" s="492"/>
    </row>
    <row r="1473" spans="9:18" x14ac:dyDescent="0.2">
      <c r="I1473" s="86"/>
      <c r="O1473" s="493"/>
      <c r="P1473" s="388"/>
      <c r="Q1473" s="491"/>
      <c r="R1473" s="492"/>
    </row>
    <row r="1474" spans="9:18" x14ac:dyDescent="0.2">
      <c r="I1474" s="86"/>
      <c r="O1474" s="493"/>
      <c r="P1474" s="388"/>
      <c r="Q1474" s="491"/>
      <c r="R1474" s="492"/>
    </row>
    <row r="1475" spans="9:18" x14ac:dyDescent="0.2">
      <c r="I1475" s="86"/>
      <c r="O1475" s="493"/>
      <c r="P1475" s="388"/>
      <c r="Q1475" s="491"/>
      <c r="R1475" s="492"/>
    </row>
    <row r="1476" spans="9:18" x14ac:dyDescent="0.2">
      <c r="I1476" s="86"/>
      <c r="O1476" s="493"/>
      <c r="P1476" s="388"/>
      <c r="Q1476" s="491"/>
      <c r="R1476" s="492"/>
    </row>
    <row r="1477" spans="9:18" x14ac:dyDescent="0.2">
      <c r="I1477" s="86"/>
      <c r="O1477" s="493"/>
      <c r="P1477" s="388"/>
      <c r="Q1477" s="491"/>
      <c r="R1477" s="492"/>
    </row>
    <row r="1478" spans="9:18" x14ac:dyDescent="0.2">
      <c r="I1478" s="86"/>
      <c r="O1478" s="493"/>
      <c r="P1478" s="388"/>
      <c r="Q1478" s="491"/>
      <c r="R1478" s="492"/>
    </row>
    <row r="1479" spans="9:18" x14ac:dyDescent="0.2">
      <c r="I1479" s="86"/>
      <c r="O1479" s="493"/>
      <c r="P1479" s="388"/>
      <c r="Q1479" s="491"/>
      <c r="R1479" s="492"/>
    </row>
    <row r="1480" spans="9:18" x14ac:dyDescent="0.2">
      <c r="I1480" s="86"/>
      <c r="O1480" s="493"/>
      <c r="P1480" s="388"/>
      <c r="Q1480" s="491"/>
      <c r="R1480" s="492"/>
    </row>
    <row r="1481" spans="9:18" x14ac:dyDescent="0.2">
      <c r="I1481" s="86"/>
      <c r="O1481" s="493"/>
      <c r="P1481" s="388"/>
      <c r="Q1481" s="491"/>
      <c r="R1481" s="492"/>
    </row>
    <row r="1482" spans="9:18" x14ac:dyDescent="0.2">
      <c r="I1482" s="86"/>
      <c r="O1482" s="493"/>
      <c r="P1482" s="388"/>
      <c r="Q1482" s="491"/>
      <c r="R1482" s="492"/>
    </row>
    <row r="1483" spans="9:18" x14ac:dyDescent="0.2">
      <c r="I1483" s="86"/>
      <c r="O1483" s="493"/>
      <c r="P1483" s="388"/>
      <c r="Q1483" s="491"/>
      <c r="R1483" s="492"/>
    </row>
    <row r="1484" spans="9:18" x14ac:dyDescent="0.2">
      <c r="I1484" s="86"/>
      <c r="O1484" s="493"/>
      <c r="P1484" s="388"/>
      <c r="Q1484" s="491"/>
      <c r="R1484" s="492"/>
    </row>
    <row r="1485" spans="9:18" x14ac:dyDescent="0.2">
      <c r="I1485" s="86"/>
      <c r="O1485" s="493"/>
      <c r="P1485" s="388"/>
      <c r="Q1485" s="491"/>
      <c r="R1485" s="492"/>
    </row>
    <row r="1486" spans="9:18" x14ac:dyDescent="0.2">
      <c r="I1486" s="86"/>
      <c r="O1486" s="493"/>
      <c r="P1486" s="388"/>
      <c r="Q1486" s="491"/>
      <c r="R1486" s="492"/>
    </row>
    <row r="1487" spans="9:18" x14ac:dyDescent="0.2">
      <c r="I1487" s="86"/>
      <c r="O1487" s="493"/>
      <c r="P1487" s="388"/>
      <c r="Q1487" s="491"/>
      <c r="R1487" s="492"/>
    </row>
    <row r="1488" spans="9:18" x14ac:dyDescent="0.2">
      <c r="I1488" s="86"/>
      <c r="O1488" s="493"/>
      <c r="P1488" s="388"/>
      <c r="Q1488" s="491"/>
      <c r="R1488" s="492"/>
    </row>
    <row r="1489" spans="9:18" x14ac:dyDescent="0.2">
      <c r="I1489" s="86"/>
      <c r="O1489" s="493"/>
      <c r="P1489" s="388"/>
      <c r="Q1489" s="491"/>
      <c r="R1489" s="492"/>
    </row>
    <row r="1490" spans="9:18" x14ac:dyDescent="0.2">
      <c r="I1490" s="86"/>
      <c r="O1490" s="493"/>
      <c r="P1490" s="388"/>
      <c r="Q1490" s="491"/>
      <c r="R1490" s="492"/>
    </row>
    <row r="1491" spans="9:18" x14ac:dyDescent="0.2">
      <c r="I1491" s="86"/>
      <c r="O1491" s="493"/>
      <c r="P1491" s="388"/>
      <c r="Q1491" s="491"/>
      <c r="R1491" s="492"/>
    </row>
    <row r="1492" spans="9:18" x14ac:dyDescent="0.2">
      <c r="I1492" s="86"/>
      <c r="O1492" s="493"/>
      <c r="P1492" s="388"/>
      <c r="Q1492" s="491"/>
      <c r="R1492" s="492"/>
    </row>
    <row r="1493" spans="9:18" x14ac:dyDescent="0.2">
      <c r="I1493" s="86"/>
      <c r="O1493" s="493"/>
      <c r="P1493" s="388"/>
      <c r="Q1493" s="491"/>
      <c r="R1493" s="492"/>
    </row>
    <row r="1494" spans="9:18" x14ac:dyDescent="0.2">
      <c r="I1494" s="86"/>
      <c r="O1494" s="493"/>
      <c r="P1494" s="388"/>
      <c r="Q1494" s="491"/>
      <c r="R1494" s="492"/>
    </row>
    <row r="1495" spans="9:18" x14ac:dyDescent="0.2">
      <c r="I1495" s="86"/>
      <c r="O1495" s="493"/>
      <c r="P1495" s="388"/>
      <c r="Q1495" s="491"/>
      <c r="R1495" s="492"/>
    </row>
    <row r="1496" spans="9:18" x14ac:dyDescent="0.2">
      <c r="I1496" s="86"/>
      <c r="O1496" s="493"/>
      <c r="P1496" s="388"/>
      <c r="Q1496" s="491"/>
      <c r="R1496" s="492"/>
    </row>
    <row r="1497" spans="9:18" x14ac:dyDescent="0.2">
      <c r="I1497" s="86"/>
      <c r="O1497" s="493"/>
      <c r="P1497" s="388"/>
      <c r="Q1497" s="491"/>
      <c r="R1497" s="492"/>
    </row>
    <row r="1498" spans="9:18" x14ac:dyDescent="0.2">
      <c r="I1498" s="86"/>
      <c r="O1498" s="493"/>
      <c r="P1498" s="388"/>
      <c r="Q1498" s="491"/>
      <c r="R1498" s="492"/>
    </row>
    <row r="1499" spans="9:18" x14ac:dyDescent="0.2">
      <c r="I1499" s="86"/>
      <c r="O1499" s="493"/>
      <c r="P1499" s="388"/>
      <c r="Q1499" s="491"/>
      <c r="R1499" s="492"/>
    </row>
    <row r="1500" spans="9:18" x14ac:dyDescent="0.2">
      <c r="I1500" s="86"/>
      <c r="O1500" s="493"/>
      <c r="P1500" s="388"/>
      <c r="Q1500" s="491"/>
      <c r="R1500" s="492"/>
    </row>
    <row r="1501" spans="9:18" x14ac:dyDescent="0.2">
      <c r="I1501" s="86"/>
      <c r="O1501" s="493"/>
      <c r="P1501" s="388"/>
      <c r="Q1501" s="491"/>
      <c r="R1501" s="492"/>
    </row>
    <row r="1502" spans="9:18" x14ac:dyDescent="0.2">
      <c r="I1502" s="86"/>
      <c r="O1502" s="493"/>
      <c r="P1502" s="388"/>
      <c r="Q1502" s="491"/>
      <c r="R1502" s="492"/>
    </row>
    <row r="1503" spans="9:18" x14ac:dyDescent="0.2">
      <c r="I1503" s="86"/>
      <c r="O1503" s="493"/>
      <c r="P1503" s="388"/>
      <c r="Q1503" s="491"/>
      <c r="R1503" s="492"/>
    </row>
    <row r="1504" spans="9:18" x14ac:dyDescent="0.2">
      <c r="I1504" s="86"/>
      <c r="O1504" s="493"/>
      <c r="P1504" s="388"/>
      <c r="Q1504" s="491"/>
      <c r="R1504" s="492"/>
    </row>
    <row r="1505" spans="9:18" x14ac:dyDescent="0.2">
      <c r="I1505" s="86"/>
      <c r="O1505" s="493"/>
      <c r="P1505" s="388"/>
      <c r="Q1505" s="491"/>
      <c r="R1505" s="492"/>
    </row>
    <row r="1506" spans="9:18" x14ac:dyDescent="0.2">
      <c r="I1506" s="86"/>
      <c r="O1506" s="493"/>
      <c r="P1506" s="388"/>
      <c r="Q1506" s="491"/>
      <c r="R1506" s="492"/>
    </row>
    <row r="1507" spans="9:18" x14ac:dyDescent="0.2">
      <c r="I1507" s="86"/>
      <c r="O1507" s="493"/>
      <c r="P1507" s="388"/>
      <c r="Q1507" s="491"/>
      <c r="R1507" s="492"/>
    </row>
    <row r="1508" spans="9:18" x14ac:dyDescent="0.2">
      <c r="I1508" s="86"/>
      <c r="O1508" s="493"/>
      <c r="P1508" s="388"/>
      <c r="Q1508" s="491"/>
      <c r="R1508" s="492"/>
    </row>
    <row r="1509" spans="9:18" x14ac:dyDescent="0.2">
      <c r="I1509" s="86"/>
      <c r="O1509" s="493"/>
      <c r="P1509" s="388"/>
      <c r="Q1509" s="491"/>
      <c r="R1509" s="492"/>
    </row>
    <row r="1510" spans="9:18" x14ac:dyDescent="0.2">
      <c r="I1510" s="86"/>
      <c r="O1510" s="493"/>
      <c r="P1510" s="388"/>
      <c r="Q1510" s="491"/>
      <c r="R1510" s="492"/>
    </row>
    <row r="1511" spans="9:18" x14ac:dyDescent="0.2">
      <c r="I1511" s="86"/>
      <c r="O1511" s="493"/>
      <c r="P1511" s="388"/>
      <c r="Q1511" s="491"/>
      <c r="R1511" s="492"/>
    </row>
    <row r="1512" spans="9:18" x14ac:dyDescent="0.2">
      <c r="I1512" s="86"/>
      <c r="O1512" s="493"/>
      <c r="P1512" s="388"/>
      <c r="Q1512" s="491"/>
      <c r="R1512" s="492"/>
    </row>
    <row r="1513" spans="9:18" x14ac:dyDescent="0.2">
      <c r="I1513" s="86"/>
      <c r="O1513" s="493"/>
      <c r="P1513" s="388"/>
      <c r="Q1513" s="491"/>
      <c r="R1513" s="492"/>
    </row>
    <row r="1514" spans="9:18" x14ac:dyDescent="0.2">
      <c r="I1514" s="86"/>
      <c r="O1514" s="493"/>
      <c r="P1514" s="388"/>
      <c r="Q1514" s="491"/>
      <c r="R1514" s="492"/>
    </row>
    <row r="1515" spans="9:18" x14ac:dyDescent="0.2">
      <c r="I1515" s="86"/>
      <c r="O1515" s="493"/>
      <c r="P1515" s="388"/>
      <c r="Q1515" s="491"/>
      <c r="R1515" s="492"/>
    </row>
    <row r="1516" spans="9:18" x14ac:dyDescent="0.2">
      <c r="I1516" s="86"/>
      <c r="O1516" s="493"/>
      <c r="P1516" s="388"/>
      <c r="Q1516" s="491"/>
      <c r="R1516" s="492"/>
    </row>
    <row r="1517" spans="9:18" x14ac:dyDescent="0.2">
      <c r="I1517" s="86"/>
      <c r="O1517" s="493"/>
      <c r="P1517" s="388"/>
      <c r="Q1517" s="491"/>
      <c r="R1517" s="492"/>
    </row>
    <row r="1518" spans="9:18" x14ac:dyDescent="0.2">
      <c r="I1518" s="86"/>
      <c r="O1518" s="493"/>
      <c r="P1518" s="388"/>
      <c r="Q1518" s="491"/>
      <c r="R1518" s="492"/>
    </row>
    <row r="1519" spans="9:18" x14ac:dyDescent="0.2">
      <c r="I1519" s="86"/>
      <c r="O1519" s="493"/>
      <c r="P1519" s="388"/>
      <c r="Q1519" s="491"/>
      <c r="R1519" s="492"/>
    </row>
    <row r="1520" spans="9:18" x14ac:dyDescent="0.2">
      <c r="I1520" s="86"/>
      <c r="O1520" s="493"/>
      <c r="P1520" s="388"/>
      <c r="Q1520" s="491"/>
      <c r="R1520" s="492"/>
    </row>
    <row r="1521" spans="9:18" x14ac:dyDescent="0.2">
      <c r="I1521" s="86"/>
      <c r="O1521" s="493"/>
      <c r="P1521" s="388"/>
      <c r="Q1521" s="491"/>
      <c r="R1521" s="492"/>
    </row>
    <row r="1522" spans="9:18" x14ac:dyDescent="0.2">
      <c r="I1522" s="86"/>
      <c r="O1522" s="493"/>
      <c r="P1522" s="388"/>
      <c r="Q1522" s="491"/>
      <c r="R1522" s="492"/>
    </row>
    <row r="1523" spans="9:18" x14ac:dyDescent="0.2">
      <c r="I1523" s="86"/>
      <c r="O1523" s="493"/>
      <c r="P1523" s="388"/>
      <c r="Q1523" s="491"/>
      <c r="R1523" s="492"/>
    </row>
    <row r="1524" spans="9:18" x14ac:dyDescent="0.2">
      <c r="I1524" s="86"/>
      <c r="O1524" s="493"/>
      <c r="P1524" s="388"/>
      <c r="Q1524" s="491"/>
      <c r="R1524" s="492"/>
    </row>
    <row r="1525" spans="9:18" x14ac:dyDescent="0.2">
      <c r="I1525" s="86"/>
      <c r="O1525" s="493"/>
      <c r="P1525" s="388"/>
      <c r="Q1525" s="491"/>
      <c r="R1525" s="492"/>
    </row>
    <row r="1526" spans="9:18" x14ac:dyDescent="0.2">
      <c r="I1526" s="86"/>
      <c r="O1526" s="493"/>
      <c r="P1526" s="388"/>
      <c r="Q1526" s="491"/>
      <c r="R1526" s="492"/>
    </row>
    <row r="1527" spans="9:18" x14ac:dyDescent="0.2">
      <c r="I1527" s="86"/>
      <c r="O1527" s="493"/>
      <c r="P1527" s="388"/>
      <c r="Q1527" s="491"/>
      <c r="R1527" s="492"/>
    </row>
    <row r="1528" spans="9:18" x14ac:dyDescent="0.2">
      <c r="I1528" s="86"/>
      <c r="O1528" s="493"/>
      <c r="P1528" s="388"/>
      <c r="Q1528" s="491"/>
      <c r="R1528" s="492"/>
    </row>
    <row r="1529" spans="9:18" x14ac:dyDescent="0.2">
      <c r="I1529" s="86"/>
      <c r="O1529" s="493"/>
      <c r="P1529" s="388"/>
      <c r="Q1529" s="491"/>
      <c r="R1529" s="492"/>
    </row>
    <row r="1530" spans="9:18" x14ac:dyDescent="0.2">
      <c r="I1530" s="86"/>
      <c r="O1530" s="493"/>
      <c r="P1530" s="388"/>
      <c r="Q1530" s="491"/>
      <c r="R1530" s="492"/>
    </row>
    <row r="1531" spans="9:18" x14ac:dyDescent="0.2">
      <c r="I1531" s="86"/>
      <c r="O1531" s="493"/>
      <c r="P1531" s="388"/>
      <c r="Q1531" s="491"/>
      <c r="R1531" s="492"/>
    </row>
    <row r="1532" spans="9:18" x14ac:dyDescent="0.2">
      <c r="I1532" s="86"/>
      <c r="O1532" s="493"/>
      <c r="P1532" s="388"/>
      <c r="Q1532" s="491"/>
      <c r="R1532" s="492"/>
    </row>
    <row r="1533" spans="9:18" x14ac:dyDescent="0.2">
      <c r="I1533" s="86"/>
      <c r="O1533" s="493"/>
      <c r="P1533" s="388"/>
      <c r="Q1533" s="491"/>
      <c r="R1533" s="492"/>
    </row>
    <row r="1534" spans="9:18" x14ac:dyDescent="0.2">
      <c r="I1534" s="86"/>
      <c r="O1534" s="493"/>
      <c r="P1534" s="388"/>
      <c r="Q1534" s="491"/>
      <c r="R1534" s="492"/>
    </row>
    <row r="1535" spans="9:18" x14ac:dyDescent="0.2">
      <c r="I1535" s="86"/>
      <c r="O1535" s="493"/>
      <c r="P1535" s="388"/>
      <c r="Q1535" s="491"/>
      <c r="R1535" s="492"/>
    </row>
    <row r="1536" spans="9:18" x14ac:dyDescent="0.2">
      <c r="I1536" s="86"/>
      <c r="O1536" s="493"/>
      <c r="P1536" s="388"/>
      <c r="Q1536" s="491"/>
      <c r="R1536" s="492"/>
    </row>
    <row r="1537" spans="9:18" x14ac:dyDescent="0.2">
      <c r="I1537" s="86"/>
      <c r="O1537" s="493"/>
      <c r="P1537" s="388"/>
      <c r="Q1537" s="491"/>
      <c r="R1537" s="492"/>
    </row>
    <row r="1538" spans="9:18" x14ac:dyDescent="0.2">
      <c r="I1538" s="86"/>
      <c r="O1538" s="493"/>
      <c r="P1538" s="388"/>
      <c r="Q1538" s="491"/>
      <c r="R1538" s="492"/>
    </row>
    <row r="1539" spans="9:18" x14ac:dyDescent="0.2">
      <c r="I1539" s="86"/>
      <c r="O1539" s="493"/>
      <c r="P1539" s="388"/>
      <c r="Q1539" s="491"/>
      <c r="R1539" s="492"/>
    </row>
    <row r="1540" spans="9:18" x14ac:dyDescent="0.2">
      <c r="I1540" s="86"/>
      <c r="O1540" s="493"/>
      <c r="P1540" s="388"/>
      <c r="Q1540" s="491"/>
      <c r="R1540" s="492"/>
    </row>
    <row r="1541" spans="9:18" x14ac:dyDescent="0.2">
      <c r="I1541" s="86"/>
      <c r="O1541" s="493"/>
      <c r="P1541" s="388"/>
      <c r="Q1541" s="491"/>
      <c r="R1541" s="492"/>
    </row>
    <row r="1542" spans="9:18" x14ac:dyDescent="0.2">
      <c r="I1542" s="86"/>
      <c r="O1542" s="493"/>
      <c r="P1542" s="388"/>
      <c r="Q1542" s="491"/>
      <c r="R1542" s="492"/>
    </row>
    <row r="1543" spans="9:18" x14ac:dyDescent="0.2">
      <c r="I1543" s="86"/>
      <c r="O1543" s="493"/>
      <c r="P1543" s="388"/>
      <c r="Q1543" s="491"/>
      <c r="R1543" s="492"/>
    </row>
    <row r="1544" spans="9:18" x14ac:dyDescent="0.2">
      <c r="I1544" s="86"/>
      <c r="O1544" s="493"/>
      <c r="P1544" s="388"/>
      <c r="Q1544" s="491"/>
      <c r="R1544" s="492"/>
    </row>
    <row r="1545" spans="9:18" x14ac:dyDescent="0.2">
      <c r="I1545" s="86"/>
      <c r="O1545" s="493"/>
      <c r="P1545" s="388"/>
      <c r="Q1545" s="491"/>
      <c r="R1545" s="492"/>
    </row>
    <row r="1546" spans="9:18" x14ac:dyDescent="0.2">
      <c r="I1546" s="86"/>
      <c r="O1546" s="493"/>
      <c r="P1546" s="388"/>
      <c r="Q1546" s="491"/>
      <c r="R1546" s="492"/>
    </row>
    <row r="1547" spans="9:18" x14ac:dyDescent="0.2">
      <c r="I1547" s="86"/>
      <c r="O1547" s="493"/>
      <c r="P1547" s="388"/>
      <c r="Q1547" s="491"/>
      <c r="R1547" s="492"/>
    </row>
    <row r="1548" spans="9:18" x14ac:dyDescent="0.2">
      <c r="I1548" s="86"/>
      <c r="O1548" s="493"/>
      <c r="P1548" s="388"/>
      <c r="Q1548" s="491"/>
      <c r="R1548" s="492"/>
    </row>
    <row r="1549" spans="9:18" x14ac:dyDescent="0.2">
      <c r="I1549" s="86"/>
      <c r="O1549" s="493"/>
      <c r="P1549" s="388"/>
      <c r="Q1549" s="491"/>
      <c r="R1549" s="492"/>
    </row>
    <row r="1550" spans="9:18" x14ac:dyDescent="0.2">
      <c r="I1550" s="86"/>
      <c r="O1550" s="493"/>
      <c r="P1550" s="388"/>
      <c r="Q1550" s="491"/>
      <c r="R1550" s="492"/>
    </row>
    <row r="1551" spans="9:18" x14ac:dyDescent="0.2">
      <c r="I1551" s="86"/>
      <c r="O1551" s="493"/>
      <c r="P1551" s="388"/>
      <c r="Q1551" s="491"/>
      <c r="R1551" s="492"/>
    </row>
    <row r="1552" spans="9:18" x14ac:dyDescent="0.2">
      <c r="I1552" s="86"/>
      <c r="O1552" s="493"/>
      <c r="P1552" s="388"/>
      <c r="Q1552" s="491"/>
      <c r="R1552" s="492"/>
    </row>
    <row r="1553" spans="9:18" x14ac:dyDescent="0.2">
      <c r="I1553" s="86"/>
      <c r="O1553" s="493"/>
      <c r="P1553" s="388"/>
      <c r="Q1553" s="491"/>
      <c r="R1553" s="492"/>
    </row>
    <row r="1554" spans="9:18" x14ac:dyDescent="0.2">
      <c r="I1554" s="86"/>
      <c r="O1554" s="493"/>
      <c r="P1554" s="388"/>
      <c r="Q1554" s="491"/>
      <c r="R1554" s="492"/>
    </row>
    <row r="1555" spans="9:18" x14ac:dyDescent="0.2">
      <c r="I1555" s="86"/>
      <c r="O1555" s="493"/>
      <c r="P1555" s="388"/>
      <c r="Q1555" s="491"/>
      <c r="R1555" s="492"/>
    </row>
    <row r="1556" spans="9:18" x14ac:dyDescent="0.2">
      <c r="I1556" s="86"/>
      <c r="O1556" s="493"/>
      <c r="P1556" s="388"/>
      <c r="Q1556" s="491"/>
      <c r="R1556" s="492"/>
    </row>
    <row r="1557" spans="9:18" x14ac:dyDescent="0.2">
      <c r="I1557" s="86"/>
      <c r="O1557" s="493"/>
      <c r="P1557" s="388"/>
      <c r="Q1557" s="491"/>
      <c r="R1557" s="492"/>
    </row>
    <row r="1558" spans="9:18" x14ac:dyDescent="0.2">
      <c r="I1558" s="86"/>
      <c r="O1558" s="493"/>
      <c r="P1558" s="388"/>
      <c r="Q1558" s="491"/>
      <c r="R1558" s="492"/>
    </row>
    <row r="1559" spans="9:18" x14ac:dyDescent="0.2">
      <c r="I1559" s="86"/>
      <c r="O1559" s="493"/>
      <c r="P1559" s="388"/>
      <c r="Q1559" s="491"/>
      <c r="R1559" s="492"/>
    </row>
    <row r="1560" spans="9:18" x14ac:dyDescent="0.2">
      <c r="I1560" s="86"/>
      <c r="O1560" s="493"/>
      <c r="P1560" s="388"/>
      <c r="Q1560" s="491"/>
      <c r="R1560" s="492"/>
    </row>
    <row r="1561" spans="9:18" x14ac:dyDescent="0.2">
      <c r="I1561" s="86"/>
      <c r="O1561" s="493"/>
      <c r="P1561" s="388"/>
      <c r="Q1561" s="491"/>
      <c r="R1561" s="492"/>
    </row>
    <row r="1562" spans="9:18" x14ac:dyDescent="0.2">
      <c r="I1562" s="86"/>
      <c r="O1562" s="493"/>
      <c r="P1562" s="388"/>
      <c r="Q1562" s="491"/>
      <c r="R1562" s="492"/>
    </row>
    <row r="1563" spans="9:18" x14ac:dyDescent="0.2">
      <c r="I1563" s="86"/>
      <c r="O1563" s="493"/>
      <c r="P1563" s="388"/>
      <c r="Q1563" s="491"/>
      <c r="R1563" s="492"/>
    </row>
    <row r="1564" spans="9:18" x14ac:dyDescent="0.2">
      <c r="I1564" s="86"/>
      <c r="O1564" s="493"/>
      <c r="P1564" s="388"/>
      <c r="Q1564" s="491"/>
      <c r="R1564" s="492"/>
    </row>
    <row r="1565" spans="9:18" x14ac:dyDescent="0.2">
      <c r="I1565" s="86"/>
      <c r="O1565" s="493"/>
      <c r="P1565" s="388"/>
      <c r="Q1565" s="491"/>
      <c r="R1565" s="492"/>
    </row>
    <row r="1566" spans="9:18" x14ac:dyDescent="0.2">
      <c r="I1566" s="86"/>
      <c r="O1566" s="493"/>
      <c r="P1566" s="388"/>
      <c r="Q1566" s="491"/>
      <c r="R1566" s="492"/>
    </row>
    <row r="1567" spans="9:18" x14ac:dyDescent="0.2">
      <c r="I1567" s="86"/>
      <c r="O1567" s="493"/>
      <c r="P1567" s="388"/>
      <c r="Q1567" s="491"/>
      <c r="R1567" s="492"/>
    </row>
    <row r="1568" spans="9:18" x14ac:dyDescent="0.2">
      <c r="I1568" s="86"/>
      <c r="O1568" s="493"/>
      <c r="P1568" s="388"/>
      <c r="Q1568" s="491"/>
      <c r="R1568" s="492"/>
    </row>
    <row r="1569" spans="9:18" x14ac:dyDescent="0.2">
      <c r="I1569" s="86"/>
      <c r="O1569" s="493"/>
      <c r="P1569" s="388"/>
      <c r="Q1569" s="491"/>
      <c r="R1569" s="492"/>
    </row>
    <row r="1570" spans="9:18" x14ac:dyDescent="0.2">
      <c r="I1570" s="86"/>
      <c r="O1570" s="493"/>
      <c r="P1570" s="388"/>
      <c r="Q1570" s="491"/>
      <c r="R1570" s="492"/>
    </row>
    <row r="1571" spans="9:18" x14ac:dyDescent="0.2">
      <c r="I1571" s="86"/>
      <c r="O1571" s="493"/>
      <c r="P1571" s="388"/>
      <c r="Q1571" s="491"/>
      <c r="R1571" s="492"/>
    </row>
    <row r="1572" spans="9:18" x14ac:dyDescent="0.2">
      <c r="I1572" s="86"/>
      <c r="O1572" s="493"/>
      <c r="P1572" s="388"/>
      <c r="Q1572" s="491"/>
      <c r="R1572" s="492"/>
    </row>
    <row r="1573" spans="9:18" x14ac:dyDescent="0.2">
      <c r="I1573" s="86"/>
      <c r="O1573" s="493"/>
      <c r="P1573" s="388"/>
      <c r="Q1573" s="491"/>
      <c r="R1573" s="492"/>
    </row>
    <row r="1574" spans="9:18" x14ac:dyDescent="0.2">
      <c r="I1574" s="86"/>
      <c r="O1574" s="493"/>
      <c r="P1574" s="388"/>
      <c r="Q1574" s="491"/>
      <c r="R1574" s="492"/>
    </row>
    <row r="1575" spans="9:18" x14ac:dyDescent="0.2">
      <c r="I1575" s="86"/>
      <c r="O1575" s="493"/>
      <c r="P1575" s="388"/>
      <c r="Q1575" s="491"/>
      <c r="R1575" s="492"/>
    </row>
    <row r="1576" spans="9:18" x14ac:dyDescent="0.2">
      <c r="I1576" s="86"/>
      <c r="O1576" s="493"/>
      <c r="P1576" s="388"/>
      <c r="Q1576" s="491"/>
      <c r="R1576" s="492"/>
    </row>
    <row r="1577" spans="9:18" x14ac:dyDescent="0.2">
      <c r="I1577" s="86"/>
      <c r="O1577" s="493"/>
      <c r="P1577" s="388"/>
      <c r="Q1577" s="491"/>
      <c r="R1577" s="492"/>
    </row>
    <row r="1578" spans="9:18" x14ac:dyDescent="0.2">
      <c r="I1578" s="86"/>
      <c r="O1578" s="493"/>
      <c r="P1578" s="388"/>
      <c r="Q1578" s="491"/>
      <c r="R1578" s="492"/>
    </row>
    <row r="1579" spans="9:18" x14ac:dyDescent="0.2">
      <c r="I1579" s="86"/>
      <c r="O1579" s="493"/>
      <c r="P1579" s="388"/>
      <c r="Q1579" s="491"/>
      <c r="R1579" s="492"/>
    </row>
    <row r="1580" spans="9:18" x14ac:dyDescent="0.2">
      <c r="I1580" s="86"/>
      <c r="O1580" s="493"/>
      <c r="P1580" s="388"/>
      <c r="Q1580" s="491"/>
      <c r="R1580" s="492"/>
    </row>
    <row r="1581" spans="9:18" x14ac:dyDescent="0.2">
      <c r="I1581" s="86"/>
      <c r="O1581" s="493"/>
      <c r="P1581" s="388"/>
      <c r="Q1581" s="491"/>
      <c r="R1581" s="492"/>
    </row>
    <row r="1582" spans="9:18" x14ac:dyDescent="0.2">
      <c r="I1582" s="86"/>
      <c r="O1582" s="493"/>
      <c r="P1582" s="388"/>
      <c r="Q1582" s="491"/>
      <c r="R1582" s="492"/>
    </row>
    <row r="1583" spans="9:18" x14ac:dyDescent="0.2">
      <c r="I1583" s="86"/>
      <c r="O1583" s="493"/>
      <c r="P1583" s="388"/>
      <c r="Q1583" s="491"/>
      <c r="R1583" s="492"/>
    </row>
    <row r="1584" spans="9:18" x14ac:dyDescent="0.2">
      <c r="I1584" s="86"/>
      <c r="O1584" s="493"/>
      <c r="P1584" s="388"/>
      <c r="Q1584" s="491"/>
      <c r="R1584" s="492"/>
    </row>
    <row r="1585" spans="9:18" x14ac:dyDescent="0.2">
      <c r="I1585" s="86"/>
      <c r="O1585" s="493"/>
      <c r="P1585" s="388"/>
      <c r="Q1585" s="491"/>
      <c r="R1585" s="492"/>
    </row>
    <row r="1586" spans="9:18" x14ac:dyDescent="0.2">
      <c r="I1586" s="86"/>
      <c r="O1586" s="493"/>
      <c r="P1586" s="388"/>
      <c r="Q1586" s="491"/>
      <c r="R1586" s="492"/>
    </row>
    <row r="1587" spans="9:18" x14ac:dyDescent="0.2">
      <c r="I1587" s="86"/>
      <c r="O1587" s="493"/>
      <c r="P1587" s="388"/>
      <c r="Q1587" s="491"/>
      <c r="R1587" s="492"/>
    </row>
    <row r="1588" spans="9:18" x14ac:dyDescent="0.2">
      <c r="I1588" s="86"/>
      <c r="O1588" s="493"/>
      <c r="P1588" s="388"/>
      <c r="Q1588" s="491"/>
      <c r="R1588" s="492"/>
    </row>
    <row r="1589" spans="9:18" x14ac:dyDescent="0.2">
      <c r="I1589" s="86"/>
      <c r="O1589" s="493"/>
      <c r="P1589" s="388"/>
      <c r="Q1589" s="491"/>
      <c r="R1589" s="492"/>
    </row>
    <row r="1590" spans="9:18" x14ac:dyDescent="0.2">
      <c r="I1590" s="86"/>
      <c r="O1590" s="493"/>
      <c r="P1590" s="388"/>
      <c r="Q1590" s="491"/>
      <c r="R1590" s="492"/>
    </row>
    <row r="1591" spans="9:18" x14ac:dyDescent="0.2">
      <c r="I1591" s="86"/>
      <c r="O1591" s="493"/>
      <c r="P1591" s="388"/>
      <c r="Q1591" s="491"/>
      <c r="R1591" s="492"/>
    </row>
    <row r="1592" spans="9:18" x14ac:dyDescent="0.2">
      <c r="I1592" s="86"/>
      <c r="O1592" s="493"/>
      <c r="P1592" s="388"/>
      <c r="Q1592" s="491"/>
      <c r="R1592" s="492"/>
    </row>
    <row r="1593" spans="9:18" x14ac:dyDescent="0.2">
      <c r="I1593" s="86"/>
      <c r="O1593" s="493"/>
      <c r="P1593" s="388"/>
      <c r="Q1593" s="491"/>
      <c r="R1593" s="492"/>
    </row>
    <row r="1594" spans="9:18" x14ac:dyDescent="0.2">
      <c r="I1594" s="86"/>
      <c r="O1594" s="493"/>
      <c r="P1594" s="388"/>
      <c r="Q1594" s="491"/>
      <c r="R1594" s="492"/>
    </row>
    <row r="1595" spans="9:18" x14ac:dyDescent="0.2">
      <c r="I1595" s="86"/>
      <c r="O1595" s="493"/>
      <c r="P1595" s="388"/>
      <c r="Q1595" s="491"/>
      <c r="R1595" s="492"/>
    </row>
    <row r="1596" spans="9:18" x14ac:dyDescent="0.2">
      <c r="I1596" s="86"/>
      <c r="O1596" s="493"/>
      <c r="P1596" s="388"/>
      <c r="Q1596" s="491"/>
      <c r="R1596" s="492"/>
    </row>
    <row r="1597" spans="9:18" x14ac:dyDescent="0.2">
      <c r="I1597" s="86"/>
      <c r="O1597" s="493"/>
      <c r="P1597" s="388"/>
      <c r="Q1597" s="491"/>
      <c r="R1597" s="492"/>
    </row>
    <row r="1598" spans="9:18" x14ac:dyDescent="0.2">
      <c r="I1598" s="86"/>
      <c r="O1598" s="493"/>
      <c r="P1598" s="388"/>
      <c r="Q1598" s="491"/>
      <c r="R1598" s="492"/>
    </row>
    <row r="1599" spans="9:18" x14ac:dyDescent="0.2">
      <c r="I1599" s="86"/>
      <c r="O1599" s="493"/>
      <c r="P1599" s="388"/>
      <c r="Q1599" s="491"/>
      <c r="R1599" s="492"/>
    </row>
    <row r="1600" spans="9:18" x14ac:dyDescent="0.2">
      <c r="I1600" s="86"/>
      <c r="O1600" s="493"/>
      <c r="P1600" s="388"/>
      <c r="Q1600" s="491"/>
      <c r="R1600" s="492"/>
    </row>
    <row r="1601" spans="9:18" x14ac:dyDescent="0.2">
      <c r="I1601" s="86"/>
      <c r="O1601" s="493"/>
      <c r="P1601" s="388"/>
      <c r="Q1601" s="491"/>
      <c r="R1601" s="492"/>
    </row>
    <row r="1602" spans="9:18" x14ac:dyDescent="0.2">
      <c r="I1602" s="86"/>
      <c r="O1602" s="493"/>
      <c r="P1602" s="388"/>
      <c r="Q1602" s="491"/>
      <c r="R1602" s="492"/>
    </row>
    <row r="1603" spans="9:18" x14ac:dyDescent="0.2">
      <c r="I1603" s="86"/>
      <c r="O1603" s="493"/>
      <c r="P1603" s="388"/>
      <c r="Q1603" s="491"/>
      <c r="R1603" s="492"/>
    </row>
    <row r="1604" spans="9:18" x14ac:dyDescent="0.2">
      <c r="I1604" s="86"/>
      <c r="O1604" s="493"/>
      <c r="P1604" s="388"/>
      <c r="Q1604" s="491"/>
      <c r="R1604" s="492"/>
    </row>
    <row r="1605" spans="9:18" x14ac:dyDescent="0.2">
      <c r="I1605" s="86"/>
      <c r="O1605" s="493"/>
      <c r="P1605" s="388"/>
      <c r="Q1605" s="491"/>
      <c r="R1605" s="492"/>
    </row>
    <row r="1606" spans="9:18" x14ac:dyDescent="0.2">
      <c r="I1606" s="86"/>
      <c r="O1606" s="493"/>
      <c r="P1606" s="388"/>
      <c r="Q1606" s="491"/>
      <c r="R1606" s="492"/>
    </row>
    <row r="1607" spans="9:18" x14ac:dyDescent="0.2">
      <c r="I1607" s="86"/>
      <c r="O1607" s="493"/>
      <c r="P1607" s="388"/>
      <c r="Q1607" s="491"/>
      <c r="R1607" s="492"/>
    </row>
    <row r="1608" spans="9:18" x14ac:dyDescent="0.2">
      <c r="I1608" s="86"/>
      <c r="O1608" s="493"/>
      <c r="P1608" s="388"/>
      <c r="Q1608" s="491"/>
      <c r="R1608" s="492"/>
    </row>
    <row r="1609" spans="9:18" x14ac:dyDescent="0.2">
      <c r="I1609" s="86"/>
      <c r="O1609" s="493"/>
      <c r="P1609" s="388"/>
      <c r="Q1609" s="491"/>
      <c r="R1609" s="492"/>
    </row>
    <row r="1610" spans="9:18" x14ac:dyDescent="0.2">
      <c r="I1610" s="86"/>
      <c r="O1610" s="493"/>
      <c r="P1610" s="388"/>
      <c r="Q1610" s="491"/>
      <c r="R1610" s="492"/>
    </row>
    <row r="1611" spans="9:18" x14ac:dyDescent="0.2">
      <c r="I1611" s="86"/>
      <c r="O1611" s="493"/>
      <c r="P1611" s="388"/>
      <c r="Q1611" s="491"/>
      <c r="R1611" s="492"/>
    </row>
    <row r="1612" spans="9:18" x14ac:dyDescent="0.2">
      <c r="I1612" s="86"/>
      <c r="O1612" s="493"/>
      <c r="P1612" s="388"/>
      <c r="Q1612" s="491"/>
      <c r="R1612" s="492"/>
    </row>
    <row r="1613" spans="9:18" x14ac:dyDescent="0.2">
      <c r="I1613" s="86"/>
      <c r="O1613" s="493"/>
      <c r="P1613" s="388"/>
      <c r="Q1613" s="491"/>
      <c r="R1613" s="492"/>
    </row>
    <row r="1614" spans="9:18" x14ac:dyDescent="0.2">
      <c r="I1614" s="86"/>
      <c r="O1614" s="493"/>
      <c r="P1614" s="388"/>
      <c r="Q1614" s="491"/>
      <c r="R1614" s="492"/>
    </row>
    <row r="1615" spans="9:18" x14ac:dyDescent="0.2">
      <c r="I1615" s="86"/>
      <c r="O1615" s="493"/>
      <c r="P1615" s="388"/>
      <c r="Q1615" s="491"/>
      <c r="R1615" s="492"/>
    </row>
    <row r="1616" spans="9:18" x14ac:dyDescent="0.2">
      <c r="I1616" s="86"/>
      <c r="O1616" s="493"/>
      <c r="P1616" s="388"/>
      <c r="Q1616" s="491"/>
      <c r="R1616" s="492"/>
    </row>
    <row r="1617" spans="9:18" x14ac:dyDescent="0.2">
      <c r="I1617" s="86"/>
      <c r="O1617" s="493"/>
      <c r="P1617" s="388"/>
      <c r="Q1617" s="491"/>
      <c r="R1617" s="492"/>
    </row>
    <row r="1618" spans="9:18" x14ac:dyDescent="0.2">
      <c r="I1618" s="86"/>
      <c r="O1618" s="493"/>
      <c r="P1618" s="388"/>
      <c r="Q1618" s="491"/>
      <c r="R1618" s="492"/>
    </row>
    <row r="1619" spans="9:18" x14ac:dyDescent="0.2">
      <c r="I1619" s="86"/>
      <c r="O1619" s="493"/>
      <c r="P1619" s="388"/>
      <c r="Q1619" s="491"/>
      <c r="R1619" s="492"/>
    </row>
    <row r="1620" spans="9:18" x14ac:dyDescent="0.2">
      <c r="I1620" s="86"/>
      <c r="O1620" s="493"/>
      <c r="P1620" s="388"/>
      <c r="Q1620" s="491"/>
      <c r="R1620" s="492"/>
    </row>
    <row r="1621" spans="9:18" x14ac:dyDescent="0.2">
      <c r="I1621" s="86"/>
      <c r="O1621" s="493"/>
      <c r="P1621" s="388"/>
      <c r="Q1621" s="491"/>
      <c r="R1621" s="492"/>
    </row>
    <row r="1622" spans="9:18" x14ac:dyDescent="0.2">
      <c r="I1622" s="86"/>
      <c r="O1622" s="493"/>
      <c r="P1622" s="388"/>
      <c r="Q1622" s="491"/>
      <c r="R1622" s="492"/>
    </row>
    <row r="1623" spans="9:18" x14ac:dyDescent="0.2">
      <c r="I1623" s="86"/>
      <c r="O1623" s="493"/>
      <c r="P1623" s="388"/>
      <c r="Q1623" s="491"/>
      <c r="R1623" s="492"/>
    </row>
    <row r="1624" spans="9:18" x14ac:dyDescent="0.2">
      <c r="I1624" s="86"/>
      <c r="O1624" s="493"/>
      <c r="P1624" s="388"/>
      <c r="Q1624" s="491"/>
      <c r="R1624" s="492"/>
    </row>
    <row r="1625" spans="9:18" x14ac:dyDescent="0.2">
      <c r="I1625" s="86"/>
      <c r="O1625" s="493"/>
      <c r="P1625" s="388"/>
      <c r="Q1625" s="491"/>
      <c r="R1625" s="492"/>
    </row>
    <row r="1626" spans="9:18" x14ac:dyDescent="0.2">
      <c r="I1626" s="86"/>
      <c r="O1626" s="493"/>
      <c r="P1626" s="388"/>
      <c r="Q1626" s="491"/>
      <c r="R1626" s="492"/>
    </row>
    <row r="1627" spans="9:18" x14ac:dyDescent="0.2">
      <c r="I1627" s="86"/>
      <c r="O1627" s="493"/>
      <c r="P1627" s="388"/>
      <c r="Q1627" s="491"/>
      <c r="R1627" s="492"/>
    </row>
    <row r="1628" spans="9:18" x14ac:dyDescent="0.2">
      <c r="I1628" s="86"/>
      <c r="O1628" s="493"/>
      <c r="P1628" s="388"/>
      <c r="Q1628" s="491"/>
      <c r="R1628" s="492"/>
    </row>
    <row r="1629" spans="9:18" x14ac:dyDescent="0.2">
      <c r="I1629" s="86"/>
      <c r="O1629" s="493"/>
      <c r="P1629" s="388"/>
      <c r="Q1629" s="491"/>
      <c r="R1629" s="492"/>
    </row>
    <row r="1630" spans="9:18" x14ac:dyDescent="0.2">
      <c r="I1630" s="86"/>
      <c r="O1630" s="493"/>
      <c r="P1630" s="388"/>
      <c r="Q1630" s="491"/>
      <c r="R1630" s="492"/>
    </row>
    <row r="1631" spans="9:18" x14ac:dyDescent="0.2">
      <c r="I1631" s="86"/>
      <c r="O1631" s="493"/>
      <c r="P1631" s="388"/>
      <c r="Q1631" s="491"/>
      <c r="R1631" s="492"/>
    </row>
    <row r="1632" spans="9:18" x14ac:dyDescent="0.2">
      <c r="I1632" s="86"/>
      <c r="O1632" s="493"/>
      <c r="P1632" s="388"/>
      <c r="Q1632" s="491"/>
      <c r="R1632" s="492"/>
    </row>
    <row r="1633" spans="9:18" x14ac:dyDescent="0.2">
      <c r="I1633" s="86"/>
      <c r="O1633" s="493"/>
      <c r="P1633" s="388"/>
      <c r="Q1633" s="491"/>
      <c r="R1633" s="492"/>
    </row>
    <row r="1634" spans="9:18" x14ac:dyDescent="0.2">
      <c r="I1634" s="86"/>
      <c r="O1634" s="493"/>
      <c r="P1634" s="388"/>
      <c r="Q1634" s="491"/>
      <c r="R1634" s="492"/>
    </row>
    <row r="1635" spans="9:18" x14ac:dyDescent="0.2">
      <c r="I1635" s="86"/>
      <c r="O1635" s="493"/>
      <c r="P1635" s="388"/>
      <c r="Q1635" s="491"/>
      <c r="R1635" s="492"/>
    </row>
    <row r="1636" spans="9:18" x14ac:dyDescent="0.2">
      <c r="I1636" s="86"/>
      <c r="O1636" s="493"/>
      <c r="P1636" s="388"/>
      <c r="Q1636" s="491"/>
      <c r="R1636" s="492"/>
    </row>
    <row r="1637" spans="9:18" x14ac:dyDescent="0.2">
      <c r="I1637" s="86"/>
      <c r="O1637" s="493"/>
      <c r="P1637" s="388"/>
      <c r="Q1637" s="491"/>
      <c r="R1637" s="492"/>
    </row>
    <row r="1638" spans="9:18" x14ac:dyDescent="0.2">
      <c r="I1638" s="86"/>
      <c r="O1638" s="493"/>
      <c r="P1638" s="388"/>
      <c r="Q1638" s="491"/>
      <c r="R1638" s="492"/>
    </row>
    <row r="1639" spans="9:18" x14ac:dyDescent="0.2">
      <c r="I1639" s="86"/>
      <c r="O1639" s="493"/>
      <c r="P1639" s="388"/>
      <c r="Q1639" s="491"/>
      <c r="R1639" s="492"/>
    </row>
    <row r="1640" spans="9:18" x14ac:dyDescent="0.2">
      <c r="I1640" s="86"/>
      <c r="O1640" s="493"/>
      <c r="P1640" s="388"/>
      <c r="Q1640" s="491"/>
      <c r="R1640" s="492"/>
    </row>
    <row r="1641" spans="9:18" x14ac:dyDescent="0.2">
      <c r="I1641" s="86"/>
      <c r="O1641" s="493"/>
      <c r="P1641" s="388"/>
      <c r="Q1641" s="491"/>
      <c r="R1641" s="492"/>
    </row>
    <row r="1642" spans="9:18" x14ac:dyDescent="0.2">
      <c r="I1642" s="86"/>
      <c r="O1642" s="493"/>
      <c r="P1642" s="388"/>
      <c r="Q1642" s="491"/>
      <c r="R1642" s="492"/>
    </row>
    <row r="1643" spans="9:18" x14ac:dyDescent="0.2">
      <c r="I1643" s="86"/>
      <c r="O1643" s="493"/>
      <c r="P1643" s="388"/>
      <c r="Q1643" s="491"/>
      <c r="R1643" s="492"/>
    </row>
    <row r="1644" spans="9:18" x14ac:dyDescent="0.2">
      <c r="I1644" s="86"/>
      <c r="O1644" s="493"/>
      <c r="P1644" s="388"/>
      <c r="Q1644" s="491"/>
      <c r="R1644" s="492"/>
    </row>
    <row r="1645" spans="9:18" x14ac:dyDescent="0.2">
      <c r="I1645" s="86"/>
      <c r="O1645" s="493"/>
      <c r="P1645" s="388"/>
      <c r="Q1645" s="491"/>
      <c r="R1645" s="492"/>
    </row>
    <row r="1646" spans="9:18" x14ac:dyDescent="0.2">
      <c r="I1646" s="86"/>
      <c r="O1646" s="493"/>
      <c r="P1646" s="388"/>
      <c r="Q1646" s="491"/>
      <c r="R1646" s="492"/>
    </row>
    <row r="1647" spans="9:18" x14ac:dyDescent="0.2">
      <c r="I1647" s="86"/>
      <c r="O1647" s="493"/>
      <c r="P1647" s="388"/>
      <c r="Q1647" s="491"/>
      <c r="R1647" s="492"/>
    </row>
    <row r="1648" spans="9:18" x14ac:dyDescent="0.2">
      <c r="I1648" s="86"/>
      <c r="O1648" s="493"/>
      <c r="P1648" s="388"/>
      <c r="Q1648" s="491"/>
      <c r="R1648" s="492"/>
    </row>
    <row r="1649" spans="9:18" x14ac:dyDescent="0.2">
      <c r="I1649" s="86"/>
      <c r="O1649" s="493"/>
      <c r="P1649" s="388"/>
      <c r="Q1649" s="491"/>
      <c r="R1649" s="492"/>
    </row>
    <row r="1650" spans="9:18" x14ac:dyDescent="0.2">
      <c r="I1650" s="86"/>
      <c r="O1650" s="493"/>
      <c r="P1650" s="388"/>
      <c r="Q1650" s="491"/>
      <c r="R1650" s="492"/>
    </row>
    <row r="1651" spans="9:18" x14ac:dyDescent="0.2">
      <c r="I1651" s="86"/>
      <c r="O1651" s="493"/>
      <c r="P1651" s="388"/>
      <c r="Q1651" s="491"/>
      <c r="R1651" s="492"/>
    </row>
    <row r="1652" spans="9:18" x14ac:dyDescent="0.2">
      <c r="I1652" s="86"/>
      <c r="O1652" s="493"/>
      <c r="P1652" s="388"/>
      <c r="Q1652" s="491"/>
      <c r="R1652" s="492"/>
    </row>
    <row r="1653" spans="9:18" x14ac:dyDescent="0.2">
      <c r="I1653" s="86"/>
      <c r="O1653" s="493"/>
      <c r="P1653" s="388"/>
      <c r="Q1653" s="491"/>
      <c r="R1653" s="492"/>
    </row>
    <row r="1654" spans="9:18" x14ac:dyDescent="0.2">
      <c r="I1654" s="86"/>
      <c r="O1654" s="493"/>
      <c r="P1654" s="388"/>
      <c r="Q1654" s="491"/>
      <c r="R1654" s="492"/>
    </row>
    <row r="1655" spans="9:18" x14ac:dyDescent="0.2">
      <c r="I1655" s="86"/>
      <c r="O1655" s="493"/>
      <c r="P1655" s="388"/>
      <c r="Q1655" s="491"/>
      <c r="R1655" s="492"/>
    </row>
    <row r="1656" spans="9:18" x14ac:dyDescent="0.2">
      <c r="I1656" s="86"/>
      <c r="O1656" s="493"/>
      <c r="P1656" s="388"/>
      <c r="Q1656" s="491"/>
      <c r="R1656" s="492"/>
    </row>
    <row r="1657" spans="9:18" x14ac:dyDescent="0.2">
      <c r="I1657" s="86"/>
      <c r="O1657" s="493"/>
      <c r="P1657" s="388"/>
      <c r="Q1657" s="491"/>
      <c r="R1657" s="492"/>
    </row>
    <row r="1658" spans="9:18" x14ac:dyDescent="0.2">
      <c r="I1658" s="86"/>
      <c r="O1658" s="493"/>
      <c r="P1658" s="388"/>
      <c r="Q1658" s="491"/>
      <c r="R1658" s="492"/>
    </row>
    <row r="1659" spans="9:18" x14ac:dyDescent="0.2">
      <c r="I1659" s="86"/>
      <c r="O1659" s="493"/>
      <c r="P1659" s="388"/>
      <c r="Q1659" s="491"/>
      <c r="R1659" s="492"/>
    </row>
    <row r="1660" spans="9:18" x14ac:dyDescent="0.2">
      <c r="I1660" s="86"/>
      <c r="O1660" s="493"/>
      <c r="P1660" s="388"/>
      <c r="Q1660" s="491"/>
      <c r="R1660" s="492"/>
    </row>
    <row r="1661" spans="9:18" x14ac:dyDescent="0.2">
      <c r="I1661" s="86"/>
      <c r="O1661" s="493"/>
      <c r="P1661" s="388"/>
      <c r="Q1661" s="491"/>
      <c r="R1661" s="492"/>
    </row>
    <row r="1662" spans="9:18" x14ac:dyDescent="0.2">
      <c r="I1662" s="86"/>
      <c r="O1662" s="493"/>
      <c r="P1662" s="388"/>
      <c r="Q1662" s="491"/>
      <c r="R1662" s="492"/>
    </row>
    <row r="1663" spans="9:18" x14ac:dyDescent="0.2">
      <c r="I1663" s="86"/>
      <c r="O1663" s="493"/>
      <c r="P1663" s="388"/>
      <c r="Q1663" s="491"/>
      <c r="R1663" s="492"/>
    </row>
    <row r="1664" spans="9:18" x14ac:dyDescent="0.2">
      <c r="I1664" s="86"/>
      <c r="O1664" s="493"/>
      <c r="P1664" s="388"/>
      <c r="Q1664" s="491"/>
      <c r="R1664" s="492"/>
    </row>
    <row r="1665" spans="9:18" x14ac:dyDescent="0.2">
      <c r="I1665" s="86"/>
      <c r="O1665" s="493"/>
      <c r="P1665" s="388"/>
      <c r="Q1665" s="491"/>
      <c r="R1665" s="492"/>
    </row>
    <row r="1666" spans="9:18" x14ac:dyDescent="0.2">
      <c r="I1666" s="86"/>
      <c r="O1666" s="493"/>
      <c r="P1666" s="388"/>
      <c r="Q1666" s="491"/>
      <c r="R1666" s="492"/>
    </row>
    <row r="1667" spans="9:18" x14ac:dyDescent="0.2">
      <c r="I1667" s="86"/>
      <c r="O1667" s="493"/>
      <c r="P1667" s="388"/>
      <c r="Q1667" s="491"/>
      <c r="R1667" s="492"/>
    </row>
    <row r="1668" spans="9:18" x14ac:dyDescent="0.2">
      <c r="I1668" s="86"/>
      <c r="O1668" s="493"/>
      <c r="P1668" s="388"/>
      <c r="Q1668" s="491"/>
      <c r="R1668" s="492"/>
    </row>
    <row r="1669" spans="9:18" x14ac:dyDescent="0.2">
      <c r="I1669" s="86"/>
      <c r="O1669" s="493"/>
      <c r="P1669" s="388"/>
      <c r="Q1669" s="491"/>
      <c r="R1669" s="492"/>
    </row>
    <row r="1670" spans="9:18" x14ac:dyDescent="0.2">
      <c r="I1670" s="86"/>
      <c r="O1670" s="493"/>
      <c r="P1670" s="388"/>
      <c r="Q1670" s="491"/>
      <c r="R1670" s="492"/>
    </row>
    <row r="1671" spans="9:18" x14ac:dyDescent="0.2">
      <c r="I1671" s="86"/>
      <c r="O1671" s="493"/>
      <c r="P1671" s="388"/>
      <c r="Q1671" s="491"/>
      <c r="R1671" s="492"/>
    </row>
    <row r="1672" spans="9:18" x14ac:dyDescent="0.2">
      <c r="I1672" s="86"/>
      <c r="O1672" s="493"/>
      <c r="P1672" s="388"/>
      <c r="Q1672" s="491"/>
      <c r="R1672" s="492"/>
    </row>
    <row r="1673" spans="9:18" x14ac:dyDescent="0.2">
      <c r="I1673" s="86"/>
      <c r="O1673" s="493"/>
      <c r="P1673" s="388"/>
      <c r="Q1673" s="491"/>
      <c r="R1673" s="492"/>
    </row>
    <row r="1674" spans="9:18" x14ac:dyDescent="0.2">
      <c r="I1674" s="86"/>
      <c r="O1674" s="493"/>
      <c r="P1674" s="388"/>
      <c r="Q1674" s="491"/>
      <c r="R1674" s="492"/>
    </row>
    <row r="1675" spans="9:18" x14ac:dyDescent="0.2">
      <c r="I1675" s="86"/>
      <c r="O1675" s="493"/>
      <c r="P1675" s="388"/>
      <c r="Q1675" s="491"/>
      <c r="R1675" s="492"/>
    </row>
    <row r="1676" spans="9:18" x14ac:dyDescent="0.2">
      <c r="I1676" s="86"/>
      <c r="O1676" s="493"/>
      <c r="P1676" s="388"/>
      <c r="Q1676" s="491"/>
      <c r="R1676" s="492"/>
    </row>
    <row r="1677" spans="9:18" x14ac:dyDescent="0.2">
      <c r="I1677" s="86"/>
      <c r="O1677" s="493"/>
      <c r="P1677" s="388"/>
      <c r="Q1677" s="491"/>
      <c r="R1677" s="492"/>
    </row>
    <row r="1678" spans="9:18" x14ac:dyDescent="0.2">
      <c r="I1678" s="86"/>
      <c r="O1678" s="493"/>
      <c r="P1678" s="388"/>
      <c r="Q1678" s="491"/>
      <c r="R1678" s="492"/>
    </row>
    <row r="1679" spans="9:18" x14ac:dyDescent="0.2">
      <c r="I1679" s="86"/>
      <c r="O1679" s="493"/>
      <c r="P1679" s="388"/>
      <c r="Q1679" s="491"/>
      <c r="R1679" s="492"/>
    </row>
    <row r="1680" spans="9:18" x14ac:dyDescent="0.2">
      <c r="I1680" s="86"/>
      <c r="O1680" s="493"/>
      <c r="P1680" s="388"/>
      <c r="Q1680" s="491"/>
      <c r="R1680" s="492"/>
    </row>
    <row r="1681" spans="9:18" x14ac:dyDescent="0.2">
      <c r="I1681" s="86"/>
      <c r="O1681" s="493"/>
      <c r="P1681" s="388"/>
      <c r="Q1681" s="491"/>
      <c r="R1681" s="492"/>
    </row>
    <row r="1682" spans="9:18" x14ac:dyDescent="0.2">
      <c r="I1682" s="86"/>
      <c r="O1682" s="493"/>
      <c r="P1682" s="388"/>
      <c r="Q1682" s="491"/>
      <c r="R1682" s="492"/>
    </row>
    <row r="1683" spans="9:18" x14ac:dyDescent="0.2">
      <c r="I1683" s="86"/>
      <c r="O1683" s="493"/>
      <c r="P1683" s="388"/>
      <c r="Q1683" s="491"/>
      <c r="R1683" s="492"/>
    </row>
    <row r="1684" spans="9:18" x14ac:dyDescent="0.2">
      <c r="I1684" s="86"/>
      <c r="O1684" s="493"/>
      <c r="P1684" s="388"/>
      <c r="Q1684" s="491"/>
      <c r="R1684" s="492"/>
    </row>
    <row r="1685" spans="9:18" x14ac:dyDescent="0.2">
      <c r="I1685" s="86"/>
      <c r="O1685" s="493"/>
      <c r="P1685" s="388"/>
      <c r="Q1685" s="491"/>
      <c r="R1685" s="492"/>
    </row>
    <row r="1686" spans="9:18" x14ac:dyDescent="0.2">
      <c r="I1686" s="86"/>
      <c r="O1686" s="493"/>
      <c r="P1686" s="388"/>
      <c r="Q1686" s="491"/>
      <c r="R1686" s="492"/>
    </row>
    <row r="1687" spans="9:18" x14ac:dyDescent="0.2">
      <c r="I1687" s="86"/>
      <c r="O1687" s="493"/>
      <c r="P1687" s="388"/>
      <c r="Q1687" s="491"/>
      <c r="R1687" s="492"/>
    </row>
    <row r="1688" spans="9:18" x14ac:dyDescent="0.2">
      <c r="I1688" s="86"/>
      <c r="O1688" s="493"/>
      <c r="P1688" s="388"/>
      <c r="Q1688" s="491"/>
      <c r="R1688" s="492"/>
    </row>
    <row r="1689" spans="9:18" x14ac:dyDescent="0.2">
      <c r="I1689" s="86"/>
      <c r="O1689" s="493"/>
      <c r="P1689" s="388"/>
      <c r="Q1689" s="491"/>
      <c r="R1689" s="492"/>
    </row>
    <row r="1690" spans="9:18" x14ac:dyDescent="0.2">
      <c r="I1690" s="86"/>
      <c r="O1690" s="493"/>
      <c r="P1690" s="388"/>
      <c r="Q1690" s="491"/>
      <c r="R1690" s="492"/>
    </row>
    <row r="1691" spans="9:18" x14ac:dyDescent="0.2">
      <c r="I1691" s="86"/>
      <c r="O1691" s="493"/>
      <c r="P1691" s="388"/>
      <c r="Q1691" s="491"/>
      <c r="R1691" s="492"/>
    </row>
    <row r="1692" spans="9:18" x14ac:dyDescent="0.2">
      <c r="I1692" s="86"/>
      <c r="O1692" s="493"/>
      <c r="P1692" s="388"/>
      <c r="Q1692" s="491"/>
      <c r="R1692" s="492"/>
    </row>
    <row r="1693" spans="9:18" x14ac:dyDescent="0.2">
      <c r="I1693" s="86"/>
      <c r="O1693" s="493"/>
      <c r="P1693" s="388"/>
      <c r="Q1693" s="491"/>
      <c r="R1693" s="492"/>
    </row>
    <row r="1694" spans="9:18" x14ac:dyDescent="0.2">
      <c r="I1694" s="86"/>
      <c r="O1694" s="493"/>
      <c r="P1694" s="388"/>
      <c r="Q1694" s="491"/>
      <c r="R1694" s="492"/>
    </row>
    <row r="1695" spans="9:18" x14ac:dyDescent="0.2">
      <c r="I1695" s="86"/>
      <c r="O1695" s="493"/>
      <c r="P1695" s="388"/>
      <c r="Q1695" s="491"/>
      <c r="R1695" s="492"/>
    </row>
    <row r="1696" spans="9:18" x14ac:dyDescent="0.2">
      <c r="I1696" s="86"/>
      <c r="O1696" s="493"/>
      <c r="P1696" s="388"/>
      <c r="Q1696" s="491"/>
      <c r="R1696" s="492"/>
    </row>
    <row r="1697" spans="9:18" x14ac:dyDescent="0.2">
      <c r="I1697" s="86"/>
      <c r="O1697" s="493"/>
      <c r="P1697" s="388"/>
      <c r="Q1697" s="491"/>
      <c r="R1697" s="492"/>
    </row>
    <row r="1698" spans="9:18" x14ac:dyDescent="0.2">
      <c r="I1698" s="86"/>
      <c r="O1698" s="493"/>
      <c r="P1698" s="388"/>
      <c r="Q1698" s="491"/>
      <c r="R1698" s="492"/>
    </row>
    <row r="1699" spans="9:18" x14ac:dyDescent="0.2">
      <c r="I1699" s="86"/>
      <c r="O1699" s="493"/>
      <c r="P1699" s="388"/>
      <c r="Q1699" s="491"/>
      <c r="R1699" s="492"/>
    </row>
    <row r="1700" spans="9:18" x14ac:dyDescent="0.2">
      <c r="I1700" s="86"/>
      <c r="O1700" s="493"/>
      <c r="P1700" s="388"/>
      <c r="Q1700" s="491"/>
      <c r="R1700" s="492"/>
    </row>
    <row r="1701" spans="9:18" x14ac:dyDescent="0.2">
      <c r="I1701" s="86"/>
      <c r="O1701" s="493"/>
      <c r="P1701" s="388"/>
      <c r="Q1701" s="491"/>
      <c r="R1701" s="492"/>
    </row>
    <row r="1702" spans="9:18" x14ac:dyDescent="0.2">
      <c r="O1702" s="493"/>
      <c r="P1702" s="388"/>
      <c r="Q1702" s="491"/>
      <c r="R1702" s="492"/>
    </row>
    <row r="1703" spans="9:18" x14ac:dyDescent="0.2">
      <c r="O1703" s="493"/>
      <c r="P1703" s="388"/>
      <c r="Q1703" s="491"/>
      <c r="R1703" s="492"/>
    </row>
    <row r="1704" spans="9:18" x14ac:dyDescent="0.2">
      <c r="O1704" s="493"/>
      <c r="P1704" s="388"/>
      <c r="Q1704" s="491"/>
      <c r="R1704" s="492"/>
    </row>
    <row r="1705" spans="9:18" x14ac:dyDescent="0.2">
      <c r="O1705" s="493"/>
      <c r="P1705" s="388"/>
      <c r="Q1705" s="491"/>
      <c r="R1705" s="492"/>
    </row>
    <row r="1706" spans="9:18" x14ac:dyDescent="0.2">
      <c r="O1706" s="493"/>
      <c r="P1706" s="388"/>
      <c r="Q1706" s="491"/>
      <c r="R1706" s="492"/>
    </row>
    <row r="1707" spans="9:18" x14ac:dyDescent="0.2">
      <c r="O1707" s="493"/>
      <c r="P1707" s="388"/>
      <c r="Q1707" s="491"/>
      <c r="R1707" s="492"/>
    </row>
    <row r="1708" spans="9:18" x14ac:dyDescent="0.2">
      <c r="O1708" s="493"/>
      <c r="P1708" s="388"/>
      <c r="Q1708" s="491"/>
      <c r="R1708" s="492"/>
    </row>
    <row r="1709" spans="9:18" x14ac:dyDescent="0.2">
      <c r="O1709" s="493"/>
      <c r="P1709" s="388"/>
      <c r="Q1709" s="491"/>
      <c r="R1709" s="492"/>
    </row>
    <row r="1710" spans="9:18" x14ac:dyDescent="0.2">
      <c r="O1710" s="493"/>
      <c r="P1710" s="388"/>
      <c r="Q1710" s="491"/>
      <c r="R1710" s="492"/>
    </row>
    <row r="1711" spans="9:18" x14ac:dyDescent="0.2">
      <c r="O1711" s="493"/>
      <c r="P1711" s="388"/>
      <c r="Q1711" s="491"/>
      <c r="R1711" s="492"/>
    </row>
    <row r="1712" spans="9:18" x14ac:dyDescent="0.2">
      <c r="O1712" s="493"/>
      <c r="P1712" s="388"/>
      <c r="Q1712" s="491"/>
      <c r="R1712" s="492"/>
    </row>
    <row r="1713" spans="15:18" x14ac:dyDescent="0.2">
      <c r="O1713" s="493"/>
      <c r="P1713" s="388"/>
      <c r="Q1713" s="491"/>
      <c r="R1713" s="492"/>
    </row>
    <row r="1714" spans="15:18" x14ac:dyDescent="0.2">
      <c r="O1714" s="493"/>
      <c r="P1714" s="388"/>
      <c r="Q1714" s="491"/>
      <c r="R1714" s="492"/>
    </row>
    <row r="1715" spans="15:18" x14ac:dyDescent="0.2">
      <c r="O1715" s="493"/>
      <c r="P1715" s="388"/>
      <c r="Q1715" s="491"/>
      <c r="R1715" s="492"/>
    </row>
    <row r="1716" spans="15:18" x14ac:dyDescent="0.2">
      <c r="O1716" s="493"/>
      <c r="P1716" s="388"/>
      <c r="Q1716" s="491"/>
      <c r="R1716" s="492"/>
    </row>
    <row r="1717" spans="15:18" x14ac:dyDescent="0.2">
      <c r="O1717" s="493"/>
      <c r="P1717" s="388"/>
      <c r="Q1717" s="491"/>
      <c r="R1717" s="492"/>
    </row>
    <row r="1718" spans="15:18" x14ac:dyDescent="0.2">
      <c r="O1718" s="493"/>
      <c r="P1718" s="388"/>
      <c r="Q1718" s="491"/>
      <c r="R1718" s="492"/>
    </row>
    <row r="1719" spans="15:18" x14ac:dyDescent="0.2">
      <c r="O1719" s="493"/>
      <c r="P1719" s="388"/>
      <c r="Q1719" s="491"/>
      <c r="R1719" s="492"/>
    </row>
    <row r="1720" spans="15:18" x14ac:dyDescent="0.2">
      <c r="O1720" s="493"/>
      <c r="P1720" s="388"/>
      <c r="Q1720" s="491"/>
      <c r="R1720" s="492"/>
    </row>
    <row r="1721" spans="15:18" x14ac:dyDescent="0.2">
      <c r="O1721" s="493"/>
      <c r="P1721" s="388"/>
      <c r="Q1721" s="491"/>
      <c r="R1721" s="492"/>
    </row>
    <row r="1722" spans="15:18" x14ac:dyDescent="0.2">
      <c r="O1722" s="493"/>
      <c r="P1722" s="388"/>
      <c r="Q1722" s="491"/>
      <c r="R1722" s="492"/>
    </row>
    <row r="1723" spans="15:18" x14ac:dyDescent="0.2">
      <c r="O1723" s="493"/>
      <c r="P1723" s="388"/>
      <c r="Q1723" s="491"/>
      <c r="R1723" s="492"/>
    </row>
    <row r="1724" spans="15:18" x14ac:dyDescent="0.2">
      <c r="O1724" s="493"/>
      <c r="P1724" s="388"/>
      <c r="Q1724" s="491"/>
      <c r="R1724" s="492"/>
    </row>
    <row r="1725" spans="15:18" x14ac:dyDescent="0.2">
      <c r="O1725" s="493"/>
      <c r="P1725" s="388"/>
      <c r="Q1725" s="491"/>
      <c r="R1725" s="492"/>
    </row>
    <row r="1726" spans="15:18" x14ac:dyDescent="0.2">
      <c r="O1726" s="493"/>
      <c r="P1726" s="388"/>
      <c r="Q1726" s="491"/>
      <c r="R1726" s="492"/>
    </row>
    <row r="1727" spans="15:18" x14ac:dyDescent="0.2">
      <c r="O1727" s="493"/>
      <c r="P1727" s="388"/>
      <c r="Q1727" s="491"/>
      <c r="R1727" s="492"/>
    </row>
    <row r="1728" spans="15:18" x14ac:dyDescent="0.2">
      <c r="O1728" s="493"/>
      <c r="P1728" s="388"/>
      <c r="Q1728" s="491"/>
      <c r="R1728" s="492"/>
    </row>
    <row r="1729" spans="15:18" x14ac:dyDescent="0.2">
      <c r="O1729" s="493"/>
      <c r="P1729" s="388"/>
      <c r="Q1729" s="491"/>
      <c r="R1729" s="492"/>
    </row>
    <row r="1730" spans="15:18" x14ac:dyDescent="0.2">
      <c r="O1730" s="493"/>
      <c r="P1730" s="388"/>
      <c r="Q1730" s="491"/>
      <c r="R1730" s="492"/>
    </row>
    <row r="1731" spans="15:18" x14ac:dyDescent="0.2">
      <c r="O1731" s="493"/>
      <c r="P1731" s="388"/>
      <c r="Q1731" s="491"/>
      <c r="R1731" s="492"/>
    </row>
    <row r="1732" spans="15:18" x14ac:dyDescent="0.2">
      <c r="O1732" s="493"/>
      <c r="P1732" s="388"/>
      <c r="Q1732" s="491"/>
      <c r="R1732" s="492"/>
    </row>
    <row r="1733" spans="15:18" x14ac:dyDescent="0.2">
      <c r="O1733" s="493"/>
      <c r="P1733" s="388"/>
      <c r="Q1733" s="491"/>
      <c r="R1733" s="492"/>
    </row>
    <row r="1734" spans="15:18" x14ac:dyDescent="0.2">
      <c r="O1734" s="493"/>
      <c r="P1734" s="388"/>
      <c r="Q1734" s="491"/>
      <c r="R1734" s="492"/>
    </row>
    <row r="1735" spans="15:18" x14ac:dyDescent="0.2">
      <c r="O1735" s="493"/>
      <c r="P1735" s="388"/>
      <c r="Q1735" s="491"/>
      <c r="R1735" s="492"/>
    </row>
    <row r="1736" spans="15:18" x14ac:dyDescent="0.2">
      <c r="O1736" s="493"/>
      <c r="P1736" s="388"/>
      <c r="Q1736" s="491"/>
      <c r="R1736" s="492"/>
    </row>
    <row r="1737" spans="15:18" x14ac:dyDescent="0.2">
      <c r="O1737" s="493"/>
      <c r="P1737" s="388"/>
      <c r="Q1737" s="491"/>
      <c r="R1737" s="492"/>
    </row>
    <row r="1738" spans="15:18" x14ac:dyDescent="0.2">
      <c r="O1738" s="493"/>
      <c r="P1738" s="388"/>
      <c r="Q1738" s="491"/>
      <c r="R1738" s="492"/>
    </row>
    <row r="1739" spans="15:18" x14ac:dyDescent="0.2">
      <c r="O1739" s="493"/>
      <c r="P1739" s="388"/>
      <c r="Q1739" s="491"/>
      <c r="R1739" s="492"/>
    </row>
    <row r="1740" spans="15:18" x14ac:dyDescent="0.2">
      <c r="O1740" s="493"/>
      <c r="P1740" s="388"/>
      <c r="Q1740" s="491"/>
      <c r="R1740" s="492"/>
    </row>
    <row r="1741" spans="15:18" x14ac:dyDescent="0.2">
      <c r="O1741" s="493"/>
      <c r="P1741" s="388"/>
      <c r="Q1741" s="491"/>
      <c r="R1741" s="492"/>
    </row>
    <row r="1742" spans="15:18" x14ac:dyDescent="0.2">
      <c r="O1742" s="493"/>
      <c r="P1742" s="388"/>
      <c r="Q1742" s="491"/>
      <c r="R1742" s="492"/>
    </row>
    <row r="1743" spans="15:18" x14ac:dyDescent="0.2">
      <c r="O1743" s="493"/>
      <c r="P1743" s="388"/>
      <c r="Q1743" s="491"/>
      <c r="R1743" s="492"/>
    </row>
    <row r="1744" spans="15:18" x14ac:dyDescent="0.2">
      <c r="O1744" s="493"/>
      <c r="P1744" s="388"/>
      <c r="Q1744" s="491"/>
      <c r="R1744" s="492"/>
    </row>
    <row r="1745" spans="15:18" x14ac:dyDescent="0.2">
      <c r="O1745" s="493"/>
      <c r="P1745" s="388"/>
      <c r="Q1745" s="491"/>
      <c r="R1745" s="492"/>
    </row>
    <row r="1746" spans="15:18" x14ac:dyDescent="0.2">
      <c r="O1746" s="493"/>
      <c r="P1746" s="388"/>
      <c r="Q1746" s="491"/>
      <c r="R1746" s="492"/>
    </row>
    <row r="1747" spans="15:18" x14ac:dyDescent="0.2">
      <c r="O1747" s="493"/>
      <c r="P1747" s="388"/>
      <c r="Q1747" s="491"/>
      <c r="R1747" s="492"/>
    </row>
    <row r="1748" spans="15:18" x14ac:dyDescent="0.2">
      <c r="O1748" s="493"/>
      <c r="P1748" s="388"/>
      <c r="Q1748" s="491"/>
      <c r="R1748" s="492"/>
    </row>
    <row r="1749" spans="15:18" x14ac:dyDescent="0.2">
      <c r="O1749" s="493"/>
      <c r="P1749" s="388"/>
      <c r="Q1749" s="491"/>
      <c r="R1749" s="492"/>
    </row>
    <row r="1750" spans="15:18" x14ac:dyDescent="0.2">
      <c r="O1750" s="493"/>
      <c r="P1750" s="388"/>
      <c r="Q1750" s="491"/>
      <c r="R1750" s="492"/>
    </row>
    <row r="1751" spans="15:18" x14ac:dyDescent="0.2">
      <c r="O1751" s="493"/>
      <c r="P1751" s="388"/>
      <c r="Q1751" s="491"/>
      <c r="R1751" s="492"/>
    </row>
    <row r="1752" spans="15:18" x14ac:dyDescent="0.2">
      <c r="O1752" s="493"/>
      <c r="P1752" s="388"/>
      <c r="Q1752" s="491"/>
      <c r="R1752" s="492"/>
    </row>
    <row r="1753" spans="15:18" x14ac:dyDescent="0.2">
      <c r="O1753" s="493"/>
      <c r="P1753" s="388"/>
      <c r="Q1753" s="491"/>
      <c r="R1753" s="492"/>
    </row>
    <row r="1754" spans="15:18" x14ac:dyDescent="0.2">
      <c r="O1754" s="493"/>
      <c r="P1754" s="388"/>
      <c r="Q1754" s="491"/>
      <c r="R1754" s="492"/>
    </row>
    <row r="1755" spans="15:18" x14ac:dyDescent="0.2">
      <c r="O1755" s="493"/>
      <c r="P1755" s="388"/>
      <c r="Q1755" s="491"/>
      <c r="R1755" s="492"/>
    </row>
    <row r="1756" spans="15:18" x14ac:dyDescent="0.2">
      <c r="O1756" s="493"/>
      <c r="P1756" s="388"/>
      <c r="Q1756" s="491"/>
      <c r="R1756" s="492"/>
    </row>
    <row r="1757" spans="15:18" x14ac:dyDescent="0.2">
      <c r="O1757" s="493"/>
      <c r="P1757" s="388"/>
      <c r="Q1757" s="491"/>
      <c r="R1757" s="492"/>
    </row>
    <row r="1758" spans="15:18" x14ac:dyDescent="0.2">
      <c r="O1758" s="493"/>
      <c r="P1758" s="388"/>
      <c r="Q1758" s="491"/>
      <c r="R1758" s="492"/>
    </row>
    <row r="1759" spans="15:18" x14ac:dyDescent="0.2">
      <c r="O1759" s="493"/>
      <c r="P1759" s="388"/>
      <c r="Q1759" s="491"/>
      <c r="R1759" s="492"/>
    </row>
    <row r="1760" spans="15:18" x14ac:dyDescent="0.2">
      <c r="O1760" s="493"/>
      <c r="P1760" s="388"/>
      <c r="Q1760" s="491"/>
      <c r="R1760" s="492"/>
    </row>
    <row r="1761" spans="15:18" x14ac:dyDescent="0.2">
      <c r="O1761" s="493"/>
      <c r="P1761" s="388"/>
      <c r="Q1761" s="491"/>
      <c r="R1761" s="492"/>
    </row>
    <row r="1762" spans="15:18" x14ac:dyDescent="0.2">
      <c r="O1762" s="493"/>
      <c r="P1762" s="388"/>
      <c r="Q1762" s="491"/>
      <c r="R1762" s="492"/>
    </row>
    <row r="1763" spans="15:18" x14ac:dyDescent="0.2">
      <c r="O1763" s="493"/>
      <c r="P1763" s="388"/>
      <c r="Q1763" s="491"/>
      <c r="R1763" s="492"/>
    </row>
    <row r="1764" spans="15:18" x14ac:dyDescent="0.2">
      <c r="O1764" s="493"/>
      <c r="P1764" s="388"/>
      <c r="Q1764" s="491"/>
      <c r="R1764" s="492"/>
    </row>
    <row r="1765" spans="15:18" x14ac:dyDescent="0.2">
      <c r="O1765" s="493"/>
      <c r="P1765" s="388"/>
      <c r="Q1765" s="491"/>
      <c r="R1765" s="492"/>
    </row>
    <row r="1766" spans="15:18" x14ac:dyDescent="0.2">
      <c r="O1766" s="493"/>
      <c r="P1766" s="388"/>
      <c r="Q1766" s="491"/>
      <c r="R1766" s="492"/>
    </row>
    <row r="1767" spans="15:18" x14ac:dyDescent="0.2">
      <c r="O1767" s="493"/>
      <c r="P1767" s="388"/>
      <c r="Q1767" s="491"/>
      <c r="R1767" s="492"/>
    </row>
    <row r="1768" spans="15:18" x14ac:dyDescent="0.2">
      <c r="O1768" s="493"/>
      <c r="P1768" s="388"/>
      <c r="Q1768" s="491"/>
      <c r="R1768" s="492"/>
    </row>
    <row r="1769" spans="15:18" x14ac:dyDescent="0.2">
      <c r="O1769" s="493"/>
      <c r="P1769" s="388"/>
      <c r="Q1769" s="491"/>
      <c r="R1769" s="492"/>
    </row>
    <row r="1770" spans="15:18" x14ac:dyDescent="0.2">
      <c r="O1770" s="493"/>
      <c r="P1770" s="388"/>
      <c r="Q1770" s="491"/>
      <c r="R1770" s="492"/>
    </row>
    <row r="1771" spans="15:18" x14ac:dyDescent="0.2">
      <c r="O1771" s="493"/>
      <c r="P1771" s="388"/>
      <c r="Q1771" s="491"/>
      <c r="R1771" s="492"/>
    </row>
    <row r="1772" spans="15:18" x14ac:dyDescent="0.2">
      <c r="O1772" s="493"/>
      <c r="P1772" s="388"/>
      <c r="Q1772" s="491"/>
      <c r="R1772" s="492"/>
    </row>
    <row r="1773" spans="15:18" x14ac:dyDescent="0.2">
      <c r="O1773" s="493"/>
      <c r="P1773" s="388"/>
      <c r="Q1773" s="491"/>
      <c r="R1773" s="492"/>
    </row>
    <row r="1774" spans="15:18" x14ac:dyDescent="0.2">
      <c r="O1774" s="493"/>
      <c r="P1774" s="388"/>
      <c r="Q1774" s="491"/>
      <c r="R1774" s="492"/>
    </row>
    <row r="1775" spans="15:18" x14ac:dyDescent="0.2">
      <c r="O1775" s="493"/>
      <c r="P1775" s="388"/>
      <c r="Q1775" s="491"/>
      <c r="R1775" s="492"/>
    </row>
    <row r="1776" spans="15:18" x14ac:dyDescent="0.2">
      <c r="O1776" s="493"/>
      <c r="P1776" s="388"/>
      <c r="Q1776" s="491"/>
      <c r="R1776" s="492"/>
    </row>
    <row r="1777" spans="15:18" x14ac:dyDescent="0.2">
      <c r="O1777" s="493"/>
      <c r="P1777" s="388"/>
      <c r="Q1777" s="491"/>
      <c r="R1777" s="492"/>
    </row>
    <row r="1778" spans="15:18" x14ac:dyDescent="0.2">
      <c r="O1778" s="493"/>
      <c r="P1778" s="388"/>
      <c r="Q1778" s="491"/>
      <c r="R1778" s="492"/>
    </row>
    <row r="1779" spans="15:18" x14ac:dyDescent="0.2">
      <c r="O1779" s="493"/>
      <c r="P1779" s="388"/>
      <c r="Q1779" s="491"/>
      <c r="R1779" s="492"/>
    </row>
    <row r="1780" spans="15:18" x14ac:dyDescent="0.2">
      <c r="O1780" s="493"/>
      <c r="P1780" s="388"/>
      <c r="Q1780" s="491"/>
      <c r="R1780" s="492"/>
    </row>
    <row r="1781" spans="15:18" x14ac:dyDescent="0.2">
      <c r="O1781" s="493"/>
      <c r="P1781" s="388"/>
      <c r="Q1781" s="491"/>
      <c r="R1781" s="492"/>
    </row>
    <row r="1782" spans="15:18" x14ac:dyDescent="0.2">
      <c r="O1782" s="493"/>
      <c r="P1782" s="388"/>
      <c r="Q1782" s="491"/>
      <c r="R1782" s="492"/>
    </row>
    <row r="1783" spans="15:18" x14ac:dyDescent="0.2">
      <c r="O1783" s="493"/>
      <c r="P1783" s="388"/>
      <c r="Q1783" s="491"/>
      <c r="R1783" s="492"/>
    </row>
    <row r="1784" spans="15:18" x14ac:dyDescent="0.2">
      <c r="O1784" s="493"/>
      <c r="P1784" s="388"/>
      <c r="Q1784" s="491"/>
      <c r="R1784" s="492"/>
    </row>
    <row r="1785" spans="15:18" x14ac:dyDescent="0.2">
      <c r="O1785" s="493"/>
      <c r="P1785" s="388"/>
      <c r="Q1785" s="491"/>
      <c r="R1785" s="492"/>
    </row>
    <row r="1786" spans="15:18" x14ac:dyDescent="0.2">
      <c r="O1786" s="493"/>
      <c r="P1786" s="388"/>
      <c r="Q1786" s="491"/>
      <c r="R1786" s="492"/>
    </row>
    <row r="1787" spans="15:18" x14ac:dyDescent="0.2">
      <c r="O1787" s="493"/>
      <c r="P1787" s="388"/>
      <c r="Q1787" s="491"/>
      <c r="R1787" s="492"/>
    </row>
    <row r="1788" spans="15:18" x14ac:dyDescent="0.2">
      <c r="O1788" s="493"/>
      <c r="P1788" s="388"/>
      <c r="Q1788" s="491"/>
      <c r="R1788" s="492"/>
    </row>
    <row r="1789" spans="15:18" x14ac:dyDescent="0.2">
      <c r="O1789" s="493"/>
      <c r="P1789" s="388"/>
      <c r="Q1789" s="491"/>
      <c r="R1789" s="492"/>
    </row>
    <row r="1790" spans="15:18" x14ac:dyDescent="0.2">
      <c r="O1790" s="493"/>
      <c r="P1790" s="388"/>
      <c r="Q1790" s="491"/>
      <c r="R1790" s="492"/>
    </row>
    <row r="1791" spans="15:18" x14ac:dyDescent="0.2">
      <c r="O1791" s="493"/>
      <c r="P1791" s="388"/>
      <c r="Q1791" s="491"/>
      <c r="R1791" s="492"/>
    </row>
    <row r="1792" spans="15:18" x14ac:dyDescent="0.2">
      <c r="O1792" s="493"/>
      <c r="P1792" s="388"/>
      <c r="Q1792" s="491"/>
      <c r="R1792" s="492"/>
    </row>
    <row r="1793" spans="15:18" x14ac:dyDescent="0.2">
      <c r="O1793" s="493"/>
      <c r="P1793" s="388"/>
      <c r="Q1793" s="491"/>
      <c r="R1793" s="492"/>
    </row>
    <row r="1794" spans="15:18" x14ac:dyDescent="0.2">
      <c r="O1794" s="493"/>
      <c r="P1794" s="388"/>
      <c r="Q1794" s="491"/>
      <c r="R1794" s="492"/>
    </row>
    <row r="1795" spans="15:18" x14ac:dyDescent="0.2">
      <c r="O1795" s="493"/>
      <c r="P1795" s="388"/>
      <c r="Q1795" s="491"/>
      <c r="R1795" s="492"/>
    </row>
    <row r="1796" spans="15:18" x14ac:dyDescent="0.2">
      <c r="O1796" s="493"/>
      <c r="P1796" s="388"/>
      <c r="Q1796" s="491"/>
      <c r="R1796" s="492"/>
    </row>
    <row r="1797" spans="15:18" x14ac:dyDescent="0.2">
      <c r="O1797" s="493"/>
      <c r="P1797" s="388"/>
      <c r="Q1797" s="491"/>
      <c r="R1797" s="492"/>
    </row>
    <row r="1798" spans="15:18" x14ac:dyDescent="0.2">
      <c r="O1798" s="493"/>
      <c r="P1798" s="388"/>
      <c r="Q1798" s="491"/>
      <c r="R1798" s="492"/>
    </row>
    <row r="1799" spans="15:18" x14ac:dyDescent="0.2">
      <c r="O1799" s="493"/>
      <c r="P1799" s="388"/>
      <c r="Q1799" s="491"/>
      <c r="R1799" s="492"/>
    </row>
    <row r="1800" spans="15:18" x14ac:dyDescent="0.2">
      <c r="O1800" s="493"/>
      <c r="P1800" s="388"/>
      <c r="Q1800" s="491"/>
      <c r="R1800" s="492"/>
    </row>
    <row r="1801" spans="15:18" x14ac:dyDescent="0.2">
      <c r="O1801" s="493"/>
      <c r="P1801" s="388"/>
      <c r="Q1801" s="491"/>
      <c r="R1801" s="492"/>
    </row>
    <row r="1802" spans="15:18" x14ac:dyDescent="0.2">
      <c r="O1802" s="493"/>
      <c r="P1802" s="388"/>
      <c r="Q1802" s="491"/>
      <c r="R1802" s="492"/>
    </row>
    <row r="1803" spans="15:18" x14ac:dyDescent="0.2">
      <c r="O1803" s="493"/>
      <c r="P1803" s="388"/>
      <c r="Q1803" s="491"/>
      <c r="R1803" s="492"/>
    </row>
    <row r="1804" spans="15:18" x14ac:dyDescent="0.2">
      <c r="O1804" s="493"/>
      <c r="P1804" s="388"/>
      <c r="Q1804" s="491"/>
      <c r="R1804" s="492"/>
    </row>
    <row r="1805" spans="15:18" x14ac:dyDescent="0.2">
      <c r="O1805" s="493"/>
      <c r="P1805" s="388"/>
      <c r="Q1805" s="491"/>
      <c r="R1805" s="492"/>
    </row>
    <row r="1806" spans="15:18" x14ac:dyDescent="0.2">
      <c r="O1806" s="493"/>
      <c r="P1806" s="388"/>
      <c r="Q1806" s="491"/>
      <c r="R1806" s="492"/>
    </row>
    <row r="1807" spans="15:18" x14ac:dyDescent="0.2">
      <c r="O1807" s="493"/>
      <c r="P1807" s="388"/>
      <c r="Q1807" s="491"/>
      <c r="R1807" s="492"/>
    </row>
    <row r="1808" spans="15:18" x14ac:dyDescent="0.2">
      <c r="O1808" s="493"/>
      <c r="P1808" s="388"/>
      <c r="Q1808" s="491"/>
      <c r="R1808" s="492"/>
    </row>
    <row r="1809" spans="15:18" x14ac:dyDescent="0.2">
      <c r="O1809" s="493"/>
      <c r="P1809" s="388"/>
      <c r="Q1809" s="491"/>
      <c r="R1809" s="492"/>
    </row>
    <row r="1810" spans="15:18" x14ac:dyDescent="0.2">
      <c r="O1810" s="493"/>
      <c r="P1810" s="388"/>
      <c r="Q1810" s="491"/>
      <c r="R1810" s="492"/>
    </row>
    <row r="1811" spans="15:18" x14ac:dyDescent="0.2">
      <c r="O1811" s="493"/>
      <c r="P1811" s="388"/>
      <c r="Q1811" s="491"/>
      <c r="R1811" s="492"/>
    </row>
    <row r="1812" spans="15:18" x14ac:dyDescent="0.2">
      <c r="O1812" s="493"/>
      <c r="P1812" s="388"/>
      <c r="Q1812" s="491"/>
      <c r="R1812" s="492"/>
    </row>
    <row r="1813" spans="15:18" x14ac:dyDescent="0.2">
      <c r="O1813" s="493"/>
      <c r="P1813" s="388"/>
      <c r="Q1813" s="491"/>
      <c r="R1813" s="492"/>
    </row>
    <row r="1814" spans="15:18" x14ac:dyDescent="0.2">
      <c r="O1814" s="493"/>
      <c r="P1814" s="388"/>
      <c r="Q1814" s="491"/>
      <c r="R1814" s="492"/>
    </row>
    <row r="1815" spans="15:18" x14ac:dyDescent="0.2">
      <c r="O1815" s="493"/>
      <c r="P1815" s="388"/>
      <c r="Q1815" s="491"/>
      <c r="R1815" s="492"/>
    </row>
    <row r="1816" spans="15:18" x14ac:dyDescent="0.2">
      <c r="O1816" s="493"/>
      <c r="P1816" s="388"/>
      <c r="Q1816" s="491"/>
      <c r="R1816" s="492"/>
    </row>
    <row r="1817" spans="15:18" x14ac:dyDescent="0.2">
      <c r="O1817" s="493"/>
      <c r="P1817" s="388"/>
      <c r="Q1817" s="491"/>
      <c r="R1817" s="492"/>
    </row>
    <row r="1818" spans="15:18" x14ac:dyDescent="0.2">
      <c r="O1818" s="493"/>
      <c r="P1818" s="388"/>
      <c r="Q1818" s="491"/>
      <c r="R1818" s="492"/>
    </row>
    <row r="1819" spans="15:18" x14ac:dyDescent="0.2">
      <c r="O1819" s="493"/>
      <c r="P1819" s="388"/>
      <c r="Q1819" s="491"/>
      <c r="R1819" s="492"/>
    </row>
    <row r="1820" spans="15:18" x14ac:dyDescent="0.2">
      <c r="O1820" s="493"/>
      <c r="P1820" s="388"/>
      <c r="Q1820" s="491"/>
      <c r="R1820" s="492"/>
    </row>
    <row r="1821" spans="15:18" x14ac:dyDescent="0.2">
      <c r="O1821" s="493"/>
      <c r="P1821" s="388"/>
      <c r="Q1821" s="491"/>
      <c r="R1821" s="492"/>
    </row>
    <row r="1822" spans="15:18" x14ac:dyDescent="0.2">
      <c r="O1822" s="493"/>
      <c r="P1822" s="388"/>
      <c r="Q1822" s="491"/>
      <c r="R1822" s="492"/>
    </row>
    <row r="1823" spans="15:18" x14ac:dyDescent="0.2">
      <c r="O1823" s="493"/>
      <c r="P1823" s="388"/>
      <c r="Q1823" s="491"/>
      <c r="R1823" s="492"/>
    </row>
    <row r="1824" spans="15:18" x14ac:dyDescent="0.2">
      <c r="O1824" s="493"/>
      <c r="P1824" s="388"/>
      <c r="Q1824" s="491"/>
      <c r="R1824" s="492"/>
    </row>
    <row r="1825" spans="15:18" x14ac:dyDescent="0.2">
      <c r="O1825" s="493"/>
      <c r="P1825" s="388"/>
      <c r="Q1825" s="491"/>
      <c r="R1825" s="492"/>
    </row>
    <row r="1826" spans="15:18" x14ac:dyDescent="0.2">
      <c r="O1826" s="493"/>
      <c r="P1826" s="388"/>
      <c r="Q1826" s="491"/>
      <c r="R1826" s="492"/>
    </row>
    <row r="1827" spans="15:18" x14ac:dyDescent="0.2">
      <c r="O1827" s="493"/>
      <c r="P1827" s="388"/>
      <c r="Q1827" s="491"/>
      <c r="R1827" s="492"/>
    </row>
    <row r="1828" spans="15:18" x14ac:dyDescent="0.2">
      <c r="O1828" s="493"/>
      <c r="P1828" s="388"/>
      <c r="Q1828" s="491"/>
      <c r="R1828" s="492"/>
    </row>
    <row r="1829" spans="15:18" x14ac:dyDescent="0.2">
      <c r="O1829" s="493"/>
      <c r="P1829" s="388"/>
      <c r="Q1829" s="491"/>
      <c r="R1829" s="492"/>
    </row>
    <row r="1830" spans="15:18" x14ac:dyDescent="0.2">
      <c r="O1830" s="493"/>
      <c r="P1830" s="388"/>
      <c r="Q1830" s="491"/>
      <c r="R1830" s="492"/>
    </row>
    <row r="1831" spans="15:18" x14ac:dyDescent="0.2">
      <c r="O1831" s="493"/>
      <c r="P1831" s="388"/>
      <c r="Q1831" s="491"/>
      <c r="R1831" s="492"/>
    </row>
    <row r="1832" spans="15:18" x14ac:dyDescent="0.2">
      <c r="O1832" s="493"/>
      <c r="P1832" s="388"/>
      <c r="Q1832" s="491"/>
      <c r="R1832" s="492"/>
    </row>
    <row r="1833" spans="15:18" x14ac:dyDescent="0.2">
      <c r="O1833" s="493"/>
      <c r="P1833" s="388"/>
      <c r="Q1833" s="491"/>
      <c r="R1833" s="492"/>
    </row>
    <row r="1834" spans="15:18" x14ac:dyDescent="0.2">
      <c r="O1834" s="493"/>
      <c r="P1834" s="388"/>
      <c r="Q1834" s="491"/>
      <c r="R1834" s="492"/>
    </row>
    <row r="1835" spans="15:18" x14ac:dyDescent="0.2">
      <c r="O1835" s="493"/>
      <c r="P1835" s="388"/>
      <c r="Q1835" s="491"/>
      <c r="R1835" s="492"/>
    </row>
    <row r="1836" spans="15:18" x14ac:dyDescent="0.2">
      <c r="O1836" s="493"/>
      <c r="P1836" s="388"/>
      <c r="Q1836" s="491"/>
      <c r="R1836" s="492"/>
    </row>
    <row r="1837" spans="15:18" x14ac:dyDescent="0.2">
      <c r="O1837" s="493"/>
      <c r="P1837" s="388"/>
      <c r="Q1837" s="491"/>
      <c r="R1837" s="492"/>
    </row>
    <row r="1838" spans="15:18" x14ac:dyDescent="0.2">
      <c r="O1838" s="493"/>
      <c r="P1838" s="388"/>
      <c r="Q1838" s="491"/>
      <c r="R1838" s="492"/>
    </row>
    <row r="1839" spans="15:18" x14ac:dyDescent="0.2">
      <c r="O1839" s="493"/>
      <c r="P1839" s="388"/>
      <c r="Q1839" s="491"/>
      <c r="R1839" s="492"/>
    </row>
    <row r="1840" spans="15:18" x14ac:dyDescent="0.2">
      <c r="O1840" s="493"/>
      <c r="P1840" s="388"/>
      <c r="Q1840" s="491"/>
      <c r="R1840" s="492"/>
    </row>
    <row r="1841" spans="15:18" x14ac:dyDescent="0.2">
      <c r="O1841" s="493"/>
      <c r="P1841" s="388"/>
      <c r="Q1841" s="491"/>
      <c r="R1841" s="492"/>
    </row>
    <row r="1842" spans="15:18" x14ac:dyDescent="0.2">
      <c r="O1842" s="493"/>
      <c r="P1842" s="388"/>
      <c r="Q1842" s="491"/>
      <c r="R1842" s="492"/>
    </row>
    <row r="1843" spans="15:18" x14ac:dyDescent="0.2">
      <c r="O1843" s="493"/>
      <c r="P1843" s="388"/>
      <c r="Q1843" s="491"/>
      <c r="R1843" s="492"/>
    </row>
    <row r="1844" spans="15:18" x14ac:dyDescent="0.2">
      <c r="O1844" s="493"/>
      <c r="P1844" s="388"/>
      <c r="Q1844" s="491"/>
      <c r="R1844" s="492"/>
    </row>
    <row r="1845" spans="15:18" x14ac:dyDescent="0.2">
      <c r="O1845" s="493"/>
      <c r="P1845" s="388"/>
      <c r="Q1845" s="491"/>
      <c r="R1845" s="492"/>
    </row>
    <row r="1846" spans="15:18" x14ac:dyDescent="0.2">
      <c r="O1846" s="493"/>
      <c r="P1846" s="388"/>
      <c r="Q1846" s="491"/>
      <c r="R1846" s="492"/>
    </row>
    <row r="1847" spans="15:18" x14ac:dyDescent="0.2">
      <c r="O1847" s="493"/>
      <c r="P1847" s="388"/>
      <c r="Q1847" s="491"/>
      <c r="R1847" s="492"/>
    </row>
    <row r="1848" spans="15:18" x14ac:dyDescent="0.2">
      <c r="O1848" s="493"/>
      <c r="P1848" s="388"/>
      <c r="Q1848" s="491"/>
      <c r="R1848" s="492"/>
    </row>
    <row r="1849" spans="15:18" x14ac:dyDescent="0.2">
      <c r="O1849" s="493"/>
      <c r="P1849" s="388"/>
      <c r="Q1849" s="491"/>
      <c r="R1849" s="492"/>
    </row>
    <row r="1850" spans="15:18" x14ac:dyDescent="0.2">
      <c r="O1850" s="493"/>
      <c r="P1850" s="388"/>
      <c r="Q1850" s="491"/>
      <c r="R1850" s="492"/>
    </row>
    <row r="1851" spans="15:18" x14ac:dyDescent="0.2">
      <c r="O1851" s="493"/>
      <c r="P1851" s="388"/>
      <c r="Q1851" s="491"/>
      <c r="R1851" s="492"/>
    </row>
    <row r="1852" spans="15:18" x14ac:dyDescent="0.2">
      <c r="O1852" s="493"/>
      <c r="P1852" s="388"/>
      <c r="Q1852" s="491"/>
      <c r="R1852" s="492"/>
    </row>
    <row r="1853" spans="15:18" x14ac:dyDescent="0.2">
      <c r="O1853" s="493"/>
      <c r="P1853" s="388"/>
      <c r="Q1853" s="491"/>
      <c r="R1853" s="492"/>
    </row>
    <row r="1854" spans="15:18" x14ac:dyDescent="0.2">
      <c r="O1854" s="493"/>
      <c r="P1854" s="388"/>
      <c r="Q1854" s="491"/>
      <c r="R1854" s="492"/>
    </row>
    <row r="1855" spans="15:18" x14ac:dyDescent="0.2">
      <c r="O1855" s="493"/>
      <c r="P1855" s="388"/>
      <c r="Q1855" s="491"/>
      <c r="R1855" s="492"/>
    </row>
    <row r="1856" spans="15:18" x14ac:dyDescent="0.2">
      <c r="O1856" s="493"/>
      <c r="P1856" s="388"/>
      <c r="Q1856" s="491"/>
      <c r="R1856" s="492"/>
    </row>
    <row r="1857" spans="15:18" x14ac:dyDescent="0.2">
      <c r="O1857" s="493"/>
      <c r="P1857" s="388"/>
      <c r="Q1857" s="491"/>
      <c r="R1857" s="492"/>
    </row>
    <row r="1858" spans="15:18" x14ac:dyDescent="0.2">
      <c r="O1858" s="493"/>
      <c r="P1858" s="388"/>
      <c r="Q1858" s="491"/>
      <c r="R1858" s="492"/>
    </row>
    <row r="1859" spans="15:18" x14ac:dyDescent="0.2">
      <c r="O1859" s="493"/>
      <c r="P1859" s="388"/>
      <c r="Q1859" s="491"/>
      <c r="R1859" s="492"/>
    </row>
    <row r="1860" spans="15:18" x14ac:dyDescent="0.2">
      <c r="O1860" s="493"/>
      <c r="P1860" s="388"/>
      <c r="Q1860" s="491"/>
      <c r="R1860" s="492"/>
    </row>
    <row r="1861" spans="15:18" x14ac:dyDescent="0.2">
      <c r="O1861" s="493"/>
      <c r="P1861" s="388"/>
      <c r="Q1861" s="491"/>
      <c r="R1861" s="492"/>
    </row>
    <row r="1862" spans="15:18" x14ac:dyDescent="0.2">
      <c r="O1862" s="493"/>
      <c r="P1862" s="388"/>
      <c r="Q1862" s="491"/>
      <c r="R1862" s="492"/>
    </row>
    <row r="1863" spans="15:18" x14ac:dyDescent="0.2">
      <c r="O1863" s="493"/>
      <c r="P1863" s="388"/>
      <c r="Q1863" s="491"/>
      <c r="R1863" s="492"/>
    </row>
    <row r="1864" spans="15:18" x14ac:dyDescent="0.2">
      <c r="O1864" s="493"/>
      <c r="P1864" s="388"/>
      <c r="Q1864" s="491"/>
      <c r="R1864" s="492"/>
    </row>
    <row r="1865" spans="15:18" x14ac:dyDescent="0.2">
      <c r="O1865" s="493"/>
      <c r="P1865" s="388"/>
      <c r="Q1865" s="491"/>
      <c r="R1865" s="492"/>
    </row>
    <row r="1866" spans="15:18" x14ac:dyDescent="0.2">
      <c r="O1866" s="493"/>
      <c r="P1866" s="388"/>
      <c r="Q1866" s="491"/>
      <c r="R1866" s="492"/>
    </row>
    <row r="1867" spans="15:18" x14ac:dyDescent="0.2">
      <c r="O1867" s="493"/>
      <c r="P1867" s="388"/>
      <c r="Q1867" s="491"/>
      <c r="R1867" s="492"/>
    </row>
    <row r="1868" spans="15:18" x14ac:dyDescent="0.2">
      <c r="O1868" s="493"/>
      <c r="P1868" s="388"/>
      <c r="Q1868" s="491"/>
      <c r="R1868" s="492"/>
    </row>
    <row r="1869" spans="15:18" x14ac:dyDescent="0.2">
      <c r="O1869" s="493"/>
      <c r="P1869" s="388"/>
      <c r="Q1869" s="491"/>
      <c r="R1869" s="492"/>
    </row>
    <row r="1870" spans="15:18" x14ac:dyDescent="0.2">
      <c r="O1870" s="493"/>
      <c r="P1870" s="388"/>
      <c r="Q1870" s="491"/>
      <c r="R1870" s="492"/>
    </row>
    <row r="1871" spans="15:18" x14ac:dyDescent="0.2">
      <c r="O1871" s="493"/>
      <c r="P1871" s="388"/>
      <c r="Q1871" s="491"/>
      <c r="R1871" s="492"/>
    </row>
    <row r="1872" spans="15:18" x14ac:dyDescent="0.2">
      <c r="O1872" s="493"/>
      <c r="P1872" s="388"/>
      <c r="Q1872" s="491"/>
      <c r="R1872" s="492"/>
    </row>
    <row r="1873" spans="15:18" x14ac:dyDescent="0.2">
      <c r="O1873" s="493"/>
      <c r="P1873" s="388"/>
      <c r="Q1873" s="491"/>
      <c r="R1873" s="492"/>
    </row>
    <row r="1874" spans="15:18" x14ac:dyDescent="0.2">
      <c r="O1874" s="493"/>
      <c r="P1874" s="388"/>
      <c r="Q1874" s="491"/>
      <c r="R1874" s="492"/>
    </row>
    <row r="1875" spans="15:18" x14ac:dyDescent="0.2">
      <c r="O1875" s="493"/>
      <c r="P1875" s="388"/>
      <c r="Q1875" s="491"/>
      <c r="R1875" s="492"/>
    </row>
    <row r="1876" spans="15:18" x14ac:dyDescent="0.2">
      <c r="O1876" s="493"/>
      <c r="P1876" s="388"/>
      <c r="Q1876" s="491"/>
      <c r="R1876" s="492"/>
    </row>
    <row r="1877" spans="15:18" x14ac:dyDescent="0.2">
      <c r="O1877" s="493"/>
      <c r="P1877" s="388"/>
      <c r="Q1877" s="491"/>
      <c r="R1877" s="492"/>
    </row>
    <row r="1878" spans="15:18" x14ac:dyDescent="0.2">
      <c r="O1878" s="493"/>
      <c r="P1878" s="388"/>
      <c r="Q1878" s="491"/>
      <c r="R1878" s="492"/>
    </row>
    <row r="1879" spans="15:18" x14ac:dyDescent="0.2">
      <c r="O1879" s="493"/>
      <c r="P1879" s="388"/>
      <c r="Q1879" s="491"/>
      <c r="R1879" s="492"/>
    </row>
    <row r="1880" spans="15:18" x14ac:dyDescent="0.2">
      <c r="O1880" s="493"/>
      <c r="P1880" s="388"/>
      <c r="Q1880" s="491"/>
      <c r="R1880" s="492"/>
    </row>
    <row r="1881" spans="15:18" x14ac:dyDescent="0.2">
      <c r="O1881" s="493"/>
      <c r="P1881" s="388"/>
      <c r="Q1881" s="491"/>
      <c r="R1881" s="492"/>
    </row>
    <row r="1882" spans="15:18" x14ac:dyDescent="0.2">
      <c r="O1882" s="493"/>
      <c r="P1882" s="388"/>
      <c r="Q1882" s="491"/>
      <c r="R1882" s="492"/>
    </row>
    <row r="1883" spans="15:18" x14ac:dyDescent="0.2">
      <c r="O1883" s="493"/>
      <c r="P1883" s="388"/>
      <c r="Q1883" s="491"/>
      <c r="R1883" s="492"/>
    </row>
    <row r="1884" spans="15:18" x14ac:dyDescent="0.2">
      <c r="O1884" s="493"/>
      <c r="P1884" s="388"/>
      <c r="Q1884" s="491"/>
      <c r="R1884" s="492"/>
    </row>
    <row r="1885" spans="15:18" x14ac:dyDescent="0.2">
      <c r="O1885" s="493"/>
      <c r="P1885" s="388"/>
      <c r="Q1885" s="491"/>
      <c r="R1885" s="492"/>
    </row>
  </sheetData>
  <sheetProtection sort="0" autoFilter="0" pivotTables="0"/>
  <autoFilter ref="A3:X412" xr:uid="{00000000-0001-0000-0200-000000000000}"/>
  <mergeCells count="4">
    <mergeCell ref="I332:I336"/>
    <mergeCell ref="G409:G410"/>
    <mergeCell ref="I337:I338"/>
    <mergeCell ref="Q135:Q143"/>
  </mergeCells>
  <phoneticPr fontId="33" type="noConversion"/>
  <conditionalFormatting sqref="T2 T4:T21 T35:T1048576">
    <cfRule type="duplicateValues" dxfId="139" priority="20"/>
  </conditionalFormatting>
  <conditionalFormatting sqref="X4:X412">
    <cfRule type="cellIs" dxfId="138" priority="13" operator="lessThan">
      <formula>0</formula>
    </cfRule>
    <cfRule type="expression" dxfId="137" priority="14" stopIfTrue="1">
      <formula>ISTEXT(X4)</formula>
    </cfRule>
    <cfRule type="cellIs" dxfId="136" priority="15" operator="greaterThan">
      <formula>0</formula>
    </cfRule>
  </conditionalFormatting>
  <conditionalFormatting sqref="T22:T34">
    <cfRule type="duplicateValues" dxfId="135" priority="7"/>
  </conditionalFormatting>
  <conditionalFormatting sqref="X1">
    <cfRule type="cellIs" dxfId="134" priority="1" operator="lessThan">
      <formula>0</formula>
    </cfRule>
    <cfRule type="expression" dxfId="133" priority="2" stopIfTrue="1">
      <formula>ISTEXT(X1)</formula>
    </cfRule>
    <cfRule type="cellIs" dxfId="132" priority="3" operator="greaterThan">
      <formula>0</formula>
    </cfRule>
  </conditionalFormatting>
  <hyperlinks>
    <hyperlink ref="K144" r:id="rId1" xr:uid="{00000000-0004-0000-0200-000000000000}"/>
    <hyperlink ref="D309" location="Index!B4" display="Index" xr:uid="{00000000-0004-0000-0200-000008000000}"/>
    <hyperlink ref="D310" location="Index!B4" display="Index" xr:uid="{00000000-0004-0000-0200-000009000000}"/>
    <hyperlink ref="G409" r:id="rId2" xr:uid="{00000000-0004-0000-0200-000011000000}"/>
    <hyperlink ref="K277" r:id="rId3" xr:uid="{ED4570B2-B2A5-41F5-85FA-D37B63FDB20B}"/>
    <hyperlink ref="M277" r:id="rId4" xr:uid="{C4922262-CCC8-4400-9238-39A8B8F5282F}"/>
    <hyperlink ref="M144" r:id="rId5" xr:uid="{06DD781D-D88F-4A8E-BC26-F39F0ACC345A}"/>
    <hyperlink ref="K236" r:id="rId6" xr:uid="{2E65D03A-CD5D-46EE-9438-53B64FEC61EB}"/>
    <hyperlink ref="M236" r:id="rId7" xr:uid="{5E8294E5-4A32-44F3-9D0D-D3C02B9649D6}"/>
    <hyperlink ref="K332" r:id="rId8" xr:uid="{1FE354CE-65E4-4457-B20A-5CE306A7600C}"/>
    <hyperlink ref="K333:K338" r:id="rId9" display="WCQ Public Hlth Table of Costs" xr:uid="{222C2EAF-55E9-44E4-939B-F755685198DE}"/>
    <hyperlink ref="M332:M338" r:id="rId10" display="WCQ Public Hlth Table of Costs" xr:uid="{DAC1C4B6-D542-485E-831F-FB61CF44771E}"/>
    <hyperlink ref="K340:K341" r:id="rId11" display="WCQ Public Hlth Table of Costs" xr:uid="{F61A12FC-F753-447E-AF1E-B77FA6A19FC3}"/>
    <hyperlink ref="M340:M341" r:id="rId12" display="WCQ Public Hlth Table of Costs" xr:uid="{68759B41-2926-44E8-8C5A-9B5D8E3D5DEE}"/>
    <hyperlink ref="G412" r:id="rId13" xr:uid="{00000000-0004-0000-0200-00000C000000}"/>
    <hyperlink ref="W144" r:id="rId14" xr:uid="{DA03B8E5-CC51-4A60-8F13-89F26656FB22}"/>
    <hyperlink ref="W277" r:id="rId15" xr:uid="{F183F2CB-F7A2-4427-97CB-629AD0CC79A7}"/>
    <hyperlink ref="W236" r:id="rId16" xr:uid="{5FB6CE30-2D02-40B1-BFEF-FB42A862689D}"/>
    <hyperlink ref="W332" r:id="rId17" xr:uid="{99FE5640-8030-43F8-AC8B-D982055F18D3}"/>
    <hyperlink ref="W333:W338" r:id="rId18" display="WCQ Public Hlth Table of Costs" xr:uid="{FE3A4674-1FB7-4994-BA50-ADB085DCF233}"/>
    <hyperlink ref="W340:W341" r:id="rId19" display="WCQ Public Hlth Table of Costs" xr:uid="{05B0044A-F35B-41A7-9FA8-1241DFA2D42F}"/>
  </hyperlinks>
  <printOptions horizontalCentered="1" verticalCentered="1"/>
  <pageMargins left="0.35433070866141736" right="0.35433070866141736" top="0.78740157480314965" bottom="0.19685039370078741" header="0.19685039370078741" footer="0.19685039370078741"/>
  <pageSetup paperSize="8" scale="49" fitToHeight="0" orientation="landscape" cellComments="asDisplayed" r:id="rId20"/>
  <headerFooter scaleWithDoc="0" alignWithMargins="0">
    <oddFooter>&amp;C&amp;8Section A, page &amp;P of &amp;N</oddFooter>
  </headerFooter>
  <rowBreaks count="5" manualBreakCount="5">
    <brk id="73" max="17" man="1"/>
    <brk id="202" max="17" man="1"/>
    <brk id="259" max="17" man="1"/>
    <brk id="314" max="17" man="1"/>
    <brk id="356" max="17" man="1"/>
  </rowBreaks>
  <ignoredErrors>
    <ignoredError sqref="I409:I410 I296 I258:I259 I210:I217 I169:I174 I146:I147 I126:I129 I112:I113 I17:I18 I36:I37 I150:I159 I177 I204:I205 H16:H18 H41 H43:H56 H61:H66 H70:H71 H112:H125 I116:I125 I39:I40 H72:H73 H146:H159 H204:H217 H169:H172 H218:H221 H238:H251 H281:H287 H296:H297 H317:H321 H326 H344:H349 H353 H359:H363 H368 H378:H382 H386 H395:H401 I179:I186 H290 I281:I287 H291:H295 H60 H57:H59 H174:H186 H189:H190 H403 H402 I290 I289 I288 H258:H259 H256:H257 H252:H255 I224:I225 H224:H225 I222:I223 H222:H223 I218:I221 I193:I194 H193:H194 I191:I192 H191:H192 I187:I190 H187 I166:I167 H166:H167 I164:I165 H164:H165 I160:I163 H160:H163 I132:I133 H132:H133 I130:I131 H130:H131 H126:H129 I4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CCE29B"/>
    <pageSetUpPr fitToPage="1"/>
  </sheetPr>
  <dimension ref="A1:CY1735"/>
  <sheetViews>
    <sheetView zoomScale="95" zoomScaleNormal="95" zoomScaleSheetLayoutView="75" workbookViewId="0">
      <selection activeCell="J399" sqref="J399:J494"/>
    </sheetView>
  </sheetViews>
  <sheetFormatPr defaultColWidth="9.140625" defaultRowHeight="11.25" outlineLevelCol="1" x14ac:dyDescent="0.2"/>
  <cols>
    <col min="1" max="1" width="10" style="29" customWidth="1"/>
    <col min="2" max="2" width="7" style="12" customWidth="1"/>
    <col min="3" max="3" width="9.85546875" style="12" customWidth="1"/>
    <col min="4" max="4" width="9.85546875" style="42" customWidth="1"/>
    <col min="5" max="5" width="52.5703125" style="24" customWidth="1"/>
    <col min="6" max="6" width="16.140625" style="35" customWidth="1"/>
    <col min="7" max="7" width="66.42578125" style="34" customWidth="1"/>
    <col min="8" max="8" width="19" style="34" customWidth="1"/>
    <col min="9" max="9" width="13.5703125" style="88" customWidth="1"/>
    <col min="10" max="10" width="15.140625" style="89" customWidth="1"/>
    <col min="11" max="11" width="19.140625" style="136" customWidth="1"/>
    <col min="12" max="12" width="12.85546875" style="138" customWidth="1"/>
    <col min="13" max="13" width="18.85546875" style="136" customWidth="1"/>
    <col min="14" max="14" width="12.85546875" style="88" customWidth="1"/>
    <col min="15" max="15" width="14.140625" style="108" customWidth="1"/>
    <col min="16" max="16" width="32.140625" style="86" customWidth="1"/>
    <col min="17" max="17" width="60.85546875" style="109" customWidth="1"/>
    <col min="18" max="18" width="42.85546875" style="110" customWidth="1"/>
    <col min="19" max="19" width="15.85546875" style="858" hidden="1" customWidth="1" outlineLevel="1"/>
    <col min="20" max="20" width="15.85546875" style="42" hidden="1" customWidth="1" outlineLevel="1"/>
    <col min="21" max="21" width="15.85546875" style="867" hidden="1" customWidth="1" outlineLevel="1"/>
    <col min="22" max="22" width="15.85546875" style="858" hidden="1" customWidth="1" outlineLevel="1"/>
    <col min="23" max="23" width="11.85546875" style="871" hidden="1" customWidth="1" outlineLevel="1"/>
    <col min="24" max="26" width="9.140625" style="41" hidden="1" customWidth="1" outlineLevel="1"/>
    <col min="27" max="27" width="9.140625" style="41" collapsed="1"/>
    <col min="28" max="16384" width="9.140625" style="41"/>
  </cols>
  <sheetData>
    <row r="1" spans="1:103" ht="45.75" customHeight="1" thickBot="1" x14ac:dyDescent="0.25">
      <c r="A1" s="865" t="s">
        <v>2520</v>
      </c>
      <c r="B1" s="866"/>
      <c r="C1" s="866"/>
      <c r="D1" s="866"/>
      <c r="E1" s="866"/>
      <c r="F1" s="866"/>
      <c r="G1" s="866"/>
      <c r="H1" s="866"/>
      <c r="I1" s="1757"/>
      <c r="J1" s="866"/>
      <c r="K1" s="866"/>
      <c r="L1" s="866"/>
      <c r="M1" s="866"/>
      <c r="N1" s="866"/>
      <c r="O1" s="869" t="s">
        <v>2545</v>
      </c>
      <c r="P1" s="1047"/>
      <c r="Q1" s="1046">
        <f>'Section A - Public Patients'!P1</f>
        <v>45736</v>
      </c>
      <c r="R1" s="1048"/>
      <c r="S1" s="1117" t="s">
        <v>4328</v>
      </c>
      <c r="T1" s="1117">
        <f>COUNTA(T4:T587)</f>
        <v>536</v>
      </c>
      <c r="X1" s="1625" t="s">
        <v>6260</v>
      </c>
      <c r="Y1" s="1624">
        <f>COUNTIF(Y4:Y4121,"&gt;0")+COUNTIF(Y4:Y4121,"&lt;0")</f>
        <v>11</v>
      </c>
    </row>
    <row r="2" spans="1:103" ht="45.75" customHeight="1" thickBot="1" x14ac:dyDescent="0.25">
      <c r="A2" s="860" t="s">
        <v>1597</v>
      </c>
      <c r="B2" s="861"/>
      <c r="C2" s="861"/>
      <c r="D2" s="861"/>
      <c r="E2" s="861"/>
      <c r="F2" s="861"/>
      <c r="G2" s="861"/>
      <c r="H2" s="861"/>
      <c r="I2" s="961"/>
      <c r="J2" s="961"/>
      <c r="K2" s="861"/>
      <c r="L2" s="861"/>
      <c r="M2" s="861"/>
      <c r="N2" s="861"/>
      <c r="O2" s="1039"/>
      <c r="P2" s="1039"/>
      <c r="Q2" s="1039"/>
      <c r="R2" s="862"/>
      <c r="X2" s="1609" t="s">
        <v>6390</v>
      </c>
      <c r="Y2" s="329"/>
      <c r="Z2" s="1608" t="s">
        <v>6255</v>
      </c>
    </row>
    <row r="3" spans="1:103" s="67" customFormat="1" ht="51.75" thickBot="1" x14ac:dyDescent="0.25">
      <c r="A3" s="1005" t="s">
        <v>4059</v>
      </c>
      <c r="B3" s="1005" t="s">
        <v>4060</v>
      </c>
      <c r="C3" s="1005" t="s">
        <v>4061</v>
      </c>
      <c r="D3" s="1005" t="s">
        <v>4062</v>
      </c>
      <c r="E3" s="854" t="s">
        <v>4063</v>
      </c>
      <c r="F3" s="1" t="s">
        <v>17</v>
      </c>
      <c r="G3" s="1" t="s">
        <v>18</v>
      </c>
      <c r="H3" s="1" t="s">
        <v>3779</v>
      </c>
      <c r="I3" s="2" t="s">
        <v>3596</v>
      </c>
      <c r="J3" s="3" t="s">
        <v>19</v>
      </c>
      <c r="K3" s="112" t="s">
        <v>20</v>
      </c>
      <c r="L3" s="4" t="s">
        <v>21</v>
      </c>
      <c r="M3" s="112" t="s">
        <v>22</v>
      </c>
      <c r="N3" s="4" t="s">
        <v>23</v>
      </c>
      <c r="O3" s="1986" t="s">
        <v>26</v>
      </c>
      <c r="P3" s="1987" t="s">
        <v>24</v>
      </c>
      <c r="Q3" s="1988" t="s">
        <v>25</v>
      </c>
      <c r="R3" s="1989" t="s">
        <v>1960</v>
      </c>
      <c r="S3" s="916" t="s">
        <v>4067</v>
      </c>
      <c r="T3" s="917" t="s">
        <v>4073</v>
      </c>
      <c r="U3" s="918" t="s">
        <v>4069</v>
      </c>
      <c r="V3" s="916" t="s">
        <v>5995</v>
      </c>
      <c r="W3" s="991" t="s">
        <v>4092</v>
      </c>
      <c r="X3" s="985" t="s">
        <v>4201</v>
      </c>
      <c r="Y3" s="986" t="s">
        <v>4202</v>
      </c>
      <c r="Z3" s="1420" t="s">
        <v>6392</v>
      </c>
      <c r="AA3" s="41"/>
      <c r="AB3" s="41"/>
    </row>
    <row r="4" spans="1:103" ht="31.5" x14ac:dyDescent="0.2">
      <c r="A4" s="31">
        <v>1</v>
      </c>
      <c r="B4" s="28"/>
      <c r="C4" s="28"/>
      <c r="D4" s="28"/>
      <c r="E4" s="32" t="s">
        <v>774</v>
      </c>
      <c r="F4" s="30"/>
      <c r="G4" s="102"/>
      <c r="H4" s="102"/>
      <c r="I4" s="102"/>
      <c r="J4" s="93"/>
      <c r="K4" s="123"/>
      <c r="L4" s="124"/>
      <c r="M4" s="125"/>
      <c r="N4" s="100"/>
      <c r="O4" s="790"/>
      <c r="P4" s="1990"/>
      <c r="Q4" s="1991"/>
      <c r="R4" s="1992"/>
      <c r="S4" s="913" t="s">
        <v>4068</v>
      </c>
      <c r="T4" s="919"/>
      <c r="U4" s="915"/>
      <c r="V4" s="913"/>
      <c r="X4" s="2230"/>
      <c r="Y4" s="988" t="str">
        <f>IF(K4="","Blank",IF(ISTEXT(K4),"Text",(K4/X4)-1))</f>
        <v>Blank</v>
      </c>
    </row>
    <row r="5" spans="1:103" ht="18.75" x14ac:dyDescent="0.3">
      <c r="A5" s="1008">
        <v>1</v>
      </c>
      <c r="B5" s="47">
        <v>1.1000000000000001</v>
      </c>
      <c r="C5" s="5"/>
      <c r="D5" s="5"/>
      <c r="E5" s="48" t="s">
        <v>27</v>
      </c>
      <c r="F5" s="96"/>
      <c r="G5" s="96" t="s">
        <v>43</v>
      </c>
      <c r="H5" s="741"/>
      <c r="I5" s="2129"/>
      <c r="J5" s="96"/>
      <c r="K5" s="96"/>
      <c r="L5" s="96"/>
      <c r="M5" s="96"/>
      <c r="N5" s="96"/>
      <c r="O5" s="790"/>
      <c r="P5" s="1993"/>
      <c r="Q5" s="1994"/>
      <c r="R5" s="1995"/>
      <c r="S5" s="901" t="s">
        <v>4068</v>
      </c>
      <c r="T5" s="911"/>
      <c r="U5" s="903"/>
      <c r="V5" s="901"/>
      <c r="X5" s="1001"/>
      <c r="Y5" s="989" t="str">
        <f t="shared" ref="Y5:Y46" si="0">IF(K5="","Blank",IF(ISTEXT(K5),"Text",(K5/X5)-1))</f>
        <v>Blank</v>
      </c>
    </row>
    <row r="6" spans="1:103" ht="19.5" customHeight="1" x14ac:dyDescent="0.25">
      <c r="A6" s="1008">
        <v>1</v>
      </c>
      <c r="B6" s="1008">
        <v>1.1000000000000001</v>
      </c>
      <c r="C6" s="6"/>
      <c r="D6" s="6"/>
      <c r="E6" s="11" t="s">
        <v>64</v>
      </c>
      <c r="F6" s="96"/>
      <c r="G6" s="96"/>
      <c r="H6" s="741"/>
      <c r="I6" s="2129"/>
      <c r="J6" s="96"/>
      <c r="K6" s="96"/>
      <c r="L6" s="96"/>
      <c r="M6" s="96"/>
      <c r="N6" s="96"/>
      <c r="O6" s="790"/>
      <c r="P6" s="1993"/>
      <c r="Q6" s="1994"/>
      <c r="R6" s="1995"/>
      <c r="S6" s="901" t="s">
        <v>4068</v>
      </c>
      <c r="T6" s="911"/>
      <c r="U6" s="903"/>
      <c r="V6" s="901"/>
      <c r="X6" s="1001"/>
      <c r="Y6" s="989" t="str">
        <f t="shared" si="0"/>
        <v>Blank</v>
      </c>
    </row>
    <row r="7" spans="1:103" ht="15.75" x14ac:dyDescent="0.2">
      <c r="A7" s="1008">
        <v>1</v>
      </c>
      <c r="B7" s="1017">
        <v>1.1000000000000001</v>
      </c>
      <c r="C7" s="42"/>
      <c r="E7" s="7" t="s">
        <v>65</v>
      </c>
      <c r="F7" s="96"/>
      <c r="G7" s="96"/>
      <c r="H7" s="741"/>
      <c r="I7" s="2129"/>
      <c r="J7" s="96"/>
      <c r="K7" s="96"/>
      <c r="L7" s="96"/>
      <c r="M7" s="96"/>
      <c r="N7" s="96"/>
      <c r="O7" s="790"/>
      <c r="P7" s="1993"/>
      <c r="Q7" s="1994"/>
      <c r="R7" s="1994"/>
      <c r="S7" s="901" t="s">
        <v>4068</v>
      </c>
      <c r="T7" s="911"/>
      <c r="U7" s="903"/>
      <c r="V7" s="901"/>
      <c r="X7" s="1001"/>
      <c r="Y7" s="989" t="str">
        <f t="shared" si="0"/>
        <v>Blank</v>
      </c>
    </row>
    <row r="8" spans="1:103" ht="12.75" x14ac:dyDescent="0.2">
      <c r="A8" s="1008">
        <v>1</v>
      </c>
      <c r="B8" s="1017">
        <v>1.1000000000000001</v>
      </c>
      <c r="C8" s="42"/>
      <c r="E8" s="739" t="s">
        <v>66</v>
      </c>
      <c r="F8" s="96"/>
      <c r="G8" s="96"/>
      <c r="H8" s="741"/>
      <c r="I8" s="2129"/>
      <c r="J8" s="96"/>
      <c r="K8" s="96"/>
      <c r="L8" s="96"/>
      <c r="M8" s="96"/>
      <c r="N8" s="96"/>
      <c r="O8" s="790"/>
      <c r="P8" s="1993"/>
      <c r="Q8" s="1994"/>
      <c r="R8" s="1994"/>
      <c r="S8" s="901" t="s">
        <v>4072</v>
      </c>
      <c r="T8" s="911"/>
      <c r="U8" s="903"/>
      <c r="V8" s="901"/>
      <c r="X8" s="1001"/>
      <c r="Y8" s="989" t="str">
        <f t="shared" si="0"/>
        <v>Blank</v>
      </c>
    </row>
    <row r="9" spans="1:103" s="40" customFormat="1" ht="15.75" x14ac:dyDescent="0.2">
      <c r="A9" s="1008">
        <v>1</v>
      </c>
      <c r="B9" s="1017">
        <v>1.1000000000000001</v>
      </c>
      <c r="C9" s="42"/>
      <c r="D9" s="42"/>
      <c r="E9" s="1767" t="s">
        <v>67</v>
      </c>
      <c r="F9" s="43" t="s">
        <v>68</v>
      </c>
      <c r="G9" s="38" t="s">
        <v>2346</v>
      </c>
      <c r="H9" s="741">
        <v>90007137</v>
      </c>
      <c r="I9" s="50">
        <v>443000</v>
      </c>
      <c r="J9" s="92">
        <v>45474</v>
      </c>
      <c r="K9" s="134">
        <v>894</v>
      </c>
      <c r="L9" s="21"/>
      <c r="M9" s="134">
        <f>K9</f>
        <v>894</v>
      </c>
      <c r="N9" s="107" t="s">
        <v>56</v>
      </c>
      <c r="O9" s="84">
        <v>45839</v>
      </c>
      <c r="P9" s="1768" t="s">
        <v>69</v>
      </c>
      <c r="Q9" s="52" t="s">
        <v>70</v>
      </c>
      <c r="R9" s="1773" t="s">
        <v>2045</v>
      </c>
      <c r="S9" s="929" t="s">
        <v>4064</v>
      </c>
      <c r="T9" s="904" t="s">
        <v>4718</v>
      </c>
      <c r="U9" s="929" t="s">
        <v>4718</v>
      </c>
      <c r="V9" s="929" t="s">
        <v>4718</v>
      </c>
      <c r="W9" s="1770"/>
      <c r="X9" s="1771">
        <v>894</v>
      </c>
      <c r="Y9" s="1772">
        <f t="shared" si="0"/>
        <v>0</v>
      </c>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row>
    <row r="10" spans="1:103" s="40" customFormat="1" ht="12.75" x14ac:dyDescent="0.2">
      <c r="A10" s="1008">
        <v>1</v>
      </c>
      <c r="B10" s="1017">
        <v>1.1000000000000001</v>
      </c>
      <c r="C10" s="42"/>
      <c r="D10" s="42"/>
      <c r="E10" s="1026" t="str">
        <f t="shared" ref="E10:E16" si="1">E9</f>
        <v>Overnight and same day</v>
      </c>
      <c r="F10" s="43" t="s">
        <v>71</v>
      </c>
      <c r="G10" s="38" t="s">
        <v>72</v>
      </c>
      <c r="H10" s="741">
        <v>90005966</v>
      </c>
      <c r="I10" s="50">
        <v>443020</v>
      </c>
      <c r="J10" s="92">
        <v>45474</v>
      </c>
      <c r="K10" s="134">
        <v>322</v>
      </c>
      <c r="L10" s="53"/>
      <c r="M10" s="134">
        <f t="shared" ref="M10:M16" si="2">K10</f>
        <v>322</v>
      </c>
      <c r="N10" s="54" t="s">
        <v>56</v>
      </c>
      <c r="O10" s="84">
        <v>45839</v>
      </c>
      <c r="P10" s="1768" t="s">
        <v>73</v>
      </c>
      <c r="Q10" s="1773" t="s">
        <v>74</v>
      </c>
      <c r="R10" s="1773" t="s">
        <v>2046</v>
      </c>
      <c r="S10" s="929" t="s">
        <v>4064</v>
      </c>
      <c r="T10" s="904" t="s">
        <v>4719</v>
      </c>
      <c r="U10" s="929" t="s">
        <v>4719</v>
      </c>
      <c r="V10" s="929" t="s">
        <v>4719</v>
      </c>
      <c r="W10" s="1770"/>
      <c r="X10" s="1771">
        <v>322</v>
      </c>
      <c r="Y10" s="1772">
        <f t="shared" si="0"/>
        <v>0</v>
      </c>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row>
    <row r="11" spans="1:103" s="40" customFormat="1" ht="12.75" customHeight="1" x14ac:dyDescent="0.2">
      <c r="A11" s="1008">
        <v>1</v>
      </c>
      <c r="B11" s="1017">
        <v>1.1000000000000001</v>
      </c>
      <c r="C11" s="42"/>
      <c r="D11" s="42"/>
      <c r="E11" s="1026" t="str">
        <f t="shared" si="1"/>
        <v>Overnight and same day</v>
      </c>
      <c r="F11" s="43" t="s">
        <v>75</v>
      </c>
      <c r="G11" s="38" t="s">
        <v>76</v>
      </c>
      <c r="H11" s="741">
        <v>90007138</v>
      </c>
      <c r="I11" s="50">
        <v>443020</v>
      </c>
      <c r="J11" s="92">
        <f>J$10</f>
        <v>45474</v>
      </c>
      <c r="K11" s="134">
        <f>K$10</f>
        <v>322</v>
      </c>
      <c r="L11" s="53"/>
      <c r="M11" s="134">
        <f t="shared" si="2"/>
        <v>322</v>
      </c>
      <c r="N11" s="54" t="s">
        <v>56</v>
      </c>
      <c r="O11" s="84">
        <f>O$10</f>
        <v>45839</v>
      </c>
      <c r="P11" s="1768" t="s">
        <v>73</v>
      </c>
      <c r="Q11" s="1773" t="s">
        <v>74</v>
      </c>
      <c r="R11" s="1773" t="s">
        <v>2047</v>
      </c>
      <c r="S11" s="929" t="s">
        <v>4065</v>
      </c>
      <c r="T11" s="904" t="s">
        <v>4720</v>
      </c>
      <c r="U11" s="929"/>
      <c r="V11" s="929" t="s">
        <v>4719</v>
      </c>
      <c r="W11" s="1770"/>
      <c r="X11" s="1771">
        <v>322</v>
      </c>
      <c r="Y11" s="1772">
        <f t="shared" si="0"/>
        <v>0</v>
      </c>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row>
    <row r="12" spans="1:103" s="40" customFormat="1" ht="12.75" customHeight="1" x14ac:dyDescent="0.2">
      <c r="A12" s="1008">
        <v>1</v>
      </c>
      <c r="B12" s="1017">
        <v>1.1000000000000001</v>
      </c>
      <c r="C12" s="42"/>
      <c r="D12" s="42"/>
      <c r="E12" s="1026" t="str">
        <f t="shared" si="1"/>
        <v>Overnight and same day</v>
      </c>
      <c r="F12" s="43" t="s">
        <v>77</v>
      </c>
      <c r="G12" s="38" t="s">
        <v>78</v>
      </c>
      <c r="H12" s="741">
        <v>90006357</v>
      </c>
      <c r="I12" s="50">
        <v>443020</v>
      </c>
      <c r="J12" s="92">
        <f>J$10</f>
        <v>45474</v>
      </c>
      <c r="K12" s="134">
        <f t="shared" ref="K12:K13" si="3">K$10</f>
        <v>322</v>
      </c>
      <c r="L12" s="53"/>
      <c r="M12" s="134">
        <f t="shared" si="2"/>
        <v>322</v>
      </c>
      <c r="N12" s="54" t="s">
        <v>56</v>
      </c>
      <c r="O12" s="84">
        <f>O$10</f>
        <v>45839</v>
      </c>
      <c r="P12" s="1768" t="s">
        <v>73</v>
      </c>
      <c r="Q12" s="1773" t="s">
        <v>74</v>
      </c>
      <c r="R12" s="1773" t="s">
        <v>2048</v>
      </c>
      <c r="S12" s="929" t="s">
        <v>4065</v>
      </c>
      <c r="T12" s="904" t="s">
        <v>4721</v>
      </c>
      <c r="U12" s="929"/>
      <c r="V12" s="929" t="s">
        <v>4719</v>
      </c>
      <c r="W12" s="1770"/>
      <c r="X12" s="1771">
        <v>322</v>
      </c>
      <c r="Y12" s="1772">
        <f t="shared" si="0"/>
        <v>0</v>
      </c>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row>
    <row r="13" spans="1:103" s="40" customFormat="1" ht="12.75" customHeight="1" x14ac:dyDescent="0.2">
      <c r="A13" s="1008">
        <v>1</v>
      </c>
      <c r="B13" s="1017">
        <v>1.1000000000000001</v>
      </c>
      <c r="C13" s="42"/>
      <c r="D13" s="42"/>
      <c r="E13" s="1026" t="str">
        <f t="shared" si="1"/>
        <v>Overnight and same day</v>
      </c>
      <c r="F13" s="43" t="s">
        <v>79</v>
      </c>
      <c r="G13" s="38" t="s">
        <v>80</v>
      </c>
      <c r="H13" s="741">
        <v>90007139</v>
      </c>
      <c r="I13" s="50">
        <v>443020</v>
      </c>
      <c r="J13" s="92">
        <f>J$10</f>
        <v>45474</v>
      </c>
      <c r="K13" s="134">
        <f t="shared" si="3"/>
        <v>322</v>
      </c>
      <c r="L13" s="53"/>
      <c r="M13" s="134">
        <f t="shared" si="2"/>
        <v>322</v>
      </c>
      <c r="N13" s="54" t="s">
        <v>56</v>
      </c>
      <c r="O13" s="84">
        <f>O$10</f>
        <v>45839</v>
      </c>
      <c r="P13" s="1768" t="s">
        <v>73</v>
      </c>
      <c r="Q13" s="1773" t="s">
        <v>74</v>
      </c>
      <c r="R13" s="1773" t="s">
        <v>2049</v>
      </c>
      <c r="S13" s="929" t="s">
        <v>4065</v>
      </c>
      <c r="T13" s="904" t="s">
        <v>4722</v>
      </c>
      <c r="U13" s="929"/>
      <c r="V13" s="929" t="s">
        <v>4719</v>
      </c>
      <c r="W13" s="1770"/>
      <c r="X13" s="1771">
        <v>322</v>
      </c>
      <c r="Y13" s="1772">
        <f t="shared" si="0"/>
        <v>0</v>
      </c>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row>
    <row r="14" spans="1:103" s="40" customFormat="1" ht="12.75" customHeight="1" x14ac:dyDescent="0.2">
      <c r="A14" s="1008">
        <v>1</v>
      </c>
      <c r="B14" s="1017">
        <v>1.1000000000000001</v>
      </c>
      <c r="C14" s="42"/>
      <c r="D14" s="42"/>
      <c r="E14" s="1026" t="str">
        <f t="shared" si="1"/>
        <v>Overnight and same day</v>
      </c>
      <c r="F14" s="43" t="s">
        <v>81</v>
      </c>
      <c r="G14" s="38" t="s">
        <v>82</v>
      </c>
      <c r="H14" s="741">
        <v>90005771</v>
      </c>
      <c r="I14" s="50">
        <v>443030</v>
      </c>
      <c r="J14" s="92">
        <f>J$10</f>
        <v>45474</v>
      </c>
      <c r="K14" s="134">
        <v>365</v>
      </c>
      <c r="L14" s="53"/>
      <c r="M14" s="134">
        <f t="shared" si="2"/>
        <v>365</v>
      </c>
      <c r="N14" s="54" t="s">
        <v>56</v>
      </c>
      <c r="O14" s="84">
        <v>45839</v>
      </c>
      <c r="P14" s="1768" t="s">
        <v>73</v>
      </c>
      <c r="Q14" s="1773" t="s">
        <v>74</v>
      </c>
      <c r="R14" s="1773" t="s">
        <v>2050</v>
      </c>
      <c r="S14" s="929" t="s">
        <v>4064</v>
      </c>
      <c r="T14" s="904" t="s">
        <v>4723</v>
      </c>
      <c r="U14" s="929" t="s">
        <v>4723</v>
      </c>
      <c r="V14" s="929" t="s">
        <v>4723</v>
      </c>
      <c r="W14" s="1770"/>
      <c r="X14" s="1771">
        <v>365</v>
      </c>
      <c r="Y14" s="1772">
        <f t="shared" si="0"/>
        <v>0</v>
      </c>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row>
    <row r="15" spans="1:103" s="40" customFormat="1" ht="12.75" customHeight="1" x14ac:dyDescent="0.2">
      <c r="A15" s="1008">
        <v>1</v>
      </c>
      <c r="B15" s="1017">
        <v>1.1000000000000001</v>
      </c>
      <c r="C15" s="42"/>
      <c r="D15" s="42"/>
      <c r="E15" s="1026" t="str">
        <f t="shared" si="1"/>
        <v>Overnight and same day</v>
      </c>
      <c r="F15" s="43" t="s">
        <v>83</v>
      </c>
      <c r="G15" s="38" t="s">
        <v>84</v>
      </c>
      <c r="H15" s="741">
        <v>90007140</v>
      </c>
      <c r="I15" s="50">
        <v>443040</v>
      </c>
      <c r="J15" s="92">
        <f>J$10</f>
        <v>45474</v>
      </c>
      <c r="K15" s="134">
        <v>399</v>
      </c>
      <c r="L15" s="53"/>
      <c r="M15" s="134">
        <f t="shared" si="2"/>
        <v>399</v>
      </c>
      <c r="N15" s="54" t="s">
        <v>56</v>
      </c>
      <c r="O15" s="84">
        <v>45839</v>
      </c>
      <c r="P15" s="1768" t="s">
        <v>73</v>
      </c>
      <c r="Q15" s="1773" t="s">
        <v>74</v>
      </c>
      <c r="R15" s="1773" t="s">
        <v>2051</v>
      </c>
      <c r="S15" s="929" t="s">
        <v>4064</v>
      </c>
      <c r="T15" s="904" t="s">
        <v>4724</v>
      </c>
      <c r="U15" s="929" t="s">
        <v>4724</v>
      </c>
      <c r="V15" s="929" t="s">
        <v>4724</v>
      </c>
      <c r="W15" s="1770"/>
      <c r="X15" s="1771">
        <v>399</v>
      </c>
      <c r="Y15" s="1772">
        <f t="shared" si="0"/>
        <v>0</v>
      </c>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row>
    <row r="16" spans="1:103" s="40" customFormat="1" ht="12.75" customHeight="1" x14ac:dyDescent="0.2">
      <c r="A16" s="1008">
        <v>1</v>
      </c>
      <c r="B16" s="1017">
        <v>1.1000000000000001</v>
      </c>
      <c r="C16" s="42"/>
      <c r="D16" s="42"/>
      <c r="E16" s="1026" t="str">
        <f t="shared" si="1"/>
        <v>Overnight and same day</v>
      </c>
      <c r="F16" s="43" t="s">
        <v>85</v>
      </c>
      <c r="G16" s="38" t="s">
        <v>86</v>
      </c>
      <c r="H16" s="741">
        <v>90006358</v>
      </c>
      <c r="I16" s="50">
        <v>443050</v>
      </c>
      <c r="J16" s="92">
        <f>J$10</f>
        <v>45474</v>
      </c>
      <c r="K16" s="134">
        <v>447</v>
      </c>
      <c r="L16" s="53"/>
      <c r="M16" s="134">
        <f t="shared" si="2"/>
        <v>447</v>
      </c>
      <c r="N16" s="54" t="s">
        <v>56</v>
      </c>
      <c r="O16" s="84">
        <v>45839</v>
      </c>
      <c r="P16" s="1768" t="s">
        <v>73</v>
      </c>
      <c r="Q16" s="1773" t="s">
        <v>74</v>
      </c>
      <c r="R16" s="1773" t="s">
        <v>2052</v>
      </c>
      <c r="S16" s="929" t="s">
        <v>4064</v>
      </c>
      <c r="T16" s="904" t="s">
        <v>4725</v>
      </c>
      <c r="U16" s="929" t="s">
        <v>4725</v>
      </c>
      <c r="V16" s="929" t="s">
        <v>4725</v>
      </c>
      <c r="W16" s="1770"/>
      <c r="X16" s="1771">
        <v>447</v>
      </c>
      <c r="Y16" s="1772">
        <f t="shared" si="0"/>
        <v>0</v>
      </c>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row>
    <row r="17" spans="1:103" ht="24" x14ac:dyDescent="0.2">
      <c r="A17" s="1008">
        <v>1</v>
      </c>
      <c r="B17" s="1017">
        <v>1.1000000000000001</v>
      </c>
      <c r="C17" s="42"/>
      <c r="E17" s="7" t="s">
        <v>38</v>
      </c>
      <c r="F17" s="43"/>
      <c r="G17" s="113" t="s">
        <v>87</v>
      </c>
      <c r="H17" s="741"/>
      <c r="I17" s="50"/>
      <c r="J17" s="92"/>
      <c r="K17" s="2187" t="s">
        <v>88</v>
      </c>
      <c r="L17" s="53"/>
      <c r="M17" s="2187" t="s">
        <v>88</v>
      </c>
      <c r="N17" s="54"/>
      <c r="O17" s="84"/>
      <c r="P17" s="1993"/>
      <c r="Q17" s="1994"/>
      <c r="R17" s="1995"/>
      <c r="S17" s="901" t="s">
        <v>4066</v>
      </c>
      <c r="T17" s="912" t="s">
        <v>4726</v>
      </c>
      <c r="U17" s="903"/>
      <c r="V17" s="901"/>
      <c r="X17" s="1001" t="s">
        <v>88</v>
      </c>
      <c r="Y17" s="989" t="str">
        <f t="shared" si="0"/>
        <v>Text</v>
      </c>
    </row>
    <row r="18" spans="1:103" ht="24" x14ac:dyDescent="0.2">
      <c r="A18" s="1008">
        <v>1</v>
      </c>
      <c r="B18" s="1017">
        <v>1.1000000000000001</v>
      </c>
      <c r="C18" s="42"/>
      <c r="E18" s="7" t="s">
        <v>89</v>
      </c>
      <c r="F18" s="43"/>
      <c r="G18" s="113" t="s">
        <v>90</v>
      </c>
      <c r="H18" s="741"/>
      <c r="I18" s="50"/>
      <c r="J18" s="92"/>
      <c r="K18" s="2187" t="s">
        <v>91</v>
      </c>
      <c r="L18" s="53"/>
      <c r="M18" s="2187" t="s">
        <v>91</v>
      </c>
      <c r="N18" s="54"/>
      <c r="O18" s="84"/>
      <c r="P18" s="1993"/>
      <c r="Q18" s="1994"/>
      <c r="R18" s="1994"/>
      <c r="S18" s="901" t="s">
        <v>4066</v>
      </c>
      <c r="T18" s="912" t="s">
        <v>4727</v>
      </c>
      <c r="U18" s="903"/>
      <c r="V18" s="901"/>
      <c r="X18" s="1001" t="s">
        <v>91</v>
      </c>
      <c r="Y18" s="989" t="str">
        <f t="shared" si="0"/>
        <v>Text</v>
      </c>
    </row>
    <row r="19" spans="1:103" ht="19.5" customHeight="1" x14ac:dyDescent="0.2">
      <c r="A19" s="1008">
        <v>1</v>
      </c>
      <c r="B19" s="1017">
        <v>1.1000000000000001</v>
      </c>
      <c r="C19" s="42"/>
      <c r="E19" s="11" t="s">
        <v>92</v>
      </c>
      <c r="F19" s="43"/>
      <c r="G19" s="96"/>
      <c r="H19" s="741"/>
      <c r="I19" s="50"/>
      <c r="J19" s="92"/>
      <c r="K19" s="128"/>
      <c r="L19" s="53"/>
      <c r="M19" s="133"/>
      <c r="N19" s="54"/>
      <c r="O19" s="84"/>
      <c r="P19" s="1996"/>
      <c r="Q19" s="1997"/>
      <c r="R19" s="1997"/>
      <c r="S19" s="901" t="s">
        <v>4068</v>
      </c>
      <c r="T19" s="911"/>
      <c r="U19" s="903"/>
      <c r="V19" s="901"/>
      <c r="X19" s="1001"/>
      <c r="Y19" s="989" t="str">
        <f t="shared" si="0"/>
        <v>Blank</v>
      </c>
    </row>
    <row r="20" spans="1:103" ht="15.75" x14ac:dyDescent="0.2">
      <c r="A20" s="1008">
        <v>1</v>
      </c>
      <c r="B20" s="1017">
        <v>1.1000000000000001</v>
      </c>
      <c r="C20" s="42"/>
      <c r="E20" s="7" t="s">
        <v>93</v>
      </c>
      <c r="F20" s="43"/>
      <c r="G20" s="43" t="s">
        <v>43</v>
      </c>
      <c r="H20" s="741"/>
      <c r="I20" s="827"/>
      <c r="J20" s="43"/>
      <c r="K20" s="43"/>
      <c r="L20" s="43"/>
      <c r="M20" s="43"/>
      <c r="N20" s="54"/>
      <c r="O20" s="84"/>
      <c r="P20" s="1993"/>
      <c r="Q20" s="1994"/>
      <c r="R20" s="1994"/>
      <c r="S20" s="901" t="s">
        <v>4068</v>
      </c>
      <c r="T20" s="911"/>
      <c r="U20" s="903"/>
      <c r="V20" s="901"/>
      <c r="X20" s="1001"/>
      <c r="Y20" s="989" t="str">
        <f t="shared" si="0"/>
        <v>Blank</v>
      </c>
    </row>
    <row r="21" spans="1:103" ht="15.75" x14ac:dyDescent="0.2">
      <c r="A21" s="1008">
        <v>1</v>
      </c>
      <c r="B21" s="1017">
        <v>1.1000000000000001</v>
      </c>
      <c r="C21" s="42"/>
      <c r="E21" s="13" t="s">
        <v>94</v>
      </c>
      <c r="F21" s="10"/>
      <c r="G21" s="60"/>
      <c r="H21" s="1864"/>
      <c r="I21" s="61"/>
      <c r="J21" s="94"/>
      <c r="K21" s="126"/>
      <c r="L21" s="127"/>
      <c r="M21" s="126"/>
      <c r="N21" s="54"/>
      <c r="O21" s="84"/>
      <c r="P21" s="1993"/>
      <c r="Q21" s="1994"/>
      <c r="R21" s="1994"/>
      <c r="S21" s="901" t="s">
        <v>4072</v>
      </c>
      <c r="T21" s="911"/>
      <c r="U21" s="903"/>
      <c r="V21" s="901"/>
      <c r="X21" s="1001"/>
      <c r="Y21" s="989" t="str">
        <f t="shared" si="0"/>
        <v>Blank</v>
      </c>
    </row>
    <row r="22" spans="1:103" s="40" customFormat="1" ht="24" customHeight="1" x14ac:dyDescent="0.2">
      <c r="A22" s="1008">
        <v>1</v>
      </c>
      <c r="B22" s="1017">
        <v>1.1000000000000001</v>
      </c>
      <c r="C22" s="42"/>
      <c r="D22" s="42"/>
      <c r="E22" s="1767" t="s">
        <v>67</v>
      </c>
      <c r="F22" s="43" t="s">
        <v>95</v>
      </c>
      <c r="G22" s="38" t="s">
        <v>96</v>
      </c>
      <c r="H22" s="741">
        <v>90007141</v>
      </c>
      <c r="I22" s="50">
        <v>443010</v>
      </c>
      <c r="J22" s="92">
        <f t="shared" ref="J22:J27" si="4">J$10</f>
        <v>45474</v>
      </c>
      <c r="K22" s="134">
        <v>447</v>
      </c>
      <c r="L22" s="21"/>
      <c r="M22" s="134">
        <f t="shared" ref="M22:M39" si="5">K22</f>
        <v>447</v>
      </c>
      <c r="N22" s="52" t="s">
        <v>56</v>
      </c>
      <c r="O22" s="84">
        <f t="shared" ref="O22:O27" si="6">O$10</f>
        <v>45839</v>
      </c>
      <c r="P22" s="1768" t="s">
        <v>73</v>
      </c>
      <c r="Q22" s="1773" t="s">
        <v>74</v>
      </c>
      <c r="R22" s="1773" t="s">
        <v>2053</v>
      </c>
      <c r="S22" s="929" t="s">
        <v>4064</v>
      </c>
      <c r="T22" s="904" t="s">
        <v>4728</v>
      </c>
      <c r="U22" s="929" t="s">
        <v>4728</v>
      </c>
      <c r="V22" s="929" t="s">
        <v>4728</v>
      </c>
      <c r="W22" s="1770"/>
      <c r="X22" s="1771">
        <v>447</v>
      </c>
      <c r="Y22" s="1772">
        <f t="shared" si="0"/>
        <v>0</v>
      </c>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row>
    <row r="23" spans="1:103" s="40" customFormat="1" ht="12.75" customHeight="1" x14ac:dyDescent="0.2">
      <c r="A23" s="1008">
        <v>1</v>
      </c>
      <c r="B23" s="1017">
        <v>1.1000000000000001</v>
      </c>
      <c r="C23" s="42"/>
      <c r="D23" s="42"/>
      <c r="E23" s="1026" t="str">
        <f t="shared" ref="E23:E33" si="7">E22</f>
        <v>Overnight and same day</v>
      </c>
      <c r="F23" s="43" t="s">
        <v>97</v>
      </c>
      <c r="G23" s="38" t="s">
        <v>98</v>
      </c>
      <c r="H23" s="741">
        <v>90005967</v>
      </c>
      <c r="I23" s="50" t="s">
        <v>99</v>
      </c>
      <c r="J23" s="92">
        <f t="shared" si="4"/>
        <v>45474</v>
      </c>
      <c r="K23" s="134">
        <f t="shared" ref="K23:K27" si="8">K$10</f>
        <v>322</v>
      </c>
      <c r="L23" s="21"/>
      <c r="M23" s="134">
        <f t="shared" si="5"/>
        <v>322</v>
      </c>
      <c r="N23" s="52" t="s">
        <v>56</v>
      </c>
      <c r="O23" s="84">
        <f t="shared" si="6"/>
        <v>45839</v>
      </c>
      <c r="P23" s="1768" t="s">
        <v>73</v>
      </c>
      <c r="Q23" s="1773" t="s">
        <v>74</v>
      </c>
      <c r="R23" s="1773" t="s">
        <v>2054</v>
      </c>
      <c r="S23" s="929" t="s">
        <v>4065</v>
      </c>
      <c r="T23" s="904" t="s">
        <v>4729</v>
      </c>
      <c r="U23" s="929"/>
      <c r="V23" s="929" t="s">
        <v>4719</v>
      </c>
      <c r="W23" s="1770"/>
      <c r="X23" s="1771">
        <v>322</v>
      </c>
      <c r="Y23" s="1772">
        <f t="shared" si="0"/>
        <v>0</v>
      </c>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row>
    <row r="24" spans="1:103" s="40" customFormat="1" ht="12.75" customHeight="1" x14ac:dyDescent="0.2">
      <c r="A24" s="1008">
        <v>1</v>
      </c>
      <c r="B24" s="1017">
        <v>1.1000000000000001</v>
      </c>
      <c r="C24" s="42"/>
      <c r="D24" s="42"/>
      <c r="E24" s="1026" t="str">
        <f t="shared" si="7"/>
        <v>Overnight and same day</v>
      </c>
      <c r="F24" s="43" t="s">
        <v>100</v>
      </c>
      <c r="G24" s="38" t="s">
        <v>101</v>
      </c>
      <c r="H24" s="741">
        <v>90007142</v>
      </c>
      <c r="I24" s="50" t="s">
        <v>99</v>
      </c>
      <c r="J24" s="92">
        <f t="shared" si="4"/>
        <v>45474</v>
      </c>
      <c r="K24" s="134">
        <f t="shared" si="8"/>
        <v>322</v>
      </c>
      <c r="L24" s="21"/>
      <c r="M24" s="134">
        <f t="shared" si="5"/>
        <v>322</v>
      </c>
      <c r="N24" s="52" t="s">
        <v>56</v>
      </c>
      <c r="O24" s="84">
        <f t="shared" si="6"/>
        <v>45839</v>
      </c>
      <c r="P24" s="1768" t="s">
        <v>73</v>
      </c>
      <c r="Q24" s="1773" t="s">
        <v>74</v>
      </c>
      <c r="R24" s="1773" t="s">
        <v>2048</v>
      </c>
      <c r="S24" s="929" t="s">
        <v>4065</v>
      </c>
      <c r="T24" s="904" t="s">
        <v>4730</v>
      </c>
      <c r="U24" s="929"/>
      <c r="V24" s="929" t="s">
        <v>4719</v>
      </c>
      <c r="W24" s="1770"/>
      <c r="X24" s="1771">
        <v>322</v>
      </c>
      <c r="Y24" s="1772">
        <f t="shared" si="0"/>
        <v>0</v>
      </c>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row>
    <row r="25" spans="1:103" s="40" customFormat="1" ht="12.75" customHeight="1" x14ac:dyDescent="0.2">
      <c r="A25" s="1008">
        <v>1</v>
      </c>
      <c r="B25" s="1017">
        <v>1.1000000000000001</v>
      </c>
      <c r="C25" s="42"/>
      <c r="D25" s="42"/>
      <c r="E25" s="1026" t="str">
        <f t="shared" si="7"/>
        <v>Overnight and same day</v>
      </c>
      <c r="F25" s="43" t="s">
        <v>102</v>
      </c>
      <c r="G25" s="38" t="s">
        <v>103</v>
      </c>
      <c r="H25" s="741">
        <v>90006359</v>
      </c>
      <c r="I25" s="50" t="s">
        <v>99</v>
      </c>
      <c r="J25" s="92">
        <f t="shared" si="4"/>
        <v>45474</v>
      </c>
      <c r="K25" s="134">
        <f t="shared" si="8"/>
        <v>322</v>
      </c>
      <c r="L25" s="21"/>
      <c r="M25" s="134">
        <f t="shared" si="5"/>
        <v>322</v>
      </c>
      <c r="N25" s="52" t="s">
        <v>56</v>
      </c>
      <c r="O25" s="84">
        <f t="shared" si="6"/>
        <v>45839</v>
      </c>
      <c r="P25" s="1768" t="s">
        <v>73</v>
      </c>
      <c r="Q25" s="1773" t="s">
        <v>74</v>
      </c>
      <c r="R25" s="1773" t="s">
        <v>2055</v>
      </c>
      <c r="S25" s="929" t="s">
        <v>4065</v>
      </c>
      <c r="T25" s="904" t="s">
        <v>4731</v>
      </c>
      <c r="U25" s="929"/>
      <c r="V25" s="929" t="s">
        <v>4719</v>
      </c>
      <c r="W25" s="1770"/>
      <c r="X25" s="1771">
        <v>322</v>
      </c>
      <c r="Y25" s="1772">
        <f t="shared" si="0"/>
        <v>0</v>
      </c>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row>
    <row r="26" spans="1:103" s="40" customFormat="1" ht="12.75" customHeight="1" x14ac:dyDescent="0.2">
      <c r="A26" s="1008">
        <v>1</v>
      </c>
      <c r="B26" s="1017">
        <v>1.1000000000000001</v>
      </c>
      <c r="C26" s="42"/>
      <c r="D26" s="42"/>
      <c r="E26" s="1026" t="str">
        <f t="shared" si="7"/>
        <v>Overnight and same day</v>
      </c>
      <c r="F26" s="43" t="s">
        <v>104</v>
      </c>
      <c r="G26" s="38" t="s">
        <v>105</v>
      </c>
      <c r="H26" s="741">
        <v>90007143</v>
      </c>
      <c r="I26" s="50" t="s">
        <v>99</v>
      </c>
      <c r="J26" s="92">
        <f t="shared" si="4"/>
        <v>45474</v>
      </c>
      <c r="K26" s="134">
        <f t="shared" si="8"/>
        <v>322</v>
      </c>
      <c r="L26" s="21"/>
      <c r="M26" s="134">
        <f t="shared" si="5"/>
        <v>322</v>
      </c>
      <c r="N26" s="52" t="s">
        <v>56</v>
      </c>
      <c r="O26" s="84">
        <f t="shared" si="6"/>
        <v>45839</v>
      </c>
      <c r="P26" s="1768" t="s">
        <v>73</v>
      </c>
      <c r="Q26" s="1773" t="s">
        <v>74</v>
      </c>
      <c r="R26" s="1773" t="s">
        <v>2048</v>
      </c>
      <c r="S26" s="929" t="s">
        <v>4065</v>
      </c>
      <c r="T26" s="904" t="s">
        <v>4732</v>
      </c>
      <c r="U26" s="929"/>
      <c r="V26" s="929" t="s">
        <v>4719</v>
      </c>
      <c r="W26" s="1770"/>
      <c r="X26" s="1771">
        <v>322</v>
      </c>
      <c r="Y26" s="1772">
        <f t="shared" si="0"/>
        <v>0</v>
      </c>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row>
    <row r="27" spans="1:103" s="40" customFormat="1" ht="12.75" customHeight="1" x14ac:dyDescent="0.2">
      <c r="A27" s="1008">
        <v>1</v>
      </c>
      <c r="B27" s="1017">
        <v>1.1000000000000001</v>
      </c>
      <c r="C27" s="42"/>
      <c r="D27" s="42"/>
      <c r="E27" s="1026" t="str">
        <f t="shared" si="7"/>
        <v>Overnight and same day</v>
      </c>
      <c r="F27" s="43" t="s">
        <v>106</v>
      </c>
      <c r="G27" s="38" t="s">
        <v>107</v>
      </c>
      <c r="H27" s="741">
        <v>90005600</v>
      </c>
      <c r="I27" s="50" t="s">
        <v>99</v>
      </c>
      <c r="J27" s="92">
        <f t="shared" si="4"/>
        <v>45474</v>
      </c>
      <c r="K27" s="134">
        <f t="shared" si="8"/>
        <v>322</v>
      </c>
      <c r="L27" s="21"/>
      <c r="M27" s="134">
        <f t="shared" si="5"/>
        <v>322</v>
      </c>
      <c r="N27" s="52" t="s">
        <v>56</v>
      </c>
      <c r="O27" s="84">
        <f t="shared" si="6"/>
        <v>45839</v>
      </c>
      <c r="P27" s="1768" t="s">
        <v>73</v>
      </c>
      <c r="Q27" s="1773" t="s">
        <v>74</v>
      </c>
      <c r="R27" s="1773" t="s">
        <v>2056</v>
      </c>
      <c r="S27" s="929" t="s">
        <v>4065</v>
      </c>
      <c r="T27" s="904" t="s">
        <v>4733</v>
      </c>
      <c r="U27" s="929"/>
      <c r="V27" s="929" t="s">
        <v>4719</v>
      </c>
      <c r="W27" s="1770"/>
      <c r="X27" s="1771">
        <v>322</v>
      </c>
      <c r="Y27" s="1772">
        <f t="shared" si="0"/>
        <v>0</v>
      </c>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row>
    <row r="28" spans="1:103" s="40" customFormat="1" ht="12.75" customHeight="1" x14ac:dyDescent="0.2">
      <c r="A28" s="1008">
        <v>1</v>
      </c>
      <c r="B28" s="1017">
        <v>1.1000000000000001</v>
      </c>
      <c r="C28" s="42"/>
      <c r="D28" s="42"/>
      <c r="E28" s="1026" t="str">
        <f t="shared" si="7"/>
        <v>Overnight and same day</v>
      </c>
      <c r="F28" s="43" t="s">
        <v>108</v>
      </c>
      <c r="G28" s="38" t="s">
        <v>109</v>
      </c>
      <c r="H28" s="741">
        <v>90007640</v>
      </c>
      <c r="I28" s="50" t="s">
        <v>110</v>
      </c>
      <c r="J28" s="92">
        <f>J$14</f>
        <v>45474</v>
      </c>
      <c r="K28" s="134">
        <f>K$14</f>
        <v>365</v>
      </c>
      <c r="L28" s="21"/>
      <c r="M28" s="134">
        <f t="shared" si="5"/>
        <v>365</v>
      </c>
      <c r="N28" s="52" t="s">
        <v>56</v>
      </c>
      <c r="O28" s="84">
        <f>O$14</f>
        <v>45839</v>
      </c>
      <c r="P28" s="1768" t="s">
        <v>73</v>
      </c>
      <c r="Q28" s="1773" t="s">
        <v>74</v>
      </c>
      <c r="R28" s="1773" t="s">
        <v>2048</v>
      </c>
      <c r="S28" s="929" t="s">
        <v>4065</v>
      </c>
      <c r="T28" s="904" t="s">
        <v>4734</v>
      </c>
      <c r="U28" s="929"/>
      <c r="V28" s="929" t="s">
        <v>4723</v>
      </c>
      <c r="W28" s="1770"/>
      <c r="X28" s="1771">
        <v>365</v>
      </c>
      <c r="Y28" s="1772">
        <f t="shared" si="0"/>
        <v>0</v>
      </c>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row>
    <row r="29" spans="1:103" s="40" customFormat="1" ht="12.75" customHeight="1" x14ac:dyDescent="0.2">
      <c r="A29" s="1008">
        <v>1</v>
      </c>
      <c r="B29" s="1017">
        <v>1.1000000000000001</v>
      </c>
      <c r="C29" s="42"/>
      <c r="D29" s="42"/>
      <c r="E29" s="1026" t="str">
        <f t="shared" si="7"/>
        <v>Overnight and same day</v>
      </c>
      <c r="F29" s="43" t="s">
        <v>111</v>
      </c>
      <c r="G29" s="38" t="s">
        <v>112</v>
      </c>
      <c r="H29" s="741">
        <v>90007144</v>
      </c>
      <c r="I29" s="50" t="s">
        <v>110</v>
      </c>
      <c r="J29" s="92">
        <f>J$14</f>
        <v>45474</v>
      </c>
      <c r="K29" s="134">
        <f>K$14</f>
        <v>365</v>
      </c>
      <c r="L29" s="21"/>
      <c r="M29" s="134">
        <f t="shared" si="5"/>
        <v>365</v>
      </c>
      <c r="N29" s="52" t="s">
        <v>56</v>
      </c>
      <c r="O29" s="84">
        <f>O$14</f>
        <v>45839</v>
      </c>
      <c r="P29" s="1768" t="s">
        <v>73</v>
      </c>
      <c r="Q29" s="1773" t="s">
        <v>74</v>
      </c>
      <c r="R29" s="1773" t="s">
        <v>2057</v>
      </c>
      <c r="S29" s="929" t="s">
        <v>4065</v>
      </c>
      <c r="T29" s="904" t="s">
        <v>4735</v>
      </c>
      <c r="U29" s="929"/>
      <c r="V29" s="929" t="s">
        <v>4723</v>
      </c>
      <c r="W29" s="1770"/>
      <c r="X29" s="1771">
        <v>365</v>
      </c>
      <c r="Y29" s="1772">
        <f t="shared" si="0"/>
        <v>0</v>
      </c>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row>
    <row r="30" spans="1:103" s="40" customFormat="1" ht="12.75" customHeight="1" x14ac:dyDescent="0.2">
      <c r="A30" s="1008">
        <v>1</v>
      </c>
      <c r="B30" s="1017">
        <v>1.1000000000000001</v>
      </c>
      <c r="C30" s="42"/>
      <c r="D30" s="42"/>
      <c r="E30" s="1026" t="str">
        <f t="shared" si="7"/>
        <v>Overnight and same day</v>
      </c>
      <c r="F30" s="43" t="s">
        <v>113</v>
      </c>
      <c r="G30" s="38" t="s">
        <v>114</v>
      </c>
      <c r="H30" s="741">
        <v>90006360</v>
      </c>
      <c r="I30" s="50" t="s">
        <v>115</v>
      </c>
      <c r="J30" s="92">
        <f>J$15</f>
        <v>45474</v>
      </c>
      <c r="K30" s="134">
        <f>K$15</f>
        <v>399</v>
      </c>
      <c r="L30" s="21"/>
      <c r="M30" s="134">
        <f t="shared" si="5"/>
        <v>399</v>
      </c>
      <c r="N30" s="52" t="s">
        <v>56</v>
      </c>
      <c r="O30" s="84">
        <f>O$15</f>
        <v>45839</v>
      </c>
      <c r="P30" s="1768" t="s">
        <v>73</v>
      </c>
      <c r="Q30" s="1773" t="s">
        <v>74</v>
      </c>
      <c r="R30" s="1773" t="s">
        <v>2048</v>
      </c>
      <c r="S30" s="929" t="s">
        <v>4065</v>
      </c>
      <c r="T30" s="904" t="s">
        <v>4736</v>
      </c>
      <c r="U30" s="929"/>
      <c r="V30" s="929" t="s">
        <v>4724</v>
      </c>
      <c r="W30" s="1770"/>
      <c r="X30" s="1771">
        <v>399</v>
      </c>
      <c r="Y30" s="1772">
        <f t="shared" si="0"/>
        <v>0</v>
      </c>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row>
    <row r="31" spans="1:103" s="40" customFormat="1" ht="12.75" customHeight="1" x14ac:dyDescent="0.2">
      <c r="A31" s="1008">
        <v>1</v>
      </c>
      <c r="B31" s="1017">
        <v>1.1000000000000001</v>
      </c>
      <c r="C31" s="42"/>
      <c r="D31" s="42"/>
      <c r="E31" s="1026" t="str">
        <f t="shared" si="7"/>
        <v>Overnight and same day</v>
      </c>
      <c r="F31" s="43" t="s">
        <v>116</v>
      </c>
      <c r="G31" s="38" t="s">
        <v>117</v>
      </c>
      <c r="H31" s="741">
        <v>90007145</v>
      </c>
      <c r="I31" s="50" t="s">
        <v>115</v>
      </c>
      <c r="J31" s="92">
        <f>J$15</f>
        <v>45474</v>
      </c>
      <c r="K31" s="134">
        <f>K$15</f>
        <v>399</v>
      </c>
      <c r="L31" s="21"/>
      <c r="M31" s="134">
        <f t="shared" si="5"/>
        <v>399</v>
      </c>
      <c r="N31" s="52" t="s">
        <v>56</v>
      </c>
      <c r="O31" s="84">
        <f>O$15</f>
        <v>45839</v>
      </c>
      <c r="P31" s="1768" t="s">
        <v>73</v>
      </c>
      <c r="Q31" s="1773" t="s">
        <v>74</v>
      </c>
      <c r="R31" s="1773" t="s">
        <v>2058</v>
      </c>
      <c r="S31" s="929" t="s">
        <v>4065</v>
      </c>
      <c r="T31" s="904" t="s">
        <v>4737</v>
      </c>
      <c r="U31" s="929"/>
      <c r="V31" s="929" t="s">
        <v>4724</v>
      </c>
      <c r="W31" s="1770"/>
      <c r="X31" s="1771">
        <v>399</v>
      </c>
      <c r="Y31" s="1772">
        <f t="shared" si="0"/>
        <v>0</v>
      </c>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row>
    <row r="32" spans="1:103" s="40" customFormat="1" ht="12.75" customHeight="1" x14ac:dyDescent="0.2">
      <c r="A32" s="1008">
        <v>1</v>
      </c>
      <c r="B32" s="1017">
        <v>1.1000000000000001</v>
      </c>
      <c r="C32" s="42"/>
      <c r="D32" s="42"/>
      <c r="E32" s="1026" t="str">
        <f t="shared" si="7"/>
        <v>Overnight and same day</v>
      </c>
      <c r="F32" s="43" t="s">
        <v>118</v>
      </c>
      <c r="G32" s="38" t="s">
        <v>119</v>
      </c>
      <c r="H32" s="741">
        <v>90005968</v>
      </c>
      <c r="I32" s="50" t="s">
        <v>120</v>
      </c>
      <c r="J32" s="92">
        <f t="shared" ref="J32:K34" si="9">J$16</f>
        <v>45474</v>
      </c>
      <c r="K32" s="134">
        <f t="shared" si="9"/>
        <v>447</v>
      </c>
      <c r="L32" s="21"/>
      <c r="M32" s="134">
        <f t="shared" si="5"/>
        <v>447</v>
      </c>
      <c r="N32" s="52" t="s">
        <v>56</v>
      </c>
      <c r="O32" s="84">
        <f>O$16</f>
        <v>45839</v>
      </c>
      <c r="P32" s="1768" t="s">
        <v>73</v>
      </c>
      <c r="Q32" s="1773" t="s">
        <v>74</v>
      </c>
      <c r="R32" s="1773" t="s">
        <v>2048</v>
      </c>
      <c r="S32" s="929" t="s">
        <v>4065</v>
      </c>
      <c r="T32" s="904" t="s">
        <v>4738</v>
      </c>
      <c r="U32" s="929"/>
      <c r="V32" s="929" t="s">
        <v>4725</v>
      </c>
      <c r="W32" s="1770"/>
      <c r="X32" s="1771">
        <v>447</v>
      </c>
      <c r="Y32" s="1772">
        <f t="shared" si="0"/>
        <v>0</v>
      </c>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row>
    <row r="33" spans="1:103" s="40" customFormat="1" ht="12.75" customHeight="1" x14ac:dyDescent="0.2">
      <c r="A33" s="1008">
        <v>1</v>
      </c>
      <c r="B33" s="1017">
        <v>1.1000000000000001</v>
      </c>
      <c r="C33" s="42"/>
      <c r="D33" s="42"/>
      <c r="E33" s="1026" t="str">
        <f t="shared" si="7"/>
        <v>Overnight and same day</v>
      </c>
      <c r="F33" s="43" t="s">
        <v>121</v>
      </c>
      <c r="G33" s="38" t="s">
        <v>122</v>
      </c>
      <c r="H33" s="741">
        <v>90007146</v>
      </c>
      <c r="I33" s="50" t="s">
        <v>120</v>
      </c>
      <c r="J33" s="92">
        <f t="shared" si="9"/>
        <v>45474</v>
      </c>
      <c r="K33" s="134">
        <f t="shared" si="9"/>
        <v>447</v>
      </c>
      <c r="L33" s="21"/>
      <c r="M33" s="134">
        <f t="shared" si="5"/>
        <v>447</v>
      </c>
      <c r="N33" s="52" t="s">
        <v>56</v>
      </c>
      <c r="O33" s="84">
        <f>O$16</f>
        <v>45839</v>
      </c>
      <c r="P33" s="1768" t="s">
        <v>73</v>
      </c>
      <c r="Q33" s="1773" t="s">
        <v>74</v>
      </c>
      <c r="R33" s="1773" t="s">
        <v>2059</v>
      </c>
      <c r="S33" s="929" t="s">
        <v>4065</v>
      </c>
      <c r="T33" s="904" t="s">
        <v>4739</v>
      </c>
      <c r="U33" s="929"/>
      <c r="V33" s="929" t="s">
        <v>4725</v>
      </c>
      <c r="W33" s="1770"/>
      <c r="X33" s="1771">
        <v>447</v>
      </c>
      <c r="Y33" s="1772">
        <f t="shared" si="0"/>
        <v>0</v>
      </c>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row>
    <row r="34" spans="1:103" s="40" customFormat="1" ht="15.75" customHeight="1" x14ac:dyDescent="0.2">
      <c r="A34" s="1008">
        <v>1</v>
      </c>
      <c r="B34" s="1017">
        <v>1.1000000000000001</v>
      </c>
      <c r="C34" s="42"/>
      <c r="D34" s="42"/>
      <c r="E34" s="78" t="s">
        <v>38</v>
      </c>
      <c r="F34" s="43" t="s">
        <v>125</v>
      </c>
      <c r="G34" s="38" t="s">
        <v>126</v>
      </c>
      <c r="H34" s="741">
        <v>90006361</v>
      </c>
      <c r="I34" s="50">
        <v>443010</v>
      </c>
      <c r="J34" s="92">
        <f t="shared" si="9"/>
        <v>45474</v>
      </c>
      <c r="K34" s="134">
        <f t="shared" si="9"/>
        <v>447</v>
      </c>
      <c r="L34" s="21"/>
      <c r="M34" s="134">
        <f>K34</f>
        <v>447</v>
      </c>
      <c r="N34" s="52" t="s">
        <v>56</v>
      </c>
      <c r="O34" s="84">
        <f>O$16</f>
        <v>45839</v>
      </c>
      <c r="P34" s="1768" t="s">
        <v>73</v>
      </c>
      <c r="Q34" s="1773" t="s">
        <v>74</v>
      </c>
      <c r="R34" s="1773" t="s">
        <v>2061</v>
      </c>
      <c r="S34" s="929" t="s">
        <v>4065</v>
      </c>
      <c r="T34" s="904" t="s">
        <v>4740</v>
      </c>
      <c r="U34" s="929"/>
      <c r="V34" s="929" t="s">
        <v>4725</v>
      </c>
      <c r="W34" s="1770"/>
      <c r="X34" s="1771">
        <v>447</v>
      </c>
      <c r="Y34" s="1772">
        <f t="shared" si="0"/>
        <v>0</v>
      </c>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row>
    <row r="35" spans="1:103" s="40" customFormat="1" ht="12.75" customHeight="1" x14ac:dyDescent="0.2">
      <c r="A35" s="1008">
        <v>1</v>
      </c>
      <c r="B35" s="1017">
        <v>1.1000000000000001</v>
      </c>
      <c r="C35" s="42"/>
      <c r="D35" s="42"/>
      <c r="E35" s="1026" t="str">
        <f>E34</f>
        <v>Respite</v>
      </c>
      <c r="F35" s="43" t="s">
        <v>123</v>
      </c>
      <c r="G35" s="38" t="s">
        <v>124</v>
      </c>
      <c r="H35" s="741">
        <v>90007147</v>
      </c>
      <c r="I35" s="50" t="s">
        <v>99</v>
      </c>
      <c r="J35" s="92">
        <f>J$10</f>
        <v>45474</v>
      </c>
      <c r="K35" s="134">
        <f>K$10</f>
        <v>322</v>
      </c>
      <c r="L35" s="21"/>
      <c r="M35" s="134">
        <f>K35</f>
        <v>322</v>
      </c>
      <c r="N35" s="52" t="s">
        <v>56</v>
      </c>
      <c r="O35" s="84">
        <f>O$10</f>
        <v>45839</v>
      </c>
      <c r="P35" s="1768" t="s">
        <v>73</v>
      </c>
      <c r="Q35" s="1773" t="s">
        <v>74</v>
      </c>
      <c r="R35" s="1773" t="s">
        <v>2060</v>
      </c>
      <c r="S35" s="929" t="s">
        <v>4065</v>
      </c>
      <c r="T35" s="904" t="s">
        <v>4741</v>
      </c>
      <c r="U35" s="929"/>
      <c r="V35" s="929" t="s">
        <v>4719</v>
      </c>
      <c r="W35" s="1770"/>
      <c r="X35" s="1771">
        <v>322</v>
      </c>
      <c r="Y35" s="1772">
        <f t="shared" si="0"/>
        <v>0</v>
      </c>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row>
    <row r="36" spans="1:103" s="40" customFormat="1" ht="16.5" customHeight="1" x14ac:dyDescent="0.2">
      <c r="A36" s="1008">
        <v>1</v>
      </c>
      <c r="B36" s="1017">
        <v>1.1000000000000001</v>
      </c>
      <c r="C36" s="42"/>
      <c r="D36" s="42"/>
      <c r="E36" s="78" t="s">
        <v>44</v>
      </c>
      <c r="F36" s="43" t="s">
        <v>127</v>
      </c>
      <c r="G36" s="38" t="s">
        <v>128</v>
      </c>
      <c r="H36" s="741">
        <v>90005772</v>
      </c>
      <c r="I36" s="50">
        <v>443010</v>
      </c>
      <c r="J36" s="92">
        <f>J$16</f>
        <v>45474</v>
      </c>
      <c r="K36" s="134">
        <f>K$16</f>
        <v>447</v>
      </c>
      <c r="L36" s="21"/>
      <c r="M36" s="134">
        <f t="shared" si="5"/>
        <v>447</v>
      </c>
      <c r="N36" s="52" t="s">
        <v>56</v>
      </c>
      <c r="O36" s="84">
        <f>O$16</f>
        <v>45839</v>
      </c>
      <c r="P36" s="1768" t="s">
        <v>73</v>
      </c>
      <c r="Q36" s="1773" t="s">
        <v>74</v>
      </c>
      <c r="R36" s="1773" t="s">
        <v>2062</v>
      </c>
      <c r="S36" s="929" t="s">
        <v>4065</v>
      </c>
      <c r="T36" s="904" t="s">
        <v>4742</v>
      </c>
      <c r="U36" s="929"/>
      <c r="V36" s="929" t="s">
        <v>4725</v>
      </c>
      <c r="W36" s="1770"/>
      <c r="X36" s="1771">
        <v>447</v>
      </c>
      <c r="Y36" s="1772">
        <f t="shared" si="0"/>
        <v>0</v>
      </c>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row>
    <row r="37" spans="1:103" s="40" customFormat="1" ht="12.75" customHeight="1" x14ac:dyDescent="0.2">
      <c r="A37" s="1008">
        <v>1</v>
      </c>
      <c r="B37" s="1017">
        <v>1.1000000000000001</v>
      </c>
      <c r="C37" s="42"/>
      <c r="D37" s="42"/>
      <c r="E37" s="1026" t="str">
        <f t="shared" ref="E37:E39" si="10">E36</f>
        <v>Newborns</v>
      </c>
      <c r="F37" s="43" t="s">
        <v>129</v>
      </c>
      <c r="G37" s="38" t="s">
        <v>130</v>
      </c>
      <c r="H37" s="741">
        <v>90007148</v>
      </c>
      <c r="I37" s="50" t="s">
        <v>99</v>
      </c>
      <c r="J37" s="92">
        <f>J$10</f>
        <v>45474</v>
      </c>
      <c r="K37" s="134">
        <f>K$10</f>
        <v>322</v>
      </c>
      <c r="L37" s="21"/>
      <c r="M37" s="134">
        <f t="shared" si="5"/>
        <v>322</v>
      </c>
      <c r="N37" s="52" t="s">
        <v>56</v>
      </c>
      <c r="O37" s="84">
        <f>O$10</f>
        <v>45839</v>
      </c>
      <c r="P37" s="1768" t="s">
        <v>73</v>
      </c>
      <c r="Q37" s="1773" t="s">
        <v>74</v>
      </c>
      <c r="R37" s="1773" t="s">
        <v>2063</v>
      </c>
      <c r="S37" s="929" t="s">
        <v>4065</v>
      </c>
      <c r="T37" s="904" t="s">
        <v>4743</v>
      </c>
      <c r="U37" s="929"/>
      <c r="V37" s="929" t="s">
        <v>4719</v>
      </c>
      <c r="W37" s="1770"/>
      <c r="X37" s="1771">
        <v>322</v>
      </c>
      <c r="Y37" s="1772">
        <f t="shared" si="0"/>
        <v>0</v>
      </c>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row>
    <row r="38" spans="1:103" ht="12.75" customHeight="1" x14ac:dyDescent="0.2">
      <c r="A38" s="1008">
        <v>1</v>
      </c>
      <c r="B38" s="1017">
        <v>1.1000000000000001</v>
      </c>
      <c r="C38" s="42"/>
      <c r="E38" s="1026" t="str">
        <f t="shared" si="10"/>
        <v>Newborns</v>
      </c>
      <c r="F38" s="43" t="s">
        <v>131</v>
      </c>
      <c r="G38" s="38" t="s">
        <v>132</v>
      </c>
      <c r="H38" s="741"/>
      <c r="I38" s="50"/>
      <c r="J38" s="92"/>
      <c r="K38" s="118" t="s">
        <v>1604</v>
      </c>
      <c r="L38" s="21"/>
      <c r="M38" s="118" t="str">
        <f t="shared" si="5"/>
        <v>NIL</v>
      </c>
      <c r="N38" s="52"/>
      <c r="O38" s="84"/>
      <c r="P38" s="1993"/>
      <c r="Q38" s="1994"/>
      <c r="R38" s="1994" t="s">
        <v>2064</v>
      </c>
      <c r="S38" s="901" t="s">
        <v>1604</v>
      </c>
      <c r="T38" s="912" t="s">
        <v>4744</v>
      </c>
      <c r="U38" s="903"/>
      <c r="V38" s="901"/>
      <c r="X38" s="1001" t="s">
        <v>1604</v>
      </c>
      <c r="Y38" s="989" t="str">
        <f t="shared" si="0"/>
        <v>Text</v>
      </c>
    </row>
    <row r="39" spans="1:103" ht="12.75" customHeight="1" x14ac:dyDescent="0.2">
      <c r="A39" s="1008">
        <v>1</v>
      </c>
      <c r="B39" s="1017">
        <v>1.1000000000000001</v>
      </c>
      <c r="C39" s="42"/>
      <c r="E39" s="1026" t="str">
        <f t="shared" si="10"/>
        <v>Newborns</v>
      </c>
      <c r="F39" s="43" t="s">
        <v>133</v>
      </c>
      <c r="G39" s="38" t="s">
        <v>134</v>
      </c>
      <c r="H39" s="741"/>
      <c r="I39" s="50"/>
      <c r="J39" s="92"/>
      <c r="K39" s="118" t="s">
        <v>1604</v>
      </c>
      <c r="L39" s="21"/>
      <c r="M39" s="118" t="str">
        <f t="shared" si="5"/>
        <v>NIL</v>
      </c>
      <c r="N39" s="52"/>
      <c r="O39" s="84"/>
      <c r="P39" s="1993"/>
      <c r="Q39" s="1994"/>
      <c r="R39" s="1994" t="s">
        <v>2065</v>
      </c>
      <c r="S39" s="901" t="s">
        <v>1604</v>
      </c>
      <c r="T39" s="912" t="s">
        <v>4745</v>
      </c>
      <c r="U39" s="903"/>
      <c r="V39" s="901"/>
      <c r="X39" s="1001" t="s">
        <v>1604</v>
      </c>
      <c r="Y39" s="989" t="str">
        <f t="shared" si="0"/>
        <v>Text</v>
      </c>
    </row>
    <row r="40" spans="1:103" ht="25.5" x14ac:dyDescent="0.2">
      <c r="A40" s="1008">
        <v>1</v>
      </c>
      <c r="B40" s="1017">
        <v>1.1000000000000001</v>
      </c>
      <c r="C40" s="42"/>
      <c r="E40" s="78" t="s">
        <v>89</v>
      </c>
      <c r="F40" s="788" t="s">
        <v>135</v>
      </c>
      <c r="G40" s="38" t="s">
        <v>136</v>
      </c>
      <c r="H40" s="741">
        <v>90006362</v>
      </c>
      <c r="I40" s="50" t="s">
        <v>137</v>
      </c>
      <c r="J40" s="630">
        <v>45736</v>
      </c>
      <c r="K40" s="997">
        <v>224.75</v>
      </c>
      <c r="L40" s="21"/>
      <c r="M40" s="118">
        <f>K40</f>
        <v>224.75</v>
      </c>
      <c r="N40" s="52" t="s">
        <v>56</v>
      </c>
      <c r="O40" s="630">
        <v>45920</v>
      </c>
      <c r="P40" s="1993" t="s">
        <v>140</v>
      </c>
      <c r="Q40" s="1994" t="s">
        <v>2345</v>
      </c>
      <c r="R40" s="1994" t="s">
        <v>2127</v>
      </c>
      <c r="S40" s="901" t="s">
        <v>4064</v>
      </c>
      <c r="T40" s="912" t="s">
        <v>4746</v>
      </c>
      <c r="U40" s="903" t="s">
        <v>4746</v>
      </c>
      <c r="V40" s="901" t="s">
        <v>4746</v>
      </c>
      <c r="X40" s="1001">
        <v>224.45</v>
      </c>
      <c r="Y40" s="989">
        <f t="shared" si="0"/>
        <v>1.3366005791937141E-3</v>
      </c>
    </row>
    <row r="41" spans="1:103" ht="25.5" x14ac:dyDescent="0.2">
      <c r="A41" s="1008">
        <v>1</v>
      </c>
      <c r="B41" s="1017">
        <v>1.1000000000000001</v>
      </c>
      <c r="C41" s="42"/>
      <c r="E41" s="1026" t="str">
        <f t="shared" ref="E41:E43" si="11">E40</f>
        <v>Private Long Stay  Nursing Home Type Patients</v>
      </c>
      <c r="F41" s="788" t="s">
        <v>138</v>
      </c>
      <c r="G41" s="38" t="s">
        <v>139</v>
      </c>
      <c r="H41" s="741">
        <v>90007149</v>
      </c>
      <c r="I41" s="50" t="s">
        <v>137</v>
      </c>
      <c r="J41" s="630">
        <f>J$40</f>
        <v>45736</v>
      </c>
      <c r="K41" s="997">
        <f>K$40</f>
        <v>224.75</v>
      </c>
      <c r="L41" s="21"/>
      <c r="M41" s="118">
        <f>K41</f>
        <v>224.75</v>
      </c>
      <c r="N41" s="52" t="s">
        <v>56</v>
      </c>
      <c r="O41" s="630">
        <f>O$40</f>
        <v>45920</v>
      </c>
      <c r="P41" s="1993" t="s">
        <v>140</v>
      </c>
      <c r="Q41" s="1994" t="s">
        <v>2345</v>
      </c>
      <c r="R41" s="1994" t="s">
        <v>2128</v>
      </c>
      <c r="S41" s="901" t="s">
        <v>4065</v>
      </c>
      <c r="T41" s="912" t="s">
        <v>4747</v>
      </c>
      <c r="U41" s="903"/>
      <c r="V41" s="901" t="s">
        <v>4746</v>
      </c>
      <c r="X41" s="1001">
        <v>224.45</v>
      </c>
      <c r="Y41" s="989">
        <f t="shared" si="0"/>
        <v>1.3366005791937141E-3</v>
      </c>
    </row>
    <row r="42" spans="1:103" ht="13.5" customHeight="1" x14ac:dyDescent="0.2">
      <c r="A42" s="1008">
        <v>1</v>
      </c>
      <c r="B42" s="1017">
        <v>1.1000000000000001</v>
      </c>
      <c r="C42" s="42"/>
      <c r="E42" s="1053" t="str">
        <f t="shared" si="11"/>
        <v>Private Long Stay  Nursing Home Type Patients</v>
      </c>
      <c r="F42" s="1054"/>
      <c r="G42" s="1055" t="s">
        <v>1961</v>
      </c>
      <c r="H42" s="1865"/>
      <c r="I42" s="1056"/>
      <c r="J42" s="1057"/>
      <c r="K42" s="1058"/>
      <c r="L42" s="1059"/>
      <c r="M42" s="1058"/>
      <c r="N42" s="1060"/>
      <c r="O42" s="1817"/>
      <c r="P42" s="1998"/>
      <c r="Q42" s="1999"/>
      <c r="R42" s="2000"/>
      <c r="S42" s="901" t="s">
        <v>4072</v>
      </c>
      <c r="T42" s="911"/>
      <c r="U42" s="903"/>
      <c r="V42" s="901"/>
      <c r="X42" s="1001"/>
      <c r="Y42" s="989" t="str">
        <f t="shared" si="0"/>
        <v>Blank</v>
      </c>
    </row>
    <row r="43" spans="1:103" ht="13.5" customHeight="1" x14ac:dyDescent="0.2">
      <c r="A43" s="1008">
        <v>1</v>
      </c>
      <c r="B43" s="1017">
        <v>1.1000000000000001</v>
      </c>
      <c r="C43" s="42"/>
      <c r="E43" s="1052" t="str">
        <f t="shared" si="11"/>
        <v>Private Long Stay  Nursing Home Type Patients</v>
      </c>
      <c r="F43" s="10"/>
      <c r="G43" s="114" t="s">
        <v>6605</v>
      </c>
      <c r="H43" s="1866"/>
      <c r="I43" s="61"/>
      <c r="J43" s="95"/>
      <c r="K43" s="130"/>
      <c r="L43" s="111"/>
      <c r="M43" s="130"/>
      <c r="N43" s="106"/>
      <c r="O43" s="1818"/>
      <c r="P43" s="1998"/>
      <c r="Q43" s="1999"/>
      <c r="R43" s="2000"/>
      <c r="S43" s="901" t="s">
        <v>4072</v>
      </c>
      <c r="T43" s="911"/>
      <c r="U43" s="903"/>
      <c r="V43" s="901"/>
      <c r="X43" s="1001"/>
      <c r="Y43" s="989" t="str">
        <f t="shared" si="0"/>
        <v>Blank</v>
      </c>
    </row>
    <row r="44" spans="1:103" ht="19.5" customHeight="1" x14ac:dyDescent="0.3">
      <c r="A44" s="1008">
        <v>1</v>
      </c>
      <c r="B44" s="47">
        <v>1.2</v>
      </c>
      <c r="C44" s="5"/>
      <c r="D44" s="5"/>
      <c r="E44" s="48" t="s">
        <v>773</v>
      </c>
      <c r="F44" s="43"/>
      <c r="G44" s="38"/>
      <c r="H44" s="741"/>
      <c r="I44" s="50"/>
      <c r="J44" s="92"/>
      <c r="K44" s="121"/>
      <c r="L44" s="21"/>
      <c r="M44" s="121"/>
      <c r="N44" s="52"/>
      <c r="O44" s="84"/>
      <c r="P44" s="1990"/>
      <c r="Q44" s="1991"/>
      <c r="R44" s="1992"/>
      <c r="S44" s="901" t="s">
        <v>4068</v>
      </c>
      <c r="T44" s="911"/>
      <c r="U44" s="903"/>
      <c r="V44" s="901"/>
      <c r="X44" s="1001"/>
      <c r="Y44" s="989" t="str">
        <f t="shared" si="0"/>
        <v>Blank</v>
      </c>
    </row>
    <row r="45" spans="1:103" ht="36" x14ac:dyDescent="0.2">
      <c r="A45" s="1008">
        <v>1</v>
      </c>
      <c r="B45" s="1017">
        <v>1.2</v>
      </c>
      <c r="C45" s="42"/>
      <c r="E45" s="7" t="s">
        <v>2521</v>
      </c>
      <c r="F45" s="17"/>
      <c r="G45" s="82" t="s">
        <v>141</v>
      </c>
      <c r="H45" s="1867"/>
      <c r="I45" s="83">
        <v>443700</v>
      </c>
      <c r="J45" s="17"/>
      <c r="K45" s="2187" t="s">
        <v>142</v>
      </c>
      <c r="L45" s="17"/>
      <c r="M45" s="2187" t="s">
        <v>142</v>
      </c>
      <c r="N45" s="81" t="s">
        <v>56</v>
      </c>
      <c r="O45" s="84"/>
      <c r="P45" s="2001"/>
      <c r="Q45" s="2002"/>
      <c r="R45" s="2003"/>
      <c r="S45" s="901" t="s">
        <v>4066</v>
      </c>
      <c r="T45" s="912" t="s">
        <v>4748</v>
      </c>
      <c r="U45" s="903"/>
      <c r="V45" s="901"/>
      <c r="X45" s="1001" t="s">
        <v>142</v>
      </c>
      <c r="Y45" s="989" t="str">
        <f t="shared" si="0"/>
        <v>Text</v>
      </c>
    </row>
    <row r="46" spans="1:103" ht="42" customHeight="1" x14ac:dyDescent="0.2">
      <c r="A46" s="1008">
        <v>1</v>
      </c>
      <c r="B46" s="819">
        <v>1.3</v>
      </c>
      <c r="C46" s="1129"/>
      <c r="D46" s="1129"/>
      <c r="E46" s="1130" t="s">
        <v>143</v>
      </c>
      <c r="F46" s="15"/>
      <c r="G46" s="1114" t="s">
        <v>6277</v>
      </c>
      <c r="H46" s="1868"/>
      <c r="I46" s="44"/>
      <c r="J46" s="44"/>
      <c r="K46" s="131"/>
      <c r="L46" s="44"/>
      <c r="M46" s="2188"/>
      <c r="N46" s="44"/>
      <c r="O46" s="84"/>
      <c r="P46" s="2001"/>
      <c r="Q46" s="2002"/>
      <c r="R46" s="2003"/>
      <c r="S46" s="901" t="s">
        <v>4068</v>
      </c>
      <c r="T46" s="911"/>
      <c r="U46" s="903"/>
      <c r="V46" s="901"/>
      <c r="X46" s="1001"/>
      <c r="Y46" s="989" t="str">
        <f t="shared" si="0"/>
        <v>Blank</v>
      </c>
    </row>
    <row r="47" spans="1:103" ht="20.25" customHeight="1" x14ac:dyDescent="0.3">
      <c r="A47" s="1049">
        <v>1</v>
      </c>
      <c r="B47" s="47">
        <v>1.4</v>
      </c>
      <c r="C47" s="5"/>
      <c r="D47" s="5"/>
      <c r="E47" s="48" t="s">
        <v>197</v>
      </c>
      <c r="F47" s="56"/>
      <c r="G47" s="44"/>
      <c r="H47" s="1868"/>
      <c r="I47" s="44"/>
      <c r="J47" s="44"/>
      <c r="K47" s="131"/>
      <c r="L47" s="44"/>
      <c r="M47" s="2188"/>
      <c r="N47" s="44"/>
      <c r="O47" s="91"/>
      <c r="P47" s="1998"/>
      <c r="Q47" s="1999"/>
      <c r="R47" s="2000"/>
      <c r="S47" s="901" t="s">
        <v>4068</v>
      </c>
      <c r="T47" s="911"/>
      <c r="U47" s="903"/>
      <c r="V47" s="901"/>
      <c r="X47" s="1001"/>
      <c r="Y47" s="989" t="str">
        <f t="shared" ref="Y47:Y107" si="12">IF(K47="","Blank",IF(ISTEXT(K47),"Text",(K47/X47)-1))</f>
        <v>Blank</v>
      </c>
    </row>
    <row r="48" spans="1:103" ht="36" x14ac:dyDescent="0.2">
      <c r="A48" s="1008">
        <v>1</v>
      </c>
      <c r="B48" s="1017">
        <v>1.4</v>
      </c>
      <c r="C48" s="42"/>
      <c r="E48" s="9" t="s">
        <v>8</v>
      </c>
      <c r="F48" s="43" t="s">
        <v>213</v>
      </c>
      <c r="G48" s="38" t="s">
        <v>214</v>
      </c>
      <c r="H48" s="741"/>
      <c r="I48" s="50" t="s">
        <v>200</v>
      </c>
      <c r="J48" s="84"/>
      <c r="K48" s="2187" t="s">
        <v>142</v>
      </c>
      <c r="L48" s="18"/>
      <c r="M48" s="2189" t="s">
        <v>142</v>
      </c>
      <c r="N48" s="19" t="s">
        <v>56</v>
      </c>
      <c r="O48" s="84"/>
      <c r="P48" s="503" t="s">
        <v>201</v>
      </c>
      <c r="Q48" s="52"/>
      <c r="R48" s="52" t="s">
        <v>2264</v>
      </c>
      <c r="S48" s="901" t="s">
        <v>4066</v>
      </c>
      <c r="T48" s="912" t="s">
        <v>4749</v>
      </c>
      <c r="U48" s="903"/>
      <c r="V48" s="901"/>
      <c r="X48" s="1001" t="s">
        <v>142</v>
      </c>
      <c r="Y48" s="989" t="str">
        <f t="shared" si="12"/>
        <v>Text</v>
      </c>
    </row>
    <row r="49" spans="1:25" ht="36" x14ac:dyDescent="0.2">
      <c r="A49" s="1008">
        <v>1</v>
      </c>
      <c r="B49" s="1017">
        <v>1.4</v>
      </c>
      <c r="C49" s="42"/>
      <c r="E49" s="895" t="str">
        <f t="shared" ref="E49:E52" si="13">E48</f>
        <v xml:space="preserve"> </v>
      </c>
      <c r="F49" s="43" t="s">
        <v>215</v>
      </c>
      <c r="G49" s="38" t="s">
        <v>216</v>
      </c>
      <c r="H49" s="741"/>
      <c r="I49" s="50" t="s">
        <v>200</v>
      </c>
      <c r="J49" s="84"/>
      <c r="K49" s="2187" t="s">
        <v>142</v>
      </c>
      <c r="L49" s="18"/>
      <c r="M49" s="2189" t="s">
        <v>142</v>
      </c>
      <c r="N49" s="19" t="s">
        <v>56</v>
      </c>
      <c r="O49" s="84"/>
      <c r="P49" s="503" t="s">
        <v>201</v>
      </c>
      <c r="Q49" s="52"/>
      <c r="R49" s="52" t="s">
        <v>2265</v>
      </c>
      <c r="S49" s="901" t="s">
        <v>4066</v>
      </c>
      <c r="T49" s="912" t="s">
        <v>4750</v>
      </c>
      <c r="U49" s="903"/>
      <c r="V49" s="901"/>
      <c r="X49" s="1001" t="s">
        <v>142</v>
      </c>
      <c r="Y49" s="989" t="str">
        <f t="shared" si="12"/>
        <v>Text</v>
      </c>
    </row>
    <row r="50" spans="1:25" ht="36" x14ac:dyDescent="0.2">
      <c r="A50" s="1008">
        <v>1</v>
      </c>
      <c r="B50" s="1017">
        <v>1.4</v>
      </c>
      <c r="C50" s="42"/>
      <c r="E50" s="895" t="str">
        <f t="shared" si="13"/>
        <v xml:space="preserve"> </v>
      </c>
      <c r="F50" s="43" t="s">
        <v>217</v>
      </c>
      <c r="G50" s="38" t="s">
        <v>218</v>
      </c>
      <c r="H50" s="741"/>
      <c r="I50" s="50">
        <v>443395</v>
      </c>
      <c r="J50" s="84"/>
      <c r="K50" s="2187" t="s">
        <v>142</v>
      </c>
      <c r="L50" s="18"/>
      <c r="M50" s="2189" t="s">
        <v>142</v>
      </c>
      <c r="N50" s="19" t="s">
        <v>56</v>
      </c>
      <c r="O50" s="84"/>
      <c r="P50" s="503" t="s">
        <v>201</v>
      </c>
      <c r="Q50" s="52"/>
      <c r="R50" s="52" t="s">
        <v>2266</v>
      </c>
      <c r="S50" s="901" t="s">
        <v>4066</v>
      </c>
      <c r="T50" s="912" t="s">
        <v>4751</v>
      </c>
      <c r="U50" s="903"/>
      <c r="V50" s="901"/>
      <c r="X50" s="1001" t="s">
        <v>142</v>
      </c>
      <c r="Y50" s="989" t="str">
        <f t="shared" si="12"/>
        <v>Text</v>
      </c>
    </row>
    <row r="51" spans="1:25" ht="36" x14ac:dyDescent="0.2">
      <c r="A51" s="1008">
        <v>1</v>
      </c>
      <c r="B51" s="1017">
        <v>1.4</v>
      </c>
      <c r="C51" s="42"/>
      <c r="E51" s="895" t="str">
        <f t="shared" si="13"/>
        <v xml:space="preserve"> </v>
      </c>
      <c r="F51" s="43" t="s">
        <v>219</v>
      </c>
      <c r="G51" s="38" t="s">
        <v>220</v>
      </c>
      <c r="H51" s="741"/>
      <c r="I51" s="50" t="s">
        <v>200</v>
      </c>
      <c r="J51" s="84"/>
      <c r="K51" s="2187" t="s">
        <v>142</v>
      </c>
      <c r="L51" s="18"/>
      <c r="M51" s="2189" t="s">
        <v>142</v>
      </c>
      <c r="N51" s="19" t="s">
        <v>56</v>
      </c>
      <c r="O51" s="84"/>
      <c r="P51" s="503" t="s">
        <v>201</v>
      </c>
      <c r="Q51" s="52"/>
      <c r="R51" s="52" t="s">
        <v>2267</v>
      </c>
      <c r="S51" s="901" t="s">
        <v>4066</v>
      </c>
      <c r="T51" s="912" t="s">
        <v>4752</v>
      </c>
      <c r="U51" s="903"/>
      <c r="V51" s="901"/>
      <c r="X51" s="1001" t="s">
        <v>142</v>
      </c>
      <c r="Y51" s="989" t="str">
        <f t="shared" si="12"/>
        <v>Text</v>
      </c>
    </row>
    <row r="52" spans="1:25" ht="36" x14ac:dyDescent="0.2">
      <c r="A52" s="1008">
        <v>1</v>
      </c>
      <c r="B52" s="1017">
        <v>1.4</v>
      </c>
      <c r="C52" s="42"/>
      <c r="E52" s="895" t="str">
        <f t="shared" si="13"/>
        <v xml:space="preserve"> </v>
      </c>
      <c r="F52" s="43" t="s">
        <v>221</v>
      </c>
      <c r="G52" s="38" t="s">
        <v>222</v>
      </c>
      <c r="H52" s="741"/>
      <c r="I52" s="50" t="s">
        <v>200</v>
      </c>
      <c r="J52" s="84"/>
      <c r="K52" s="2187" t="s">
        <v>142</v>
      </c>
      <c r="L52" s="18"/>
      <c r="M52" s="2189" t="s">
        <v>142</v>
      </c>
      <c r="N52" s="19" t="s">
        <v>56</v>
      </c>
      <c r="O52" s="84"/>
      <c r="P52" s="503" t="s">
        <v>201</v>
      </c>
      <c r="Q52" s="52"/>
      <c r="R52" s="52" t="s">
        <v>2268</v>
      </c>
      <c r="S52" s="901" t="s">
        <v>4066</v>
      </c>
      <c r="T52" s="912" t="s">
        <v>4753</v>
      </c>
      <c r="U52" s="903"/>
      <c r="V52" s="901"/>
      <c r="X52" s="1001" t="s">
        <v>142</v>
      </c>
      <c r="Y52" s="989" t="str">
        <f t="shared" si="12"/>
        <v>Text</v>
      </c>
    </row>
    <row r="53" spans="1:25" ht="15.75" x14ac:dyDescent="0.2">
      <c r="A53" s="1008">
        <v>1</v>
      </c>
      <c r="B53" s="1017">
        <v>1.4</v>
      </c>
      <c r="C53" s="42"/>
      <c r="E53" s="62" t="s">
        <v>89</v>
      </c>
      <c r="F53" s="43" t="s">
        <v>223</v>
      </c>
      <c r="G53" s="38" t="s">
        <v>224</v>
      </c>
      <c r="H53" s="741">
        <v>90005969</v>
      </c>
      <c r="I53" s="50" t="s">
        <v>137</v>
      </c>
      <c r="J53" s="630">
        <f>J$40</f>
        <v>45736</v>
      </c>
      <c r="K53" s="997">
        <f>'Section A - Public Patients'!K$16</f>
        <v>78.95</v>
      </c>
      <c r="L53" s="129"/>
      <c r="M53" s="118">
        <f>K53</f>
        <v>78.95</v>
      </c>
      <c r="N53" s="55" t="s">
        <v>56</v>
      </c>
      <c r="O53" s="630">
        <f>O$40</f>
        <v>45920</v>
      </c>
      <c r="P53" s="503" t="s">
        <v>57</v>
      </c>
      <c r="Q53" s="52" t="s">
        <v>225</v>
      </c>
      <c r="R53" s="52" t="s">
        <v>2129</v>
      </c>
      <c r="S53" s="901" t="s">
        <v>4091</v>
      </c>
      <c r="T53" s="912" t="s">
        <v>4754</v>
      </c>
      <c r="U53" s="903"/>
      <c r="V53" s="901" t="s">
        <v>4381</v>
      </c>
      <c r="W53" s="871" t="s">
        <v>4381</v>
      </c>
      <c r="X53" s="1001">
        <v>78.650000000000006</v>
      </c>
      <c r="Y53" s="989">
        <f t="shared" si="12"/>
        <v>3.8143674507311598E-3</v>
      </c>
    </row>
    <row r="54" spans="1:25" ht="15.75" customHeight="1" x14ac:dyDescent="0.3">
      <c r="A54" s="1008">
        <v>1</v>
      </c>
      <c r="B54" s="47">
        <v>1.5</v>
      </c>
      <c r="C54" s="5"/>
      <c r="D54" s="5"/>
      <c r="E54" s="48" t="s">
        <v>226</v>
      </c>
      <c r="F54" s="15"/>
      <c r="G54" s="15"/>
      <c r="H54" s="1868"/>
      <c r="I54" s="44"/>
      <c r="J54" s="44"/>
      <c r="K54" s="131"/>
      <c r="L54" s="44"/>
      <c r="M54" s="131"/>
      <c r="N54" s="44"/>
      <c r="O54" s="84"/>
      <c r="P54" s="2001"/>
      <c r="Q54" s="2002"/>
      <c r="R54" s="2002"/>
      <c r="S54" s="901" t="s">
        <v>4068</v>
      </c>
      <c r="T54" s="911"/>
      <c r="U54" s="903"/>
      <c r="V54" s="901"/>
      <c r="X54" s="1001"/>
      <c r="Y54" s="989" t="str">
        <f t="shared" si="12"/>
        <v>Blank</v>
      </c>
    </row>
    <row r="55" spans="1:25" ht="20.25" customHeight="1" x14ac:dyDescent="0.25">
      <c r="A55" s="1008">
        <v>1</v>
      </c>
      <c r="B55" s="1008">
        <v>1.5</v>
      </c>
      <c r="C55" s="6"/>
      <c r="D55" s="6"/>
      <c r="E55" s="11" t="s">
        <v>64</v>
      </c>
      <c r="F55" s="15"/>
      <c r="G55" s="15"/>
      <c r="H55" s="1868"/>
      <c r="I55" s="44"/>
      <c r="J55" s="44"/>
      <c r="K55" s="131"/>
      <c r="L55" s="44"/>
      <c r="M55" s="131"/>
      <c r="N55" s="44"/>
      <c r="O55" s="84"/>
      <c r="P55" s="2001"/>
      <c r="Q55" s="2002"/>
      <c r="R55" s="2002"/>
      <c r="S55" s="901" t="s">
        <v>4068</v>
      </c>
      <c r="T55" s="911"/>
      <c r="U55" s="903"/>
      <c r="V55" s="901"/>
      <c r="X55" s="1001"/>
      <c r="Y55" s="989" t="str">
        <f t="shared" si="12"/>
        <v>Blank</v>
      </c>
    </row>
    <row r="56" spans="1:25" s="40" customFormat="1" ht="15.75" x14ac:dyDescent="0.2">
      <c r="A56" s="1008">
        <v>1</v>
      </c>
      <c r="B56" s="1017">
        <v>1.5</v>
      </c>
      <c r="C56" s="42"/>
      <c r="D56" s="42"/>
      <c r="E56" s="78" t="s">
        <v>275</v>
      </c>
      <c r="F56" s="43" t="s">
        <v>276</v>
      </c>
      <c r="G56" s="38" t="s">
        <v>277</v>
      </c>
      <c r="H56" s="741">
        <v>90007150</v>
      </c>
      <c r="I56" s="50">
        <v>443080</v>
      </c>
      <c r="J56" s="92">
        <f>'Section A - Public Patients'!J$43</f>
        <v>45474</v>
      </c>
      <c r="K56" s="134">
        <f>'Section A - Public Patients'!K$43</f>
        <v>2510.5500000000002</v>
      </c>
      <c r="L56" s="52"/>
      <c r="M56" s="134">
        <f t="shared" ref="M56:M61" si="14">K56</f>
        <v>2510.5500000000002</v>
      </c>
      <c r="N56" s="52" t="s">
        <v>56</v>
      </c>
      <c r="O56" s="84">
        <f>'Section A - Public Patients'!O$43</f>
        <v>45839</v>
      </c>
      <c r="P56" s="503" t="s">
        <v>69</v>
      </c>
      <c r="Q56" s="52" t="s">
        <v>70</v>
      </c>
      <c r="R56" s="1773" t="s">
        <v>2011</v>
      </c>
      <c r="S56" s="929" t="s">
        <v>4091</v>
      </c>
      <c r="T56" s="904" t="s">
        <v>4755</v>
      </c>
      <c r="U56" s="929"/>
      <c r="V56" s="929" t="s">
        <v>4404</v>
      </c>
      <c r="W56" s="1770" t="s">
        <v>4404</v>
      </c>
      <c r="X56" s="1771">
        <v>2510.5500000000002</v>
      </c>
      <c r="Y56" s="1772">
        <f t="shared" si="12"/>
        <v>0</v>
      </c>
    </row>
    <row r="57" spans="1:25" s="40" customFormat="1" ht="12.75" x14ac:dyDescent="0.2">
      <c r="A57" s="1008">
        <v>1</v>
      </c>
      <c r="B57" s="1017">
        <v>1.5</v>
      </c>
      <c r="C57" s="42"/>
      <c r="D57" s="42"/>
      <c r="E57" s="1026" t="str">
        <f t="shared" ref="E57:E61" si="15">E56</f>
        <v>Private same day and overnight</v>
      </c>
      <c r="F57" s="43" t="s">
        <v>278</v>
      </c>
      <c r="G57" s="38" t="s">
        <v>279</v>
      </c>
      <c r="H57" s="741">
        <v>90006363</v>
      </c>
      <c r="I57" s="50">
        <v>443080</v>
      </c>
      <c r="J57" s="92">
        <f>'Section A - Public Patients'!J$44</f>
        <v>45474</v>
      </c>
      <c r="K57" s="134">
        <f>'Section A - Public Patients'!K$44</f>
        <v>2121.5500000000002</v>
      </c>
      <c r="L57" s="52"/>
      <c r="M57" s="134">
        <f t="shared" si="14"/>
        <v>2121.5500000000002</v>
      </c>
      <c r="N57" s="52" t="s">
        <v>56</v>
      </c>
      <c r="O57" s="92">
        <f>'Section A - Public Patients'!O$44</f>
        <v>45839</v>
      </c>
      <c r="P57" s="503" t="s">
        <v>69</v>
      </c>
      <c r="Q57" s="52" t="s">
        <v>70</v>
      </c>
      <c r="R57" s="1773" t="s">
        <v>2012</v>
      </c>
      <c r="S57" s="929" t="s">
        <v>4091</v>
      </c>
      <c r="T57" s="904" t="s">
        <v>4756</v>
      </c>
      <c r="U57" s="929"/>
      <c r="V57" s="929" t="s">
        <v>4405</v>
      </c>
      <c r="W57" s="1770" t="s">
        <v>4405</v>
      </c>
      <c r="X57" s="1771">
        <v>2121.5500000000002</v>
      </c>
      <c r="Y57" s="1772">
        <f t="shared" si="12"/>
        <v>0</v>
      </c>
    </row>
    <row r="58" spans="1:25" s="40" customFormat="1" ht="12.75" x14ac:dyDescent="0.2">
      <c r="A58" s="1008">
        <v>1</v>
      </c>
      <c r="B58" s="1017">
        <v>1.5</v>
      </c>
      <c r="C58" s="42"/>
      <c r="D58" s="42"/>
      <c r="E58" s="1026" t="str">
        <f t="shared" si="15"/>
        <v>Private same day and overnight</v>
      </c>
      <c r="F58" s="43" t="s">
        <v>280</v>
      </c>
      <c r="G58" s="38" t="s">
        <v>281</v>
      </c>
      <c r="H58" s="741">
        <v>90007151</v>
      </c>
      <c r="I58" s="50">
        <v>443080</v>
      </c>
      <c r="J58" s="92">
        <f>'Section A - Public Patients'!J$51</f>
        <v>45474</v>
      </c>
      <c r="K58" s="134">
        <f>'Section A - Public Patients'!K$51</f>
        <v>4339.55</v>
      </c>
      <c r="L58" s="52"/>
      <c r="M58" s="134">
        <f t="shared" si="14"/>
        <v>4339.55</v>
      </c>
      <c r="N58" s="52" t="s">
        <v>56</v>
      </c>
      <c r="O58" s="92">
        <f>'Section A - Public Patients'!O$51</f>
        <v>45839</v>
      </c>
      <c r="P58" s="503" t="s">
        <v>69</v>
      </c>
      <c r="Q58" s="52" t="s">
        <v>70</v>
      </c>
      <c r="R58" s="1773" t="s">
        <v>2037</v>
      </c>
      <c r="S58" s="929" t="s">
        <v>4091</v>
      </c>
      <c r="T58" s="904" t="s">
        <v>4757</v>
      </c>
      <c r="U58" s="929"/>
      <c r="V58" s="929" t="s">
        <v>4412</v>
      </c>
      <c r="W58" s="1770" t="s">
        <v>4412</v>
      </c>
      <c r="X58" s="1771">
        <v>4339.55</v>
      </c>
      <c r="Y58" s="1772">
        <f t="shared" si="12"/>
        <v>0</v>
      </c>
    </row>
    <row r="59" spans="1:25" s="40" customFormat="1" ht="12.75" x14ac:dyDescent="0.2">
      <c r="A59" s="1008">
        <v>1</v>
      </c>
      <c r="B59" s="1017">
        <v>1.5</v>
      </c>
      <c r="C59" s="42"/>
      <c r="D59" s="42"/>
      <c r="E59" s="1026" t="str">
        <f t="shared" si="15"/>
        <v>Private same day and overnight</v>
      </c>
      <c r="F59" s="43" t="s">
        <v>282</v>
      </c>
      <c r="G59" s="38" t="s">
        <v>283</v>
      </c>
      <c r="H59" s="741">
        <v>90005674</v>
      </c>
      <c r="I59" s="50">
        <v>443080</v>
      </c>
      <c r="J59" s="92">
        <f>'Section A - Public Patients'!J$46</f>
        <v>45474</v>
      </c>
      <c r="K59" s="134">
        <f>'Section A - Public Patients'!K$46</f>
        <v>3985.9</v>
      </c>
      <c r="L59" s="52"/>
      <c r="M59" s="134">
        <f t="shared" si="14"/>
        <v>3985.9</v>
      </c>
      <c r="N59" s="52" t="s">
        <v>56</v>
      </c>
      <c r="O59" s="92">
        <f>'Section A - Public Patients'!O$46</f>
        <v>45839</v>
      </c>
      <c r="P59" s="503" t="s">
        <v>69</v>
      </c>
      <c r="Q59" s="52" t="s">
        <v>70</v>
      </c>
      <c r="R59" s="1773" t="s">
        <v>2038</v>
      </c>
      <c r="S59" s="929" t="s">
        <v>4091</v>
      </c>
      <c r="T59" s="904" t="s">
        <v>4758</v>
      </c>
      <c r="U59" s="929"/>
      <c r="V59" s="929" t="s">
        <v>4407</v>
      </c>
      <c r="W59" s="1770" t="s">
        <v>4407</v>
      </c>
      <c r="X59" s="1771">
        <v>3985.9</v>
      </c>
      <c r="Y59" s="1772">
        <f t="shared" si="12"/>
        <v>0</v>
      </c>
    </row>
    <row r="60" spans="1:25" s="40" customFormat="1" ht="12.75" x14ac:dyDescent="0.2">
      <c r="A60" s="1008">
        <v>1</v>
      </c>
      <c r="B60" s="1017">
        <v>1.5</v>
      </c>
      <c r="C60" s="42"/>
      <c r="D60" s="42"/>
      <c r="E60" s="1026" t="str">
        <f t="shared" si="15"/>
        <v>Private same day and overnight</v>
      </c>
      <c r="F60" s="43" t="s">
        <v>284</v>
      </c>
      <c r="G60" s="38" t="s">
        <v>285</v>
      </c>
      <c r="H60" s="741">
        <v>90007152</v>
      </c>
      <c r="I60" s="50">
        <v>443080</v>
      </c>
      <c r="J60" s="92">
        <f>'Section A - Public Patients'!J$53</f>
        <v>45474</v>
      </c>
      <c r="K60" s="997">
        <f>'Section A - Public Patients'!K$53</f>
        <v>1179.8</v>
      </c>
      <c r="L60" s="52"/>
      <c r="M60" s="134">
        <f t="shared" si="14"/>
        <v>1179.8</v>
      </c>
      <c r="N60" s="52" t="s">
        <v>56</v>
      </c>
      <c r="O60" s="92">
        <f>'Section A - Public Patients'!O$53</f>
        <v>45839</v>
      </c>
      <c r="P60" s="503" t="s">
        <v>69</v>
      </c>
      <c r="Q60" s="52" t="s">
        <v>70</v>
      </c>
      <c r="R60" s="1773" t="s">
        <v>2039</v>
      </c>
      <c r="S60" s="929" t="s">
        <v>4091</v>
      </c>
      <c r="T60" s="904" t="s">
        <v>4759</v>
      </c>
      <c r="U60" s="929"/>
      <c r="V60" s="929" t="s">
        <v>4414</v>
      </c>
      <c r="W60" s="1770" t="s">
        <v>4414</v>
      </c>
      <c r="X60" s="1771">
        <v>1179.8</v>
      </c>
      <c r="Y60" s="1772">
        <f t="shared" si="12"/>
        <v>0</v>
      </c>
    </row>
    <row r="61" spans="1:25" s="40" customFormat="1" ht="12.75" x14ac:dyDescent="0.2">
      <c r="A61" s="1008">
        <v>1</v>
      </c>
      <c r="B61" s="1017">
        <v>1.5</v>
      </c>
      <c r="C61" s="42"/>
      <c r="D61" s="42"/>
      <c r="E61" s="1026" t="str">
        <f t="shared" si="15"/>
        <v>Private same day and overnight</v>
      </c>
      <c r="F61" s="43" t="s">
        <v>286</v>
      </c>
      <c r="G61" s="38" t="s">
        <v>287</v>
      </c>
      <c r="H61" s="741">
        <v>90006364</v>
      </c>
      <c r="I61" s="50">
        <v>443080</v>
      </c>
      <c r="J61" s="92">
        <f>'Section A - Public Patients'!J$53</f>
        <v>45474</v>
      </c>
      <c r="K61" s="997">
        <f>'Section A - Public Patients'!K$53</f>
        <v>1179.8</v>
      </c>
      <c r="L61" s="52"/>
      <c r="M61" s="134">
        <f t="shared" si="14"/>
        <v>1179.8</v>
      </c>
      <c r="N61" s="52" t="s">
        <v>56</v>
      </c>
      <c r="O61" s="92">
        <f>'Section A - Public Patients'!O$53</f>
        <v>45839</v>
      </c>
      <c r="P61" s="503" t="s">
        <v>69</v>
      </c>
      <c r="Q61" s="52" t="s">
        <v>70</v>
      </c>
      <c r="R61" s="1773" t="s">
        <v>2040</v>
      </c>
      <c r="S61" s="929" t="s">
        <v>4091</v>
      </c>
      <c r="T61" s="904" t="s">
        <v>4760</v>
      </c>
      <c r="U61" s="929"/>
      <c r="V61" s="929" t="s">
        <v>4414</v>
      </c>
      <c r="W61" s="1770" t="s">
        <v>4414</v>
      </c>
      <c r="X61" s="1771">
        <v>1179.8</v>
      </c>
      <c r="Y61" s="1772">
        <f t="shared" si="12"/>
        <v>0</v>
      </c>
    </row>
    <row r="62" spans="1:25" s="40" customFormat="1" ht="15.75" x14ac:dyDescent="0.2">
      <c r="A62" s="1008">
        <v>1</v>
      </c>
      <c r="B62" s="1017">
        <v>1.5</v>
      </c>
      <c r="C62" s="42"/>
      <c r="D62" s="42"/>
      <c r="E62" s="78" t="s">
        <v>44</v>
      </c>
      <c r="F62" s="43" t="s">
        <v>288</v>
      </c>
      <c r="G62" s="38" t="s">
        <v>289</v>
      </c>
      <c r="H62" s="741">
        <v>90007153</v>
      </c>
      <c r="I62" s="50">
        <v>443080</v>
      </c>
      <c r="J62" s="92">
        <f>'Section A - Public Patients'!J$61</f>
        <v>45474</v>
      </c>
      <c r="K62" s="134">
        <f>'Section A - Public Patients'!K$61</f>
        <v>4066.55</v>
      </c>
      <c r="L62" s="52"/>
      <c r="M62" s="134">
        <f t="shared" ref="M62:M65" si="16">K62</f>
        <v>4066.55</v>
      </c>
      <c r="N62" s="52" t="s">
        <v>56</v>
      </c>
      <c r="O62" s="92">
        <f>'Section A - Public Patients'!O$61</f>
        <v>45839</v>
      </c>
      <c r="P62" s="503" t="s">
        <v>69</v>
      </c>
      <c r="Q62" s="52" t="s">
        <v>70</v>
      </c>
      <c r="R62" s="1773" t="s">
        <v>2033</v>
      </c>
      <c r="S62" s="929" t="s">
        <v>4091</v>
      </c>
      <c r="T62" s="904" t="s">
        <v>4761</v>
      </c>
      <c r="U62" s="929"/>
      <c r="V62" s="929" t="s">
        <v>4422</v>
      </c>
      <c r="W62" s="1770" t="s">
        <v>4422</v>
      </c>
      <c r="X62" s="1771">
        <v>4066.55</v>
      </c>
      <c r="Y62" s="1772">
        <f t="shared" si="12"/>
        <v>0</v>
      </c>
    </row>
    <row r="63" spans="1:25" s="40" customFormat="1" ht="12.75" x14ac:dyDescent="0.2">
      <c r="A63" s="1008">
        <v>1</v>
      </c>
      <c r="B63" s="1017">
        <v>1.5</v>
      </c>
      <c r="C63" s="42"/>
      <c r="D63" s="42"/>
      <c r="E63" s="1026" t="str">
        <f t="shared" ref="E63:E65" si="17">E62</f>
        <v>Newborns</v>
      </c>
      <c r="F63" s="43" t="s">
        <v>290</v>
      </c>
      <c r="G63" s="38" t="s">
        <v>291</v>
      </c>
      <c r="H63" s="741">
        <v>90005970</v>
      </c>
      <c r="I63" s="50">
        <v>443080</v>
      </c>
      <c r="J63" s="92">
        <f>'Section A - Public Patients'!J$62</f>
        <v>45474</v>
      </c>
      <c r="K63" s="134">
        <f>'Section A - Public Patients'!K$62</f>
        <v>3879.1</v>
      </c>
      <c r="L63" s="52"/>
      <c r="M63" s="134">
        <f t="shared" si="16"/>
        <v>3879.1</v>
      </c>
      <c r="N63" s="52" t="s">
        <v>56</v>
      </c>
      <c r="O63" s="92">
        <f>'Section A - Public Patients'!O$62</f>
        <v>45839</v>
      </c>
      <c r="P63" s="503" t="s">
        <v>69</v>
      </c>
      <c r="Q63" s="52" t="s">
        <v>70</v>
      </c>
      <c r="R63" s="1773" t="s">
        <v>2035</v>
      </c>
      <c r="S63" s="929" t="s">
        <v>4091</v>
      </c>
      <c r="T63" s="904" t="s">
        <v>4762</v>
      </c>
      <c r="U63" s="929"/>
      <c r="V63" s="929" t="s">
        <v>4423</v>
      </c>
      <c r="W63" s="1770" t="s">
        <v>4423</v>
      </c>
      <c r="X63" s="1771">
        <v>3879.1</v>
      </c>
      <c r="Y63" s="1772">
        <f t="shared" si="12"/>
        <v>0</v>
      </c>
    </row>
    <row r="64" spans="1:25" s="40" customFormat="1" ht="12.75" x14ac:dyDescent="0.2">
      <c r="A64" s="1008">
        <v>1</v>
      </c>
      <c r="B64" s="1017">
        <v>1.5</v>
      </c>
      <c r="C64" s="42"/>
      <c r="D64" s="42"/>
      <c r="E64" s="1026" t="str">
        <f t="shared" si="17"/>
        <v>Newborns</v>
      </c>
      <c r="F64" s="43" t="s">
        <v>292</v>
      </c>
      <c r="G64" s="38" t="s">
        <v>293</v>
      </c>
      <c r="H64" s="741">
        <v>90007154</v>
      </c>
      <c r="I64" s="50">
        <v>443080</v>
      </c>
      <c r="J64" s="92">
        <f>'Section A - Public Patients'!J$61</f>
        <v>45474</v>
      </c>
      <c r="K64" s="134">
        <f>'Section A - Public Patients'!K$61</f>
        <v>4066.55</v>
      </c>
      <c r="L64" s="52"/>
      <c r="M64" s="134">
        <f t="shared" si="16"/>
        <v>4066.55</v>
      </c>
      <c r="N64" s="52" t="s">
        <v>56</v>
      </c>
      <c r="O64" s="92">
        <f>'Section A - Public Patients'!O$61</f>
        <v>45839</v>
      </c>
      <c r="P64" s="503" t="s">
        <v>69</v>
      </c>
      <c r="Q64" s="52" t="s">
        <v>70</v>
      </c>
      <c r="R64" s="1773" t="s">
        <v>2034</v>
      </c>
      <c r="S64" s="929" t="s">
        <v>4091</v>
      </c>
      <c r="T64" s="904" t="s">
        <v>4763</v>
      </c>
      <c r="U64" s="1774"/>
      <c r="V64" s="929" t="s">
        <v>4422</v>
      </c>
      <c r="W64" s="1770" t="s">
        <v>4422</v>
      </c>
      <c r="X64" s="1771">
        <v>4066.55</v>
      </c>
      <c r="Y64" s="1772">
        <f t="shared" si="12"/>
        <v>0</v>
      </c>
    </row>
    <row r="65" spans="1:25" s="40" customFormat="1" ht="12.75" x14ac:dyDescent="0.2">
      <c r="A65" s="1008">
        <v>1</v>
      </c>
      <c r="B65" s="1017">
        <v>1.5</v>
      </c>
      <c r="C65" s="42"/>
      <c r="D65" s="42"/>
      <c r="E65" s="1026" t="str">
        <f t="shared" si="17"/>
        <v>Newborns</v>
      </c>
      <c r="F65" s="43" t="s">
        <v>294</v>
      </c>
      <c r="G65" s="38" t="s">
        <v>295</v>
      </c>
      <c r="H65" s="741">
        <v>90006365</v>
      </c>
      <c r="I65" s="50">
        <v>443080</v>
      </c>
      <c r="J65" s="92">
        <f>'Section A - Public Patients'!J$62</f>
        <v>45474</v>
      </c>
      <c r="K65" s="134">
        <f>'Section A - Public Patients'!K$62</f>
        <v>3879.1</v>
      </c>
      <c r="L65" s="52"/>
      <c r="M65" s="134">
        <f t="shared" si="16"/>
        <v>3879.1</v>
      </c>
      <c r="N65" s="52" t="s">
        <v>56</v>
      </c>
      <c r="O65" s="92">
        <f>'Section A - Public Patients'!O$62</f>
        <v>45839</v>
      </c>
      <c r="P65" s="503" t="s">
        <v>69</v>
      </c>
      <c r="Q65" s="52" t="s">
        <v>70</v>
      </c>
      <c r="R65" s="1773" t="s">
        <v>2036</v>
      </c>
      <c r="S65" s="929" t="s">
        <v>4091</v>
      </c>
      <c r="T65" s="904" t="s">
        <v>4764</v>
      </c>
      <c r="U65" s="1774"/>
      <c r="V65" s="929" t="s">
        <v>4423</v>
      </c>
      <c r="W65" s="1770" t="s">
        <v>4423</v>
      </c>
      <c r="X65" s="1771">
        <v>3879.1</v>
      </c>
      <c r="Y65" s="1772">
        <f t="shared" si="12"/>
        <v>0</v>
      </c>
    </row>
    <row r="66" spans="1:25" s="40" customFormat="1" ht="24" x14ac:dyDescent="0.2">
      <c r="A66" s="1008">
        <v>1</v>
      </c>
      <c r="B66" s="1017">
        <v>1.5</v>
      </c>
      <c r="C66" s="42"/>
      <c r="D66" s="42"/>
      <c r="E66" s="78" t="s">
        <v>296</v>
      </c>
      <c r="F66" s="43"/>
      <c r="G66" s="113" t="s">
        <v>90</v>
      </c>
      <c r="H66" s="741"/>
      <c r="I66" s="50"/>
      <c r="J66" s="92"/>
      <c r="K66" s="2190" t="s">
        <v>297</v>
      </c>
      <c r="L66" s="52"/>
      <c r="M66" s="2190" t="s">
        <v>297</v>
      </c>
      <c r="N66" s="52"/>
      <c r="O66" s="84"/>
      <c r="P66" s="503"/>
      <c r="Q66" s="52"/>
      <c r="R66" s="1769"/>
      <c r="S66" s="929" t="s">
        <v>4066</v>
      </c>
      <c r="T66" s="904" t="s">
        <v>4765</v>
      </c>
      <c r="U66" s="929"/>
      <c r="V66" s="929"/>
      <c r="W66" s="1770"/>
      <c r="X66" s="1771" t="s">
        <v>297</v>
      </c>
      <c r="Y66" s="1772" t="str">
        <f t="shared" si="12"/>
        <v>Text</v>
      </c>
    </row>
    <row r="67" spans="1:25" s="40" customFormat="1" ht="19.5" customHeight="1" x14ac:dyDescent="0.2">
      <c r="A67" s="1008">
        <v>1</v>
      </c>
      <c r="B67" s="1017">
        <v>1.5</v>
      </c>
      <c r="C67" s="42"/>
      <c r="D67" s="42"/>
      <c r="E67" s="1775" t="s">
        <v>92</v>
      </c>
      <c r="F67" s="43"/>
      <c r="G67" s="96"/>
      <c r="H67" s="741"/>
      <c r="I67" s="50"/>
      <c r="J67" s="92"/>
      <c r="K67" s="121"/>
      <c r="L67" s="52"/>
      <c r="M67" s="121"/>
      <c r="N67" s="52"/>
      <c r="O67" s="84"/>
      <c r="P67" s="503"/>
      <c r="Q67" s="52"/>
      <c r="R67" s="1769"/>
      <c r="S67" s="929" t="s">
        <v>4068</v>
      </c>
      <c r="T67" s="904"/>
      <c r="U67" s="929"/>
      <c r="V67" s="929"/>
      <c r="W67" s="1770"/>
      <c r="X67" s="1771"/>
      <c r="Y67" s="1772" t="str">
        <f t="shared" si="12"/>
        <v>Blank</v>
      </c>
    </row>
    <row r="68" spans="1:25" s="40" customFormat="1" ht="15.75" x14ac:dyDescent="0.2">
      <c r="A68" s="1008">
        <v>1</v>
      </c>
      <c r="B68" s="1017">
        <v>1.5</v>
      </c>
      <c r="C68" s="42"/>
      <c r="D68" s="42"/>
      <c r="E68" s="78" t="s">
        <v>298</v>
      </c>
      <c r="F68" s="43" t="s">
        <v>299</v>
      </c>
      <c r="G68" s="38" t="s">
        <v>300</v>
      </c>
      <c r="H68" s="741">
        <v>90007155</v>
      </c>
      <c r="I68" s="50">
        <v>443170</v>
      </c>
      <c r="J68" s="92">
        <f>'Section A - Public Patients'!J$43</f>
        <v>45474</v>
      </c>
      <c r="K68" s="134">
        <f>'Section A - Public Patients'!K$43</f>
        <v>2510.5500000000002</v>
      </c>
      <c r="L68" s="52"/>
      <c r="M68" s="134">
        <f t="shared" ref="M68:M79" si="18">K68</f>
        <v>2510.5500000000002</v>
      </c>
      <c r="N68" s="52" t="s">
        <v>56</v>
      </c>
      <c r="O68" s="84">
        <f>'Section A - Public Patients'!O$43</f>
        <v>45839</v>
      </c>
      <c r="P68" s="503" t="s">
        <v>69</v>
      </c>
      <c r="Q68" s="52" t="s">
        <v>70</v>
      </c>
      <c r="R68" s="1773" t="s">
        <v>2013</v>
      </c>
      <c r="S68" s="929" t="s">
        <v>4091</v>
      </c>
      <c r="T68" s="904" t="s">
        <v>4766</v>
      </c>
      <c r="U68" s="929"/>
      <c r="V68" s="929" t="s">
        <v>4404</v>
      </c>
      <c r="W68" s="1770" t="s">
        <v>4404</v>
      </c>
      <c r="X68" s="1771">
        <v>2510.5500000000002</v>
      </c>
      <c r="Y68" s="1772">
        <f t="shared" si="12"/>
        <v>0</v>
      </c>
    </row>
    <row r="69" spans="1:25" s="40" customFormat="1" ht="12.75" x14ac:dyDescent="0.2">
      <c r="A69" s="1008">
        <v>1</v>
      </c>
      <c r="B69" s="1017">
        <v>1.5</v>
      </c>
      <c r="C69" s="42"/>
      <c r="D69" s="42"/>
      <c r="E69" s="1026" t="str">
        <f t="shared" ref="E69:E81" si="19">E68</f>
        <v>Shared same day and overnight</v>
      </c>
      <c r="F69" s="43" t="s">
        <v>301</v>
      </c>
      <c r="G69" s="38" t="s">
        <v>302</v>
      </c>
      <c r="H69" s="741">
        <v>90005773</v>
      </c>
      <c r="I69" s="50">
        <v>443170</v>
      </c>
      <c r="J69" s="92">
        <f>'Section A - Public Patients'!J$44</f>
        <v>45474</v>
      </c>
      <c r="K69" s="134">
        <f>'Section A - Public Patients'!K$44</f>
        <v>2121.5500000000002</v>
      </c>
      <c r="L69" s="52"/>
      <c r="M69" s="134">
        <f t="shared" si="18"/>
        <v>2121.5500000000002</v>
      </c>
      <c r="N69" s="52" t="s">
        <v>56</v>
      </c>
      <c r="O69" s="92">
        <f>'Section A - Public Patients'!O$44</f>
        <v>45839</v>
      </c>
      <c r="P69" s="503" t="s">
        <v>69</v>
      </c>
      <c r="Q69" s="52" t="s">
        <v>70</v>
      </c>
      <c r="R69" s="1773" t="s">
        <v>2014</v>
      </c>
      <c r="S69" s="929" t="s">
        <v>4091</v>
      </c>
      <c r="T69" s="904" t="s">
        <v>4767</v>
      </c>
      <c r="U69" s="929"/>
      <c r="V69" s="929" t="s">
        <v>4405</v>
      </c>
      <c r="W69" s="1770" t="s">
        <v>4405</v>
      </c>
      <c r="X69" s="1771">
        <v>2121.5500000000002</v>
      </c>
      <c r="Y69" s="1772">
        <f t="shared" si="12"/>
        <v>0</v>
      </c>
    </row>
    <row r="70" spans="1:25" s="40" customFormat="1" ht="12.75" x14ac:dyDescent="0.2">
      <c r="A70" s="1008">
        <v>1</v>
      </c>
      <c r="B70" s="1017">
        <v>1.5</v>
      </c>
      <c r="C70" s="42"/>
      <c r="D70" s="42"/>
      <c r="E70" s="1026" t="str">
        <f t="shared" si="19"/>
        <v>Shared same day and overnight</v>
      </c>
      <c r="F70" s="43" t="s">
        <v>303</v>
      </c>
      <c r="G70" s="38" t="s">
        <v>304</v>
      </c>
      <c r="H70" s="741">
        <v>90007156</v>
      </c>
      <c r="I70" s="50">
        <v>443170</v>
      </c>
      <c r="J70" s="92">
        <f>'Section A - Public Patients'!J$51</f>
        <v>45474</v>
      </c>
      <c r="K70" s="134">
        <f>'Section A - Public Patients'!K$51</f>
        <v>4339.55</v>
      </c>
      <c r="L70" s="52"/>
      <c r="M70" s="134">
        <f t="shared" si="18"/>
        <v>4339.55</v>
      </c>
      <c r="N70" s="52" t="s">
        <v>56</v>
      </c>
      <c r="O70" s="92">
        <f>'Section A - Public Patients'!O$51</f>
        <v>45839</v>
      </c>
      <c r="P70" s="503" t="s">
        <v>69</v>
      </c>
      <c r="Q70" s="52" t="s">
        <v>70</v>
      </c>
      <c r="R70" s="1773" t="s">
        <v>2019</v>
      </c>
      <c r="S70" s="929" t="s">
        <v>4091</v>
      </c>
      <c r="T70" s="904" t="s">
        <v>4768</v>
      </c>
      <c r="U70" s="929"/>
      <c r="V70" s="929" t="s">
        <v>4412</v>
      </c>
      <c r="W70" s="1770" t="s">
        <v>4412</v>
      </c>
      <c r="X70" s="1771">
        <v>4339.55</v>
      </c>
      <c r="Y70" s="1772">
        <f t="shared" si="12"/>
        <v>0</v>
      </c>
    </row>
    <row r="71" spans="1:25" s="40" customFormat="1" ht="12.75" x14ac:dyDescent="0.2">
      <c r="A71" s="1008">
        <v>1</v>
      </c>
      <c r="B71" s="1017">
        <v>1.5</v>
      </c>
      <c r="C71" s="42"/>
      <c r="D71" s="42"/>
      <c r="E71" s="1026" t="str">
        <f t="shared" si="19"/>
        <v>Shared same day and overnight</v>
      </c>
      <c r="F71" s="43" t="s">
        <v>305</v>
      </c>
      <c r="G71" s="38" t="s">
        <v>306</v>
      </c>
      <c r="H71" s="741">
        <v>90006366</v>
      </c>
      <c r="I71" s="50">
        <v>443170</v>
      </c>
      <c r="J71" s="92">
        <f>'Section A - Public Patients'!J$46</f>
        <v>45474</v>
      </c>
      <c r="K71" s="134">
        <f>'Section A - Public Patients'!K$46</f>
        <v>3985.9</v>
      </c>
      <c r="L71" s="52"/>
      <c r="M71" s="134">
        <f t="shared" si="18"/>
        <v>3985.9</v>
      </c>
      <c r="N71" s="52" t="s">
        <v>56</v>
      </c>
      <c r="O71" s="92">
        <f>'Section A - Public Patients'!O$46</f>
        <v>45839</v>
      </c>
      <c r="P71" s="503" t="s">
        <v>69</v>
      </c>
      <c r="Q71" s="52" t="s">
        <v>70</v>
      </c>
      <c r="R71" s="1773" t="s">
        <v>2020</v>
      </c>
      <c r="S71" s="929" t="s">
        <v>4091</v>
      </c>
      <c r="T71" s="904" t="s">
        <v>4769</v>
      </c>
      <c r="U71" s="929"/>
      <c r="V71" s="929" t="s">
        <v>4407</v>
      </c>
      <c r="W71" s="1770" t="s">
        <v>4407</v>
      </c>
      <c r="X71" s="1771">
        <v>3985.9</v>
      </c>
      <c r="Y71" s="1772">
        <f t="shared" si="12"/>
        <v>0</v>
      </c>
    </row>
    <row r="72" spans="1:25" s="40" customFormat="1" ht="12.75" x14ac:dyDescent="0.2">
      <c r="A72" s="1008">
        <v>1</v>
      </c>
      <c r="B72" s="1017">
        <v>1.5</v>
      </c>
      <c r="C72" s="42"/>
      <c r="D72" s="42"/>
      <c r="E72" s="1026" t="str">
        <f t="shared" si="19"/>
        <v>Shared same day and overnight</v>
      </c>
      <c r="F72" s="43" t="s">
        <v>307</v>
      </c>
      <c r="G72" s="38" t="s">
        <v>308</v>
      </c>
      <c r="H72" s="741">
        <v>90007157</v>
      </c>
      <c r="I72" s="50">
        <v>443170</v>
      </c>
      <c r="J72" s="92">
        <f>'Section A - Public Patients'!J$53</f>
        <v>45474</v>
      </c>
      <c r="K72" s="997">
        <f>'Section A - Public Patients'!K$53</f>
        <v>1179.8</v>
      </c>
      <c r="L72" s="52"/>
      <c r="M72" s="134">
        <f t="shared" si="18"/>
        <v>1179.8</v>
      </c>
      <c r="N72" s="52" t="s">
        <v>56</v>
      </c>
      <c r="O72" s="92">
        <f>'Section A - Public Patients'!O$53</f>
        <v>45839</v>
      </c>
      <c r="P72" s="503" t="s">
        <v>69</v>
      </c>
      <c r="Q72" s="52" t="s">
        <v>70</v>
      </c>
      <c r="R72" s="1773" t="s">
        <v>2021</v>
      </c>
      <c r="S72" s="929" t="s">
        <v>4091</v>
      </c>
      <c r="T72" s="904" t="s">
        <v>4770</v>
      </c>
      <c r="U72" s="929"/>
      <c r="V72" s="929" t="s">
        <v>4414</v>
      </c>
      <c r="W72" s="1770" t="s">
        <v>4414</v>
      </c>
      <c r="X72" s="1771">
        <v>1179.8</v>
      </c>
      <c r="Y72" s="1772">
        <f t="shared" si="12"/>
        <v>0</v>
      </c>
    </row>
    <row r="73" spans="1:25" s="40" customFormat="1" ht="12.75" x14ac:dyDescent="0.2">
      <c r="A73" s="1008">
        <v>1</v>
      </c>
      <c r="B73" s="1017">
        <v>1.5</v>
      </c>
      <c r="C73" s="42"/>
      <c r="D73" s="42"/>
      <c r="E73" s="1026" t="str">
        <f t="shared" si="19"/>
        <v>Shared same day and overnight</v>
      </c>
      <c r="F73" s="43" t="s">
        <v>309</v>
      </c>
      <c r="G73" s="38" t="s">
        <v>310</v>
      </c>
      <c r="H73" s="741">
        <v>90005971</v>
      </c>
      <c r="I73" s="50">
        <v>443170</v>
      </c>
      <c r="J73" s="92">
        <f>'Section A - Public Patients'!J$53</f>
        <v>45474</v>
      </c>
      <c r="K73" s="997">
        <f>'Section A - Public Patients'!K$53</f>
        <v>1179.8</v>
      </c>
      <c r="L73" s="52"/>
      <c r="M73" s="134">
        <f t="shared" si="18"/>
        <v>1179.8</v>
      </c>
      <c r="N73" s="52" t="s">
        <v>56</v>
      </c>
      <c r="O73" s="92">
        <f>'Section A - Public Patients'!O$53</f>
        <v>45839</v>
      </c>
      <c r="P73" s="503" t="s">
        <v>69</v>
      </c>
      <c r="Q73" s="52" t="s">
        <v>70</v>
      </c>
      <c r="R73" s="1773" t="s">
        <v>2022</v>
      </c>
      <c r="S73" s="929" t="s">
        <v>4091</v>
      </c>
      <c r="T73" s="904" t="s">
        <v>4771</v>
      </c>
      <c r="U73" s="929"/>
      <c r="V73" s="929" t="s">
        <v>4414</v>
      </c>
      <c r="W73" s="1770" t="s">
        <v>4414</v>
      </c>
      <c r="X73" s="1771">
        <v>1179.8</v>
      </c>
      <c r="Y73" s="1772">
        <f t="shared" si="12"/>
        <v>0</v>
      </c>
    </row>
    <row r="74" spans="1:25" s="40" customFormat="1" ht="12.75" x14ac:dyDescent="0.2">
      <c r="A74" s="1008">
        <v>1</v>
      </c>
      <c r="B74" s="1017">
        <v>1.5</v>
      </c>
      <c r="C74" s="42"/>
      <c r="D74" s="42"/>
      <c r="E74" s="1026" t="str">
        <f t="shared" si="19"/>
        <v>Shared same day and overnight</v>
      </c>
      <c r="F74" s="43" t="s">
        <v>311</v>
      </c>
      <c r="G74" s="38" t="s">
        <v>312</v>
      </c>
      <c r="H74" s="741">
        <v>90007158</v>
      </c>
      <c r="I74" s="50">
        <v>443765</v>
      </c>
      <c r="J74" s="92">
        <f>'Section A - Public Patients'!J$45</f>
        <v>45474</v>
      </c>
      <c r="K74" s="134">
        <f>'Section A - Public Patients'!K$45</f>
        <v>4228.6000000000004</v>
      </c>
      <c r="L74" s="52"/>
      <c r="M74" s="134">
        <f t="shared" si="18"/>
        <v>4228.6000000000004</v>
      </c>
      <c r="N74" s="52" t="s">
        <v>56</v>
      </c>
      <c r="O74" s="92">
        <f>'Section A - Public Patients'!O$45</f>
        <v>45839</v>
      </c>
      <c r="P74" s="503" t="s">
        <v>69</v>
      </c>
      <c r="Q74" s="52" t="s">
        <v>70</v>
      </c>
      <c r="R74" s="1773" t="s">
        <v>2023</v>
      </c>
      <c r="S74" s="929" t="s">
        <v>4091</v>
      </c>
      <c r="T74" s="904" t="s">
        <v>4772</v>
      </c>
      <c r="U74" s="929"/>
      <c r="V74" s="929" t="s">
        <v>4406</v>
      </c>
      <c r="W74" s="1770" t="s">
        <v>4406</v>
      </c>
      <c r="X74" s="1771">
        <v>4228.6000000000004</v>
      </c>
      <c r="Y74" s="1772">
        <f t="shared" si="12"/>
        <v>0</v>
      </c>
    </row>
    <row r="75" spans="1:25" s="40" customFormat="1" ht="12.75" x14ac:dyDescent="0.2">
      <c r="A75" s="1008">
        <v>1</v>
      </c>
      <c r="B75" s="1017">
        <v>1.5</v>
      </c>
      <c r="C75" s="42"/>
      <c r="D75" s="42"/>
      <c r="E75" s="1026" t="str">
        <f t="shared" si="19"/>
        <v>Shared same day and overnight</v>
      </c>
      <c r="F75" s="43" t="s">
        <v>313</v>
      </c>
      <c r="G75" s="38" t="s">
        <v>314</v>
      </c>
      <c r="H75" s="741">
        <v>90006367</v>
      </c>
      <c r="I75" s="50">
        <v>443765</v>
      </c>
      <c r="J75" s="92">
        <f>'Section A - Public Patients'!J$46</f>
        <v>45474</v>
      </c>
      <c r="K75" s="134">
        <f>'Section A - Public Patients'!K$46</f>
        <v>3985.9</v>
      </c>
      <c r="L75" s="52"/>
      <c r="M75" s="134">
        <f t="shared" si="18"/>
        <v>3985.9</v>
      </c>
      <c r="N75" s="52" t="s">
        <v>56</v>
      </c>
      <c r="O75" s="92">
        <f>'Section A - Public Patients'!O$46</f>
        <v>45839</v>
      </c>
      <c r="P75" s="503" t="s">
        <v>69</v>
      </c>
      <c r="Q75" s="52" t="s">
        <v>70</v>
      </c>
      <c r="R75" s="1773" t="s">
        <v>2024</v>
      </c>
      <c r="S75" s="929" t="s">
        <v>4091</v>
      </c>
      <c r="T75" s="904" t="s">
        <v>4773</v>
      </c>
      <c r="U75" s="1764"/>
      <c r="V75" s="929" t="s">
        <v>4407</v>
      </c>
      <c r="W75" s="1770" t="s">
        <v>4407</v>
      </c>
      <c r="X75" s="1771">
        <v>3985.9</v>
      </c>
      <c r="Y75" s="1772">
        <f t="shared" si="12"/>
        <v>0</v>
      </c>
    </row>
    <row r="76" spans="1:25" s="40" customFormat="1" ht="12.75" x14ac:dyDescent="0.2">
      <c r="A76" s="1008">
        <v>1</v>
      </c>
      <c r="B76" s="1017">
        <v>1.5</v>
      </c>
      <c r="C76" s="42"/>
      <c r="D76" s="42"/>
      <c r="E76" s="1026" t="str">
        <f t="shared" si="19"/>
        <v>Shared same day and overnight</v>
      </c>
      <c r="F76" s="43" t="s">
        <v>315</v>
      </c>
      <c r="G76" s="38" t="s">
        <v>316</v>
      </c>
      <c r="H76" s="741">
        <v>90007159</v>
      </c>
      <c r="I76" s="50">
        <v>443760</v>
      </c>
      <c r="J76" s="92">
        <f>'Section A - Public Patients'!J$47</f>
        <v>45474</v>
      </c>
      <c r="K76" s="134">
        <f>'Section A - Public Patients'!K$47</f>
        <v>6321.1</v>
      </c>
      <c r="L76" s="52"/>
      <c r="M76" s="134">
        <f t="shared" si="18"/>
        <v>6321.1</v>
      </c>
      <c r="N76" s="52" t="s">
        <v>56</v>
      </c>
      <c r="O76" s="92">
        <f>'Section A - Public Patients'!O$47</f>
        <v>45839</v>
      </c>
      <c r="P76" s="503" t="s">
        <v>69</v>
      </c>
      <c r="Q76" s="52" t="s">
        <v>70</v>
      </c>
      <c r="R76" s="1773" t="s">
        <v>2025</v>
      </c>
      <c r="S76" s="929" t="s">
        <v>4091</v>
      </c>
      <c r="T76" s="904" t="s">
        <v>4774</v>
      </c>
      <c r="U76" s="1764"/>
      <c r="V76" s="929" t="s">
        <v>4408</v>
      </c>
      <c r="W76" s="1770" t="s">
        <v>4408</v>
      </c>
      <c r="X76" s="1771">
        <v>6321.1</v>
      </c>
      <c r="Y76" s="1772">
        <f t="shared" si="12"/>
        <v>0</v>
      </c>
    </row>
    <row r="77" spans="1:25" s="40" customFormat="1" ht="12.75" x14ac:dyDescent="0.2">
      <c r="A77" s="1008">
        <v>1</v>
      </c>
      <c r="B77" s="1017">
        <v>1.5</v>
      </c>
      <c r="C77" s="42"/>
      <c r="D77" s="42"/>
      <c r="E77" s="1026" t="str">
        <f t="shared" si="19"/>
        <v>Shared same day and overnight</v>
      </c>
      <c r="F77" s="43" t="s">
        <v>317</v>
      </c>
      <c r="G77" s="38" t="s">
        <v>318</v>
      </c>
      <c r="H77" s="741">
        <v>90005625</v>
      </c>
      <c r="I77" s="50">
        <v>443760</v>
      </c>
      <c r="J77" s="92">
        <f>'Section A - Public Patients'!J$48</f>
        <v>45474</v>
      </c>
      <c r="K77" s="134">
        <f>'Section A - Public Patients'!K$48</f>
        <v>5885.75</v>
      </c>
      <c r="L77" s="52"/>
      <c r="M77" s="134">
        <f t="shared" si="18"/>
        <v>5885.75</v>
      </c>
      <c r="N77" s="52" t="s">
        <v>56</v>
      </c>
      <c r="O77" s="92">
        <f>'Section A - Public Patients'!O$48</f>
        <v>45839</v>
      </c>
      <c r="P77" s="503" t="s">
        <v>69</v>
      </c>
      <c r="Q77" s="52" t="s">
        <v>70</v>
      </c>
      <c r="R77" s="1773" t="s">
        <v>2026</v>
      </c>
      <c r="S77" s="929" t="s">
        <v>4091</v>
      </c>
      <c r="T77" s="904" t="s">
        <v>4775</v>
      </c>
      <c r="U77" s="1764"/>
      <c r="V77" s="929" t="s">
        <v>4409</v>
      </c>
      <c r="W77" s="1770" t="s">
        <v>4409</v>
      </c>
      <c r="X77" s="1771">
        <v>5885.75</v>
      </c>
      <c r="Y77" s="1772">
        <f t="shared" si="12"/>
        <v>0</v>
      </c>
    </row>
    <row r="78" spans="1:25" s="40" customFormat="1" ht="12.75" x14ac:dyDescent="0.2">
      <c r="A78" s="1008">
        <v>1</v>
      </c>
      <c r="B78" s="1017">
        <v>1.5</v>
      </c>
      <c r="C78" s="42"/>
      <c r="D78" s="42"/>
      <c r="E78" s="1026" t="str">
        <f t="shared" si="19"/>
        <v>Shared same day and overnight</v>
      </c>
      <c r="F78" s="43" t="s">
        <v>319</v>
      </c>
      <c r="G78" s="38" t="s">
        <v>320</v>
      </c>
      <c r="H78" s="741">
        <v>90007160</v>
      </c>
      <c r="I78" s="50">
        <v>443761</v>
      </c>
      <c r="J78" s="92">
        <f>'Section A - Public Patients'!J$49</f>
        <v>45474</v>
      </c>
      <c r="K78" s="134">
        <f>'Section A - Public Patients'!K$49</f>
        <v>1319.15</v>
      </c>
      <c r="L78" s="52"/>
      <c r="M78" s="134">
        <f t="shared" si="18"/>
        <v>1319.15</v>
      </c>
      <c r="N78" s="52" t="s">
        <v>56</v>
      </c>
      <c r="O78" s="92">
        <f>'Section A - Public Patients'!O$49</f>
        <v>45839</v>
      </c>
      <c r="P78" s="503" t="s">
        <v>69</v>
      </c>
      <c r="Q78" s="52" t="s">
        <v>70</v>
      </c>
      <c r="R78" s="1773" t="s">
        <v>2029</v>
      </c>
      <c r="S78" s="929" t="s">
        <v>4091</v>
      </c>
      <c r="T78" s="904" t="s">
        <v>4776</v>
      </c>
      <c r="U78" s="1764"/>
      <c r="V78" s="929" t="s">
        <v>4410</v>
      </c>
      <c r="W78" s="1770" t="s">
        <v>4410</v>
      </c>
      <c r="X78" s="1771">
        <v>1319.15</v>
      </c>
      <c r="Y78" s="1772">
        <f t="shared" si="12"/>
        <v>0</v>
      </c>
    </row>
    <row r="79" spans="1:25" s="40" customFormat="1" ht="12.75" x14ac:dyDescent="0.2">
      <c r="A79" s="1008">
        <v>1</v>
      </c>
      <c r="B79" s="1017">
        <v>1.5</v>
      </c>
      <c r="C79" s="42"/>
      <c r="D79" s="42"/>
      <c r="E79" s="1026" t="str">
        <f t="shared" si="19"/>
        <v>Shared same day and overnight</v>
      </c>
      <c r="F79" s="43" t="s">
        <v>321</v>
      </c>
      <c r="G79" s="38" t="s">
        <v>322</v>
      </c>
      <c r="H79" s="741">
        <v>90006368</v>
      </c>
      <c r="I79" s="50">
        <v>443761</v>
      </c>
      <c r="J79" s="92">
        <f>'Section A - Public Patients'!J$50</f>
        <v>45474</v>
      </c>
      <c r="K79" s="134">
        <f>'Section A - Public Patients'!K$50</f>
        <v>1143.8499999999999</v>
      </c>
      <c r="L79" s="52"/>
      <c r="M79" s="134">
        <f t="shared" si="18"/>
        <v>1143.8499999999999</v>
      </c>
      <c r="N79" s="52" t="s">
        <v>56</v>
      </c>
      <c r="O79" s="92">
        <f>'Section A - Public Patients'!O$50</f>
        <v>45839</v>
      </c>
      <c r="P79" s="503" t="s">
        <v>69</v>
      </c>
      <c r="Q79" s="52" t="s">
        <v>70</v>
      </c>
      <c r="R79" s="1773" t="s">
        <v>2030</v>
      </c>
      <c r="S79" s="929" t="s">
        <v>4091</v>
      </c>
      <c r="T79" s="904" t="s">
        <v>4777</v>
      </c>
      <c r="U79" s="1764"/>
      <c r="V79" s="929" t="s">
        <v>4411</v>
      </c>
      <c r="W79" s="1770" t="s">
        <v>4411</v>
      </c>
      <c r="X79" s="1771">
        <v>1143.8499999999999</v>
      </c>
      <c r="Y79" s="1772">
        <f t="shared" si="12"/>
        <v>0</v>
      </c>
    </row>
    <row r="80" spans="1:25" s="40" customFormat="1" ht="12.75" x14ac:dyDescent="0.2">
      <c r="A80" s="1008">
        <v>1</v>
      </c>
      <c r="B80" s="1017">
        <v>1.5</v>
      </c>
      <c r="C80" s="42"/>
      <c r="D80" s="42"/>
      <c r="E80" s="1026" t="str">
        <f t="shared" si="19"/>
        <v>Shared same day and overnight</v>
      </c>
      <c r="F80" s="43" t="s">
        <v>327</v>
      </c>
      <c r="G80" s="38" t="s">
        <v>328</v>
      </c>
      <c r="H80" s="741">
        <v>90007161</v>
      </c>
      <c r="I80" s="50">
        <v>443761</v>
      </c>
      <c r="J80" s="92">
        <f>'Section A - Public Patients'!J$55</f>
        <v>45474</v>
      </c>
      <c r="K80" s="134">
        <f>'Section A - Public Patients'!K$55</f>
        <v>2133.75</v>
      </c>
      <c r="L80" s="52"/>
      <c r="M80" s="134">
        <f>K80</f>
        <v>2133.75</v>
      </c>
      <c r="N80" s="52" t="s">
        <v>56</v>
      </c>
      <c r="O80" s="92">
        <f>'Section A - Public Patients'!O$55</f>
        <v>45839</v>
      </c>
      <c r="P80" s="503" t="s">
        <v>69</v>
      </c>
      <c r="Q80" s="52" t="s">
        <v>70</v>
      </c>
      <c r="R80" s="1773" t="s">
        <v>2031</v>
      </c>
      <c r="S80" s="929" t="s">
        <v>4091</v>
      </c>
      <c r="T80" s="904" t="s">
        <v>4778</v>
      </c>
      <c r="U80" s="1764"/>
      <c r="V80" s="929" t="s">
        <v>4416</v>
      </c>
      <c r="W80" s="1770" t="s">
        <v>4416</v>
      </c>
      <c r="X80" s="1771">
        <v>2133.75</v>
      </c>
      <c r="Y80" s="1772">
        <f t="shared" si="12"/>
        <v>0</v>
      </c>
    </row>
    <row r="81" spans="1:25" s="40" customFormat="1" ht="12.75" x14ac:dyDescent="0.2">
      <c r="A81" s="1008">
        <v>1</v>
      </c>
      <c r="B81" s="1017">
        <v>1.5</v>
      </c>
      <c r="C81" s="42"/>
      <c r="D81" s="42"/>
      <c r="E81" s="1026" t="str">
        <f t="shared" si="19"/>
        <v>Shared same day and overnight</v>
      </c>
      <c r="F81" s="43" t="s">
        <v>329</v>
      </c>
      <c r="G81" s="38" t="s">
        <v>330</v>
      </c>
      <c r="H81" s="741">
        <v>90005972</v>
      </c>
      <c r="I81" s="50">
        <v>443761</v>
      </c>
      <c r="J81" s="92">
        <f>'Section A - Public Patients'!J$55</f>
        <v>45474</v>
      </c>
      <c r="K81" s="134">
        <f>'Section A - Public Patients'!K$55</f>
        <v>2133.75</v>
      </c>
      <c r="L81" s="52"/>
      <c r="M81" s="134">
        <f>K81</f>
        <v>2133.75</v>
      </c>
      <c r="N81" s="52" t="s">
        <v>56</v>
      </c>
      <c r="O81" s="92">
        <f>'Section A - Public Patients'!O$55</f>
        <v>45839</v>
      </c>
      <c r="P81" s="503" t="s">
        <v>69</v>
      </c>
      <c r="Q81" s="52" t="s">
        <v>70</v>
      </c>
      <c r="R81" s="1773" t="s">
        <v>2032</v>
      </c>
      <c r="S81" s="929" t="s">
        <v>4091</v>
      </c>
      <c r="T81" s="904" t="s">
        <v>4779</v>
      </c>
      <c r="U81" s="1764"/>
      <c r="V81" s="929" t="s">
        <v>4416</v>
      </c>
      <c r="W81" s="1770" t="s">
        <v>4416</v>
      </c>
      <c r="X81" s="1771">
        <v>2133.75</v>
      </c>
      <c r="Y81" s="1772">
        <f t="shared" si="12"/>
        <v>0</v>
      </c>
    </row>
    <row r="82" spans="1:25" s="40" customFormat="1" ht="15.75" x14ac:dyDescent="0.2">
      <c r="A82" s="1008">
        <v>1</v>
      </c>
      <c r="B82" s="1017">
        <v>1.5</v>
      </c>
      <c r="C82" s="42"/>
      <c r="D82" s="42"/>
      <c r="E82" s="78" t="s">
        <v>44</v>
      </c>
      <c r="F82" s="43" t="s">
        <v>323</v>
      </c>
      <c r="G82" s="38" t="s">
        <v>324</v>
      </c>
      <c r="H82" s="741">
        <v>90007162</v>
      </c>
      <c r="I82" s="50">
        <v>443170</v>
      </c>
      <c r="J82" s="92">
        <f>'Section A - Public Patients'!J$61</f>
        <v>45474</v>
      </c>
      <c r="K82" s="134">
        <f>'Section A - Public Patients'!K$61</f>
        <v>4066.55</v>
      </c>
      <c r="L82" s="52"/>
      <c r="M82" s="134">
        <f t="shared" ref="M82:M87" si="20">K82</f>
        <v>4066.55</v>
      </c>
      <c r="N82" s="52" t="s">
        <v>56</v>
      </c>
      <c r="O82" s="92">
        <f>'Section A - Public Patients'!O$61</f>
        <v>45839</v>
      </c>
      <c r="P82" s="503" t="s">
        <v>69</v>
      </c>
      <c r="Q82" s="52" t="s">
        <v>70</v>
      </c>
      <c r="R82" s="1773" t="s">
        <v>2015</v>
      </c>
      <c r="S82" s="929" t="s">
        <v>4091</v>
      </c>
      <c r="T82" s="904" t="s">
        <v>4780</v>
      </c>
      <c r="U82" s="1764"/>
      <c r="V82" s="929" t="s">
        <v>4422</v>
      </c>
      <c r="W82" s="1770" t="s">
        <v>4422</v>
      </c>
      <c r="X82" s="1771">
        <v>4066.55</v>
      </c>
      <c r="Y82" s="1772">
        <f t="shared" si="12"/>
        <v>0</v>
      </c>
    </row>
    <row r="83" spans="1:25" s="40" customFormat="1" ht="12.75" x14ac:dyDescent="0.2">
      <c r="A83" s="1008">
        <v>1</v>
      </c>
      <c r="B83" s="1017">
        <v>1.5</v>
      </c>
      <c r="C83" s="42"/>
      <c r="D83" s="42"/>
      <c r="E83" s="1026" t="str">
        <f t="shared" ref="E83:E90" si="21">E82</f>
        <v>Newborns</v>
      </c>
      <c r="F83" s="43" t="s">
        <v>325</v>
      </c>
      <c r="G83" s="38" t="s">
        <v>326</v>
      </c>
      <c r="H83" s="741">
        <v>90006369</v>
      </c>
      <c r="I83" s="50">
        <v>443170</v>
      </c>
      <c r="J83" s="92">
        <f>'Section A - Public Patients'!J$62</f>
        <v>45474</v>
      </c>
      <c r="K83" s="134">
        <f>'Section A - Public Patients'!K$62</f>
        <v>3879.1</v>
      </c>
      <c r="L83" s="52"/>
      <c r="M83" s="134">
        <f t="shared" si="20"/>
        <v>3879.1</v>
      </c>
      <c r="N83" s="52" t="s">
        <v>56</v>
      </c>
      <c r="O83" s="92">
        <f>'Section A - Public Patients'!O$62</f>
        <v>45839</v>
      </c>
      <c r="P83" s="503" t="s">
        <v>69</v>
      </c>
      <c r="Q83" s="52" t="s">
        <v>70</v>
      </c>
      <c r="R83" s="1773" t="s">
        <v>2017</v>
      </c>
      <c r="S83" s="929" t="s">
        <v>4091</v>
      </c>
      <c r="T83" s="904" t="s">
        <v>4781</v>
      </c>
      <c r="U83" s="1764"/>
      <c r="V83" s="929" t="s">
        <v>4423</v>
      </c>
      <c r="W83" s="1770" t="s">
        <v>4423</v>
      </c>
      <c r="X83" s="1771">
        <v>3879.1</v>
      </c>
      <c r="Y83" s="1772">
        <f t="shared" si="12"/>
        <v>0</v>
      </c>
    </row>
    <row r="84" spans="1:25" s="40" customFormat="1" ht="12.75" x14ac:dyDescent="0.2">
      <c r="A84" s="1008">
        <v>1</v>
      </c>
      <c r="B84" s="1017">
        <v>1.5</v>
      </c>
      <c r="C84" s="42"/>
      <c r="D84" s="42"/>
      <c r="E84" s="1026" t="str">
        <f t="shared" si="21"/>
        <v>Newborns</v>
      </c>
      <c r="F84" s="43" t="s">
        <v>331</v>
      </c>
      <c r="G84" s="38" t="s">
        <v>332</v>
      </c>
      <c r="H84" s="741"/>
      <c r="I84" s="50"/>
      <c r="J84" s="92"/>
      <c r="K84" s="997" t="s">
        <v>1604</v>
      </c>
      <c r="L84" s="54"/>
      <c r="M84" s="134" t="str">
        <f t="shared" si="20"/>
        <v>NIL</v>
      </c>
      <c r="N84" s="54"/>
      <c r="O84" s="84"/>
      <c r="P84" s="503"/>
      <c r="Q84" s="52"/>
      <c r="R84" s="1773" t="s">
        <v>2043</v>
      </c>
      <c r="S84" s="929" t="s">
        <v>1604</v>
      </c>
      <c r="T84" s="904" t="s">
        <v>4782</v>
      </c>
      <c r="U84" s="1764"/>
      <c r="V84" s="929"/>
      <c r="W84" s="1770"/>
      <c r="X84" s="1771" t="s">
        <v>1604</v>
      </c>
      <c r="Y84" s="1772" t="str">
        <f t="shared" si="12"/>
        <v>Text</v>
      </c>
    </row>
    <row r="85" spans="1:25" s="40" customFormat="1" ht="12.75" x14ac:dyDescent="0.2">
      <c r="A85" s="1008">
        <v>1</v>
      </c>
      <c r="B85" s="1017">
        <v>1.5</v>
      </c>
      <c r="C85" s="42"/>
      <c r="D85" s="42"/>
      <c r="E85" s="1026" t="str">
        <f t="shared" si="21"/>
        <v>Newborns</v>
      </c>
      <c r="F85" s="43" t="s">
        <v>333</v>
      </c>
      <c r="G85" s="38" t="s">
        <v>334</v>
      </c>
      <c r="H85" s="741"/>
      <c r="I85" s="50"/>
      <c r="J85" s="92"/>
      <c r="K85" s="997" t="s">
        <v>1604</v>
      </c>
      <c r="L85" s="54"/>
      <c r="M85" s="134" t="str">
        <f t="shared" si="20"/>
        <v>NIL</v>
      </c>
      <c r="N85" s="54"/>
      <c r="O85" s="84"/>
      <c r="P85" s="503"/>
      <c r="Q85" s="52"/>
      <c r="R85" s="1773" t="s">
        <v>2044</v>
      </c>
      <c r="S85" s="929" t="s">
        <v>1604</v>
      </c>
      <c r="T85" s="904" t="s">
        <v>4783</v>
      </c>
      <c r="U85" s="1764"/>
      <c r="V85" s="929"/>
      <c r="W85" s="1770"/>
      <c r="X85" s="1771" t="s">
        <v>1604</v>
      </c>
      <c r="Y85" s="1772" t="str">
        <f t="shared" si="12"/>
        <v>Text</v>
      </c>
    </row>
    <row r="86" spans="1:25" s="40" customFormat="1" ht="12.75" x14ac:dyDescent="0.2">
      <c r="A86" s="1008">
        <v>1</v>
      </c>
      <c r="B86" s="1017">
        <v>1.5</v>
      </c>
      <c r="C86" s="42"/>
      <c r="D86" s="42"/>
      <c r="E86" s="1026" t="str">
        <f t="shared" si="21"/>
        <v>Newborns</v>
      </c>
      <c r="F86" s="43" t="s">
        <v>335</v>
      </c>
      <c r="G86" s="38" t="s">
        <v>336</v>
      </c>
      <c r="H86" s="741">
        <v>90007163</v>
      </c>
      <c r="I86" s="50">
        <v>443170</v>
      </c>
      <c r="J86" s="92">
        <f>'Section A - Public Patients'!J$61</f>
        <v>45474</v>
      </c>
      <c r="K86" s="134">
        <f>'Section A - Public Patients'!K$61</f>
        <v>4066.55</v>
      </c>
      <c r="L86" s="52"/>
      <c r="M86" s="134">
        <f t="shared" si="20"/>
        <v>4066.55</v>
      </c>
      <c r="N86" s="52" t="s">
        <v>56</v>
      </c>
      <c r="O86" s="92">
        <f>'Section A - Public Patients'!O$61</f>
        <v>45839</v>
      </c>
      <c r="P86" s="503" t="s">
        <v>69</v>
      </c>
      <c r="Q86" s="52" t="s">
        <v>70</v>
      </c>
      <c r="R86" s="1773" t="s">
        <v>2016</v>
      </c>
      <c r="S86" s="929" t="s">
        <v>4091</v>
      </c>
      <c r="T86" s="904" t="s">
        <v>4784</v>
      </c>
      <c r="U86" s="929"/>
      <c r="V86" s="929" t="s">
        <v>4422</v>
      </c>
      <c r="W86" s="1770" t="s">
        <v>4422</v>
      </c>
      <c r="X86" s="1771">
        <v>4066.55</v>
      </c>
      <c r="Y86" s="1772">
        <f t="shared" si="12"/>
        <v>0</v>
      </c>
    </row>
    <row r="87" spans="1:25" s="40" customFormat="1" ht="12.75" x14ac:dyDescent="0.2">
      <c r="A87" s="1008">
        <v>1</v>
      </c>
      <c r="B87" s="1017">
        <v>1.5</v>
      </c>
      <c r="C87" s="42"/>
      <c r="D87" s="42"/>
      <c r="E87" s="1026" t="str">
        <f t="shared" si="21"/>
        <v>Newborns</v>
      </c>
      <c r="F87" s="43" t="s">
        <v>337</v>
      </c>
      <c r="G87" s="38" t="s">
        <v>338</v>
      </c>
      <c r="H87" s="741">
        <v>90005774</v>
      </c>
      <c r="I87" s="50">
        <v>443170</v>
      </c>
      <c r="J87" s="92">
        <f>'Section A - Public Patients'!J$62</f>
        <v>45474</v>
      </c>
      <c r="K87" s="134">
        <f>'Section A - Public Patients'!K$62</f>
        <v>3879.1</v>
      </c>
      <c r="L87" s="52"/>
      <c r="M87" s="134">
        <f t="shared" si="20"/>
        <v>3879.1</v>
      </c>
      <c r="N87" s="52" t="s">
        <v>56</v>
      </c>
      <c r="O87" s="92">
        <f>'Section A - Public Patients'!O$62</f>
        <v>45839</v>
      </c>
      <c r="P87" s="503" t="s">
        <v>69</v>
      </c>
      <c r="Q87" s="52" t="s">
        <v>70</v>
      </c>
      <c r="R87" s="1773" t="s">
        <v>2018</v>
      </c>
      <c r="S87" s="929" t="s">
        <v>4091</v>
      </c>
      <c r="T87" s="904" t="s">
        <v>4785</v>
      </c>
      <c r="U87" s="1764"/>
      <c r="V87" s="929" t="s">
        <v>4423</v>
      </c>
      <c r="W87" s="1770" t="s">
        <v>4423</v>
      </c>
      <c r="X87" s="1771">
        <v>3879.1</v>
      </c>
      <c r="Y87" s="1772">
        <f t="shared" si="12"/>
        <v>0</v>
      </c>
    </row>
    <row r="88" spans="1:25" s="40" customFormat="1" ht="12.75" x14ac:dyDescent="0.2">
      <c r="A88" s="1008">
        <v>1</v>
      </c>
      <c r="B88" s="1017">
        <v>1.5</v>
      </c>
      <c r="C88" s="42"/>
      <c r="D88" s="42"/>
      <c r="E88" s="1026" t="str">
        <f t="shared" si="21"/>
        <v>Newborns</v>
      </c>
      <c r="F88" s="43" t="s">
        <v>339</v>
      </c>
      <c r="G88" s="38" t="s">
        <v>340</v>
      </c>
      <c r="H88" s="741">
        <v>90007164</v>
      </c>
      <c r="I88" s="50">
        <v>443170</v>
      </c>
      <c r="J88" s="92">
        <f>'Section A - Public Patients'!J$43</f>
        <v>45474</v>
      </c>
      <c r="K88" s="134">
        <f>'Section A - Public Patients'!K$43</f>
        <v>2510.5500000000002</v>
      </c>
      <c r="L88" s="52"/>
      <c r="M88" s="134">
        <f t="shared" ref="M88:M94" si="22">K88</f>
        <v>2510.5500000000002</v>
      </c>
      <c r="N88" s="52" t="s">
        <v>56</v>
      </c>
      <c r="O88" s="84">
        <f>'Section A - Public Patients'!O$43</f>
        <v>45839</v>
      </c>
      <c r="P88" s="503" t="s">
        <v>69</v>
      </c>
      <c r="Q88" s="52" t="s">
        <v>70</v>
      </c>
      <c r="R88" s="1773" t="s">
        <v>2041</v>
      </c>
      <c r="S88" s="929" t="s">
        <v>4091</v>
      </c>
      <c r="T88" s="904" t="s">
        <v>4786</v>
      </c>
      <c r="U88" s="1764"/>
      <c r="V88" s="929" t="s">
        <v>4404</v>
      </c>
      <c r="W88" s="1770" t="s">
        <v>4404</v>
      </c>
      <c r="X88" s="1771">
        <v>2510.5500000000002</v>
      </c>
      <c r="Y88" s="1772">
        <f t="shared" si="12"/>
        <v>0</v>
      </c>
    </row>
    <row r="89" spans="1:25" s="40" customFormat="1" ht="12.75" x14ac:dyDescent="0.2">
      <c r="A89" s="1008">
        <v>1</v>
      </c>
      <c r="B89" s="1017">
        <v>1.5</v>
      </c>
      <c r="C89" s="42"/>
      <c r="D89" s="42"/>
      <c r="E89" s="1026" t="str">
        <f t="shared" si="21"/>
        <v>Newborns</v>
      </c>
      <c r="F89" s="43" t="s">
        <v>341</v>
      </c>
      <c r="G89" s="38" t="s">
        <v>342</v>
      </c>
      <c r="H89" s="741">
        <v>90006370</v>
      </c>
      <c r="I89" s="50">
        <v>443170</v>
      </c>
      <c r="J89" s="92">
        <f>'Section A - Public Patients'!J$44</f>
        <v>45474</v>
      </c>
      <c r="K89" s="134">
        <f>'Section A - Public Patients'!K$44</f>
        <v>2121.5500000000002</v>
      </c>
      <c r="L89" s="52"/>
      <c r="M89" s="134">
        <f t="shared" si="22"/>
        <v>2121.5500000000002</v>
      </c>
      <c r="N89" s="52" t="s">
        <v>56</v>
      </c>
      <c r="O89" s="92">
        <f>'Section A - Public Patients'!O$44</f>
        <v>45839</v>
      </c>
      <c r="P89" s="503" t="s">
        <v>69</v>
      </c>
      <c r="Q89" s="52" t="s">
        <v>70</v>
      </c>
      <c r="R89" s="1773" t="s">
        <v>2042</v>
      </c>
      <c r="S89" s="929" t="s">
        <v>4091</v>
      </c>
      <c r="T89" s="904" t="s">
        <v>4787</v>
      </c>
      <c r="U89" s="1764"/>
      <c r="V89" s="929" t="s">
        <v>4405</v>
      </c>
      <c r="W89" s="1770" t="s">
        <v>4405</v>
      </c>
      <c r="X89" s="1771">
        <v>2121.5500000000002</v>
      </c>
      <c r="Y89" s="1772">
        <f t="shared" si="12"/>
        <v>0</v>
      </c>
    </row>
    <row r="90" spans="1:25" s="40" customFormat="1" ht="25.5" x14ac:dyDescent="0.2">
      <c r="A90" s="1008">
        <v>1</v>
      </c>
      <c r="B90" s="1017">
        <v>1.5</v>
      </c>
      <c r="C90" s="42"/>
      <c r="D90" s="42"/>
      <c r="E90" s="1026" t="str">
        <f t="shared" si="21"/>
        <v>Newborns</v>
      </c>
      <c r="F90" s="43"/>
      <c r="G90" s="37" t="s">
        <v>6393</v>
      </c>
      <c r="H90" s="741"/>
      <c r="I90" s="50"/>
      <c r="J90" s="92"/>
      <c r="K90" s="122"/>
      <c r="L90" s="52"/>
      <c r="M90" s="122"/>
      <c r="N90" s="52"/>
      <c r="O90" s="92"/>
      <c r="P90" s="503"/>
      <c r="Q90" s="52"/>
      <c r="R90" s="1773"/>
      <c r="S90" s="929" t="s">
        <v>4068</v>
      </c>
      <c r="T90" s="904"/>
      <c r="U90" s="1764"/>
      <c r="V90" s="929"/>
      <c r="W90" s="1770"/>
      <c r="X90" s="1771"/>
      <c r="Y90" s="1772" t="str">
        <f t="shared" si="12"/>
        <v>Blank</v>
      </c>
    </row>
    <row r="91" spans="1:25" s="40" customFormat="1" ht="15.75" customHeight="1" x14ac:dyDescent="0.2">
      <c r="A91" s="1008">
        <v>1</v>
      </c>
      <c r="B91" s="1017">
        <v>1.5</v>
      </c>
      <c r="C91" s="42"/>
      <c r="D91" s="42"/>
      <c r="E91" s="78" t="s">
        <v>296</v>
      </c>
      <c r="F91" s="43" t="s">
        <v>343</v>
      </c>
      <c r="G91" s="38" t="s">
        <v>344</v>
      </c>
      <c r="H91" s="741">
        <v>90007165</v>
      </c>
      <c r="I91" s="50">
        <v>443340</v>
      </c>
      <c r="J91" s="92">
        <f>'Section A - Public Patients'!J$70</f>
        <v>45474</v>
      </c>
      <c r="K91" s="134">
        <f>'Section A - Public Patients'!K$70</f>
        <v>1247.0999999999999</v>
      </c>
      <c r="L91" s="52"/>
      <c r="M91" s="134">
        <f t="shared" si="22"/>
        <v>1247.0999999999999</v>
      </c>
      <c r="N91" s="52" t="s">
        <v>56</v>
      </c>
      <c r="O91" s="92">
        <f>'Section A - Public Patients'!O$70</f>
        <v>45839</v>
      </c>
      <c r="P91" s="503" t="s">
        <v>69</v>
      </c>
      <c r="Q91" s="52" t="s">
        <v>70</v>
      </c>
      <c r="R91" s="1773" t="s">
        <v>2027</v>
      </c>
      <c r="S91" s="929" t="s">
        <v>4091</v>
      </c>
      <c r="T91" s="904" t="s">
        <v>4788</v>
      </c>
      <c r="U91" s="1764"/>
      <c r="V91" s="929" t="s">
        <v>4430</v>
      </c>
      <c r="W91" s="1770" t="s">
        <v>4430</v>
      </c>
      <c r="X91" s="1771">
        <v>1247.0999999999999</v>
      </c>
      <c r="Y91" s="1772">
        <f t="shared" si="12"/>
        <v>0</v>
      </c>
    </row>
    <row r="92" spans="1:25" s="40" customFormat="1" ht="12.75" x14ac:dyDescent="0.2">
      <c r="A92" s="1008">
        <v>1</v>
      </c>
      <c r="B92" s="1017">
        <v>1.5</v>
      </c>
      <c r="C92" s="42"/>
      <c r="D92" s="42"/>
      <c r="E92" s="1026" t="str">
        <f>E91</f>
        <v>Ineligible Long Stay  Nursing Home Type Patients</v>
      </c>
      <c r="F92" s="43" t="s">
        <v>345</v>
      </c>
      <c r="G92" s="38" t="s">
        <v>346</v>
      </c>
      <c r="H92" s="741">
        <v>90005973</v>
      </c>
      <c r="I92" s="50">
        <v>443340</v>
      </c>
      <c r="J92" s="92">
        <f>'Section A - Public Patients'!J$71</f>
        <v>45474</v>
      </c>
      <c r="K92" s="134">
        <f>'Section A - Public Patients'!K$71</f>
        <v>1069.5</v>
      </c>
      <c r="L92" s="52"/>
      <c r="M92" s="134">
        <f t="shared" si="22"/>
        <v>1069.5</v>
      </c>
      <c r="N92" s="52" t="s">
        <v>56</v>
      </c>
      <c r="O92" s="92">
        <f>'Section A - Public Patients'!O$71</f>
        <v>45839</v>
      </c>
      <c r="P92" s="503" t="s">
        <v>69</v>
      </c>
      <c r="Q92" s="52" t="s">
        <v>70</v>
      </c>
      <c r="R92" s="1773" t="s">
        <v>2028</v>
      </c>
      <c r="S92" s="929" t="s">
        <v>4091</v>
      </c>
      <c r="T92" s="904" t="s">
        <v>4789</v>
      </c>
      <c r="U92" s="1764"/>
      <c r="V92" s="929" t="s">
        <v>4431</v>
      </c>
      <c r="W92" s="1770" t="s">
        <v>4431</v>
      </c>
      <c r="X92" s="1771">
        <v>1069.5</v>
      </c>
      <c r="Y92" s="1772">
        <f t="shared" si="12"/>
        <v>0</v>
      </c>
    </row>
    <row r="93" spans="1:25" s="40" customFormat="1" ht="25.5" x14ac:dyDescent="0.2">
      <c r="A93" s="1017">
        <v>1</v>
      </c>
      <c r="B93" s="1017">
        <v>1.5</v>
      </c>
      <c r="C93" s="42"/>
      <c r="D93" s="42"/>
      <c r="E93" s="78" t="s">
        <v>347</v>
      </c>
      <c r="F93" s="43"/>
      <c r="G93" s="38" t="s">
        <v>348</v>
      </c>
      <c r="H93" s="741">
        <v>90006354</v>
      </c>
      <c r="I93" s="50">
        <v>443770</v>
      </c>
      <c r="J93" s="92">
        <f>'Section A - Public Patients'!J$72</f>
        <v>45474</v>
      </c>
      <c r="K93" s="134">
        <f>'Section A - Public Patients'!K$72</f>
        <v>1147.9000000000001</v>
      </c>
      <c r="L93" s="52"/>
      <c r="M93" s="134">
        <f t="shared" si="22"/>
        <v>1147.9000000000001</v>
      </c>
      <c r="N93" s="52" t="s">
        <v>56</v>
      </c>
      <c r="O93" s="92">
        <f>'Section A - Public Patients'!O$72</f>
        <v>45839</v>
      </c>
      <c r="P93" s="503" t="s">
        <v>69</v>
      </c>
      <c r="Q93" s="52" t="s">
        <v>70</v>
      </c>
      <c r="R93" s="1773" t="s">
        <v>3487</v>
      </c>
      <c r="S93" s="929" t="s">
        <v>4091</v>
      </c>
      <c r="T93" s="904" t="s">
        <v>4790</v>
      </c>
      <c r="U93" s="1764"/>
      <c r="V93" s="929" t="s">
        <v>4432</v>
      </c>
      <c r="W93" s="1770" t="s">
        <v>4432</v>
      </c>
      <c r="X93" s="1771">
        <v>1147.9000000000001</v>
      </c>
      <c r="Y93" s="1772">
        <f t="shared" si="12"/>
        <v>0</v>
      </c>
    </row>
    <row r="94" spans="1:25" ht="25.5" x14ac:dyDescent="0.2">
      <c r="A94" s="1017">
        <v>1</v>
      </c>
      <c r="B94" s="1017">
        <v>1.5</v>
      </c>
      <c r="C94" s="42"/>
      <c r="E94" s="1026" t="str">
        <f>E93</f>
        <v>Theatre Fees</v>
      </c>
      <c r="F94" s="43"/>
      <c r="G94" s="38" t="s">
        <v>349</v>
      </c>
      <c r="H94" s="741">
        <v>90007133</v>
      </c>
      <c r="I94" s="50">
        <v>443770</v>
      </c>
      <c r="J94" s="92">
        <f>'Section A - Public Patients'!J$73</f>
        <v>45474</v>
      </c>
      <c r="K94" s="134">
        <f>'Section A - Public Patients'!K$73</f>
        <v>2886.8</v>
      </c>
      <c r="L94" s="52"/>
      <c r="M94" s="139">
        <f t="shared" si="22"/>
        <v>2886.8</v>
      </c>
      <c r="N94" s="52" t="s">
        <v>56</v>
      </c>
      <c r="O94" s="92">
        <f>'Section A - Public Patients'!O$73</f>
        <v>45839</v>
      </c>
      <c r="P94" s="2001" t="s">
        <v>69</v>
      </c>
      <c r="Q94" s="2002" t="s">
        <v>70</v>
      </c>
      <c r="R94" s="1994" t="s">
        <v>3488</v>
      </c>
      <c r="S94" s="901" t="s">
        <v>4091</v>
      </c>
      <c r="T94" s="912" t="s">
        <v>4791</v>
      </c>
      <c r="U94" s="907"/>
      <c r="V94" s="901" t="s">
        <v>4433</v>
      </c>
      <c r="W94" s="871" t="s">
        <v>4433</v>
      </c>
      <c r="X94" s="1001">
        <v>2886.8</v>
      </c>
      <c r="Y94" s="989">
        <f t="shared" si="12"/>
        <v>0</v>
      </c>
    </row>
    <row r="95" spans="1:25" ht="18.75" x14ac:dyDescent="0.3">
      <c r="A95" s="1008">
        <v>1</v>
      </c>
      <c r="B95" s="47">
        <v>1.6</v>
      </c>
      <c r="C95" s="5"/>
      <c r="D95" s="5"/>
      <c r="E95" s="48" t="s">
        <v>359</v>
      </c>
      <c r="F95" s="43"/>
      <c r="G95" s="96"/>
      <c r="H95" s="741"/>
      <c r="I95" s="50"/>
      <c r="J95" s="92"/>
      <c r="K95" s="120"/>
      <c r="L95" s="52"/>
      <c r="M95" s="120"/>
      <c r="N95" s="52"/>
      <c r="O95" s="84"/>
      <c r="P95" s="2001"/>
      <c r="Q95" s="2002"/>
      <c r="R95" s="1995"/>
      <c r="S95" s="901" t="s">
        <v>4068</v>
      </c>
      <c r="T95" s="911"/>
      <c r="U95" s="907"/>
      <c r="V95" s="901"/>
      <c r="X95" s="1001"/>
      <c r="Y95" s="989" t="str">
        <f t="shared" si="12"/>
        <v>Blank</v>
      </c>
    </row>
    <row r="96" spans="1:25" ht="18.75" x14ac:dyDescent="0.2">
      <c r="A96" s="1008">
        <v>1</v>
      </c>
      <c r="B96" s="1017">
        <v>1.6</v>
      </c>
      <c r="C96" s="1974" t="s">
        <v>1757</v>
      </c>
      <c r="D96" s="1974"/>
      <c r="E96" s="1974" t="s">
        <v>375</v>
      </c>
      <c r="F96" s="43"/>
      <c r="G96" s="96"/>
      <c r="H96" s="741"/>
      <c r="I96" s="50"/>
      <c r="J96" s="92"/>
      <c r="K96" s="120"/>
      <c r="L96" s="52"/>
      <c r="M96" s="120"/>
      <c r="N96" s="52"/>
      <c r="O96" s="84"/>
      <c r="P96" s="2001"/>
      <c r="Q96" s="2002"/>
      <c r="R96" s="1995"/>
      <c r="S96" s="901" t="s">
        <v>4068</v>
      </c>
      <c r="T96" s="911"/>
      <c r="U96" s="903"/>
      <c r="V96" s="901"/>
      <c r="X96" s="1001"/>
      <c r="Y96" s="989" t="str">
        <f t="shared" si="12"/>
        <v>Blank</v>
      </c>
    </row>
    <row r="97" spans="1:25" ht="15.75" customHeight="1" x14ac:dyDescent="0.25">
      <c r="A97" s="1008">
        <v>1</v>
      </c>
      <c r="B97" s="1017">
        <v>1.6</v>
      </c>
      <c r="C97" s="1017" t="s">
        <v>1757</v>
      </c>
      <c r="D97" s="22"/>
      <c r="E97" s="7" t="s">
        <v>423</v>
      </c>
      <c r="F97" s="43"/>
      <c r="G97" s="96"/>
      <c r="H97" s="741"/>
      <c r="I97" s="50"/>
      <c r="J97" s="92"/>
      <c r="K97" s="120"/>
      <c r="L97" s="52"/>
      <c r="M97" s="120"/>
      <c r="N97" s="52"/>
      <c r="O97" s="84"/>
      <c r="P97" s="2001"/>
      <c r="Q97" s="2002"/>
      <c r="R97" s="1995"/>
      <c r="S97" s="901" t="s">
        <v>4068</v>
      </c>
      <c r="T97" s="911"/>
      <c r="U97" s="903"/>
      <c r="V97" s="901"/>
      <c r="X97" s="1001"/>
      <c r="Y97" s="989" t="str">
        <f t="shared" si="12"/>
        <v>Blank</v>
      </c>
    </row>
    <row r="98" spans="1:25" s="40" customFormat="1" ht="15.75" customHeight="1" x14ac:dyDescent="0.25">
      <c r="A98" s="1008">
        <v>1</v>
      </c>
      <c r="B98" s="1017">
        <v>1.6</v>
      </c>
      <c r="C98" s="1017" t="s">
        <v>1757</v>
      </c>
      <c r="D98" s="22"/>
      <c r="E98" s="1776" t="s">
        <v>424</v>
      </c>
      <c r="F98" s="43"/>
      <c r="G98" s="96"/>
      <c r="H98" s="741"/>
      <c r="I98" s="50"/>
      <c r="J98" s="92"/>
      <c r="K98" s="120"/>
      <c r="L98" s="52"/>
      <c r="M98" s="120"/>
      <c r="N98" s="52"/>
      <c r="O98" s="84"/>
      <c r="P98" s="503"/>
      <c r="Q98" s="52"/>
      <c r="R98" s="1769"/>
      <c r="S98" s="929" t="s">
        <v>4072</v>
      </c>
      <c r="T98" s="904"/>
      <c r="U98" s="929"/>
      <c r="V98" s="929"/>
      <c r="W98" s="1770"/>
      <c r="X98" s="1771"/>
      <c r="Y98" s="1772" t="str">
        <f t="shared" si="12"/>
        <v>Blank</v>
      </c>
    </row>
    <row r="99" spans="1:25" s="40" customFormat="1" ht="18.75" x14ac:dyDescent="0.2">
      <c r="A99" s="1008">
        <v>1</v>
      </c>
      <c r="B99" s="1017">
        <v>1.6</v>
      </c>
      <c r="C99" s="1017" t="s">
        <v>1757</v>
      </c>
      <c r="D99" s="42"/>
      <c r="E99" s="1775" t="s">
        <v>64</v>
      </c>
      <c r="F99" s="43" t="s">
        <v>425</v>
      </c>
      <c r="G99" s="38" t="s">
        <v>426</v>
      </c>
      <c r="H99" s="741">
        <v>90005589</v>
      </c>
      <c r="I99" s="50" t="s">
        <v>427</v>
      </c>
      <c r="J99" s="92">
        <f>'Section A - Public Patients'!J$43</f>
        <v>45474</v>
      </c>
      <c r="K99" s="134">
        <f>'Section A - Public Patients'!K$43</f>
        <v>2510.5500000000002</v>
      </c>
      <c r="L99" s="52"/>
      <c r="M99" s="997">
        <f t="shared" ref="M99:M129" si="23">K99</f>
        <v>2510.5500000000002</v>
      </c>
      <c r="N99" s="52" t="s">
        <v>56</v>
      </c>
      <c r="O99" s="84">
        <f>'Section A - Public Patients'!O$43</f>
        <v>45839</v>
      </c>
      <c r="P99" s="503" t="s">
        <v>69</v>
      </c>
      <c r="Q99" s="52" t="s">
        <v>70</v>
      </c>
      <c r="R99" s="1773" t="s">
        <v>2229</v>
      </c>
      <c r="S99" s="929" t="s">
        <v>4091</v>
      </c>
      <c r="T99" s="904" t="s">
        <v>4792</v>
      </c>
      <c r="U99" s="929"/>
      <c r="V99" s="929" t="s">
        <v>4404</v>
      </c>
      <c r="W99" s="1770" t="s">
        <v>4404</v>
      </c>
      <c r="X99" s="1771">
        <v>2510.5500000000002</v>
      </c>
      <c r="Y99" s="1772">
        <f t="shared" si="12"/>
        <v>0</v>
      </c>
    </row>
    <row r="100" spans="1:25" s="40" customFormat="1" ht="12.75" x14ac:dyDescent="0.2">
      <c r="A100" s="1008">
        <v>1</v>
      </c>
      <c r="B100" s="1017">
        <v>1.6</v>
      </c>
      <c r="C100" s="1017" t="s">
        <v>1757</v>
      </c>
      <c r="D100" s="42"/>
      <c r="E100" s="1026" t="str">
        <f t="shared" ref="E100:E104" si="24">E99</f>
        <v>Single Room</v>
      </c>
      <c r="F100" s="43" t="s">
        <v>428</v>
      </c>
      <c r="G100" s="38" t="s">
        <v>429</v>
      </c>
      <c r="H100" s="741">
        <v>90007645</v>
      </c>
      <c r="I100" s="50">
        <v>443090</v>
      </c>
      <c r="J100" s="92">
        <f>'Section A - Public Patients'!J$44</f>
        <v>45474</v>
      </c>
      <c r="K100" s="134">
        <f>'Section A - Public Patients'!K$44</f>
        <v>2121.5500000000002</v>
      </c>
      <c r="L100" s="52"/>
      <c r="M100" s="997">
        <f t="shared" si="23"/>
        <v>2121.5500000000002</v>
      </c>
      <c r="N100" s="52" t="s">
        <v>56</v>
      </c>
      <c r="O100" s="92">
        <f>'Section A - Public Patients'!O$44</f>
        <v>45839</v>
      </c>
      <c r="P100" s="503" t="s">
        <v>69</v>
      </c>
      <c r="Q100" s="52" t="s">
        <v>70</v>
      </c>
      <c r="R100" s="1773" t="s">
        <v>2230</v>
      </c>
      <c r="S100" s="929" t="s">
        <v>4091</v>
      </c>
      <c r="T100" s="904" t="s">
        <v>4793</v>
      </c>
      <c r="U100" s="929"/>
      <c r="V100" s="929" t="s">
        <v>4405</v>
      </c>
      <c r="W100" s="1770" t="s">
        <v>4405</v>
      </c>
      <c r="X100" s="1771">
        <v>2121.5500000000002</v>
      </c>
      <c r="Y100" s="1772">
        <f t="shared" si="12"/>
        <v>0</v>
      </c>
    </row>
    <row r="101" spans="1:25" s="40" customFormat="1" ht="12.75" x14ac:dyDescent="0.2">
      <c r="A101" s="1008">
        <v>1</v>
      </c>
      <c r="B101" s="1017">
        <v>1.6</v>
      </c>
      <c r="C101" s="1017" t="s">
        <v>1757</v>
      </c>
      <c r="D101" s="42"/>
      <c r="E101" s="1026" t="str">
        <f t="shared" si="24"/>
        <v>Single Room</v>
      </c>
      <c r="F101" s="43" t="s">
        <v>430</v>
      </c>
      <c r="G101" s="38" t="s">
        <v>431</v>
      </c>
      <c r="H101" s="741">
        <v>90007304</v>
      </c>
      <c r="I101" s="50" t="s">
        <v>427</v>
      </c>
      <c r="J101" s="92">
        <f>'Section A - Public Patients'!J$51</f>
        <v>45474</v>
      </c>
      <c r="K101" s="134">
        <f>'Section A - Public Patients'!K$51</f>
        <v>4339.55</v>
      </c>
      <c r="L101" s="52"/>
      <c r="M101" s="997">
        <f t="shared" si="23"/>
        <v>4339.55</v>
      </c>
      <c r="N101" s="52" t="s">
        <v>56</v>
      </c>
      <c r="O101" s="92">
        <f>'Section A - Public Patients'!O$51</f>
        <v>45839</v>
      </c>
      <c r="P101" s="503" t="s">
        <v>69</v>
      </c>
      <c r="Q101" s="52" t="s">
        <v>70</v>
      </c>
      <c r="R101" s="1773" t="s">
        <v>2231</v>
      </c>
      <c r="S101" s="929" t="s">
        <v>4091</v>
      </c>
      <c r="T101" s="904" t="s">
        <v>4794</v>
      </c>
      <c r="U101" s="929"/>
      <c r="V101" s="929" t="s">
        <v>4412</v>
      </c>
      <c r="W101" s="1770" t="s">
        <v>4412</v>
      </c>
      <c r="X101" s="1771">
        <v>4339.55</v>
      </c>
      <c r="Y101" s="1772">
        <f t="shared" si="12"/>
        <v>0</v>
      </c>
    </row>
    <row r="102" spans="1:25" s="40" customFormat="1" ht="12.75" x14ac:dyDescent="0.2">
      <c r="A102" s="1008">
        <v>1</v>
      </c>
      <c r="B102" s="1017">
        <v>1.6</v>
      </c>
      <c r="C102" s="1017" t="s">
        <v>1757</v>
      </c>
      <c r="D102" s="42"/>
      <c r="E102" s="1026" t="str">
        <f t="shared" si="24"/>
        <v>Single Room</v>
      </c>
      <c r="F102" s="43" t="s">
        <v>432</v>
      </c>
      <c r="G102" s="38" t="s">
        <v>433</v>
      </c>
      <c r="H102" s="741">
        <v>90006440</v>
      </c>
      <c r="I102" s="50" t="s">
        <v>427</v>
      </c>
      <c r="J102" s="92">
        <f>'Section A - Public Patients'!J$46</f>
        <v>45474</v>
      </c>
      <c r="K102" s="134">
        <f>'Section A - Public Patients'!K$46</f>
        <v>3985.9</v>
      </c>
      <c r="L102" s="52"/>
      <c r="M102" s="997">
        <f t="shared" si="23"/>
        <v>3985.9</v>
      </c>
      <c r="N102" s="52" t="s">
        <v>56</v>
      </c>
      <c r="O102" s="92">
        <f>'Section A - Public Patients'!O$46</f>
        <v>45839</v>
      </c>
      <c r="P102" s="503" t="s">
        <v>69</v>
      </c>
      <c r="Q102" s="52" t="s">
        <v>70</v>
      </c>
      <c r="R102" s="1773" t="s">
        <v>2232</v>
      </c>
      <c r="S102" s="929" t="s">
        <v>4091</v>
      </c>
      <c r="T102" s="904" t="s">
        <v>4795</v>
      </c>
      <c r="U102" s="929"/>
      <c r="V102" s="929" t="s">
        <v>4407</v>
      </c>
      <c r="W102" s="1770" t="s">
        <v>4407</v>
      </c>
      <c r="X102" s="1771">
        <v>3985.9</v>
      </c>
      <c r="Y102" s="1772">
        <f t="shared" si="12"/>
        <v>0</v>
      </c>
    </row>
    <row r="103" spans="1:25" s="40" customFormat="1" ht="12.75" x14ac:dyDescent="0.2">
      <c r="A103" s="1008">
        <v>1</v>
      </c>
      <c r="B103" s="1017">
        <v>1.6</v>
      </c>
      <c r="C103" s="1017" t="s">
        <v>1757</v>
      </c>
      <c r="D103" s="42"/>
      <c r="E103" s="1026" t="str">
        <f t="shared" si="24"/>
        <v>Single Room</v>
      </c>
      <c r="F103" s="43" t="s">
        <v>434</v>
      </c>
      <c r="G103" s="38" t="s">
        <v>435</v>
      </c>
      <c r="H103" s="741">
        <v>90007305</v>
      </c>
      <c r="I103" s="50" t="s">
        <v>427</v>
      </c>
      <c r="J103" s="92">
        <f>'Section A - Public Patients'!J$53</f>
        <v>45474</v>
      </c>
      <c r="K103" s="997">
        <f>'Section A - Public Patients'!K$53</f>
        <v>1179.8</v>
      </c>
      <c r="L103" s="52"/>
      <c r="M103" s="997">
        <f t="shared" si="23"/>
        <v>1179.8</v>
      </c>
      <c r="N103" s="52" t="s">
        <v>56</v>
      </c>
      <c r="O103" s="92">
        <f>'Section A - Public Patients'!O$53</f>
        <v>45839</v>
      </c>
      <c r="P103" s="503" t="s">
        <v>69</v>
      </c>
      <c r="Q103" s="52" t="s">
        <v>70</v>
      </c>
      <c r="R103" s="1773" t="s">
        <v>2233</v>
      </c>
      <c r="S103" s="929" t="s">
        <v>4091</v>
      </c>
      <c r="T103" s="904" t="s">
        <v>4796</v>
      </c>
      <c r="U103" s="929"/>
      <c r="V103" s="929" t="s">
        <v>4414</v>
      </c>
      <c r="W103" s="1770" t="s">
        <v>4414</v>
      </c>
      <c r="X103" s="1771">
        <v>1179.8</v>
      </c>
      <c r="Y103" s="1772">
        <f t="shared" si="12"/>
        <v>0</v>
      </c>
    </row>
    <row r="104" spans="1:25" s="40" customFormat="1" ht="12.75" x14ac:dyDescent="0.2">
      <c r="A104" s="1008">
        <v>1</v>
      </c>
      <c r="B104" s="1017">
        <v>1.6</v>
      </c>
      <c r="C104" s="1017" t="s">
        <v>1757</v>
      </c>
      <c r="D104" s="42"/>
      <c r="E104" s="1026" t="str">
        <f t="shared" si="24"/>
        <v>Single Room</v>
      </c>
      <c r="F104" s="43" t="s">
        <v>436</v>
      </c>
      <c r="G104" s="38" t="s">
        <v>437</v>
      </c>
      <c r="H104" s="741">
        <v>90006008</v>
      </c>
      <c r="I104" s="50" t="s">
        <v>427</v>
      </c>
      <c r="J104" s="92">
        <f>'Section A - Public Patients'!J$53</f>
        <v>45474</v>
      </c>
      <c r="K104" s="997">
        <f>'Section A - Public Patients'!K$53</f>
        <v>1179.8</v>
      </c>
      <c r="L104" s="52"/>
      <c r="M104" s="997">
        <f t="shared" si="23"/>
        <v>1179.8</v>
      </c>
      <c r="N104" s="52" t="s">
        <v>56</v>
      </c>
      <c r="O104" s="92">
        <f>'Section A - Public Patients'!O$53</f>
        <v>45839</v>
      </c>
      <c r="P104" s="503" t="s">
        <v>69</v>
      </c>
      <c r="Q104" s="52" t="s">
        <v>70</v>
      </c>
      <c r="R104" s="1773" t="s">
        <v>2234</v>
      </c>
      <c r="S104" s="929" t="s">
        <v>4091</v>
      </c>
      <c r="T104" s="904" t="s">
        <v>4797</v>
      </c>
      <c r="U104" s="929"/>
      <c r="V104" s="929" t="s">
        <v>4414</v>
      </c>
      <c r="W104" s="1770" t="s">
        <v>4414</v>
      </c>
      <c r="X104" s="1771">
        <v>1179.8</v>
      </c>
      <c r="Y104" s="1772">
        <f t="shared" si="12"/>
        <v>0</v>
      </c>
    </row>
    <row r="105" spans="1:25" s="40" customFormat="1" ht="15.75" x14ac:dyDescent="0.2">
      <c r="A105" s="1008">
        <v>1</v>
      </c>
      <c r="B105" s="1017">
        <v>1.6</v>
      </c>
      <c r="C105" s="1017" t="s">
        <v>1757</v>
      </c>
      <c r="D105" s="42"/>
      <c r="E105" s="78" t="s">
        <v>44</v>
      </c>
      <c r="F105" s="43" t="s">
        <v>438</v>
      </c>
      <c r="G105" s="38" t="s">
        <v>439</v>
      </c>
      <c r="H105" s="741">
        <v>90007306</v>
      </c>
      <c r="I105" s="50" t="s">
        <v>427</v>
      </c>
      <c r="J105" s="92">
        <f>'Section A - Public Patients'!J$61</f>
        <v>45474</v>
      </c>
      <c r="K105" s="134">
        <f>'Section A - Public Patients'!K$61</f>
        <v>4066.55</v>
      </c>
      <c r="L105" s="52"/>
      <c r="M105" s="997">
        <f>K105</f>
        <v>4066.55</v>
      </c>
      <c r="N105" s="52" t="s">
        <v>56</v>
      </c>
      <c r="O105" s="92">
        <f>'Section A - Public Patients'!O$61</f>
        <v>45839</v>
      </c>
      <c r="P105" s="503" t="s">
        <v>69</v>
      </c>
      <c r="Q105" s="52" t="s">
        <v>70</v>
      </c>
      <c r="R105" s="1773" t="s">
        <v>2235</v>
      </c>
      <c r="S105" s="929" t="s">
        <v>4091</v>
      </c>
      <c r="T105" s="904" t="s">
        <v>4798</v>
      </c>
      <c r="U105" s="929"/>
      <c r="V105" s="929" t="s">
        <v>4422</v>
      </c>
      <c r="W105" s="1770" t="s">
        <v>4422</v>
      </c>
      <c r="X105" s="1771">
        <v>4066.55</v>
      </c>
      <c r="Y105" s="1772">
        <f t="shared" si="12"/>
        <v>0</v>
      </c>
    </row>
    <row r="106" spans="1:25" s="40" customFormat="1" ht="12.75" x14ac:dyDescent="0.2">
      <c r="A106" s="1008">
        <v>1</v>
      </c>
      <c r="B106" s="1017">
        <v>1.6</v>
      </c>
      <c r="C106" s="1017" t="s">
        <v>1757</v>
      </c>
      <c r="D106" s="42"/>
      <c r="E106" s="1026" t="str">
        <f t="shared" ref="E106:E108" si="25">E105</f>
        <v>Newborns</v>
      </c>
      <c r="F106" s="43" t="s">
        <v>440</v>
      </c>
      <c r="G106" s="38" t="s">
        <v>441</v>
      </c>
      <c r="H106" s="741">
        <v>90006441</v>
      </c>
      <c r="I106" s="50" t="s">
        <v>427</v>
      </c>
      <c r="J106" s="92">
        <f>'Section A - Public Patients'!J$62</f>
        <v>45474</v>
      </c>
      <c r="K106" s="134">
        <f>'Section A - Public Patients'!K$62</f>
        <v>3879.1</v>
      </c>
      <c r="L106" s="52"/>
      <c r="M106" s="997">
        <f>K106</f>
        <v>3879.1</v>
      </c>
      <c r="N106" s="52" t="s">
        <v>56</v>
      </c>
      <c r="O106" s="92">
        <f>'Section A - Public Patients'!O$62</f>
        <v>45839</v>
      </c>
      <c r="P106" s="503" t="s">
        <v>69</v>
      </c>
      <c r="Q106" s="52" t="s">
        <v>70</v>
      </c>
      <c r="R106" s="1773" t="s">
        <v>2237</v>
      </c>
      <c r="S106" s="929" t="s">
        <v>4091</v>
      </c>
      <c r="T106" s="904" t="s">
        <v>4799</v>
      </c>
      <c r="U106" s="929"/>
      <c r="V106" s="929" t="s">
        <v>4423</v>
      </c>
      <c r="W106" s="1770" t="s">
        <v>4423</v>
      </c>
      <c r="X106" s="1771">
        <v>3879.1</v>
      </c>
      <c r="Y106" s="1772">
        <f t="shared" si="12"/>
        <v>0</v>
      </c>
    </row>
    <row r="107" spans="1:25" s="40" customFormat="1" ht="12.75" x14ac:dyDescent="0.2">
      <c r="A107" s="1008">
        <v>1</v>
      </c>
      <c r="B107" s="1017">
        <v>1.6</v>
      </c>
      <c r="C107" s="1017" t="s">
        <v>1757</v>
      </c>
      <c r="D107" s="42"/>
      <c r="E107" s="1026" t="str">
        <f t="shared" si="25"/>
        <v>Newborns</v>
      </c>
      <c r="F107" s="43" t="s">
        <v>442</v>
      </c>
      <c r="G107" s="38" t="s">
        <v>443</v>
      </c>
      <c r="H107" s="741">
        <v>90007307</v>
      </c>
      <c r="I107" s="50" t="s">
        <v>427</v>
      </c>
      <c r="J107" s="92">
        <f>'Section A - Public Patients'!J$61</f>
        <v>45474</v>
      </c>
      <c r="K107" s="134">
        <f>'Section A - Public Patients'!K$61</f>
        <v>4066.55</v>
      </c>
      <c r="L107" s="52"/>
      <c r="M107" s="997">
        <f t="shared" si="23"/>
        <v>4066.55</v>
      </c>
      <c r="N107" s="52" t="s">
        <v>56</v>
      </c>
      <c r="O107" s="92">
        <f>'Section A - Public Patients'!O$61</f>
        <v>45839</v>
      </c>
      <c r="P107" s="503" t="s">
        <v>69</v>
      </c>
      <c r="Q107" s="52" t="s">
        <v>70</v>
      </c>
      <c r="R107" s="1773" t="s">
        <v>2236</v>
      </c>
      <c r="S107" s="929" t="s">
        <v>4091</v>
      </c>
      <c r="T107" s="904" t="s">
        <v>4800</v>
      </c>
      <c r="U107" s="929"/>
      <c r="V107" s="929" t="s">
        <v>4422</v>
      </c>
      <c r="W107" s="1770" t="s">
        <v>4422</v>
      </c>
      <c r="X107" s="1771">
        <v>4066.55</v>
      </c>
      <c r="Y107" s="1772">
        <f t="shared" si="12"/>
        <v>0</v>
      </c>
    </row>
    <row r="108" spans="1:25" s="40" customFormat="1" ht="12.75" x14ac:dyDescent="0.2">
      <c r="A108" s="1008">
        <v>1</v>
      </c>
      <c r="B108" s="1017">
        <v>1.6</v>
      </c>
      <c r="C108" s="1017" t="s">
        <v>1757</v>
      </c>
      <c r="D108" s="42"/>
      <c r="E108" s="1026" t="str">
        <f t="shared" si="25"/>
        <v>Newborns</v>
      </c>
      <c r="F108" s="43" t="s">
        <v>444</v>
      </c>
      <c r="G108" s="38" t="s">
        <v>445</v>
      </c>
      <c r="H108" s="741">
        <v>90005792</v>
      </c>
      <c r="I108" s="50" t="s">
        <v>427</v>
      </c>
      <c r="J108" s="92">
        <f>'Section A - Public Patients'!J$62</f>
        <v>45474</v>
      </c>
      <c r="K108" s="134">
        <f>'Section A - Public Patients'!K$62</f>
        <v>3879.1</v>
      </c>
      <c r="L108" s="52"/>
      <c r="M108" s="997">
        <f t="shared" si="23"/>
        <v>3879.1</v>
      </c>
      <c r="N108" s="52" t="s">
        <v>56</v>
      </c>
      <c r="O108" s="92">
        <f>'Section A - Public Patients'!O$62</f>
        <v>45839</v>
      </c>
      <c r="P108" s="503" t="s">
        <v>69</v>
      </c>
      <c r="Q108" s="52" t="s">
        <v>70</v>
      </c>
      <c r="R108" s="1773" t="s">
        <v>2238</v>
      </c>
      <c r="S108" s="929" t="s">
        <v>4091</v>
      </c>
      <c r="T108" s="904" t="s">
        <v>4801</v>
      </c>
      <c r="U108" s="929"/>
      <c r="V108" s="929" t="s">
        <v>4423</v>
      </c>
      <c r="W108" s="1770" t="s">
        <v>4423</v>
      </c>
      <c r="X108" s="1771">
        <v>3879.1</v>
      </c>
      <c r="Y108" s="1772">
        <f t="shared" ref="Y108:Y171" si="26">IF(K108="","Blank",IF(ISTEXT(K108),"Text",(K108/X108)-1))</f>
        <v>0</v>
      </c>
    </row>
    <row r="109" spans="1:25" s="40" customFormat="1" ht="24" x14ac:dyDescent="0.2">
      <c r="A109" s="1008">
        <v>1</v>
      </c>
      <c r="B109" s="1017">
        <v>1.6</v>
      </c>
      <c r="C109" s="1017" t="s">
        <v>1757</v>
      </c>
      <c r="D109" s="42"/>
      <c r="E109" s="78" t="s">
        <v>89</v>
      </c>
      <c r="F109" s="43"/>
      <c r="G109" s="113" t="s">
        <v>90</v>
      </c>
      <c r="H109" s="741"/>
      <c r="I109" s="50"/>
      <c r="J109" s="92"/>
      <c r="K109" s="2191" t="s">
        <v>446</v>
      </c>
      <c r="L109" s="2192"/>
      <c r="M109" s="2191" t="s">
        <v>446</v>
      </c>
      <c r="N109" s="52"/>
      <c r="O109" s="84"/>
      <c r="P109" s="503"/>
      <c r="Q109" s="52"/>
      <c r="R109" s="1769"/>
      <c r="S109" s="929" t="s">
        <v>4066</v>
      </c>
      <c r="T109" s="904" t="s">
        <v>4802</v>
      </c>
      <c r="U109" s="929"/>
      <c r="V109" s="929"/>
      <c r="W109" s="1770"/>
      <c r="X109" s="1771" t="s">
        <v>446</v>
      </c>
      <c r="Y109" s="1772" t="str">
        <f t="shared" si="26"/>
        <v>Text</v>
      </c>
    </row>
    <row r="110" spans="1:25" s="40" customFormat="1" ht="18.75" x14ac:dyDescent="0.2">
      <c r="A110" s="1008">
        <v>1</v>
      </c>
      <c r="B110" s="1017">
        <v>1.6</v>
      </c>
      <c r="C110" s="1017" t="s">
        <v>1757</v>
      </c>
      <c r="D110" s="42"/>
      <c r="E110" s="1775" t="s">
        <v>92</v>
      </c>
      <c r="F110" s="43" t="s">
        <v>447</v>
      </c>
      <c r="G110" s="38" t="s">
        <v>448</v>
      </c>
      <c r="H110" s="741">
        <v>90007308</v>
      </c>
      <c r="I110" s="50" t="s">
        <v>449</v>
      </c>
      <c r="J110" s="92">
        <f>'Section A - Public Patients'!J$43</f>
        <v>45474</v>
      </c>
      <c r="K110" s="134">
        <f>'Section A - Public Patients'!K$43</f>
        <v>2510.5500000000002</v>
      </c>
      <c r="L110" s="52"/>
      <c r="M110" s="997">
        <f>K110</f>
        <v>2510.5500000000002</v>
      </c>
      <c r="N110" s="52" t="s">
        <v>56</v>
      </c>
      <c r="O110" s="84">
        <f>'Section A - Public Patients'!O$43</f>
        <v>45839</v>
      </c>
      <c r="P110" s="503" t="s">
        <v>69</v>
      </c>
      <c r="Q110" s="52" t="s">
        <v>70</v>
      </c>
      <c r="R110" s="1773" t="s">
        <v>2247</v>
      </c>
      <c r="S110" s="929" t="s">
        <v>4091</v>
      </c>
      <c r="T110" s="904" t="s">
        <v>4803</v>
      </c>
      <c r="U110" s="929"/>
      <c r="V110" s="929" t="s">
        <v>4404</v>
      </c>
      <c r="W110" s="1770" t="s">
        <v>4404</v>
      </c>
      <c r="X110" s="1771">
        <v>2510.5500000000002</v>
      </c>
      <c r="Y110" s="1772">
        <f t="shared" si="26"/>
        <v>0</v>
      </c>
    </row>
    <row r="111" spans="1:25" s="40" customFormat="1" ht="14.1" customHeight="1" x14ac:dyDescent="0.2">
      <c r="A111" s="1008">
        <v>1</v>
      </c>
      <c r="B111" s="1017">
        <v>1.6</v>
      </c>
      <c r="C111" s="1017" t="s">
        <v>1757</v>
      </c>
      <c r="D111" s="42"/>
      <c r="E111" s="1026" t="str">
        <f t="shared" ref="E111:E123" si="27">E110</f>
        <v>Shared Room</v>
      </c>
      <c r="F111" s="43" t="s">
        <v>450</v>
      </c>
      <c r="G111" s="38" t="s">
        <v>451</v>
      </c>
      <c r="H111" s="741">
        <v>90006442</v>
      </c>
      <c r="I111" s="50" t="s">
        <v>449</v>
      </c>
      <c r="J111" s="92">
        <f>'Section A - Public Patients'!J$44</f>
        <v>45474</v>
      </c>
      <c r="K111" s="134">
        <f>'Section A - Public Patients'!K$44</f>
        <v>2121.5500000000002</v>
      </c>
      <c r="L111" s="52"/>
      <c r="M111" s="997">
        <f>K111</f>
        <v>2121.5500000000002</v>
      </c>
      <c r="N111" s="52" t="s">
        <v>56</v>
      </c>
      <c r="O111" s="92">
        <f>'Section A - Public Patients'!O$44</f>
        <v>45839</v>
      </c>
      <c r="P111" s="503" t="s">
        <v>69</v>
      </c>
      <c r="Q111" s="52" t="s">
        <v>70</v>
      </c>
      <c r="R111" s="1773" t="s">
        <v>2248</v>
      </c>
      <c r="S111" s="929" t="s">
        <v>4091</v>
      </c>
      <c r="T111" s="904" t="s">
        <v>4804</v>
      </c>
      <c r="U111" s="929"/>
      <c r="V111" s="929" t="s">
        <v>4405</v>
      </c>
      <c r="W111" s="1770" t="s">
        <v>4405</v>
      </c>
      <c r="X111" s="1771">
        <v>2121.5500000000002</v>
      </c>
      <c r="Y111" s="1772">
        <f t="shared" si="26"/>
        <v>0</v>
      </c>
    </row>
    <row r="112" spans="1:25" s="40" customFormat="1" ht="12.75" x14ac:dyDescent="0.2">
      <c r="A112" s="1008">
        <v>1</v>
      </c>
      <c r="B112" s="1017">
        <v>1.6</v>
      </c>
      <c r="C112" s="1017" t="s">
        <v>1757</v>
      </c>
      <c r="D112" s="42"/>
      <c r="E112" s="1026" t="str">
        <f t="shared" si="27"/>
        <v>Shared Room</v>
      </c>
      <c r="F112" s="43" t="s">
        <v>452</v>
      </c>
      <c r="G112" s="38" t="s">
        <v>453</v>
      </c>
      <c r="H112" s="741">
        <v>90007309</v>
      </c>
      <c r="I112" s="50" t="s">
        <v>449</v>
      </c>
      <c r="J112" s="92">
        <f>'Section A - Public Patients'!J$45</f>
        <v>45474</v>
      </c>
      <c r="K112" s="134">
        <f>'Section A - Public Patients'!K$45</f>
        <v>4228.6000000000004</v>
      </c>
      <c r="L112" s="52"/>
      <c r="M112" s="997">
        <f t="shared" si="23"/>
        <v>4228.6000000000004</v>
      </c>
      <c r="N112" s="52" t="s">
        <v>56</v>
      </c>
      <c r="O112" s="92">
        <f>'Section A - Public Patients'!O$45</f>
        <v>45839</v>
      </c>
      <c r="P112" s="503" t="s">
        <v>69</v>
      </c>
      <c r="Q112" s="52" t="s">
        <v>70</v>
      </c>
      <c r="R112" s="1773" t="s">
        <v>2239</v>
      </c>
      <c r="S112" s="929" t="s">
        <v>4091</v>
      </c>
      <c r="T112" s="904" t="s">
        <v>4805</v>
      </c>
      <c r="U112" s="929"/>
      <c r="V112" s="929" t="s">
        <v>4406</v>
      </c>
      <c r="W112" s="1770" t="s">
        <v>4406</v>
      </c>
      <c r="X112" s="1771">
        <v>4228.6000000000004</v>
      </c>
      <c r="Y112" s="1772">
        <f t="shared" si="26"/>
        <v>0</v>
      </c>
    </row>
    <row r="113" spans="1:25" s="40" customFormat="1" ht="12.75" x14ac:dyDescent="0.2">
      <c r="A113" s="1008">
        <v>1</v>
      </c>
      <c r="B113" s="1017">
        <v>1.6</v>
      </c>
      <c r="C113" s="1017" t="s">
        <v>1757</v>
      </c>
      <c r="D113" s="42"/>
      <c r="E113" s="1026" t="str">
        <f t="shared" si="27"/>
        <v>Shared Room</v>
      </c>
      <c r="F113" s="43" t="s">
        <v>454</v>
      </c>
      <c r="G113" s="38" t="s">
        <v>455</v>
      </c>
      <c r="H113" s="741">
        <v>90006009</v>
      </c>
      <c r="I113" s="50" t="s">
        <v>449</v>
      </c>
      <c r="J113" s="92">
        <f>'Section A - Public Patients'!J$46</f>
        <v>45474</v>
      </c>
      <c r="K113" s="134">
        <f>'Section A - Public Patients'!K$46</f>
        <v>3985.9</v>
      </c>
      <c r="L113" s="52"/>
      <c r="M113" s="997">
        <f t="shared" si="23"/>
        <v>3985.9</v>
      </c>
      <c r="N113" s="52" t="s">
        <v>56</v>
      </c>
      <c r="O113" s="92">
        <f>'Section A - Public Patients'!O$46</f>
        <v>45839</v>
      </c>
      <c r="P113" s="503" t="s">
        <v>69</v>
      </c>
      <c r="Q113" s="52" t="s">
        <v>70</v>
      </c>
      <c r="R113" s="1773" t="s">
        <v>2240</v>
      </c>
      <c r="S113" s="929" t="s">
        <v>4091</v>
      </c>
      <c r="T113" s="904" t="s">
        <v>4806</v>
      </c>
      <c r="U113" s="929"/>
      <c r="V113" s="929" t="s">
        <v>4407</v>
      </c>
      <c r="W113" s="1770" t="s">
        <v>4407</v>
      </c>
      <c r="X113" s="1771">
        <v>3985.9</v>
      </c>
      <c r="Y113" s="1772">
        <f t="shared" si="26"/>
        <v>0</v>
      </c>
    </row>
    <row r="114" spans="1:25" s="40" customFormat="1" ht="12.75" x14ac:dyDescent="0.2">
      <c r="A114" s="1008">
        <v>1</v>
      </c>
      <c r="B114" s="1017">
        <v>1.6</v>
      </c>
      <c r="C114" s="1017" t="s">
        <v>1757</v>
      </c>
      <c r="D114" s="42"/>
      <c r="E114" s="1026" t="str">
        <f t="shared" si="27"/>
        <v>Shared Room</v>
      </c>
      <c r="F114" s="43" t="s">
        <v>456</v>
      </c>
      <c r="G114" s="38" t="s">
        <v>457</v>
      </c>
      <c r="H114" s="741">
        <v>90007310</v>
      </c>
      <c r="I114" s="50" t="s">
        <v>449</v>
      </c>
      <c r="J114" s="92">
        <f>'Section A - Public Patients'!J$47</f>
        <v>45474</v>
      </c>
      <c r="K114" s="134">
        <f>'Section A - Public Patients'!K$47</f>
        <v>6321.1</v>
      </c>
      <c r="L114" s="52"/>
      <c r="M114" s="997">
        <f t="shared" si="23"/>
        <v>6321.1</v>
      </c>
      <c r="N114" s="52" t="s">
        <v>56</v>
      </c>
      <c r="O114" s="92">
        <f>'Section A - Public Patients'!O$47</f>
        <v>45839</v>
      </c>
      <c r="P114" s="503" t="s">
        <v>69</v>
      </c>
      <c r="Q114" s="52" t="s">
        <v>70</v>
      </c>
      <c r="R114" s="1773" t="s">
        <v>2241</v>
      </c>
      <c r="S114" s="929" t="s">
        <v>4091</v>
      </c>
      <c r="T114" s="904" t="s">
        <v>4807</v>
      </c>
      <c r="U114" s="929"/>
      <c r="V114" s="929" t="s">
        <v>4408</v>
      </c>
      <c r="W114" s="1770" t="s">
        <v>4408</v>
      </c>
      <c r="X114" s="1771">
        <v>6321.1</v>
      </c>
      <c r="Y114" s="1772">
        <f t="shared" si="26"/>
        <v>0</v>
      </c>
    </row>
    <row r="115" spans="1:25" s="40" customFormat="1" ht="12.75" x14ac:dyDescent="0.2">
      <c r="A115" s="1008">
        <v>1</v>
      </c>
      <c r="B115" s="1017">
        <v>1.6</v>
      </c>
      <c r="C115" s="1017" t="s">
        <v>1757</v>
      </c>
      <c r="D115" s="42"/>
      <c r="E115" s="1026" t="str">
        <f t="shared" si="27"/>
        <v>Shared Room</v>
      </c>
      <c r="F115" s="43" t="s">
        <v>458</v>
      </c>
      <c r="G115" s="38" t="s">
        <v>459</v>
      </c>
      <c r="H115" s="741">
        <v>90006443</v>
      </c>
      <c r="I115" s="50" t="s">
        <v>449</v>
      </c>
      <c r="J115" s="92">
        <f>'Section A - Public Patients'!J$48</f>
        <v>45474</v>
      </c>
      <c r="K115" s="134">
        <f>'Section A - Public Patients'!K$48</f>
        <v>5885.75</v>
      </c>
      <c r="L115" s="52"/>
      <c r="M115" s="997">
        <f t="shared" si="23"/>
        <v>5885.75</v>
      </c>
      <c r="N115" s="52" t="s">
        <v>56</v>
      </c>
      <c r="O115" s="92">
        <f>'Section A - Public Patients'!O$48</f>
        <v>45839</v>
      </c>
      <c r="P115" s="503" t="s">
        <v>69</v>
      </c>
      <c r="Q115" s="52" t="s">
        <v>70</v>
      </c>
      <c r="R115" s="1773" t="s">
        <v>2242</v>
      </c>
      <c r="S115" s="929" t="s">
        <v>4091</v>
      </c>
      <c r="T115" s="904" t="s">
        <v>4808</v>
      </c>
      <c r="U115" s="929"/>
      <c r="V115" s="929" t="s">
        <v>4409</v>
      </c>
      <c r="W115" s="1770" t="s">
        <v>4409</v>
      </c>
      <c r="X115" s="1771">
        <v>5885.75</v>
      </c>
      <c r="Y115" s="1772">
        <f t="shared" si="26"/>
        <v>0</v>
      </c>
    </row>
    <row r="116" spans="1:25" s="40" customFormat="1" ht="12.75" x14ac:dyDescent="0.2">
      <c r="A116" s="1008">
        <v>1</v>
      </c>
      <c r="B116" s="1017">
        <v>1.6</v>
      </c>
      <c r="C116" s="1017" t="s">
        <v>1757</v>
      </c>
      <c r="D116" s="42"/>
      <c r="E116" s="1026" t="str">
        <f t="shared" si="27"/>
        <v>Shared Room</v>
      </c>
      <c r="F116" s="43" t="s">
        <v>460</v>
      </c>
      <c r="G116" s="38" t="s">
        <v>461</v>
      </c>
      <c r="H116" s="741">
        <v>90007311</v>
      </c>
      <c r="I116" s="50" t="s">
        <v>449</v>
      </c>
      <c r="J116" s="92">
        <f>'Section A - Public Patients'!J$49</f>
        <v>45474</v>
      </c>
      <c r="K116" s="134">
        <f>'Section A - Public Patients'!K$49</f>
        <v>1319.15</v>
      </c>
      <c r="L116" s="52"/>
      <c r="M116" s="997">
        <f t="shared" si="23"/>
        <v>1319.15</v>
      </c>
      <c r="N116" s="52" t="s">
        <v>56</v>
      </c>
      <c r="O116" s="92">
        <f>'Section A - Public Patients'!O$49</f>
        <v>45839</v>
      </c>
      <c r="P116" s="503" t="s">
        <v>69</v>
      </c>
      <c r="Q116" s="52" t="s">
        <v>70</v>
      </c>
      <c r="R116" s="1773" t="s">
        <v>2245</v>
      </c>
      <c r="S116" s="929" t="s">
        <v>4091</v>
      </c>
      <c r="T116" s="904" t="s">
        <v>4809</v>
      </c>
      <c r="U116" s="929"/>
      <c r="V116" s="929" t="s">
        <v>4410</v>
      </c>
      <c r="W116" s="1770" t="s">
        <v>4410</v>
      </c>
      <c r="X116" s="1771">
        <v>1319.15</v>
      </c>
      <c r="Y116" s="1772">
        <f t="shared" si="26"/>
        <v>0</v>
      </c>
    </row>
    <row r="117" spans="1:25" s="40" customFormat="1" ht="12.75" x14ac:dyDescent="0.2">
      <c r="A117" s="1008">
        <v>1</v>
      </c>
      <c r="B117" s="1017">
        <v>1.6</v>
      </c>
      <c r="C117" s="1017" t="s">
        <v>1757</v>
      </c>
      <c r="D117" s="42"/>
      <c r="E117" s="1026" t="str">
        <f t="shared" si="27"/>
        <v>Shared Room</v>
      </c>
      <c r="F117" s="43" t="s">
        <v>462</v>
      </c>
      <c r="G117" s="38" t="s">
        <v>463</v>
      </c>
      <c r="H117" s="741">
        <v>90005684</v>
      </c>
      <c r="I117" s="50" t="s">
        <v>449</v>
      </c>
      <c r="J117" s="92">
        <f>'Section A - Public Patients'!J$50</f>
        <v>45474</v>
      </c>
      <c r="K117" s="134">
        <f>'Section A - Public Patients'!K$50</f>
        <v>1143.8499999999999</v>
      </c>
      <c r="L117" s="52"/>
      <c r="M117" s="997">
        <f t="shared" si="23"/>
        <v>1143.8499999999999</v>
      </c>
      <c r="N117" s="52" t="s">
        <v>56</v>
      </c>
      <c r="O117" s="92">
        <f>'Section A - Public Patients'!O$50</f>
        <v>45839</v>
      </c>
      <c r="P117" s="503" t="s">
        <v>69</v>
      </c>
      <c r="Q117" s="52" t="s">
        <v>70</v>
      </c>
      <c r="R117" s="1773" t="s">
        <v>2246</v>
      </c>
      <c r="S117" s="929" t="s">
        <v>4091</v>
      </c>
      <c r="T117" s="904" t="s">
        <v>4810</v>
      </c>
      <c r="U117" s="929"/>
      <c r="V117" s="929" t="s">
        <v>4411</v>
      </c>
      <c r="W117" s="1770" t="s">
        <v>4411</v>
      </c>
      <c r="X117" s="1771">
        <v>1143.8499999999999</v>
      </c>
      <c r="Y117" s="1772">
        <f t="shared" si="26"/>
        <v>0</v>
      </c>
    </row>
    <row r="118" spans="1:25" s="40" customFormat="1" ht="12.75" x14ac:dyDescent="0.2">
      <c r="A118" s="1008">
        <v>1</v>
      </c>
      <c r="B118" s="1017">
        <v>1.6</v>
      </c>
      <c r="C118" s="1017" t="s">
        <v>1757</v>
      </c>
      <c r="D118" s="42"/>
      <c r="E118" s="1026" t="str">
        <f t="shared" si="27"/>
        <v>Shared Room</v>
      </c>
      <c r="F118" s="43" t="s">
        <v>464</v>
      </c>
      <c r="G118" s="38" t="s">
        <v>465</v>
      </c>
      <c r="H118" s="741">
        <v>90007312</v>
      </c>
      <c r="I118" s="50" t="s">
        <v>449</v>
      </c>
      <c r="J118" s="92">
        <f>'Section A - Public Patients'!J$51</f>
        <v>45474</v>
      </c>
      <c r="K118" s="134">
        <f>'Section A - Public Patients'!K$51</f>
        <v>4339.55</v>
      </c>
      <c r="L118" s="52"/>
      <c r="M118" s="997">
        <f t="shared" si="23"/>
        <v>4339.55</v>
      </c>
      <c r="N118" s="52" t="s">
        <v>56</v>
      </c>
      <c r="O118" s="92">
        <f>'Section A - Public Patients'!O$51</f>
        <v>45839</v>
      </c>
      <c r="P118" s="503" t="s">
        <v>69</v>
      </c>
      <c r="Q118" s="52" t="s">
        <v>70</v>
      </c>
      <c r="R118" s="1773" t="s">
        <v>2249</v>
      </c>
      <c r="S118" s="929" t="s">
        <v>4091</v>
      </c>
      <c r="T118" s="904" t="s">
        <v>4811</v>
      </c>
      <c r="U118" s="929"/>
      <c r="V118" s="929" t="s">
        <v>4412</v>
      </c>
      <c r="W118" s="1770" t="s">
        <v>4412</v>
      </c>
      <c r="X118" s="1771">
        <v>4339.55</v>
      </c>
      <c r="Y118" s="1772">
        <f t="shared" si="26"/>
        <v>0</v>
      </c>
    </row>
    <row r="119" spans="1:25" s="40" customFormat="1" ht="12.75" x14ac:dyDescent="0.2">
      <c r="A119" s="1008">
        <v>1</v>
      </c>
      <c r="B119" s="1017">
        <v>1.6</v>
      </c>
      <c r="C119" s="1017" t="s">
        <v>1757</v>
      </c>
      <c r="D119" s="42"/>
      <c r="E119" s="1026" t="str">
        <f t="shared" si="27"/>
        <v>Shared Room</v>
      </c>
      <c r="F119" s="43" t="s">
        <v>466</v>
      </c>
      <c r="G119" s="38" t="s">
        <v>467</v>
      </c>
      <c r="H119" s="741">
        <v>90006444</v>
      </c>
      <c r="I119" s="50" t="s">
        <v>449</v>
      </c>
      <c r="J119" s="92">
        <f>'Section A - Public Patients'!J$46</f>
        <v>45474</v>
      </c>
      <c r="K119" s="134">
        <f>'Section A - Public Patients'!K$46</f>
        <v>3985.9</v>
      </c>
      <c r="L119" s="52"/>
      <c r="M119" s="997">
        <f t="shared" si="23"/>
        <v>3985.9</v>
      </c>
      <c r="N119" s="52" t="s">
        <v>56</v>
      </c>
      <c r="O119" s="92">
        <f>'Section A - Public Patients'!O$46</f>
        <v>45839</v>
      </c>
      <c r="P119" s="503" t="s">
        <v>69</v>
      </c>
      <c r="Q119" s="52" t="s">
        <v>70</v>
      </c>
      <c r="R119" s="1773" t="s">
        <v>2250</v>
      </c>
      <c r="S119" s="929" t="s">
        <v>4091</v>
      </c>
      <c r="T119" s="904" t="s">
        <v>4812</v>
      </c>
      <c r="U119" s="929"/>
      <c r="V119" s="929" t="s">
        <v>4407</v>
      </c>
      <c r="W119" s="1770" t="s">
        <v>4407</v>
      </c>
      <c r="X119" s="1771">
        <v>3985.9</v>
      </c>
      <c r="Y119" s="1772">
        <f t="shared" si="26"/>
        <v>0</v>
      </c>
    </row>
    <row r="120" spans="1:25" s="40" customFormat="1" ht="12.75" x14ac:dyDescent="0.2">
      <c r="A120" s="1008">
        <v>1</v>
      </c>
      <c r="B120" s="1017">
        <v>1.6</v>
      </c>
      <c r="C120" s="1017" t="s">
        <v>1757</v>
      </c>
      <c r="D120" s="42"/>
      <c r="E120" s="1026" t="str">
        <f t="shared" si="27"/>
        <v>Shared Room</v>
      </c>
      <c r="F120" s="43" t="s">
        <v>468</v>
      </c>
      <c r="G120" s="38" t="s">
        <v>469</v>
      </c>
      <c r="H120" s="741">
        <v>90007313</v>
      </c>
      <c r="I120" s="50" t="s">
        <v>449</v>
      </c>
      <c r="J120" s="92">
        <f>'Section A - Public Patients'!J$53</f>
        <v>45474</v>
      </c>
      <c r="K120" s="997">
        <f>'Section A - Public Patients'!K$53</f>
        <v>1179.8</v>
      </c>
      <c r="L120" s="52"/>
      <c r="M120" s="997">
        <f t="shared" si="23"/>
        <v>1179.8</v>
      </c>
      <c r="N120" s="52" t="s">
        <v>56</v>
      </c>
      <c r="O120" s="92">
        <f>'Section A - Public Patients'!O$53</f>
        <v>45839</v>
      </c>
      <c r="P120" s="503" t="s">
        <v>69</v>
      </c>
      <c r="Q120" s="52" t="s">
        <v>70</v>
      </c>
      <c r="R120" s="1773" t="s">
        <v>2251</v>
      </c>
      <c r="S120" s="929" t="s">
        <v>4091</v>
      </c>
      <c r="T120" s="904" t="s">
        <v>4813</v>
      </c>
      <c r="U120" s="929"/>
      <c r="V120" s="929" t="s">
        <v>4414</v>
      </c>
      <c r="W120" s="1770" t="s">
        <v>4414</v>
      </c>
      <c r="X120" s="1771">
        <v>1179.8</v>
      </c>
      <c r="Y120" s="1772">
        <f t="shared" si="26"/>
        <v>0</v>
      </c>
    </row>
    <row r="121" spans="1:25" s="40" customFormat="1" ht="12.75" x14ac:dyDescent="0.2">
      <c r="A121" s="1008">
        <v>1</v>
      </c>
      <c r="B121" s="1017">
        <v>1.6</v>
      </c>
      <c r="C121" s="1017" t="s">
        <v>1757</v>
      </c>
      <c r="D121" s="42"/>
      <c r="E121" s="1026" t="str">
        <f t="shared" si="27"/>
        <v>Shared Room</v>
      </c>
      <c r="F121" s="43" t="s">
        <v>470</v>
      </c>
      <c r="G121" s="38" t="s">
        <v>471</v>
      </c>
      <c r="H121" s="741">
        <v>90006010</v>
      </c>
      <c r="I121" s="50" t="s">
        <v>449</v>
      </c>
      <c r="J121" s="92">
        <f>'Section A - Public Patients'!J$53</f>
        <v>45474</v>
      </c>
      <c r="K121" s="997">
        <f>'Section A - Public Patients'!K$53</f>
        <v>1179.8</v>
      </c>
      <c r="L121" s="52"/>
      <c r="M121" s="997">
        <f t="shared" si="23"/>
        <v>1179.8</v>
      </c>
      <c r="N121" s="52" t="s">
        <v>56</v>
      </c>
      <c r="O121" s="92">
        <f>'Section A - Public Patients'!O$53</f>
        <v>45839</v>
      </c>
      <c r="P121" s="503" t="s">
        <v>69</v>
      </c>
      <c r="Q121" s="52" t="s">
        <v>70</v>
      </c>
      <c r="R121" s="1773" t="s">
        <v>2252</v>
      </c>
      <c r="S121" s="929" t="s">
        <v>4091</v>
      </c>
      <c r="T121" s="904" t="s">
        <v>4814</v>
      </c>
      <c r="U121" s="929"/>
      <c r="V121" s="929" t="s">
        <v>4414</v>
      </c>
      <c r="W121" s="1770" t="s">
        <v>4414</v>
      </c>
      <c r="X121" s="1771">
        <v>1179.8</v>
      </c>
      <c r="Y121" s="1772">
        <f t="shared" si="26"/>
        <v>0</v>
      </c>
    </row>
    <row r="122" spans="1:25" s="40" customFormat="1" ht="12.75" customHeight="1" x14ac:dyDescent="0.2">
      <c r="A122" s="1008">
        <v>1</v>
      </c>
      <c r="B122" s="1017">
        <v>1.6</v>
      </c>
      <c r="C122" s="1017" t="s">
        <v>1757</v>
      </c>
      <c r="D122" s="42"/>
      <c r="E122" s="1026" t="str">
        <f t="shared" si="27"/>
        <v>Shared Room</v>
      </c>
      <c r="F122" s="43" t="s">
        <v>476</v>
      </c>
      <c r="G122" s="38" t="s">
        <v>477</v>
      </c>
      <c r="H122" s="741">
        <v>90007314</v>
      </c>
      <c r="I122" s="50" t="s">
        <v>449</v>
      </c>
      <c r="J122" s="92">
        <f>'Section A - Public Patients'!J$55</f>
        <v>45474</v>
      </c>
      <c r="K122" s="134">
        <f>'Section A - Public Patients'!K$55</f>
        <v>2133.75</v>
      </c>
      <c r="L122" s="52"/>
      <c r="M122" s="997">
        <f t="shared" ref="M122:M127" si="28">K122</f>
        <v>2133.75</v>
      </c>
      <c r="N122" s="52" t="s">
        <v>56</v>
      </c>
      <c r="O122" s="92">
        <f>'Section A - Public Patients'!O$55</f>
        <v>45839</v>
      </c>
      <c r="P122" s="503" t="s">
        <v>69</v>
      </c>
      <c r="Q122" s="52" t="s">
        <v>70</v>
      </c>
      <c r="R122" s="1773" t="s">
        <v>2257</v>
      </c>
      <c r="S122" s="929" t="s">
        <v>4091</v>
      </c>
      <c r="T122" s="904" t="s">
        <v>4815</v>
      </c>
      <c r="U122" s="929"/>
      <c r="V122" s="929" t="s">
        <v>4416</v>
      </c>
      <c r="W122" s="1770" t="s">
        <v>4416</v>
      </c>
      <c r="X122" s="1771">
        <v>2133.75</v>
      </c>
      <c r="Y122" s="1772">
        <f t="shared" si="26"/>
        <v>0</v>
      </c>
    </row>
    <row r="123" spans="1:25" s="40" customFormat="1" ht="12" customHeight="1" x14ac:dyDescent="0.2">
      <c r="A123" s="1008">
        <v>1</v>
      </c>
      <c r="B123" s="1017">
        <v>1.6</v>
      </c>
      <c r="C123" s="1017" t="s">
        <v>1757</v>
      </c>
      <c r="D123" s="42"/>
      <c r="E123" s="1026" t="str">
        <f t="shared" si="27"/>
        <v>Shared Room</v>
      </c>
      <c r="F123" s="43" t="s">
        <v>478</v>
      </c>
      <c r="G123" s="38" t="s">
        <v>479</v>
      </c>
      <c r="H123" s="741">
        <v>90006445</v>
      </c>
      <c r="I123" s="50" t="s">
        <v>449</v>
      </c>
      <c r="J123" s="92">
        <f>'Section A - Public Patients'!J$55</f>
        <v>45474</v>
      </c>
      <c r="K123" s="134">
        <f>'Section A - Public Patients'!K$55</f>
        <v>2133.75</v>
      </c>
      <c r="L123" s="52"/>
      <c r="M123" s="997">
        <f t="shared" si="28"/>
        <v>2133.75</v>
      </c>
      <c r="N123" s="52" t="s">
        <v>56</v>
      </c>
      <c r="O123" s="92">
        <f>'Section A - Public Patients'!O$55</f>
        <v>45839</v>
      </c>
      <c r="P123" s="503" t="s">
        <v>69</v>
      </c>
      <c r="Q123" s="52" t="s">
        <v>70</v>
      </c>
      <c r="R123" s="1773" t="s">
        <v>2258</v>
      </c>
      <c r="S123" s="929" t="s">
        <v>4091</v>
      </c>
      <c r="T123" s="904" t="s">
        <v>4816</v>
      </c>
      <c r="U123" s="929"/>
      <c r="V123" s="929" t="s">
        <v>4416</v>
      </c>
      <c r="W123" s="1770" t="s">
        <v>4416</v>
      </c>
      <c r="X123" s="1771">
        <v>2133.75</v>
      </c>
      <c r="Y123" s="1772">
        <f t="shared" si="26"/>
        <v>0</v>
      </c>
    </row>
    <row r="124" spans="1:25" s="40" customFormat="1" ht="15.75" x14ac:dyDescent="0.2">
      <c r="A124" s="1008">
        <v>1</v>
      </c>
      <c r="B124" s="1017">
        <v>1.6</v>
      </c>
      <c r="C124" s="1017" t="s">
        <v>1757</v>
      </c>
      <c r="D124" s="42"/>
      <c r="E124" s="78" t="s">
        <v>44</v>
      </c>
      <c r="F124" s="43" t="s">
        <v>472</v>
      </c>
      <c r="G124" s="38" t="s">
        <v>473</v>
      </c>
      <c r="H124" s="741">
        <v>90007315</v>
      </c>
      <c r="I124" s="50" t="s">
        <v>449</v>
      </c>
      <c r="J124" s="92">
        <f>'Section A - Public Patients'!J$61</f>
        <v>45474</v>
      </c>
      <c r="K124" s="134">
        <f>'Section A - Public Patients'!K$61</f>
        <v>4066.55</v>
      </c>
      <c r="L124" s="52"/>
      <c r="M124" s="997">
        <f t="shared" si="28"/>
        <v>4066.55</v>
      </c>
      <c r="N124" s="52" t="s">
        <v>56</v>
      </c>
      <c r="O124" s="92">
        <f>'Section A - Public Patients'!O$61</f>
        <v>45839</v>
      </c>
      <c r="P124" s="503" t="s">
        <v>69</v>
      </c>
      <c r="Q124" s="52" t="s">
        <v>70</v>
      </c>
      <c r="R124" s="1773" t="s">
        <v>2253</v>
      </c>
      <c r="S124" s="929" t="s">
        <v>4091</v>
      </c>
      <c r="T124" s="904" t="s">
        <v>4817</v>
      </c>
      <c r="U124" s="929"/>
      <c r="V124" s="929" t="s">
        <v>4422</v>
      </c>
      <c r="W124" s="1770" t="s">
        <v>4422</v>
      </c>
      <c r="X124" s="1771">
        <v>4066.55</v>
      </c>
      <c r="Y124" s="1772">
        <f t="shared" si="26"/>
        <v>0</v>
      </c>
    </row>
    <row r="125" spans="1:25" s="40" customFormat="1" ht="12.75" x14ac:dyDescent="0.2">
      <c r="A125" s="1008">
        <v>1</v>
      </c>
      <c r="B125" s="1017">
        <v>1.6</v>
      </c>
      <c r="C125" s="1017" t="s">
        <v>1757</v>
      </c>
      <c r="D125" s="42"/>
      <c r="E125" s="1026" t="str">
        <f t="shared" ref="E125:E127" si="29">E124</f>
        <v>Newborns</v>
      </c>
      <c r="F125" s="43" t="s">
        <v>474</v>
      </c>
      <c r="G125" s="38" t="s">
        <v>475</v>
      </c>
      <c r="H125" s="741">
        <v>90005793</v>
      </c>
      <c r="I125" s="50" t="s">
        <v>449</v>
      </c>
      <c r="J125" s="92">
        <f>'Section A - Public Patients'!J$62</f>
        <v>45474</v>
      </c>
      <c r="K125" s="134">
        <f>'Section A - Public Patients'!K$62</f>
        <v>3879.1</v>
      </c>
      <c r="L125" s="52"/>
      <c r="M125" s="997">
        <f t="shared" si="28"/>
        <v>3879.1</v>
      </c>
      <c r="N125" s="52" t="s">
        <v>56</v>
      </c>
      <c r="O125" s="92">
        <f>'Section A - Public Patients'!O$62</f>
        <v>45839</v>
      </c>
      <c r="P125" s="503" t="s">
        <v>69</v>
      </c>
      <c r="Q125" s="52" t="s">
        <v>70</v>
      </c>
      <c r="R125" s="1773" t="s">
        <v>2255</v>
      </c>
      <c r="S125" s="929" t="s">
        <v>4091</v>
      </c>
      <c r="T125" s="904" t="s">
        <v>4818</v>
      </c>
      <c r="U125" s="929"/>
      <c r="V125" s="929" t="s">
        <v>4423</v>
      </c>
      <c r="W125" s="1770" t="s">
        <v>4423</v>
      </c>
      <c r="X125" s="1771">
        <v>3879.1</v>
      </c>
      <c r="Y125" s="1772">
        <f t="shared" si="26"/>
        <v>0</v>
      </c>
    </row>
    <row r="126" spans="1:25" s="40" customFormat="1" ht="12.75" x14ac:dyDescent="0.2">
      <c r="A126" s="1008">
        <v>1</v>
      </c>
      <c r="B126" s="1017">
        <v>1.6</v>
      </c>
      <c r="C126" s="1017" t="s">
        <v>1757</v>
      </c>
      <c r="D126" s="42"/>
      <c r="E126" s="1026" t="str">
        <f t="shared" si="29"/>
        <v>Newborns</v>
      </c>
      <c r="F126" s="43" t="s">
        <v>480</v>
      </c>
      <c r="G126" s="38" t="s">
        <v>481</v>
      </c>
      <c r="H126" s="741">
        <v>90007316</v>
      </c>
      <c r="I126" s="50" t="s">
        <v>449</v>
      </c>
      <c r="J126" s="92">
        <f>'Section A - Public Patients'!J$61</f>
        <v>45474</v>
      </c>
      <c r="K126" s="134">
        <f>'Section A - Public Patients'!K$61</f>
        <v>4066.55</v>
      </c>
      <c r="L126" s="52"/>
      <c r="M126" s="997">
        <f t="shared" si="28"/>
        <v>4066.55</v>
      </c>
      <c r="N126" s="52" t="s">
        <v>56</v>
      </c>
      <c r="O126" s="92">
        <f>'Section A - Public Patients'!O$61</f>
        <v>45839</v>
      </c>
      <c r="P126" s="503" t="s">
        <v>69</v>
      </c>
      <c r="Q126" s="52" t="s">
        <v>70</v>
      </c>
      <c r="R126" s="1773" t="s">
        <v>2254</v>
      </c>
      <c r="S126" s="929" t="s">
        <v>4091</v>
      </c>
      <c r="T126" s="904" t="s">
        <v>4819</v>
      </c>
      <c r="U126" s="929"/>
      <c r="V126" s="929" t="s">
        <v>4422</v>
      </c>
      <c r="W126" s="1770" t="s">
        <v>4422</v>
      </c>
      <c r="X126" s="1771">
        <v>4066.55</v>
      </c>
      <c r="Y126" s="1772">
        <f t="shared" si="26"/>
        <v>0</v>
      </c>
    </row>
    <row r="127" spans="1:25" s="40" customFormat="1" ht="12.75" x14ac:dyDescent="0.2">
      <c r="A127" s="1008">
        <v>1</v>
      </c>
      <c r="B127" s="1017">
        <v>1.6</v>
      </c>
      <c r="C127" s="1017" t="s">
        <v>1757</v>
      </c>
      <c r="D127" s="42"/>
      <c r="E127" s="1026" t="str">
        <f t="shared" si="29"/>
        <v>Newborns</v>
      </c>
      <c r="F127" s="43" t="s">
        <v>482</v>
      </c>
      <c r="G127" s="38" t="s">
        <v>483</v>
      </c>
      <c r="H127" s="741">
        <v>90006446</v>
      </c>
      <c r="I127" s="50" t="s">
        <v>449</v>
      </c>
      <c r="J127" s="92">
        <f>'Section A - Public Patients'!J$62</f>
        <v>45474</v>
      </c>
      <c r="K127" s="134">
        <f>'Section A - Public Patients'!K$62</f>
        <v>3879.1</v>
      </c>
      <c r="L127" s="52"/>
      <c r="M127" s="997">
        <f t="shared" si="28"/>
        <v>3879.1</v>
      </c>
      <c r="N127" s="52" t="s">
        <v>56</v>
      </c>
      <c r="O127" s="92">
        <f>'Section A - Public Patients'!O$62</f>
        <v>45839</v>
      </c>
      <c r="P127" s="503" t="s">
        <v>69</v>
      </c>
      <c r="Q127" s="52" t="s">
        <v>70</v>
      </c>
      <c r="R127" s="1773" t="s">
        <v>2256</v>
      </c>
      <c r="S127" s="929" t="s">
        <v>4091</v>
      </c>
      <c r="T127" s="904" t="s">
        <v>4820</v>
      </c>
      <c r="U127" s="929"/>
      <c r="V127" s="929" t="s">
        <v>4423</v>
      </c>
      <c r="W127" s="1770" t="s">
        <v>4423</v>
      </c>
      <c r="X127" s="1771">
        <v>3879.1</v>
      </c>
      <c r="Y127" s="1772">
        <f t="shared" si="26"/>
        <v>0</v>
      </c>
    </row>
    <row r="128" spans="1:25" s="40" customFormat="1" ht="15.75" customHeight="1" x14ac:dyDescent="0.2">
      <c r="A128" s="1008">
        <v>1</v>
      </c>
      <c r="B128" s="1017">
        <v>1.6</v>
      </c>
      <c r="C128" s="1017" t="s">
        <v>1757</v>
      </c>
      <c r="D128" s="42"/>
      <c r="E128" s="78" t="s">
        <v>89</v>
      </c>
      <c r="F128" s="43" t="s">
        <v>484</v>
      </c>
      <c r="G128" s="38" t="s">
        <v>485</v>
      </c>
      <c r="H128" s="741">
        <v>90007317</v>
      </c>
      <c r="I128" s="50" t="s">
        <v>449</v>
      </c>
      <c r="J128" s="92">
        <f>'Section A - Public Patients'!J$70</f>
        <v>45474</v>
      </c>
      <c r="K128" s="134">
        <f>'Section A - Public Patients'!K$70</f>
        <v>1247.0999999999999</v>
      </c>
      <c r="L128" s="52"/>
      <c r="M128" s="997">
        <f t="shared" si="23"/>
        <v>1247.0999999999999</v>
      </c>
      <c r="N128" s="52" t="s">
        <v>56</v>
      </c>
      <c r="O128" s="92">
        <f>'Section A - Public Patients'!O$70</f>
        <v>45839</v>
      </c>
      <c r="P128" s="503" t="s">
        <v>69</v>
      </c>
      <c r="Q128" s="52" t="s">
        <v>70</v>
      </c>
      <c r="R128" s="1773" t="s">
        <v>2243</v>
      </c>
      <c r="S128" s="929" t="s">
        <v>4091</v>
      </c>
      <c r="T128" s="904" t="s">
        <v>4821</v>
      </c>
      <c r="U128" s="929"/>
      <c r="V128" s="929" t="s">
        <v>4430</v>
      </c>
      <c r="W128" s="1770" t="s">
        <v>4430</v>
      </c>
      <c r="X128" s="1771">
        <v>1247.0999999999999</v>
      </c>
      <c r="Y128" s="1772">
        <f t="shared" si="26"/>
        <v>0</v>
      </c>
    </row>
    <row r="129" spans="1:25" s="40" customFormat="1" ht="12.75" x14ac:dyDescent="0.2">
      <c r="A129" s="1008">
        <v>1</v>
      </c>
      <c r="B129" s="1017">
        <v>1.6</v>
      </c>
      <c r="C129" s="1017" t="s">
        <v>1757</v>
      </c>
      <c r="D129" s="42"/>
      <c r="E129" s="1026" t="str">
        <f>E128</f>
        <v>Private Long Stay  Nursing Home Type Patients</v>
      </c>
      <c r="F129" s="43" t="s">
        <v>486</v>
      </c>
      <c r="G129" s="38" t="s">
        <v>487</v>
      </c>
      <c r="H129" s="741">
        <v>90006011</v>
      </c>
      <c r="I129" s="50" t="s">
        <v>449</v>
      </c>
      <c r="J129" s="92">
        <f>'Section A - Public Patients'!J$71</f>
        <v>45474</v>
      </c>
      <c r="K129" s="134">
        <f>'Section A - Public Patients'!K$71</f>
        <v>1069.5</v>
      </c>
      <c r="L129" s="52"/>
      <c r="M129" s="997">
        <f t="shared" si="23"/>
        <v>1069.5</v>
      </c>
      <c r="N129" s="52" t="s">
        <v>56</v>
      </c>
      <c r="O129" s="92">
        <f>'Section A - Public Patients'!O$71</f>
        <v>45839</v>
      </c>
      <c r="P129" s="503" t="s">
        <v>69</v>
      </c>
      <c r="Q129" s="52" t="s">
        <v>70</v>
      </c>
      <c r="R129" s="1773" t="s">
        <v>2244</v>
      </c>
      <c r="S129" s="929" t="s">
        <v>4091</v>
      </c>
      <c r="T129" s="904" t="s">
        <v>4822</v>
      </c>
      <c r="U129" s="929"/>
      <c r="V129" s="929" t="s">
        <v>4431</v>
      </c>
      <c r="W129" s="1770" t="s">
        <v>4431</v>
      </c>
      <c r="X129" s="1771">
        <v>1069.5</v>
      </c>
      <c r="Y129" s="1772">
        <f t="shared" si="26"/>
        <v>0</v>
      </c>
    </row>
    <row r="130" spans="1:25" s="40" customFormat="1" ht="25.5" x14ac:dyDescent="0.2">
      <c r="A130" s="1017">
        <v>1</v>
      </c>
      <c r="B130" s="1017">
        <v>1.6</v>
      </c>
      <c r="C130" s="1017" t="s">
        <v>1757</v>
      </c>
      <c r="D130" s="42"/>
      <c r="E130" s="78" t="s">
        <v>347</v>
      </c>
      <c r="F130" s="43"/>
      <c r="G130" s="115" t="s">
        <v>488</v>
      </c>
      <c r="H130" s="1869">
        <v>90007318</v>
      </c>
      <c r="I130" s="50" t="s">
        <v>421</v>
      </c>
      <c r="J130" s="92">
        <f>'Section A - Public Patients'!J$72</f>
        <v>45474</v>
      </c>
      <c r="K130" s="134">
        <f>'Section A - Public Patients'!K$72</f>
        <v>1147.9000000000001</v>
      </c>
      <c r="L130" s="52"/>
      <c r="M130" s="997">
        <f>K130</f>
        <v>1147.9000000000001</v>
      </c>
      <c r="N130" s="52" t="s">
        <v>56</v>
      </c>
      <c r="O130" s="92">
        <f>'Section A - Public Patients'!O$72</f>
        <v>45839</v>
      </c>
      <c r="P130" s="503" t="s">
        <v>69</v>
      </c>
      <c r="Q130" s="52" t="s">
        <v>70</v>
      </c>
      <c r="R130" s="1773" t="s">
        <v>3489</v>
      </c>
      <c r="S130" s="929" t="s">
        <v>4091</v>
      </c>
      <c r="T130" s="904" t="s">
        <v>4823</v>
      </c>
      <c r="U130" s="929"/>
      <c r="V130" s="929" t="s">
        <v>4432</v>
      </c>
      <c r="W130" s="1770" t="s">
        <v>4432</v>
      </c>
      <c r="X130" s="1771">
        <v>1147.9000000000001</v>
      </c>
      <c r="Y130" s="1772">
        <f t="shared" si="26"/>
        <v>0</v>
      </c>
    </row>
    <row r="131" spans="1:25" ht="25.5" x14ac:dyDescent="0.2">
      <c r="A131" s="1008">
        <v>1</v>
      </c>
      <c r="B131" s="1017">
        <v>1.6</v>
      </c>
      <c r="C131" s="1017" t="s">
        <v>1757</v>
      </c>
      <c r="E131" s="1061" t="str">
        <f>E130</f>
        <v>Theatre Fees</v>
      </c>
      <c r="F131" s="43"/>
      <c r="G131" s="115" t="s">
        <v>489</v>
      </c>
      <c r="H131" s="1869">
        <v>90006447</v>
      </c>
      <c r="I131" s="50" t="s">
        <v>421</v>
      </c>
      <c r="J131" s="92">
        <f>'Section A - Public Patients'!J$73</f>
        <v>45474</v>
      </c>
      <c r="K131" s="134">
        <f>'Section A - Public Patients'!K$73</f>
        <v>2886.8</v>
      </c>
      <c r="L131" s="52"/>
      <c r="M131" s="118">
        <f>K131</f>
        <v>2886.8</v>
      </c>
      <c r="N131" s="52" t="s">
        <v>56</v>
      </c>
      <c r="O131" s="92">
        <f>'Section A - Public Patients'!O$73</f>
        <v>45839</v>
      </c>
      <c r="P131" s="2001" t="s">
        <v>69</v>
      </c>
      <c r="Q131" s="2002" t="s">
        <v>70</v>
      </c>
      <c r="R131" s="1994" t="s">
        <v>3490</v>
      </c>
      <c r="S131" s="901" t="s">
        <v>4091</v>
      </c>
      <c r="T131" s="912" t="s">
        <v>4824</v>
      </c>
      <c r="U131" s="903"/>
      <c r="V131" s="901" t="s">
        <v>4433</v>
      </c>
      <c r="W131" s="871" t="s">
        <v>4433</v>
      </c>
      <c r="X131" s="1001">
        <v>2886.8</v>
      </c>
      <c r="Y131" s="989">
        <f t="shared" si="26"/>
        <v>0</v>
      </c>
    </row>
    <row r="132" spans="1:25" ht="18.75" x14ac:dyDescent="0.2">
      <c r="A132" s="1008">
        <v>1</v>
      </c>
      <c r="B132" s="1017">
        <v>1.6</v>
      </c>
      <c r="C132" s="1974" t="s">
        <v>1758</v>
      </c>
      <c r="D132" s="1974"/>
      <c r="E132" s="1974" t="s">
        <v>490</v>
      </c>
      <c r="F132" s="43"/>
      <c r="G132" s="38"/>
      <c r="H132" s="741"/>
      <c r="I132" s="50"/>
      <c r="J132" s="92"/>
      <c r="K132" s="120"/>
      <c r="L132" s="52"/>
      <c r="M132" s="120"/>
      <c r="N132" s="52"/>
      <c r="O132" s="84"/>
      <c r="P132" s="2001"/>
      <c r="Q132" s="2002"/>
      <c r="R132" s="2002"/>
      <c r="S132" s="901" t="s">
        <v>4068</v>
      </c>
      <c r="T132" s="911"/>
      <c r="U132" s="903"/>
      <c r="V132" s="901"/>
      <c r="X132" s="1001"/>
      <c r="Y132" s="989" t="str">
        <f t="shared" si="26"/>
        <v>Blank</v>
      </c>
    </row>
    <row r="133" spans="1:25" ht="15.75" customHeight="1" x14ac:dyDescent="0.25">
      <c r="A133" s="1008">
        <v>1</v>
      </c>
      <c r="B133" s="1008">
        <v>1.6</v>
      </c>
      <c r="C133" s="1017" t="s">
        <v>1758</v>
      </c>
      <c r="D133" s="1062"/>
      <c r="E133" s="14" t="s">
        <v>513</v>
      </c>
      <c r="F133" s="43"/>
      <c r="G133" s="113"/>
      <c r="H133" s="741"/>
      <c r="I133" s="50"/>
      <c r="J133" s="92"/>
      <c r="K133" s="119"/>
      <c r="L133" s="178"/>
      <c r="M133" s="119"/>
      <c r="N133" s="23"/>
      <c r="O133" s="84"/>
      <c r="P133" s="2001"/>
      <c r="Q133" s="2002"/>
      <c r="R133" s="2002"/>
      <c r="S133" s="901" t="s">
        <v>4068</v>
      </c>
      <c r="T133" s="911"/>
      <c r="U133" s="903"/>
      <c r="V133" s="901"/>
      <c r="X133" s="1001"/>
      <c r="Y133" s="989" t="str">
        <f t="shared" si="26"/>
        <v>Blank</v>
      </c>
    </row>
    <row r="134" spans="1:25" s="40" customFormat="1" ht="15.75" customHeight="1" x14ac:dyDescent="0.25">
      <c r="A134" s="1008">
        <v>1</v>
      </c>
      <c r="B134" s="1008">
        <v>1.6</v>
      </c>
      <c r="C134" s="1017" t="s">
        <v>1758</v>
      </c>
      <c r="D134" s="1062"/>
      <c r="E134" s="1777" t="s">
        <v>424</v>
      </c>
      <c r="F134" s="43"/>
      <c r="G134" s="113"/>
      <c r="H134" s="741"/>
      <c r="I134" s="50"/>
      <c r="J134" s="92"/>
      <c r="K134" s="119"/>
      <c r="L134" s="132"/>
      <c r="M134" s="119"/>
      <c r="N134" s="23"/>
      <c r="O134" s="84"/>
      <c r="P134" s="2001"/>
      <c r="Q134" s="2002"/>
      <c r="R134" s="2002"/>
      <c r="S134" s="929" t="s">
        <v>4072</v>
      </c>
      <c r="T134" s="904"/>
      <c r="U134" s="929"/>
      <c r="V134" s="929"/>
      <c r="W134" s="1770"/>
      <c r="X134" s="1771"/>
      <c r="Y134" s="1772" t="str">
        <f t="shared" si="26"/>
        <v>Blank</v>
      </c>
    </row>
    <row r="135" spans="1:25" s="40" customFormat="1" ht="18.75" x14ac:dyDescent="0.2">
      <c r="A135" s="1008">
        <v>1</v>
      </c>
      <c r="B135" s="1017">
        <v>1.6</v>
      </c>
      <c r="C135" s="1017" t="s">
        <v>1758</v>
      </c>
      <c r="D135" s="1017"/>
      <c r="E135" s="1775" t="s">
        <v>64</v>
      </c>
      <c r="F135" s="43" t="s">
        <v>514</v>
      </c>
      <c r="G135" s="38" t="s">
        <v>515</v>
      </c>
      <c r="H135" s="741">
        <v>90007319</v>
      </c>
      <c r="I135" s="50" t="s">
        <v>516</v>
      </c>
      <c r="J135" s="92">
        <v>45474</v>
      </c>
      <c r="K135" s="997">
        <v>1774</v>
      </c>
      <c r="L135" s="52"/>
      <c r="M135" s="997">
        <f>K135</f>
        <v>1774</v>
      </c>
      <c r="N135" s="52" t="s">
        <v>56</v>
      </c>
      <c r="O135" s="84">
        <v>45839</v>
      </c>
      <c r="P135" s="503" t="s">
        <v>69</v>
      </c>
      <c r="Q135" s="52" t="s">
        <v>70</v>
      </c>
      <c r="R135" s="1773" t="s">
        <v>2139</v>
      </c>
      <c r="S135" s="929" t="s">
        <v>4064</v>
      </c>
      <c r="T135" s="904" t="s">
        <v>4825</v>
      </c>
      <c r="U135" s="929" t="s">
        <v>4825</v>
      </c>
      <c r="V135" s="929" t="s">
        <v>4825</v>
      </c>
      <c r="W135" s="1770"/>
      <c r="X135" s="1771">
        <v>1774</v>
      </c>
      <c r="Y135" s="1772">
        <f t="shared" si="26"/>
        <v>0</v>
      </c>
    </row>
    <row r="136" spans="1:25" s="40" customFormat="1" ht="12.75" x14ac:dyDescent="0.2">
      <c r="A136" s="1008">
        <v>1</v>
      </c>
      <c r="B136" s="1017">
        <v>1.6</v>
      </c>
      <c r="C136" s="1017" t="s">
        <v>1758</v>
      </c>
      <c r="D136" s="1017"/>
      <c r="E136" s="1026" t="str">
        <f t="shared" ref="E136:E137" si="30">E135</f>
        <v>Single Room</v>
      </c>
      <c r="F136" s="43" t="s">
        <v>517</v>
      </c>
      <c r="G136" s="38" t="s">
        <v>518</v>
      </c>
      <c r="H136" s="741">
        <v>90005630</v>
      </c>
      <c r="I136" s="50" t="s">
        <v>516</v>
      </c>
      <c r="J136" s="92">
        <v>45474</v>
      </c>
      <c r="K136" s="997">
        <v>1228</v>
      </c>
      <c r="L136" s="52"/>
      <c r="M136" s="997">
        <f>K136</f>
        <v>1228</v>
      </c>
      <c r="N136" s="52" t="s">
        <v>56</v>
      </c>
      <c r="O136" s="84">
        <v>45839</v>
      </c>
      <c r="P136" s="503" t="s">
        <v>69</v>
      </c>
      <c r="Q136" s="52" t="s">
        <v>70</v>
      </c>
      <c r="R136" s="1773" t="s">
        <v>2140</v>
      </c>
      <c r="S136" s="929" t="s">
        <v>4064</v>
      </c>
      <c r="T136" s="904" t="s">
        <v>4826</v>
      </c>
      <c r="U136" s="929" t="s">
        <v>4826</v>
      </c>
      <c r="V136" s="929" t="s">
        <v>4826</v>
      </c>
      <c r="W136" s="1770"/>
      <c r="X136" s="1771">
        <v>1228</v>
      </c>
      <c r="Y136" s="1772">
        <f t="shared" si="26"/>
        <v>0</v>
      </c>
    </row>
    <row r="137" spans="1:25" s="40" customFormat="1" ht="12.75" x14ac:dyDescent="0.2">
      <c r="A137" s="1008">
        <v>1</v>
      </c>
      <c r="B137" s="1017">
        <v>1.6</v>
      </c>
      <c r="C137" s="1017" t="s">
        <v>1758</v>
      </c>
      <c r="D137" s="1017"/>
      <c r="E137" s="1026" t="str">
        <f t="shared" si="30"/>
        <v>Single Room</v>
      </c>
      <c r="F137" s="43" t="s">
        <v>519</v>
      </c>
      <c r="G137" s="38" t="s">
        <v>520</v>
      </c>
      <c r="H137" s="741">
        <v>90007320</v>
      </c>
      <c r="I137" s="50">
        <v>443060</v>
      </c>
      <c r="J137" s="92">
        <v>45474</v>
      </c>
      <c r="K137" s="997">
        <v>1451</v>
      </c>
      <c r="L137" s="52"/>
      <c r="M137" s="997">
        <f>K137</f>
        <v>1451</v>
      </c>
      <c r="N137" s="52" t="s">
        <v>56</v>
      </c>
      <c r="O137" s="84">
        <v>45839</v>
      </c>
      <c r="P137" s="503" t="s">
        <v>69</v>
      </c>
      <c r="Q137" s="52" t="s">
        <v>70</v>
      </c>
      <c r="R137" s="1773" t="s">
        <v>2149</v>
      </c>
      <c r="S137" s="929" t="s">
        <v>4064</v>
      </c>
      <c r="T137" s="904" t="s">
        <v>4827</v>
      </c>
      <c r="U137" s="929" t="s">
        <v>4827</v>
      </c>
      <c r="V137" s="929" t="s">
        <v>4827</v>
      </c>
      <c r="W137" s="1770"/>
      <c r="X137" s="1771">
        <v>1451</v>
      </c>
      <c r="Y137" s="1772">
        <f t="shared" si="26"/>
        <v>0</v>
      </c>
    </row>
    <row r="138" spans="1:25" s="40" customFormat="1" ht="24" x14ac:dyDescent="0.2">
      <c r="A138" s="1008">
        <v>1</v>
      </c>
      <c r="B138" s="1017">
        <v>1.6</v>
      </c>
      <c r="C138" s="1017" t="s">
        <v>1758</v>
      </c>
      <c r="D138" s="1017"/>
      <c r="E138" s="78" t="s">
        <v>89</v>
      </c>
      <c r="F138" s="43"/>
      <c r="G138" s="113" t="s">
        <v>90</v>
      </c>
      <c r="H138" s="741"/>
      <c r="I138" s="50"/>
      <c r="J138" s="92"/>
      <c r="K138" s="2191" t="s">
        <v>521</v>
      </c>
      <c r="L138" s="2192"/>
      <c r="M138" s="2191" t="s">
        <v>521</v>
      </c>
      <c r="N138" s="52"/>
      <c r="O138" s="84"/>
      <c r="P138" s="503"/>
      <c r="Q138" s="52"/>
      <c r="R138" s="52"/>
      <c r="S138" s="929" t="s">
        <v>4066</v>
      </c>
      <c r="T138" s="904" t="s">
        <v>4828</v>
      </c>
      <c r="U138" s="929"/>
      <c r="V138" s="929"/>
      <c r="W138" s="1770"/>
      <c r="X138" s="1771" t="s">
        <v>521</v>
      </c>
      <c r="Y138" s="1772" t="str">
        <f t="shared" si="26"/>
        <v>Text</v>
      </c>
    </row>
    <row r="139" spans="1:25" s="40" customFormat="1" ht="18.75" x14ac:dyDescent="0.2">
      <c r="A139" s="1008">
        <v>1</v>
      </c>
      <c r="B139" s="1017">
        <v>1.6</v>
      </c>
      <c r="C139" s="1017" t="s">
        <v>1758</v>
      </c>
      <c r="D139" s="1017"/>
      <c r="E139" s="1775" t="s">
        <v>92</v>
      </c>
      <c r="F139" s="43" t="s">
        <v>522</v>
      </c>
      <c r="G139" s="38" t="s">
        <v>523</v>
      </c>
      <c r="H139" s="741">
        <v>90006448</v>
      </c>
      <c r="I139" s="50" t="s">
        <v>524</v>
      </c>
      <c r="J139" s="92">
        <f>J$135</f>
        <v>45474</v>
      </c>
      <c r="K139" s="997">
        <f>K$135</f>
        <v>1774</v>
      </c>
      <c r="L139" s="52"/>
      <c r="M139" s="997">
        <f t="shared" ref="M139:M147" si="31">K139</f>
        <v>1774</v>
      </c>
      <c r="N139" s="52" t="s">
        <v>56</v>
      </c>
      <c r="O139" s="84">
        <f>O$135</f>
        <v>45839</v>
      </c>
      <c r="P139" s="503" t="s">
        <v>69</v>
      </c>
      <c r="Q139" s="52" t="s">
        <v>70</v>
      </c>
      <c r="R139" s="1773" t="s">
        <v>2150</v>
      </c>
      <c r="S139" s="929" t="s">
        <v>4065</v>
      </c>
      <c r="T139" s="904" t="s">
        <v>4829</v>
      </c>
      <c r="U139" s="929"/>
      <c r="V139" s="929" t="s">
        <v>4825</v>
      </c>
      <c r="W139" s="1770"/>
      <c r="X139" s="1771">
        <v>1774</v>
      </c>
      <c r="Y139" s="1772">
        <f t="shared" si="26"/>
        <v>0</v>
      </c>
    </row>
    <row r="140" spans="1:25" s="40" customFormat="1" ht="12.75" x14ac:dyDescent="0.2">
      <c r="A140" s="1008">
        <v>1</v>
      </c>
      <c r="B140" s="1017">
        <v>1.6</v>
      </c>
      <c r="C140" s="1017" t="s">
        <v>1758</v>
      </c>
      <c r="D140" s="1017"/>
      <c r="E140" s="1026" t="str">
        <f t="shared" ref="E140:E147" si="32">E139</f>
        <v>Shared Room</v>
      </c>
      <c r="F140" s="43" t="s">
        <v>525</v>
      </c>
      <c r="G140" s="38" t="s">
        <v>526</v>
      </c>
      <c r="H140" s="741">
        <v>90007321</v>
      </c>
      <c r="I140" s="50" t="s">
        <v>524</v>
      </c>
      <c r="J140" s="92">
        <f>J$136</f>
        <v>45474</v>
      </c>
      <c r="K140" s="997">
        <f>K$136</f>
        <v>1228</v>
      </c>
      <c r="L140" s="52"/>
      <c r="M140" s="997">
        <f t="shared" si="31"/>
        <v>1228</v>
      </c>
      <c r="N140" s="52" t="s">
        <v>56</v>
      </c>
      <c r="O140" s="84">
        <f>O$136</f>
        <v>45839</v>
      </c>
      <c r="P140" s="503" t="s">
        <v>69</v>
      </c>
      <c r="Q140" s="52" t="s">
        <v>70</v>
      </c>
      <c r="R140" s="1773" t="s">
        <v>2151</v>
      </c>
      <c r="S140" s="929" t="s">
        <v>4065</v>
      </c>
      <c r="T140" s="904" t="s">
        <v>4830</v>
      </c>
      <c r="U140" s="929"/>
      <c r="V140" s="929" t="s">
        <v>4826</v>
      </c>
      <c r="W140" s="1770"/>
      <c r="X140" s="1771">
        <v>1228</v>
      </c>
      <c r="Y140" s="1772">
        <f t="shared" si="26"/>
        <v>0</v>
      </c>
    </row>
    <row r="141" spans="1:25" s="40" customFormat="1" ht="12.75" x14ac:dyDescent="0.2">
      <c r="A141" s="1008">
        <v>1</v>
      </c>
      <c r="B141" s="1017">
        <v>1.6</v>
      </c>
      <c r="C141" s="1017" t="s">
        <v>1758</v>
      </c>
      <c r="D141" s="1017"/>
      <c r="E141" s="1026" t="str">
        <f t="shared" si="32"/>
        <v>Shared Room</v>
      </c>
      <c r="F141" s="43" t="s">
        <v>527</v>
      </c>
      <c r="G141" s="38" t="s">
        <v>528</v>
      </c>
      <c r="H141" s="741">
        <v>90006012</v>
      </c>
      <c r="I141" s="50" t="s">
        <v>529</v>
      </c>
      <c r="J141" s="92">
        <v>45474</v>
      </c>
      <c r="K141" s="997">
        <v>4758</v>
      </c>
      <c r="L141" s="52"/>
      <c r="M141" s="997">
        <f t="shared" si="31"/>
        <v>4758</v>
      </c>
      <c r="N141" s="52" t="s">
        <v>56</v>
      </c>
      <c r="O141" s="84">
        <v>45839</v>
      </c>
      <c r="P141" s="503" t="s">
        <v>69</v>
      </c>
      <c r="Q141" s="52" t="s">
        <v>70</v>
      </c>
      <c r="R141" s="1773" t="s">
        <v>2141</v>
      </c>
      <c r="S141" s="929" t="s">
        <v>4064</v>
      </c>
      <c r="T141" s="904" t="s">
        <v>4831</v>
      </c>
      <c r="U141" s="929" t="s">
        <v>4831</v>
      </c>
      <c r="V141" s="929" t="s">
        <v>4831</v>
      </c>
      <c r="W141" s="1770"/>
      <c r="X141" s="1771">
        <v>4758</v>
      </c>
      <c r="Y141" s="1772">
        <f t="shared" si="26"/>
        <v>0</v>
      </c>
    </row>
    <row r="142" spans="1:25" s="40" customFormat="1" ht="12.75" x14ac:dyDescent="0.2">
      <c r="A142" s="1008">
        <v>1</v>
      </c>
      <c r="B142" s="1017">
        <v>1.6</v>
      </c>
      <c r="C142" s="1017" t="s">
        <v>1758</v>
      </c>
      <c r="D142" s="1017"/>
      <c r="E142" s="1026" t="str">
        <f t="shared" si="32"/>
        <v>Shared Room</v>
      </c>
      <c r="F142" s="43" t="s">
        <v>530</v>
      </c>
      <c r="G142" s="38" t="s">
        <v>531</v>
      </c>
      <c r="H142" s="741">
        <v>90007322</v>
      </c>
      <c r="I142" s="50" t="s">
        <v>529</v>
      </c>
      <c r="J142" s="92">
        <v>45474</v>
      </c>
      <c r="K142" s="997">
        <v>4485</v>
      </c>
      <c r="L142" s="52"/>
      <c r="M142" s="997">
        <f t="shared" si="31"/>
        <v>4485</v>
      </c>
      <c r="N142" s="52" t="s">
        <v>56</v>
      </c>
      <c r="O142" s="84">
        <f t="shared" ref="O142" si="33">O$136</f>
        <v>45839</v>
      </c>
      <c r="P142" s="503" t="s">
        <v>69</v>
      </c>
      <c r="Q142" s="52" t="s">
        <v>70</v>
      </c>
      <c r="R142" s="1773" t="s">
        <v>2142</v>
      </c>
      <c r="S142" s="929" t="s">
        <v>4064</v>
      </c>
      <c r="T142" s="904" t="s">
        <v>4832</v>
      </c>
      <c r="U142" s="929" t="s">
        <v>4832</v>
      </c>
      <c r="V142" s="929" t="s">
        <v>4832</v>
      </c>
      <c r="W142" s="1770"/>
      <c r="X142" s="1771">
        <v>4485</v>
      </c>
      <c r="Y142" s="1772">
        <f t="shared" si="26"/>
        <v>0</v>
      </c>
    </row>
    <row r="143" spans="1:25" s="40" customFormat="1" ht="12.75" x14ac:dyDescent="0.2">
      <c r="A143" s="1008">
        <v>1</v>
      </c>
      <c r="B143" s="1017">
        <v>1.6</v>
      </c>
      <c r="C143" s="1017" t="s">
        <v>1758</v>
      </c>
      <c r="D143" s="1017"/>
      <c r="E143" s="1026" t="str">
        <f t="shared" si="32"/>
        <v>Shared Room</v>
      </c>
      <c r="F143" s="43" t="s">
        <v>532</v>
      </c>
      <c r="G143" s="38" t="s">
        <v>533</v>
      </c>
      <c r="H143" s="741">
        <v>90006449</v>
      </c>
      <c r="I143" s="50" t="s">
        <v>529</v>
      </c>
      <c r="J143" s="92">
        <v>45474</v>
      </c>
      <c r="K143" s="997">
        <v>7112</v>
      </c>
      <c r="L143" s="52"/>
      <c r="M143" s="997">
        <f t="shared" si="31"/>
        <v>7112</v>
      </c>
      <c r="N143" s="52" t="s">
        <v>56</v>
      </c>
      <c r="O143" s="84">
        <v>45839</v>
      </c>
      <c r="P143" s="503" t="s">
        <v>69</v>
      </c>
      <c r="Q143" s="52" t="s">
        <v>70</v>
      </c>
      <c r="R143" s="1773" t="s">
        <v>2143</v>
      </c>
      <c r="S143" s="929" t="s">
        <v>4064</v>
      </c>
      <c r="T143" s="904" t="s">
        <v>4833</v>
      </c>
      <c r="U143" s="929" t="s">
        <v>4833</v>
      </c>
      <c r="V143" s="929" t="s">
        <v>4833</v>
      </c>
      <c r="W143" s="1770"/>
      <c r="X143" s="1771">
        <v>7112</v>
      </c>
      <c r="Y143" s="1772">
        <f t="shared" si="26"/>
        <v>0</v>
      </c>
    </row>
    <row r="144" spans="1:25" s="40" customFormat="1" ht="12.75" x14ac:dyDescent="0.2">
      <c r="A144" s="1008">
        <v>1</v>
      </c>
      <c r="B144" s="1017">
        <v>1.6</v>
      </c>
      <c r="C144" s="1017" t="s">
        <v>1758</v>
      </c>
      <c r="D144" s="1017"/>
      <c r="E144" s="1026" t="str">
        <f t="shared" si="32"/>
        <v>Shared Room</v>
      </c>
      <c r="F144" s="43" t="s">
        <v>534</v>
      </c>
      <c r="G144" s="38" t="s">
        <v>535</v>
      </c>
      <c r="H144" s="741">
        <v>90007323</v>
      </c>
      <c r="I144" s="50" t="s">
        <v>529</v>
      </c>
      <c r="J144" s="92">
        <v>45474</v>
      </c>
      <c r="K144" s="997">
        <v>6623</v>
      </c>
      <c r="L144" s="52"/>
      <c r="M144" s="997">
        <f t="shared" si="31"/>
        <v>6623</v>
      </c>
      <c r="N144" s="52" t="s">
        <v>56</v>
      </c>
      <c r="O144" s="84">
        <f t="shared" ref="O144:O149" si="34">O$136</f>
        <v>45839</v>
      </c>
      <c r="P144" s="503" t="s">
        <v>69</v>
      </c>
      <c r="Q144" s="52" t="s">
        <v>70</v>
      </c>
      <c r="R144" s="1773" t="s">
        <v>2144</v>
      </c>
      <c r="S144" s="929" t="s">
        <v>4064</v>
      </c>
      <c r="T144" s="904" t="s">
        <v>4834</v>
      </c>
      <c r="U144" s="929" t="s">
        <v>4834</v>
      </c>
      <c r="V144" s="929" t="s">
        <v>4834</v>
      </c>
      <c r="W144" s="1770"/>
      <c r="X144" s="1771">
        <v>6623</v>
      </c>
      <c r="Y144" s="1772">
        <f t="shared" si="26"/>
        <v>0</v>
      </c>
    </row>
    <row r="145" spans="1:25" s="40" customFormat="1" ht="12.75" x14ac:dyDescent="0.2">
      <c r="A145" s="1008">
        <v>1</v>
      </c>
      <c r="B145" s="1017">
        <v>1.6</v>
      </c>
      <c r="C145" s="1017" t="s">
        <v>1758</v>
      </c>
      <c r="D145" s="1017"/>
      <c r="E145" s="1026" t="str">
        <f t="shared" si="32"/>
        <v>Shared Room</v>
      </c>
      <c r="F145" s="43" t="s">
        <v>536</v>
      </c>
      <c r="G145" s="38" t="s">
        <v>537</v>
      </c>
      <c r="H145" s="741">
        <v>90005794</v>
      </c>
      <c r="I145" s="50" t="s">
        <v>529</v>
      </c>
      <c r="J145" s="92">
        <v>45474</v>
      </c>
      <c r="K145" s="997">
        <v>1485</v>
      </c>
      <c r="L145" s="52"/>
      <c r="M145" s="997">
        <f t="shared" si="31"/>
        <v>1485</v>
      </c>
      <c r="N145" s="52" t="s">
        <v>56</v>
      </c>
      <c r="O145" s="84">
        <f t="shared" si="34"/>
        <v>45839</v>
      </c>
      <c r="P145" s="503" t="s">
        <v>69</v>
      </c>
      <c r="Q145" s="52" t="s">
        <v>70</v>
      </c>
      <c r="R145" s="1773" t="s">
        <v>2147</v>
      </c>
      <c r="S145" s="929" t="s">
        <v>4064</v>
      </c>
      <c r="T145" s="904" t="s">
        <v>4835</v>
      </c>
      <c r="U145" s="929" t="s">
        <v>4835</v>
      </c>
      <c r="V145" s="929" t="s">
        <v>4835</v>
      </c>
      <c r="W145" s="1770"/>
      <c r="X145" s="1771">
        <v>1485</v>
      </c>
      <c r="Y145" s="1772">
        <f t="shared" si="26"/>
        <v>0</v>
      </c>
    </row>
    <row r="146" spans="1:25" s="40" customFormat="1" ht="12.75" x14ac:dyDescent="0.2">
      <c r="A146" s="1008">
        <v>1</v>
      </c>
      <c r="B146" s="1017">
        <v>1.6</v>
      </c>
      <c r="C146" s="1017" t="s">
        <v>1758</v>
      </c>
      <c r="D146" s="1017"/>
      <c r="E146" s="1026" t="str">
        <f t="shared" si="32"/>
        <v>Shared Room</v>
      </c>
      <c r="F146" s="43" t="s">
        <v>538</v>
      </c>
      <c r="G146" s="38" t="s">
        <v>539</v>
      </c>
      <c r="H146" s="741">
        <v>90007324</v>
      </c>
      <c r="I146" s="50" t="s">
        <v>529</v>
      </c>
      <c r="J146" s="92">
        <v>45474</v>
      </c>
      <c r="K146" s="997">
        <v>1287</v>
      </c>
      <c r="L146" s="52"/>
      <c r="M146" s="997">
        <f t="shared" si="31"/>
        <v>1287</v>
      </c>
      <c r="N146" s="52" t="s">
        <v>56</v>
      </c>
      <c r="O146" s="84">
        <f t="shared" ref="O146" si="35">O$136</f>
        <v>45839</v>
      </c>
      <c r="P146" s="503" t="s">
        <v>69</v>
      </c>
      <c r="Q146" s="52" t="s">
        <v>70</v>
      </c>
      <c r="R146" s="1773" t="s">
        <v>2148</v>
      </c>
      <c r="S146" s="929" t="s">
        <v>4064</v>
      </c>
      <c r="T146" s="904" t="s">
        <v>4836</v>
      </c>
      <c r="U146" s="929" t="s">
        <v>4836</v>
      </c>
      <c r="V146" s="929" t="s">
        <v>4836</v>
      </c>
      <c r="W146" s="1770"/>
      <c r="X146" s="1771">
        <v>1287</v>
      </c>
      <c r="Y146" s="1772">
        <f t="shared" si="26"/>
        <v>0</v>
      </c>
    </row>
    <row r="147" spans="1:25" s="40" customFormat="1" ht="12.75" x14ac:dyDescent="0.2">
      <c r="A147" s="1008">
        <v>1</v>
      </c>
      <c r="B147" s="1017">
        <v>1.6</v>
      </c>
      <c r="C147" s="1017" t="s">
        <v>1758</v>
      </c>
      <c r="D147" s="1017"/>
      <c r="E147" s="1026" t="str">
        <f t="shared" si="32"/>
        <v>Shared Room</v>
      </c>
      <c r="F147" s="43" t="s">
        <v>540</v>
      </c>
      <c r="G147" s="38" t="s">
        <v>541</v>
      </c>
      <c r="H147" s="741">
        <v>90006450</v>
      </c>
      <c r="I147" s="50">
        <v>443060</v>
      </c>
      <c r="J147" s="92">
        <v>45474</v>
      </c>
      <c r="K147" s="997">
        <v>1451</v>
      </c>
      <c r="L147" s="52"/>
      <c r="M147" s="997">
        <f t="shared" si="31"/>
        <v>1451</v>
      </c>
      <c r="N147" s="52" t="s">
        <v>56</v>
      </c>
      <c r="O147" s="84">
        <f t="shared" si="34"/>
        <v>45839</v>
      </c>
      <c r="P147" s="503" t="s">
        <v>69</v>
      </c>
      <c r="Q147" s="52" t="s">
        <v>70</v>
      </c>
      <c r="R147" s="1773" t="s">
        <v>2152</v>
      </c>
      <c r="S147" s="929" t="s">
        <v>4064</v>
      </c>
      <c r="T147" s="904" t="s">
        <v>4837</v>
      </c>
      <c r="U147" s="929" t="s">
        <v>4837</v>
      </c>
      <c r="V147" s="929" t="s">
        <v>4837</v>
      </c>
      <c r="W147" s="1770"/>
      <c r="X147" s="1771">
        <v>1451</v>
      </c>
      <c r="Y147" s="1772">
        <f t="shared" si="26"/>
        <v>0</v>
      </c>
    </row>
    <row r="148" spans="1:25" s="40" customFormat="1" ht="15.75" customHeight="1" x14ac:dyDescent="0.2">
      <c r="A148" s="1008">
        <v>1</v>
      </c>
      <c r="B148" s="1017">
        <v>1.6</v>
      </c>
      <c r="C148" s="1017" t="s">
        <v>1758</v>
      </c>
      <c r="D148" s="1017"/>
      <c r="E148" s="78" t="s">
        <v>89</v>
      </c>
      <c r="F148" s="43" t="s">
        <v>542</v>
      </c>
      <c r="G148" s="38" t="s">
        <v>543</v>
      </c>
      <c r="H148" s="741">
        <v>90007325</v>
      </c>
      <c r="I148" s="50" t="s">
        <v>529</v>
      </c>
      <c r="J148" s="92">
        <v>45474</v>
      </c>
      <c r="K148" s="997">
        <v>1404</v>
      </c>
      <c r="L148" s="52"/>
      <c r="M148" s="997">
        <f>K148</f>
        <v>1404</v>
      </c>
      <c r="N148" s="52" t="s">
        <v>56</v>
      </c>
      <c r="O148" s="84">
        <f t="shared" ref="O148" si="36">O$136</f>
        <v>45839</v>
      </c>
      <c r="P148" s="503" t="s">
        <v>69</v>
      </c>
      <c r="Q148" s="52" t="s">
        <v>70</v>
      </c>
      <c r="R148" s="1773" t="s">
        <v>2145</v>
      </c>
      <c r="S148" s="929" t="s">
        <v>4064</v>
      </c>
      <c r="T148" s="904" t="s">
        <v>4838</v>
      </c>
      <c r="U148" s="929" t="s">
        <v>4838</v>
      </c>
      <c r="V148" s="929" t="s">
        <v>4838</v>
      </c>
      <c r="W148" s="1770"/>
      <c r="X148" s="1771">
        <v>1404</v>
      </c>
      <c r="Y148" s="1772">
        <f t="shared" si="26"/>
        <v>0</v>
      </c>
    </row>
    <row r="149" spans="1:25" s="40" customFormat="1" ht="12.75" x14ac:dyDescent="0.2">
      <c r="A149" s="1008">
        <v>1</v>
      </c>
      <c r="B149" s="1017">
        <v>1.6</v>
      </c>
      <c r="C149" s="1017" t="s">
        <v>1758</v>
      </c>
      <c r="D149" s="1017"/>
      <c r="E149" s="1026" t="str">
        <f>E148</f>
        <v>Private Long Stay  Nursing Home Type Patients</v>
      </c>
      <c r="F149" s="43" t="s">
        <v>544</v>
      </c>
      <c r="G149" s="38" t="s">
        <v>545</v>
      </c>
      <c r="H149" s="741">
        <v>90006013</v>
      </c>
      <c r="I149" s="50" t="s">
        <v>529</v>
      </c>
      <c r="J149" s="92">
        <v>45474</v>
      </c>
      <c r="K149" s="997">
        <v>1203</v>
      </c>
      <c r="L149" s="52"/>
      <c r="M149" s="997">
        <f>K149</f>
        <v>1203</v>
      </c>
      <c r="N149" s="52" t="s">
        <v>56</v>
      </c>
      <c r="O149" s="84">
        <f t="shared" si="34"/>
        <v>45839</v>
      </c>
      <c r="P149" s="503" t="s">
        <v>69</v>
      </c>
      <c r="Q149" s="52" t="s">
        <v>70</v>
      </c>
      <c r="R149" s="1773" t="s">
        <v>2146</v>
      </c>
      <c r="S149" s="929" t="s">
        <v>4064</v>
      </c>
      <c r="T149" s="904" t="s">
        <v>4839</v>
      </c>
      <c r="U149" s="929" t="s">
        <v>4839</v>
      </c>
      <c r="V149" s="929" t="s">
        <v>4839</v>
      </c>
      <c r="W149" s="1770"/>
      <c r="X149" s="1771">
        <v>1203</v>
      </c>
      <c r="Y149" s="1772">
        <f t="shared" si="26"/>
        <v>0</v>
      </c>
    </row>
    <row r="150" spans="1:25" s="40" customFormat="1" ht="25.5" x14ac:dyDescent="0.2">
      <c r="A150" s="1017">
        <v>1</v>
      </c>
      <c r="B150" s="1017">
        <v>1.6</v>
      </c>
      <c r="C150" s="1017" t="s">
        <v>1758</v>
      </c>
      <c r="D150" s="1017"/>
      <c r="E150" s="78" t="s">
        <v>347</v>
      </c>
      <c r="F150" s="43"/>
      <c r="G150" s="115" t="s">
        <v>488</v>
      </c>
      <c r="H150" s="1869">
        <v>90007326</v>
      </c>
      <c r="I150" s="50" t="s">
        <v>421</v>
      </c>
      <c r="J150" s="92">
        <v>45474</v>
      </c>
      <c r="K150" s="134">
        <v>1293</v>
      </c>
      <c r="L150" s="52"/>
      <c r="M150" s="997">
        <f>K150</f>
        <v>1293</v>
      </c>
      <c r="N150" s="52" t="s">
        <v>56</v>
      </c>
      <c r="O150" s="84">
        <f t="shared" ref="O150:O151" si="37">O$136</f>
        <v>45839</v>
      </c>
      <c r="P150" s="503" t="s">
        <v>69</v>
      </c>
      <c r="Q150" s="52" t="s">
        <v>70</v>
      </c>
      <c r="R150" s="1773" t="s">
        <v>3491</v>
      </c>
      <c r="S150" s="929" t="s">
        <v>4070</v>
      </c>
      <c r="T150" s="904" t="s">
        <v>4840</v>
      </c>
      <c r="U150" s="929" t="s">
        <v>4840</v>
      </c>
      <c r="V150" s="929" t="s">
        <v>4840</v>
      </c>
      <c r="W150" s="1770"/>
      <c r="X150" s="1771">
        <v>1293</v>
      </c>
      <c r="Y150" s="1772">
        <f t="shared" si="26"/>
        <v>0</v>
      </c>
    </row>
    <row r="151" spans="1:25" s="40" customFormat="1" ht="25.5" x14ac:dyDescent="0.2">
      <c r="A151" s="1008">
        <v>1</v>
      </c>
      <c r="B151" s="1017">
        <v>1.6</v>
      </c>
      <c r="C151" s="1017" t="s">
        <v>1758</v>
      </c>
      <c r="D151" s="1017"/>
      <c r="E151" s="1061" t="str">
        <f>E150</f>
        <v>Theatre Fees</v>
      </c>
      <c r="F151" s="43"/>
      <c r="G151" s="115" t="s">
        <v>489</v>
      </c>
      <c r="H151" s="1869">
        <v>90006451</v>
      </c>
      <c r="I151" s="50" t="s">
        <v>421</v>
      </c>
      <c r="J151" s="92">
        <v>45474</v>
      </c>
      <c r="K151" s="997">
        <v>3249</v>
      </c>
      <c r="L151" s="52"/>
      <c r="M151" s="997">
        <f>K151</f>
        <v>3249</v>
      </c>
      <c r="N151" s="52" t="s">
        <v>56</v>
      </c>
      <c r="O151" s="84">
        <f t="shared" si="37"/>
        <v>45839</v>
      </c>
      <c r="P151" s="503" t="s">
        <v>69</v>
      </c>
      <c r="Q151" s="52" t="s">
        <v>70</v>
      </c>
      <c r="R151" s="1773" t="s">
        <v>3492</v>
      </c>
      <c r="S151" s="929" t="s">
        <v>4070</v>
      </c>
      <c r="T151" s="904" t="s">
        <v>4841</v>
      </c>
      <c r="U151" s="929" t="s">
        <v>4841</v>
      </c>
      <c r="V151" s="929" t="s">
        <v>4841</v>
      </c>
      <c r="W151" s="1770"/>
      <c r="X151" s="1771">
        <v>3249</v>
      </c>
      <c r="Y151" s="1772">
        <f t="shared" si="26"/>
        <v>0</v>
      </c>
    </row>
    <row r="152" spans="1:25" s="40" customFormat="1" ht="18.75" x14ac:dyDescent="0.2">
      <c r="A152" s="1008">
        <v>1</v>
      </c>
      <c r="B152" s="1017">
        <v>1.6</v>
      </c>
      <c r="C152" s="1974" t="s">
        <v>1759</v>
      </c>
      <c r="D152" s="1974"/>
      <c r="E152" s="1974" t="s">
        <v>546</v>
      </c>
      <c r="F152" s="43"/>
      <c r="G152" s="96"/>
      <c r="H152" s="741"/>
      <c r="I152" s="50"/>
      <c r="J152" s="92"/>
      <c r="K152" s="120"/>
      <c r="L152" s="52"/>
      <c r="M152" s="120"/>
      <c r="N152" s="52"/>
      <c r="O152" s="84"/>
      <c r="P152" s="503"/>
      <c r="Q152" s="52"/>
      <c r="R152" s="52"/>
      <c r="S152" s="929" t="s">
        <v>4068</v>
      </c>
      <c r="T152" s="904"/>
      <c r="U152" s="929"/>
      <c r="V152" s="929"/>
      <c r="W152" s="1770"/>
      <c r="X152" s="1771"/>
      <c r="Y152" s="1772" t="str">
        <f t="shared" si="26"/>
        <v>Blank</v>
      </c>
    </row>
    <row r="153" spans="1:25" s="40" customFormat="1" ht="15.75" customHeight="1" x14ac:dyDescent="0.25">
      <c r="A153" s="1008">
        <v>1</v>
      </c>
      <c r="B153" s="1008">
        <v>1.6</v>
      </c>
      <c r="C153" s="1017" t="s">
        <v>1759</v>
      </c>
      <c r="D153" s="22"/>
      <c r="E153" s="1778" t="s">
        <v>589</v>
      </c>
      <c r="F153" s="43"/>
      <c r="G153" s="96"/>
      <c r="H153" s="741"/>
      <c r="I153" s="50"/>
      <c r="J153" s="92"/>
      <c r="K153" s="120"/>
      <c r="L153" s="52"/>
      <c r="M153" s="120"/>
      <c r="N153" s="52"/>
      <c r="O153" s="84"/>
      <c r="P153" s="503"/>
      <c r="Q153" s="52"/>
      <c r="R153" s="52"/>
      <c r="S153" s="929" t="s">
        <v>4068</v>
      </c>
      <c r="T153" s="904"/>
      <c r="U153" s="929"/>
      <c r="V153" s="929"/>
      <c r="W153" s="1770"/>
      <c r="X153" s="1771"/>
      <c r="Y153" s="1772" t="str">
        <f t="shared" si="26"/>
        <v>Blank</v>
      </c>
    </row>
    <row r="154" spans="1:25" s="40" customFormat="1" ht="15.75" customHeight="1" x14ac:dyDescent="0.25">
      <c r="A154" s="1008">
        <v>1</v>
      </c>
      <c r="B154" s="1008">
        <v>1.6</v>
      </c>
      <c r="C154" s="1017" t="s">
        <v>1759</v>
      </c>
      <c r="D154" s="22"/>
      <c r="E154" s="1779" t="s">
        <v>424</v>
      </c>
      <c r="F154" s="43"/>
      <c r="G154" s="96"/>
      <c r="H154" s="741"/>
      <c r="I154" s="50"/>
      <c r="J154" s="92"/>
      <c r="K154" s="120"/>
      <c r="L154" s="52"/>
      <c r="M154" s="120"/>
      <c r="N154" s="52"/>
      <c r="O154" s="84"/>
      <c r="P154" s="503"/>
      <c r="Q154" s="52"/>
      <c r="R154" s="52"/>
      <c r="S154" s="929" t="s">
        <v>4072</v>
      </c>
      <c r="T154" s="904"/>
      <c r="U154" s="929"/>
      <c r="V154" s="929"/>
      <c r="W154" s="1770"/>
      <c r="X154" s="1771"/>
      <c r="Y154" s="1772" t="str">
        <f t="shared" si="26"/>
        <v>Blank</v>
      </c>
    </row>
    <row r="155" spans="1:25" s="40" customFormat="1" ht="18.75" x14ac:dyDescent="0.2">
      <c r="A155" s="1008">
        <v>1</v>
      </c>
      <c r="B155" s="1017">
        <v>1.6</v>
      </c>
      <c r="C155" s="1017" t="s">
        <v>1759</v>
      </c>
      <c r="D155" s="42"/>
      <c r="E155" s="1775" t="s">
        <v>64</v>
      </c>
      <c r="F155" s="38" t="s">
        <v>590</v>
      </c>
      <c r="G155" s="38" t="s">
        <v>591</v>
      </c>
      <c r="H155" s="741">
        <v>90007327</v>
      </c>
      <c r="I155" s="50" t="s">
        <v>592</v>
      </c>
      <c r="J155" s="92">
        <f>'Section A - Public Patients'!J$43</f>
        <v>45474</v>
      </c>
      <c r="K155" s="134">
        <f>'Section A - Public Patients'!K$43</f>
        <v>2510.5500000000002</v>
      </c>
      <c r="L155" s="52"/>
      <c r="M155" s="997">
        <f t="shared" ref="M155:M185" si="38">K155</f>
        <v>2510.5500000000002</v>
      </c>
      <c r="N155" s="52" t="s">
        <v>56</v>
      </c>
      <c r="O155" s="84">
        <f>'Section A - Public Patients'!O$43</f>
        <v>45839</v>
      </c>
      <c r="P155" s="503" t="s">
        <v>69</v>
      </c>
      <c r="Q155" s="52" t="s">
        <v>70</v>
      </c>
      <c r="R155" s="1773" t="s">
        <v>2173</v>
      </c>
      <c r="S155" s="929" t="s">
        <v>4091</v>
      </c>
      <c r="T155" s="904" t="s">
        <v>4842</v>
      </c>
      <c r="U155" s="929"/>
      <c r="V155" s="929" t="s">
        <v>4404</v>
      </c>
      <c r="W155" s="1770" t="s">
        <v>4404</v>
      </c>
      <c r="X155" s="1771">
        <v>2510.5500000000002</v>
      </c>
      <c r="Y155" s="1772">
        <f t="shared" si="26"/>
        <v>0</v>
      </c>
    </row>
    <row r="156" spans="1:25" s="40" customFormat="1" ht="12.75" x14ac:dyDescent="0.2">
      <c r="A156" s="1008">
        <v>1</v>
      </c>
      <c r="B156" s="1017">
        <v>1.6</v>
      </c>
      <c r="C156" s="1017" t="s">
        <v>1759</v>
      </c>
      <c r="D156" s="42"/>
      <c r="E156" s="1026" t="str">
        <f t="shared" ref="E156:E160" si="39">E155</f>
        <v>Single Room</v>
      </c>
      <c r="F156" s="38" t="s">
        <v>593</v>
      </c>
      <c r="G156" s="38" t="s">
        <v>594</v>
      </c>
      <c r="H156" s="741">
        <v>90005685</v>
      </c>
      <c r="I156" s="50" t="s">
        <v>592</v>
      </c>
      <c r="J156" s="92">
        <f>'Section A - Public Patients'!J$44</f>
        <v>45474</v>
      </c>
      <c r="K156" s="134">
        <f>'Section A - Public Patients'!K$44</f>
        <v>2121.5500000000002</v>
      </c>
      <c r="L156" s="52"/>
      <c r="M156" s="997">
        <f t="shared" si="38"/>
        <v>2121.5500000000002</v>
      </c>
      <c r="N156" s="52" t="s">
        <v>56</v>
      </c>
      <c r="O156" s="92">
        <f>'Section A - Public Patients'!O$44</f>
        <v>45839</v>
      </c>
      <c r="P156" s="503" t="s">
        <v>69</v>
      </c>
      <c r="Q156" s="52" t="s">
        <v>70</v>
      </c>
      <c r="R156" s="1773" t="s">
        <v>2174</v>
      </c>
      <c r="S156" s="929" t="s">
        <v>4091</v>
      </c>
      <c r="T156" s="904" t="s">
        <v>4843</v>
      </c>
      <c r="U156" s="929"/>
      <c r="V156" s="929" t="s">
        <v>4405</v>
      </c>
      <c r="W156" s="1770" t="s">
        <v>4405</v>
      </c>
      <c r="X156" s="1771">
        <v>2121.5500000000002</v>
      </c>
      <c r="Y156" s="1772">
        <f t="shared" si="26"/>
        <v>0</v>
      </c>
    </row>
    <row r="157" spans="1:25" s="40" customFormat="1" ht="12.75" x14ac:dyDescent="0.2">
      <c r="A157" s="1008">
        <v>1</v>
      </c>
      <c r="B157" s="1017">
        <v>1.6</v>
      </c>
      <c r="C157" s="1017" t="s">
        <v>1759</v>
      </c>
      <c r="D157" s="42"/>
      <c r="E157" s="1026" t="str">
        <f t="shared" si="39"/>
        <v>Single Room</v>
      </c>
      <c r="F157" s="43" t="s">
        <v>595</v>
      </c>
      <c r="G157" s="38" t="s">
        <v>596</v>
      </c>
      <c r="H157" s="741">
        <v>90007328</v>
      </c>
      <c r="I157" s="50" t="s">
        <v>592</v>
      </c>
      <c r="J157" s="92">
        <f>'Section A - Public Patients'!J$51</f>
        <v>45474</v>
      </c>
      <c r="K157" s="134">
        <f>'Section A - Public Patients'!K$51</f>
        <v>4339.55</v>
      </c>
      <c r="L157" s="52"/>
      <c r="M157" s="997">
        <f t="shared" si="38"/>
        <v>4339.55</v>
      </c>
      <c r="N157" s="52" t="s">
        <v>56</v>
      </c>
      <c r="O157" s="92">
        <f>'Section A - Public Patients'!O$51</f>
        <v>45839</v>
      </c>
      <c r="P157" s="503" t="s">
        <v>69</v>
      </c>
      <c r="Q157" s="52" t="s">
        <v>70</v>
      </c>
      <c r="R157" s="1773" t="s">
        <v>2175</v>
      </c>
      <c r="S157" s="929" t="s">
        <v>4091</v>
      </c>
      <c r="T157" s="904" t="s">
        <v>4844</v>
      </c>
      <c r="U157" s="929"/>
      <c r="V157" s="929" t="s">
        <v>4412</v>
      </c>
      <c r="W157" s="1770" t="s">
        <v>4412</v>
      </c>
      <c r="X157" s="1771">
        <v>4339.55</v>
      </c>
      <c r="Y157" s="1772">
        <f t="shared" si="26"/>
        <v>0</v>
      </c>
    </row>
    <row r="158" spans="1:25" s="40" customFormat="1" ht="12.75" x14ac:dyDescent="0.2">
      <c r="A158" s="1008">
        <v>1</v>
      </c>
      <c r="B158" s="1017">
        <v>1.6</v>
      </c>
      <c r="C158" s="1017" t="s">
        <v>1759</v>
      </c>
      <c r="D158" s="42"/>
      <c r="E158" s="1026" t="str">
        <f t="shared" si="39"/>
        <v>Single Room</v>
      </c>
      <c r="F158" s="43" t="s">
        <v>597</v>
      </c>
      <c r="G158" s="38" t="s">
        <v>598</v>
      </c>
      <c r="H158" s="741">
        <v>90006452</v>
      </c>
      <c r="I158" s="50" t="s">
        <v>592</v>
      </c>
      <c r="J158" s="92">
        <f>'Section A - Public Patients'!J$46</f>
        <v>45474</v>
      </c>
      <c r="K158" s="134">
        <f>'Section A - Public Patients'!K$46</f>
        <v>3985.9</v>
      </c>
      <c r="L158" s="52"/>
      <c r="M158" s="997">
        <f t="shared" si="38"/>
        <v>3985.9</v>
      </c>
      <c r="N158" s="52" t="s">
        <v>56</v>
      </c>
      <c r="O158" s="92">
        <f>'Section A - Public Patients'!O$46</f>
        <v>45839</v>
      </c>
      <c r="P158" s="503" t="s">
        <v>69</v>
      </c>
      <c r="Q158" s="52" t="s">
        <v>70</v>
      </c>
      <c r="R158" s="1773" t="s">
        <v>2176</v>
      </c>
      <c r="S158" s="929" t="s">
        <v>4091</v>
      </c>
      <c r="T158" s="904" t="s">
        <v>4845</v>
      </c>
      <c r="U158" s="929"/>
      <c r="V158" s="929" t="s">
        <v>4407</v>
      </c>
      <c r="W158" s="1770" t="s">
        <v>4407</v>
      </c>
      <c r="X158" s="1771">
        <v>3985.9</v>
      </c>
      <c r="Y158" s="1772">
        <f t="shared" si="26"/>
        <v>0</v>
      </c>
    </row>
    <row r="159" spans="1:25" s="40" customFormat="1" ht="12.75" x14ac:dyDescent="0.2">
      <c r="A159" s="1008">
        <v>1</v>
      </c>
      <c r="B159" s="1017">
        <v>1.6</v>
      </c>
      <c r="C159" s="1017" t="s">
        <v>1759</v>
      </c>
      <c r="D159" s="42"/>
      <c r="E159" s="1026" t="str">
        <f t="shared" si="39"/>
        <v>Single Room</v>
      </c>
      <c r="F159" s="43" t="s">
        <v>599</v>
      </c>
      <c r="G159" s="38" t="s">
        <v>600</v>
      </c>
      <c r="H159" s="741">
        <v>90007329</v>
      </c>
      <c r="I159" s="50" t="s">
        <v>592</v>
      </c>
      <c r="J159" s="92">
        <f>'Section A - Public Patients'!J$53</f>
        <v>45474</v>
      </c>
      <c r="K159" s="997">
        <f>'Section A - Public Patients'!K$53</f>
        <v>1179.8</v>
      </c>
      <c r="L159" s="52"/>
      <c r="M159" s="997">
        <f t="shared" si="38"/>
        <v>1179.8</v>
      </c>
      <c r="N159" s="52" t="s">
        <v>56</v>
      </c>
      <c r="O159" s="92">
        <f>'Section A - Public Patients'!O$53</f>
        <v>45839</v>
      </c>
      <c r="P159" s="503" t="s">
        <v>69</v>
      </c>
      <c r="Q159" s="52" t="s">
        <v>70</v>
      </c>
      <c r="R159" s="1773" t="s">
        <v>2177</v>
      </c>
      <c r="S159" s="929" t="s">
        <v>4091</v>
      </c>
      <c r="T159" s="904" t="s">
        <v>4846</v>
      </c>
      <c r="U159" s="929"/>
      <c r="V159" s="929" t="s">
        <v>4414</v>
      </c>
      <c r="W159" s="1770" t="s">
        <v>4414</v>
      </c>
      <c r="X159" s="1771">
        <v>1179.8</v>
      </c>
      <c r="Y159" s="1772">
        <f t="shared" si="26"/>
        <v>0</v>
      </c>
    </row>
    <row r="160" spans="1:25" s="40" customFormat="1" ht="12.75" x14ac:dyDescent="0.2">
      <c r="A160" s="1008">
        <v>1</v>
      </c>
      <c r="B160" s="1017">
        <v>1.6</v>
      </c>
      <c r="C160" s="1017" t="s">
        <v>1759</v>
      </c>
      <c r="D160" s="42"/>
      <c r="E160" s="1026" t="str">
        <f t="shared" si="39"/>
        <v>Single Room</v>
      </c>
      <c r="F160" s="43" t="s">
        <v>601</v>
      </c>
      <c r="G160" s="38" t="s">
        <v>602</v>
      </c>
      <c r="H160" s="741">
        <v>90006014</v>
      </c>
      <c r="I160" s="50" t="s">
        <v>592</v>
      </c>
      <c r="J160" s="92">
        <f>'Section A - Public Patients'!J$53</f>
        <v>45474</v>
      </c>
      <c r="K160" s="997">
        <f>'Section A - Public Patients'!K$53</f>
        <v>1179.8</v>
      </c>
      <c r="L160" s="52"/>
      <c r="M160" s="997">
        <f t="shared" si="38"/>
        <v>1179.8</v>
      </c>
      <c r="N160" s="52" t="s">
        <v>56</v>
      </c>
      <c r="O160" s="92">
        <f>'Section A - Public Patients'!O$53</f>
        <v>45839</v>
      </c>
      <c r="P160" s="503" t="s">
        <v>69</v>
      </c>
      <c r="Q160" s="52" t="s">
        <v>70</v>
      </c>
      <c r="R160" s="1773" t="s">
        <v>2178</v>
      </c>
      <c r="S160" s="929" t="s">
        <v>4091</v>
      </c>
      <c r="T160" s="904" t="s">
        <v>4847</v>
      </c>
      <c r="U160" s="929"/>
      <c r="V160" s="929" t="s">
        <v>4414</v>
      </c>
      <c r="W160" s="1770" t="s">
        <v>4414</v>
      </c>
      <c r="X160" s="1771">
        <v>1179.8</v>
      </c>
      <c r="Y160" s="1772">
        <f t="shared" si="26"/>
        <v>0</v>
      </c>
    </row>
    <row r="161" spans="1:25" s="40" customFormat="1" ht="15.75" x14ac:dyDescent="0.2">
      <c r="A161" s="1008">
        <v>1</v>
      </c>
      <c r="B161" s="1017">
        <v>1.6</v>
      </c>
      <c r="C161" s="1017" t="s">
        <v>1759</v>
      </c>
      <c r="D161" s="42"/>
      <c r="E161" s="78" t="s">
        <v>44</v>
      </c>
      <c r="F161" s="43" t="s">
        <v>603</v>
      </c>
      <c r="G161" s="38" t="s">
        <v>604</v>
      </c>
      <c r="H161" s="741">
        <v>90007330</v>
      </c>
      <c r="I161" s="50" t="s">
        <v>592</v>
      </c>
      <c r="J161" s="92">
        <f>'Section A - Public Patients'!J$61</f>
        <v>45474</v>
      </c>
      <c r="K161" s="134">
        <f>'Section A - Public Patients'!K$61</f>
        <v>4066.55</v>
      </c>
      <c r="L161" s="52"/>
      <c r="M161" s="997">
        <f>K161</f>
        <v>4066.55</v>
      </c>
      <c r="N161" s="52" t="s">
        <v>56</v>
      </c>
      <c r="O161" s="92">
        <f>'Section A - Public Patients'!O$61</f>
        <v>45839</v>
      </c>
      <c r="P161" s="503" t="s">
        <v>69</v>
      </c>
      <c r="Q161" s="52" t="s">
        <v>70</v>
      </c>
      <c r="R161" s="1773" t="s">
        <v>2179</v>
      </c>
      <c r="S161" s="929" t="s">
        <v>4091</v>
      </c>
      <c r="T161" s="904" t="s">
        <v>4848</v>
      </c>
      <c r="U161" s="929"/>
      <c r="V161" s="929" t="s">
        <v>4422</v>
      </c>
      <c r="W161" s="1770" t="s">
        <v>4422</v>
      </c>
      <c r="X161" s="1771">
        <v>4066.55</v>
      </c>
      <c r="Y161" s="1772">
        <f t="shared" si="26"/>
        <v>0</v>
      </c>
    </row>
    <row r="162" spans="1:25" s="40" customFormat="1" ht="12.75" x14ac:dyDescent="0.2">
      <c r="A162" s="1008">
        <v>1</v>
      </c>
      <c r="B162" s="1017">
        <v>1.6</v>
      </c>
      <c r="C162" s="1017" t="s">
        <v>1759</v>
      </c>
      <c r="D162" s="42"/>
      <c r="E162" s="1026" t="str">
        <f t="shared" ref="E162:E164" si="40">E161</f>
        <v>Newborns</v>
      </c>
      <c r="F162" s="43" t="s">
        <v>605</v>
      </c>
      <c r="G162" s="38" t="s">
        <v>606</v>
      </c>
      <c r="H162" s="741">
        <v>90006453</v>
      </c>
      <c r="I162" s="50" t="s">
        <v>592</v>
      </c>
      <c r="J162" s="92">
        <f>'Section A - Public Patients'!J$62</f>
        <v>45474</v>
      </c>
      <c r="K162" s="134">
        <f>'Section A - Public Patients'!K$62</f>
        <v>3879.1</v>
      </c>
      <c r="L162" s="52"/>
      <c r="M162" s="997">
        <f>K162</f>
        <v>3879.1</v>
      </c>
      <c r="N162" s="52" t="s">
        <v>56</v>
      </c>
      <c r="O162" s="92">
        <f>'Section A - Public Patients'!O$62</f>
        <v>45839</v>
      </c>
      <c r="P162" s="503" t="s">
        <v>69</v>
      </c>
      <c r="Q162" s="52" t="s">
        <v>70</v>
      </c>
      <c r="R162" s="1773" t="s">
        <v>2181</v>
      </c>
      <c r="S162" s="929" t="s">
        <v>4091</v>
      </c>
      <c r="T162" s="904" t="s">
        <v>4849</v>
      </c>
      <c r="U162" s="929"/>
      <c r="V162" s="929" t="s">
        <v>4423</v>
      </c>
      <c r="W162" s="1770" t="s">
        <v>4423</v>
      </c>
      <c r="X162" s="1771">
        <v>3879.1</v>
      </c>
      <c r="Y162" s="1772">
        <f t="shared" si="26"/>
        <v>0</v>
      </c>
    </row>
    <row r="163" spans="1:25" s="40" customFormat="1" ht="12.75" x14ac:dyDescent="0.2">
      <c r="A163" s="1008">
        <v>1</v>
      </c>
      <c r="B163" s="1017">
        <v>1.6</v>
      </c>
      <c r="C163" s="1017" t="s">
        <v>1759</v>
      </c>
      <c r="D163" s="42"/>
      <c r="E163" s="1026" t="str">
        <f t="shared" si="40"/>
        <v>Newborns</v>
      </c>
      <c r="F163" s="43" t="s">
        <v>607</v>
      </c>
      <c r="G163" s="38" t="s">
        <v>608</v>
      </c>
      <c r="H163" s="741">
        <v>90007331</v>
      </c>
      <c r="I163" s="50" t="s">
        <v>592</v>
      </c>
      <c r="J163" s="92">
        <f>'Section A - Public Patients'!J$61</f>
        <v>45474</v>
      </c>
      <c r="K163" s="134">
        <f>'Section A - Public Patients'!K$61</f>
        <v>4066.55</v>
      </c>
      <c r="L163" s="52"/>
      <c r="M163" s="997">
        <f t="shared" si="38"/>
        <v>4066.55</v>
      </c>
      <c r="N163" s="52" t="s">
        <v>56</v>
      </c>
      <c r="O163" s="92">
        <f>'Section A - Public Patients'!O$61</f>
        <v>45839</v>
      </c>
      <c r="P163" s="503" t="s">
        <v>69</v>
      </c>
      <c r="Q163" s="52" t="s">
        <v>70</v>
      </c>
      <c r="R163" s="1773" t="s">
        <v>2180</v>
      </c>
      <c r="S163" s="929" t="s">
        <v>4091</v>
      </c>
      <c r="T163" s="904" t="s">
        <v>4850</v>
      </c>
      <c r="U163" s="929"/>
      <c r="V163" s="929" t="s">
        <v>4422</v>
      </c>
      <c r="W163" s="1770" t="s">
        <v>4422</v>
      </c>
      <c r="X163" s="1771">
        <v>4066.55</v>
      </c>
      <c r="Y163" s="1772">
        <f t="shared" si="26"/>
        <v>0</v>
      </c>
    </row>
    <row r="164" spans="1:25" s="40" customFormat="1" ht="12.75" x14ac:dyDescent="0.2">
      <c r="A164" s="1008">
        <v>1</v>
      </c>
      <c r="B164" s="1017">
        <v>1.6</v>
      </c>
      <c r="C164" s="1017" t="s">
        <v>1759</v>
      </c>
      <c r="D164" s="42"/>
      <c r="E164" s="1026" t="str">
        <f t="shared" si="40"/>
        <v>Newborns</v>
      </c>
      <c r="F164" s="43" t="s">
        <v>609</v>
      </c>
      <c r="G164" s="38" t="s">
        <v>610</v>
      </c>
      <c r="H164" s="741">
        <v>90005795</v>
      </c>
      <c r="I164" s="50" t="s">
        <v>592</v>
      </c>
      <c r="J164" s="92">
        <f>'Section A - Public Patients'!J$62</f>
        <v>45474</v>
      </c>
      <c r="K164" s="134">
        <f>'Section A - Public Patients'!K$62</f>
        <v>3879.1</v>
      </c>
      <c r="L164" s="52"/>
      <c r="M164" s="997">
        <f t="shared" si="38"/>
        <v>3879.1</v>
      </c>
      <c r="N164" s="52" t="s">
        <v>56</v>
      </c>
      <c r="O164" s="92">
        <f>'Section A - Public Patients'!O$62</f>
        <v>45839</v>
      </c>
      <c r="P164" s="503" t="s">
        <v>69</v>
      </c>
      <c r="Q164" s="52" t="s">
        <v>70</v>
      </c>
      <c r="R164" s="1773" t="s">
        <v>2182</v>
      </c>
      <c r="S164" s="929" t="s">
        <v>4091</v>
      </c>
      <c r="T164" s="904" t="s">
        <v>4851</v>
      </c>
      <c r="U164" s="929"/>
      <c r="V164" s="929" t="s">
        <v>4423</v>
      </c>
      <c r="W164" s="1770" t="s">
        <v>4423</v>
      </c>
      <c r="X164" s="1771">
        <v>3879.1</v>
      </c>
      <c r="Y164" s="1772">
        <f t="shared" si="26"/>
        <v>0</v>
      </c>
    </row>
    <row r="165" spans="1:25" s="40" customFormat="1" ht="24" x14ac:dyDescent="0.2">
      <c r="A165" s="1008">
        <v>1</v>
      </c>
      <c r="B165" s="1017">
        <v>1.6</v>
      </c>
      <c r="C165" s="1017" t="s">
        <v>1759</v>
      </c>
      <c r="D165" s="42"/>
      <c r="E165" s="78" t="s">
        <v>89</v>
      </c>
      <c r="F165" s="43"/>
      <c r="G165" s="113" t="s">
        <v>90</v>
      </c>
      <c r="H165" s="741"/>
      <c r="I165" s="50"/>
      <c r="J165" s="92"/>
      <c r="K165" s="2191" t="s">
        <v>611</v>
      </c>
      <c r="L165" s="2192"/>
      <c r="M165" s="2191" t="s">
        <v>611</v>
      </c>
      <c r="N165" s="52"/>
      <c r="O165" s="84"/>
      <c r="P165" s="503"/>
      <c r="Q165" s="52"/>
      <c r="R165" s="1780"/>
      <c r="S165" s="929" t="s">
        <v>4066</v>
      </c>
      <c r="T165" s="904" t="s">
        <v>4852</v>
      </c>
      <c r="U165" s="929"/>
      <c r="V165" s="929"/>
      <c r="W165" s="1770"/>
      <c r="X165" s="1771" t="s">
        <v>611</v>
      </c>
      <c r="Y165" s="1772" t="str">
        <f t="shared" si="26"/>
        <v>Text</v>
      </c>
    </row>
    <row r="166" spans="1:25" s="40" customFormat="1" ht="18.75" x14ac:dyDescent="0.2">
      <c r="A166" s="1008">
        <v>1</v>
      </c>
      <c r="B166" s="1017">
        <v>1.6</v>
      </c>
      <c r="C166" s="1017" t="s">
        <v>1759</v>
      </c>
      <c r="D166" s="42"/>
      <c r="E166" s="1775" t="s">
        <v>92</v>
      </c>
      <c r="F166" s="43" t="s">
        <v>612</v>
      </c>
      <c r="G166" s="38" t="s">
        <v>613</v>
      </c>
      <c r="H166" s="741">
        <v>90007332</v>
      </c>
      <c r="I166" s="50" t="s">
        <v>529</v>
      </c>
      <c r="J166" s="92">
        <f>'Section A - Public Patients'!J$43</f>
        <v>45474</v>
      </c>
      <c r="K166" s="134">
        <f>'Section A - Public Patients'!K$43</f>
        <v>2510.5500000000002</v>
      </c>
      <c r="L166" s="52"/>
      <c r="M166" s="997">
        <f>K166</f>
        <v>2510.5500000000002</v>
      </c>
      <c r="N166" s="52" t="s">
        <v>56</v>
      </c>
      <c r="O166" s="84">
        <f>'Section A - Public Patients'!O$43</f>
        <v>45839</v>
      </c>
      <c r="P166" s="503" t="s">
        <v>69</v>
      </c>
      <c r="Q166" s="52" t="s">
        <v>70</v>
      </c>
      <c r="R166" s="1773" t="s">
        <v>2191</v>
      </c>
      <c r="S166" s="929" t="s">
        <v>4091</v>
      </c>
      <c r="T166" s="904" t="s">
        <v>4853</v>
      </c>
      <c r="U166" s="929"/>
      <c r="V166" s="929" t="s">
        <v>4404</v>
      </c>
      <c r="W166" s="1770" t="s">
        <v>4404</v>
      </c>
      <c r="X166" s="1771">
        <v>2510.5500000000002</v>
      </c>
      <c r="Y166" s="1772">
        <f t="shared" si="26"/>
        <v>0</v>
      </c>
    </row>
    <row r="167" spans="1:25" s="40" customFormat="1" ht="12.75" x14ac:dyDescent="0.2">
      <c r="A167" s="1008">
        <v>1</v>
      </c>
      <c r="B167" s="1017">
        <v>1.6</v>
      </c>
      <c r="C167" s="1017" t="s">
        <v>1759</v>
      </c>
      <c r="D167" s="42"/>
      <c r="E167" s="1026" t="str">
        <f t="shared" ref="E167:E179" si="41">E166</f>
        <v>Shared Room</v>
      </c>
      <c r="F167" s="43" t="s">
        <v>614</v>
      </c>
      <c r="G167" s="38" t="s">
        <v>615</v>
      </c>
      <c r="H167" s="741">
        <v>90006454</v>
      </c>
      <c r="I167" s="50" t="s">
        <v>529</v>
      </c>
      <c r="J167" s="92">
        <f>'Section A - Public Patients'!J$44</f>
        <v>45474</v>
      </c>
      <c r="K167" s="134">
        <f>'Section A - Public Patients'!K$44</f>
        <v>2121.5500000000002</v>
      </c>
      <c r="L167" s="52"/>
      <c r="M167" s="997">
        <f>K167</f>
        <v>2121.5500000000002</v>
      </c>
      <c r="N167" s="52" t="s">
        <v>56</v>
      </c>
      <c r="O167" s="92">
        <f>'Section A - Public Patients'!O$44</f>
        <v>45839</v>
      </c>
      <c r="P167" s="503" t="s">
        <v>69</v>
      </c>
      <c r="Q167" s="52" t="s">
        <v>70</v>
      </c>
      <c r="R167" s="1773" t="s">
        <v>2202</v>
      </c>
      <c r="S167" s="929" t="s">
        <v>4091</v>
      </c>
      <c r="T167" s="904" t="s">
        <v>4854</v>
      </c>
      <c r="U167" s="929"/>
      <c r="V167" s="929" t="s">
        <v>4405</v>
      </c>
      <c r="W167" s="1770" t="s">
        <v>4405</v>
      </c>
      <c r="X167" s="1771">
        <v>2121.5500000000002</v>
      </c>
      <c r="Y167" s="1772">
        <f t="shared" si="26"/>
        <v>0</v>
      </c>
    </row>
    <row r="168" spans="1:25" s="40" customFormat="1" ht="12.75" x14ac:dyDescent="0.2">
      <c r="A168" s="1008">
        <v>1</v>
      </c>
      <c r="B168" s="1017">
        <v>1.6</v>
      </c>
      <c r="C168" s="1017" t="s">
        <v>1759</v>
      </c>
      <c r="D168" s="42"/>
      <c r="E168" s="1026" t="str">
        <f t="shared" si="41"/>
        <v>Shared Room</v>
      </c>
      <c r="F168" s="43" t="s">
        <v>616</v>
      </c>
      <c r="G168" s="38" t="s">
        <v>617</v>
      </c>
      <c r="H168" s="741">
        <v>90007333</v>
      </c>
      <c r="I168" s="50">
        <v>443160</v>
      </c>
      <c r="J168" s="92">
        <f>'Section A - Public Patients'!J$51</f>
        <v>45474</v>
      </c>
      <c r="K168" s="134">
        <f>'Section A - Public Patients'!K$51</f>
        <v>4339.55</v>
      </c>
      <c r="L168" s="52"/>
      <c r="M168" s="997">
        <f t="shared" si="38"/>
        <v>4339.55</v>
      </c>
      <c r="N168" s="52" t="s">
        <v>56</v>
      </c>
      <c r="O168" s="92">
        <f>'Section A - Public Patients'!O$51</f>
        <v>45839</v>
      </c>
      <c r="P168" s="503" t="s">
        <v>69</v>
      </c>
      <c r="Q168" s="52" t="s">
        <v>70</v>
      </c>
      <c r="R168" s="1773" t="s">
        <v>2183</v>
      </c>
      <c r="S168" s="929" t="s">
        <v>4091</v>
      </c>
      <c r="T168" s="904" t="s">
        <v>4855</v>
      </c>
      <c r="U168" s="929"/>
      <c r="V168" s="929" t="s">
        <v>4412</v>
      </c>
      <c r="W168" s="1770" t="s">
        <v>4412</v>
      </c>
      <c r="X168" s="1771">
        <v>4339.55</v>
      </c>
      <c r="Y168" s="1772">
        <f t="shared" si="26"/>
        <v>0</v>
      </c>
    </row>
    <row r="169" spans="1:25" s="40" customFormat="1" ht="12.75" x14ac:dyDescent="0.2">
      <c r="A169" s="1008">
        <v>1</v>
      </c>
      <c r="B169" s="1017">
        <v>1.6</v>
      </c>
      <c r="C169" s="1017" t="s">
        <v>1759</v>
      </c>
      <c r="D169" s="42"/>
      <c r="E169" s="1026" t="str">
        <f t="shared" si="41"/>
        <v>Shared Room</v>
      </c>
      <c r="F169" s="43" t="s">
        <v>618</v>
      </c>
      <c r="G169" s="38" t="s">
        <v>619</v>
      </c>
      <c r="H169" s="741">
        <v>90006015</v>
      </c>
      <c r="I169" s="50">
        <v>443160</v>
      </c>
      <c r="J169" s="92">
        <f>'Section A - Public Patients'!J$46</f>
        <v>45474</v>
      </c>
      <c r="K169" s="134">
        <f>'Section A - Public Patients'!K$46</f>
        <v>3985.9</v>
      </c>
      <c r="L169" s="52"/>
      <c r="M169" s="997">
        <f t="shared" si="38"/>
        <v>3985.9</v>
      </c>
      <c r="N169" s="52" t="s">
        <v>56</v>
      </c>
      <c r="O169" s="92">
        <f>'Section A - Public Patients'!O$46</f>
        <v>45839</v>
      </c>
      <c r="P169" s="503" t="s">
        <v>69</v>
      </c>
      <c r="Q169" s="52" t="s">
        <v>70</v>
      </c>
      <c r="R169" s="1773" t="s">
        <v>2184</v>
      </c>
      <c r="S169" s="929" t="s">
        <v>4091</v>
      </c>
      <c r="T169" s="904" t="s">
        <v>4856</v>
      </c>
      <c r="U169" s="929"/>
      <c r="V169" s="929" t="s">
        <v>4407</v>
      </c>
      <c r="W169" s="1770" t="s">
        <v>4407</v>
      </c>
      <c r="X169" s="1771">
        <v>3985.9</v>
      </c>
      <c r="Y169" s="1772">
        <f t="shared" si="26"/>
        <v>0</v>
      </c>
    </row>
    <row r="170" spans="1:25" s="40" customFormat="1" ht="12.75" x14ac:dyDescent="0.2">
      <c r="A170" s="1008">
        <v>1</v>
      </c>
      <c r="B170" s="1017">
        <v>1.6</v>
      </c>
      <c r="C170" s="1017" t="s">
        <v>1759</v>
      </c>
      <c r="D170" s="42"/>
      <c r="E170" s="1026" t="str">
        <f t="shared" si="41"/>
        <v>Shared Room</v>
      </c>
      <c r="F170" s="43" t="s">
        <v>620</v>
      </c>
      <c r="G170" s="38" t="s">
        <v>621</v>
      </c>
      <c r="H170" s="741">
        <v>90007334</v>
      </c>
      <c r="I170" s="50">
        <v>443160</v>
      </c>
      <c r="J170" s="92">
        <f>'Section A - Public Patients'!J$53</f>
        <v>45474</v>
      </c>
      <c r="K170" s="997">
        <f>'Section A - Public Patients'!K$53</f>
        <v>1179.8</v>
      </c>
      <c r="L170" s="52"/>
      <c r="M170" s="997">
        <f t="shared" si="38"/>
        <v>1179.8</v>
      </c>
      <c r="N170" s="52" t="s">
        <v>56</v>
      </c>
      <c r="O170" s="92">
        <f>'Section A - Public Patients'!O$53</f>
        <v>45839</v>
      </c>
      <c r="P170" s="503" t="s">
        <v>69</v>
      </c>
      <c r="Q170" s="52" t="s">
        <v>70</v>
      </c>
      <c r="R170" s="1773" t="s">
        <v>2185</v>
      </c>
      <c r="S170" s="929" t="s">
        <v>4091</v>
      </c>
      <c r="T170" s="904" t="s">
        <v>4857</v>
      </c>
      <c r="U170" s="929"/>
      <c r="V170" s="929" t="s">
        <v>4414</v>
      </c>
      <c r="W170" s="1770" t="s">
        <v>4414</v>
      </c>
      <c r="X170" s="1771">
        <v>1179.8</v>
      </c>
      <c r="Y170" s="1772">
        <f t="shared" si="26"/>
        <v>0</v>
      </c>
    </row>
    <row r="171" spans="1:25" s="40" customFormat="1" ht="12.75" x14ac:dyDescent="0.2">
      <c r="A171" s="1008">
        <v>1</v>
      </c>
      <c r="B171" s="1017">
        <v>1.6</v>
      </c>
      <c r="C171" s="1017" t="s">
        <v>1759</v>
      </c>
      <c r="D171" s="42"/>
      <c r="E171" s="1026" t="str">
        <f t="shared" si="41"/>
        <v>Shared Room</v>
      </c>
      <c r="F171" s="741" t="s">
        <v>622</v>
      </c>
      <c r="G171" s="38" t="s">
        <v>623</v>
      </c>
      <c r="H171" s="741">
        <v>90006455</v>
      </c>
      <c r="I171" s="50">
        <v>443160</v>
      </c>
      <c r="J171" s="92">
        <f>'Section A - Public Patients'!J$53</f>
        <v>45474</v>
      </c>
      <c r="K171" s="997">
        <f>'Section A - Public Patients'!K$53</f>
        <v>1179.8</v>
      </c>
      <c r="L171" s="52"/>
      <c r="M171" s="997">
        <f t="shared" si="38"/>
        <v>1179.8</v>
      </c>
      <c r="N171" s="52" t="s">
        <v>56</v>
      </c>
      <c r="O171" s="92">
        <f>'Section A - Public Patients'!O$53</f>
        <v>45839</v>
      </c>
      <c r="P171" s="503" t="s">
        <v>69</v>
      </c>
      <c r="Q171" s="52" t="s">
        <v>70</v>
      </c>
      <c r="R171" s="1773" t="s">
        <v>2186</v>
      </c>
      <c r="S171" s="929" t="s">
        <v>4091</v>
      </c>
      <c r="T171" s="904" t="s">
        <v>4858</v>
      </c>
      <c r="U171" s="929"/>
      <c r="V171" s="929" t="s">
        <v>4414</v>
      </c>
      <c r="W171" s="1770" t="s">
        <v>4414</v>
      </c>
      <c r="X171" s="1771">
        <v>1179.8</v>
      </c>
      <c r="Y171" s="1772">
        <f t="shared" si="26"/>
        <v>0</v>
      </c>
    </row>
    <row r="172" spans="1:25" s="40" customFormat="1" ht="12.75" x14ac:dyDescent="0.2">
      <c r="A172" s="1008">
        <v>1</v>
      </c>
      <c r="B172" s="1017">
        <v>1.6</v>
      </c>
      <c r="C172" s="1017" t="s">
        <v>1759</v>
      </c>
      <c r="D172" s="42"/>
      <c r="E172" s="1026" t="str">
        <f t="shared" si="41"/>
        <v>Shared Room</v>
      </c>
      <c r="F172" s="43" t="s">
        <v>624</v>
      </c>
      <c r="G172" s="38" t="s">
        <v>625</v>
      </c>
      <c r="H172" s="741">
        <v>90007335</v>
      </c>
      <c r="I172" s="50" t="s">
        <v>529</v>
      </c>
      <c r="J172" s="92">
        <f>'Section A - Public Patients'!J$45</f>
        <v>45474</v>
      </c>
      <c r="K172" s="134">
        <f>'Section A - Public Patients'!K$45</f>
        <v>4228.6000000000004</v>
      </c>
      <c r="L172" s="52"/>
      <c r="M172" s="997">
        <f t="shared" si="38"/>
        <v>4228.6000000000004</v>
      </c>
      <c r="N172" s="52" t="s">
        <v>56</v>
      </c>
      <c r="O172" s="92">
        <f>'Section A - Public Patients'!O$45</f>
        <v>45839</v>
      </c>
      <c r="P172" s="503" t="s">
        <v>69</v>
      </c>
      <c r="Q172" s="52" t="s">
        <v>70</v>
      </c>
      <c r="R172" s="1773" t="s">
        <v>2192</v>
      </c>
      <c r="S172" s="929" t="s">
        <v>4091</v>
      </c>
      <c r="T172" s="904" t="s">
        <v>4859</v>
      </c>
      <c r="U172" s="929"/>
      <c r="V172" s="929" t="s">
        <v>4406</v>
      </c>
      <c r="W172" s="1770" t="s">
        <v>4406</v>
      </c>
      <c r="X172" s="1771">
        <v>4228.6000000000004</v>
      </c>
      <c r="Y172" s="1772">
        <f t="shared" ref="Y172:Y235" si="42">IF(K172="","Blank",IF(ISTEXT(K172),"Text",(K172/X172)-1))</f>
        <v>0</v>
      </c>
    </row>
    <row r="173" spans="1:25" s="40" customFormat="1" ht="12.75" x14ac:dyDescent="0.2">
      <c r="A173" s="1008">
        <v>1</v>
      </c>
      <c r="B173" s="1017">
        <v>1.6</v>
      </c>
      <c r="C173" s="1017" t="s">
        <v>1759</v>
      </c>
      <c r="D173" s="42"/>
      <c r="E173" s="1026" t="str">
        <f t="shared" si="41"/>
        <v>Shared Room</v>
      </c>
      <c r="F173" s="43" t="s">
        <v>626</v>
      </c>
      <c r="G173" s="38" t="s">
        <v>627</v>
      </c>
      <c r="H173" s="741">
        <v>90005603</v>
      </c>
      <c r="I173" s="50" t="s">
        <v>529</v>
      </c>
      <c r="J173" s="92">
        <f>'Section A - Public Patients'!J$46</f>
        <v>45474</v>
      </c>
      <c r="K173" s="134">
        <f>'Section A - Public Patients'!K$46</f>
        <v>3985.9</v>
      </c>
      <c r="L173" s="52"/>
      <c r="M173" s="997">
        <f t="shared" si="38"/>
        <v>3985.9</v>
      </c>
      <c r="N173" s="52" t="s">
        <v>56</v>
      </c>
      <c r="O173" s="92">
        <f>'Section A - Public Patients'!O$46</f>
        <v>45839</v>
      </c>
      <c r="P173" s="503" t="s">
        <v>69</v>
      </c>
      <c r="Q173" s="52" t="s">
        <v>70</v>
      </c>
      <c r="R173" s="1773" t="s">
        <v>2193</v>
      </c>
      <c r="S173" s="929" t="s">
        <v>4091</v>
      </c>
      <c r="T173" s="904" t="s">
        <v>4860</v>
      </c>
      <c r="U173" s="929"/>
      <c r="V173" s="929" t="s">
        <v>4407</v>
      </c>
      <c r="W173" s="1770" t="s">
        <v>4407</v>
      </c>
      <c r="X173" s="1771">
        <v>3985.9</v>
      </c>
      <c r="Y173" s="1772">
        <f t="shared" si="42"/>
        <v>0</v>
      </c>
    </row>
    <row r="174" spans="1:25" s="40" customFormat="1" ht="12.75" x14ac:dyDescent="0.2">
      <c r="A174" s="1008">
        <v>1</v>
      </c>
      <c r="B174" s="1017">
        <v>1.6</v>
      </c>
      <c r="C174" s="1017" t="s">
        <v>1759</v>
      </c>
      <c r="D174" s="42"/>
      <c r="E174" s="1026" t="str">
        <f t="shared" si="41"/>
        <v>Shared Room</v>
      </c>
      <c r="F174" s="43" t="s">
        <v>628</v>
      </c>
      <c r="G174" s="38" t="s">
        <v>629</v>
      </c>
      <c r="H174" s="741">
        <v>90007336</v>
      </c>
      <c r="I174" s="50" t="s">
        <v>529</v>
      </c>
      <c r="J174" s="92">
        <f>'Section A - Public Patients'!J$47</f>
        <v>45474</v>
      </c>
      <c r="K174" s="134">
        <f>'Section A - Public Patients'!K$47</f>
        <v>6321.1</v>
      </c>
      <c r="L174" s="52"/>
      <c r="M174" s="997">
        <f t="shared" si="38"/>
        <v>6321.1</v>
      </c>
      <c r="N174" s="52" t="s">
        <v>56</v>
      </c>
      <c r="O174" s="92">
        <f>'Section A - Public Patients'!O$47</f>
        <v>45839</v>
      </c>
      <c r="P174" s="503" t="s">
        <v>69</v>
      </c>
      <c r="Q174" s="52" t="s">
        <v>70</v>
      </c>
      <c r="R174" s="1773" t="s">
        <v>2194</v>
      </c>
      <c r="S174" s="929" t="s">
        <v>4091</v>
      </c>
      <c r="T174" s="904" t="s">
        <v>4861</v>
      </c>
      <c r="U174" s="929"/>
      <c r="V174" s="929" t="s">
        <v>4408</v>
      </c>
      <c r="W174" s="1770" t="s">
        <v>4408</v>
      </c>
      <c r="X174" s="1771">
        <v>6321.1</v>
      </c>
      <c r="Y174" s="1772">
        <f t="shared" si="42"/>
        <v>0</v>
      </c>
    </row>
    <row r="175" spans="1:25" s="40" customFormat="1" ht="12.75" x14ac:dyDescent="0.2">
      <c r="A175" s="1008">
        <v>1</v>
      </c>
      <c r="B175" s="1017">
        <v>1.6</v>
      </c>
      <c r="C175" s="1017" t="s">
        <v>1759</v>
      </c>
      <c r="D175" s="42"/>
      <c r="E175" s="1026" t="str">
        <f t="shared" si="41"/>
        <v>Shared Room</v>
      </c>
      <c r="F175" s="43" t="s">
        <v>630</v>
      </c>
      <c r="G175" s="38" t="s">
        <v>631</v>
      </c>
      <c r="H175" s="741">
        <v>90006456</v>
      </c>
      <c r="I175" s="50" t="s">
        <v>529</v>
      </c>
      <c r="J175" s="92">
        <f>'Section A - Public Patients'!J$48</f>
        <v>45474</v>
      </c>
      <c r="K175" s="134">
        <f>'Section A - Public Patients'!K$48</f>
        <v>5885.75</v>
      </c>
      <c r="L175" s="52"/>
      <c r="M175" s="997">
        <f t="shared" si="38"/>
        <v>5885.75</v>
      </c>
      <c r="N175" s="52" t="s">
        <v>56</v>
      </c>
      <c r="O175" s="92">
        <f>'Section A - Public Patients'!O$48</f>
        <v>45839</v>
      </c>
      <c r="P175" s="503" t="s">
        <v>69</v>
      </c>
      <c r="Q175" s="52" t="s">
        <v>70</v>
      </c>
      <c r="R175" s="1773" t="s">
        <v>2195</v>
      </c>
      <c r="S175" s="929" t="s">
        <v>4091</v>
      </c>
      <c r="T175" s="904" t="s">
        <v>4862</v>
      </c>
      <c r="U175" s="929"/>
      <c r="V175" s="929" t="s">
        <v>4409</v>
      </c>
      <c r="W175" s="1770" t="s">
        <v>4409</v>
      </c>
      <c r="X175" s="1771">
        <v>5885.75</v>
      </c>
      <c r="Y175" s="1772">
        <f t="shared" si="42"/>
        <v>0</v>
      </c>
    </row>
    <row r="176" spans="1:25" s="40" customFormat="1" ht="12.75" x14ac:dyDescent="0.2">
      <c r="A176" s="1008">
        <v>1</v>
      </c>
      <c r="B176" s="1017">
        <v>1.6</v>
      </c>
      <c r="C176" s="1017" t="s">
        <v>1759</v>
      </c>
      <c r="D176" s="42"/>
      <c r="E176" s="1026" t="str">
        <f t="shared" si="41"/>
        <v>Shared Room</v>
      </c>
      <c r="F176" s="43" t="s">
        <v>632</v>
      </c>
      <c r="G176" s="38" t="s">
        <v>633</v>
      </c>
      <c r="H176" s="741">
        <v>90007337</v>
      </c>
      <c r="I176" s="50" t="s">
        <v>529</v>
      </c>
      <c r="J176" s="92">
        <f>'Section A - Public Patients'!J$49</f>
        <v>45474</v>
      </c>
      <c r="K176" s="134">
        <f>'Section A - Public Patients'!K$49</f>
        <v>1319.15</v>
      </c>
      <c r="L176" s="52"/>
      <c r="M176" s="997">
        <f t="shared" si="38"/>
        <v>1319.15</v>
      </c>
      <c r="N176" s="52" t="s">
        <v>56</v>
      </c>
      <c r="O176" s="92">
        <f>'Section A - Public Patients'!O$49</f>
        <v>45839</v>
      </c>
      <c r="P176" s="503" t="s">
        <v>69</v>
      </c>
      <c r="Q176" s="52" t="s">
        <v>70</v>
      </c>
      <c r="R176" s="1773" t="s">
        <v>2198</v>
      </c>
      <c r="S176" s="929" t="s">
        <v>4091</v>
      </c>
      <c r="T176" s="904" t="s">
        <v>4863</v>
      </c>
      <c r="U176" s="929"/>
      <c r="V176" s="929" t="s">
        <v>4410</v>
      </c>
      <c r="W176" s="1770" t="s">
        <v>4410</v>
      </c>
      <c r="X176" s="1771">
        <v>1319.15</v>
      </c>
      <c r="Y176" s="1772">
        <f t="shared" si="42"/>
        <v>0</v>
      </c>
    </row>
    <row r="177" spans="1:25" s="40" customFormat="1" ht="12.75" x14ac:dyDescent="0.2">
      <c r="A177" s="1008">
        <v>1</v>
      </c>
      <c r="B177" s="1017">
        <v>1.6</v>
      </c>
      <c r="C177" s="1017" t="s">
        <v>1759</v>
      </c>
      <c r="D177" s="42"/>
      <c r="E177" s="1026" t="str">
        <f t="shared" si="41"/>
        <v>Shared Room</v>
      </c>
      <c r="F177" s="43" t="s">
        <v>634</v>
      </c>
      <c r="G177" s="38" t="s">
        <v>635</v>
      </c>
      <c r="H177" s="741">
        <v>90006016</v>
      </c>
      <c r="I177" s="50" t="s">
        <v>529</v>
      </c>
      <c r="J177" s="92">
        <f>'Section A - Public Patients'!J$50</f>
        <v>45474</v>
      </c>
      <c r="K177" s="134">
        <f>'Section A - Public Patients'!K$50</f>
        <v>1143.8499999999999</v>
      </c>
      <c r="L177" s="52"/>
      <c r="M177" s="997">
        <f t="shared" si="38"/>
        <v>1143.8499999999999</v>
      </c>
      <c r="N177" s="52" t="s">
        <v>56</v>
      </c>
      <c r="O177" s="92">
        <f>'Section A - Public Patients'!O$50</f>
        <v>45839</v>
      </c>
      <c r="P177" s="503" t="s">
        <v>69</v>
      </c>
      <c r="Q177" s="52" t="s">
        <v>70</v>
      </c>
      <c r="R177" s="1773" t="s">
        <v>2199</v>
      </c>
      <c r="S177" s="929" t="s">
        <v>4091</v>
      </c>
      <c r="T177" s="904" t="s">
        <v>4864</v>
      </c>
      <c r="U177" s="929"/>
      <c r="V177" s="929" t="s">
        <v>4411</v>
      </c>
      <c r="W177" s="1770" t="s">
        <v>4411</v>
      </c>
      <c r="X177" s="1771">
        <v>1143.8499999999999</v>
      </c>
      <c r="Y177" s="1772">
        <f t="shared" si="42"/>
        <v>0</v>
      </c>
    </row>
    <row r="178" spans="1:25" s="40" customFormat="1" ht="12.75" x14ac:dyDescent="0.2">
      <c r="A178" s="1008">
        <v>1</v>
      </c>
      <c r="B178" s="1017">
        <v>1.6</v>
      </c>
      <c r="C178" s="1017" t="s">
        <v>1759</v>
      </c>
      <c r="D178" s="42"/>
      <c r="E178" s="1026" t="str">
        <f t="shared" si="41"/>
        <v>Shared Room</v>
      </c>
      <c r="F178" s="43" t="s">
        <v>640</v>
      </c>
      <c r="G178" s="38" t="s">
        <v>641</v>
      </c>
      <c r="H178" s="741">
        <v>90007338</v>
      </c>
      <c r="I178" s="50" t="s">
        <v>529</v>
      </c>
      <c r="J178" s="92">
        <f>'Section A - Public Patients'!J$55</f>
        <v>45474</v>
      </c>
      <c r="K178" s="134">
        <f>'Section A - Public Patients'!K$55</f>
        <v>2133.75</v>
      </c>
      <c r="L178" s="52"/>
      <c r="M178" s="997">
        <f t="shared" si="38"/>
        <v>2133.75</v>
      </c>
      <c r="N178" s="52" t="s">
        <v>56</v>
      </c>
      <c r="O178" s="92">
        <f>'Section A - Public Patients'!O$55</f>
        <v>45839</v>
      </c>
      <c r="P178" s="503" t="s">
        <v>69</v>
      </c>
      <c r="Q178" s="52" t="s">
        <v>70</v>
      </c>
      <c r="R178" s="1773" t="s">
        <v>2200</v>
      </c>
      <c r="S178" s="929" t="s">
        <v>4091</v>
      </c>
      <c r="T178" s="904" t="s">
        <v>4865</v>
      </c>
      <c r="U178" s="929"/>
      <c r="V178" s="929" t="s">
        <v>4416</v>
      </c>
      <c r="W178" s="1770" t="s">
        <v>4416</v>
      </c>
      <c r="X178" s="1771">
        <v>2133.75</v>
      </c>
      <c r="Y178" s="1772">
        <f t="shared" si="42"/>
        <v>0</v>
      </c>
    </row>
    <row r="179" spans="1:25" s="40" customFormat="1" ht="12.75" x14ac:dyDescent="0.2">
      <c r="A179" s="1008">
        <v>1</v>
      </c>
      <c r="B179" s="1017">
        <v>1.6</v>
      </c>
      <c r="C179" s="1017" t="s">
        <v>1759</v>
      </c>
      <c r="D179" s="42"/>
      <c r="E179" s="1026" t="str">
        <f t="shared" si="41"/>
        <v>Shared Room</v>
      </c>
      <c r="F179" s="43" t="s">
        <v>642</v>
      </c>
      <c r="G179" s="38" t="s">
        <v>643</v>
      </c>
      <c r="H179" s="741">
        <v>90006457</v>
      </c>
      <c r="I179" s="50" t="s">
        <v>529</v>
      </c>
      <c r="J179" s="92">
        <f>'Section A - Public Patients'!J$55</f>
        <v>45474</v>
      </c>
      <c r="K179" s="134">
        <f>'Section A - Public Patients'!K$55</f>
        <v>2133.75</v>
      </c>
      <c r="L179" s="52"/>
      <c r="M179" s="997">
        <f t="shared" si="38"/>
        <v>2133.75</v>
      </c>
      <c r="N179" s="52" t="s">
        <v>56</v>
      </c>
      <c r="O179" s="92">
        <f>'Section A - Public Patients'!O$55</f>
        <v>45839</v>
      </c>
      <c r="P179" s="503" t="s">
        <v>69</v>
      </c>
      <c r="Q179" s="52" t="s">
        <v>70</v>
      </c>
      <c r="R179" s="1773" t="s">
        <v>2201</v>
      </c>
      <c r="S179" s="929" t="s">
        <v>4091</v>
      </c>
      <c r="T179" s="904" t="s">
        <v>4866</v>
      </c>
      <c r="U179" s="929"/>
      <c r="V179" s="929" t="s">
        <v>4416</v>
      </c>
      <c r="W179" s="1770" t="s">
        <v>4416</v>
      </c>
      <c r="X179" s="1771">
        <v>2133.75</v>
      </c>
      <c r="Y179" s="1772">
        <f t="shared" si="42"/>
        <v>0</v>
      </c>
    </row>
    <row r="180" spans="1:25" s="40" customFormat="1" ht="15.75" x14ac:dyDescent="0.2">
      <c r="A180" s="1008">
        <v>1</v>
      </c>
      <c r="B180" s="1017">
        <v>1.6</v>
      </c>
      <c r="C180" s="1017" t="s">
        <v>1759</v>
      </c>
      <c r="D180" s="42"/>
      <c r="E180" s="78" t="s">
        <v>44</v>
      </c>
      <c r="F180" s="43" t="s">
        <v>636</v>
      </c>
      <c r="G180" s="38" t="s">
        <v>637</v>
      </c>
      <c r="H180" s="741">
        <v>90007339</v>
      </c>
      <c r="I180" s="50">
        <v>443160</v>
      </c>
      <c r="J180" s="92">
        <f>'Section A - Public Patients'!J$61</f>
        <v>45474</v>
      </c>
      <c r="K180" s="134">
        <f>'Section A - Public Patients'!K$61</f>
        <v>4066.55</v>
      </c>
      <c r="L180" s="52"/>
      <c r="M180" s="997">
        <f>K180</f>
        <v>4066.55</v>
      </c>
      <c r="N180" s="52" t="s">
        <v>56</v>
      </c>
      <c r="O180" s="92">
        <f>'Section A - Public Patients'!O$61</f>
        <v>45839</v>
      </c>
      <c r="P180" s="503" t="s">
        <v>69</v>
      </c>
      <c r="Q180" s="52" t="s">
        <v>70</v>
      </c>
      <c r="R180" s="1773" t="s">
        <v>2187</v>
      </c>
      <c r="S180" s="929" t="s">
        <v>4091</v>
      </c>
      <c r="T180" s="904" t="s">
        <v>4867</v>
      </c>
      <c r="U180" s="929"/>
      <c r="V180" s="929" t="s">
        <v>4422</v>
      </c>
      <c r="W180" s="1770" t="s">
        <v>4422</v>
      </c>
      <c r="X180" s="1771">
        <v>4066.55</v>
      </c>
      <c r="Y180" s="1772">
        <f t="shared" si="42"/>
        <v>0</v>
      </c>
    </row>
    <row r="181" spans="1:25" s="40" customFormat="1" ht="12.75" x14ac:dyDescent="0.2">
      <c r="A181" s="1008">
        <v>1</v>
      </c>
      <c r="B181" s="1017">
        <v>1.6</v>
      </c>
      <c r="C181" s="1017" t="s">
        <v>1759</v>
      </c>
      <c r="D181" s="42"/>
      <c r="E181" s="1026" t="str">
        <f t="shared" ref="E181:E183" si="43">E180</f>
        <v>Newborns</v>
      </c>
      <c r="F181" s="43" t="s">
        <v>638</v>
      </c>
      <c r="G181" s="38" t="s">
        <v>639</v>
      </c>
      <c r="H181" s="741">
        <v>90005796</v>
      </c>
      <c r="I181" s="50">
        <v>443160</v>
      </c>
      <c r="J181" s="92">
        <f>'Section A - Public Patients'!J$62</f>
        <v>45474</v>
      </c>
      <c r="K181" s="134">
        <f>'Section A - Public Patients'!K$62</f>
        <v>3879.1</v>
      </c>
      <c r="L181" s="52"/>
      <c r="M181" s="997">
        <f>K181</f>
        <v>3879.1</v>
      </c>
      <c r="N181" s="52" t="s">
        <v>56</v>
      </c>
      <c r="O181" s="92">
        <f>'Section A - Public Patients'!O$62</f>
        <v>45839</v>
      </c>
      <c r="P181" s="503" t="s">
        <v>69</v>
      </c>
      <c r="Q181" s="52" t="s">
        <v>70</v>
      </c>
      <c r="R181" s="1773" t="s">
        <v>2189</v>
      </c>
      <c r="S181" s="929" t="s">
        <v>4091</v>
      </c>
      <c r="T181" s="904" t="s">
        <v>4868</v>
      </c>
      <c r="U181" s="929"/>
      <c r="V181" s="929" t="s">
        <v>4423</v>
      </c>
      <c r="W181" s="1770" t="s">
        <v>4423</v>
      </c>
      <c r="X181" s="1771">
        <v>3879.1</v>
      </c>
      <c r="Y181" s="1772">
        <f t="shared" si="42"/>
        <v>0</v>
      </c>
    </row>
    <row r="182" spans="1:25" s="40" customFormat="1" ht="12.75" x14ac:dyDescent="0.2">
      <c r="A182" s="1008">
        <v>1</v>
      </c>
      <c r="B182" s="1017">
        <v>1.6</v>
      </c>
      <c r="C182" s="1017" t="s">
        <v>1759</v>
      </c>
      <c r="D182" s="42"/>
      <c r="E182" s="1026" t="str">
        <f t="shared" si="43"/>
        <v>Newborns</v>
      </c>
      <c r="F182" s="43" t="s">
        <v>644</v>
      </c>
      <c r="G182" s="38" t="s">
        <v>645</v>
      </c>
      <c r="H182" s="741">
        <v>90007340</v>
      </c>
      <c r="I182" s="50">
        <v>443160</v>
      </c>
      <c r="J182" s="92">
        <f>'Section A - Public Patients'!J$61</f>
        <v>45474</v>
      </c>
      <c r="K182" s="134">
        <f>'Section A - Public Patients'!K$61</f>
        <v>4066.55</v>
      </c>
      <c r="L182" s="52"/>
      <c r="M182" s="997">
        <f>K182</f>
        <v>4066.55</v>
      </c>
      <c r="N182" s="52" t="s">
        <v>56</v>
      </c>
      <c r="O182" s="92">
        <f>'Section A - Public Patients'!O$61</f>
        <v>45839</v>
      </c>
      <c r="P182" s="503" t="s">
        <v>69</v>
      </c>
      <c r="Q182" s="52" t="s">
        <v>70</v>
      </c>
      <c r="R182" s="1773" t="s">
        <v>2188</v>
      </c>
      <c r="S182" s="929" t="s">
        <v>4091</v>
      </c>
      <c r="T182" s="904" t="s">
        <v>4869</v>
      </c>
      <c r="U182" s="929"/>
      <c r="V182" s="929" t="s">
        <v>4422</v>
      </c>
      <c r="W182" s="1770" t="s">
        <v>4422</v>
      </c>
      <c r="X182" s="1771">
        <v>4066.55</v>
      </c>
      <c r="Y182" s="1772">
        <f t="shared" si="42"/>
        <v>0</v>
      </c>
    </row>
    <row r="183" spans="1:25" s="40" customFormat="1" ht="12.75" x14ac:dyDescent="0.2">
      <c r="A183" s="1008">
        <v>1</v>
      </c>
      <c r="B183" s="1017">
        <v>1.6</v>
      </c>
      <c r="C183" s="1017" t="s">
        <v>1759</v>
      </c>
      <c r="D183" s="42"/>
      <c r="E183" s="1026" t="str">
        <f t="shared" si="43"/>
        <v>Newborns</v>
      </c>
      <c r="F183" s="43" t="s">
        <v>646</v>
      </c>
      <c r="G183" s="38" t="s">
        <v>647</v>
      </c>
      <c r="H183" s="741">
        <v>90006458</v>
      </c>
      <c r="I183" s="50">
        <v>443160</v>
      </c>
      <c r="J183" s="92">
        <f>'Section A - Public Patients'!J$62</f>
        <v>45474</v>
      </c>
      <c r="K183" s="134">
        <f>'Section A - Public Patients'!K$62</f>
        <v>3879.1</v>
      </c>
      <c r="L183" s="52"/>
      <c r="M183" s="997">
        <f>K183</f>
        <v>3879.1</v>
      </c>
      <c r="N183" s="52" t="s">
        <v>56</v>
      </c>
      <c r="O183" s="92">
        <f>'Section A - Public Patients'!O$62</f>
        <v>45839</v>
      </c>
      <c r="P183" s="503" t="s">
        <v>69</v>
      </c>
      <c r="Q183" s="52" t="s">
        <v>70</v>
      </c>
      <c r="R183" s="1773" t="s">
        <v>2190</v>
      </c>
      <c r="S183" s="929" t="s">
        <v>4091</v>
      </c>
      <c r="T183" s="904" t="s">
        <v>4870</v>
      </c>
      <c r="U183" s="929"/>
      <c r="V183" s="929" t="s">
        <v>4423</v>
      </c>
      <c r="W183" s="1770" t="s">
        <v>4423</v>
      </c>
      <c r="X183" s="1771">
        <v>3879.1</v>
      </c>
      <c r="Y183" s="1772">
        <f t="shared" si="42"/>
        <v>0</v>
      </c>
    </row>
    <row r="184" spans="1:25" s="40" customFormat="1" ht="15.75" customHeight="1" x14ac:dyDescent="0.2">
      <c r="A184" s="1008">
        <v>1</v>
      </c>
      <c r="B184" s="1017">
        <v>1.6</v>
      </c>
      <c r="C184" s="1017" t="s">
        <v>1759</v>
      </c>
      <c r="D184" s="42"/>
      <c r="E184" s="78" t="s">
        <v>89</v>
      </c>
      <c r="F184" s="43" t="s">
        <v>648</v>
      </c>
      <c r="G184" s="38" t="s">
        <v>649</v>
      </c>
      <c r="H184" s="741">
        <v>90007341</v>
      </c>
      <c r="I184" s="50" t="s">
        <v>529</v>
      </c>
      <c r="J184" s="92">
        <f>'Section A - Public Patients'!J$70</f>
        <v>45474</v>
      </c>
      <c r="K184" s="134">
        <f>'Section A - Public Patients'!K$70</f>
        <v>1247.0999999999999</v>
      </c>
      <c r="L184" s="52"/>
      <c r="M184" s="997">
        <f t="shared" si="38"/>
        <v>1247.0999999999999</v>
      </c>
      <c r="N184" s="52" t="s">
        <v>56</v>
      </c>
      <c r="O184" s="92">
        <f>'Section A - Public Patients'!O$70</f>
        <v>45839</v>
      </c>
      <c r="P184" s="503" t="s">
        <v>69</v>
      </c>
      <c r="Q184" s="52" t="s">
        <v>70</v>
      </c>
      <c r="R184" s="1773" t="s">
        <v>2196</v>
      </c>
      <c r="S184" s="929" t="s">
        <v>4091</v>
      </c>
      <c r="T184" s="904" t="s">
        <v>4871</v>
      </c>
      <c r="U184" s="929"/>
      <c r="V184" s="929" t="s">
        <v>4430</v>
      </c>
      <c r="W184" s="1770" t="s">
        <v>4430</v>
      </c>
      <c r="X184" s="1771">
        <v>1247.0999999999999</v>
      </c>
      <c r="Y184" s="1772">
        <f t="shared" si="42"/>
        <v>0</v>
      </c>
    </row>
    <row r="185" spans="1:25" s="40" customFormat="1" ht="12.75" x14ac:dyDescent="0.2">
      <c r="A185" s="1008">
        <v>1</v>
      </c>
      <c r="B185" s="1017">
        <v>1.6</v>
      </c>
      <c r="C185" s="1017" t="s">
        <v>1759</v>
      </c>
      <c r="D185" s="42"/>
      <c r="E185" s="1026" t="str">
        <f>E184</f>
        <v>Private Long Stay  Nursing Home Type Patients</v>
      </c>
      <c r="F185" s="43" t="s">
        <v>650</v>
      </c>
      <c r="G185" s="38" t="s">
        <v>651</v>
      </c>
      <c r="H185" s="741">
        <v>90006017</v>
      </c>
      <c r="I185" s="50" t="s">
        <v>529</v>
      </c>
      <c r="J185" s="92">
        <f>'Section A - Public Patients'!J$71</f>
        <v>45474</v>
      </c>
      <c r="K185" s="134">
        <f>'Section A - Public Patients'!K$71</f>
        <v>1069.5</v>
      </c>
      <c r="L185" s="52"/>
      <c r="M185" s="997">
        <f t="shared" si="38"/>
        <v>1069.5</v>
      </c>
      <c r="N185" s="52" t="s">
        <v>56</v>
      </c>
      <c r="O185" s="92">
        <f>'Section A - Public Patients'!O$71</f>
        <v>45839</v>
      </c>
      <c r="P185" s="503" t="s">
        <v>69</v>
      </c>
      <c r="Q185" s="52" t="s">
        <v>70</v>
      </c>
      <c r="R185" s="1773" t="s">
        <v>2197</v>
      </c>
      <c r="S185" s="929" t="s">
        <v>4091</v>
      </c>
      <c r="T185" s="904" t="s">
        <v>4872</v>
      </c>
      <c r="U185" s="929"/>
      <c r="V185" s="929" t="s">
        <v>4431</v>
      </c>
      <c r="W185" s="1770" t="s">
        <v>4431</v>
      </c>
      <c r="X185" s="1771">
        <v>1069.5</v>
      </c>
      <c r="Y185" s="1772">
        <f t="shared" si="42"/>
        <v>0</v>
      </c>
    </row>
    <row r="186" spans="1:25" s="40" customFormat="1" ht="25.5" x14ac:dyDescent="0.2">
      <c r="A186" s="1017">
        <v>1</v>
      </c>
      <c r="B186" s="1017">
        <v>1.6</v>
      </c>
      <c r="C186" s="1017" t="s">
        <v>1759</v>
      </c>
      <c r="D186" s="42"/>
      <c r="E186" s="78" t="s">
        <v>347</v>
      </c>
      <c r="F186" s="43"/>
      <c r="G186" s="38" t="s">
        <v>652</v>
      </c>
      <c r="H186" s="741">
        <v>90007342</v>
      </c>
      <c r="I186" s="50" t="s">
        <v>421</v>
      </c>
      <c r="J186" s="92">
        <f>'Section A - Public Patients'!J$72</f>
        <v>45474</v>
      </c>
      <c r="K186" s="134">
        <f>'Section A - Public Patients'!K$72</f>
        <v>1147.9000000000001</v>
      </c>
      <c r="L186" s="54"/>
      <c r="M186" s="997">
        <f>K186</f>
        <v>1147.9000000000001</v>
      </c>
      <c r="N186" s="54" t="s">
        <v>56</v>
      </c>
      <c r="O186" s="92">
        <f>'Section A - Public Patients'!O$72</f>
        <v>45839</v>
      </c>
      <c r="P186" s="503" t="s">
        <v>69</v>
      </c>
      <c r="Q186" s="52" t="s">
        <v>70</v>
      </c>
      <c r="R186" s="1773" t="s">
        <v>3493</v>
      </c>
      <c r="S186" s="929" t="s">
        <v>4091</v>
      </c>
      <c r="T186" s="904" t="s">
        <v>4873</v>
      </c>
      <c r="U186" s="929"/>
      <c r="V186" s="929" t="s">
        <v>4432</v>
      </c>
      <c r="W186" s="1770" t="s">
        <v>4432</v>
      </c>
      <c r="X186" s="1771">
        <v>1147.9000000000001</v>
      </c>
      <c r="Y186" s="1772">
        <f t="shared" si="42"/>
        <v>0</v>
      </c>
    </row>
    <row r="187" spans="1:25" s="40" customFormat="1" ht="25.5" x14ac:dyDescent="0.2">
      <c r="A187" s="1008">
        <v>1</v>
      </c>
      <c r="B187" s="1017">
        <v>1.6</v>
      </c>
      <c r="C187" s="1017" t="s">
        <v>1759</v>
      </c>
      <c r="D187" s="42"/>
      <c r="E187" s="1026" t="str">
        <f>E186</f>
        <v>Theatre Fees</v>
      </c>
      <c r="F187" s="43"/>
      <c r="G187" s="38" t="s">
        <v>653</v>
      </c>
      <c r="H187" s="741">
        <v>90006459</v>
      </c>
      <c r="I187" s="50" t="s">
        <v>421</v>
      </c>
      <c r="J187" s="92">
        <f>'Section A - Public Patients'!J$70</f>
        <v>45474</v>
      </c>
      <c r="K187" s="134">
        <f>'Section A - Public Patients'!K$73</f>
        <v>2886.8</v>
      </c>
      <c r="L187" s="54"/>
      <c r="M187" s="997">
        <f>K187</f>
        <v>2886.8</v>
      </c>
      <c r="N187" s="54" t="s">
        <v>56</v>
      </c>
      <c r="O187" s="92">
        <f>'Section A - Public Patients'!O$71</f>
        <v>45839</v>
      </c>
      <c r="P187" s="503" t="s">
        <v>69</v>
      </c>
      <c r="Q187" s="52" t="s">
        <v>70</v>
      </c>
      <c r="R187" s="1773" t="s">
        <v>3494</v>
      </c>
      <c r="S187" s="929" t="s">
        <v>4091</v>
      </c>
      <c r="T187" s="904" t="s">
        <v>4874</v>
      </c>
      <c r="U187" s="929"/>
      <c r="V187" s="929" t="s">
        <v>4433</v>
      </c>
      <c r="W187" s="1770" t="s">
        <v>4433</v>
      </c>
      <c r="X187" s="1771">
        <v>2886.8</v>
      </c>
      <c r="Y187" s="1772">
        <f t="shared" si="42"/>
        <v>0</v>
      </c>
    </row>
    <row r="188" spans="1:25" s="40" customFormat="1" ht="18.75" x14ac:dyDescent="0.2">
      <c r="A188" s="1008">
        <v>1</v>
      </c>
      <c r="B188" s="1017">
        <v>1.6</v>
      </c>
      <c r="C188" s="1974" t="s">
        <v>1760</v>
      </c>
      <c r="D188" s="1974"/>
      <c r="E188" s="1974" t="s">
        <v>654</v>
      </c>
      <c r="F188" s="43"/>
      <c r="G188" s="96"/>
      <c r="H188" s="741"/>
      <c r="I188" s="50"/>
      <c r="J188" s="92"/>
      <c r="K188" s="120"/>
      <c r="L188" s="52"/>
      <c r="M188" s="120"/>
      <c r="N188" s="52"/>
      <c r="O188" s="84"/>
      <c r="P188" s="503"/>
      <c r="Q188" s="52"/>
      <c r="R188" s="1780"/>
      <c r="S188" s="929" t="s">
        <v>4068</v>
      </c>
      <c r="T188" s="904"/>
      <c r="U188" s="929"/>
      <c r="V188" s="929"/>
      <c r="W188" s="1770"/>
      <c r="X188" s="1771"/>
      <c r="Y188" s="1772" t="str">
        <f t="shared" si="42"/>
        <v>Blank</v>
      </c>
    </row>
    <row r="189" spans="1:25" s="40" customFormat="1" ht="15.75" customHeight="1" x14ac:dyDescent="0.25">
      <c r="A189" s="1008">
        <v>1</v>
      </c>
      <c r="B189" s="1017">
        <v>1.6</v>
      </c>
      <c r="C189" s="1017" t="s">
        <v>1760</v>
      </c>
      <c r="D189" s="1062"/>
      <c r="E189" s="78" t="s">
        <v>706</v>
      </c>
      <c r="F189" s="20"/>
      <c r="G189" s="96"/>
      <c r="H189" s="741"/>
      <c r="I189" s="50"/>
      <c r="J189" s="92"/>
      <c r="K189" s="120"/>
      <c r="L189" s="52"/>
      <c r="M189" s="120"/>
      <c r="N189" s="52"/>
      <c r="O189" s="84"/>
      <c r="P189" s="503"/>
      <c r="Q189" s="52"/>
      <c r="R189" s="1780"/>
      <c r="S189" s="929" t="s">
        <v>4068</v>
      </c>
      <c r="T189" s="904"/>
      <c r="U189" s="929"/>
      <c r="V189" s="929"/>
      <c r="W189" s="1770"/>
      <c r="X189" s="1771"/>
      <c r="Y189" s="1772" t="str">
        <f t="shared" si="42"/>
        <v>Blank</v>
      </c>
    </row>
    <row r="190" spans="1:25" s="40" customFormat="1" ht="15.75" customHeight="1" x14ac:dyDescent="0.25">
      <c r="A190" s="1017">
        <v>1</v>
      </c>
      <c r="B190" s="1017">
        <v>1.6</v>
      </c>
      <c r="C190" s="1017" t="s">
        <v>1760</v>
      </c>
      <c r="D190" s="1062"/>
      <c r="E190" s="78" t="s">
        <v>424</v>
      </c>
      <c r="F190" s="20"/>
      <c r="G190" s="96"/>
      <c r="H190" s="741"/>
      <c r="I190" s="50"/>
      <c r="J190" s="92"/>
      <c r="K190" s="120"/>
      <c r="L190" s="52"/>
      <c r="M190" s="120"/>
      <c r="N190" s="52"/>
      <c r="O190" s="84"/>
      <c r="P190" s="503"/>
      <c r="Q190" s="52"/>
      <c r="R190" s="1780"/>
      <c r="S190" s="929" t="s">
        <v>4072</v>
      </c>
      <c r="T190" s="904"/>
      <c r="U190" s="929"/>
      <c r="V190" s="929"/>
      <c r="W190" s="1770"/>
      <c r="X190" s="1771"/>
      <c r="Y190" s="1772" t="str">
        <f t="shared" si="42"/>
        <v>Blank</v>
      </c>
    </row>
    <row r="191" spans="1:25" s="40" customFormat="1" ht="18.75" x14ac:dyDescent="0.2">
      <c r="A191" s="1008">
        <v>1</v>
      </c>
      <c r="B191" s="1017">
        <v>1.6</v>
      </c>
      <c r="C191" s="1017" t="s">
        <v>1760</v>
      </c>
      <c r="D191" s="1017"/>
      <c r="E191" s="1775" t="s">
        <v>64</v>
      </c>
      <c r="F191" s="43" t="s">
        <v>707</v>
      </c>
      <c r="G191" s="38" t="s">
        <v>708</v>
      </c>
      <c r="H191" s="741">
        <v>90007343</v>
      </c>
      <c r="I191" s="50" t="s">
        <v>427</v>
      </c>
      <c r="J191" s="92">
        <f>'Section A - Public Patients'!J$43</f>
        <v>45474</v>
      </c>
      <c r="K191" s="134">
        <f>'Section A - Public Patients'!K$43</f>
        <v>2510.5500000000002</v>
      </c>
      <c r="L191" s="52"/>
      <c r="M191" s="997">
        <f t="shared" ref="M191:M217" si="44">K191</f>
        <v>2510.5500000000002</v>
      </c>
      <c r="N191" s="52" t="s">
        <v>56</v>
      </c>
      <c r="O191" s="84">
        <f>'Section A - Public Patients'!O$43</f>
        <v>45839</v>
      </c>
      <c r="P191" s="503" t="s">
        <v>69</v>
      </c>
      <c r="Q191" s="52" t="s">
        <v>70</v>
      </c>
      <c r="R191" s="1773" t="s">
        <v>2068</v>
      </c>
      <c r="S191" s="929" t="s">
        <v>4091</v>
      </c>
      <c r="T191" s="904" t="s">
        <v>4875</v>
      </c>
      <c r="U191" s="929"/>
      <c r="V191" s="929" t="s">
        <v>4404</v>
      </c>
      <c r="W191" s="1770" t="s">
        <v>4404</v>
      </c>
      <c r="X191" s="1771">
        <v>2510.5500000000002</v>
      </c>
      <c r="Y191" s="1772">
        <f t="shared" si="42"/>
        <v>0</v>
      </c>
    </row>
    <row r="192" spans="1:25" s="40" customFormat="1" ht="12.75" x14ac:dyDescent="0.2">
      <c r="A192" s="1008">
        <v>1</v>
      </c>
      <c r="B192" s="1017">
        <v>1.6</v>
      </c>
      <c r="C192" s="1017" t="s">
        <v>1760</v>
      </c>
      <c r="D192" s="1017"/>
      <c r="E192" s="1026" t="str">
        <f t="shared" ref="E192:E197" si="45">E191</f>
        <v>Single Room</v>
      </c>
      <c r="F192" s="43" t="s">
        <v>709</v>
      </c>
      <c r="G192" s="38" t="s">
        <v>710</v>
      </c>
      <c r="H192" s="741">
        <v>90005686</v>
      </c>
      <c r="I192" s="50" t="s">
        <v>427</v>
      </c>
      <c r="J192" s="92">
        <f>'Section A - Public Patients'!J$43</f>
        <v>45474</v>
      </c>
      <c r="K192" s="134">
        <f>'Section A - Public Patients'!K$43</f>
        <v>2510.5500000000002</v>
      </c>
      <c r="L192" s="52"/>
      <c r="M192" s="997">
        <f t="shared" si="44"/>
        <v>2510.5500000000002</v>
      </c>
      <c r="N192" s="52" t="s">
        <v>56</v>
      </c>
      <c r="O192" s="84">
        <f>'Section A - Public Patients'!O$43</f>
        <v>45839</v>
      </c>
      <c r="P192" s="503" t="s">
        <v>69</v>
      </c>
      <c r="Q192" s="52" t="s">
        <v>70</v>
      </c>
      <c r="R192" s="1773" t="s">
        <v>2069</v>
      </c>
      <c r="S192" s="929" t="s">
        <v>4091</v>
      </c>
      <c r="T192" s="904" t="s">
        <v>4876</v>
      </c>
      <c r="U192" s="929"/>
      <c r="V192" s="929" t="s">
        <v>4404</v>
      </c>
      <c r="W192" s="1770" t="s">
        <v>4404</v>
      </c>
      <c r="X192" s="1771">
        <v>2510.5500000000002</v>
      </c>
      <c r="Y192" s="1772">
        <f t="shared" si="42"/>
        <v>0</v>
      </c>
    </row>
    <row r="193" spans="1:25" s="40" customFormat="1" ht="12.75" x14ac:dyDescent="0.2">
      <c r="A193" s="1008">
        <v>1</v>
      </c>
      <c r="B193" s="1017">
        <v>1.6</v>
      </c>
      <c r="C193" s="1017" t="s">
        <v>1760</v>
      </c>
      <c r="D193" s="1017"/>
      <c r="E193" s="1051" t="str">
        <f t="shared" si="45"/>
        <v>Single Room</v>
      </c>
      <c r="F193" s="43" t="s">
        <v>711</v>
      </c>
      <c r="G193" s="38" t="s">
        <v>712</v>
      </c>
      <c r="H193" s="741">
        <v>90007344</v>
      </c>
      <c r="I193" s="50" t="s">
        <v>427</v>
      </c>
      <c r="J193" s="92">
        <f>'Section A - Public Patients'!J$44</f>
        <v>45474</v>
      </c>
      <c r="K193" s="134">
        <f>'Section A - Public Patients'!K$44</f>
        <v>2121.5500000000002</v>
      </c>
      <c r="L193" s="52"/>
      <c r="M193" s="997">
        <f t="shared" si="44"/>
        <v>2121.5500000000002</v>
      </c>
      <c r="N193" s="52" t="s">
        <v>56</v>
      </c>
      <c r="O193" s="92">
        <f>'Section A - Public Patients'!O$44</f>
        <v>45839</v>
      </c>
      <c r="P193" s="503" t="s">
        <v>69</v>
      </c>
      <c r="Q193" s="52" t="s">
        <v>70</v>
      </c>
      <c r="R193" s="1773" t="s">
        <v>2070</v>
      </c>
      <c r="S193" s="929" t="s">
        <v>4091</v>
      </c>
      <c r="T193" s="904" t="s">
        <v>4877</v>
      </c>
      <c r="U193" s="929"/>
      <c r="V193" s="929" t="s">
        <v>4405</v>
      </c>
      <c r="W193" s="1770" t="s">
        <v>4405</v>
      </c>
      <c r="X193" s="1771">
        <v>2121.5500000000002</v>
      </c>
      <c r="Y193" s="1772">
        <f t="shared" si="42"/>
        <v>0</v>
      </c>
    </row>
    <row r="194" spans="1:25" s="40" customFormat="1" ht="12.75" x14ac:dyDescent="0.2">
      <c r="A194" s="1008">
        <v>1</v>
      </c>
      <c r="B194" s="1017">
        <v>1.6</v>
      </c>
      <c r="C194" s="1017" t="s">
        <v>1760</v>
      </c>
      <c r="D194" s="1017"/>
      <c r="E194" s="1026" t="str">
        <f t="shared" si="45"/>
        <v>Single Room</v>
      </c>
      <c r="F194" s="43" t="s">
        <v>713</v>
      </c>
      <c r="G194" s="38" t="s">
        <v>714</v>
      </c>
      <c r="H194" s="741">
        <v>90006460</v>
      </c>
      <c r="I194" s="50" t="s">
        <v>427</v>
      </c>
      <c r="J194" s="92">
        <f>'Section A - Public Patients'!J$51</f>
        <v>45474</v>
      </c>
      <c r="K194" s="134">
        <f>'Section A - Public Patients'!K$51</f>
        <v>4339.55</v>
      </c>
      <c r="L194" s="52"/>
      <c r="M194" s="997">
        <f t="shared" si="44"/>
        <v>4339.55</v>
      </c>
      <c r="N194" s="52" t="s">
        <v>56</v>
      </c>
      <c r="O194" s="92">
        <f>'Section A - Public Patients'!O$51</f>
        <v>45839</v>
      </c>
      <c r="P194" s="503" t="s">
        <v>69</v>
      </c>
      <c r="Q194" s="52" t="s">
        <v>70</v>
      </c>
      <c r="R194" s="1773" t="s">
        <v>2071</v>
      </c>
      <c r="S194" s="929" t="s">
        <v>4091</v>
      </c>
      <c r="T194" s="904" t="s">
        <v>4878</v>
      </c>
      <c r="U194" s="929"/>
      <c r="V194" s="929" t="s">
        <v>4412</v>
      </c>
      <c r="W194" s="1770" t="s">
        <v>4412</v>
      </c>
      <c r="X194" s="1771">
        <v>4339.55</v>
      </c>
      <c r="Y194" s="1772">
        <f t="shared" si="42"/>
        <v>0</v>
      </c>
    </row>
    <row r="195" spans="1:25" s="40" customFormat="1" ht="12.75" x14ac:dyDescent="0.2">
      <c r="A195" s="1008">
        <v>1</v>
      </c>
      <c r="B195" s="1017">
        <v>1.6</v>
      </c>
      <c r="C195" s="1017" t="s">
        <v>1760</v>
      </c>
      <c r="D195" s="1017"/>
      <c r="E195" s="1026" t="str">
        <f t="shared" si="45"/>
        <v>Single Room</v>
      </c>
      <c r="F195" s="43" t="s">
        <v>715</v>
      </c>
      <c r="G195" s="38" t="s">
        <v>716</v>
      </c>
      <c r="H195" s="741">
        <v>90007345</v>
      </c>
      <c r="I195" s="50" t="s">
        <v>427</v>
      </c>
      <c r="J195" s="92">
        <f>'Section A - Public Patients'!J$46</f>
        <v>45474</v>
      </c>
      <c r="K195" s="134">
        <f>'Section A - Public Patients'!K$46</f>
        <v>3985.9</v>
      </c>
      <c r="L195" s="52"/>
      <c r="M195" s="997">
        <f t="shared" si="44"/>
        <v>3985.9</v>
      </c>
      <c r="N195" s="52" t="s">
        <v>56</v>
      </c>
      <c r="O195" s="92">
        <f>'Section A - Public Patients'!O$46</f>
        <v>45839</v>
      </c>
      <c r="P195" s="503" t="s">
        <v>69</v>
      </c>
      <c r="Q195" s="52" t="s">
        <v>70</v>
      </c>
      <c r="R195" s="1773" t="s">
        <v>2072</v>
      </c>
      <c r="S195" s="929" t="s">
        <v>4091</v>
      </c>
      <c r="T195" s="904" t="s">
        <v>4879</v>
      </c>
      <c r="U195" s="929"/>
      <c r="V195" s="929" t="s">
        <v>4407</v>
      </c>
      <c r="W195" s="1770" t="s">
        <v>4407</v>
      </c>
      <c r="X195" s="1771">
        <v>3985.9</v>
      </c>
      <c r="Y195" s="1772">
        <f t="shared" si="42"/>
        <v>0</v>
      </c>
    </row>
    <row r="196" spans="1:25" s="40" customFormat="1" ht="12.75" x14ac:dyDescent="0.2">
      <c r="A196" s="1008">
        <v>1</v>
      </c>
      <c r="B196" s="1017">
        <v>1.6</v>
      </c>
      <c r="C196" s="1017" t="s">
        <v>1760</v>
      </c>
      <c r="D196" s="1017"/>
      <c r="E196" s="1026" t="str">
        <f t="shared" si="45"/>
        <v>Single Room</v>
      </c>
      <c r="F196" s="43" t="s">
        <v>717</v>
      </c>
      <c r="G196" s="38" t="s">
        <v>718</v>
      </c>
      <c r="H196" s="741">
        <v>90006018</v>
      </c>
      <c r="I196" s="50" t="s">
        <v>427</v>
      </c>
      <c r="J196" s="92">
        <f>'Section A - Public Patients'!J$53</f>
        <v>45474</v>
      </c>
      <c r="K196" s="997">
        <f>'Section A - Public Patients'!K$53</f>
        <v>1179.8</v>
      </c>
      <c r="L196" s="52"/>
      <c r="M196" s="997">
        <f t="shared" si="44"/>
        <v>1179.8</v>
      </c>
      <c r="N196" s="52" t="s">
        <v>56</v>
      </c>
      <c r="O196" s="92">
        <f>'Section A - Public Patients'!O$53</f>
        <v>45839</v>
      </c>
      <c r="P196" s="503" t="s">
        <v>69</v>
      </c>
      <c r="Q196" s="52" t="s">
        <v>70</v>
      </c>
      <c r="R196" s="1773" t="s">
        <v>2073</v>
      </c>
      <c r="S196" s="929" t="s">
        <v>4091</v>
      </c>
      <c r="T196" s="904" t="s">
        <v>4880</v>
      </c>
      <c r="U196" s="929"/>
      <c r="V196" s="929" t="s">
        <v>4414</v>
      </c>
      <c r="W196" s="1770" t="s">
        <v>4414</v>
      </c>
      <c r="X196" s="1771">
        <v>1179.8</v>
      </c>
      <c r="Y196" s="1772">
        <f t="shared" si="42"/>
        <v>0</v>
      </c>
    </row>
    <row r="197" spans="1:25" s="40" customFormat="1" ht="12.75" x14ac:dyDescent="0.2">
      <c r="A197" s="1008">
        <v>1</v>
      </c>
      <c r="B197" s="1017">
        <v>1.6</v>
      </c>
      <c r="C197" s="1017" t="s">
        <v>1760</v>
      </c>
      <c r="D197" s="1017"/>
      <c r="E197" s="1026" t="str">
        <f t="shared" si="45"/>
        <v>Single Room</v>
      </c>
      <c r="F197" s="43" t="s">
        <v>719</v>
      </c>
      <c r="G197" s="38" t="s">
        <v>720</v>
      </c>
      <c r="H197" s="741">
        <v>90007346</v>
      </c>
      <c r="I197" s="50" t="s">
        <v>427</v>
      </c>
      <c r="J197" s="92">
        <f>'Section A - Public Patients'!J$53</f>
        <v>45474</v>
      </c>
      <c r="K197" s="997">
        <f>'Section A - Public Patients'!K$53</f>
        <v>1179.8</v>
      </c>
      <c r="L197" s="52"/>
      <c r="M197" s="997">
        <f t="shared" si="44"/>
        <v>1179.8</v>
      </c>
      <c r="N197" s="52" t="s">
        <v>56</v>
      </c>
      <c r="O197" s="92">
        <f>'Section A - Public Patients'!O$53</f>
        <v>45839</v>
      </c>
      <c r="P197" s="503" t="s">
        <v>69</v>
      </c>
      <c r="Q197" s="52" t="s">
        <v>70</v>
      </c>
      <c r="R197" s="1773" t="s">
        <v>2074</v>
      </c>
      <c r="S197" s="929" t="s">
        <v>4091</v>
      </c>
      <c r="T197" s="904" t="s">
        <v>4881</v>
      </c>
      <c r="U197" s="929"/>
      <c r="V197" s="929" t="s">
        <v>4414</v>
      </c>
      <c r="W197" s="1770" t="s">
        <v>4414</v>
      </c>
      <c r="X197" s="1771">
        <v>1179.8</v>
      </c>
      <c r="Y197" s="1772">
        <f t="shared" si="42"/>
        <v>0</v>
      </c>
    </row>
    <row r="198" spans="1:25" s="40" customFormat="1" ht="15.75" x14ac:dyDescent="0.2">
      <c r="A198" s="1008">
        <v>1</v>
      </c>
      <c r="B198" s="1017">
        <v>1.6</v>
      </c>
      <c r="C198" s="1017" t="s">
        <v>1760</v>
      </c>
      <c r="D198" s="1017"/>
      <c r="E198" s="78" t="s">
        <v>44</v>
      </c>
      <c r="F198" s="43" t="s">
        <v>721</v>
      </c>
      <c r="G198" s="38" t="s">
        <v>722</v>
      </c>
      <c r="H198" s="741">
        <v>90006461</v>
      </c>
      <c r="I198" s="50" t="s">
        <v>427</v>
      </c>
      <c r="J198" s="92">
        <f>'Section A - Public Patients'!J$61</f>
        <v>45474</v>
      </c>
      <c r="K198" s="134">
        <f>'Section A - Public Patients'!K$61</f>
        <v>4066.55</v>
      </c>
      <c r="L198" s="52"/>
      <c r="M198" s="997">
        <f>K198</f>
        <v>4066.55</v>
      </c>
      <c r="N198" s="52" t="s">
        <v>56</v>
      </c>
      <c r="O198" s="92">
        <f>'Section A - Public Patients'!O$61</f>
        <v>45839</v>
      </c>
      <c r="P198" s="503" t="s">
        <v>69</v>
      </c>
      <c r="Q198" s="52" t="s">
        <v>70</v>
      </c>
      <c r="R198" s="1773" t="s">
        <v>2075</v>
      </c>
      <c r="S198" s="929" t="s">
        <v>4091</v>
      </c>
      <c r="T198" s="904" t="s">
        <v>4882</v>
      </c>
      <c r="U198" s="929"/>
      <c r="V198" s="929" t="s">
        <v>4422</v>
      </c>
      <c r="W198" s="1770" t="s">
        <v>4422</v>
      </c>
      <c r="X198" s="1771">
        <v>4066.55</v>
      </c>
      <c r="Y198" s="1772">
        <f t="shared" si="42"/>
        <v>0</v>
      </c>
    </row>
    <row r="199" spans="1:25" s="40" customFormat="1" ht="12.75" x14ac:dyDescent="0.2">
      <c r="A199" s="1008">
        <v>1</v>
      </c>
      <c r="B199" s="1017">
        <v>1.6</v>
      </c>
      <c r="C199" s="1017" t="s">
        <v>1760</v>
      </c>
      <c r="D199" s="1017"/>
      <c r="E199" s="1026" t="str">
        <f t="shared" ref="E199:E201" si="46">E198</f>
        <v>Newborns</v>
      </c>
      <c r="F199" s="43" t="s">
        <v>723</v>
      </c>
      <c r="G199" s="38" t="s">
        <v>724</v>
      </c>
      <c r="H199" s="741">
        <v>90007347</v>
      </c>
      <c r="I199" s="50" t="s">
        <v>427</v>
      </c>
      <c r="J199" s="92">
        <f>'Section A - Public Patients'!J$62</f>
        <v>45474</v>
      </c>
      <c r="K199" s="134">
        <f>'Section A - Public Patients'!K$62</f>
        <v>3879.1</v>
      </c>
      <c r="L199" s="52"/>
      <c r="M199" s="997">
        <f>K199</f>
        <v>3879.1</v>
      </c>
      <c r="N199" s="52" t="s">
        <v>56</v>
      </c>
      <c r="O199" s="92">
        <f>'Section A - Public Patients'!O$62</f>
        <v>45839</v>
      </c>
      <c r="P199" s="503" t="s">
        <v>69</v>
      </c>
      <c r="Q199" s="52" t="s">
        <v>70</v>
      </c>
      <c r="R199" s="1773" t="s">
        <v>2077</v>
      </c>
      <c r="S199" s="929" t="s">
        <v>4091</v>
      </c>
      <c r="T199" s="904" t="s">
        <v>4883</v>
      </c>
      <c r="U199" s="929"/>
      <c r="V199" s="929" t="s">
        <v>4423</v>
      </c>
      <c r="W199" s="1770" t="s">
        <v>4423</v>
      </c>
      <c r="X199" s="1771">
        <v>3879.1</v>
      </c>
      <c r="Y199" s="1772">
        <f t="shared" si="42"/>
        <v>0</v>
      </c>
    </row>
    <row r="200" spans="1:25" s="40" customFormat="1" ht="12.75" x14ac:dyDescent="0.2">
      <c r="A200" s="1008">
        <v>1</v>
      </c>
      <c r="B200" s="1017">
        <v>1.6</v>
      </c>
      <c r="C200" s="1017" t="s">
        <v>1760</v>
      </c>
      <c r="D200" s="1017"/>
      <c r="E200" s="1026" t="str">
        <f t="shared" si="46"/>
        <v>Newborns</v>
      </c>
      <c r="F200" s="43" t="s">
        <v>725</v>
      </c>
      <c r="G200" s="38" t="s">
        <v>726</v>
      </c>
      <c r="H200" s="741">
        <v>90005797</v>
      </c>
      <c r="I200" s="50" t="s">
        <v>427</v>
      </c>
      <c r="J200" s="92">
        <f>'Section A - Public Patients'!J$61</f>
        <v>45474</v>
      </c>
      <c r="K200" s="134">
        <f>'Section A - Public Patients'!K$61</f>
        <v>4066.55</v>
      </c>
      <c r="L200" s="52"/>
      <c r="M200" s="997">
        <f t="shared" si="44"/>
        <v>4066.55</v>
      </c>
      <c r="N200" s="52" t="s">
        <v>56</v>
      </c>
      <c r="O200" s="92">
        <f>'Section A - Public Patients'!O$61</f>
        <v>45839</v>
      </c>
      <c r="P200" s="503" t="s">
        <v>69</v>
      </c>
      <c r="Q200" s="52" t="s">
        <v>70</v>
      </c>
      <c r="R200" s="1773" t="s">
        <v>2076</v>
      </c>
      <c r="S200" s="929" t="s">
        <v>4091</v>
      </c>
      <c r="T200" s="904" t="s">
        <v>4884</v>
      </c>
      <c r="U200" s="929"/>
      <c r="V200" s="929" t="s">
        <v>4422</v>
      </c>
      <c r="W200" s="1770" t="s">
        <v>4422</v>
      </c>
      <c r="X200" s="1771">
        <v>4066.55</v>
      </c>
      <c r="Y200" s="1772">
        <f t="shared" si="42"/>
        <v>0</v>
      </c>
    </row>
    <row r="201" spans="1:25" s="40" customFormat="1" ht="12.75" x14ac:dyDescent="0.2">
      <c r="A201" s="1008">
        <v>1</v>
      </c>
      <c r="B201" s="1017">
        <v>1.6</v>
      </c>
      <c r="C201" s="1017" t="s">
        <v>1760</v>
      </c>
      <c r="D201" s="1017"/>
      <c r="E201" s="1026" t="str">
        <f t="shared" si="46"/>
        <v>Newborns</v>
      </c>
      <c r="F201" s="43" t="s">
        <v>727</v>
      </c>
      <c r="G201" s="38" t="s">
        <v>728</v>
      </c>
      <c r="H201" s="741">
        <v>90007348</v>
      </c>
      <c r="I201" s="50" t="s">
        <v>427</v>
      </c>
      <c r="J201" s="92">
        <f>'Section A - Public Patients'!J$62</f>
        <v>45474</v>
      </c>
      <c r="K201" s="134">
        <f>'Section A - Public Patients'!K$62</f>
        <v>3879.1</v>
      </c>
      <c r="L201" s="52"/>
      <c r="M201" s="997">
        <f t="shared" si="44"/>
        <v>3879.1</v>
      </c>
      <c r="N201" s="52" t="s">
        <v>56</v>
      </c>
      <c r="O201" s="92">
        <f>'Section A - Public Patients'!O$62</f>
        <v>45839</v>
      </c>
      <c r="P201" s="503" t="s">
        <v>69</v>
      </c>
      <c r="Q201" s="52" t="s">
        <v>70</v>
      </c>
      <c r="R201" s="1773" t="s">
        <v>2347</v>
      </c>
      <c r="S201" s="929" t="s">
        <v>4091</v>
      </c>
      <c r="T201" s="904" t="s">
        <v>4885</v>
      </c>
      <c r="U201" s="929"/>
      <c r="V201" s="929" t="s">
        <v>4423</v>
      </c>
      <c r="W201" s="1770" t="s">
        <v>4423</v>
      </c>
      <c r="X201" s="1771">
        <v>3879.1</v>
      </c>
      <c r="Y201" s="1772">
        <f t="shared" si="42"/>
        <v>0</v>
      </c>
    </row>
    <row r="202" spans="1:25" s="40" customFormat="1" ht="24" x14ac:dyDescent="0.2">
      <c r="A202" s="1008">
        <v>1</v>
      </c>
      <c r="B202" s="1017">
        <v>1.6</v>
      </c>
      <c r="C202" s="1017" t="s">
        <v>1760</v>
      </c>
      <c r="D202" s="1017"/>
      <c r="E202" s="78" t="s">
        <v>89</v>
      </c>
      <c r="F202" s="43"/>
      <c r="G202" s="113" t="s">
        <v>90</v>
      </c>
      <c r="H202" s="741"/>
      <c r="I202" s="50"/>
      <c r="J202" s="92"/>
      <c r="K202" s="2191" t="s">
        <v>729</v>
      </c>
      <c r="L202" s="2192"/>
      <c r="M202" s="2191" t="s">
        <v>729</v>
      </c>
      <c r="N202" s="52"/>
      <c r="O202" s="84"/>
      <c r="P202" s="503"/>
      <c r="Q202" s="52"/>
      <c r="R202" s="1780"/>
      <c r="S202" s="929" t="s">
        <v>4066</v>
      </c>
      <c r="T202" s="904" t="s">
        <v>4886</v>
      </c>
      <c r="U202" s="929"/>
      <c r="V202" s="929"/>
      <c r="W202" s="1770"/>
      <c r="X202" s="1771" t="s">
        <v>729</v>
      </c>
      <c r="Y202" s="1772" t="str">
        <f t="shared" si="42"/>
        <v>Text</v>
      </c>
    </row>
    <row r="203" spans="1:25" s="40" customFormat="1" ht="18.75" x14ac:dyDescent="0.2">
      <c r="A203" s="1008">
        <v>1</v>
      </c>
      <c r="B203" s="1017">
        <v>1.6</v>
      </c>
      <c r="C203" s="1017" t="s">
        <v>1760</v>
      </c>
      <c r="D203" s="1017"/>
      <c r="E203" s="1775" t="s">
        <v>92</v>
      </c>
      <c r="F203" s="43" t="s">
        <v>730</v>
      </c>
      <c r="G203" s="38" t="s">
        <v>731</v>
      </c>
      <c r="H203" s="741">
        <v>90006462</v>
      </c>
      <c r="I203" s="50" t="s">
        <v>449</v>
      </c>
      <c r="J203" s="92">
        <f>'Section A - Public Patients'!J$43</f>
        <v>45474</v>
      </c>
      <c r="K203" s="134">
        <f>'Section A - Public Patients'!K$43</f>
        <v>2510.5500000000002</v>
      </c>
      <c r="L203" s="52"/>
      <c r="M203" s="997">
        <f t="shared" si="44"/>
        <v>2510.5500000000002</v>
      </c>
      <c r="N203" s="52" t="s">
        <v>56</v>
      </c>
      <c r="O203" s="84">
        <f>'Section A - Public Patients'!O$43</f>
        <v>45839</v>
      </c>
      <c r="P203" s="503" t="s">
        <v>69</v>
      </c>
      <c r="Q203" s="52" t="s">
        <v>70</v>
      </c>
      <c r="R203" s="1773" t="s">
        <v>2078</v>
      </c>
      <c r="S203" s="929" t="s">
        <v>4091</v>
      </c>
      <c r="T203" s="904" t="s">
        <v>4887</v>
      </c>
      <c r="U203" s="929"/>
      <c r="V203" s="929" t="s">
        <v>4404</v>
      </c>
      <c r="W203" s="1770" t="s">
        <v>4404</v>
      </c>
      <c r="X203" s="1771">
        <v>2510.5500000000002</v>
      </c>
      <c r="Y203" s="1772">
        <f t="shared" si="42"/>
        <v>0</v>
      </c>
    </row>
    <row r="204" spans="1:25" s="40" customFormat="1" ht="12.75" x14ac:dyDescent="0.2">
      <c r="A204" s="1008">
        <v>1</v>
      </c>
      <c r="B204" s="1017">
        <v>1.6</v>
      </c>
      <c r="C204" s="1017" t="s">
        <v>1760</v>
      </c>
      <c r="D204" s="1017"/>
      <c r="E204" s="1026" t="str">
        <f t="shared" ref="E204:E217" si="47">E203</f>
        <v>Shared Room</v>
      </c>
      <c r="F204" s="43" t="s">
        <v>732</v>
      </c>
      <c r="G204" s="38" t="s">
        <v>733</v>
      </c>
      <c r="H204" s="741">
        <v>90007349</v>
      </c>
      <c r="I204" s="50" t="s">
        <v>449</v>
      </c>
      <c r="J204" s="92">
        <f>'Section A - Public Patients'!J$44</f>
        <v>45474</v>
      </c>
      <c r="K204" s="134">
        <f>'Section A - Public Patients'!K$44</f>
        <v>2121.5500000000002</v>
      </c>
      <c r="L204" s="52"/>
      <c r="M204" s="997">
        <f>K204</f>
        <v>2121.5500000000002</v>
      </c>
      <c r="N204" s="52" t="s">
        <v>56</v>
      </c>
      <c r="O204" s="92">
        <f>'Section A - Public Patients'!O$44</f>
        <v>45839</v>
      </c>
      <c r="P204" s="503" t="s">
        <v>69</v>
      </c>
      <c r="Q204" s="52" t="s">
        <v>70</v>
      </c>
      <c r="R204" s="1773" t="s">
        <v>2088</v>
      </c>
      <c r="S204" s="929" t="s">
        <v>4091</v>
      </c>
      <c r="T204" s="904" t="s">
        <v>4888</v>
      </c>
      <c r="U204" s="929"/>
      <c r="V204" s="929" t="s">
        <v>4405</v>
      </c>
      <c r="W204" s="1770" t="s">
        <v>4405</v>
      </c>
      <c r="X204" s="1771">
        <v>2121.5500000000002</v>
      </c>
      <c r="Y204" s="1772">
        <f t="shared" si="42"/>
        <v>0</v>
      </c>
    </row>
    <row r="205" spans="1:25" s="40" customFormat="1" ht="12.75" x14ac:dyDescent="0.2">
      <c r="A205" s="1008">
        <v>1</v>
      </c>
      <c r="B205" s="1017">
        <v>1.6</v>
      </c>
      <c r="C205" s="1017" t="s">
        <v>1760</v>
      </c>
      <c r="D205" s="1017"/>
      <c r="E205" s="1026" t="str">
        <f t="shared" si="47"/>
        <v>Shared Room</v>
      </c>
      <c r="F205" s="43" t="s">
        <v>734</v>
      </c>
      <c r="G205" s="38" t="s">
        <v>735</v>
      </c>
      <c r="H205" s="741">
        <v>90006019</v>
      </c>
      <c r="I205" s="50" t="s">
        <v>449</v>
      </c>
      <c r="J205" s="92">
        <f>'Section A - Public Patients'!J$45</f>
        <v>45474</v>
      </c>
      <c r="K205" s="134">
        <f>'Section A - Public Patients'!K$45</f>
        <v>4228.6000000000004</v>
      </c>
      <c r="L205" s="52"/>
      <c r="M205" s="997">
        <f t="shared" si="44"/>
        <v>4228.6000000000004</v>
      </c>
      <c r="N205" s="52" t="s">
        <v>56</v>
      </c>
      <c r="O205" s="92">
        <f>'Section A - Public Patients'!O$45</f>
        <v>45839</v>
      </c>
      <c r="P205" s="503" t="s">
        <v>69</v>
      </c>
      <c r="Q205" s="52" t="s">
        <v>70</v>
      </c>
      <c r="R205" s="1773" t="s">
        <v>2079</v>
      </c>
      <c r="S205" s="929" t="s">
        <v>4091</v>
      </c>
      <c r="T205" s="904" t="s">
        <v>4889</v>
      </c>
      <c r="U205" s="929"/>
      <c r="V205" s="929" t="s">
        <v>4406</v>
      </c>
      <c r="W205" s="1770" t="s">
        <v>4406</v>
      </c>
      <c r="X205" s="1771">
        <v>4228.6000000000004</v>
      </c>
      <c r="Y205" s="1772">
        <f t="shared" si="42"/>
        <v>0</v>
      </c>
    </row>
    <row r="206" spans="1:25" s="40" customFormat="1" ht="12.75" x14ac:dyDescent="0.2">
      <c r="A206" s="1008">
        <v>1</v>
      </c>
      <c r="B206" s="1017">
        <v>1.6</v>
      </c>
      <c r="C206" s="1017" t="s">
        <v>1760</v>
      </c>
      <c r="D206" s="1017"/>
      <c r="E206" s="1026" t="str">
        <f t="shared" si="47"/>
        <v>Shared Room</v>
      </c>
      <c r="F206" s="43" t="s">
        <v>736</v>
      </c>
      <c r="G206" s="38" t="s">
        <v>737</v>
      </c>
      <c r="H206" s="741">
        <v>90007350</v>
      </c>
      <c r="I206" s="50" t="s">
        <v>449</v>
      </c>
      <c r="J206" s="92">
        <f>'Section A - Public Patients'!J$46</f>
        <v>45474</v>
      </c>
      <c r="K206" s="134">
        <f>'Section A - Public Patients'!K$46</f>
        <v>3985.9</v>
      </c>
      <c r="L206" s="52"/>
      <c r="M206" s="997">
        <f t="shared" si="44"/>
        <v>3985.9</v>
      </c>
      <c r="N206" s="52" t="s">
        <v>56</v>
      </c>
      <c r="O206" s="92">
        <f>'Section A - Public Patients'!O$46</f>
        <v>45839</v>
      </c>
      <c r="P206" s="503" t="s">
        <v>69</v>
      </c>
      <c r="Q206" s="52" t="s">
        <v>70</v>
      </c>
      <c r="R206" s="1773" t="s">
        <v>2080</v>
      </c>
      <c r="S206" s="929" t="s">
        <v>4091</v>
      </c>
      <c r="T206" s="904" t="s">
        <v>4890</v>
      </c>
      <c r="U206" s="929"/>
      <c r="V206" s="929" t="s">
        <v>4407</v>
      </c>
      <c r="W206" s="1770" t="s">
        <v>4407</v>
      </c>
      <c r="X206" s="1771">
        <v>3985.9</v>
      </c>
      <c r="Y206" s="1772">
        <f t="shared" si="42"/>
        <v>0</v>
      </c>
    </row>
    <row r="207" spans="1:25" s="40" customFormat="1" ht="12.75" x14ac:dyDescent="0.2">
      <c r="A207" s="1008">
        <v>1</v>
      </c>
      <c r="B207" s="1017">
        <v>1.6</v>
      </c>
      <c r="C207" s="1017" t="s">
        <v>1760</v>
      </c>
      <c r="D207" s="1017"/>
      <c r="E207" s="1026" t="str">
        <f t="shared" si="47"/>
        <v>Shared Room</v>
      </c>
      <c r="F207" s="43" t="s">
        <v>738</v>
      </c>
      <c r="G207" s="38" t="s">
        <v>739</v>
      </c>
      <c r="H207" s="741">
        <v>90006463</v>
      </c>
      <c r="I207" s="50" t="s">
        <v>449</v>
      </c>
      <c r="J207" s="92">
        <f>'Section A - Public Patients'!J$47</f>
        <v>45474</v>
      </c>
      <c r="K207" s="134">
        <f>'Section A - Public Patients'!K$47</f>
        <v>6321.1</v>
      </c>
      <c r="L207" s="52"/>
      <c r="M207" s="997">
        <f t="shared" si="44"/>
        <v>6321.1</v>
      </c>
      <c r="N207" s="52" t="s">
        <v>56</v>
      </c>
      <c r="O207" s="92">
        <f>'Section A - Public Patients'!O$47</f>
        <v>45839</v>
      </c>
      <c r="P207" s="503" t="s">
        <v>69</v>
      </c>
      <c r="Q207" s="52" t="s">
        <v>70</v>
      </c>
      <c r="R207" s="1773" t="s">
        <v>2081</v>
      </c>
      <c r="S207" s="929" t="s">
        <v>4091</v>
      </c>
      <c r="T207" s="904" t="s">
        <v>4891</v>
      </c>
      <c r="U207" s="929"/>
      <c r="V207" s="929" t="s">
        <v>4408</v>
      </c>
      <c r="W207" s="1770" t="s">
        <v>4408</v>
      </c>
      <c r="X207" s="1771">
        <v>6321.1</v>
      </c>
      <c r="Y207" s="1772">
        <f t="shared" si="42"/>
        <v>0</v>
      </c>
    </row>
    <row r="208" spans="1:25" s="40" customFormat="1" ht="12.75" x14ac:dyDescent="0.2">
      <c r="A208" s="1008">
        <v>1</v>
      </c>
      <c r="B208" s="1017">
        <v>1.6</v>
      </c>
      <c r="C208" s="1017" t="s">
        <v>1760</v>
      </c>
      <c r="D208" s="1017"/>
      <c r="E208" s="1026" t="str">
        <f t="shared" si="47"/>
        <v>Shared Room</v>
      </c>
      <c r="F208" s="43" t="s">
        <v>740</v>
      </c>
      <c r="G208" s="38" t="s">
        <v>741</v>
      </c>
      <c r="H208" s="741">
        <v>90007351</v>
      </c>
      <c r="I208" s="50" t="s">
        <v>449</v>
      </c>
      <c r="J208" s="92">
        <f>'Section A - Public Patients'!J$48</f>
        <v>45474</v>
      </c>
      <c r="K208" s="134">
        <f>'Section A - Public Patients'!K$48</f>
        <v>5885.75</v>
      </c>
      <c r="L208" s="52"/>
      <c r="M208" s="997">
        <f t="shared" si="44"/>
        <v>5885.75</v>
      </c>
      <c r="N208" s="52" t="s">
        <v>56</v>
      </c>
      <c r="O208" s="92">
        <f>'Section A - Public Patients'!O$48</f>
        <v>45839</v>
      </c>
      <c r="P208" s="503" t="s">
        <v>69</v>
      </c>
      <c r="Q208" s="52" t="s">
        <v>70</v>
      </c>
      <c r="R208" s="1773" t="s">
        <v>2082</v>
      </c>
      <c r="S208" s="929" t="s">
        <v>4091</v>
      </c>
      <c r="T208" s="904" t="s">
        <v>4892</v>
      </c>
      <c r="U208" s="929"/>
      <c r="V208" s="929" t="s">
        <v>4409</v>
      </c>
      <c r="W208" s="1770" t="s">
        <v>4409</v>
      </c>
      <c r="X208" s="1771">
        <v>5885.75</v>
      </c>
      <c r="Y208" s="1772">
        <f t="shared" si="42"/>
        <v>0</v>
      </c>
    </row>
    <row r="209" spans="1:25" s="40" customFormat="1" ht="12.75" x14ac:dyDescent="0.2">
      <c r="A209" s="1008">
        <v>1</v>
      </c>
      <c r="B209" s="1017">
        <v>1.6</v>
      </c>
      <c r="C209" s="1017" t="s">
        <v>1760</v>
      </c>
      <c r="D209" s="1017"/>
      <c r="E209" s="1026" t="str">
        <f t="shared" si="47"/>
        <v>Shared Room</v>
      </c>
      <c r="F209" s="43" t="s">
        <v>742</v>
      </c>
      <c r="G209" s="38" t="s">
        <v>743</v>
      </c>
      <c r="H209" s="741">
        <v>90005631</v>
      </c>
      <c r="I209" s="50" t="s">
        <v>449</v>
      </c>
      <c r="J209" s="92">
        <f>'Section A - Public Patients'!J$49</f>
        <v>45474</v>
      </c>
      <c r="K209" s="134">
        <f>'Section A - Public Patients'!K$49</f>
        <v>1319.15</v>
      </c>
      <c r="L209" s="52"/>
      <c r="M209" s="997">
        <f t="shared" si="44"/>
        <v>1319.15</v>
      </c>
      <c r="N209" s="52" t="s">
        <v>56</v>
      </c>
      <c r="O209" s="92">
        <f>'Section A - Public Patients'!O$49</f>
        <v>45839</v>
      </c>
      <c r="P209" s="503" t="s">
        <v>69</v>
      </c>
      <c r="Q209" s="52" t="s">
        <v>70</v>
      </c>
      <c r="R209" s="1773" t="s">
        <v>2085</v>
      </c>
      <c r="S209" s="929" t="s">
        <v>4091</v>
      </c>
      <c r="T209" s="904" t="s">
        <v>4893</v>
      </c>
      <c r="U209" s="929"/>
      <c r="V209" s="929" t="s">
        <v>4410</v>
      </c>
      <c r="W209" s="1770" t="s">
        <v>4410</v>
      </c>
      <c r="X209" s="1771">
        <v>1319.15</v>
      </c>
      <c r="Y209" s="1772">
        <f t="shared" si="42"/>
        <v>0</v>
      </c>
    </row>
    <row r="210" spans="1:25" s="40" customFormat="1" ht="12.75" x14ac:dyDescent="0.2">
      <c r="A210" s="1008">
        <v>1</v>
      </c>
      <c r="B210" s="1017">
        <v>1.6</v>
      </c>
      <c r="C210" s="1017" t="s">
        <v>1760</v>
      </c>
      <c r="D210" s="1017"/>
      <c r="E210" s="1026" t="str">
        <f t="shared" si="47"/>
        <v>Shared Room</v>
      </c>
      <c r="F210" s="43" t="s">
        <v>744</v>
      </c>
      <c r="G210" s="38" t="s">
        <v>745</v>
      </c>
      <c r="H210" s="741">
        <v>90007352</v>
      </c>
      <c r="I210" s="50" t="s">
        <v>449</v>
      </c>
      <c r="J210" s="92">
        <f>'Section A - Public Patients'!J$50</f>
        <v>45474</v>
      </c>
      <c r="K210" s="134">
        <f>'Section A - Public Patients'!K$50</f>
        <v>1143.8499999999999</v>
      </c>
      <c r="L210" s="52"/>
      <c r="M210" s="997">
        <f t="shared" si="44"/>
        <v>1143.8499999999999</v>
      </c>
      <c r="N210" s="52" t="s">
        <v>56</v>
      </c>
      <c r="O210" s="92">
        <f>'Section A - Public Patients'!O$50</f>
        <v>45839</v>
      </c>
      <c r="P210" s="503" t="s">
        <v>69</v>
      </c>
      <c r="Q210" s="52" t="s">
        <v>70</v>
      </c>
      <c r="R210" s="1773" t="s">
        <v>2086</v>
      </c>
      <c r="S210" s="929" t="s">
        <v>4091</v>
      </c>
      <c r="T210" s="904" t="s">
        <v>4894</v>
      </c>
      <c r="U210" s="929"/>
      <c r="V210" s="929" t="s">
        <v>4411</v>
      </c>
      <c r="W210" s="1770" t="s">
        <v>4411</v>
      </c>
      <c r="X210" s="1771">
        <v>1143.8499999999999</v>
      </c>
      <c r="Y210" s="1772">
        <f t="shared" si="42"/>
        <v>0</v>
      </c>
    </row>
    <row r="211" spans="1:25" s="40" customFormat="1" ht="12.75" x14ac:dyDescent="0.2">
      <c r="A211" s="1008">
        <v>1</v>
      </c>
      <c r="B211" s="1017">
        <v>1.6</v>
      </c>
      <c r="C211" s="1017" t="s">
        <v>1760</v>
      </c>
      <c r="D211" s="1017"/>
      <c r="E211" s="1026" t="str">
        <f t="shared" si="47"/>
        <v>Shared Room</v>
      </c>
      <c r="F211" s="43" t="s">
        <v>746</v>
      </c>
      <c r="G211" s="38" t="s">
        <v>747</v>
      </c>
      <c r="H211" s="741">
        <v>90006464</v>
      </c>
      <c r="I211" s="50" t="s">
        <v>449</v>
      </c>
      <c r="J211" s="92">
        <f>'Section A - Public Patients'!J$43</f>
        <v>45474</v>
      </c>
      <c r="K211" s="134">
        <f>'Section A - Public Patients'!K$43</f>
        <v>2510.5500000000002</v>
      </c>
      <c r="L211" s="52"/>
      <c r="M211" s="997">
        <f t="shared" si="44"/>
        <v>2510.5500000000002</v>
      </c>
      <c r="N211" s="52" t="s">
        <v>56</v>
      </c>
      <c r="O211" s="84">
        <f>'Section A - Public Patients'!O$43</f>
        <v>45839</v>
      </c>
      <c r="P211" s="503" t="s">
        <v>69</v>
      </c>
      <c r="Q211" s="52" t="s">
        <v>70</v>
      </c>
      <c r="R211" s="1773" t="s">
        <v>2087</v>
      </c>
      <c r="S211" s="929" t="s">
        <v>4091</v>
      </c>
      <c r="T211" s="904" t="s">
        <v>4895</v>
      </c>
      <c r="U211" s="929"/>
      <c r="V211" s="929" t="s">
        <v>4404</v>
      </c>
      <c r="W211" s="1770" t="s">
        <v>4404</v>
      </c>
      <c r="X211" s="1771">
        <v>2510.5500000000002</v>
      </c>
      <c r="Y211" s="1772">
        <f t="shared" si="42"/>
        <v>0</v>
      </c>
    </row>
    <row r="212" spans="1:25" s="40" customFormat="1" ht="12.75" x14ac:dyDescent="0.2">
      <c r="A212" s="1008">
        <v>1</v>
      </c>
      <c r="B212" s="1017">
        <v>1.6</v>
      </c>
      <c r="C212" s="1017" t="s">
        <v>1760</v>
      </c>
      <c r="D212" s="1017"/>
      <c r="E212" s="1026" t="str">
        <f t="shared" si="47"/>
        <v>Shared Room</v>
      </c>
      <c r="F212" s="43" t="s">
        <v>748</v>
      </c>
      <c r="G212" s="38" t="s">
        <v>749</v>
      </c>
      <c r="H212" s="741">
        <v>90007353</v>
      </c>
      <c r="I212" s="50">
        <v>443180</v>
      </c>
      <c r="J212" s="92">
        <f>'Section A - Public Patients'!J$51</f>
        <v>45474</v>
      </c>
      <c r="K212" s="134">
        <f>'Section A - Public Patients'!K$51</f>
        <v>4339.55</v>
      </c>
      <c r="L212" s="52"/>
      <c r="M212" s="997">
        <f t="shared" si="44"/>
        <v>4339.55</v>
      </c>
      <c r="N212" s="52" t="s">
        <v>56</v>
      </c>
      <c r="O212" s="92">
        <f>'Section A - Public Patients'!O$51</f>
        <v>45839</v>
      </c>
      <c r="P212" s="503" t="s">
        <v>69</v>
      </c>
      <c r="Q212" s="52" t="s">
        <v>70</v>
      </c>
      <c r="R212" s="1773" t="s">
        <v>2089</v>
      </c>
      <c r="S212" s="929" t="s">
        <v>4091</v>
      </c>
      <c r="T212" s="904" t="s">
        <v>4896</v>
      </c>
      <c r="U212" s="929"/>
      <c r="V212" s="929" t="s">
        <v>4412</v>
      </c>
      <c r="W212" s="1770" t="s">
        <v>4412</v>
      </c>
      <c r="X212" s="1771">
        <v>4339.55</v>
      </c>
      <c r="Y212" s="1772">
        <f t="shared" si="42"/>
        <v>0</v>
      </c>
    </row>
    <row r="213" spans="1:25" s="40" customFormat="1" ht="12.75" x14ac:dyDescent="0.2">
      <c r="A213" s="1008">
        <v>1</v>
      </c>
      <c r="B213" s="1017">
        <v>1.6</v>
      </c>
      <c r="C213" s="1017" t="s">
        <v>1760</v>
      </c>
      <c r="D213" s="1017"/>
      <c r="E213" s="1026" t="str">
        <f t="shared" si="47"/>
        <v>Shared Room</v>
      </c>
      <c r="F213" s="43" t="s">
        <v>750</v>
      </c>
      <c r="G213" s="38" t="s">
        <v>751</v>
      </c>
      <c r="H213" s="741">
        <v>90006020</v>
      </c>
      <c r="I213" s="50" t="s">
        <v>449</v>
      </c>
      <c r="J213" s="92">
        <f>'Section A - Public Patients'!J$46</f>
        <v>45474</v>
      </c>
      <c r="K213" s="134">
        <f>'Section A - Public Patients'!K$46</f>
        <v>3985.9</v>
      </c>
      <c r="L213" s="52"/>
      <c r="M213" s="997">
        <f t="shared" si="44"/>
        <v>3985.9</v>
      </c>
      <c r="N213" s="52" t="s">
        <v>56</v>
      </c>
      <c r="O213" s="92">
        <f>'Section A - Public Patients'!O$46</f>
        <v>45839</v>
      </c>
      <c r="P213" s="503" t="s">
        <v>69</v>
      </c>
      <c r="Q213" s="52" t="s">
        <v>70</v>
      </c>
      <c r="R213" s="1773" t="s">
        <v>2090</v>
      </c>
      <c r="S213" s="929" t="s">
        <v>4091</v>
      </c>
      <c r="T213" s="904" t="s">
        <v>4897</v>
      </c>
      <c r="U213" s="929"/>
      <c r="V213" s="929" t="s">
        <v>4407</v>
      </c>
      <c r="W213" s="1770" t="s">
        <v>4407</v>
      </c>
      <c r="X213" s="1771">
        <v>3985.9</v>
      </c>
      <c r="Y213" s="1772">
        <f t="shared" si="42"/>
        <v>0</v>
      </c>
    </row>
    <row r="214" spans="1:25" s="40" customFormat="1" ht="12.75" x14ac:dyDescent="0.2">
      <c r="A214" s="1008">
        <v>1</v>
      </c>
      <c r="B214" s="1017">
        <v>1.6</v>
      </c>
      <c r="C214" s="1017" t="s">
        <v>1760</v>
      </c>
      <c r="D214" s="1017"/>
      <c r="E214" s="1026" t="str">
        <f t="shared" si="47"/>
        <v>Shared Room</v>
      </c>
      <c r="F214" s="43" t="s">
        <v>752</v>
      </c>
      <c r="G214" s="38" t="s">
        <v>753</v>
      </c>
      <c r="H214" s="741">
        <v>90007354</v>
      </c>
      <c r="I214" s="50" t="s">
        <v>449</v>
      </c>
      <c r="J214" s="92">
        <f>'Section A - Public Patients'!J$53</f>
        <v>45474</v>
      </c>
      <c r="K214" s="997">
        <f>'Section A - Public Patients'!K$53</f>
        <v>1179.8</v>
      </c>
      <c r="L214" s="52"/>
      <c r="M214" s="997">
        <f t="shared" si="44"/>
        <v>1179.8</v>
      </c>
      <c r="N214" s="52" t="s">
        <v>56</v>
      </c>
      <c r="O214" s="92">
        <f>'Section A - Public Patients'!O$53</f>
        <v>45839</v>
      </c>
      <c r="P214" s="503" t="s">
        <v>69</v>
      </c>
      <c r="Q214" s="52" t="s">
        <v>70</v>
      </c>
      <c r="R214" s="1773" t="s">
        <v>2091</v>
      </c>
      <c r="S214" s="929" t="s">
        <v>4091</v>
      </c>
      <c r="T214" s="904" t="s">
        <v>4898</v>
      </c>
      <c r="U214" s="929"/>
      <c r="V214" s="929" t="s">
        <v>4414</v>
      </c>
      <c r="W214" s="1770" t="s">
        <v>4414</v>
      </c>
      <c r="X214" s="1771">
        <v>1179.8</v>
      </c>
      <c r="Y214" s="1772">
        <f t="shared" si="42"/>
        <v>0</v>
      </c>
    </row>
    <row r="215" spans="1:25" s="40" customFormat="1" ht="12.75" x14ac:dyDescent="0.2">
      <c r="A215" s="1008">
        <v>1</v>
      </c>
      <c r="B215" s="1017">
        <v>1.6</v>
      </c>
      <c r="C215" s="1017" t="s">
        <v>1760</v>
      </c>
      <c r="D215" s="1017"/>
      <c r="E215" s="1026" t="str">
        <f t="shared" si="47"/>
        <v>Shared Room</v>
      </c>
      <c r="F215" s="43" t="s">
        <v>754</v>
      </c>
      <c r="G215" s="38" t="s">
        <v>755</v>
      </c>
      <c r="H215" s="741">
        <v>90006465</v>
      </c>
      <c r="I215" s="50" t="s">
        <v>449</v>
      </c>
      <c r="J215" s="92">
        <f>'Section A - Public Patients'!J$53</f>
        <v>45474</v>
      </c>
      <c r="K215" s="997">
        <f>'Section A - Public Patients'!K$53</f>
        <v>1179.8</v>
      </c>
      <c r="L215" s="52"/>
      <c r="M215" s="997">
        <f t="shared" si="44"/>
        <v>1179.8</v>
      </c>
      <c r="N215" s="52" t="s">
        <v>56</v>
      </c>
      <c r="O215" s="92">
        <f>'Section A - Public Patients'!O$53</f>
        <v>45839</v>
      </c>
      <c r="P215" s="503" t="s">
        <v>69</v>
      </c>
      <c r="Q215" s="52" t="s">
        <v>70</v>
      </c>
      <c r="R215" s="1773" t="s">
        <v>2092</v>
      </c>
      <c r="S215" s="929" t="s">
        <v>4091</v>
      </c>
      <c r="T215" s="904" t="s">
        <v>4899</v>
      </c>
      <c r="U215" s="929"/>
      <c r="V215" s="929" t="s">
        <v>4414</v>
      </c>
      <c r="W215" s="1770" t="s">
        <v>4414</v>
      </c>
      <c r="X215" s="1771">
        <v>1179.8</v>
      </c>
      <c r="Y215" s="1772">
        <f t="shared" si="42"/>
        <v>0</v>
      </c>
    </row>
    <row r="216" spans="1:25" s="40" customFormat="1" ht="12.75" x14ac:dyDescent="0.2">
      <c r="A216" s="1008">
        <v>1</v>
      </c>
      <c r="B216" s="1017">
        <v>1.6</v>
      </c>
      <c r="C216" s="1017" t="s">
        <v>1760</v>
      </c>
      <c r="D216" s="1017"/>
      <c r="E216" s="1026" t="str">
        <f t="shared" si="47"/>
        <v>Shared Room</v>
      </c>
      <c r="F216" s="43" t="s">
        <v>760</v>
      </c>
      <c r="G216" s="38" t="s">
        <v>761</v>
      </c>
      <c r="H216" s="741">
        <v>90007355</v>
      </c>
      <c r="I216" s="50" t="s">
        <v>449</v>
      </c>
      <c r="J216" s="92">
        <f>'Section A - Public Patients'!J$55</f>
        <v>45474</v>
      </c>
      <c r="K216" s="134">
        <f>'Section A - Public Patients'!K$55</f>
        <v>2133.75</v>
      </c>
      <c r="L216" s="52"/>
      <c r="M216" s="997">
        <f t="shared" si="44"/>
        <v>2133.75</v>
      </c>
      <c r="N216" s="52" t="s">
        <v>56</v>
      </c>
      <c r="O216" s="92">
        <f>'Section A - Public Patients'!O$55</f>
        <v>45839</v>
      </c>
      <c r="P216" s="503" t="s">
        <v>69</v>
      </c>
      <c r="Q216" s="52" t="s">
        <v>70</v>
      </c>
      <c r="R216" s="1773" t="s">
        <v>2097</v>
      </c>
      <c r="S216" s="929" t="s">
        <v>4091</v>
      </c>
      <c r="T216" s="904" t="s">
        <v>4900</v>
      </c>
      <c r="U216" s="929"/>
      <c r="V216" s="929" t="s">
        <v>4416</v>
      </c>
      <c r="W216" s="1770" t="s">
        <v>4416</v>
      </c>
      <c r="X216" s="1771">
        <v>2133.75</v>
      </c>
      <c r="Y216" s="1772">
        <f t="shared" si="42"/>
        <v>0</v>
      </c>
    </row>
    <row r="217" spans="1:25" s="40" customFormat="1" ht="12.75" x14ac:dyDescent="0.2">
      <c r="A217" s="1008">
        <v>1</v>
      </c>
      <c r="B217" s="1017">
        <v>1.6</v>
      </c>
      <c r="C217" s="1017" t="s">
        <v>1760</v>
      </c>
      <c r="D217" s="1017"/>
      <c r="E217" s="1026" t="str">
        <f t="shared" si="47"/>
        <v>Shared Room</v>
      </c>
      <c r="F217" s="43" t="s">
        <v>762</v>
      </c>
      <c r="G217" s="38" t="s">
        <v>763</v>
      </c>
      <c r="H217" s="741">
        <v>90005798</v>
      </c>
      <c r="I217" s="50" t="s">
        <v>449</v>
      </c>
      <c r="J217" s="92">
        <f>'Section A - Public Patients'!J$55</f>
        <v>45474</v>
      </c>
      <c r="K217" s="134">
        <f>'Section A - Public Patients'!K$55</f>
        <v>2133.75</v>
      </c>
      <c r="L217" s="52"/>
      <c r="M217" s="997">
        <f t="shared" si="44"/>
        <v>2133.75</v>
      </c>
      <c r="N217" s="52" t="s">
        <v>56</v>
      </c>
      <c r="O217" s="92">
        <f>'Section A - Public Patients'!O$55</f>
        <v>45839</v>
      </c>
      <c r="P217" s="503" t="s">
        <v>69</v>
      </c>
      <c r="Q217" s="52" t="s">
        <v>70</v>
      </c>
      <c r="R217" s="1773" t="s">
        <v>2098</v>
      </c>
      <c r="S217" s="929" t="s">
        <v>4091</v>
      </c>
      <c r="T217" s="904" t="s">
        <v>4901</v>
      </c>
      <c r="U217" s="929"/>
      <c r="V217" s="929" t="s">
        <v>4416</v>
      </c>
      <c r="W217" s="1770" t="s">
        <v>4416</v>
      </c>
      <c r="X217" s="1771">
        <v>2133.75</v>
      </c>
      <c r="Y217" s="1772">
        <f t="shared" si="42"/>
        <v>0</v>
      </c>
    </row>
    <row r="218" spans="1:25" s="40" customFormat="1" ht="15.75" x14ac:dyDescent="0.2">
      <c r="A218" s="1008">
        <v>1</v>
      </c>
      <c r="B218" s="1017">
        <v>1.6</v>
      </c>
      <c r="C218" s="1017" t="s">
        <v>1760</v>
      </c>
      <c r="D218" s="1017"/>
      <c r="E218" s="78" t="s">
        <v>44</v>
      </c>
      <c r="F218" s="43" t="s">
        <v>756</v>
      </c>
      <c r="G218" s="38" t="s">
        <v>757</v>
      </c>
      <c r="H218" s="741">
        <v>90007356</v>
      </c>
      <c r="I218" s="50" t="s">
        <v>449</v>
      </c>
      <c r="J218" s="92">
        <f>'Section A - Public Patients'!J$61</f>
        <v>45474</v>
      </c>
      <c r="K218" s="134">
        <f>'Section A - Public Patients'!K$61</f>
        <v>4066.55</v>
      </c>
      <c r="L218" s="52"/>
      <c r="M218" s="997">
        <f t="shared" ref="M218:M225" si="48">K218</f>
        <v>4066.55</v>
      </c>
      <c r="N218" s="52" t="s">
        <v>56</v>
      </c>
      <c r="O218" s="92">
        <f>'Section A - Public Patients'!O$61</f>
        <v>45839</v>
      </c>
      <c r="P218" s="503" t="s">
        <v>69</v>
      </c>
      <c r="Q218" s="52" t="s">
        <v>70</v>
      </c>
      <c r="R218" s="1773" t="s">
        <v>2093</v>
      </c>
      <c r="S218" s="929" t="s">
        <v>4091</v>
      </c>
      <c r="T218" s="904" t="s">
        <v>4902</v>
      </c>
      <c r="U218" s="929"/>
      <c r="V218" s="929" t="s">
        <v>4422</v>
      </c>
      <c r="W218" s="1770" t="s">
        <v>4422</v>
      </c>
      <c r="X218" s="1771">
        <v>4066.55</v>
      </c>
      <c r="Y218" s="1772">
        <f t="shared" si="42"/>
        <v>0</v>
      </c>
    </row>
    <row r="219" spans="1:25" s="40" customFormat="1" ht="12.75" x14ac:dyDescent="0.2">
      <c r="A219" s="1008">
        <v>1</v>
      </c>
      <c r="B219" s="1017">
        <v>1.6</v>
      </c>
      <c r="C219" s="1017" t="s">
        <v>1760</v>
      </c>
      <c r="D219" s="1017"/>
      <c r="E219" s="1026" t="str">
        <f t="shared" ref="E219:E221" si="49">E218</f>
        <v>Newborns</v>
      </c>
      <c r="F219" s="43" t="s">
        <v>758</v>
      </c>
      <c r="G219" s="38" t="s">
        <v>759</v>
      </c>
      <c r="H219" s="741">
        <v>90006466</v>
      </c>
      <c r="I219" s="50" t="s">
        <v>449</v>
      </c>
      <c r="J219" s="92">
        <f>'Section A - Public Patients'!J$62</f>
        <v>45474</v>
      </c>
      <c r="K219" s="134">
        <f>'Section A - Public Patients'!K$62</f>
        <v>3879.1</v>
      </c>
      <c r="L219" s="52"/>
      <c r="M219" s="997">
        <f t="shared" si="48"/>
        <v>3879.1</v>
      </c>
      <c r="N219" s="52" t="s">
        <v>56</v>
      </c>
      <c r="O219" s="92">
        <f>'Section A - Public Patients'!O$62</f>
        <v>45839</v>
      </c>
      <c r="P219" s="503" t="s">
        <v>69</v>
      </c>
      <c r="Q219" s="52" t="s">
        <v>70</v>
      </c>
      <c r="R219" s="1773" t="s">
        <v>2095</v>
      </c>
      <c r="S219" s="929" t="s">
        <v>4091</v>
      </c>
      <c r="T219" s="904" t="s">
        <v>4903</v>
      </c>
      <c r="U219" s="929"/>
      <c r="V219" s="929" t="s">
        <v>4423</v>
      </c>
      <c r="W219" s="1770" t="s">
        <v>4423</v>
      </c>
      <c r="X219" s="1771">
        <v>3879.1</v>
      </c>
      <c r="Y219" s="1772">
        <f t="shared" si="42"/>
        <v>0</v>
      </c>
    </row>
    <row r="220" spans="1:25" s="40" customFormat="1" ht="12.75" x14ac:dyDescent="0.2">
      <c r="A220" s="1008">
        <v>1</v>
      </c>
      <c r="B220" s="1017">
        <v>1.6</v>
      </c>
      <c r="C220" s="1017" t="s">
        <v>1760</v>
      </c>
      <c r="D220" s="1017"/>
      <c r="E220" s="1051" t="str">
        <f t="shared" si="49"/>
        <v>Newborns</v>
      </c>
      <c r="F220" s="43" t="s">
        <v>764</v>
      </c>
      <c r="G220" s="38" t="s">
        <v>765</v>
      </c>
      <c r="H220" s="741">
        <v>90007357</v>
      </c>
      <c r="I220" s="50" t="s">
        <v>449</v>
      </c>
      <c r="J220" s="92">
        <f>'Section A - Public Patients'!J$61</f>
        <v>45474</v>
      </c>
      <c r="K220" s="134">
        <f>'Section A - Public Patients'!K$61</f>
        <v>4066.55</v>
      </c>
      <c r="L220" s="52"/>
      <c r="M220" s="997">
        <f t="shared" si="48"/>
        <v>4066.55</v>
      </c>
      <c r="N220" s="52" t="s">
        <v>56</v>
      </c>
      <c r="O220" s="92">
        <f>'Section A - Public Patients'!O$61</f>
        <v>45839</v>
      </c>
      <c r="P220" s="1781" t="s">
        <v>69</v>
      </c>
      <c r="Q220" s="63" t="s">
        <v>70</v>
      </c>
      <c r="R220" s="1773" t="s">
        <v>2094</v>
      </c>
      <c r="S220" s="929" t="s">
        <v>4091</v>
      </c>
      <c r="T220" s="904" t="s">
        <v>4904</v>
      </c>
      <c r="U220" s="929"/>
      <c r="V220" s="929" t="s">
        <v>4422</v>
      </c>
      <c r="W220" s="1770" t="s">
        <v>4422</v>
      </c>
      <c r="X220" s="1771">
        <v>4066.55</v>
      </c>
      <c r="Y220" s="1772">
        <f t="shared" si="42"/>
        <v>0</v>
      </c>
    </row>
    <row r="221" spans="1:25" s="40" customFormat="1" ht="12.75" x14ac:dyDescent="0.2">
      <c r="A221" s="1008">
        <v>1</v>
      </c>
      <c r="B221" s="1017">
        <v>1.6</v>
      </c>
      <c r="C221" s="1017" t="s">
        <v>1760</v>
      </c>
      <c r="D221" s="1017"/>
      <c r="E221" s="1026" t="str">
        <f t="shared" si="49"/>
        <v>Newborns</v>
      </c>
      <c r="F221" s="43" t="s">
        <v>766</v>
      </c>
      <c r="G221" s="38" t="s">
        <v>767</v>
      </c>
      <c r="H221" s="741">
        <v>90006021</v>
      </c>
      <c r="I221" s="50" t="s">
        <v>449</v>
      </c>
      <c r="J221" s="92">
        <f>'Section A - Public Patients'!J$62</f>
        <v>45474</v>
      </c>
      <c r="K221" s="134">
        <f>'Section A - Public Patients'!K$62</f>
        <v>3879.1</v>
      </c>
      <c r="L221" s="52"/>
      <c r="M221" s="997">
        <f t="shared" si="48"/>
        <v>3879.1</v>
      </c>
      <c r="N221" s="52" t="s">
        <v>56</v>
      </c>
      <c r="O221" s="92">
        <f>'Section A - Public Patients'!O$62</f>
        <v>45839</v>
      </c>
      <c r="P221" s="1781" t="s">
        <v>69</v>
      </c>
      <c r="Q221" s="63" t="s">
        <v>70</v>
      </c>
      <c r="R221" s="1773" t="s">
        <v>2096</v>
      </c>
      <c r="S221" s="929" t="s">
        <v>4091</v>
      </c>
      <c r="T221" s="904" t="s">
        <v>4905</v>
      </c>
      <c r="U221" s="929"/>
      <c r="V221" s="929" t="s">
        <v>4423</v>
      </c>
      <c r="W221" s="1770" t="s">
        <v>4423</v>
      </c>
      <c r="X221" s="1771">
        <v>3879.1</v>
      </c>
      <c r="Y221" s="1772">
        <f t="shared" si="42"/>
        <v>0</v>
      </c>
    </row>
    <row r="222" spans="1:25" s="40" customFormat="1" ht="15.75" customHeight="1" x14ac:dyDescent="0.2">
      <c r="A222" s="1008">
        <v>1</v>
      </c>
      <c r="B222" s="1017">
        <v>1.6</v>
      </c>
      <c r="C222" s="1017" t="s">
        <v>1760</v>
      </c>
      <c r="D222" s="1017"/>
      <c r="E222" s="78" t="s">
        <v>89</v>
      </c>
      <c r="F222" s="43" t="s">
        <v>768</v>
      </c>
      <c r="G222" s="38" t="s">
        <v>769</v>
      </c>
      <c r="H222" s="741">
        <v>90007358</v>
      </c>
      <c r="I222" s="50" t="s">
        <v>449</v>
      </c>
      <c r="J222" s="92">
        <f>'Section A - Public Patients'!J$70</f>
        <v>45474</v>
      </c>
      <c r="K222" s="134">
        <f>'Section A - Public Patients'!K$70</f>
        <v>1247.0999999999999</v>
      </c>
      <c r="L222" s="52"/>
      <c r="M222" s="997">
        <f t="shared" si="48"/>
        <v>1247.0999999999999</v>
      </c>
      <c r="N222" s="52" t="s">
        <v>56</v>
      </c>
      <c r="O222" s="92">
        <f>'Section A - Public Patients'!O$70</f>
        <v>45839</v>
      </c>
      <c r="P222" s="1781" t="s">
        <v>69</v>
      </c>
      <c r="Q222" s="63" t="s">
        <v>70</v>
      </c>
      <c r="R222" s="1773" t="s">
        <v>2083</v>
      </c>
      <c r="S222" s="929" t="s">
        <v>4091</v>
      </c>
      <c r="T222" s="904" t="s">
        <v>4906</v>
      </c>
      <c r="U222" s="929"/>
      <c r="V222" s="929" t="s">
        <v>4430</v>
      </c>
      <c r="W222" s="1770" t="s">
        <v>4430</v>
      </c>
      <c r="X222" s="1771">
        <v>1247.0999999999999</v>
      </c>
      <c r="Y222" s="1772">
        <f t="shared" si="42"/>
        <v>0</v>
      </c>
    </row>
    <row r="223" spans="1:25" s="40" customFormat="1" ht="12.75" x14ac:dyDescent="0.2">
      <c r="A223" s="1008">
        <v>1</v>
      </c>
      <c r="B223" s="1017">
        <v>1.6</v>
      </c>
      <c r="C223" s="1017" t="s">
        <v>1760</v>
      </c>
      <c r="D223" s="1017"/>
      <c r="E223" s="1051" t="str">
        <f>E222</f>
        <v>Private Long Stay  Nursing Home Type Patients</v>
      </c>
      <c r="F223" s="37" t="s">
        <v>770</v>
      </c>
      <c r="G223" s="59" t="s">
        <v>771</v>
      </c>
      <c r="H223" s="738">
        <v>90006467</v>
      </c>
      <c r="I223" s="39" t="s">
        <v>449</v>
      </c>
      <c r="J223" s="92">
        <f>'Section A - Public Patients'!J$71</f>
        <v>45474</v>
      </c>
      <c r="K223" s="134">
        <f>'Section A - Public Patients'!K$71</f>
        <v>1069.5</v>
      </c>
      <c r="L223" s="105"/>
      <c r="M223" s="997">
        <f t="shared" si="48"/>
        <v>1069.5</v>
      </c>
      <c r="N223" s="105" t="s">
        <v>56</v>
      </c>
      <c r="O223" s="92">
        <f>'Section A - Public Patients'!O$71</f>
        <v>45839</v>
      </c>
      <c r="P223" s="1781" t="s">
        <v>69</v>
      </c>
      <c r="Q223" s="63" t="s">
        <v>70</v>
      </c>
      <c r="R223" s="1773" t="s">
        <v>2084</v>
      </c>
      <c r="S223" s="929" t="s">
        <v>4091</v>
      </c>
      <c r="T223" s="904" t="s">
        <v>4907</v>
      </c>
      <c r="U223" s="929"/>
      <c r="V223" s="929" t="s">
        <v>4431</v>
      </c>
      <c r="W223" s="1770" t="s">
        <v>4431</v>
      </c>
      <c r="X223" s="1771">
        <v>1069.5</v>
      </c>
      <c r="Y223" s="1772">
        <f t="shared" si="42"/>
        <v>0</v>
      </c>
    </row>
    <row r="224" spans="1:25" s="40" customFormat="1" ht="25.5" x14ac:dyDescent="0.2">
      <c r="A224" s="1017">
        <v>1</v>
      </c>
      <c r="B224" s="1017">
        <v>1.6</v>
      </c>
      <c r="C224" s="1017" t="s">
        <v>1760</v>
      </c>
      <c r="D224" s="1017"/>
      <c r="E224" s="78" t="s">
        <v>347</v>
      </c>
      <c r="F224" s="43"/>
      <c r="G224" s="38" t="s">
        <v>652</v>
      </c>
      <c r="H224" s="741">
        <v>90007359</v>
      </c>
      <c r="I224" s="50" t="s">
        <v>421</v>
      </c>
      <c r="J224" s="92">
        <f>'Section A - Public Patients'!J$72</f>
        <v>45474</v>
      </c>
      <c r="K224" s="134">
        <f>'Section A - Public Patients'!K$72</f>
        <v>1147.9000000000001</v>
      </c>
      <c r="L224" s="52"/>
      <c r="M224" s="997">
        <f t="shared" si="48"/>
        <v>1147.9000000000001</v>
      </c>
      <c r="N224" s="52" t="s">
        <v>56</v>
      </c>
      <c r="O224" s="92">
        <f>'Section A - Public Patients'!O$72</f>
        <v>45839</v>
      </c>
      <c r="P224" s="1781" t="s">
        <v>69</v>
      </c>
      <c r="Q224" s="63" t="s">
        <v>70</v>
      </c>
      <c r="R224" s="1773" t="s">
        <v>3495</v>
      </c>
      <c r="S224" s="929" t="s">
        <v>4091</v>
      </c>
      <c r="T224" s="904" t="s">
        <v>4908</v>
      </c>
      <c r="U224" s="929"/>
      <c r="V224" s="929" t="s">
        <v>4432</v>
      </c>
      <c r="W224" s="1770" t="s">
        <v>4432</v>
      </c>
      <c r="X224" s="1771">
        <v>1147.9000000000001</v>
      </c>
      <c r="Y224" s="1772">
        <f t="shared" si="42"/>
        <v>0</v>
      </c>
    </row>
    <row r="225" spans="1:25" s="40" customFormat="1" ht="25.5" x14ac:dyDescent="0.2">
      <c r="A225" s="1017">
        <v>1</v>
      </c>
      <c r="B225" s="1008">
        <v>1.6</v>
      </c>
      <c r="C225" s="1017" t="s">
        <v>1760</v>
      </c>
      <c r="D225" s="1017"/>
      <c r="E225" s="1026" t="str">
        <f>E224</f>
        <v>Theatre Fees</v>
      </c>
      <c r="F225" s="43"/>
      <c r="G225" s="38" t="s">
        <v>653</v>
      </c>
      <c r="H225" s="741">
        <v>90005687</v>
      </c>
      <c r="I225" s="50" t="s">
        <v>421</v>
      </c>
      <c r="J225" s="92">
        <f>'Section A - Public Patients'!J$71</f>
        <v>45474</v>
      </c>
      <c r="K225" s="134">
        <f>'Section A - Public Patients'!K$73</f>
        <v>2886.8</v>
      </c>
      <c r="L225" s="52"/>
      <c r="M225" s="997">
        <f t="shared" si="48"/>
        <v>2886.8</v>
      </c>
      <c r="N225" s="52" t="s">
        <v>56</v>
      </c>
      <c r="O225" s="92">
        <f>'Section A - Public Patients'!O$70</f>
        <v>45839</v>
      </c>
      <c r="P225" s="1781" t="s">
        <v>69</v>
      </c>
      <c r="Q225" s="63" t="s">
        <v>70</v>
      </c>
      <c r="R225" s="1773" t="s">
        <v>3496</v>
      </c>
      <c r="S225" s="929" t="s">
        <v>4091</v>
      </c>
      <c r="T225" s="904" t="s">
        <v>4909</v>
      </c>
      <c r="U225" s="929"/>
      <c r="V225" s="929" t="s">
        <v>4433</v>
      </c>
      <c r="W225" s="1770" t="s">
        <v>4433</v>
      </c>
      <c r="X225" s="1771">
        <v>2886.8</v>
      </c>
      <c r="Y225" s="1772">
        <f t="shared" si="42"/>
        <v>0</v>
      </c>
    </row>
    <row r="226" spans="1:25" s="40" customFormat="1" ht="18.75" x14ac:dyDescent="0.2">
      <c r="A226" s="1008">
        <v>1</v>
      </c>
      <c r="B226" s="1984">
        <v>1.6</v>
      </c>
      <c r="C226" s="1974" t="s">
        <v>2718</v>
      </c>
      <c r="D226" s="1974"/>
      <c r="E226" s="1974" t="s">
        <v>2719</v>
      </c>
      <c r="F226" s="37"/>
      <c r="G226" s="103"/>
      <c r="H226" s="738"/>
      <c r="I226" s="39"/>
      <c r="J226" s="92"/>
      <c r="K226" s="91"/>
      <c r="L226" s="105"/>
      <c r="M226" s="177"/>
      <c r="N226" s="105"/>
      <c r="O226" s="84"/>
      <c r="P226" s="1781"/>
      <c r="Q226" s="63"/>
      <c r="R226" s="63"/>
      <c r="S226" s="929" t="s">
        <v>4068</v>
      </c>
      <c r="T226" s="904"/>
      <c r="U226" s="929"/>
      <c r="V226" s="929"/>
      <c r="W226" s="1770"/>
      <c r="X226" s="1771"/>
      <c r="Y226" s="1772" t="str">
        <f t="shared" si="42"/>
        <v>Blank</v>
      </c>
    </row>
    <row r="227" spans="1:25" s="40" customFormat="1" ht="18.75" x14ac:dyDescent="0.3">
      <c r="A227" s="1008">
        <v>1</v>
      </c>
      <c r="B227" s="1008">
        <v>1.6</v>
      </c>
      <c r="C227" s="1017" t="s">
        <v>2718</v>
      </c>
      <c r="D227" s="1980" t="s">
        <v>2720</v>
      </c>
      <c r="E227" s="1951" t="s">
        <v>2576</v>
      </c>
      <c r="F227" s="37"/>
      <c r="G227" s="103"/>
      <c r="H227" s="738"/>
      <c r="I227" s="39"/>
      <c r="J227" s="92"/>
      <c r="K227" s="91"/>
      <c r="L227" s="105"/>
      <c r="M227" s="177"/>
      <c r="N227" s="105"/>
      <c r="O227" s="84"/>
      <c r="P227" s="1781"/>
      <c r="Q227" s="63"/>
      <c r="R227" s="63"/>
      <c r="S227" s="929" t="s">
        <v>4068</v>
      </c>
      <c r="T227" s="904"/>
      <c r="U227" s="929"/>
      <c r="V227" s="929"/>
      <c r="W227" s="1770"/>
      <c r="X227" s="1771"/>
      <c r="Y227" s="1772" t="str">
        <f t="shared" si="42"/>
        <v>Blank</v>
      </c>
    </row>
    <row r="228" spans="1:25" s="40" customFormat="1" ht="18.75" x14ac:dyDescent="0.2">
      <c r="A228" s="1017">
        <v>1</v>
      </c>
      <c r="B228" s="1017">
        <v>1.6</v>
      </c>
      <c r="C228" s="1017" t="s">
        <v>2718</v>
      </c>
      <c r="D228" s="1017" t="s">
        <v>2720</v>
      </c>
      <c r="E228" s="1775" t="s">
        <v>64</v>
      </c>
      <c r="F228" s="59" t="s">
        <v>2721</v>
      </c>
      <c r="G228" s="59" t="s">
        <v>3027</v>
      </c>
      <c r="H228" s="738">
        <v>90007360</v>
      </c>
      <c r="I228" s="39">
        <v>443090</v>
      </c>
      <c r="J228" s="92">
        <f>'Section A - Public Patients'!J$43</f>
        <v>45474</v>
      </c>
      <c r="K228" s="997">
        <f>'Section A - Public Patients'!K$43</f>
        <v>2510.5500000000002</v>
      </c>
      <c r="L228" s="105"/>
      <c r="M228" s="997">
        <f>K228</f>
        <v>2510.5500000000002</v>
      </c>
      <c r="N228" s="52" t="s">
        <v>56</v>
      </c>
      <c r="O228" s="84">
        <f>'Section A - Public Patients'!O$43</f>
        <v>45839</v>
      </c>
      <c r="P228" s="1781" t="s">
        <v>69</v>
      </c>
      <c r="Q228" s="63" t="s">
        <v>70</v>
      </c>
      <c r="R228" s="1773" t="s">
        <v>2727</v>
      </c>
      <c r="S228" s="929" t="s">
        <v>4091</v>
      </c>
      <c r="T228" s="904" t="s">
        <v>4910</v>
      </c>
      <c r="U228" s="929"/>
      <c r="V228" s="929" t="s">
        <v>4404</v>
      </c>
      <c r="W228" s="1770"/>
      <c r="X228" s="1771">
        <v>2510.5500000000002</v>
      </c>
      <c r="Y228" s="1772">
        <f t="shared" si="42"/>
        <v>0</v>
      </c>
    </row>
    <row r="229" spans="1:25" s="40" customFormat="1" ht="12.75" x14ac:dyDescent="0.2">
      <c r="A229" s="1017">
        <v>1</v>
      </c>
      <c r="B229" s="1017">
        <v>1.6</v>
      </c>
      <c r="C229" s="1017" t="s">
        <v>2718</v>
      </c>
      <c r="D229" s="1017" t="s">
        <v>2720</v>
      </c>
      <c r="E229" s="1051" t="str">
        <f t="shared" ref="E229:E233" si="50">E228</f>
        <v>Single Room</v>
      </c>
      <c r="F229" s="59" t="s">
        <v>2722</v>
      </c>
      <c r="G229" s="59" t="s">
        <v>3028</v>
      </c>
      <c r="H229" s="738">
        <v>90006468</v>
      </c>
      <c r="I229" s="39">
        <v>443090</v>
      </c>
      <c r="J229" s="92">
        <f>'Section A - Public Patients'!J$44</f>
        <v>45474</v>
      </c>
      <c r="K229" s="997">
        <f>'Section A - Public Patients'!K$44</f>
        <v>2121.5500000000002</v>
      </c>
      <c r="L229" s="105"/>
      <c r="M229" s="997">
        <f t="shared" ref="M229:M233" si="51">K229</f>
        <v>2121.5500000000002</v>
      </c>
      <c r="N229" s="52" t="s">
        <v>56</v>
      </c>
      <c r="O229" s="92">
        <f>'Section A - Public Patients'!O$44</f>
        <v>45839</v>
      </c>
      <c r="P229" s="1781" t="s">
        <v>69</v>
      </c>
      <c r="Q229" s="63" t="s">
        <v>70</v>
      </c>
      <c r="R229" s="1773" t="s">
        <v>2728</v>
      </c>
      <c r="S229" s="929" t="s">
        <v>4091</v>
      </c>
      <c r="T229" s="904" t="s">
        <v>4911</v>
      </c>
      <c r="U229" s="929"/>
      <c r="V229" s="929" t="s">
        <v>4405</v>
      </c>
      <c r="W229" s="1770"/>
      <c r="X229" s="1771">
        <v>2121.5500000000002</v>
      </c>
      <c r="Y229" s="1772">
        <f t="shared" si="42"/>
        <v>0</v>
      </c>
    </row>
    <row r="230" spans="1:25" s="40" customFormat="1" ht="12.75" x14ac:dyDescent="0.2">
      <c r="A230" s="1017">
        <v>1</v>
      </c>
      <c r="B230" s="1017">
        <v>1.6</v>
      </c>
      <c r="C230" s="1017" t="s">
        <v>2718</v>
      </c>
      <c r="D230" s="1017" t="s">
        <v>2720</v>
      </c>
      <c r="E230" s="1051" t="str">
        <f t="shared" si="50"/>
        <v>Single Room</v>
      </c>
      <c r="F230" s="59" t="s">
        <v>2723</v>
      </c>
      <c r="G230" s="59" t="s">
        <v>3029</v>
      </c>
      <c r="H230" s="738">
        <v>90007361</v>
      </c>
      <c r="I230" s="39">
        <v>443090</v>
      </c>
      <c r="J230" s="92">
        <f>'Section A - Public Patients'!J$51</f>
        <v>45474</v>
      </c>
      <c r="K230" s="997">
        <f>'Section A - Public Patients'!K$51</f>
        <v>4339.55</v>
      </c>
      <c r="L230" s="105"/>
      <c r="M230" s="997">
        <f t="shared" si="51"/>
        <v>4339.55</v>
      </c>
      <c r="N230" s="52" t="s">
        <v>56</v>
      </c>
      <c r="O230" s="92">
        <f>'Section A - Public Patients'!O$51</f>
        <v>45839</v>
      </c>
      <c r="P230" s="1781" t="s">
        <v>69</v>
      </c>
      <c r="Q230" s="63" t="s">
        <v>70</v>
      </c>
      <c r="R230" s="1773" t="s">
        <v>2729</v>
      </c>
      <c r="S230" s="929" t="s">
        <v>4091</v>
      </c>
      <c r="T230" s="904" t="s">
        <v>4912</v>
      </c>
      <c r="U230" s="929"/>
      <c r="V230" s="929" t="s">
        <v>4412</v>
      </c>
      <c r="W230" s="1770"/>
      <c r="X230" s="1771">
        <v>4339.55</v>
      </c>
      <c r="Y230" s="1772">
        <f t="shared" si="42"/>
        <v>0</v>
      </c>
    </row>
    <row r="231" spans="1:25" s="40" customFormat="1" ht="12.75" x14ac:dyDescent="0.2">
      <c r="A231" s="1017">
        <v>1</v>
      </c>
      <c r="B231" s="1017">
        <v>1.6</v>
      </c>
      <c r="C231" s="1017" t="s">
        <v>2718</v>
      </c>
      <c r="D231" s="1017" t="s">
        <v>2720</v>
      </c>
      <c r="E231" s="1051" t="str">
        <f t="shared" si="50"/>
        <v>Single Room</v>
      </c>
      <c r="F231" s="59" t="s">
        <v>2724</v>
      </c>
      <c r="G231" s="59" t="s">
        <v>3030</v>
      </c>
      <c r="H231" s="738">
        <v>90006022</v>
      </c>
      <c r="I231" s="39">
        <v>443090</v>
      </c>
      <c r="J231" s="92">
        <f>'Section A - Public Patients'!J$46</f>
        <v>45474</v>
      </c>
      <c r="K231" s="997">
        <f>'Section A - Public Patients'!K$46</f>
        <v>3985.9</v>
      </c>
      <c r="L231" s="105"/>
      <c r="M231" s="997">
        <f t="shared" si="51"/>
        <v>3985.9</v>
      </c>
      <c r="N231" s="52" t="s">
        <v>56</v>
      </c>
      <c r="O231" s="92">
        <f>'Section A - Public Patients'!O$46</f>
        <v>45839</v>
      </c>
      <c r="P231" s="1781" t="s">
        <v>69</v>
      </c>
      <c r="Q231" s="63" t="s">
        <v>70</v>
      </c>
      <c r="R231" s="1773" t="s">
        <v>2730</v>
      </c>
      <c r="S231" s="929" t="s">
        <v>4091</v>
      </c>
      <c r="T231" s="904" t="s">
        <v>4913</v>
      </c>
      <c r="U231" s="929"/>
      <c r="V231" s="929" t="s">
        <v>4407</v>
      </c>
      <c r="W231" s="1770"/>
      <c r="X231" s="1771">
        <v>3985.9</v>
      </c>
      <c r="Y231" s="1772">
        <f t="shared" si="42"/>
        <v>0</v>
      </c>
    </row>
    <row r="232" spans="1:25" s="40" customFormat="1" ht="12.75" x14ac:dyDescent="0.2">
      <c r="A232" s="1017">
        <v>1</v>
      </c>
      <c r="B232" s="1017">
        <v>1.6</v>
      </c>
      <c r="C232" s="1017" t="s">
        <v>2718</v>
      </c>
      <c r="D232" s="1017" t="s">
        <v>2720</v>
      </c>
      <c r="E232" s="1051" t="str">
        <f t="shared" si="50"/>
        <v>Single Room</v>
      </c>
      <c r="F232" s="59" t="s">
        <v>2725</v>
      </c>
      <c r="G232" s="59" t="s">
        <v>3031</v>
      </c>
      <c r="H232" s="738">
        <v>90007362</v>
      </c>
      <c r="I232" s="39">
        <v>443090</v>
      </c>
      <c r="J232" s="92">
        <f>'Section A - Public Patients'!J$53</f>
        <v>45474</v>
      </c>
      <c r="K232" s="997">
        <f>'Section A - Public Patients'!K$53</f>
        <v>1179.8</v>
      </c>
      <c r="L232" s="105"/>
      <c r="M232" s="997">
        <f t="shared" si="51"/>
        <v>1179.8</v>
      </c>
      <c r="N232" s="52" t="s">
        <v>56</v>
      </c>
      <c r="O232" s="92">
        <f>'Section A - Public Patients'!O$53</f>
        <v>45839</v>
      </c>
      <c r="P232" s="1781" t="s">
        <v>69</v>
      </c>
      <c r="Q232" s="63" t="s">
        <v>70</v>
      </c>
      <c r="R232" s="1773" t="s">
        <v>2731</v>
      </c>
      <c r="S232" s="929" t="s">
        <v>4091</v>
      </c>
      <c r="T232" s="904" t="s">
        <v>4914</v>
      </c>
      <c r="U232" s="929"/>
      <c r="V232" s="929" t="s">
        <v>4414</v>
      </c>
      <c r="W232" s="1770" t="s">
        <v>4414</v>
      </c>
      <c r="X232" s="1771">
        <v>1179.8</v>
      </c>
      <c r="Y232" s="1772">
        <f t="shared" si="42"/>
        <v>0</v>
      </c>
    </row>
    <row r="233" spans="1:25" s="40" customFormat="1" ht="12.75" x14ac:dyDescent="0.2">
      <c r="A233" s="1017">
        <v>1</v>
      </c>
      <c r="B233" s="1017">
        <v>1.6</v>
      </c>
      <c r="C233" s="1017" t="s">
        <v>2718</v>
      </c>
      <c r="D233" s="1017" t="s">
        <v>2720</v>
      </c>
      <c r="E233" s="1051" t="str">
        <f t="shared" si="50"/>
        <v>Single Room</v>
      </c>
      <c r="F233" s="59" t="s">
        <v>2726</v>
      </c>
      <c r="G233" s="59" t="s">
        <v>3032</v>
      </c>
      <c r="H233" s="738">
        <v>90006469</v>
      </c>
      <c r="I233" s="39">
        <v>443090</v>
      </c>
      <c r="J233" s="92">
        <f>'Section A - Public Patients'!J$53</f>
        <v>45474</v>
      </c>
      <c r="K233" s="997">
        <f>'Section A - Public Patients'!K$53</f>
        <v>1179.8</v>
      </c>
      <c r="L233" s="105"/>
      <c r="M233" s="997">
        <f t="shared" si="51"/>
        <v>1179.8</v>
      </c>
      <c r="N233" s="52" t="s">
        <v>56</v>
      </c>
      <c r="O233" s="92">
        <f>'Section A - Public Patients'!O$53</f>
        <v>45839</v>
      </c>
      <c r="P233" s="1781" t="s">
        <v>69</v>
      </c>
      <c r="Q233" s="63" t="s">
        <v>70</v>
      </c>
      <c r="R233" s="1773" t="s">
        <v>2732</v>
      </c>
      <c r="S233" s="929" t="s">
        <v>4091</v>
      </c>
      <c r="T233" s="904" t="s">
        <v>4915</v>
      </c>
      <c r="U233" s="929"/>
      <c r="V233" s="929" t="s">
        <v>4414</v>
      </c>
      <c r="W233" s="1770" t="s">
        <v>4414</v>
      </c>
      <c r="X233" s="1771">
        <v>1179.8</v>
      </c>
      <c r="Y233" s="1772">
        <f t="shared" si="42"/>
        <v>0</v>
      </c>
    </row>
    <row r="234" spans="1:25" s="40" customFormat="1" ht="15.75" x14ac:dyDescent="0.2">
      <c r="A234" s="1017">
        <v>1</v>
      </c>
      <c r="B234" s="1017">
        <v>1.6</v>
      </c>
      <c r="C234" s="1017" t="s">
        <v>2718</v>
      </c>
      <c r="D234" s="1017" t="s">
        <v>2720</v>
      </c>
      <c r="E234" s="78" t="s">
        <v>44</v>
      </c>
      <c r="F234" s="59" t="s">
        <v>2733</v>
      </c>
      <c r="G234" s="59" t="s">
        <v>3173</v>
      </c>
      <c r="H234" s="738">
        <v>90007363</v>
      </c>
      <c r="I234" s="39">
        <v>443090</v>
      </c>
      <c r="J234" s="92">
        <f>'Section A - Public Patients'!J$61</f>
        <v>45474</v>
      </c>
      <c r="K234" s="134">
        <f>'Section A - Public Patients'!K$61</f>
        <v>4066.55</v>
      </c>
      <c r="L234" s="105"/>
      <c r="M234" s="997">
        <f>K234</f>
        <v>4066.55</v>
      </c>
      <c r="N234" s="52" t="s">
        <v>56</v>
      </c>
      <c r="O234" s="92">
        <f>'Section A - Public Patients'!O$61</f>
        <v>45839</v>
      </c>
      <c r="P234" s="1781" t="s">
        <v>69</v>
      </c>
      <c r="Q234" s="63" t="s">
        <v>70</v>
      </c>
      <c r="R234" s="1773" t="s">
        <v>2734</v>
      </c>
      <c r="S234" s="929" t="s">
        <v>4091</v>
      </c>
      <c r="T234" s="904" t="s">
        <v>4916</v>
      </c>
      <c r="U234" s="929"/>
      <c r="V234" s="929" t="s">
        <v>4422</v>
      </c>
      <c r="W234" s="1770"/>
      <c r="X234" s="1771">
        <v>4066.55</v>
      </c>
      <c r="Y234" s="1772">
        <f t="shared" si="42"/>
        <v>0</v>
      </c>
    </row>
    <row r="235" spans="1:25" s="40" customFormat="1" ht="12.75" x14ac:dyDescent="0.2">
      <c r="A235" s="1017">
        <v>1</v>
      </c>
      <c r="B235" s="1017">
        <v>1.6</v>
      </c>
      <c r="C235" s="1017" t="s">
        <v>2718</v>
      </c>
      <c r="D235" s="1017" t="s">
        <v>2720</v>
      </c>
      <c r="E235" s="1051" t="str">
        <f t="shared" ref="E235:E237" si="52">E234</f>
        <v>Newborns</v>
      </c>
      <c r="F235" s="59" t="s">
        <v>2735</v>
      </c>
      <c r="G235" s="59" t="s">
        <v>3175</v>
      </c>
      <c r="H235" s="738">
        <v>90005799</v>
      </c>
      <c r="I235" s="39">
        <v>443090</v>
      </c>
      <c r="J235" s="92">
        <f>'Section A - Public Patients'!J$62</f>
        <v>45474</v>
      </c>
      <c r="K235" s="134">
        <f>'Section A - Public Patients'!K$62</f>
        <v>3879.1</v>
      </c>
      <c r="L235" s="105"/>
      <c r="M235" s="997">
        <f t="shared" ref="M235:M237" si="53">K235</f>
        <v>3879.1</v>
      </c>
      <c r="N235" s="52" t="s">
        <v>56</v>
      </c>
      <c r="O235" s="92">
        <f>'Section A - Public Patients'!O$62</f>
        <v>45839</v>
      </c>
      <c r="P235" s="1781" t="s">
        <v>69</v>
      </c>
      <c r="Q235" s="63" t="s">
        <v>70</v>
      </c>
      <c r="R235" s="1773" t="s">
        <v>2736</v>
      </c>
      <c r="S235" s="929" t="s">
        <v>4091</v>
      </c>
      <c r="T235" s="904" t="s">
        <v>4917</v>
      </c>
      <c r="U235" s="929"/>
      <c r="V235" s="929" t="s">
        <v>4423</v>
      </c>
      <c r="W235" s="1770"/>
      <c r="X235" s="1771">
        <v>3879.1</v>
      </c>
      <c r="Y235" s="1772">
        <f t="shared" si="42"/>
        <v>0</v>
      </c>
    </row>
    <row r="236" spans="1:25" s="40" customFormat="1" ht="12.75" x14ac:dyDescent="0.2">
      <c r="A236" s="1017">
        <v>1</v>
      </c>
      <c r="B236" s="1017">
        <v>1.6</v>
      </c>
      <c r="C236" s="1017" t="s">
        <v>2718</v>
      </c>
      <c r="D236" s="1017" t="s">
        <v>2720</v>
      </c>
      <c r="E236" s="1051" t="str">
        <f t="shared" si="52"/>
        <v>Newborns</v>
      </c>
      <c r="F236" s="59" t="s">
        <v>2737</v>
      </c>
      <c r="G236" s="59" t="s">
        <v>3174</v>
      </c>
      <c r="H236" s="738">
        <v>90007364</v>
      </c>
      <c r="I236" s="39">
        <v>443090</v>
      </c>
      <c r="J236" s="92">
        <f>'Section A - Public Patients'!J$61</f>
        <v>45474</v>
      </c>
      <c r="K236" s="134">
        <f>'Section A - Public Patients'!K$61</f>
        <v>4066.55</v>
      </c>
      <c r="L236" s="105"/>
      <c r="M236" s="997">
        <f t="shared" si="53"/>
        <v>4066.55</v>
      </c>
      <c r="N236" s="52" t="s">
        <v>56</v>
      </c>
      <c r="O236" s="92">
        <f>'Section A - Public Patients'!O$61</f>
        <v>45839</v>
      </c>
      <c r="P236" s="1781" t="s">
        <v>69</v>
      </c>
      <c r="Q236" s="63" t="s">
        <v>70</v>
      </c>
      <c r="R236" s="1773" t="s">
        <v>2738</v>
      </c>
      <c r="S236" s="929" t="s">
        <v>4091</v>
      </c>
      <c r="T236" s="904" t="s">
        <v>4918</v>
      </c>
      <c r="U236" s="929"/>
      <c r="V236" s="929" t="s">
        <v>4422</v>
      </c>
      <c r="W236" s="1770"/>
      <c r="X236" s="1771">
        <v>4066.55</v>
      </c>
      <c r="Y236" s="1772">
        <f t="shared" ref="Y236:Y299" si="54">IF(K236="","Blank",IF(ISTEXT(K236),"Text",(K236/X236)-1))</f>
        <v>0</v>
      </c>
    </row>
    <row r="237" spans="1:25" s="40" customFormat="1" ht="12.75" x14ac:dyDescent="0.2">
      <c r="A237" s="1017">
        <v>1</v>
      </c>
      <c r="B237" s="1017">
        <v>1.6</v>
      </c>
      <c r="C237" s="1017" t="s">
        <v>2718</v>
      </c>
      <c r="D237" s="1017" t="s">
        <v>2720</v>
      </c>
      <c r="E237" s="1051" t="str">
        <f t="shared" si="52"/>
        <v>Newborns</v>
      </c>
      <c r="F237" s="59" t="s">
        <v>2739</v>
      </c>
      <c r="G237" s="59" t="s">
        <v>3176</v>
      </c>
      <c r="H237" s="738">
        <v>90006470</v>
      </c>
      <c r="I237" s="39">
        <v>443090</v>
      </c>
      <c r="J237" s="92">
        <f>'Section A - Public Patients'!J$62</f>
        <v>45474</v>
      </c>
      <c r="K237" s="134">
        <f>'Section A - Public Patients'!K$62</f>
        <v>3879.1</v>
      </c>
      <c r="L237" s="105"/>
      <c r="M237" s="997">
        <f t="shared" si="53"/>
        <v>3879.1</v>
      </c>
      <c r="N237" s="52" t="s">
        <v>56</v>
      </c>
      <c r="O237" s="92">
        <f>'Section A - Public Patients'!O$62</f>
        <v>45839</v>
      </c>
      <c r="P237" s="1781" t="s">
        <v>69</v>
      </c>
      <c r="Q237" s="63" t="s">
        <v>70</v>
      </c>
      <c r="R237" s="1773" t="s">
        <v>2740</v>
      </c>
      <c r="S237" s="929" t="s">
        <v>4091</v>
      </c>
      <c r="T237" s="904" t="s">
        <v>4919</v>
      </c>
      <c r="U237" s="929"/>
      <c r="V237" s="929" t="s">
        <v>4423</v>
      </c>
      <c r="W237" s="1770"/>
      <c r="X237" s="1771">
        <v>3879.1</v>
      </c>
      <c r="Y237" s="1772">
        <f t="shared" si="54"/>
        <v>0</v>
      </c>
    </row>
    <row r="238" spans="1:25" s="40" customFormat="1" ht="18.75" x14ac:dyDescent="0.2">
      <c r="A238" s="1008">
        <v>1</v>
      </c>
      <c r="B238" s="1017">
        <v>1.6</v>
      </c>
      <c r="C238" s="1017" t="s">
        <v>2718</v>
      </c>
      <c r="D238" s="1017" t="s">
        <v>2720</v>
      </c>
      <c r="E238" s="1775" t="s">
        <v>92</v>
      </c>
      <c r="F238" s="59" t="s">
        <v>2741</v>
      </c>
      <c r="G238" s="59" t="s">
        <v>3033</v>
      </c>
      <c r="H238" s="738">
        <v>90007365</v>
      </c>
      <c r="I238" s="39">
        <v>443180</v>
      </c>
      <c r="J238" s="92">
        <f>'Section A - Public Patients'!J$45</f>
        <v>45474</v>
      </c>
      <c r="K238" s="134">
        <f>'Section A - Public Patients'!K$45</f>
        <v>4228.6000000000004</v>
      </c>
      <c r="L238" s="105"/>
      <c r="M238" s="997">
        <f>K238</f>
        <v>4228.6000000000004</v>
      </c>
      <c r="N238" s="52" t="s">
        <v>56</v>
      </c>
      <c r="O238" s="92">
        <f>'Section A - Public Patients'!O$45</f>
        <v>45839</v>
      </c>
      <c r="P238" s="1781" t="s">
        <v>69</v>
      </c>
      <c r="Q238" s="63" t="s">
        <v>70</v>
      </c>
      <c r="R238" s="1773" t="s">
        <v>2746</v>
      </c>
      <c r="S238" s="929" t="s">
        <v>4091</v>
      </c>
      <c r="T238" s="904" t="s">
        <v>4920</v>
      </c>
      <c r="U238" s="929"/>
      <c r="V238" s="929" t="s">
        <v>4406</v>
      </c>
      <c r="W238" s="1770"/>
      <c r="X238" s="1771">
        <v>4228.6000000000004</v>
      </c>
      <c r="Y238" s="1772">
        <f t="shared" si="54"/>
        <v>0</v>
      </c>
    </row>
    <row r="239" spans="1:25" s="40" customFormat="1" ht="12.75" x14ac:dyDescent="0.2">
      <c r="A239" s="1008">
        <v>1</v>
      </c>
      <c r="B239" s="1017">
        <v>1.6</v>
      </c>
      <c r="C239" s="1017" t="s">
        <v>2718</v>
      </c>
      <c r="D239" s="1017" t="s">
        <v>2720</v>
      </c>
      <c r="E239" s="1051" t="str">
        <f t="shared" ref="E239:E253" si="55">E238</f>
        <v>Shared Room</v>
      </c>
      <c r="F239" s="37" t="s">
        <v>2742</v>
      </c>
      <c r="G239" s="59" t="s">
        <v>3034</v>
      </c>
      <c r="H239" s="738">
        <v>90006023</v>
      </c>
      <c r="I239" s="39">
        <v>443180</v>
      </c>
      <c r="J239" s="92">
        <f>'Section A - Public Patients'!J$46</f>
        <v>45474</v>
      </c>
      <c r="K239" s="997">
        <f>'Section A - Public Patients'!K$46</f>
        <v>3985.9</v>
      </c>
      <c r="L239" s="105"/>
      <c r="M239" s="997">
        <f t="shared" ref="M239:M257" si="56">K239</f>
        <v>3985.9</v>
      </c>
      <c r="N239" s="52" t="s">
        <v>56</v>
      </c>
      <c r="O239" s="92">
        <f>'Section A - Public Patients'!O$46</f>
        <v>45839</v>
      </c>
      <c r="P239" s="1781" t="s">
        <v>69</v>
      </c>
      <c r="Q239" s="63" t="s">
        <v>70</v>
      </c>
      <c r="R239" s="1773" t="s">
        <v>2747</v>
      </c>
      <c r="S239" s="929" t="s">
        <v>4091</v>
      </c>
      <c r="T239" s="904" t="s">
        <v>4921</v>
      </c>
      <c r="U239" s="929"/>
      <c r="V239" s="929" t="s">
        <v>4407</v>
      </c>
      <c r="W239" s="1770"/>
      <c r="X239" s="1771">
        <v>3985.9</v>
      </c>
      <c r="Y239" s="1772">
        <f t="shared" si="54"/>
        <v>0</v>
      </c>
    </row>
    <row r="240" spans="1:25" s="40" customFormat="1" ht="12.75" x14ac:dyDescent="0.2">
      <c r="A240" s="1008">
        <v>1</v>
      </c>
      <c r="B240" s="1017">
        <v>1.6</v>
      </c>
      <c r="C240" s="1017" t="s">
        <v>2718</v>
      </c>
      <c r="D240" s="1017" t="s">
        <v>2720</v>
      </c>
      <c r="E240" s="1051" t="str">
        <f t="shared" si="55"/>
        <v>Shared Room</v>
      </c>
      <c r="F240" s="37" t="s">
        <v>2743</v>
      </c>
      <c r="G240" s="59" t="s">
        <v>3035</v>
      </c>
      <c r="H240" s="738">
        <v>90007366</v>
      </c>
      <c r="I240" s="39">
        <v>443180</v>
      </c>
      <c r="J240" s="92">
        <f>'Section A - Public Patients'!J$47</f>
        <v>45474</v>
      </c>
      <c r="K240" s="134">
        <f>'Section A - Public Patients'!K$47</f>
        <v>6321.1</v>
      </c>
      <c r="L240" s="105"/>
      <c r="M240" s="997">
        <f t="shared" si="56"/>
        <v>6321.1</v>
      </c>
      <c r="N240" s="52" t="s">
        <v>56</v>
      </c>
      <c r="O240" s="92">
        <f>'Section A - Public Patients'!O$47</f>
        <v>45839</v>
      </c>
      <c r="P240" s="1781" t="s">
        <v>69</v>
      </c>
      <c r="Q240" s="63" t="s">
        <v>70</v>
      </c>
      <c r="R240" s="1773" t="s">
        <v>2748</v>
      </c>
      <c r="S240" s="929" t="s">
        <v>4091</v>
      </c>
      <c r="T240" s="904" t="s">
        <v>4922</v>
      </c>
      <c r="U240" s="929"/>
      <c r="V240" s="929" t="s">
        <v>4408</v>
      </c>
      <c r="W240" s="1770"/>
      <c r="X240" s="1771">
        <v>6321.1</v>
      </c>
      <c r="Y240" s="1772">
        <f t="shared" si="54"/>
        <v>0</v>
      </c>
    </row>
    <row r="241" spans="1:25" s="40" customFormat="1" ht="12.75" x14ac:dyDescent="0.2">
      <c r="A241" s="1008">
        <v>1</v>
      </c>
      <c r="B241" s="1017">
        <v>1.6</v>
      </c>
      <c r="C241" s="1017" t="s">
        <v>2718</v>
      </c>
      <c r="D241" s="1017" t="s">
        <v>2720</v>
      </c>
      <c r="E241" s="1051" t="str">
        <f t="shared" si="55"/>
        <v>Shared Room</v>
      </c>
      <c r="F241" s="37" t="s">
        <v>2744</v>
      </c>
      <c r="G241" s="59" t="s">
        <v>3036</v>
      </c>
      <c r="H241" s="738">
        <v>90006471</v>
      </c>
      <c r="I241" s="39">
        <v>443180</v>
      </c>
      <c r="J241" s="92">
        <f>'Section A - Public Patients'!J$48</f>
        <v>45474</v>
      </c>
      <c r="K241" s="134">
        <f>'Section A - Public Patients'!K$48</f>
        <v>5885.75</v>
      </c>
      <c r="L241" s="105"/>
      <c r="M241" s="997">
        <f t="shared" si="56"/>
        <v>5885.75</v>
      </c>
      <c r="N241" s="52" t="s">
        <v>56</v>
      </c>
      <c r="O241" s="92">
        <f>'Section A - Public Patients'!O$48</f>
        <v>45839</v>
      </c>
      <c r="P241" s="1781" t="s">
        <v>69</v>
      </c>
      <c r="Q241" s="63" t="s">
        <v>70</v>
      </c>
      <c r="R241" s="1773" t="s">
        <v>2749</v>
      </c>
      <c r="S241" s="929" t="s">
        <v>4091</v>
      </c>
      <c r="T241" s="904" t="s">
        <v>4923</v>
      </c>
      <c r="U241" s="929"/>
      <c r="V241" s="929" t="s">
        <v>4409</v>
      </c>
      <c r="W241" s="1770"/>
      <c r="X241" s="1771">
        <v>5885.75</v>
      </c>
      <c r="Y241" s="1772">
        <f t="shared" si="54"/>
        <v>0</v>
      </c>
    </row>
    <row r="242" spans="1:25" s="40" customFormat="1" ht="12.75" x14ac:dyDescent="0.2">
      <c r="A242" s="1008">
        <v>1</v>
      </c>
      <c r="B242" s="1017">
        <v>1.6</v>
      </c>
      <c r="C242" s="1017" t="s">
        <v>2718</v>
      </c>
      <c r="D242" s="1017" t="s">
        <v>2720</v>
      </c>
      <c r="E242" s="1051" t="str">
        <f t="shared" si="55"/>
        <v>Shared Room</v>
      </c>
      <c r="F242" s="37" t="s">
        <v>3335</v>
      </c>
      <c r="G242" s="59" t="s">
        <v>3037</v>
      </c>
      <c r="H242" s="738">
        <v>90007459</v>
      </c>
      <c r="I242" s="39">
        <v>443180</v>
      </c>
      <c r="J242" s="92">
        <f>'Section A - Public Patients'!J$70</f>
        <v>45474</v>
      </c>
      <c r="K242" s="134">
        <f>'Section A - Public Patients'!K$70</f>
        <v>1247.0999999999999</v>
      </c>
      <c r="L242" s="105"/>
      <c r="M242" s="997">
        <f t="shared" si="56"/>
        <v>1247.0999999999999</v>
      </c>
      <c r="N242" s="52" t="s">
        <v>56</v>
      </c>
      <c r="O242" s="92">
        <f>'Section A - Public Patients'!O$70</f>
        <v>45839</v>
      </c>
      <c r="P242" s="1781" t="s">
        <v>69</v>
      </c>
      <c r="Q242" s="63" t="s">
        <v>70</v>
      </c>
      <c r="R242" s="1773" t="s">
        <v>2750</v>
      </c>
      <c r="S242" s="929" t="s">
        <v>4091</v>
      </c>
      <c r="T242" s="904" t="s">
        <v>4924</v>
      </c>
      <c r="U242" s="929"/>
      <c r="V242" s="929" t="s">
        <v>4430</v>
      </c>
      <c r="W242" s="1770"/>
      <c r="X242" s="1771">
        <v>1247.0999999999999</v>
      </c>
      <c r="Y242" s="1772">
        <f t="shared" si="54"/>
        <v>0</v>
      </c>
    </row>
    <row r="243" spans="1:25" s="40" customFormat="1" ht="12.75" x14ac:dyDescent="0.2">
      <c r="A243" s="1008">
        <v>1</v>
      </c>
      <c r="B243" s="1017">
        <v>1.6</v>
      </c>
      <c r="C243" s="1017" t="s">
        <v>2718</v>
      </c>
      <c r="D243" s="1017" t="s">
        <v>2720</v>
      </c>
      <c r="E243" s="1051" t="str">
        <f t="shared" si="55"/>
        <v>Shared Room</v>
      </c>
      <c r="F243" s="37" t="s">
        <v>3336</v>
      </c>
      <c r="G243" s="59" t="s">
        <v>3038</v>
      </c>
      <c r="H243" s="738">
        <v>90007732</v>
      </c>
      <c r="I243" s="39">
        <v>443180</v>
      </c>
      <c r="J243" s="92">
        <f>'Section A - Public Patients'!J$71</f>
        <v>45474</v>
      </c>
      <c r="K243" s="134">
        <f>'Section A - Public Patients'!K$71</f>
        <v>1069.5</v>
      </c>
      <c r="L243" s="105"/>
      <c r="M243" s="997">
        <f t="shared" si="56"/>
        <v>1069.5</v>
      </c>
      <c r="N243" s="52" t="s">
        <v>56</v>
      </c>
      <c r="O243" s="92">
        <f>'Section A - Public Patients'!O$71</f>
        <v>45839</v>
      </c>
      <c r="P243" s="1781" t="s">
        <v>69</v>
      </c>
      <c r="Q243" s="63" t="s">
        <v>70</v>
      </c>
      <c r="R243" s="1773" t="s">
        <v>2757</v>
      </c>
      <c r="S243" s="929" t="s">
        <v>4091</v>
      </c>
      <c r="T243" s="904" t="s">
        <v>4925</v>
      </c>
      <c r="U243" s="929"/>
      <c r="V243" s="929" t="s">
        <v>4431</v>
      </c>
      <c r="W243" s="1770"/>
      <c r="X243" s="1771">
        <v>1069.5</v>
      </c>
      <c r="Y243" s="1772">
        <f t="shared" si="54"/>
        <v>0</v>
      </c>
    </row>
    <row r="244" spans="1:25" s="40" customFormat="1" ht="12.75" x14ac:dyDescent="0.2">
      <c r="A244" s="1008">
        <v>1</v>
      </c>
      <c r="B244" s="1017">
        <v>1.6</v>
      </c>
      <c r="C244" s="1017" t="s">
        <v>2718</v>
      </c>
      <c r="D244" s="1017" t="s">
        <v>2720</v>
      </c>
      <c r="E244" s="1051" t="str">
        <f t="shared" si="55"/>
        <v>Shared Room</v>
      </c>
      <c r="F244" s="37" t="s">
        <v>2752</v>
      </c>
      <c r="G244" s="59" t="s">
        <v>3039</v>
      </c>
      <c r="H244" s="738">
        <v>90007646</v>
      </c>
      <c r="I244" s="39">
        <v>443180</v>
      </c>
      <c r="J244" s="92">
        <f>'Section A - Public Patients'!J$49</f>
        <v>45474</v>
      </c>
      <c r="K244" s="134">
        <f>'Section A - Public Patients'!K$49</f>
        <v>1319.15</v>
      </c>
      <c r="L244" s="105"/>
      <c r="M244" s="997">
        <f t="shared" si="56"/>
        <v>1319.15</v>
      </c>
      <c r="N244" s="52" t="s">
        <v>56</v>
      </c>
      <c r="O244" s="92">
        <f>'Section A - Public Patients'!O$49</f>
        <v>45839</v>
      </c>
      <c r="P244" s="1781" t="s">
        <v>69</v>
      </c>
      <c r="Q244" s="63" t="s">
        <v>70</v>
      </c>
      <c r="R244" s="1773" t="s">
        <v>2758</v>
      </c>
      <c r="S244" s="929" t="s">
        <v>4091</v>
      </c>
      <c r="T244" s="904" t="s">
        <v>4926</v>
      </c>
      <c r="U244" s="929"/>
      <c r="V244" s="929" t="s">
        <v>4410</v>
      </c>
      <c r="W244" s="1770"/>
      <c r="X244" s="1771">
        <v>1319.15</v>
      </c>
      <c r="Y244" s="1772">
        <f t="shared" si="54"/>
        <v>0</v>
      </c>
    </row>
    <row r="245" spans="1:25" s="40" customFormat="1" ht="12.75" x14ac:dyDescent="0.2">
      <c r="A245" s="1008">
        <v>1</v>
      </c>
      <c r="B245" s="1017">
        <v>1.6</v>
      </c>
      <c r="C245" s="1017" t="s">
        <v>2718</v>
      </c>
      <c r="D245" s="1017" t="s">
        <v>2720</v>
      </c>
      <c r="E245" s="1051" t="str">
        <f t="shared" si="55"/>
        <v>Shared Room</v>
      </c>
      <c r="F245" s="37" t="s">
        <v>2753</v>
      </c>
      <c r="G245" s="59" t="s">
        <v>3040</v>
      </c>
      <c r="H245" s="738">
        <v>90007368</v>
      </c>
      <c r="I245" s="39">
        <v>443180</v>
      </c>
      <c r="J245" s="92">
        <f>'Section A - Public Patients'!J$50</f>
        <v>45474</v>
      </c>
      <c r="K245" s="134">
        <f>'Section A - Public Patients'!K$50</f>
        <v>1143.8499999999999</v>
      </c>
      <c r="L245" s="105"/>
      <c r="M245" s="997">
        <f t="shared" si="56"/>
        <v>1143.8499999999999</v>
      </c>
      <c r="N245" s="52" t="s">
        <v>56</v>
      </c>
      <c r="O245" s="92">
        <f>'Section A - Public Patients'!O$50</f>
        <v>45839</v>
      </c>
      <c r="P245" s="1781" t="s">
        <v>69</v>
      </c>
      <c r="Q245" s="63" t="s">
        <v>70</v>
      </c>
      <c r="R245" s="1773" t="s">
        <v>2759</v>
      </c>
      <c r="S245" s="929" t="s">
        <v>4091</v>
      </c>
      <c r="T245" s="904" t="s">
        <v>4927</v>
      </c>
      <c r="U245" s="929"/>
      <c r="V245" s="929" t="s">
        <v>4411</v>
      </c>
      <c r="W245" s="1770"/>
      <c r="X245" s="1771">
        <v>1143.8499999999999</v>
      </c>
      <c r="Y245" s="1772">
        <f t="shared" si="54"/>
        <v>0</v>
      </c>
    </row>
    <row r="246" spans="1:25" s="40" customFormat="1" ht="12.75" x14ac:dyDescent="0.2">
      <c r="A246" s="1008">
        <v>1</v>
      </c>
      <c r="B246" s="1017">
        <v>1.6</v>
      </c>
      <c r="C246" s="1017" t="s">
        <v>2718</v>
      </c>
      <c r="D246" s="1017" t="s">
        <v>2720</v>
      </c>
      <c r="E246" s="1051" t="str">
        <f t="shared" si="55"/>
        <v>Shared Room</v>
      </c>
      <c r="F246" s="37" t="s">
        <v>2754</v>
      </c>
      <c r="G246" s="59" t="s">
        <v>3041</v>
      </c>
      <c r="H246" s="738">
        <v>90006472</v>
      </c>
      <c r="I246" s="39">
        <v>443180</v>
      </c>
      <c r="J246" s="92">
        <f>'Section A - Public Patients'!J$43</f>
        <v>45474</v>
      </c>
      <c r="K246" s="997">
        <f>'Section A - Public Patients'!K$43</f>
        <v>2510.5500000000002</v>
      </c>
      <c r="L246" s="105"/>
      <c r="M246" s="997">
        <f t="shared" si="56"/>
        <v>2510.5500000000002</v>
      </c>
      <c r="N246" s="52" t="s">
        <v>56</v>
      </c>
      <c r="O246" s="84">
        <f>'Section A - Public Patients'!O$43</f>
        <v>45839</v>
      </c>
      <c r="P246" s="1781" t="s">
        <v>69</v>
      </c>
      <c r="Q246" s="63" t="s">
        <v>70</v>
      </c>
      <c r="R246" s="1773" t="s">
        <v>2760</v>
      </c>
      <c r="S246" s="929" t="s">
        <v>4091</v>
      </c>
      <c r="T246" s="904" t="s">
        <v>4928</v>
      </c>
      <c r="U246" s="929"/>
      <c r="V246" s="929" t="s">
        <v>4404</v>
      </c>
      <c r="W246" s="1770"/>
      <c r="X246" s="1771">
        <v>2510.5500000000002</v>
      </c>
      <c r="Y246" s="1772">
        <f t="shared" si="54"/>
        <v>0</v>
      </c>
    </row>
    <row r="247" spans="1:25" s="40" customFormat="1" ht="12.75" x14ac:dyDescent="0.2">
      <c r="A247" s="1008">
        <v>1</v>
      </c>
      <c r="B247" s="1017">
        <v>1.6</v>
      </c>
      <c r="C247" s="1017" t="s">
        <v>2718</v>
      </c>
      <c r="D247" s="1017" t="s">
        <v>2720</v>
      </c>
      <c r="E247" s="1051" t="str">
        <f t="shared" si="55"/>
        <v>Shared Room</v>
      </c>
      <c r="F247" s="37" t="s">
        <v>2755</v>
      </c>
      <c r="G247" s="59" t="s">
        <v>3043</v>
      </c>
      <c r="H247" s="738">
        <v>90007369</v>
      </c>
      <c r="I247" s="39">
        <v>443180</v>
      </c>
      <c r="J247" s="92">
        <f>'Section A - Public Patients'!J$44</f>
        <v>45474</v>
      </c>
      <c r="K247" s="997">
        <f>'Section A - Public Patients'!K$44</f>
        <v>2121.5500000000002</v>
      </c>
      <c r="L247" s="105"/>
      <c r="M247" s="997">
        <f t="shared" si="56"/>
        <v>2121.5500000000002</v>
      </c>
      <c r="N247" s="52" t="s">
        <v>56</v>
      </c>
      <c r="O247" s="92">
        <f>'Section A - Public Patients'!O$44</f>
        <v>45839</v>
      </c>
      <c r="P247" s="1781" t="s">
        <v>69</v>
      </c>
      <c r="Q247" s="63" t="s">
        <v>70</v>
      </c>
      <c r="R247" s="1773" t="s">
        <v>2761</v>
      </c>
      <c r="S247" s="929" t="s">
        <v>4091</v>
      </c>
      <c r="T247" s="904" t="s">
        <v>4929</v>
      </c>
      <c r="U247" s="929"/>
      <c r="V247" s="929" t="s">
        <v>4405</v>
      </c>
      <c r="W247" s="1770"/>
      <c r="X247" s="1771">
        <v>2121.5500000000002</v>
      </c>
      <c r="Y247" s="1772">
        <f t="shared" si="54"/>
        <v>0</v>
      </c>
    </row>
    <row r="248" spans="1:25" s="40" customFormat="1" ht="12.75" x14ac:dyDescent="0.2">
      <c r="A248" s="1008">
        <v>1</v>
      </c>
      <c r="B248" s="1017">
        <v>1.6</v>
      </c>
      <c r="C248" s="1017" t="s">
        <v>2718</v>
      </c>
      <c r="D248" s="1017" t="s">
        <v>2720</v>
      </c>
      <c r="E248" s="1051" t="str">
        <f t="shared" si="55"/>
        <v>Shared Room</v>
      </c>
      <c r="F248" s="37" t="s">
        <v>2756</v>
      </c>
      <c r="G248" s="59" t="s">
        <v>3042</v>
      </c>
      <c r="H248" s="738">
        <v>90006024</v>
      </c>
      <c r="I248" s="39">
        <v>443180</v>
      </c>
      <c r="J248" s="92">
        <f>'Section A - Public Patients'!J$51</f>
        <v>45474</v>
      </c>
      <c r="K248" s="997">
        <f>'Section A - Public Patients'!K$51</f>
        <v>4339.55</v>
      </c>
      <c r="L248" s="105"/>
      <c r="M248" s="997">
        <f t="shared" si="56"/>
        <v>4339.55</v>
      </c>
      <c r="N248" s="52" t="s">
        <v>56</v>
      </c>
      <c r="O248" s="92">
        <f>'Section A - Public Patients'!O$51</f>
        <v>45839</v>
      </c>
      <c r="P248" s="1781" t="s">
        <v>69</v>
      </c>
      <c r="Q248" s="63" t="s">
        <v>70</v>
      </c>
      <c r="R248" s="1773" t="s">
        <v>2762</v>
      </c>
      <c r="S248" s="929" t="s">
        <v>4091</v>
      </c>
      <c r="T248" s="904" t="s">
        <v>4930</v>
      </c>
      <c r="U248" s="929"/>
      <c r="V248" s="929" t="s">
        <v>4412</v>
      </c>
      <c r="W248" s="1770"/>
      <c r="X248" s="1771">
        <v>4339.55</v>
      </c>
      <c r="Y248" s="1772">
        <f t="shared" si="54"/>
        <v>0</v>
      </c>
    </row>
    <row r="249" spans="1:25" s="40" customFormat="1" ht="12.75" x14ac:dyDescent="0.2">
      <c r="A249" s="1008">
        <v>1</v>
      </c>
      <c r="B249" s="1017">
        <v>1.6</v>
      </c>
      <c r="C249" s="1017" t="s">
        <v>2718</v>
      </c>
      <c r="D249" s="1017" t="s">
        <v>2720</v>
      </c>
      <c r="E249" s="1051" t="str">
        <f t="shared" si="55"/>
        <v>Shared Room</v>
      </c>
      <c r="F249" s="37" t="s">
        <v>2763</v>
      </c>
      <c r="G249" s="59" t="s">
        <v>3044</v>
      </c>
      <c r="H249" s="738">
        <v>90007370</v>
      </c>
      <c r="I249" s="39">
        <v>443180</v>
      </c>
      <c r="J249" s="92">
        <f>'Section A - Public Patients'!J$46</f>
        <v>45474</v>
      </c>
      <c r="K249" s="997">
        <f>'Section A - Public Patients'!K$46</f>
        <v>3985.9</v>
      </c>
      <c r="L249" s="105"/>
      <c r="M249" s="997">
        <f t="shared" si="56"/>
        <v>3985.9</v>
      </c>
      <c r="N249" s="52" t="s">
        <v>56</v>
      </c>
      <c r="O249" s="92">
        <f>'Section A - Public Patients'!O$46</f>
        <v>45839</v>
      </c>
      <c r="P249" s="1781" t="s">
        <v>69</v>
      </c>
      <c r="Q249" s="63" t="s">
        <v>70</v>
      </c>
      <c r="R249" s="1773" t="s">
        <v>2766</v>
      </c>
      <c r="S249" s="929" t="s">
        <v>4091</v>
      </c>
      <c r="T249" s="904" t="s">
        <v>4931</v>
      </c>
      <c r="U249" s="929"/>
      <c r="V249" s="929" t="s">
        <v>4407</v>
      </c>
      <c r="W249" s="1770"/>
      <c r="X249" s="1771">
        <v>3985.9</v>
      </c>
      <c r="Y249" s="1772">
        <f t="shared" si="54"/>
        <v>0</v>
      </c>
    </row>
    <row r="250" spans="1:25" s="40" customFormat="1" ht="12.75" x14ac:dyDescent="0.2">
      <c r="A250" s="1008">
        <v>1</v>
      </c>
      <c r="B250" s="1017">
        <v>1.6</v>
      </c>
      <c r="C250" s="1017" t="s">
        <v>2718</v>
      </c>
      <c r="D250" s="1017" t="s">
        <v>2720</v>
      </c>
      <c r="E250" s="1051" t="str">
        <f t="shared" si="55"/>
        <v>Shared Room</v>
      </c>
      <c r="F250" s="37" t="s">
        <v>2764</v>
      </c>
      <c r="G250" s="59" t="s">
        <v>3045</v>
      </c>
      <c r="H250" s="738">
        <v>90006473</v>
      </c>
      <c r="I250" s="39">
        <v>443180</v>
      </c>
      <c r="J250" s="92">
        <f>'Section A - Public Patients'!J$53</f>
        <v>45474</v>
      </c>
      <c r="K250" s="997">
        <f>'Section A - Public Patients'!K$53</f>
        <v>1179.8</v>
      </c>
      <c r="L250" s="105"/>
      <c r="M250" s="997">
        <f t="shared" si="56"/>
        <v>1179.8</v>
      </c>
      <c r="N250" s="52" t="s">
        <v>56</v>
      </c>
      <c r="O250" s="92">
        <f>'Section A - Public Patients'!O$53</f>
        <v>45839</v>
      </c>
      <c r="P250" s="1781" t="s">
        <v>69</v>
      </c>
      <c r="Q250" s="63" t="s">
        <v>70</v>
      </c>
      <c r="R250" s="1773" t="s">
        <v>2767</v>
      </c>
      <c r="S250" s="929" t="s">
        <v>4091</v>
      </c>
      <c r="T250" s="904" t="s">
        <v>4932</v>
      </c>
      <c r="U250" s="929"/>
      <c r="V250" s="929" t="s">
        <v>4414</v>
      </c>
      <c r="W250" s="1770" t="s">
        <v>4414</v>
      </c>
      <c r="X250" s="1771">
        <v>1179.8</v>
      </c>
      <c r="Y250" s="1772">
        <f t="shared" si="54"/>
        <v>0</v>
      </c>
    </row>
    <row r="251" spans="1:25" s="40" customFormat="1" ht="12.75" x14ac:dyDescent="0.2">
      <c r="A251" s="1008">
        <v>1</v>
      </c>
      <c r="B251" s="1017">
        <v>1.6</v>
      </c>
      <c r="C251" s="1017" t="s">
        <v>2718</v>
      </c>
      <c r="D251" s="1017" t="s">
        <v>2720</v>
      </c>
      <c r="E251" s="1051" t="str">
        <f t="shared" si="55"/>
        <v>Shared Room</v>
      </c>
      <c r="F251" s="37" t="s">
        <v>2765</v>
      </c>
      <c r="G251" s="59" t="s">
        <v>3046</v>
      </c>
      <c r="H251" s="738">
        <v>90007371</v>
      </c>
      <c r="I251" s="39">
        <v>443180</v>
      </c>
      <c r="J251" s="92">
        <f>'Section A - Public Patients'!J$53</f>
        <v>45474</v>
      </c>
      <c r="K251" s="997">
        <f>'Section A - Public Patients'!K$53</f>
        <v>1179.8</v>
      </c>
      <c r="L251" s="105"/>
      <c r="M251" s="997">
        <f t="shared" si="56"/>
        <v>1179.8</v>
      </c>
      <c r="N251" s="52" t="s">
        <v>56</v>
      </c>
      <c r="O251" s="92">
        <f>'Section A - Public Patients'!O$53</f>
        <v>45839</v>
      </c>
      <c r="P251" s="1781" t="s">
        <v>69</v>
      </c>
      <c r="Q251" s="63" t="s">
        <v>70</v>
      </c>
      <c r="R251" s="1773" t="s">
        <v>2768</v>
      </c>
      <c r="S251" s="929" t="s">
        <v>4091</v>
      </c>
      <c r="T251" s="904" t="s">
        <v>4933</v>
      </c>
      <c r="U251" s="929"/>
      <c r="V251" s="929" t="s">
        <v>4414</v>
      </c>
      <c r="W251" s="1770" t="s">
        <v>4414</v>
      </c>
      <c r="X251" s="1771">
        <v>1179.8</v>
      </c>
      <c r="Y251" s="1772">
        <f t="shared" si="54"/>
        <v>0</v>
      </c>
    </row>
    <row r="252" spans="1:25" s="40" customFormat="1" ht="12.75" x14ac:dyDescent="0.2">
      <c r="A252" s="1008">
        <v>1</v>
      </c>
      <c r="B252" s="1017">
        <v>1.6</v>
      </c>
      <c r="C252" s="1017" t="s">
        <v>2718</v>
      </c>
      <c r="D252" s="1017" t="s">
        <v>2720</v>
      </c>
      <c r="E252" s="1051" t="str">
        <f t="shared" si="55"/>
        <v>Shared Room</v>
      </c>
      <c r="F252" s="37" t="s">
        <v>2769</v>
      </c>
      <c r="G252" s="59" t="s">
        <v>3047</v>
      </c>
      <c r="H252" s="738">
        <v>90005800</v>
      </c>
      <c r="I252" s="39">
        <v>443180</v>
      </c>
      <c r="J252" s="92">
        <f>'Section A - Public Patients'!J$55</f>
        <v>45474</v>
      </c>
      <c r="K252" s="134">
        <f>'Section A - Public Patients'!K$55</f>
        <v>2133.75</v>
      </c>
      <c r="L252" s="105"/>
      <c r="M252" s="997">
        <f t="shared" si="56"/>
        <v>2133.75</v>
      </c>
      <c r="N252" s="52" t="s">
        <v>56</v>
      </c>
      <c r="O252" s="92">
        <f>'Section A - Public Patients'!O$55</f>
        <v>45839</v>
      </c>
      <c r="P252" s="1781" t="s">
        <v>69</v>
      </c>
      <c r="Q252" s="63" t="s">
        <v>70</v>
      </c>
      <c r="R252" s="1773" t="s">
        <v>2771</v>
      </c>
      <c r="S252" s="929" t="s">
        <v>4091</v>
      </c>
      <c r="T252" s="904" t="s">
        <v>4934</v>
      </c>
      <c r="U252" s="929"/>
      <c r="V252" s="929" t="s">
        <v>4416</v>
      </c>
      <c r="W252" s="1770"/>
      <c r="X252" s="1771">
        <v>2133.75</v>
      </c>
      <c r="Y252" s="1772">
        <f t="shared" si="54"/>
        <v>0</v>
      </c>
    </row>
    <row r="253" spans="1:25" s="40" customFormat="1" ht="12.75" x14ac:dyDescent="0.2">
      <c r="A253" s="1008">
        <v>1</v>
      </c>
      <c r="B253" s="1017">
        <v>1.6</v>
      </c>
      <c r="C253" s="1017" t="s">
        <v>2718</v>
      </c>
      <c r="D253" s="1017" t="s">
        <v>2720</v>
      </c>
      <c r="E253" s="1051" t="str">
        <f t="shared" si="55"/>
        <v>Shared Room</v>
      </c>
      <c r="F253" s="37" t="s">
        <v>2770</v>
      </c>
      <c r="G253" s="59" t="s">
        <v>3048</v>
      </c>
      <c r="H253" s="738">
        <v>90007372</v>
      </c>
      <c r="I253" s="39">
        <v>443180</v>
      </c>
      <c r="J253" s="92">
        <f>'Section A - Public Patients'!J$55</f>
        <v>45474</v>
      </c>
      <c r="K253" s="134">
        <f>'Section A - Public Patients'!K$55</f>
        <v>2133.75</v>
      </c>
      <c r="L253" s="105"/>
      <c r="M253" s="997">
        <f t="shared" si="56"/>
        <v>2133.75</v>
      </c>
      <c r="N253" s="52" t="s">
        <v>56</v>
      </c>
      <c r="O253" s="92">
        <f>'Section A - Public Patients'!O$55</f>
        <v>45839</v>
      </c>
      <c r="P253" s="1781" t="s">
        <v>69</v>
      </c>
      <c r="Q253" s="63" t="s">
        <v>70</v>
      </c>
      <c r="R253" s="1773" t="s">
        <v>2772</v>
      </c>
      <c r="S253" s="929" t="s">
        <v>4091</v>
      </c>
      <c r="T253" s="904" t="s">
        <v>4935</v>
      </c>
      <c r="U253" s="929"/>
      <c r="V253" s="929" t="s">
        <v>4416</v>
      </c>
      <c r="W253" s="1770"/>
      <c r="X253" s="1771">
        <v>2133.75</v>
      </c>
      <c r="Y253" s="1772">
        <f t="shared" si="54"/>
        <v>0</v>
      </c>
    </row>
    <row r="254" spans="1:25" s="40" customFormat="1" ht="15.75" x14ac:dyDescent="0.2">
      <c r="A254" s="1008">
        <v>1</v>
      </c>
      <c r="B254" s="1017">
        <v>1.6</v>
      </c>
      <c r="C254" s="1017" t="s">
        <v>2718</v>
      </c>
      <c r="D254" s="1017" t="s">
        <v>2720</v>
      </c>
      <c r="E254" s="78" t="s">
        <v>44</v>
      </c>
      <c r="F254" s="37" t="s">
        <v>2773</v>
      </c>
      <c r="G254" s="59" t="s">
        <v>3049</v>
      </c>
      <c r="H254" s="738">
        <v>90006474</v>
      </c>
      <c r="I254" s="39">
        <v>443180</v>
      </c>
      <c r="J254" s="92">
        <f>'Section A - Public Patients'!J$61</f>
        <v>45474</v>
      </c>
      <c r="K254" s="134">
        <f>'Section A - Public Patients'!K$61</f>
        <v>4066.55</v>
      </c>
      <c r="L254" s="105"/>
      <c r="M254" s="997">
        <f t="shared" si="56"/>
        <v>4066.55</v>
      </c>
      <c r="N254" s="52" t="s">
        <v>56</v>
      </c>
      <c r="O254" s="92">
        <f>'Section A - Public Patients'!O$61</f>
        <v>45839</v>
      </c>
      <c r="P254" s="1781" t="s">
        <v>69</v>
      </c>
      <c r="Q254" s="63" t="s">
        <v>70</v>
      </c>
      <c r="R254" s="1773" t="s">
        <v>2774</v>
      </c>
      <c r="S254" s="929" t="s">
        <v>4091</v>
      </c>
      <c r="T254" s="904" t="s">
        <v>4936</v>
      </c>
      <c r="U254" s="929"/>
      <c r="V254" s="929" t="s">
        <v>4422</v>
      </c>
      <c r="W254" s="1770"/>
      <c r="X254" s="1771">
        <v>4066.55</v>
      </c>
      <c r="Y254" s="1772">
        <f t="shared" si="54"/>
        <v>0</v>
      </c>
    </row>
    <row r="255" spans="1:25" s="40" customFormat="1" ht="12.75" x14ac:dyDescent="0.2">
      <c r="A255" s="1008">
        <v>1</v>
      </c>
      <c r="B255" s="1017">
        <v>1.6</v>
      </c>
      <c r="C255" s="1017" t="s">
        <v>2718</v>
      </c>
      <c r="D255" s="1017" t="s">
        <v>2720</v>
      </c>
      <c r="E255" s="1051" t="str">
        <f t="shared" ref="E255:E257" si="57">E254</f>
        <v>Newborns</v>
      </c>
      <c r="F255" s="37" t="s">
        <v>2775</v>
      </c>
      <c r="G255" s="59" t="s">
        <v>3050</v>
      </c>
      <c r="H255" s="738">
        <v>90007373</v>
      </c>
      <c r="I255" s="39">
        <v>443180</v>
      </c>
      <c r="J255" s="92">
        <f>'Section A - Public Patients'!J$62</f>
        <v>45474</v>
      </c>
      <c r="K255" s="134">
        <f>'Section A - Public Patients'!K$62</f>
        <v>3879.1</v>
      </c>
      <c r="L255" s="105"/>
      <c r="M255" s="997">
        <f t="shared" si="56"/>
        <v>3879.1</v>
      </c>
      <c r="N255" s="52" t="s">
        <v>56</v>
      </c>
      <c r="O255" s="92">
        <f>'Section A - Public Patients'!O$62</f>
        <v>45839</v>
      </c>
      <c r="P255" s="1781" t="s">
        <v>69</v>
      </c>
      <c r="Q255" s="63" t="s">
        <v>70</v>
      </c>
      <c r="R255" s="1773" t="s">
        <v>2776</v>
      </c>
      <c r="S255" s="929" t="s">
        <v>4091</v>
      </c>
      <c r="T255" s="904" t="s">
        <v>4937</v>
      </c>
      <c r="U255" s="929"/>
      <c r="V255" s="929" t="s">
        <v>4423</v>
      </c>
      <c r="W255" s="1770"/>
      <c r="X255" s="1771">
        <v>3879.1</v>
      </c>
      <c r="Y255" s="1772">
        <f t="shared" si="54"/>
        <v>0</v>
      </c>
    </row>
    <row r="256" spans="1:25" s="40" customFormat="1" ht="12.75" x14ac:dyDescent="0.2">
      <c r="A256" s="1008">
        <v>1</v>
      </c>
      <c r="B256" s="1017">
        <v>1.6</v>
      </c>
      <c r="C256" s="1017" t="s">
        <v>2718</v>
      </c>
      <c r="D256" s="1017" t="s">
        <v>2720</v>
      </c>
      <c r="E256" s="1051" t="str">
        <f t="shared" si="57"/>
        <v>Newborns</v>
      </c>
      <c r="F256" s="37" t="s">
        <v>2777</v>
      </c>
      <c r="G256" s="59" t="s">
        <v>3051</v>
      </c>
      <c r="H256" s="738">
        <v>90006025</v>
      </c>
      <c r="I256" s="39">
        <v>443180</v>
      </c>
      <c r="J256" s="92">
        <f>'Section A - Public Patients'!J$61</f>
        <v>45474</v>
      </c>
      <c r="K256" s="134">
        <f>'Section A - Public Patients'!K$61</f>
        <v>4066.55</v>
      </c>
      <c r="L256" s="105"/>
      <c r="M256" s="997">
        <f t="shared" si="56"/>
        <v>4066.55</v>
      </c>
      <c r="N256" s="52" t="s">
        <v>56</v>
      </c>
      <c r="O256" s="92">
        <f>'Section A - Public Patients'!O$61</f>
        <v>45839</v>
      </c>
      <c r="P256" s="1781" t="s">
        <v>69</v>
      </c>
      <c r="Q256" s="63" t="s">
        <v>70</v>
      </c>
      <c r="R256" s="1773" t="s">
        <v>2779</v>
      </c>
      <c r="S256" s="929" t="s">
        <v>4091</v>
      </c>
      <c r="T256" s="904" t="s">
        <v>4938</v>
      </c>
      <c r="U256" s="929"/>
      <c r="V256" s="929" t="s">
        <v>4422</v>
      </c>
      <c r="W256" s="1770"/>
      <c r="X256" s="1771">
        <v>4066.55</v>
      </c>
      <c r="Y256" s="1772">
        <f t="shared" si="54"/>
        <v>0</v>
      </c>
    </row>
    <row r="257" spans="1:25" s="40" customFormat="1" ht="12.75" x14ac:dyDescent="0.2">
      <c r="A257" s="1008">
        <v>1</v>
      </c>
      <c r="B257" s="1017">
        <v>1.6</v>
      </c>
      <c r="C257" s="1017" t="s">
        <v>2718</v>
      </c>
      <c r="D257" s="1017" t="s">
        <v>2720</v>
      </c>
      <c r="E257" s="1051" t="str">
        <f t="shared" si="57"/>
        <v>Newborns</v>
      </c>
      <c r="F257" s="37" t="s">
        <v>2778</v>
      </c>
      <c r="G257" s="59" t="s">
        <v>3052</v>
      </c>
      <c r="H257" s="738">
        <v>90007374</v>
      </c>
      <c r="I257" s="39">
        <v>443180</v>
      </c>
      <c r="J257" s="92">
        <f>'Section A - Public Patients'!J$62</f>
        <v>45474</v>
      </c>
      <c r="K257" s="134">
        <f>'Section A - Public Patients'!K$62</f>
        <v>3879.1</v>
      </c>
      <c r="L257" s="105"/>
      <c r="M257" s="997">
        <f t="shared" si="56"/>
        <v>3879.1</v>
      </c>
      <c r="N257" s="52" t="s">
        <v>56</v>
      </c>
      <c r="O257" s="92">
        <f>'Section A - Public Patients'!O$62</f>
        <v>45839</v>
      </c>
      <c r="P257" s="1781" t="s">
        <v>69</v>
      </c>
      <c r="Q257" s="63" t="s">
        <v>70</v>
      </c>
      <c r="R257" s="1773" t="s">
        <v>2780</v>
      </c>
      <c r="S257" s="929" t="s">
        <v>4091</v>
      </c>
      <c r="T257" s="904" t="s">
        <v>4939</v>
      </c>
      <c r="U257" s="929"/>
      <c r="V257" s="929" t="s">
        <v>4423</v>
      </c>
      <c r="W257" s="1770"/>
      <c r="X257" s="1771">
        <v>3879.1</v>
      </c>
      <c r="Y257" s="1772">
        <f t="shared" si="54"/>
        <v>0</v>
      </c>
    </row>
    <row r="258" spans="1:25" s="40" customFormat="1" ht="18.75" x14ac:dyDescent="0.3">
      <c r="A258" s="1008">
        <v>1</v>
      </c>
      <c r="B258" s="1017">
        <v>1.6</v>
      </c>
      <c r="C258" s="1017" t="s">
        <v>2718</v>
      </c>
      <c r="D258" s="1980" t="s">
        <v>2781</v>
      </c>
      <c r="E258" s="1951" t="s">
        <v>2782</v>
      </c>
      <c r="F258" s="37"/>
      <c r="G258" s="103"/>
      <c r="H258" s="738"/>
      <c r="I258" s="39"/>
      <c r="J258" s="92"/>
      <c r="K258" s="177"/>
      <c r="L258" s="105"/>
      <c r="M258" s="177"/>
      <c r="N258" s="105"/>
      <c r="O258" s="1781"/>
      <c r="P258" s="1781"/>
      <c r="Q258" s="63"/>
      <c r="R258" s="1769"/>
      <c r="S258" s="929" t="s">
        <v>4068</v>
      </c>
      <c r="T258" s="904"/>
      <c r="U258" s="929"/>
      <c r="V258" s="929"/>
      <c r="W258" s="1770"/>
      <c r="X258" s="1771"/>
      <c r="Y258" s="1772" t="str">
        <f t="shared" si="54"/>
        <v>Blank</v>
      </c>
    </row>
    <row r="259" spans="1:25" s="40" customFormat="1" ht="18.75" x14ac:dyDescent="0.2">
      <c r="A259" s="1008">
        <v>1</v>
      </c>
      <c r="B259" s="1017">
        <v>1.6</v>
      </c>
      <c r="C259" s="1017" t="s">
        <v>2718</v>
      </c>
      <c r="D259" s="1017" t="s">
        <v>2781</v>
      </c>
      <c r="E259" s="1775" t="s">
        <v>64</v>
      </c>
      <c r="F259" s="59" t="s">
        <v>2795</v>
      </c>
      <c r="G259" s="59" t="s">
        <v>3053</v>
      </c>
      <c r="H259" s="738">
        <v>90006475</v>
      </c>
      <c r="I259" s="39">
        <v>443060</v>
      </c>
      <c r="J259" s="92">
        <f>J$135</f>
        <v>45474</v>
      </c>
      <c r="K259" s="997">
        <f>K$135</f>
        <v>1774</v>
      </c>
      <c r="L259" s="105"/>
      <c r="M259" s="997">
        <f t="shared" ref="M259:M272" si="58">K259</f>
        <v>1774</v>
      </c>
      <c r="N259" s="52" t="s">
        <v>56</v>
      </c>
      <c r="O259" s="84">
        <f>O$135</f>
        <v>45839</v>
      </c>
      <c r="P259" s="1781" t="s">
        <v>69</v>
      </c>
      <c r="Q259" s="63" t="s">
        <v>70</v>
      </c>
      <c r="R259" s="1773" t="s">
        <v>2798</v>
      </c>
      <c r="S259" s="929" t="s">
        <v>4065</v>
      </c>
      <c r="T259" s="904" t="s">
        <v>4940</v>
      </c>
      <c r="U259" s="929"/>
      <c r="V259" s="929" t="s">
        <v>4825</v>
      </c>
      <c r="W259" s="1770"/>
      <c r="X259" s="1771">
        <v>1774</v>
      </c>
      <c r="Y259" s="1772">
        <f t="shared" si="54"/>
        <v>0</v>
      </c>
    </row>
    <row r="260" spans="1:25" s="40" customFormat="1" ht="12.75" x14ac:dyDescent="0.2">
      <c r="A260" s="1008">
        <v>1</v>
      </c>
      <c r="B260" s="1017">
        <v>1.6</v>
      </c>
      <c r="C260" s="1017" t="s">
        <v>2718</v>
      </c>
      <c r="D260" s="1017" t="s">
        <v>2781</v>
      </c>
      <c r="E260" s="1051" t="str">
        <f t="shared" ref="E260:E261" si="59">E259</f>
        <v>Single Room</v>
      </c>
      <c r="F260" s="59" t="s">
        <v>2796</v>
      </c>
      <c r="G260" s="59" t="s">
        <v>3054</v>
      </c>
      <c r="H260" s="738">
        <v>90007375</v>
      </c>
      <c r="I260" s="39">
        <v>443060</v>
      </c>
      <c r="J260" s="92">
        <f>J$136</f>
        <v>45474</v>
      </c>
      <c r="K260" s="997">
        <f>K$136</f>
        <v>1228</v>
      </c>
      <c r="L260" s="105"/>
      <c r="M260" s="997">
        <f t="shared" si="58"/>
        <v>1228</v>
      </c>
      <c r="N260" s="52" t="s">
        <v>56</v>
      </c>
      <c r="O260" s="84">
        <f>O$136</f>
        <v>45839</v>
      </c>
      <c r="P260" s="1781" t="s">
        <v>69</v>
      </c>
      <c r="Q260" s="63" t="s">
        <v>70</v>
      </c>
      <c r="R260" s="1773" t="s">
        <v>2799</v>
      </c>
      <c r="S260" s="929" t="s">
        <v>4065</v>
      </c>
      <c r="T260" s="904" t="s">
        <v>4941</v>
      </c>
      <c r="U260" s="929"/>
      <c r="V260" s="929" t="s">
        <v>4826</v>
      </c>
      <c r="W260" s="1770"/>
      <c r="X260" s="1771">
        <v>1228</v>
      </c>
      <c r="Y260" s="1772">
        <f t="shared" si="54"/>
        <v>0</v>
      </c>
    </row>
    <row r="261" spans="1:25" s="40" customFormat="1" ht="12.75" x14ac:dyDescent="0.2">
      <c r="A261" s="1008">
        <v>1</v>
      </c>
      <c r="B261" s="1017">
        <v>1.6</v>
      </c>
      <c r="C261" s="1017" t="s">
        <v>2718</v>
      </c>
      <c r="D261" s="1017" t="s">
        <v>2781</v>
      </c>
      <c r="E261" s="1051" t="str">
        <f t="shared" si="59"/>
        <v>Single Room</v>
      </c>
      <c r="F261" s="59" t="s">
        <v>2797</v>
      </c>
      <c r="G261" s="59" t="s">
        <v>3055</v>
      </c>
      <c r="H261" s="738">
        <v>90005688</v>
      </c>
      <c r="I261" s="39">
        <v>443060</v>
      </c>
      <c r="J261" s="92">
        <f>J$137</f>
        <v>45474</v>
      </c>
      <c r="K261" s="997">
        <f>K$137</f>
        <v>1451</v>
      </c>
      <c r="L261" s="105"/>
      <c r="M261" s="997">
        <f t="shared" si="58"/>
        <v>1451</v>
      </c>
      <c r="N261" s="52" t="s">
        <v>56</v>
      </c>
      <c r="O261" s="84">
        <f>O$137</f>
        <v>45839</v>
      </c>
      <c r="P261" s="1781" t="s">
        <v>69</v>
      </c>
      <c r="Q261" s="63" t="s">
        <v>70</v>
      </c>
      <c r="R261" s="1773" t="s">
        <v>2800</v>
      </c>
      <c r="S261" s="929" t="s">
        <v>4065</v>
      </c>
      <c r="T261" s="904" t="s">
        <v>4942</v>
      </c>
      <c r="U261" s="929"/>
      <c r="V261" s="929" t="s">
        <v>4827</v>
      </c>
      <c r="W261" s="1770"/>
      <c r="X261" s="1771">
        <v>1451</v>
      </c>
      <c r="Y261" s="1772">
        <f t="shared" si="54"/>
        <v>0</v>
      </c>
    </row>
    <row r="262" spans="1:25" s="40" customFormat="1" ht="18.75" x14ac:dyDescent="0.2">
      <c r="A262" s="1008">
        <v>1</v>
      </c>
      <c r="B262" s="1017">
        <v>1.6</v>
      </c>
      <c r="C262" s="1017" t="s">
        <v>2718</v>
      </c>
      <c r="D262" s="1017" t="s">
        <v>2781</v>
      </c>
      <c r="E262" s="1775" t="s">
        <v>92</v>
      </c>
      <c r="F262" s="59" t="s">
        <v>2801</v>
      </c>
      <c r="G262" s="59" t="s">
        <v>3056</v>
      </c>
      <c r="H262" s="738">
        <v>90007376</v>
      </c>
      <c r="I262" s="39">
        <v>443160</v>
      </c>
      <c r="J262" s="92">
        <f>J$141</f>
        <v>45474</v>
      </c>
      <c r="K262" s="997">
        <f>K$141</f>
        <v>4758</v>
      </c>
      <c r="L262" s="105"/>
      <c r="M262" s="997">
        <f t="shared" si="58"/>
        <v>4758</v>
      </c>
      <c r="N262" s="52" t="s">
        <v>56</v>
      </c>
      <c r="O262" s="84">
        <f>O$141</f>
        <v>45839</v>
      </c>
      <c r="P262" s="1781" t="s">
        <v>69</v>
      </c>
      <c r="Q262" s="63" t="s">
        <v>70</v>
      </c>
      <c r="R262" s="1773" t="s">
        <v>2805</v>
      </c>
      <c r="S262" s="929" t="s">
        <v>4065</v>
      </c>
      <c r="T262" s="904" t="s">
        <v>4943</v>
      </c>
      <c r="U262" s="929"/>
      <c r="V262" s="929" t="s">
        <v>4831</v>
      </c>
      <c r="W262" s="1770"/>
      <c r="X262" s="1771">
        <v>4758</v>
      </c>
      <c r="Y262" s="1772">
        <f t="shared" si="54"/>
        <v>0</v>
      </c>
    </row>
    <row r="263" spans="1:25" s="40" customFormat="1" ht="12.75" x14ac:dyDescent="0.2">
      <c r="A263" s="1008">
        <v>1</v>
      </c>
      <c r="B263" s="1017">
        <v>1.6</v>
      </c>
      <c r="C263" s="1017" t="s">
        <v>2718</v>
      </c>
      <c r="D263" s="1017" t="s">
        <v>2781</v>
      </c>
      <c r="E263" s="1051" t="str">
        <f t="shared" ref="E263:E270" si="60">E262</f>
        <v>Shared Room</v>
      </c>
      <c r="F263" s="59" t="s">
        <v>2802</v>
      </c>
      <c r="G263" s="59" t="s">
        <v>3057</v>
      </c>
      <c r="H263" s="738">
        <v>90006476</v>
      </c>
      <c r="I263" s="39">
        <v>443160</v>
      </c>
      <c r="J263" s="92">
        <f>J$142</f>
        <v>45474</v>
      </c>
      <c r="K263" s="997">
        <f>K$142</f>
        <v>4485</v>
      </c>
      <c r="L263" s="105"/>
      <c r="M263" s="997">
        <f t="shared" si="58"/>
        <v>4485</v>
      </c>
      <c r="N263" s="52" t="s">
        <v>56</v>
      </c>
      <c r="O263" s="84">
        <f>O$142</f>
        <v>45839</v>
      </c>
      <c r="P263" s="1781" t="s">
        <v>69</v>
      </c>
      <c r="Q263" s="63" t="s">
        <v>70</v>
      </c>
      <c r="R263" s="1773" t="s">
        <v>2806</v>
      </c>
      <c r="S263" s="929" t="s">
        <v>4065</v>
      </c>
      <c r="T263" s="904" t="s">
        <v>4944</v>
      </c>
      <c r="U263" s="929"/>
      <c r="V263" s="929" t="s">
        <v>4832</v>
      </c>
      <c r="W263" s="1770"/>
      <c r="X263" s="1771">
        <v>4485</v>
      </c>
      <c r="Y263" s="1772">
        <f t="shared" si="54"/>
        <v>0</v>
      </c>
    </row>
    <row r="264" spans="1:25" s="40" customFormat="1" ht="12.75" x14ac:dyDescent="0.2">
      <c r="A264" s="1008">
        <v>1</v>
      </c>
      <c r="B264" s="1017">
        <v>1.6</v>
      </c>
      <c r="C264" s="1017" t="s">
        <v>2718</v>
      </c>
      <c r="D264" s="1017" t="s">
        <v>2781</v>
      </c>
      <c r="E264" s="1051" t="str">
        <f t="shared" si="60"/>
        <v>Shared Room</v>
      </c>
      <c r="F264" s="59" t="s">
        <v>2803</v>
      </c>
      <c r="G264" s="59" t="s">
        <v>3058</v>
      </c>
      <c r="H264" s="738">
        <v>90007377</v>
      </c>
      <c r="I264" s="39">
        <v>443160</v>
      </c>
      <c r="J264" s="92">
        <f>J$143</f>
        <v>45474</v>
      </c>
      <c r="K264" s="997">
        <f>K$143</f>
        <v>7112</v>
      </c>
      <c r="L264" s="105"/>
      <c r="M264" s="997">
        <f t="shared" si="58"/>
        <v>7112</v>
      </c>
      <c r="N264" s="52" t="s">
        <v>56</v>
      </c>
      <c r="O264" s="84">
        <f>O$143</f>
        <v>45839</v>
      </c>
      <c r="P264" s="1781" t="s">
        <v>69</v>
      </c>
      <c r="Q264" s="63" t="s">
        <v>70</v>
      </c>
      <c r="R264" s="1773" t="s">
        <v>2807</v>
      </c>
      <c r="S264" s="929" t="s">
        <v>4065</v>
      </c>
      <c r="T264" s="904" t="s">
        <v>4945</v>
      </c>
      <c r="U264" s="929"/>
      <c r="V264" s="929" t="s">
        <v>4833</v>
      </c>
      <c r="W264" s="1770"/>
      <c r="X264" s="1771">
        <v>7112</v>
      </c>
      <c r="Y264" s="1772">
        <f t="shared" si="54"/>
        <v>0</v>
      </c>
    </row>
    <row r="265" spans="1:25" s="40" customFormat="1" ht="12.75" x14ac:dyDescent="0.2">
      <c r="A265" s="1008">
        <v>1</v>
      </c>
      <c r="B265" s="1017">
        <v>1.6</v>
      </c>
      <c r="C265" s="1017" t="s">
        <v>2718</v>
      </c>
      <c r="D265" s="1017" t="s">
        <v>2781</v>
      </c>
      <c r="E265" s="1051" t="str">
        <f t="shared" si="60"/>
        <v>Shared Room</v>
      </c>
      <c r="F265" s="59" t="s">
        <v>2804</v>
      </c>
      <c r="G265" s="59" t="s">
        <v>3059</v>
      </c>
      <c r="H265" s="738">
        <v>90006026</v>
      </c>
      <c r="I265" s="39">
        <v>443160</v>
      </c>
      <c r="J265" s="92">
        <f>J$144</f>
        <v>45474</v>
      </c>
      <c r="K265" s="997">
        <f>K$144</f>
        <v>6623</v>
      </c>
      <c r="L265" s="105"/>
      <c r="M265" s="997">
        <f t="shared" si="58"/>
        <v>6623</v>
      </c>
      <c r="N265" s="52" t="s">
        <v>56</v>
      </c>
      <c r="O265" s="84">
        <f>O$144</f>
        <v>45839</v>
      </c>
      <c r="P265" s="1781" t="s">
        <v>69</v>
      </c>
      <c r="Q265" s="63" t="s">
        <v>70</v>
      </c>
      <c r="R265" s="1773" t="s">
        <v>2808</v>
      </c>
      <c r="S265" s="929" t="s">
        <v>4065</v>
      </c>
      <c r="T265" s="904" t="s">
        <v>4946</v>
      </c>
      <c r="U265" s="929"/>
      <c r="V265" s="929" t="s">
        <v>4834</v>
      </c>
      <c r="W265" s="1770"/>
      <c r="X265" s="1771">
        <v>6623</v>
      </c>
      <c r="Y265" s="1772">
        <f t="shared" si="54"/>
        <v>0</v>
      </c>
    </row>
    <row r="266" spans="1:25" s="40" customFormat="1" ht="12.75" x14ac:dyDescent="0.2">
      <c r="A266" s="1008">
        <v>1</v>
      </c>
      <c r="B266" s="1017">
        <v>1.6</v>
      </c>
      <c r="C266" s="1017" t="s">
        <v>2718</v>
      </c>
      <c r="D266" s="1017" t="s">
        <v>2781</v>
      </c>
      <c r="E266" s="1051" t="str">
        <f t="shared" si="60"/>
        <v>Shared Room</v>
      </c>
      <c r="F266" s="59" t="s">
        <v>2809</v>
      </c>
      <c r="G266" s="59" t="s">
        <v>3062</v>
      </c>
      <c r="H266" s="738">
        <v>90007378</v>
      </c>
      <c r="I266" s="39">
        <v>443160</v>
      </c>
      <c r="J266" s="92">
        <f>J$145</f>
        <v>45474</v>
      </c>
      <c r="K266" s="997">
        <f>K$145</f>
        <v>1485</v>
      </c>
      <c r="L266" s="105"/>
      <c r="M266" s="997">
        <f t="shared" si="58"/>
        <v>1485</v>
      </c>
      <c r="N266" s="52" t="s">
        <v>56</v>
      </c>
      <c r="O266" s="84">
        <f>O$145</f>
        <v>45839</v>
      </c>
      <c r="P266" s="1781" t="s">
        <v>69</v>
      </c>
      <c r="Q266" s="63" t="s">
        <v>70</v>
      </c>
      <c r="R266" s="1773" t="s">
        <v>2814</v>
      </c>
      <c r="S266" s="929" t="s">
        <v>4065</v>
      </c>
      <c r="T266" s="904" t="s">
        <v>4947</v>
      </c>
      <c r="U266" s="929"/>
      <c r="V266" s="929" t="s">
        <v>4835</v>
      </c>
      <c r="W266" s="1770"/>
      <c r="X266" s="1771">
        <v>1485</v>
      </c>
      <c r="Y266" s="1772">
        <f t="shared" si="54"/>
        <v>0</v>
      </c>
    </row>
    <row r="267" spans="1:25" s="40" customFormat="1" ht="12.75" x14ac:dyDescent="0.2">
      <c r="A267" s="1008">
        <v>1</v>
      </c>
      <c r="B267" s="1017">
        <v>1.6</v>
      </c>
      <c r="C267" s="1017" t="s">
        <v>2718</v>
      </c>
      <c r="D267" s="1017" t="s">
        <v>2781</v>
      </c>
      <c r="E267" s="1051" t="str">
        <f t="shared" si="60"/>
        <v>Shared Room</v>
      </c>
      <c r="F267" s="59" t="s">
        <v>2810</v>
      </c>
      <c r="G267" s="59" t="s">
        <v>3063</v>
      </c>
      <c r="H267" s="738">
        <v>90006477</v>
      </c>
      <c r="I267" s="39">
        <v>443160</v>
      </c>
      <c r="J267" s="92">
        <f>J$146</f>
        <v>45474</v>
      </c>
      <c r="K267" s="997">
        <f>K$146</f>
        <v>1287</v>
      </c>
      <c r="L267" s="105"/>
      <c r="M267" s="997">
        <f t="shared" si="58"/>
        <v>1287</v>
      </c>
      <c r="N267" s="52" t="s">
        <v>56</v>
      </c>
      <c r="O267" s="84">
        <f>O$146</f>
        <v>45839</v>
      </c>
      <c r="P267" s="1781" t="s">
        <v>69</v>
      </c>
      <c r="Q267" s="63" t="s">
        <v>70</v>
      </c>
      <c r="R267" s="1773" t="s">
        <v>2815</v>
      </c>
      <c r="S267" s="929" t="s">
        <v>4065</v>
      </c>
      <c r="T267" s="904" t="s">
        <v>4948</v>
      </c>
      <c r="U267" s="929"/>
      <c r="V267" s="929" t="s">
        <v>4836</v>
      </c>
      <c r="W267" s="1770"/>
      <c r="X267" s="1771">
        <v>1287</v>
      </c>
      <c r="Y267" s="1772">
        <f t="shared" si="54"/>
        <v>0</v>
      </c>
    </row>
    <row r="268" spans="1:25" s="40" customFormat="1" ht="12.75" x14ac:dyDescent="0.2">
      <c r="A268" s="1008">
        <v>1</v>
      </c>
      <c r="B268" s="1017">
        <v>1.6</v>
      </c>
      <c r="C268" s="1017" t="s">
        <v>2718</v>
      </c>
      <c r="D268" s="1017" t="s">
        <v>2781</v>
      </c>
      <c r="E268" s="1051" t="str">
        <f t="shared" si="60"/>
        <v>Shared Room</v>
      </c>
      <c r="F268" s="59" t="s">
        <v>2811</v>
      </c>
      <c r="G268" s="59" t="s">
        <v>3060</v>
      </c>
      <c r="H268" s="738">
        <v>90007379</v>
      </c>
      <c r="I268" s="39">
        <v>443150</v>
      </c>
      <c r="J268" s="92">
        <f>J$135</f>
        <v>45474</v>
      </c>
      <c r="K268" s="997">
        <f>K$135</f>
        <v>1774</v>
      </c>
      <c r="L268" s="105"/>
      <c r="M268" s="997">
        <f t="shared" si="58"/>
        <v>1774</v>
      </c>
      <c r="N268" s="52" t="s">
        <v>56</v>
      </c>
      <c r="O268" s="84">
        <f>O$135</f>
        <v>45839</v>
      </c>
      <c r="P268" s="1781" t="s">
        <v>69</v>
      </c>
      <c r="Q268" s="63" t="s">
        <v>70</v>
      </c>
      <c r="R268" s="1773" t="s">
        <v>2816</v>
      </c>
      <c r="S268" s="929" t="s">
        <v>4065</v>
      </c>
      <c r="T268" s="904" t="s">
        <v>4949</v>
      </c>
      <c r="U268" s="929"/>
      <c r="V268" s="929" t="s">
        <v>4825</v>
      </c>
      <c r="W268" s="1770"/>
      <c r="X268" s="1771">
        <v>1774</v>
      </c>
      <c r="Y268" s="1772">
        <f t="shared" si="54"/>
        <v>0</v>
      </c>
    </row>
    <row r="269" spans="1:25" s="40" customFormat="1" ht="12.75" x14ac:dyDescent="0.2">
      <c r="A269" s="1008">
        <v>1</v>
      </c>
      <c r="B269" s="1017">
        <v>1.6</v>
      </c>
      <c r="C269" s="1017" t="s">
        <v>2718</v>
      </c>
      <c r="D269" s="1017" t="s">
        <v>2781</v>
      </c>
      <c r="E269" s="1051" t="str">
        <f t="shared" si="60"/>
        <v>Shared Room</v>
      </c>
      <c r="F269" s="59" t="s">
        <v>2812</v>
      </c>
      <c r="G269" s="59" t="s">
        <v>3061</v>
      </c>
      <c r="H269" s="738">
        <v>90005801</v>
      </c>
      <c r="I269" s="39">
        <v>443150</v>
      </c>
      <c r="J269" s="92">
        <f>J$136</f>
        <v>45474</v>
      </c>
      <c r="K269" s="997">
        <f>K$136</f>
        <v>1228</v>
      </c>
      <c r="L269" s="105"/>
      <c r="M269" s="997">
        <f t="shared" si="58"/>
        <v>1228</v>
      </c>
      <c r="N269" s="52" t="s">
        <v>56</v>
      </c>
      <c r="O269" s="84">
        <f>O$136</f>
        <v>45839</v>
      </c>
      <c r="P269" s="1781" t="s">
        <v>69</v>
      </c>
      <c r="Q269" s="63" t="s">
        <v>70</v>
      </c>
      <c r="R269" s="1773" t="s">
        <v>2817</v>
      </c>
      <c r="S269" s="929" t="s">
        <v>4065</v>
      </c>
      <c r="T269" s="904" t="s">
        <v>4950</v>
      </c>
      <c r="U269" s="929"/>
      <c r="V269" s="929" t="s">
        <v>4826</v>
      </c>
      <c r="W269" s="1770"/>
      <c r="X269" s="1771">
        <v>1228</v>
      </c>
      <c r="Y269" s="1772">
        <f t="shared" si="54"/>
        <v>0</v>
      </c>
    </row>
    <row r="270" spans="1:25" s="40" customFormat="1" ht="12.75" x14ac:dyDescent="0.2">
      <c r="A270" s="1008">
        <v>1</v>
      </c>
      <c r="B270" s="1017">
        <v>1.6</v>
      </c>
      <c r="C270" s="1017" t="s">
        <v>2718</v>
      </c>
      <c r="D270" s="1017" t="s">
        <v>2781</v>
      </c>
      <c r="E270" s="1051" t="str">
        <f t="shared" si="60"/>
        <v>Shared Room</v>
      </c>
      <c r="F270" s="59" t="s">
        <v>2813</v>
      </c>
      <c r="G270" s="59" t="s">
        <v>3064</v>
      </c>
      <c r="H270" s="738">
        <v>90007380</v>
      </c>
      <c r="I270" s="39">
        <v>443060</v>
      </c>
      <c r="J270" s="92">
        <f>J$147</f>
        <v>45474</v>
      </c>
      <c r="K270" s="997">
        <f>K$147</f>
        <v>1451</v>
      </c>
      <c r="L270" s="105"/>
      <c r="M270" s="997">
        <f t="shared" si="58"/>
        <v>1451</v>
      </c>
      <c r="N270" s="52" t="s">
        <v>56</v>
      </c>
      <c r="O270" s="84">
        <f>O$147</f>
        <v>45839</v>
      </c>
      <c r="P270" s="1781" t="s">
        <v>69</v>
      </c>
      <c r="Q270" s="63" t="s">
        <v>70</v>
      </c>
      <c r="R270" s="1773" t="s">
        <v>2818</v>
      </c>
      <c r="S270" s="929" t="s">
        <v>4065</v>
      </c>
      <c r="T270" s="904" t="s">
        <v>4951</v>
      </c>
      <c r="U270" s="929"/>
      <c r="V270" s="929" t="s">
        <v>4837</v>
      </c>
      <c r="W270" s="1770"/>
      <c r="X270" s="1771">
        <v>1451</v>
      </c>
      <c r="Y270" s="1772">
        <f t="shared" si="54"/>
        <v>0</v>
      </c>
    </row>
    <row r="271" spans="1:25" s="40" customFormat="1" ht="15.75" x14ac:dyDescent="0.2">
      <c r="A271" s="1008">
        <v>1</v>
      </c>
      <c r="B271" s="1017">
        <v>1.6</v>
      </c>
      <c r="C271" s="1017" t="s">
        <v>2718</v>
      </c>
      <c r="D271" s="1017" t="s">
        <v>2781</v>
      </c>
      <c r="E271" s="78" t="s">
        <v>89</v>
      </c>
      <c r="F271" s="59" t="s">
        <v>2819</v>
      </c>
      <c r="G271" s="59" t="s">
        <v>3065</v>
      </c>
      <c r="H271" s="738">
        <v>90006478</v>
      </c>
      <c r="I271" s="39">
        <v>443160</v>
      </c>
      <c r="J271" s="92">
        <f>J$148</f>
        <v>45474</v>
      </c>
      <c r="K271" s="997">
        <f>K$148</f>
        <v>1404</v>
      </c>
      <c r="L271" s="105"/>
      <c r="M271" s="997">
        <f t="shared" si="58"/>
        <v>1404</v>
      </c>
      <c r="N271" s="52" t="s">
        <v>56</v>
      </c>
      <c r="O271" s="84">
        <f>O$148</f>
        <v>45839</v>
      </c>
      <c r="P271" s="1781" t="s">
        <v>69</v>
      </c>
      <c r="Q271" s="63" t="s">
        <v>70</v>
      </c>
      <c r="R271" s="1773" t="s">
        <v>2821</v>
      </c>
      <c r="S271" s="929" t="s">
        <v>4065</v>
      </c>
      <c r="T271" s="904" t="s">
        <v>4952</v>
      </c>
      <c r="U271" s="929"/>
      <c r="V271" s="929" t="s">
        <v>4838</v>
      </c>
      <c r="W271" s="1770"/>
      <c r="X271" s="1771">
        <v>1404</v>
      </c>
      <c r="Y271" s="1772">
        <f t="shared" si="54"/>
        <v>0</v>
      </c>
    </row>
    <row r="272" spans="1:25" s="40" customFormat="1" ht="12.75" x14ac:dyDescent="0.2">
      <c r="A272" s="1008">
        <v>1</v>
      </c>
      <c r="B272" s="1017">
        <v>1.6</v>
      </c>
      <c r="C272" s="1017" t="s">
        <v>2718</v>
      </c>
      <c r="D272" s="1017" t="s">
        <v>2781</v>
      </c>
      <c r="E272" s="1051" t="str">
        <f>E271</f>
        <v>Private Long Stay  Nursing Home Type Patients</v>
      </c>
      <c r="F272" s="59" t="s">
        <v>2820</v>
      </c>
      <c r="G272" s="59" t="s">
        <v>3066</v>
      </c>
      <c r="H272" s="738">
        <v>90007381</v>
      </c>
      <c r="I272" s="39">
        <v>443160</v>
      </c>
      <c r="J272" s="92">
        <f>J$149</f>
        <v>45474</v>
      </c>
      <c r="K272" s="997">
        <f>K$149</f>
        <v>1203</v>
      </c>
      <c r="L272" s="105"/>
      <c r="M272" s="997">
        <f t="shared" si="58"/>
        <v>1203</v>
      </c>
      <c r="N272" s="52" t="s">
        <v>56</v>
      </c>
      <c r="O272" s="84">
        <f>O$149</f>
        <v>45839</v>
      </c>
      <c r="P272" s="1781" t="s">
        <v>69</v>
      </c>
      <c r="Q272" s="63" t="s">
        <v>70</v>
      </c>
      <c r="R272" s="1773" t="s">
        <v>2822</v>
      </c>
      <c r="S272" s="929" t="s">
        <v>4065</v>
      </c>
      <c r="T272" s="904" t="s">
        <v>4953</v>
      </c>
      <c r="U272" s="929"/>
      <c r="V272" s="929" t="s">
        <v>4839</v>
      </c>
      <c r="W272" s="1770"/>
      <c r="X272" s="1771">
        <v>1203</v>
      </c>
      <c r="Y272" s="1772">
        <f t="shared" si="54"/>
        <v>0</v>
      </c>
    </row>
    <row r="273" spans="1:25" s="40" customFormat="1" ht="18.75" x14ac:dyDescent="0.3">
      <c r="A273" s="1050">
        <v>1</v>
      </c>
      <c r="B273" s="1017">
        <v>1.6</v>
      </c>
      <c r="C273" s="1017" t="s">
        <v>2718</v>
      </c>
      <c r="D273" s="1980" t="s">
        <v>2823</v>
      </c>
      <c r="E273" s="1951" t="s">
        <v>546</v>
      </c>
      <c r="F273" s="37"/>
      <c r="G273" s="103"/>
      <c r="H273" s="738"/>
      <c r="I273" s="39"/>
      <c r="J273" s="27"/>
      <c r="K273" s="177"/>
      <c r="L273" s="105"/>
      <c r="M273" s="177"/>
      <c r="N273" s="105"/>
      <c r="O273" s="1781"/>
      <c r="P273" s="1781"/>
      <c r="Q273" s="63"/>
      <c r="R273" s="1769"/>
      <c r="S273" s="929" t="s">
        <v>4068</v>
      </c>
      <c r="T273" s="904"/>
      <c r="U273" s="929"/>
      <c r="V273" s="929"/>
      <c r="W273" s="1770"/>
      <c r="X273" s="1771"/>
      <c r="Y273" s="1772" t="str">
        <f t="shared" si="54"/>
        <v>Blank</v>
      </c>
    </row>
    <row r="274" spans="1:25" s="40" customFormat="1" ht="18.75" x14ac:dyDescent="0.2">
      <c r="A274" s="1008">
        <v>1</v>
      </c>
      <c r="B274" s="1017">
        <v>1.6</v>
      </c>
      <c r="C274" s="1017" t="s">
        <v>2718</v>
      </c>
      <c r="D274" s="1017" t="s">
        <v>2823</v>
      </c>
      <c r="E274" s="1775" t="s">
        <v>64</v>
      </c>
      <c r="F274" s="59" t="s">
        <v>2783</v>
      </c>
      <c r="G274" s="59" t="s">
        <v>3067</v>
      </c>
      <c r="H274" s="738">
        <v>90006027</v>
      </c>
      <c r="I274" s="39">
        <v>443070</v>
      </c>
      <c r="J274" s="92">
        <f>'Section A - Public Patients'!J$43</f>
        <v>45474</v>
      </c>
      <c r="K274" s="997">
        <f>'Section A - Public Patients'!K$43</f>
        <v>2510.5500000000002</v>
      </c>
      <c r="L274" s="105"/>
      <c r="M274" s="997">
        <f t="shared" ref="M274:M303" si="61">K274</f>
        <v>2510.5500000000002</v>
      </c>
      <c r="N274" s="52" t="s">
        <v>56</v>
      </c>
      <c r="O274" s="84">
        <f>'Section A - Public Patients'!O$43</f>
        <v>45839</v>
      </c>
      <c r="P274" s="1781" t="s">
        <v>69</v>
      </c>
      <c r="Q274" s="63" t="s">
        <v>70</v>
      </c>
      <c r="R274" s="1773" t="s">
        <v>2789</v>
      </c>
      <c r="S274" s="929" t="s">
        <v>4091</v>
      </c>
      <c r="T274" s="904" t="s">
        <v>4954</v>
      </c>
      <c r="U274" s="929"/>
      <c r="V274" s="929" t="s">
        <v>4404</v>
      </c>
      <c r="W274" s="1770"/>
      <c r="X274" s="1771">
        <v>2510.5500000000002</v>
      </c>
      <c r="Y274" s="1772">
        <f t="shared" si="54"/>
        <v>0</v>
      </c>
    </row>
    <row r="275" spans="1:25" s="40" customFormat="1" ht="12.75" x14ac:dyDescent="0.2">
      <c r="A275" s="1008">
        <v>1</v>
      </c>
      <c r="B275" s="1017">
        <v>1.6</v>
      </c>
      <c r="C275" s="1017" t="s">
        <v>2718</v>
      </c>
      <c r="D275" s="1017" t="s">
        <v>2823</v>
      </c>
      <c r="E275" s="1051" t="str">
        <f t="shared" ref="E275:E279" si="62">E274</f>
        <v>Single Room</v>
      </c>
      <c r="F275" s="59" t="s">
        <v>2784</v>
      </c>
      <c r="G275" s="59" t="s">
        <v>3068</v>
      </c>
      <c r="H275" s="738">
        <v>90007382</v>
      </c>
      <c r="I275" s="39">
        <v>443070</v>
      </c>
      <c r="J275" s="92">
        <f>'Section A - Public Patients'!J$44</f>
        <v>45474</v>
      </c>
      <c r="K275" s="997">
        <f>'Section A - Public Patients'!K$44</f>
        <v>2121.5500000000002</v>
      </c>
      <c r="L275" s="105"/>
      <c r="M275" s="997">
        <f t="shared" si="61"/>
        <v>2121.5500000000002</v>
      </c>
      <c r="N275" s="52" t="s">
        <v>56</v>
      </c>
      <c r="O275" s="92">
        <f>'Section A - Public Patients'!O$44</f>
        <v>45839</v>
      </c>
      <c r="P275" s="1781" t="s">
        <v>69</v>
      </c>
      <c r="Q275" s="63" t="s">
        <v>70</v>
      </c>
      <c r="R275" s="1773" t="s">
        <v>2790</v>
      </c>
      <c r="S275" s="929" t="s">
        <v>4091</v>
      </c>
      <c r="T275" s="904" t="s">
        <v>4955</v>
      </c>
      <c r="U275" s="929"/>
      <c r="V275" s="929" t="s">
        <v>4405</v>
      </c>
      <c r="W275" s="1770"/>
      <c r="X275" s="1771">
        <v>2121.5500000000002</v>
      </c>
      <c r="Y275" s="1772">
        <f t="shared" si="54"/>
        <v>0</v>
      </c>
    </row>
    <row r="276" spans="1:25" s="40" customFormat="1" ht="12.75" x14ac:dyDescent="0.2">
      <c r="A276" s="1008">
        <v>1</v>
      </c>
      <c r="B276" s="1017">
        <v>1.6</v>
      </c>
      <c r="C276" s="1017" t="s">
        <v>2718</v>
      </c>
      <c r="D276" s="1017" t="s">
        <v>2823</v>
      </c>
      <c r="E276" s="1051" t="str">
        <f t="shared" si="62"/>
        <v>Single Room</v>
      </c>
      <c r="F276" s="59" t="s">
        <v>2785</v>
      </c>
      <c r="G276" s="59" t="s">
        <v>3069</v>
      </c>
      <c r="H276" s="738">
        <v>90006479</v>
      </c>
      <c r="I276" s="39">
        <v>443070</v>
      </c>
      <c r="J276" s="92">
        <f>'Section A - Public Patients'!J$51</f>
        <v>45474</v>
      </c>
      <c r="K276" s="997">
        <f>'Section A - Public Patients'!K$51</f>
        <v>4339.55</v>
      </c>
      <c r="L276" s="105"/>
      <c r="M276" s="997">
        <f t="shared" si="61"/>
        <v>4339.55</v>
      </c>
      <c r="N276" s="52" t="s">
        <v>56</v>
      </c>
      <c r="O276" s="92">
        <f>'Section A - Public Patients'!O$51</f>
        <v>45839</v>
      </c>
      <c r="P276" s="1781" t="s">
        <v>69</v>
      </c>
      <c r="Q276" s="63" t="s">
        <v>70</v>
      </c>
      <c r="R276" s="1773" t="s">
        <v>2791</v>
      </c>
      <c r="S276" s="929" t="s">
        <v>4091</v>
      </c>
      <c r="T276" s="904" t="s">
        <v>4956</v>
      </c>
      <c r="U276" s="929"/>
      <c r="V276" s="929" t="s">
        <v>4412</v>
      </c>
      <c r="W276" s="1770"/>
      <c r="X276" s="1771">
        <v>4339.55</v>
      </c>
      <c r="Y276" s="1772">
        <f t="shared" si="54"/>
        <v>0</v>
      </c>
    </row>
    <row r="277" spans="1:25" s="40" customFormat="1" ht="12.75" x14ac:dyDescent="0.2">
      <c r="A277" s="1008">
        <v>1</v>
      </c>
      <c r="B277" s="1017">
        <v>1.6</v>
      </c>
      <c r="C277" s="1017" t="s">
        <v>2718</v>
      </c>
      <c r="D277" s="1017" t="s">
        <v>2823</v>
      </c>
      <c r="E277" s="1051" t="str">
        <f t="shared" si="62"/>
        <v>Single Room</v>
      </c>
      <c r="F277" s="59" t="s">
        <v>2786</v>
      </c>
      <c r="G277" s="59" t="s">
        <v>3070</v>
      </c>
      <c r="H277" s="738">
        <v>90007383</v>
      </c>
      <c r="I277" s="39">
        <v>443070</v>
      </c>
      <c r="J277" s="92">
        <f>'Section A - Public Patients'!J$46</f>
        <v>45474</v>
      </c>
      <c r="K277" s="997">
        <f>'Section A - Public Patients'!K$46</f>
        <v>3985.9</v>
      </c>
      <c r="L277" s="105"/>
      <c r="M277" s="997">
        <f t="shared" si="61"/>
        <v>3985.9</v>
      </c>
      <c r="N277" s="52" t="s">
        <v>56</v>
      </c>
      <c r="O277" s="92">
        <f>'Section A - Public Patients'!O$46</f>
        <v>45839</v>
      </c>
      <c r="P277" s="1781" t="s">
        <v>69</v>
      </c>
      <c r="Q277" s="63" t="s">
        <v>70</v>
      </c>
      <c r="R277" s="1773" t="s">
        <v>2792</v>
      </c>
      <c r="S277" s="929" t="s">
        <v>4091</v>
      </c>
      <c r="T277" s="904" t="s">
        <v>4957</v>
      </c>
      <c r="U277" s="929"/>
      <c r="V277" s="929" t="s">
        <v>4407</v>
      </c>
      <c r="W277" s="1770"/>
      <c r="X277" s="1771">
        <v>3985.9</v>
      </c>
      <c r="Y277" s="1772">
        <f t="shared" si="54"/>
        <v>0</v>
      </c>
    </row>
    <row r="278" spans="1:25" s="40" customFormat="1" ht="12.75" x14ac:dyDescent="0.2">
      <c r="A278" s="1008">
        <v>1</v>
      </c>
      <c r="B278" s="1017">
        <v>1.6</v>
      </c>
      <c r="C278" s="1017" t="s">
        <v>2718</v>
      </c>
      <c r="D278" s="1017" t="s">
        <v>2823</v>
      </c>
      <c r="E278" s="1051" t="str">
        <f t="shared" si="62"/>
        <v>Single Room</v>
      </c>
      <c r="F278" s="59" t="s">
        <v>2787</v>
      </c>
      <c r="G278" s="59" t="s">
        <v>3071</v>
      </c>
      <c r="H278" s="738">
        <v>90005632</v>
      </c>
      <c r="I278" s="39">
        <v>443070</v>
      </c>
      <c r="J278" s="92">
        <f>'Section A - Public Patients'!J$53</f>
        <v>45474</v>
      </c>
      <c r="K278" s="997">
        <f>'Section A - Public Patients'!K$53</f>
        <v>1179.8</v>
      </c>
      <c r="L278" s="105"/>
      <c r="M278" s="997">
        <f t="shared" si="61"/>
        <v>1179.8</v>
      </c>
      <c r="N278" s="52" t="s">
        <v>56</v>
      </c>
      <c r="O278" s="92">
        <f>'Section A - Public Patients'!O$53</f>
        <v>45839</v>
      </c>
      <c r="P278" s="1781" t="s">
        <v>69</v>
      </c>
      <c r="Q278" s="63" t="s">
        <v>70</v>
      </c>
      <c r="R278" s="1773" t="s">
        <v>2793</v>
      </c>
      <c r="S278" s="929" t="s">
        <v>4091</v>
      </c>
      <c r="T278" s="904" t="s">
        <v>4958</v>
      </c>
      <c r="U278" s="929"/>
      <c r="V278" s="929" t="s">
        <v>4414</v>
      </c>
      <c r="W278" s="1770" t="s">
        <v>4414</v>
      </c>
      <c r="X278" s="1771">
        <v>1179.8</v>
      </c>
      <c r="Y278" s="1772">
        <f t="shared" si="54"/>
        <v>0</v>
      </c>
    </row>
    <row r="279" spans="1:25" s="40" customFormat="1" ht="12.75" x14ac:dyDescent="0.2">
      <c r="A279" s="1008">
        <v>1</v>
      </c>
      <c r="B279" s="1017">
        <v>1.6</v>
      </c>
      <c r="C279" s="1017" t="s">
        <v>2718</v>
      </c>
      <c r="D279" s="1017" t="s">
        <v>2823</v>
      </c>
      <c r="E279" s="1051" t="str">
        <f t="shared" si="62"/>
        <v>Single Room</v>
      </c>
      <c r="F279" s="59" t="s">
        <v>2788</v>
      </c>
      <c r="G279" s="59" t="s">
        <v>3072</v>
      </c>
      <c r="H279" s="738">
        <v>90007384</v>
      </c>
      <c r="I279" s="39">
        <v>443070</v>
      </c>
      <c r="J279" s="92">
        <f>'Section A - Public Patients'!J$53</f>
        <v>45474</v>
      </c>
      <c r="K279" s="997">
        <f>'Section A - Public Patients'!K$53</f>
        <v>1179.8</v>
      </c>
      <c r="L279" s="105"/>
      <c r="M279" s="997">
        <f t="shared" si="61"/>
        <v>1179.8</v>
      </c>
      <c r="N279" s="52" t="s">
        <v>56</v>
      </c>
      <c r="O279" s="92">
        <f>'Section A - Public Patients'!O$53</f>
        <v>45839</v>
      </c>
      <c r="P279" s="1781" t="s">
        <v>69</v>
      </c>
      <c r="Q279" s="63" t="s">
        <v>70</v>
      </c>
      <c r="R279" s="1773" t="s">
        <v>2794</v>
      </c>
      <c r="S279" s="929" t="s">
        <v>4091</v>
      </c>
      <c r="T279" s="904" t="s">
        <v>4959</v>
      </c>
      <c r="U279" s="929"/>
      <c r="V279" s="929" t="s">
        <v>4414</v>
      </c>
      <c r="W279" s="1770" t="s">
        <v>4414</v>
      </c>
      <c r="X279" s="1771">
        <v>1179.8</v>
      </c>
      <c r="Y279" s="1772">
        <f t="shared" si="54"/>
        <v>0</v>
      </c>
    </row>
    <row r="280" spans="1:25" s="40" customFormat="1" ht="15.75" x14ac:dyDescent="0.2">
      <c r="A280" s="1008">
        <v>1</v>
      </c>
      <c r="B280" s="1017">
        <v>1.6</v>
      </c>
      <c r="C280" s="1017" t="s">
        <v>2718</v>
      </c>
      <c r="D280" s="1017" t="s">
        <v>2823</v>
      </c>
      <c r="E280" s="78" t="s">
        <v>44</v>
      </c>
      <c r="F280" s="59" t="s">
        <v>2824</v>
      </c>
      <c r="G280" s="59" t="s">
        <v>3073</v>
      </c>
      <c r="H280" s="738">
        <v>90006480</v>
      </c>
      <c r="I280" s="39">
        <v>443070</v>
      </c>
      <c r="J280" s="92">
        <f>'Section A - Public Patients'!J$61</f>
        <v>45474</v>
      </c>
      <c r="K280" s="134">
        <f>'Section A - Public Patients'!K$61</f>
        <v>4066.55</v>
      </c>
      <c r="L280" s="105"/>
      <c r="M280" s="997">
        <f t="shared" si="61"/>
        <v>4066.55</v>
      </c>
      <c r="N280" s="52" t="s">
        <v>56</v>
      </c>
      <c r="O280" s="92">
        <f>'Section A - Public Patients'!O$61</f>
        <v>45839</v>
      </c>
      <c r="P280" s="1781" t="s">
        <v>69</v>
      </c>
      <c r="Q280" s="63" t="s">
        <v>70</v>
      </c>
      <c r="R280" s="1773" t="s">
        <v>2826</v>
      </c>
      <c r="S280" s="929" t="s">
        <v>4091</v>
      </c>
      <c r="T280" s="904" t="s">
        <v>4960</v>
      </c>
      <c r="U280" s="929"/>
      <c r="V280" s="929" t="s">
        <v>4422</v>
      </c>
      <c r="W280" s="1770"/>
      <c r="X280" s="1771">
        <v>4066.55</v>
      </c>
      <c r="Y280" s="1772">
        <f t="shared" si="54"/>
        <v>0</v>
      </c>
    </row>
    <row r="281" spans="1:25" s="40" customFormat="1" ht="12.75" x14ac:dyDescent="0.2">
      <c r="A281" s="1008">
        <v>1</v>
      </c>
      <c r="B281" s="1017">
        <v>1.6</v>
      </c>
      <c r="C281" s="1017" t="s">
        <v>2718</v>
      </c>
      <c r="D281" s="1017" t="s">
        <v>2823</v>
      </c>
      <c r="E281" s="1051" t="str">
        <f t="shared" ref="E281:E283" si="63">E280</f>
        <v>Newborns</v>
      </c>
      <c r="F281" s="59" t="s">
        <v>2825</v>
      </c>
      <c r="G281" s="59" t="s">
        <v>3074</v>
      </c>
      <c r="H281" s="738">
        <v>90007385</v>
      </c>
      <c r="I281" s="39">
        <v>443070</v>
      </c>
      <c r="J281" s="92">
        <f>'Section A - Public Patients'!J$62</f>
        <v>45474</v>
      </c>
      <c r="K281" s="134">
        <f>'Section A - Public Patients'!K$62</f>
        <v>3879.1</v>
      </c>
      <c r="L281" s="105"/>
      <c r="M281" s="997">
        <f t="shared" si="61"/>
        <v>3879.1</v>
      </c>
      <c r="N281" s="52" t="s">
        <v>56</v>
      </c>
      <c r="O281" s="92">
        <f>'Section A - Public Patients'!O$62</f>
        <v>45839</v>
      </c>
      <c r="P281" s="1781" t="s">
        <v>69</v>
      </c>
      <c r="Q281" s="63" t="s">
        <v>70</v>
      </c>
      <c r="R281" s="1773" t="s">
        <v>2827</v>
      </c>
      <c r="S281" s="929" t="s">
        <v>4091</v>
      </c>
      <c r="T281" s="904" t="s">
        <v>4961</v>
      </c>
      <c r="U281" s="929"/>
      <c r="V281" s="929" t="s">
        <v>4423</v>
      </c>
      <c r="W281" s="1770"/>
      <c r="X281" s="1771">
        <v>3879.1</v>
      </c>
      <c r="Y281" s="1772">
        <f t="shared" si="54"/>
        <v>0</v>
      </c>
    </row>
    <row r="282" spans="1:25" s="40" customFormat="1" ht="25.5" x14ac:dyDescent="0.2">
      <c r="A282" s="1008">
        <v>1</v>
      </c>
      <c r="B282" s="1017">
        <v>1.6</v>
      </c>
      <c r="C282" s="1017" t="s">
        <v>2718</v>
      </c>
      <c r="D282" s="1017" t="s">
        <v>2823</v>
      </c>
      <c r="E282" s="1051" t="str">
        <f t="shared" si="63"/>
        <v>Newborns</v>
      </c>
      <c r="F282" s="59" t="s">
        <v>2828</v>
      </c>
      <c r="G282" s="59" t="s">
        <v>3075</v>
      </c>
      <c r="H282" s="738">
        <v>90006028</v>
      </c>
      <c r="I282" s="39">
        <v>443070</v>
      </c>
      <c r="J282" s="92">
        <f>'Section A - Public Patients'!J$61</f>
        <v>45474</v>
      </c>
      <c r="K282" s="134">
        <f>'Section A - Public Patients'!K$61</f>
        <v>4066.55</v>
      </c>
      <c r="L282" s="105"/>
      <c r="M282" s="997">
        <f t="shared" si="61"/>
        <v>4066.55</v>
      </c>
      <c r="N282" s="52" t="s">
        <v>56</v>
      </c>
      <c r="O282" s="92">
        <f>'Section A - Public Patients'!O$61</f>
        <v>45839</v>
      </c>
      <c r="P282" s="1781" t="s">
        <v>69</v>
      </c>
      <c r="Q282" s="63" t="s">
        <v>70</v>
      </c>
      <c r="R282" s="1773" t="s">
        <v>2829</v>
      </c>
      <c r="S282" s="929" t="s">
        <v>4091</v>
      </c>
      <c r="T282" s="904" t="s">
        <v>4962</v>
      </c>
      <c r="U282" s="929"/>
      <c r="V282" s="929" t="s">
        <v>4422</v>
      </c>
      <c r="W282" s="1770"/>
      <c r="X282" s="1771">
        <v>4066.55</v>
      </c>
      <c r="Y282" s="1772">
        <f t="shared" si="54"/>
        <v>0</v>
      </c>
    </row>
    <row r="283" spans="1:25" s="40" customFormat="1" ht="12.75" x14ac:dyDescent="0.2">
      <c r="A283" s="1008">
        <v>1</v>
      </c>
      <c r="B283" s="1017">
        <v>1.6</v>
      </c>
      <c r="C283" s="1017" t="s">
        <v>2718</v>
      </c>
      <c r="D283" s="1017" t="s">
        <v>2823</v>
      </c>
      <c r="E283" s="1051" t="str">
        <f t="shared" si="63"/>
        <v>Newborns</v>
      </c>
      <c r="F283" s="37" t="s">
        <v>2830</v>
      </c>
      <c r="G283" s="59" t="s">
        <v>3076</v>
      </c>
      <c r="H283" s="738">
        <v>90007386</v>
      </c>
      <c r="I283" s="39">
        <v>443070</v>
      </c>
      <c r="J283" s="92">
        <f>'Section A - Public Patients'!J$62</f>
        <v>45474</v>
      </c>
      <c r="K283" s="134">
        <f>'Section A - Public Patients'!K$62</f>
        <v>3879.1</v>
      </c>
      <c r="L283" s="105"/>
      <c r="M283" s="997">
        <f t="shared" si="61"/>
        <v>3879.1</v>
      </c>
      <c r="N283" s="52" t="s">
        <v>56</v>
      </c>
      <c r="O283" s="92">
        <f>'Section A - Public Patients'!O$62</f>
        <v>45839</v>
      </c>
      <c r="P283" s="1781" t="s">
        <v>69</v>
      </c>
      <c r="Q283" s="63" t="s">
        <v>70</v>
      </c>
      <c r="R283" s="1773" t="s">
        <v>2831</v>
      </c>
      <c r="S283" s="929" t="s">
        <v>4091</v>
      </c>
      <c r="T283" s="904" t="s">
        <v>4963</v>
      </c>
      <c r="U283" s="929"/>
      <c r="V283" s="929" t="s">
        <v>4423</v>
      </c>
      <c r="W283" s="1770"/>
      <c r="X283" s="1771">
        <v>3879.1</v>
      </c>
      <c r="Y283" s="1772">
        <f t="shared" si="54"/>
        <v>0</v>
      </c>
    </row>
    <row r="284" spans="1:25" s="40" customFormat="1" ht="18.75" x14ac:dyDescent="0.2">
      <c r="A284" s="1008">
        <v>1</v>
      </c>
      <c r="B284" s="1017">
        <v>1.6</v>
      </c>
      <c r="C284" s="1017" t="s">
        <v>2718</v>
      </c>
      <c r="D284" s="1017" t="s">
        <v>2823</v>
      </c>
      <c r="E284" s="1775" t="s">
        <v>92</v>
      </c>
      <c r="F284" s="59" t="s">
        <v>2840</v>
      </c>
      <c r="G284" s="59" t="s">
        <v>3077</v>
      </c>
      <c r="H284" s="738">
        <v>90006481</v>
      </c>
      <c r="I284" s="39">
        <v>443160</v>
      </c>
      <c r="J284" s="92">
        <f>'Section A - Public Patients'!J$43</f>
        <v>45474</v>
      </c>
      <c r="K284" s="997">
        <f>'Section A - Public Patients'!K$43</f>
        <v>2510.5500000000002</v>
      </c>
      <c r="L284" s="105"/>
      <c r="M284" s="997">
        <f t="shared" si="61"/>
        <v>2510.5500000000002</v>
      </c>
      <c r="N284" s="52" t="s">
        <v>56</v>
      </c>
      <c r="O284" s="84">
        <f>'Section A - Public Patients'!O$43</f>
        <v>45839</v>
      </c>
      <c r="P284" s="1781" t="s">
        <v>69</v>
      </c>
      <c r="Q284" s="63" t="s">
        <v>70</v>
      </c>
      <c r="R284" s="1773" t="s">
        <v>2836</v>
      </c>
      <c r="S284" s="929" t="s">
        <v>4091</v>
      </c>
      <c r="T284" s="904" t="s">
        <v>4964</v>
      </c>
      <c r="U284" s="929"/>
      <c r="V284" s="929" t="s">
        <v>4404</v>
      </c>
      <c r="W284" s="1770"/>
      <c r="X284" s="1771">
        <v>2510.5500000000002</v>
      </c>
      <c r="Y284" s="1772">
        <f t="shared" si="54"/>
        <v>0</v>
      </c>
    </row>
    <row r="285" spans="1:25" s="40" customFormat="1" ht="12.75" x14ac:dyDescent="0.2">
      <c r="A285" s="1008">
        <v>1</v>
      </c>
      <c r="B285" s="1017">
        <v>1.6</v>
      </c>
      <c r="C285" s="1017" t="s">
        <v>2718</v>
      </c>
      <c r="D285" s="1017" t="s">
        <v>2823</v>
      </c>
      <c r="E285" s="1051" t="str">
        <f t="shared" ref="E285:E297" si="64">E284</f>
        <v>Shared Room</v>
      </c>
      <c r="F285" s="37" t="s">
        <v>2849</v>
      </c>
      <c r="G285" s="59" t="s">
        <v>3080</v>
      </c>
      <c r="H285" s="738">
        <v>90007387</v>
      </c>
      <c r="I285" s="39">
        <v>443160</v>
      </c>
      <c r="J285" s="92">
        <f>'Section A - Public Patients'!J$44</f>
        <v>45474</v>
      </c>
      <c r="K285" s="997">
        <f>'Section A - Public Patients'!K$44</f>
        <v>2121.5500000000002</v>
      </c>
      <c r="L285" s="105"/>
      <c r="M285" s="997">
        <f t="shared" si="61"/>
        <v>2121.5500000000002</v>
      </c>
      <c r="N285" s="52" t="s">
        <v>56</v>
      </c>
      <c r="O285" s="92">
        <f>'Section A - Public Patients'!O$44</f>
        <v>45839</v>
      </c>
      <c r="P285" s="1781" t="s">
        <v>69</v>
      </c>
      <c r="Q285" s="63" t="s">
        <v>70</v>
      </c>
      <c r="R285" s="1773" t="s">
        <v>2837</v>
      </c>
      <c r="S285" s="929" t="s">
        <v>4091</v>
      </c>
      <c r="T285" s="904" t="s">
        <v>4965</v>
      </c>
      <c r="U285" s="929"/>
      <c r="V285" s="929" t="s">
        <v>4405</v>
      </c>
      <c r="W285" s="1770"/>
      <c r="X285" s="1771">
        <v>2121.5500000000002</v>
      </c>
      <c r="Y285" s="1772">
        <f t="shared" si="54"/>
        <v>0</v>
      </c>
    </row>
    <row r="286" spans="1:25" s="40" customFormat="1" ht="12.75" x14ac:dyDescent="0.2">
      <c r="A286" s="1008">
        <v>1</v>
      </c>
      <c r="B286" s="1017">
        <v>1.6</v>
      </c>
      <c r="C286" s="1017" t="s">
        <v>2718</v>
      </c>
      <c r="D286" s="1017" t="s">
        <v>2823</v>
      </c>
      <c r="E286" s="1051" t="str">
        <f t="shared" si="64"/>
        <v>Shared Room</v>
      </c>
      <c r="F286" s="37" t="s">
        <v>2841</v>
      </c>
      <c r="G286" s="59" t="s">
        <v>3083</v>
      </c>
      <c r="H286" s="738">
        <v>90005802</v>
      </c>
      <c r="I286" s="39">
        <v>443160</v>
      </c>
      <c r="J286" s="92">
        <f>'Section A - Public Patients'!J$45</f>
        <v>45474</v>
      </c>
      <c r="K286" s="134">
        <f>'Section A - Public Patients'!K$45</f>
        <v>4228.6000000000004</v>
      </c>
      <c r="L286" s="105"/>
      <c r="M286" s="997">
        <f t="shared" si="61"/>
        <v>4228.6000000000004</v>
      </c>
      <c r="N286" s="52" t="s">
        <v>56</v>
      </c>
      <c r="O286" s="92">
        <f>'Section A - Public Patients'!O$45</f>
        <v>45839</v>
      </c>
      <c r="P286" s="1781" t="s">
        <v>69</v>
      </c>
      <c r="Q286" s="63" t="s">
        <v>70</v>
      </c>
      <c r="R286" s="1773" t="s">
        <v>2845</v>
      </c>
      <c r="S286" s="929" t="s">
        <v>4091</v>
      </c>
      <c r="T286" s="904" t="s">
        <v>4966</v>
      </c>
      <c r="U286" s="929"/>
      <c r="V286" s="929" t="s">
        <v>4406</v>
      </c>
      <c r="W286" s="1770"/>
      <c r="X286" s="1771">
        <v>4228.6000000000004</v>
      </c>
      <c r="Y286" s="1772">
        <f t="shared" si="54"/>
        <v>0</v>
      </c>
    </row>
    <row r="287" spans="1:25" s="40" customFormat="1" ht="12.75" x14ac:dyDescent="0.2">
      <c r="A287" s="1008">
        <v>1</v>
      </c>
      <c r="B287" s="1017">
        <v>1.6</v>
      </c>
      <c r="C287" s="1017" t="s">
        <v>2718</v>
      </c>
      <c r="D287" s="1017" t="s">
        <v>2823</v>
      </c>
      <c r="E287" s="1051" t="str">
        <f t="shared" si="64"/>
        <v>Shared Room</v>
      </c>
      <c r="F287" s="37" t="s">
        <v>2842</v>
      </c>
      <c r="G287" s="59" t="s">
        <v>3084</v>
      </c>
      <c r="H287" s="738">
        <v>90007388</v>
      </c>
      <c r="I287" s="39">
        <v>443160</v>
      </c>
      <c r="J287" s="92">
        <f>'Section A - Public Patients'!J$46</f>
        <v>45474</v>
      </c>
      <c r="K287" s="997">
        <f>'Section A - Public Patients'!K$46</f>
        <v>3985.9</v>
      </c>
      <c r="L287" s="105"/>
      <c r="M287" s="997">
        <f t="shared" si="61"/>
        <v>3985.9</v>
      </c>
      <c r="N287" s="52" t="s">
        <v>56</v>
      </c>
      <c r="O287" s="92">
        <f>'Section A - Public Patients'!O$46</f>
        <v>45839</v>
      </c>
      <c r="P287" s="1781" t="s">
        <v>69</v>
      </c>
      <c r="Q287" s="63" t="s">
        <v>70</v>
      </c>
      <c r="R287" s="1773" t="s">
        <v>2846</v>
      </c>
      <c r="S287" s="929" t="s">
        <v>4091</v>
      </c>
      <c r="T287" s="904" t="s">
        <v>4967</v>
      </c>
      <c r="U287" s="929"/>
      <c r="V287" s="929" t="s">
        <v>4407</v>
      </c>
      <c r="W287" s="1770"/>
      <c r="X287" s="1771">
        <v>3985.9</v>
      </c>
      <c r="Y287" s="1772">
        <f t="shared" si="54"/>
        <v>0</v>
      </c>
    </row>
    <row r="288" spans="1:25" s="40" customFormat="1" ht="12.75" x14ac:dyDescent="0.2">
      <c r="A288" s="1008">
        <v>1</v>
      </c>
      <c r="B288" s="1017">
        <v>1.6</v>
      </c>
      <c r="C288" s="1017" t="s">
        <v>2718</v>
      </c>
      <c r="D288" s="1017" t="s">
        <v>2823</v>
      </c>
      <c r="E288" s="1051" t="str">
        <f t="shared" si="64"/>
        <v>Shared Room</v>
      </c>
      <c r="F288" s="37" t="s">
        <v>2843</v>
      </c>
      <c r="G288" s="59" t="s">
        <v>3078</v>
      </c>
      <c r="H288" s="738">
        <v>90006482</v>
      </c>
      <c r="I288" s="39">
        <v>443160</v>
      </c>
      <c r="J288" s="92">
        <f>'Section A - Public Patients'!J$47</f>
        <v>45474</v>
      </c>
      <c r="K288" s="134">
        <f>'Section A - Public Patients'!K$47</f>
        <v>6321.1</v>
      </c>
      <c r="L288" s="105"/>
      <c r="M288" s="997">
        <f t="shared" si="61"/>
        <v>6321.1</v>
      </c>
      <c r="N288" s="52" t="s">
        <v>56</v>
      </c>
      <c r="O288" s="92">
        <f>'Section A - Public Patients'!O$47</f>
        <v>45839</v>
      </c>
      <c r="P288" s="1781" t="s">
        <v>69</v>
      </c>
      <c r="Q288" s="63" t="s">
        <v>70</v>
      </c>
      <c r="R288" s="1773" t="s">
        <v>2847</v>
      </c>
      <c r="S288" s="929" t="s">
        <v>4091</v>
      </c>
      <c r="T288" s="904" t="s">
        <v>4968</v>
      </c>
      <c r="U288" s="929"/>
      <c r="V288" s="929" t="s">
        <v>4408</v>
      </c>
      <c r="W288" s="1770"/>
      <c r="X288" s="1771">
        <v>6321.1</v>
      </c>
      <c r="Y288" s="1772">
        <f t="shared" si="54"/>
        <v>0</v>
      </c>
    </row>
    <row r="289" spans="1:25" s="40" customFormat="1" ht="12.75" x14ac:dyDescent="0.2">
      <c r="A289" s="1008">
        <v>1</v>
      </c>
      <c r="B289" s="1017">
        <v>1.6</v>
      </c>
      <c r="C289" s="1017" t="s">
        <v>2718</v>
      </c>
      <c r="D289" s="1017" t="s">
        <v>2823</v>
      </c>
      <c r="E289" s="1051" t="str">
        <f t="shared" si="64"/>
        <v>Shared Room</v>
      </c>
      <c r="F289" s="37" t="s">
        <v>2844</v>
      </c>
      <c r="G289" s="59" t="s">
        <v>3079</v>
      </c>
      <c r="H289" s="738">
        <v>90007389</v>
      </c>
      <c r="I289" s="39">
        <v>443160</v>
      </c>
      <c r="J289" s="92">
        <f>'Section A - Public Patients'!J$48</f>
        <v>45474</v>
      </c>
      <c r="K289" s="134">
        <f>'Section A - Public Patients'!K$48</f>
        <v>5885.75</v>
      </c>
      <c r="L289" s="105"/>
      <c r="M289" s="997">
        <f t="shared" si="61"/>
        <v>5885.75</v>
      </c>
      <c r="N289" s="52" t="s">
        <v>56</v>
      </c>
      <c r="O289" s="92">
        <f>'Section A - Public Patients'!O$48</f>
        <v>45839</v>
      </c>
      <c r="P289" s="1781" t="s">
        <v>69</v>
      </c>
      <c r="Q289" s="63" t="s">
        <v>70</v>
      </c>
      <c r="R289" s="1773" t="s">
        <v>2848</v>
      </c>
      <c r="S289" s="929" t="s">
        <v>4091</v>
      </c>
      <c r="T289" s="904" t="s">
        <v>4969</v>
      </c>
      <c r="U289" s="929"/>
      <c r="V289" s="929" t="s">
        <v>4409</v>
      </c>
      <c r="W289" s="1770"/>
      <c r="X289" s="1771">
        <v>5885.75</v>
      </c>
      <c r="Y289" s="1772">
        <f t="shared" si="54"/>
        <v>0</v>
      </c>
    </row>
    <row r="290" spans="1:25" s="40" customFormat="1" ht="12.75" x14ac:dyDescent="0.2">
      <c r="A290" s="1008">
        <v>1</v>
      </c>
      <c r="B290" s="1017">
        <v>1.6</v>
      </c>
      <c r="C290" s="1017" t="s">
        <v>2718</v>
      </c>
      <c r="D290" s="1017" t="s">
        <v>2823</v>
      </c>
      <c r="E290" s="1051" t="str">
        <f t="shared" si="64"/>
        <v>Shared Room</v>
      </c>
      <c r="F290" s="37" t="s">
        <v>2832</v>
      </c>
      <c r="G290" s="59" t="s">
        <v>3081</v>
      </c>
      <c r="H290" s="738">
        <v>90006029</v>
      </c>
      <c r="I290" s="39">
        <v>443160</v>
      </c>
      <c r="J290" s="92">
        <f>'Section A - Public Patients'!J$51</f>
        <v>45474</v>
      </c>
      <c r="K290" s="997">
        <f>'Section A - Public Patients'!K$51</f>
        <v>4339.55</v>
      </c>
      <c r="L290" s="105"/>
      <c r="M290" s="997">
        <f t="shared" si="61"/>
        <v>4339.55</v>
      </c>
      <c r="N290" s="52" t="s">
        <v>56</v>
      </c>
      <c r="O290" s="92">
        <f>'Section A - Public Patients'!O$51</f>
        <v>45839</v>
      </c>
      <c r="P290" s="1781" t="s">
        <v>69</v>
      </c>
      <c r="Q290" s="63" t="s">
        <v>70</v>
      </c>
      <c r="R290" s="1773" t="s">
        <v>2836</v>
      </c>
      <c r="S290" s="929" t="s">
        <v>4091</v>
      </c>
      <c r="T290" s="904" t="s">
        <v>4970</v>
      </c>
      <c r="U290" s="929"/>
      <c r="V290" s="929" t="s">
        <v>4412</v>
      </c>
      <c r="W290" s="1770"/>
      <c r="X290" s="1771">
        <v>4339.55</v>
      </c>
      <c r="Y290" s="1772">
        <f t="shared" si="54"/>
        <v>0</v>
      </c>
    </row>
    <row r="291" spans="1:25" s="40" customFormat="1" ht="12.75" x14ac:dyDescent="0.2">
      <c r="A291" s="1008">
        <v>1</v>
      </c>
      <c r="B291" s="1017">
        <v>1.6</v>
      </c>
      <c r="C291" s="1017" t="s">
        <v>2718</v>
      </c>
      <c r="D291" s="1017" t="s">
        <v>2823</v>
      </c>
      <c r="E291" s="1051" t="str">
        <f t="shared" si="64"/>
        <v>Shared Room</v>
      </c>
      <c r="F291" s="37" t="s">
        <v>2833</v>
      </c>
      <c r="G291" s="59" t="s">
        <v>3082</v>
      </c>
      <c r="H291" s="738">
        <v>90007390</v>
      </c>
      <c r="I291" s="39">
        <v>443160</v>
      </c>
      <c r="J291" s="92">
        <f>'Section A - Public Patients'!J$46</f>
        <v>45474</v>
      </c>
      <c r="K291" s="997">
        <f>'Section A - Public Patients'!K$46</f>
        <v>3985.9</v>
      </c>
      <c r="L291" s="105"/>
      <c r="M291" s="997">
        <f t="shared" si="61"/>
        <v>3985.9</v>
      </c>
      <c r="N291" s="52" t="s">
        <v>56</v>
      </c>
      <c r="O291" s="92">
        <f>'Section A - Public Patients'!O$46</f>
        <v>45839</v>
      </c>
      <c r="P291" s="1781" t="s">
        <v>69</v>
      </c>
      <c r="Q291" s="63" t="s">
        <v>70</v>
      </c>
      <c r="R291" s="1773" t="s">
        <v>2837</v>
      </c>
      <c r="S291" s="929" t="s">
        <v>4091</v>
      </c>
      <c r="T291" s="904" t="s">
        <v>4971</v>
      </c>
      <c r="U291" s="929"/>
      <c r="V291" s="929" t="s">
        <v>4407</v>
      </c>
      <c r="W291" s="1770"/>
      <c r="X291" s="1771">
        <v>3985.9</v>
      </c>
      <c r="Y291" s="1772">
        <f t="shared" si="54"/>
        <v>0</v>
      </c>
    </row>
    <row r="292" spans="1:25" s="40" customFormat="1" ht="12.75" x14ac:dyDescent="0.2">
      <c r="A292" s="1008">
        <v>1</v>
      </c>
      <c r="B292" s="1017">
        <v>1.6</v>
      </c>
      <c r="C292" s="1017" t="s">
        <v>2718</v>
      </c>
      <c r="D292" s="1017" t="s">
        <v>2823</v>
      </c>
      <c r="E292" s="1051" t="str">
        <f t="shared" si="64"/>
        <v>Shared Room</v>
      </c>
      <c r="F292" s="37" t="s">
        <v>2834</v>
      </c>
      <c r="G292" s="59" t="s">
        <v>3085</v>
      </c>
      <c r="H292" s="738">
        <v>90006483</v>
      </c>
      <c r="I292" s="39">
        <v>443160</v>
      </c>
      <c r="J292" s="92">
        <f>'Section A - Public Patients'!J$53</f>
        <v>45474</v>
      </c>
      <c r="K292" s="997">
        <f>'Section A - Public Patients'!K$53</f>
        <v>1179.8</v>
      </c>
      <c r="L292" s="105"/>
      <c r="M292" s="997">
        <f t="shared" si="61"/>
        <v>1179.8</v>
      </c>
      <c r="N292" s="52" t="s">
        <v>56</v>
      </c>
      <c r="O292" s="92">
        <f>'Section A - Public Patients'!O$53</f>
        <v>45839</v>
      </c>
      <c r="P292" s="1781" t="s">
        <v>69</v>
      </c>
      <c r="Q292" s="63" t="s">
        <v>70</v>
      </c>
      <c r="R292" s="1773" t="s">
        <v>2838</v>
      </c>
      <c r="S292" s="929" t="s">
        <v>4091</v>
      </c>
      <c r="T292" s="904" t="s">
        <v>4972</v>
      </c>
      <c r="U292" s="929"/>
      <c r="V292" s="929" t="s">
        <v>4414</v>
      </c>
      <c r="W292" s="1770" t="s">
        <v>4414</v>
      </c>
      <c r="X292" s="1771">
        <v>1179.8</v>
      </c>
      <c r="Y292" s="1772">
        <f t="shared" si="54"/>
        <v>0</v>
      </c>
    </row>
    <row r="293" spans="1:25" s="40" customFormat="1" ht="12.75" x14ac:dyDescent="0.2">
      <c r="A293" s="1008">
        <v>1</v>
      </c>
      <c r="B293" s="1017">
        <v>1.6</v>
      </c>
      <c r="C293" s="1017" t="s">
        <v>2718</v>
      </c>
      <c r="D293" s="1017" t="s">
        <v>2823</v>
      </c>
      <c r="E293" s="1051" t="str">
        <f t="shared" si="64"/>
        <v>Shared Room</v>
      </c>
      <c r="F293" s="37" t="s">
        <v>2835</v>
      </c>
      <c r="G293" s="59" t="s">
        <v>3086</v>
      </c>
      <c r="H293" s="738">
        <v>90007391</v>
      </c>
      <c r="I293" s="39">
        <v>443160</v>
      </c>
      <c r="J293" s="92">
        <f>'Section A - Public Patients'!J$53</f>
        <v>45474</v>
      </c>
      <c r="K293" s="997">
        <f>'Section A - Public Patients'!K$53</f>
        <v>1179.8</v>
      </c>
      <c r="L293" s="105"/>
      <c r="M293" s="997">
        <f t="shared" si="61"/>
        <v>1179.8</v>
      </c>
      <c r="N293" s="52" t="s">
        <v>56</v>
      </c>
      <c r="O293" s="92">
        <f>'Section A - Public Patients'!O$53</f>
        <v>45839</v>
      </c>
      <c r="P293" s="1781" t="s">
        <v>69</v>
      </c>
      <c r="Q293" s="63" t="s">
        <v>70</v>
      </c>
      <c r="R293" s="1773" t="s">
        <v>2839</v>
      </c>
      <c r="S293" s="929" t="s">
        <v>4091</v>
      </c>
      <c r="T293" s="904" t="s">
        <v>4973</v>
      </c>
      <c r="U293" s="929"/>
      <c r="V293" s="929" t="s">
        <v>4414</v>
      </c>
      <c r="W293" s="1770" t="s">
        <v>4414</v>
      </c>
      <c r="X293" s="1771">
        <v>1179.8</v>
      </c>
      <c r="Y293" s="1772">
        <f t="shared" si="54"/>
        <v>0</v>
      </c>
    </row>
    <row r="294" spans="1:25" s="40" customFormat="1" ht="12.75" x14ac:dyDescent="0.2">
      <c r="A294" s="1008">
        <v>1</v>
      </c>
      <c r="B294" s="1017">
        <v>1.6</v>
      </c>
      <c r="C294" s="1017" t="s">
        <v>2718</v>
      </c>
      <c r="D294" s="1017" t="s">
        <v>2823</v>
      </c>
      <c r="E294" s="1051" t="str">
        <f t="shared" si="64"/>
        <v>Shared Room</v>
      </c>
      <c r="F294" s="37" t="s">
        <v>2850</v>
      </c>
      <c r="G294" s="59" t="s">
        <v>3087</v>
      </c>
      <c r="H294" s="738">
        <v>90005689</v>
      </c>
      <c r="I294" s="39">
        <v>443160</v>
      </c>
      <c r="J294" s="92">
        <f>'Section A - Public Patients'!J$49</f>
        <v>45474</v>
      </c>
      <c r="K294" s="134">
        <f>'Section A - Public Patients'!K$49</f>
        <v>1319.15</v>
      </c>
      <c r="L294" s="105"/>
      <c r="M294" s="997">
        <f t="shared" si="61"/>
        <v>1319.15</v>
      </c>
      <c r="N294" s="52" t="s">
        <v>56</v>
      </c>
      <c r="O294" s="92">
        <f>'Section A - Public Patients'!O$49</f>
        <v>45839</v>
      </c>
      <c r="P294" s="1781" t="s">
        <v>69</v>
      </c>
      <c r="Q294" s="63" t="s">
        <v>70</v>
      </c>
      <c r="R294" s="1773" t="s">
        <v>2852</v>
      </c>
      <c r="S294" s="929" t="s">
        <v>4091</v>
      </c>
      <c r="T294" s="904" t="s">
        <v>4974</v>
      </c>
      <c r="U294" s="929"/>
      <c r="V294" s="929" t="s">
        <v>4410</v>
      </c>
      <c r="W294" s="1770"/>
      <c r="X294" s="1771">
        <v>1319.15</v>
      </c>
      <c r="Y294" s="1772">
        <f t="shared" si="54"/>
        <v>0</v>
      </c>
    </row>
    <row r="295" spans="1:25" s="40" customFormat="1" ht="12.75" x14ac:dyDescent="0.2">
      <c r="A295" s="1008">
        <v>1</v>
      </c>
      <c r="B295" s="1017">
        <v>1.6</v>
      </c>
      <c r="C295" s="1017" t="s">
        <v>2718</v>
      </c>
      <c r="D295" s="1017" t="s">
        <v>2823</v>
      </c>
      <c r="E295" s="1051" t="str">
        <f t="shared" si="64"/>
        <v>Shared Room</v>
      </c>
      <c r="F295" s="37" t="s">
        <v>2851</v>
      </c>
      <c r="G295" s="59" t="s">
        <v>3088</v>
      </c>
      <c r="H295" s="738">
        <v>90007392</v>
      </c>
      <c r="I295" s="39">
        <v>443160</v>
      </c>
      <c r="J295" s="92">
        <f>'Section A - Public Patients'!J$50</f>
        <v>45474</v>
      </c>
      <c r="K295" s="134">
        <f>'Section A - Public Patients'!K$50</f>
        <v>1143.8499999999999</v>
      </c>
      <c r="L295" s="105"/>
      <c r="M295" s="997">
        <f t="shared" si="61"/>
        <v>1143.8499999999999</v>
      </c>
      <c r="N295" s="52" t="s">
        <v>56</v>
      </c>
      <c r="O295" s="92">
        <f>'Section A - Public Patients'!O$50</f>
        <v>45839</v>
      </c>
      <c r="P295" s="1781" t="s">
        <v>69</v>
      </c>
      <c r="Q295" s="63" t="s">
        <v>70</v>
      </c>
      <c r="R295" s="1773" t="s">
        <v>2853</v>
      </c>
      <c r="S295" s="929" t="s">
        <v>4091</v>
      </c>
      <c r="T295" s="904" t="s">
        <v>4975</v>
      </c>
      <c r="U295" s="929"/>
      <c r="V295" s="929" t="s">
        <v>4411</v>
      </c>
      <c r="W295" s="1770"/>
      <c r="X295" s="1771">
        <v>1143.8499999999999</v>
      </c>
      <c r="Y295" s="1772">
        <f t="shared" si="54"/>
        <v>0</v>
      </c>
    </row>
    <row r="296" spans="1:25" s="40" customFormat="1" ht="12.75" x14ac:dyDescent="0.2">
      <c r="A296" s="1008">
        <v>1</v>
      </c>
      <c r="B296" s="1017">
        <v>1.6</v>
      </c>
      <c r="C296" s="1017" t="s">
        <v>2718</v>
      </c>
      <c r="D296" s="1017" t="s">
        <v>2823</v>
      </c>
      <c r="E296" s="1051" t="str">
        <f t="shared" si="64"/>
        <v>Shared Room</v>
      </c>
      <c r="F296" s="37" t="s">
        <v>2854</v>
      </c>
      <c r="G296" s="59" t="s">
        <v>3089</v>
      </c>
      <c r="H296" s="738">
        <v>90006484</v>
      </c>
      <c r="I296" s="39">
        <v>443160</v>
      </c>
      <c r="J296" s="92">
        <f>'Section A - Public Patients'!J$55</f>
        <v>45474</v>
      </c>
      <c r="K296" s="134">
        <f>'Section A - Public Patients'!K$55</f>
        <v>2133.75</v>
      </c>
      <c r="L296" s="105"/>
      <c r="M296" s="997">
        <f t="shared" si="61"/>
        <v>2133.75</v>
      </c>
      <c r="N296" s="52" t="s">
        <v>56</v>
      </c>
      <c r="O296" s="92">
        <f>'Section A - Public Patients'!O$55</f>
        <v>45839</v>
      </c>
      <c r="P296" s="1781" t="s">
        <v>69</v>
      </c>
      <c r="Q296" s="63" t="s">
        <v>70</v>
      </c>
      <c r="R296" s="1773" t="s">
        <v>2856</v>
      </c>
      <c r="S296" s="929" t="s">
        <v>4091</v>
      </c>
      <c r="T296" s="904" t="s">
        <v>4976</v>
      </c>
      <c r="U296" s="929"/>
      <c r="V296" s="929" t="s">
        <v>4416</v>
      </c>
      <c r="W296" s="1770"/>
      <c r="X296" s="1771">
        <v>2133.75</v>
      </c>
      <c r="Y296" s="1772">
        <f t="shared" si="54"/>
        <v>0</v>
      </c>
    </row>
    <row r="297" spans="1:25" s="40" customFormat="1" ht="12.75" x14ac:dyDescent="0.2">
      <c r="A297" s="1008">
        <v>1</v>
      </c>
      <c r="B297" s="1017">
        <v>1.6</v>
      </c>
      <c r="C297" s="1017" t="s">
        <v>2718</v>
      </c>
      <c r="D297" s="1017" t="s">
        <v>2823</v>
      </c>
      <c r="E297" s="1051" t="str">
        <f t="shared" si="64"/>
        <v>Shared Room</v>
      </c>
      <c r="F297" s="37" t="s">
        <v>2855</v>
      </c>
      <c r="G297" s="59" t="s">
        <v>3090</v>
      </c>
      <c r="H297" s="738">
        <v>90007393</v>
      </c>
      <c r="I297" s="39">
        <v>443160</v>
      </c>
      <c r="J297" s="92">
        <f>'Section A - Public Patients'!J$55</f>
        <v>45474</v>
      </c>
      <c r="K297" s="134">
        <f>'Section A - Public Patients'!K$55</f>
        <v>2133.75</v>
      </c>
      <c r="L297" s="105"/>
      <c r="M297" s="997">
        <f t="shared" si="61"/>
        <v>2133.75</v>
      </c>
      <c r="N297" s="52" t="s">
        <v>56</v>
      </c>
      <c r="O297" s="92">
        <f>'Section A - Public Patients'!O$55</f>
        <v>45839</v>
      </c>
      <c r="P297" s="1781" t="s">
        <v>69</v>
      </c>
      <c r="Q297" s="63" t="s">
        <v>70</v>
      </c>
      <c r="R297" s="1773" t="s">
        <v>2857</v>
      </c>
      <c r="S297" s="929" t="s">
        <v>4091</v>
      </c>
      <c r="T297" s="904" t="s">
        <v>4977</v>
      </c>
      <c r="U297" s="929"/>
      <c r="V297" s="929" t="s">
        <v>4416</v>
      </c>
      <c r="W297" s="1770"/>
      <c r="X297" s="1771">
        <v>2133.75</v>
      </c>
      <c r="Y297" s="1772">
        <f t="shared" si="54"/>
        <v>0</v>
      </c>
    </row>
    <row r="298" spans="1:25" s="40" customFormat="1" ht="15.75" x14ac:dyDescent="0.2">
      <c r="A298" s="1008">
        <v>1</v>
      </c>
      <c r="B298" s="1017">
        <v>1.6</v>
      </c>
      <c r="C298" s="1017" t="s">
        <v>2718</v>
      </c>
      <c r="D298" s="1017" t="s">
        <v>2823</v>
      </c>
      <c r="E298" s="78" t="s">
        <v>44</v>
      </c>
      <c r="F298" s="37" t="s">
        <v>2858</v>
      </c>
      <c r="G298" s="59" t="s">
        <v>3091</v>
      </c>
      <c r="H298" s="738">
        <v>90006030</v>
      </c>
      <c r="I298" s="39">
        <v>443160</v>
      </c>
      <c r="J298" s="92">
        <f>'Section A - Public Patients'!J$61</f>
        <v>45474</v>
      </c>
      <c r="K298" s="134">
        <f>'Section A - Public Patients'!K$61</f>
        <v>4066.55</v>
      </c>
      <c r="L298" s="105"/>
      <c r="M298" s="997">
        <f t="shared" si="61"/>
        <v>4066.55</v>
      </c>
      <c r="N298" s="52" t="s">
        <v>56</v>
      </c>
      <c r="O298" s="92">
        <f>'Section A - Public Patients'!O$61</f>
        <v>45839</v>
      </c>
      <c r="P298" s="1781" t="s">
        <v>69</v>
      </c>
      <c r="Q298" s="63" t="s">
        <v>70</v>
      </c>
      <c r="R298" s="1773" t="s">
        <v>2859</v>
      </c>
      <c r="S298" s="929" t="s">
        <v>4091</v>
      </c>
      <c r="T298" s="904" t="s">
        <v>4978</v>
      </c>
      <c r="U298" s="929"/>
      <c r="V298" s="929" t="s">
        <v>4422</v>
      </c>
      <c r="W298" s="1770"/>
      <c r="X298" s="1771">
        <v>4066.55</v>
      </c>
      <c r="Y298" s="1772">
        <f t="shared" si="54"/>
        <v>0</v>
      </c>
    </row>
    <row r="299" spans="1:25" s="40" customFormat="1" ht="12.75" x14ac:dyDescent="0.2">
      <c r="A299" s="1008">
        <v>1</v>
      </c>
      <c r="B299" s="1017">
        <v>1.6</v>
      </c>
      <c r="C299" s="1017" t="s">
        <v>2718</v>
      </c>
      <c r="D299" s="1017" t="s">
        <v>2823</v>
      </c>
      <c r="E299" s="1051" t="str">
        <f t="shared" ref="E299:E301" si="65">E298</f>
        <v>Newborns</v>
      </c>
      <c r="F299" s="37" t="s">
        <v>2860</v>
      </c>
      <c r="G299" s="59" t="s">
        <v>3092</v>
      </c>
      <c r="H299" s="738">
        <v>90007394</v>
      </c>
      <c r="I299" s="39">
        <v>443160</v>
      </c>
      <c r="J299" s="92">
        <f>'Section A - Public Patients'!J$62</f>
        <v>45474</v>
      </c>
      <c r="K299" s="134">
        <f>'Section A - Public Patients'!K$62</f>
        <v>3879.1</v>
      </c>
      <c r="L299" s="105"/>
      <c r="M299" s="997">
        <f t="shared" si="61"/>
        <v>3879.1</v>
      </c>
      <c r="N299" s="52" t="s">
        <v>56</v>
      </c>
      <c r="O299" s="92">
        <f>'Section A - Public Patients'!O$62</f>
        <v>45839</v>
      </c>
      <c r="P299" s="1781" t="s">
        <v>69</v>
      </c>
      <c r="Q299" s="63" t="s">
        <v>70</v>
      </c>
      <c r="R299" s="1773" t="s">
        <v>2861</v>
      </c>
      <c r="S299" s="929" t="s">
        <v>4091</v>
      </c>
      <c r="T299" s="904" t="s">
        <v>4979</v>
      </c>
      <c r="U299" s="929"/>
      <c r="V299" s="929" t="s">
        <v>4423</v>
      </c>
      <c r="W299" s="1770"/>
      <c r="X299" s="1771">
        <v>3879.1</v>
      </c>
      <c r="Y299" s="1772">
        <f t="shared" si="54"/>
        <v>0</v>
      </c>
    </row>
    <row r="300" spans="1:25" s="40" customFormat="1" ht="12.75" x14ac:dyDescent="0.2">
      <c r="A300" s="1008">
        <v>1</v>
      </c>
      <c r="B300" s="1017">
        <v>1.6</v>
      </c>
      <c r="C300" s="1017" t="s">
        <v>2718</v>
      </c>
      <c r="D300" s="1017" t="s">
        <v>2823</v>
      </c>
      <c r="E300" s="1051" t="str">
        <f t="shared" si="65"/>
        <v>Newborns</v>
      </c>
      <c r="F300" s="37" t="s">
        <v>2862</v>
      </c>
      <c r="G300" s="59" t="s">
        <v>3093</v>
      </c>
      <c r="H300" s="738">
        <v>90006485</v>
      </c>
      <c r="I300" s="39">
        <v>443160</v>
      </c>
      <c r="J300" s="92">
        <f>'Section A - Public Patients'!J$61</f>
        <v>45474</v>
      </c>
      <c r="K300" s="134">
        <f>'Section A - Public Patients'!K$61</f>
        <v>4066.55</v>
      </c>
      <c r="L300" s="105"/>
      <c r="M300" s="997">
        <f t="shared" si="61"/>
        <v>4066.55</v>
      </c>
      <c r="N300" s="52" t="s">
        <v>56</v>
      </c>
      <c r="O300" s="92">
        <f>'Section A - Public Patients'!O$61</f>
        <v>45839</v>
      </c>
      <c r="P300" s="1781" t="s">
        <v>69</v>
      </c>
      <c r="Q300" s="63" t="s">
        <v>70</v>
      </c>
      <c r="R300" s="1773" t="s">
        <v>2863</v>
      </c>
      <c r="S300" s="929" t="s">
        <v>4091</v>
      </c>
      <c r="T300" s="904" t="s">
        <v>4980</v>
      </c>
      <c r="U300" s="929"/>
      <c r="V300" s="929" t="s">
        <v>4422</v>
      </c>
      <c r="W300" s="1770"/>
      <c r="X300" s="1771">
        <v>4066.55</v>
      </c>
      <c r="Y300" s="1772">
        <f t="shared" ref="Y300:Y352" si="66">IF(K300="","Blank",IF(ISTEXT(K300),"Text",(K300/X300)-1))</f>
        <v>0</v>
      </c>
    </row>
    <row r="301" spans="1:25" s="40" customFormat="1" ht="12.75" x14ac:dyDescent="0.2">
      <c r="A301" s="1008">
        <v>1</v>
      </c>
      <c r="B301" s="1017">
        <v>1.6</v>
      </c>
      <c r="C301" s="1017" t="s">
        <v>2718</v>
      </c>
      <c r="D301" s="1017" t="s">
        <v>2823</v>
      </c>
      <c r="E301" s="1051" t="str">
        <f t="shared" si="65"/>
        <v>Newborns</v>
      </c>
      <c r="F301" s="37" t="s">
        <v>2864</v>
      </c>
      <c r="G301" s="59" t="s">
        <v>3094</v>
      </c>
      <c r="H301" s="738">
        <v>90007395</v>
      </c>
      <c r="I301" s="39">
        <v>443160</v>
      </c>
      <c r="J301" s="92">
        <f>'Section A - Public Patients'!J$62</f>
        <v>45474</v>
      </c>
      <c r="K301" s="134">
        <f>'Section A - Public Patients'!K$62</f>
        <v>3879.1</v>
      </c>
      <c r="L301" s="105"/>
      <c r="M301" s="997">
        <f t="shared" si="61"/>
        <v>3879.1</v>
      </c>
      <c r="N301" s="52" t="s">
        <v>56</v>
      </c>
      <c r="O301" s="92">
        <f>'Section A - Public Patients'!O$62</f>
        <v>45839</v>
      </c>
      <c r="P301" s="1781" t="s">
        <v>69</v>
      </c>
      <c r="Q301" s="63" t="s">
        <v>70</v>
      </c>
      <c r="R301" s="1773" t="s">
        <v>2865</v>
      </c>
      <c r="S301" s="929" t="s">
        <v>4091</v>
      </c>
      <c r="T301" s="904" t="s">
        <v>4981</v>
      </c>
      <c r="U301" s="929"/>
      <c r="V301" s="929" t="s">
        <v>4423</v>
      </c>
      <c r="W301" s="1770"/>
      <c r="X301" s="1771">
        <v>3879.1</v>
      </c>
      <c r="Y301" s="1772">
        <f t="shared" si="66"/>
        <v>0</v>
      </c>
    </row>
    <row r="302" spans="1:25" s="40" customFormat="1" ht="15.75" x14ac:dyDescent="0.2">
      <c r="A302" s="1008">
        <v>1</v>
      </c>
      <c r="B302" s="1017">
        <v>1.6</v>
      </c>
      <c r="C302" s="1017" t="s">
        <v>2718</v>
      </c>
      <c r="D302" s="1017" t="s">
        <v>2823</v>
      </c>
      <c r="E302" s="78" t="s">
        <v>89</v>
      </c>
      <c r="F302" s="2132" t="s">
        <v>2866</v>
      </c>
      <c r="G302" s="59" t="s">
        <v>3095</v>
      </c>
      <c r="H302" s="738">
        <v>90005803</v>
      </c>
      <c r="I302" s="39">
        <v>443160</v>
      </c>
      <c r="J302" s="92">
        <f>'Section A - Public Patients'!J$70</f>
        <v>45474</v>
      </c>
      <c r="K302" s="134">
        <f>'Section A - Public Patients'!K$70</f>
        <v>1247.0999999999999</v>
      </c>
      <c r="L302" s="105"/>
      <c r="M302" s="997">
        <f t="shared" si="61"/>
        <v>1247.0999999999999</v>
      </c>
      <c r="N302" s="52" t="s">
        <v>56</v>
      </c>
      <c r="O302" s="92">
        <f>'Section A - Public Patients'!O$70</f>
        <v>45839</v>
      </c>
      <c r="P302" s="1781" t="s">
        <v>69</v>
      </c>
      <c r="Q302" s="63" t="s">
        <v>70</v>
      </c>
      <c r="R302" s="1773" t="s">
        <v>2867</v>
      </c>
      <c r="S302" s="929" t="s">
        <v>4091</v>
      </c>
      <c r="T302" s="904" t="s">
        <v>4982</v>
      </c>
      <c r="U302" s="929"/>
      <c r="V302" s="929" t="s">
        <v>4430</v>
      </c>
      <c r="W302" s="1770"/>
      <c r="X302" s="1771">
        <v>1247.0999999999999</v>
      </c>
      <c r="Y302" s="1772">
        <f t="shared" si="66"/>
        <v>0</v>
      </c>
    </row>
    <row r="303" spans="1:25" s="40" customFormat="1" ht="12.75" x14ac:dyDescent="0.2">
      <c r="A303" s="1008">
        <v>1</v>
      </c>
      <c r="B303" s="1017">
        <v>1.6</v>
      </c>
      <c r="C303" s="1017" t="s">
        <v>2718</v>
      </c>
      <c r="D303" s="1017" t="s">
        <v>2823</v>
      </c>
      <c r="E303" s="1051" t="str">
        <f>E302</f>
        <v>Private Long Stay  Nursing Home Type Patients</v>
      </c>
      <c r="F303" s="37" t="s">
        <v>2868</v>
      </c>
      <c r="G303" s="59" t="s">
        <v>3096</v>
      </c>
      <c r="H303" s="738">
        <v>90007396</v>
      </c>
      <c r="I303" s="39">
        <v>443160</v>
      </c>
      <c r="J303" s="92">
        <f>'Section A - Public Patients'!J$71</f>
        <v>45474</v>
      </c>
      <c r="K303" s="134">
        <f>'Section A - Public Patients'!K$71</f>
        <v>1069.5</v>
      </c>
      <c r="L303" s="105"/>
      <c r="M303" s="997">
        <f t="shared" si="61"/>
        <v>1069.5</v>
      </c>
      <c r="N303" s="52" t="s">
        <v>56</v>
      </c>
      <c r="O303" s="92">
        <f>'Section A - Public Patients'!O$71</f>
        <v>45839</v>
      </c>
      <c r="P303" s="1781" t="s">
        <v>69</v>
      </c>
      <c r="Q303" s="63" t="s">
        <v>70</v>
      </c>
      <c r="R303" s="1773" t="s">
        <v>2869</v>
      </c>
      <c r="S303" s="929" t="s">
        <v>4091</v>
      </c>
      <c r="T303" s="904" t="s">
        <v>4983</v>
      </c>
      <c r="U303" s="929"/>
      <c r="V303" s="929" t="s">
        <v>4431</v>
      </c>
      <c r="W303" s="1770"/>
      <c r="X303" s="1771">
        <v>1069.5</v>
      </c>
      <c r="Y303" s="1772">
        <f t="shared" si="66"/>
        <v>0</v>
      </c>
    </row>
    <row r="304" spans="1:25" s="40" customFormat="1" ht="18.75" x14ac:dyDescent="0.3">
      <c r="A304" s="1782">
        <v>1</v>
      </c>
      <c r="B304" s="1981">
        <v>1.7</v>
      </c>
      <c r="C304" s="1982" t="s">
        <v>2718</v>
      </c>
      <c r="D304" s="1939"/>
      <c r="E304" s="1983" t="s">
        <v>827</v>
      </c>
      <c r="F304" s="43"/>
      <c r="G304" s="96"/>
      <c r="H304" s="741"/>
      <c r="I304" s="50"/>
      <c r="J304" s="92"/>
      <c r="K304" s="120"/>
      <c r="L304" s="52"/>
      <c r="M304" s="120"/>
      <c r="N304" s="52"/>
      <c r="O304" s="1781"/>
      <c r="P304" s="1781"/>
      <c r="Q304" s="63"/>
      <c r="R304" s="63"/>
      <c r="S304" s="929" t="s">
        <v>4068</v>
      </c>
      <c r="T304" s="904"/>
      <c r="U304" s="929"/>
      <c r="V304" s="929"/>
      <c r="W304" s="1770"/>
      <c r="X304" s="1771"/>
      <c r="Y304" s="1772" t="str">
        <f t="shared" si="66"/>
        <v>Blank</v>
      </c>
    </row>
    <row r="305" spans="1:25" s="40" customFormat="1" ht="18.75" x14ac:dyDescent="0.2">
      <c r="A305" s="1008">
        <v>1</v>
      </c>
      <c r="B305" s="1017">
        <v>1.7</v>
      </c>
      <c r="C305" s="1975" t="s">
        <v>1773</v>
      </c>
      <c r="D305" s="1974"/>
      <c r="E305" s="1974" t="s">
        <v>826</v>
      </c>
      <c r="F305" s="43"/>
      <c r="G305" s="96"/>
      <c r="H305" s="741"/>
      <c r="I305" s="50"/>
      <c r="J305" s="92"/>
      <c r="K305" s="120"/>
      <c r="L305" s="52"/>
      <c r="M305" s="120"/>
      <c r="N305" s="52"/>
      <c r="O305" s="1781"/>
      <c r="P305" s="1781"/>
      <c r="Q305" s="63"/>
      <c r="R305" s="63"/>
      <c r="S305" s="929" t="s">
        <v>4068</v>
      </c>
      <c r="T305" s="904"/>
      <c r="U305" s="929"/>
      <c r="V305" s="929"/>
      <c r="W305" s="1770"/>
      <c r="X305" s="1771"/>
      <c r="Y305" s="1772" t="str">
        <f t="shared" si="66"/>
        <v>Blank</v>
      </c>
    </row>
    <row r="306" spans="1:25" s="40" customFormat="1" ht="18.75" x14ac:dyDescent="0.2">
      <c r="A306" s="1008">
        <v>1</v>
      </c>
      <c r="B306" s="1008">
        <v>1.7</v>
      </c>
      <c r="C306" s="1008" t="s">
        <v>1773</v>
      </c>
      <c r="D306" s="41"/>
      <c r="E306" s="1775" t="s">
        <v>64</v>
      </c>
      <c r="F306" s="38" t="s">
        <v>828</v>
      </c>
      <c r="G306" s="38" t="s">
        <v>829</v>
      </c>
      <c r="H306" s="741">
        <v>90006572</v>
      </c>
      <c r="I306" s="50">
        <v>443010</v>
      </c>
      <c r="J306" s="92">
        <f>J$9</f>
        <v>45474</v>
      </c>
      <c r="K306" s="997">
        <f>K$9</f>
        <v>894</v>
      </c>
      <c r="L306" s="58"/>
      <c r="M306" s="134">
        <f t="shared" ref="M306:M344" si="67">K306</f>
        <v>894</v>
      </c>
      <c r="N306" s="63" t="s">
        <v>56</v>
      </c>
      <c r="O306" s="84">
        <f t="shared" ref="O306" si="68">O$9</f>
        <v>45839</v>
      </c>
      <c r="P306" s="1781" t="s">
        <v>69</v>
      </c>
      <c r="Q306" s="63" t="s">
        <v>70</v>
      </c>
      <c r="R306" s="1773" t="s">
        <v>2323</v>
      </c>
      <c r="S306" s="929" t="s">
        <v>4065</v>
      </c>
      <c r="T306" s="904" t="s">
        <v>4984</v>
      </c>
      <c r="U306" s="929"/>
      <c r="V306" s="929" t="s">
        <v>4718</v>
      </c>
      <c r="W306" s="1770"/>
      <c r="X306" s="1771">
        <v>894</v>
      </c>
      <c r="Y306" s="1772">
        <f t="shared" si="66"/>
        <v>0</v>
      </c>
    </row>
    <row r="307" spans="1:25" s="40" customFormat="1" ht="12.75" x14ac:dyDescent="0.2">
      <c r="A307" s="1008">
        <v>1</v>
      </c>
      <c r="B307" s="1008">
        <v>1.7</v>
      </c>
      <c r="C307" s="1008" t="s">
        <v>1773</v>
      </c>
      <c r="D307" s="41"/>
      <c r="E307" s="1026" t="str">
        <f t="shared" ref="E307:E313" si="69">E306</f>
        <v>Single Room</v>
      </c>
      <c r="F307" s="43" t="s">
        <v>830</v>
      </c>
      <c r="G307" s="38" t="s">
        <v>831</v>
      </c>
      <c r="H307" s="741">
        <v>90007569</v>
      </c>
      <c r="I307" s="50">
        <v>443010</v>
      </c>
      <c r="J307" s="92">
        <f>J$10</f>
        <v>45474</v>
      </c>
      <c r="K307" s="134">
        <f t="shared" ref="K307:K310" si="70">K$10</f>
        <v>322</v>
      </c>
      <c r="L307" s="58"/>
      <c r="M307" s="134">
        <f t="shared" si="67"/>
        <v>322</v>
      </c>
      <c r="N307" s="63" t="s">
        <v>56</v>
      </c>
      <c r="O307" s="84">
        <f>O$10</f>
        <v>45839</v>
      </c>
      <c r="P307" s="1768" t="s">
        <v>73</v>
      </c>
      <c r="Q307" s="1773" t="s">
        <v>74</v>
      </c>
      <c r="R307" s="1773" t="s">
        <v>2324</v>
      </c>
      <c r="S307" s="929" t="s">
        <v>4065</v>
      </c>
      <c r="T307" s="904" t="s">
        <v>4985</v>
      </c>
      <c r="U307" s="929"/>
      <c r="V307" s="929" t="s">
        <v>4719</v>
      </c>
      <c r="W307" s="1770"/>
      <c r="X307" s="1771">
        <v>322</v>
      </c>
      <c r="Y307" s="1772">
        <f t="shared" si="66"/>
        <v>0</v>
      </c>
    </row>
    <row r="308" spans="1:25" s="40" customFormat="1" ht="12.75" x14ac:dyDescent="0.2">
      <c r="A308" s="1008">
        <v>1</v>
      </c>
      <c r="B308" s="1008">
        <v>1.7</v>
      </c>
      <c r="C308" s="1008" t="s">
        <v>1773</v>
      </c>
      <c r="D308" s="41"/>
      <c r="E308" s="1026" t="str">
        <f t="shared" si="69"/>
        <v>Single Room</v>
      </c>
      <c r="F308" s="43" t="s">
        <v>832</v>
      </c>
      <c r="G308" s="38" t="s">
        <v>833</v>
      </c>
      <c r="H308" s="741">
        <v>90006074</v>
      </c>
      <c r="I308" s="50">
        <v>443020</v>
      </c>
      <c r="J308" s="92">
        <f>J$10</f>
        <v>45474</v>
      </c>
      <c r="K308" s="134">
        <f t="shared" si="70"/>
        <v>322</v>
      </c>
      <c r="L308" s="58"/>
      <c r="M308" s="134">
        <f t="shared" si="67"/>
        <v>322</v>
      </c>
      <c r="N308" s="63" t="s">
        <v>56</v>
      </c>
      <c r="O308" s="84">
        <f>O$10</f>
        <v>45839</v>
      </c>
      <c r="P308" s="1768" t="s">
        <v>73</v>
      </c>
      <c r="Q308" s="1773" t="s">
        <v>74</v>
      </c>
      <c r="R308" s="1773" t="s">
        <v>2325</v>
      </c>
      <c r="S308" s="929" t="s">
        <v>4065</v>
      </c>
      <c r="T308" s="904" t="s">
        <v>4986</v>
      </c>
      <c r="U308" s="929"/>
      <c r="V308" s="929" t="s">
        <v>4719</v>
      </c>
      <c r="W308" s="1770"/>
      <c r="X308" s="1771">
        <v>322</v>
      </c>
      <c r="Y308" s="1772">
        <f t="shared" si="66"/>
        <v>0</v>
      </c>
    </row>
    <row r="309" spans="1:25" s="40" customFormat="1" ht="12.75" x14ac:dyDescent="0.2">
      <c r="A309" s="1008">
        <v>1</v>
      </c>
      <c r="B309" s="1008">
        <v>1.7</v>
      </c>
      <c r="C309" s="1008" t="s">
        <v>1773</v>
      </c>
      <c r="D309" s="41"/>
      <c r="E309" s="1026" t="str">
        <f t="shared" si="69"/>
        <v>Single Room</v>
      </c>
      <c r="F309" s="43" t="s">
        <v>834</v>
      </c>
      <c r="G309" s="38" t="s">
        <v>835</v>
      </c>
      <c r="H309" s="741">
        <v>90007570</v>
      </c>
      <c r="I309" s="50">
        <v>443020</v>
      </c>
      <c r="J309" s="92">
        <f>J$10</f>
        <v>45474</v>
      </c>
      <c r="K309" s="134">
        <f t="shared" si="70"/>
        <v>322</v>
      </c>
      <c r="L309" s="58"/>
      <c r="M309" s="134">
        <f t="shared" si="67"/>
        <v>322</v>
      </c>
      <c r="N309" s="63" t="s">
        <v>56</v>
      </c>
      <c r="O309" s="84">
        <f>O$10</f>
        <v>45839</v>
      </c>
      <c r="P309" s="1768" t="s">
        <v>73</v>
      </c>
      <c r="Q309" s="1773" t="s">
        <v>74</v>
      </c>
      <c r="R309" s="1773" t="s">
        <v>2326</v>
      </c>
      <c r="S309" s="929" t="s">
        <v>4065</v>
      </c>
      <c r="T309" s="904" t="s">
        <v>4987</v>
      </c>
      <c r="U309" s="929"/>
      <c r="V309" s="929" t="s">
        <v>4719</v>
      </c>
      <c r="W309" s="1770"/>
      <c r="X309" s="1771">
        <v>322</v>
      </c>
      <c r="Y309" s="1772">
        <f t="shared" si="66"/>
        <v>0</v>
      </c>
    </row>
    <row r="310" spans="1:25" s="40" customFormat="1" ht="12.75" x14ac:dyDescent="0.2">
      <c r="A310" s="1008">
        <v>1</v>
      </c>
      <c r="B310" s="1008">
        <v>1.7</v>
      </c>
      <c r="C310" s="1008" t="s">
        <v>1773</v>
      </c>
      <c r="D310" s="41"/>
      <c r="E310" s="1026" t="str">
        <f t="shared" si="69"/>
        <v>Single Room</v>
      </c>
      <c r="F310" s="43" t="s">
        <v>836</v>
      </c>
      <c r="G310" s="38" t="s">
        <v>837</v>
      </c>
      <c r="H310" s="741">
        <v>90006573</v>
      </c>
      <c r="I310" s="50">
        <v>443020</v>
      </c>
      <c r="J310" s="92">
        <f>J$10</f>
        <v>45474</v>
      </c>
      <c r="K310" s="134">
        <f t="shared" si="70"/>
        <v>322</v>
      </c>
      <c r="L310" s="58"/>
      <c r="M310" s="134">
        <f t="shared" si="67"/>
        <v>322</v>
      </c>
      <c r="N310" s="63" t="s">
        <v>56</v>
      </c>
      <c r="O310" s="84">
        <f>O$10</f>
        <v>45839</v>
      </c>
      <c r="P310" s="1768" t="s">
        <v>73</v>
      </c>
      <c r="Q310" s="1773" t="s">
        <v>74</v>
      </c>
      <c r="R310" s="1773" t="s">
        <v>2327</v>
      </c>
      <c r="S310" s="929" t="s">
        <v>4065</v>
      </c>
      <c r="T310" s="904" t="s">
        <v>4988</v>
      </c>
      <c r="U310" s="929"/>
      <c r="V310" s="929" t="s">
        <v>4719</v>
      </c>
      <c r="W310" s="1770"/>
      <c r="X310" s="1771">
        <v>322</v>
      </c>
      <c r="Y310" s="1772">
        <f t="shared" si="66"/>
        <v>0</v>
      </c>
    </row>
    <row r="311" spans="1:25" s="40" customFormat="1" ht="12.75" x14ac:dyDescent="0.2">
      <c r="A311" s="1008">
        <v>1</v>
      </c>
      <c r="B311" s="1008">
        <v>1.7</v>
      </c>
      <c r="C311" s="1008" t="s">
        <v>1773</v>
      </c>
      <c r="D311" s="41"/>
      <c r="E311" s="1026" t="str">
        <f t="shared" si="69"/>
        <v>Single Room</v>
      </c>
      <c r="F311" s="43" t="s">
        <v>838</v>
      </c>
      <c r="G311" s="38" t="s">
        <v>839</v>
      </c>
      <c r="H311" s="741">
        <v>90007571</v>
      </c>
      <c r="I311" s="50">
        <v>443030</v>
      </c>
      <c r="J311" s="92">
        <f>J$14</f>
        <v>45474</v>
      </c>
      <c r="K311" s="134">
        <f>K$14</f>
        <v>365</v>
      </c>
      <c r="L311" s="58"/>
      <c r="M311" s="134">
        <f t="shared" si="67"/>
        <v>365</v>
      </c>
      <c r="N311" s="63" t="s">
        <v>56</v>
      </c>
      <c r="O311" s="84">
        <f>O$14</f>
        <v>45839</v>
      </c>
      <c r="P311" s="1768" t="s">
        <v>73</v>
      </c>
      <c r="Q311" s="1773" t="s">
        <v>74</v>
      </c>
      <c r="R311" s="1773" t="s">
        <v>2328</v>
      </c>
      <c r="S311" s="929" t="s">
        <v>4065</v>
      </c>
      <c r="T311" s="904" t="s">
        <v>4989</v>
      </c>
      <c r="U311" s="929"/>
      <c r="V311" s="929" t="s">
        <v>4723</v>
      </c>
      <c r="W311" s="1770"/>
      <c r="X311" s="1771">
        <v>365</v>
      </c>
      <c r="Y311" s="1772">
        <f t="shared" si="66"/>
        <v>0</v>
      </c>
    </row>
    <row r="312" spans="1:25" s="40" customFormat="1" ht="12.75" x14ac:dyDescent="0.2">
      <c r="A312" s="1008">
        <v>1</v>
      </c>
      <c r="B312" s="1008">
        <v>1.7</v>
      </c>
      <c r="C312" s="1008" t="s">
        <v>1773</v>
      </c>
      <c r="D312" s="41"/>
      <c r="E312" s="1026" t="str">
        <f t="shared" si="69"/>
        <v>Single Room</v>
      </c>
      <c r="F312" s="43" t="s">
        <v>840</v>
      </c>
      <c r="G312" s="38" t="s">
        <v>841</v>
      </c>
      <c r="H312" s="741">
        <v>90005825</v>
      </c>
      <c r="I312" s="50">
        <v>443040</v>
      </c>
      <c r="J312" s="92">
        <f>J$15</f>
        <v>45474</v>
      </c>
      <c r="K312" s="134">
        <f>K$15</f>
        <v>399</v>
      </c>
      <c r="L312" s="58"/>
      <c r="M312" s="134">
        <f t="shared" si="67"/>
        <v>399</v>
      </c>
      <c r="N312" s="63" t="s">
        <v>56</v>
      </c>
      <c r="O312" s="84">
        <f>O$15</f>
        <v>45839</v>
      </c>
      <c r="P312" s="1768" t="s">
        <v>73</v>
      </c>
      <c r="Q312" s="1773" t="s">
        <v>74</v>
      </c>
      <c r="R312" s="1773" t="s">
        <v>2329</v>
      </c>
      <c r="S312" s="929" t="s">
        <v>4065</v>
      </c>
      <c r="T312" s="904" t="s">
        <v>4990</v>
      </c>
      <c r="U312" s="929"/>
      <c r="V312" s="929" t="s">
        <v>4724</v>
      </c>
      <c r="W312" s="1770"/>
      <c r="X312" s="1771">
        <v>399</v>
      </c>
      <c r="Y312" s="1772">
        <f t="shared" si="66"/>
        <v>0</v>
      </c>
    </row>
    <row r="313" spans="1:25" s="40" customFormat="1" ht="12.75" x14ac:dyDescent="0.2">
      <c r="A313" s="1008">
        <v>1</v>
      </c>
      <c r="B313" s="1008">
        <v>1.7</v>
      </c>
      <c r="C313" s="1008" t="s">
        <v>1773</v>
      </c>
      <c r="D313" s="41"/>
      <c r="E313" s="1026" t="str">
        <f t="shared" si="69"/>
        <v>Single Room</v>
      </c>
      <c r="F313" s="43" t="s">
        <v>842</v>
      </c>
      <c r="G313" s="38" t="s">
        <v>843</v>
      </c>
      <c r="H313" s="741">
        <v>90007572</v>
      </c>
      <c r="I313" s="50">
        <v>443050</v>
      </c>
      <c r="J313" s="92">
        <f>J$16</f>
        <v>45474</v>
      </c>
      <c r="K313" s="997">
        <f>K$16</f>
        <v>447</v>
      </c>
      <c r="L313" s="58"/>
      <c r="M313" s="134">
        <f t="shared" si="67"/>
        <v>447</v>
      </c>
      <c r="N313" s="63" t="s">
        <v>56</v>
      </c>
      <c r="O313" s="84">
        <f>O$16</f>
        <v>45839</v>
      </c>
      <c r="P313" s="1768" t="s">
        <v>73</v>
      </c>
      <c r="Q313" s="1773" t="s">
        <v>74</v>
      </c>
      <c r="R313" s="1773" t="s">
        <v>2330</v>
      </c>
      <c r="S313" s="929" t="s">
        <v>4065</v>
      </c>
      <c r="T313" s="904" t="s">
        <v>4991</v>
      </c>
      <c r="U313" s="929"/>
      <c r="V313" s="929" t="s">
        <v>4725</v>
      </c>
      <c r="W313" s="1770"/>
      <c r="X313" s="1771">
        <v>447</v>
      </c>
      <c r="Y313" s="1772">
        <f t="shared" si="66"/>
        <v>0</v>
      </c>
    </row>
    <row r="314" spans="1:25" s="40" customFormat="1" ht="15.75" x14ac:dyDescent="0.2">
      <c r="A314" s="1008">
        <v>1</v>
      </c>
      <c r="B314" s="1008">
        <v>1.7</v>
      </c>
      <c r="C314" s="1008" t="s">
        <v>1773</v>
      </c>
      <c r="D314" s="41"/>
      <c r="E314" s="78" t="s">
        <v>2350</v>
      </c>
      <c r="F314" s="43" t="s">
        <v>844</v>
      </c>
      <c r="G314" s="65" t="s">
        <v>845</v>
      </c>
      <c r="H314" s="741"/>
      <c r="I314" s="50"/>
      <c r="J314" s="92"/>
      <c r="K314" s="134" t="s">
        <v>1604</v>
      </c>
      <c r="L314" s="58"/>
      <c r="M314" s="134" t="str">
        <f t="shared" si="67"/>
        <v>NIL</v>
      </c>
      <c r="N314" s="63"/>
      <c r="O314" s="1781"/>
      <c r="P314" s="1781"/>
      <c r="Q314" s="63"/>
      <c r="R314" s="1773" t="s">
        <v>2331</v>
      </c>
      <c r="S314" s="929" t="s">
        <v>1604</v>
      </c>
      <c r="T314" s="904" t="s">
        <v>4992</v>
      </c>
      <c r="U314" s="929"/>
      <c r="V314" s="929"/>
      <c r="W314" s="1770"/>
      <c r="X314" s="1771" t="s">
        <v>1604</v>
      </c>
      <c r="Y314" s="1772" t="str">
        <f t="shared" si="66"/>
        <v>Text</v>
      </c>
    </row>
    <row r="315" spans="1:25" s="40" customFormat="1" ht="12.75" x14ac:dyDescent="0.2">
      <c r="A315" s="1008">
        <v>1</v>
      </c>
      <c r="B315" s="1008">
        <v>1.7</v>
      </c>
      <c r="C315" s="1008" t="s">
        <v>1773</v>
      </c>
      <c r="D315" s="41"/>
      <c r="E315" s="1026" t="str">
        <f>E314</f>
        <v>Eligible Newborns</v>
      </c>
      <c r="F315" s="43" t="s">
        <v>846</v>
      </c>
      <c r="G315" s="65" t="s">
        <v>847</v>
      </c>
      <c r="H315" s="741"/>
      <c r="I315" s="50"/>
      <c r="J315" s="92"/>
      <c r="K315" s="134" t="s">
        <v>1604</v>
      </c>
      <c r="L315" s="58"/>
      <c r="M315" s="134" t="str">
        <f t="shared" si="67"/>
        <v>NIL</v>
      </c>
      <c r="N315" s="63"/>
      <c r="O315" s="1781"/>
      <c r="P315" s="1781"/>
      <c r="Q315" s="63"/>
      <c r="R315" s="1773" t="s">
        <v>2332</v>
      </c>
      <c r="S315" s="929" t="s">
        <v>1604</v>
      </c>
      <c r="T315" s="904" t="s">
        <v>4993</v>
      </c>
      <c r="U315" s="929"/>
      <c r="V315" s="929"/>
      <c r="W315" s="1770"/>
      <c r="X315" s="1771" t="s">
        <v>1604</v>
      </c>
      <c r="Y315" s="1772" t="str">
        <f t="shared" si="66"/>
        <v>Text</v>
      </c>
    </row>
    <row r="316" spans="1:25" s="40" customFormat="1" ht="15.75" x14ac:dyDescent="0.2">
      <c r="A316" s="1008">
        <v>1</v>
      </c>
      <c r="B316" s="1008">
        <v>1.7</v>
      </c>
      <c r="C316" s="1008" t="s">
        <v>1773</v>
      </c>
      <c r="D316" s="41"/>
      <c r="E316" s="78" t="s">
        <v>2348</v>
      </c>
      <c r="F316" s="43" t="s">
        <v>931</v>
      </c>
      <c r="G316" s="38" t="s">
        <v>932</v>
      </c>
      <c r="H316" s="741">
        <v>90007578</v>
      </c>
      <c r="I316" s="50">
        <v>443080</v>
      </c>
      <c r="J316" s="92">
        <f>'Section A - Public Patients'!J$43</f>
        <v>45474</v>
      </c>
      <c r="K316" s="997">
        <f>'Section A - Public Patients'!K$43</f>
        <v>2510.5500000000002</v>
      </c>
      <c r="L316" s="58"/>
      <c r="M316" s="134">
        <f t="shared" si="67"/>
        <v>2510.5500000000002</v>
      </c>
      <c r="N316" s="63" t="s">
        <v>56</v>
      </c>
      <c r="O316" s="84">
        <f>'Section A - Public Patients'!O$43</f>
        <v>45839</v>
      </c>
      <c r="P316" s="1781" t="s">
        <v>69</v>
      </c>
      <c r="Q316" s="63" t="s">
        <v>70</v>
      </c>
      <c r="R316" s="1773" t="s">
        <v>2376</v>
      </c>
      <c r="S316" s="929" t="s">
        <v>4091</v>
      </c>
      <c r="T316" s="904" t="s">
        <v>4994</v>
      </c>
      <c r="U316" s="929"/>
      <c r="V316" s="929" t="s">
        <v>4404</v>
      </c>
      <c r="W316" s="1770"/>
      <c r="X316" s="1771">
        <v>2510.5500000000002</v>
      </c>
      <c r="Y316" s="1772">
        <f t="shared" si="66"/>
        <v>0</v>
      </c>
    </row>
    <row r="317" spans="1:25" s="40" customFormat="1" ht="12.75" x14ac:dyDescent="0.2">
      <c r="A317" s="1008">
        <v>1</v>
      </c>
      <c r="B317" s="1008">
        <v>1.7</v>
      </c>
      <c r="C317" s="1008" t="s">
        <v>1773</v>
      </c>
      <c r="D317" s="41"/>
      <c r="E317" s="1026" t="str">
        <f t="shared" ref="E317:E321" si="71">E316</f>
        <v>Ineligible</v>
      </c>
      <c r="F317" s="43" t="s">
        <v>933</v>
      </c>
      <c r="G317" s="38" t="s">
        <v>934</v>
      </c>
      <c r="H317" s="741">
        <v>90006577</v>
      </c>
      <c r="I317" s="50">
        <v>443080</v>
      </c>
      <c r="J317" s="92">
        <f>'Section A - Public Patients'!J$44</f>
        <v>45474</v>
      </c>
      <c r="K317" s="997">
        <f>'Section A - Public Patients'!K$44</f>
        <v>2121.5500000000002</v>
      </c>
      <c r="L317" s="58"/>
      <c r="M317" s="134">
        <f t="shared" si="67"/>
        <v>2121.5500000000002</v>
      </c>
      <c r="N317" s="63" t="s">
        <v>56</v>
      </c>
      <c r="O317" s="92">
        <f>'Section A - Public Patients'!O$44</f>
        <v>45839</v>
      </c>
      <c r="P317" s="1781" t="s">
        <v>69</v>
      </c>
      <c r="Q317" s="63" t="s">
        <v>70</v>
      </c>
      <c r="R317" s="1773" t="s">
        <v>2377</v>
      </c>
      <c r="S317" s="929" t="s">
        <v>4091</v>
      </c>
      <c r="T317" s="904" t="s">
        <v>4995</v>
      </c>
      <c r="U317" s="929"/>
      <c r="V317" s="929" t="s">
        <v>4405</v>
      </c>
      <c r="W317" s="1770"/>
      <c r="X317" s="1771">
        <v>2121.5500000000002</v>
      </c>
      <c r="Y317" s="1772">
        <f t="shared" si="66"/>
        <v>0</v>
      </c>
    </row>
    <row r="318" spans="1:25" s="40" customFormat="1" ht="12.75" x14ac:dyDescent="0.2">
      <c r="A318" s="1008">
        <v>1</v>
      </c>
      <c r="B318" s="1008">
        <v>1.7</v>
      </c>
      <c r="C318" s="1008" t="s">
        <v>1773</v>
      </c>
      <c r="D318" s="41"/>
      <c r="E318" s="1026" t="str">
        <f t="shared" si="71"/>
        <v>Ineligible</v>
      </c>
      <c r="F318" s="43" t="s">
        <v>935</v>
      </c>
      <c r="G318" s="38" t="s">
        <v>936</v>
      </c>
      <c r="H318" s="741">
        <v>90007579</v>
      </c>
      <c r="I318" s="50">
        <v>443080</v>
      </c>
      <c r="J318" s="92">
        <f>'Section A - Public Patients'!J$51</f>
        <v>45474</v>
      </c>
      <c r="K318" s="997">
        <f>'Section A - Public Patients'!K$51</f>
        <v>4339.55</v>
      </c>
      <c r="L318" s="58"/>
      <c r="M318" s="134">
        <f t="shared" si="67"/>
        <v>4339.55</v>
      </c>
      <c r="N318" s="63" t="s">
        <v>56</v>
      </c>
      <c r="O318" s="92">
        <f>'Section A - Public Patients'!O$51</f>
        <v>45839</v>
      </c>
      <c r="P318" s="1781" t="s">
        <v>69</v>
      </c>
      <c r="Q318" s="63" t="s">
        <v>70</v>
      </c>
      <c r="R318" s="1773" t="s">
        <v>2378</v>
      </c>
      <c r="S318" s="929" t="s">
        <v>4091</v>
      </c>
      <c r="T318" s="904" t="s">
        <v>4996</v>
      </c>
      <c r="U318" s="929"/>
      <c r="V318" s="929" t="s">
        <v>4412</v>
      </c>
      <c r="W318" s="1770"/>
      <c r="X318" s="1771">
        <v>4339.55</v>
      </c>
      <c r="Y318" s="1772">
        <f t="shared" si="66"/>
        <v>0</v>
      </c>
    </row>
    <row r="319" spans="1:25" s="40" customFormat="1" ht="12.75" x14ac:dyDescent="0.2">
      <c r="A319" s="1008">
        <v>1</v>
      </c>
      <c r="B319" s="1008">
        <v>1.7</v>
      </c>
      <c r="C319" s="1008" t="s">
        <v>1773</v>
      </c>
      <c r="D319" s="41"/>
      <c r="E319" s="1026" t="str">
        <f t="shared" si="71"/>
        <v>Ineligible</v>
      </c>
      <c r="F319" s="43" t="s">
        <v>937</v>
      </c>
      <c r="G319" s="38" t="s">
        <v>938</v>
      </c>
      <c r="H319" s="741">
        <v>90005826</v>
      </c>
      <c r="I319" s="50">
        <v>443080</v>
      </c>
      <c r="J319" s="92">
        <f>'Section A - Public Patients'!J$46</f>
        <v>45474</v>
      </c>
      <c r="K319" s="997">
        <f>'Section A - Public Patients'!K$46</f>
        <v>3985.9</v>
      </c>
      <c r="L319" s="58"/>
      <c r="M319" s="134">
        <f t="shared" si="67"/>
        <v>3985.9</v>
      </c>
      <c r="N319" s="63" t="s">
        <v>56</v>
      </c>
      <c r="O319" s="92">
        <f>'Section A - Public Patients'!O$46</f>
        <v>45839</v>
      </c>
      <c r="P319" s="1781" t="s">
        <v>69</v>
      </c>
      <c r="Q319" s="63" t="s">
        <v>70</v>
      </c>
      <c r="R319" s="1773" t="s">
        <v>2379</v>
      </c>
      <c r="S319" s="929" t="s">
        <v>4091</v>
      </c>
      <c r="T319" s="904" t="s">
        <v>4997</v>
      </c>
      <c r="U319" s="929"/>
      <c r="V319" s="929" t="s">
        <v>4407</v>
      </c>
      <c r="W319" s="1770"/>
      <c r="X319" s="1771">
        <v>3985.9</v>
      </c>
      <c r="Y319" s="1772">
        <f t="shared" si="66"/>
        <v>0</v>
      </c>
    </row>
    <row r="320" spans="1:25" s="40" customFormat="1" ht="12.75" x14ac:dyDescent="0.2">
      <c r="A320" s="1008">
        <v>1</v>
      </c>
      <c r="B320" s="1008">
        <v>1.7</v>
      </c>
      <c r="C320" s="1008" t="s">
        <v>1773</v>
      </c>
      <c r="D320" s="41"/>
      <c r="E320" s="1026" t="str">
        <f t="shared" si="71"/>
        <v>Ineligible</v>
      </c>
      <c r="F320" s="43" t="s">
        <v>939</v>
      </c>
      <c r="G320" s="38" t="s">
        <v>940</v>
      </c>
      <c r="H320" s="741">
        <v>90007580</v>
      </c>
      <c r="I320" s="50">
        <v>443080</v>
      </c>
      <c r="J320" s="92">
        <f>'Section A - Public Patients'!J$53</f>
        <v>45474</v>
      </c>
      <c r="K320" s="997">
        <f>'Section A - Public Patients'!K$53</f>
        <v>1179.8</v>
      </c>
      <c r="L320" s="58"/>
      <c r="M320" s="134">
        <f t="shared" si="67"/>
        <v>1179.8</v>
      </c>
      <c r="N320" s="63" t="s">
        <v>56</v>
      </c>
      <c r="O320" s="92">
        <f>'Section A - Public Patients'!O$53</f>
        <v>45839</v>
      </c>
      <c r="P320" s="1781" t="s">
        <v>69</v>
      </c>
      <c r="Q320" s="63" t="s">
        <v>70</v>
      </c>
      <c r="R320" s="1773" t="s">
        <v>2380</v>
      </c>
      <c r="S320" s="929" t="s">
        <v>4091</v>
      </c>
      <c r="T320" s="904" t="s">
        <v>4998</v>
      </c>
      <c r="U320" s="929"/>
      <c r="V320" s="929" t="s">
        <v>4414</v>
      </c>
      <c r="W320" s="1770"/>
      <c r="X320" s="1771">
        <v>1179.8</v>
      </c>
      <c r="Y320" s="1772">
        <f t="shared" si="66"/>
        <v>0</v>
      </c>
    </row>
    <row r="321" spans="1:25" s="40" customFormat="1" ht="17.25" customHeight="1" x14ac:dyDescent="0.2">
      <c r="A321" s="1008">
        <v>1</v>
      </c>
      <c r="B321" s="1008">
        <v>1.7</v>
      </c>
      <c r="C321" s="1008" t="s">
        <v>1773</v>
      </c>
      <c r="D321" s="41"/>
      <c r="E321" s="1026" t="str">
        <f t="shared" si="71"/>
        <v>Ineligible</v>
      </c>
      <c r="F321" s="43" t="s">
        <v>941</v>
      </c>
      <c r="G321" s="38" t="s">
        <v>942</v>
      </c>
      <c r="H321" s="741">
        <v>90006578</v>
      </c>
      <c r="I321" s="50">
        <v>443080</v>
      </c>
      <c r="J321" s="92">
        <f>'Section A - Public Patients'!J$53</f>
        <v>45474</v>
      </c>
      <c r="K321" s="997">
        <f>'Section A - Public Patients'!K$53</f>
        <v>1179.8</v>
      </c>
      <c r="L321" s="58"/>
      <c r="M321" s="134">
        <f t="shared" si="67"/>
        <v>1179.8</v>
      </c>
      <c r="N321" s="63" t="s">
        <v>56</v>
      </c>
      <c r="O321" s="92">
        <f>'Section A - Public Patients'!O$53</f>
        <v>45839</v>
      </c>
      <c r="P321" s="1781" t="s">
        <v>69</v>
      </c>
      <c r="Q321" s="63" t="s">
        <v>70</v>
      </c>
      <c r="R321" s="1773" t="s">
        <v>2381</v>
      </c>
      <c r="S321" s="929" t="s">
        <v>4091</v>
      </c>
      <c r="T321" s="904" t="s">
        <v>4999</v>
      </c>
      <c r="U321" s="929"/>
      <c r="V321" s="929" t="s">
        <v>4414</v>
      </c>
      <c r="W321" s="1770" t="s">
        <v>4414</v>
      </c>
      <c r="X321" s="1771">
        <v>1179.8</v>
      </c>
      <c r="Y321" s="1772">
        <f t="shared" si="66"/>
        <v>0</v>
      </c>
    </row>
    <row r="322" spans="1:25" s="40" customFormat="1" ht="15.75" x14ac:dyDescent="0.2">
      <c r="A322" s="1008">
        <v>1</v>
      </c>
      <c r="B322" s="1008">
        <v>1.7</v>
      </c>
      <c r="C322" s="1008" t="s">
        <v>1773</v>
      </c>
      <c r="D322" s="41"/>
      <c r="E322" s="78" t="s">
        <v>2351</v>
      </c>
      <c r="F322" s="43" t="s">
        <v>943</v>
      </c>
      <c r="G322" s="38" t="s">
        <v>944</v>
      </c>
      <c r="H322" s="741">
        <v>90007581</v>
      </c>
      <c r="I322" s="50">
        <v>443080</v>
      </c>
      <c r="J322" s="92">
        <f>'Section A - Public Patients'!J$61</f>
        <v>45474</v>
      </c>
      <c r="K322" s="134">
        <f>'Section A - Public Patients'!K$61</f>
        <v>4066.55</v>
      </c>
      <c r="L322" s="58"/>
      <c r="M322" s="134">
        <f t="shared" ref="M322:M327" si="72">K322</f>
        <v>4066.55</v>
      </c>
      <c r="N322" s="63" t="s">
        <v>56</v>
      </c>
      <c r="O322" s="92">
        <f>'Section A - Public Patients'!O$61</f>
        <v>45839</v>
      </c>
      <c r="P322" s="1781" t="s">
        <v>69</v>
      </c>
      <c r="Q322" s="63" t="s">
        <v>70</v>
      </c>
      <c r="R322" s="1773" t="s">
        <v>2382</v>
      </c>
      <c r="S322" s="929" t="s">
        <v>4091</v>
      </c>
      <c r="T322" s="904" t="s">
        <v>5000</v>
      </c>
      <c r="U322" s="929"/>
      <c r="V322" s="929" t="s">
        <v>4422</v>
      </c>
      <c r="W322" s="1770"/>
      <c r="X322" s="1771">
        <v>4066.55</v>
      </c>
      <c r="Y322" s="1772">
        <f t="shared" si="66"/>
        <v>0</v>
      </c>
    </row>
    <row r="323" spans="1:25" s="40" customFormat="1" ht="12.75" x14ac:dyDescent="0.2">
      <c r="A323" s="1008">
        <v>1</v>
      </c>
      <c r="B323" s="1008">
        <v>1.7</v>
      </c>
      <c r="C323" s="1008" t="s">
        <v>1773</v>
      </c>
      <c r="D323" s="41"/>
      <c r="E323" s="1026" t="str">
        <f t="shared" ref="E323:E327" si="73">E322</f>
        <v>Ineligible Newborns</v>
      </c>
      <c r="F323" s="43" t="s">
        <v>945</v>
      </c>
      <c r="G323" s="38" t="s">
        <v>946</v>
      </c>
      <c r="H323" s="741">
        <v>90006077</v>
      </c>
      <c r="I323" s="50">
        <v>443080</v>
      </c>
      <c r="J323" s="92">
        <f>'Section A - Public Patients'!J$62</f>
        <v>45474</v>
      </c>
      <c r="K323" s="134">
        <f>'Section A - Public Patients'!K$62</f>
        <v>3879.1</v>
      </c>
      <c r="L323" s="58"/>
      <c r="M323" s="134">
        <f t="shared" si="72"/>
        <v>3879.1</v>
      </c>
      <c r="N323" s="63" t="s">
        <v>56</v>
      </c>
      <c r="O323" s="92">
        <f>'Section A - Public Patients'!O$62</f>
        <v>45839</v>
      </c>
      <c r="P323" s="1781" t="s">
        <v>69</v>
      </c>
      <c r="Q323" s="63" t="s">
        <v>70</v>
      </c>
      <c r="R323" s="1773" t="s">
        <v>2383</v>
      </c>
      <c r="S323" s="929" t="s">
        <v>4091</v>
      </c>
      <c r="T323" s="904" t="s">
        <v>5001</v>
      </c>
      <c r="U323" s="929"/>
      <c r="V323" s="929" t="s">
        <v>4423</v>
      </c>
      <c r="W323" s="1770"/>
      <c r="X323" s="1771">
        <v>3879.1</v>
      </c>
      <c r="Y323" s="1772">
        <f t="shared" si="66"/>
        <v>0</v>
      </c>
    </row>
    <row r="324" spans="1:25" s="40" customFormat="1" ht="12.75" x14ac:dyDescent="0.2">
      <c r="A324" s="1008">
        <v>1</v>
      </c>
      <c r="B324" s="1008">
        <v>1.7</v>
      </c>
      <c r="C324" s="1008" t="s">
        <v>1773</v>
      </c>
      <c r="D324" s="41"/>
      <c r="E324" s="1026" t="str">
        <f t="shared" si="73"/>
        <v>Ineligible Newborns</v>
      </c>
      <c r="F324" s="43" t="s">
        <v>947</v>
      </c>
      <c r="G324" s="38" t="s">
        <v>948</v>
      </c>
      <c r="H324" s="741">
        <v>90007582</v>
      </c>
      <c r="I324" s="50">
        <v>443080</v>
      </c>
      <c r="J324" s="92">
        <f>'Section A - Public Patients'!J$61</f>
        <v>45474</v>
      </c>
      <c r="K324" s="134">
        <f>'Section A - Public Patients'!K$61</f>
        <v>4066.55</v>
      </c>
      <c r="L324" s="58"/>
      <c r="M324" s="134">
        <f t="shared" si="72"/>
        <v>4066.55</v>
      </c>
      <c r="N324" s="63" t="s">
        <v>56</v>
      </c>
      <c r="O324" s="92">
        <f>'Section A - Public Patients'!O$61</f>
        <v>45839</v>
      </c>
      <c r="P324" s="1781" t="s">
        <v>69</v>
      </c>
      <c r="Q324" s="63" t="s">
        <v>70</v>
      </c>
      <c r="R324" s="1773" t="s">
        <v>2384</v>
      </c>
      <c r="S324" s="929" t="s">
        <v>4091</v>
      </c>
      <c r="T324" s="904" t="s">
        <v>5002</v>
      </c>
      <c r="U324" s="929"/>
      <c r="V324" s="929" t="s">
        <v>4422</v>
      </c>
      <c r="W324" s="1770"/>
      <c r="X324" s="1771">
        <v>4066.55</v>
      </c>
      <c r="Y324" s="1772">
        <f t="shared" si="66"/>
        <v>0</v>
      </c>
    </row>
    <row r="325" spans="1:25" s="40" customFormat="1" ht="12.75" x14ac:dyDescent="0.2">
      <c r="A325" s="1008">
        <v>1</v>
      </c>
      <c r="B325" s="1008">
        <v>1.7</v>
      </c>
      <c r="C325" s="1008" t="s">
        <v>1773</v>
      </c>
      <c r="D325" s="41"/>
      <c r="E325" s="1026" t="str">
        <f t="shared" si="73"/>
        <v>Ineligible Newborns</v>
      </c>
      <c r="F325" s="43" t="s">
        <v>949</v>
      </c>
      <c r="G325" s="38" t="s">
        <v>950</v>
      </c>
      <c r="H325" s="741">
        <v>90006579</v>
      </c>
      <c r="I325" s="50">
        <v>443080</v>
      </c>
      <c r="J325" s="92">
        <f>'Section A - Public Patients'!J$62</f>
        <v>45474</v>
      </c>
      <c r="K325" s="134">
        <f>'Section A - Public Patients'!K$62</f>
        <v>3879.1</v>
      </c>
      <c r="L325" s="58"/>
      <c r="M325" s="134">
        <f t="shared" si="72"/>
        <v>3879.1</v>
      </c>
      <c r="N325" s="63" t="s">
        <v>56</v>
      </c>
      <c r="O325" s="92">
        <f>'Section A - Public Patients'!O$62</f>
        <v>45839</v>
      </c>
      <c r="P325" s="1781" t="s">
        <v>69</v>
      </c>
      <c r="Q325" s="63" t="s">
        <v>70</v>
      </c>
      <c r="R325" s="1773" t="s">
        <v>2385</v>
      </c>
      <c r="S325" s="929" t="s">
        <v>4091</v>
      </c>
      <c r="T325" s="904" t="s">
        <v>5003</v>
      </c>
      <c r="U325" s="929"/>
      <c r="V325" s="929" t="s">
        <v>4423</v>
      </c>
      <c r="W325" s="1770"/>
      <c r="X325" s="1771">
        <v>3879.1</v>
      </c>
      <c r="Y325" s="1772">
        <f t="shared" si="66"/>
        <v>0</v>
      </c>
    </row>
    <row r="326" spans="1:25" s="40" customFormat="1" ht="12.75" x14ac:dyDescent="0.2">
      <c r="A326" s="1008">
        <v>1</v>
      </c>
      <c r="B326" s="1008">
        <v>1.7</v>
      </c>
      <c r="C326" s="1008" t="s">
        <v>1773</v>
      </c>
      <c r="D326" s="41"/>
      <c r="E326" s="1026" t="str">
        <f t="shared" si="73"/>
        <v>Ineligible Newborns</v>
      </c>
      <c r="F326" s="43" t="s">
        <v>951</v>
      </c>
      <c r="G326" s="38" t="s">
        <v>952</v>
      </c>
      <c r="H326" s="741"/>
      <c r="I326" s="50">
        <v>443080</v>
      </c>
      <c r="J326" s="92"/>
      <c r="K326" s="134" t="s">
        <v>1604</v>
      </c>
      <c r="L326" s="58"/>
      <c r="M326" s="134" t="str">
        <f t="shared" si="72"/>
        <v>NIL</v>
      </c>
      <c r="N326" s="63"/>
      <c r="O326" s="1781"/>
      <c r="P326" s="1781" t="s">
        <v>69</v>
      </c>
      <c r="Q326" s="63" t="s">
        <v>70</v>
      </c>
      <c r="R326" s="1773" t="s">
        <v>2386</v>
      </c>
      <c r="S326" s="929" t="s">
        <v>1604</v>
      </c>
      <c r="T326" s="904" t="s">
        <v>5004</v>
      </c>
      <c r="U326" s="929"/>
      <c r="V326" s="929"/>
      <c r="W326" s="1770"/>
      <c r="X326" s="1771" t="s">
        <v>1604</v>
      </c>
      <c r="Y326" s="1772" t="str">
        <f t="shared" si="66"/>
        <v>Text</v>
      </c>
    </row>
    <row r="327" spans="1:25" s="40" customFormat="1" ht="12.75" x14ac:dyDescent="0.2">
      <c r="A327" s="1008">
        <v>1</v>
      </c>
      <c r="B327" s="1008">
        <v>1.7</v>
      </c>
      <c r="C327" s="1008" t="s">
        <v>1773</v>
      </c>
      <c r="D327" s="41"/>
      <c r="E327" s="1026" t="str">
        <f t="shared" si="73"/>
        <v>Ineligible Newborns</v>
      </c>
      <c r="F327" s="43" t="s">
        <v>953</v>
      </c>
      <c r="G327" s="38" t="s">
        <v>954</v>
      </c>
      <c r="H327" s="741"/>
      <c r="I327" s="50">
        <v>443080</v>
      </c>
      <c r="J327" s="92"/>
      <c r="K327" s="134" t="s">
        <v>1604</v>
      </c>
      <c r="L327" s="58"/>
      <c r="M327" s="134" t="str">
        <f t="shared" si="72"/>
        <v>NIL</v>
      </c>
      <c r="N327" s="63"/>
      <c r="O327" s="1781"/>
      <c r="P327" s="1781" t="s">
        <v>69</v>
      </c>
      <c r="Q327" s="63" t="s">
        <v>70</v>
      </c>
      <c r="R327" s="1773" t="s">
        <v>2387</v>
      </c>
      <c r="S327" s="929" t="s">
        <v>1604</v>
      </c>
      <c r="T327" s="904" t="s">
        <v>5005</v>
      </c>
      <c r="U327" s="929"/>
      <c r="V327" s="929"/>
      <c r="W327" s="1770"/>
      <c r="X327" s="1771" t="s">
        <v>1604</v>
      </c>
      <c r="Y327" s="1772" t="str">
        <f t="shared" si="66"/>
        <v>Text</v>
      </c>
    </row>
    <row r="328" spans="1:25" s="40" customFormat="1" ht="15.75" x14ac:dyDescent="0.2">
      <c r="A328" s="1008">
        <v>1</v>
      </c>
      <c r="B328" s="1008">
        <v>1.7</v>
      </c>
      <c r="C328" s="1008" t="s">
        <v>1773</v>
      </c>
      <c r="D328" s="41"/>
      <c r="E328" s="78" t="s">
        <v>2349</v>
      </c>
      <c r="F328" s="43" t="s">
        <v>1003</v>
      </c>
      <c r="G328" s="38" t="s">
        <v>1004</v>
      </c>
      <c r="H328" s="741">
        <v>90006486</v>
      </c>
      <c r="I328" s="50">
        <v>443090</v>
      </c>
      <c r="J328" s="92">
        <f>'Section A - Public Patients'!J$43</f>
        <v>45474</v>
      </c>
      <c r="K328" s="134">
        <f>'Section A - Public Patients'!K$43</f>
        <v>2510.5500000000002</v>
      </c>
      <c r="L328" s="58"/>
      <c r="M328" s="134">
        <f t="shared" si="67"/>
        <v>2510.5500000000002</v>
      </c>
      <c r="N328" s="63" t="s">
        <v>56</v>
      </c>
      <c r="O328" s="84">
        <f>'Section A - Public Patients'!O$43</f>
        <v>45839</v>
      </c>
      <c r="P328" s="1781" t="s">
        <v>69</v>
      </c>
      <c r="Q328" s="63" t="s">
        <v>70</v>
      </c>
      <c r="R328" s="1773" t="s">
        <v>2412</v>
      </c>
      <c r="S328" s="929" t="s">
        <v>4091</v>
      </c>
      <c r="T328" s="904" t="s">
        <v>5006</v>
      </c>
      <c r="U328" s="929"/>
      <c r="V328" s="929" t="s">
        <v>4404</v>
      </c>
      <c r="W328" s="1770"/>
      <c r="X328" s="1771">
        <v>2510.5500000000002</v>
      </c>
      <c r="Y328" s="1772">
        <f t="shared" si="66"/>
        <v>0</v>
      </c>
    </row>
    <row r="329" spans="1:25" s="40" customFormat="1" ht="12.75" x14ac:dyDescent="0.2">
      <c r="A329" s="1008">
        <v>1</v>
      </c>
      <c r="B329" s="1008">
        <v>1.7</v>
      </c>
      <c r="C329" s="1008" t="s">
        <v>1773</v>
      </c>
      <c r="D329" s="41"/>
      <c r="E329" s="1026" t="str">
        <f t="shared" ref="E329:E333" si="74">E328</f>
        <v>Motor Vehicle</v>
      </c>
      <c r="F329" s="43" t="s">
        <v>1005</v>
      </c>
      <c r="G329" s="38" t="s">
        <v>1006</v>
      </c>
      <c r="H329" s="741">
        <v>90007397</v>
      </c>
      <c r="I329" s="50">
        <v>443090</v>
      </c>
      <c r="J329" s="92">
        <f>'Section A - Public Patients'!J$44</f>
        <v>45474</v>
      </c>
      <c r="K329" s="134">
        <f>'Section A - Public Patients'!K$44</f>
        <v>2121.5500000000002</v>
      </c>
      <c r="L329" s="58"/>
      <c r="M329" s="134">
        <f t="shared" si="67"/>
        <v>2121.5500000000002</v>
      </c>
      <c r="N329" s="63" t="s">
        <v>56</v>
      </c>
      <c r="O329" s="92">
        <f>'Section A - Public Patients'!O$44</f>
        <v>45839</v>
      </c>
      <c r="P329" s="1781" t="s">
        <v>69</v>
      </c>
      <c r="Q329" s="63" t="s">
        <v>70</v>
      </c>
      <c r="R329" s="1773" t="s">
        <v>2413</v>
      </c>
      <c r="S329" s="929" t="s">
        <v>4091</v>
      </c>
      <c r="T329" s="904" t="s">
        <v>5007</v>
      </c>
      <c r="U329" s="929"/>
      <c r="V329" s="929" t="s">
        <v>4405</v>
      </c>
      <c r="W329" s="1770"/>
      <c r="X329" s="1771">
        <v>2121.5500000000002</v>
      </c>
      <c r="Y329" s="1772">
        <f t="shared" si="66"/>
        <v>0</v>
      </c>
    </row>
    <row r="330" spans="1:25" s="40" customFormat="1" ht="12.75" x14ac:dyDescent="0.2">
      <c r="A330" s="1008">
        <v>1</v>
      </c>
      <c r="B330" s="1008">
        <v>1.7</v>
      </c>
      <c r="C330" s="1008" t="s">
        <v>1773</v>
      </c>
      <c r="D330" s="41"/>
      <c r="E330" s="1026" t="str">
        <f t="shared" si="74"/>
        <v>Motor Vehicle</v>
      </c>
      <c r="F330" s="43" t="s">
        <v>1007</v>
      </c>
      <c r="G330" s="38" t="s">
        <v>1008</v>
      </c>
      <c r="H330" s="741">
        <v>90006031</v>
      </c>
      <c r="I330" s="50">
        <v>443090</v>
      </c>
      <c r="J330" s="92">
        <f>'Section A - Public Patients'!J$51</f>
        <v>45474</v>
      </c>
      <c r="K330" s="134">
        <f>'Section A - Public Patients'!K$51</f>
        <v>4339.55</v>
      </c>
      <c r="L330" s="58"/>
      <c r="M330" s="134">
        <f t="shared" si="67"/>
        <v>4339.55</v>
      </c>
      <c r="N330" s="63" t="s">
        <v>56</v>
      </c>
      <c r="O330" s="92">
        <f>'Section A - Public Patients'!O$51</f>
        <v>45839</v>
      </c>
      <c r="P330" s="1781" t="s">
        <v>69</v>
      </c>
      <c r="Q330" s="63" t="s">
        <v>70</v>
      </c>
      <c r="R330" s="1773" t="s">
        <v>2414</v>
      </c>
      <c r="S330" s="929" t="s">
        <v>4091</v>
      </c>
      <c r="T330" s="904" t="s">
        <v>5008</v>
      </c>
      <c r="U330" s="929"/>
      <c r="V330" s="929" t="s">
        <v>4412</v>
      </c>
      <c r="W330" s="1770"/>
      <c r="X330" s="1771">
        <v>4339.55</v>
      </c>
      <c r="Y330" s="1772">
        <f t="shared" si="66"/>
        <v>0</v>
      </c>
    </row>
    <row r="331" spans="1:25" s="40" customFormat="1" ht="12.75" x14ac:dyDescent="0.2">
      <c r="A331" s="1008">
        <v>1</v>
      </c>
      <c r="B331" s="1008">
        <v>1.7</v>
      </c>
      <c r="C331" s="1008" t="s">
        <v>1773</v>
      </c>
      <c r="D331" s="41"/>
      <c r="E331" s="1026" t="str">
        <f t="shared" si="74"/>
        <v>Motor Vehicle</v>
      </c>
      <c r="F331" s="43" t="s">
        <v>1009</v>
      </c>
      <c r="G331" s="38" t="s">
        <v>1010</v>
      </c>
      <c r="H331" s="741">
        <v>90007398</v>
      </c>
      <c r="I331" s="50">
        <v>443090</v>
      </c>
      <c r="J331" s="92">
        <f>'Section A - Public Patients'!J$46</f>
        <v>45474</v>
      </c>
      <c r="K331" s="134">
        <f>'Section A - Public Patients'!K$46</f>
        <v>3985.9</v>
      </c>
      <c r="L331" s="58"/>
      <c r="M331" s="134">
        <f t="shared" si="67"/>
        <v>3985.9</v>
      </c>
      <c r="N331" s="63" t="s">
        <v>56</v>
      </c>
      <c r="O331" s="92">
        <f>'Section A - Public Patients'!O$46</f>
        <v>45839</v>
      </c>
      <c r="P331" s="1781" t="s">
        <v>69</v>
      </c>
      <c r="Q331" s="63" t="s">
        <v>70</v>
      </c>
      <c r="R331" s="1773" t="s">
        <v>2415</v>
      </c>
      <c r="S331" s="929" t="s">
        <v>4091</v>
      </c>
      <c r="T331" s="904" t="s">
        <v>5009</v>
      </c>
      <c r="U331" s="929"/>
      <c r="V331" s="929" t="s">
        <v>4407</v>
      </c>
      <c r="W331" s="1770"/>
      <c r="X331" s="1771">
        <v>3985.9</v>
      </c>
      <c r="Y331" s="1772">
        <f t="shared" si="66"/>
        <v>0</v>
      </c>
    </row>
    <row r="332" spans="1:25" s="40" customFormat="1" ht="12.75" x14ac:dyDescent="0.2">
      <c r="A332" s="1008">
        <v>1</v>
      </c>
      <c r="B332" s="1008">
        <v>1.7</v>
      </c>
      <c r="C332" s="1008" t="s">
        <v>1773</v>
      </c>
      <c r="D332" s="41"/>
      <c r="E332" s="1026" t="str">
        <f t="shared" si="74"/>
        <v>Motor Vehicle</v>
      </c>
      <c r="F332" s="43" t="s">
        <v>1011</v>
      </c>
      <c r="G332" s="38" t="s">
        <v>1012</v>
      </c>
      <c r="H332" s="741">
        <v>90006487</v>
      </c>
      <c r="I332" s="50">
        <v>443090</v>
      </c>
      <c r="J332" s="92">
        <f>'Section A - Public Patients'!J$53</f>
        <v>45474</v>
      </c>
      <c r="K332" s="997">
        <f>'Section A - Public Patients'!K$53</f>
        <v>1179.8</v>
      </c>
      <c r="L332" s="58"/>
      <c r="M332" s="134">
        <f t="shared" si="67"/>
        <v>1179.8</v>
      </c>
      <c r="N332" s="63" t="s">
        <v>56</v>
      </c>
      <c r="O332" s="92">
        <f>'Section A - Public Patients'!O$53</f>
        <v>45839</v>
      </c>
      <c r="P332" s="1781" t="s">
        <v>69</v>
      </c>
      <c r="Q332" s="63" t="s">
        <v>70</v>
      </c>
      <c r="R332" s="1773" t="s">
        <v>2416</v>
      </c>
      <c r="S332" s="929" t="s">
        <v>4091</v>
      </c>
      <c r="T332" s="904" t="s">
        <v>5010</v>
      </c>
      <c r="U332" s="929"/>
      <c r="V332" s="929" t="s">
        <v>4414</v>
      </c>
      <c r="W332" s="1770" t="s">
        <v>4414</v>
      </c>
      <c r="X332" s="1771">
        <v>1179.8</v>
      </c>
      <c r="Y332" s="1772">
        <f t="shared" si="66"/>
        <v>0</v>
      </c>
    </row>
    <row r="333" spans="1:25" s="40" customFormat="1" ht="12.75" x14ac:dyDescent="0.2">
      <c r="A333" s="1008">
        <v>1</v>
      </c>
      <c r="B333" s="1008">
        <v>1.7</v>
      </c>
      <c r="C333" s="1008" t="s">
        <v>1773</v>
      </c>
      <c r="D333" s="41"/>
      <c r="E333" s="1026" t="str">
        <f t="shared" si="74"/>
        <v>Motor Vehicle</v>
      </c>
      <c r="F333" s="43" t="s">
        <v>1013</v>
      </c>
      <c r="G333" s="38" t="s">
        <v>1014</v>
      </c>
      <c r="H333" s="741">
        <v>90007399</v>
      </c>
      <c r="I333" s="50">
        <v>443090</v>
      </c>
      <c r="J333" s="92">
        <f>'Section A - Public Patients'!J$53</f>
        <v>45474</v>
      </c>
      <c r="K333" s="997">
        <f>'Section A - Public Patients'!K$53</f>
        <v>1179.8</v>
      </c>
      <c r="L333" s="58"/>
      <c r="M333" s="134">
        <f t="shared" si="67"/>
        <v>1179.8</v>
      </c>
      <c r="N333" s="63" t="s">
        <v>56</v>
      </c>
      <c r="O333" s="92">
        <f>'Section A - Public Patients'!O$53</f>
        <v>45839</v>
      </c>
      <c r="P333" s="1781" t="s">
        <v>69</v>
      </c>
      <c r="Q333" s="63" t="s">
        <v>70</v>
      </c>
      <c r="R333" s="1773" t="s">
        <v>2417</v>
      </c>
      <c r="S333" s="929" t="s">
        <v>4091</v>
      </c>
      <c r="T333" s="904" t="s">
        <v>5011</v>
      </c>
      <c r="U333" s="929"/>
      <c r="V333" s="929" t="s">
        <v>4414</v>
      </c>
      <c r="W333" s="1770" t="s">
        <v>4414</v>
      </c>
      <c r="X333" s="1771">
        <v>1179.8</v>
      </c>
      <c r="Y333" s="1772">
        <f t="shared" si="66"/>
        <v>0</v>
      </c>
    </row>
    <row r="334" spans="1:25" s="40" customFormat="1" ht="15.75" x14ac:dyDescent="0.2">
      <c r="A334" s="1008">
        <v>1</v>
      </c>
      <c r="B334" s="1008">
        <v>1.7</v>
      </c>
      <c r="C334" s="1008" t="s">
        <v>1773</v>
      </c>
      <c r="D334" s="41"/>
      <c r="E334" s="78" t="s">
        <v>2352</v>
      </c>
      <c r="F334" s="43" t="s">
        <v>1015</v>
      </c>
      <c r="G334" s="38" t="s">
        <v>1016</v>
      </c>
      <c r="H334" s="741">
        <v>90005604</v>
      </c>
      <c r="I334" s="50">
        <v>443090</v>
      </c>
      <c r="J334" s="92">
        <f>'Section A - Public Patients'!J$61</f>
        <v>45474</v>
      </c>
      <c r="K334" s="134">
        <f>'Section A - Public Patients'!K$61</f>
        <v>4066.55</v>
      </c>
      <c r="L334" s="58"/>
      <c r="M334" s="134">
        <f>K334</f>
        <v>4066.55</v>
      </c>
      <c r="N334" s="63" t="s">
        <v>56</v>
      </c>
      <c r="O334" s="92">
        <f>'Section A - Public Patients'!O$61</f>
        <v>45839</v>
      </c>
      <c r="P334" s="1781" t="s">
        <v>69</v>
      </c>
      <c r="Q334" s="63" t="s">
        <v>70</v>
      </c>
      <c r="R334" s="1773" t="s">
        <v>2418</v>
      </c>
      <c r="S334" s="929" t="s">
        <v>4091</v>
      </c>
      <c r="T334" s="904" t="s">
        <v>5012</v>
      </c>
      <c r="U334" s="929"/>
      <c r="V334" s="929" t="s">
        <v>4422</v>
      </c>
      <c r="W334" s="1770"/>
      <c r="X334" s="1771">
        <v>4066.55</v>
      </c>
      <c r="Y334" s="1772">
        <f t="shared" si="66"/>
        <v>0</v>
      </c>
    </row>
    <row r="335" spans="1:25" s="40" customFormat="1" ht="12.75" x14ac:dyDescent="0.2">
      <c r="A335" s="1008">
        <v>1</v>
      </c>
      <c r="B335" s="1008">
        <v>1.7</v>
      </c>
      <c r="C335" s="1008" t="s">
        <v>1773</v>
      </c>
      <c r="D335" s="41"/>
      <c r="E335" s="1026" t="str">
        <f t="shared" ref="E335:E337" si="75">E334</f>
        <v>Motor Vehicle Newborns</v>
      </c>
      <c r="F335" s="43" t="s">
        <v>1017</v>
      </c>
      <c r="G335" s="38" t="s">
        <v>1018</v>
      </c>
      <c r="H335" s="741">
        <v>90007647</v>
      </c>
      <c r="I335" s="50">
        <v>443090</v>
      </c>
      <c r="J335" s="92">
        <f>'Section A - Public Patients'!J$62</f>
        <v>45474</v>
      </c>
      <c r="K335" s="134">
        <f>'Section A - Public Patients'!K$62</f>
        <v>3879.1</v>
      </c>
      <c r="L335" s="58"/>
      <c r="M335" s="134">
        <f>K335</f>
        <v>3879.1</v>
      </c>
      <c r="N335" s="63" t="s">
        <v>56</v>
      </c>
      <c r="O335" s="92">
        <f>'Section A - Public Patients'!O$62</f>
        <v>45839</v>
      </c>
      <c r="P335" s="1781" t="s">
        <v>69</v>
      </c>
      <c r="Q335" s="63" t="s">
        <v>70</v>
      </c>
      <c r="R335" s="1773" t="s">
        <v>2419</v>
      </c>
      <c r="S335" s="929" t="s">
        <v>4091</v>
      </c>
      <c r="T335" s="904" t="s">
        <v>5013</v>
      </c>
      <c r="U335" s="929"/>
      <c r="V335" s="929" t="s">
        <v>4423</v>
      </c>
      <c r="W335" s="1770"/>
      <c r="X335" s="1771">
        <v>3879.1</v>
      </c>
      <c r="Y335" s="1772">
        <f t="shared" si="66"/>
        <v>0</v>
      </c>
    </row>
    <row r="336" spans="1:25" s="40" customFormat="1" ht="12.75" x14ac:dyDescent="0.2">
      <c r="A336" s="1008">
        <v>1</v>
      </c>
      <c r="B336" s="1008">
        <v>1.7</v>
      </c>
      <c r="C336" s="1008" t="s">
        <v>1773</v>
      </c>
      <c r="D336" s="41"/>
      <c r="E336" s="1026" t="str">
        <f t="shared" si="75"/>
        <v>Motor Vehicle Newborns</v>
      </c>
      <c r="F336" s="43" t="s">
        <v>1019</v>
      </c>
      <c r="G336" s="38" t="s">
        <v>1020</v>
      </c>
      <c r="H336" s="741">
        <v>90007400</v>
      </c>
      <c r="I336" s="50">
        <v>443150</v>
      </c>
      <c r="J336" s="92">
        <f>'Section A - Public Patients'!J$61</f>
        <v>45474</v>
      </c>
      <c r="K336" s="134">
        <f>'Section A - Public Patients'!K$61</f>
        <v>4066.55</v>
      </c>
      <c r="L336" s="58"/>
      <c r="M336" s="134">
        <f>K336</f>
        <v>4066.55</v>
      </c>
      <c r="N336" s="63" t="s">
        <v>56</v>
      </c>
      <c r="O336" s="92">
        <f>'Section A - Public Patients'!O$61</f>
        <v>45839</v>
      </c>
      <c r="P336" s="1781" t="s">
        <v>69</v>
      </c>
      <c r="Q336" s="63" t="s">
        <v>70</v>
      </c>
      <c r="R336" s="1773" t="s">
        <v>2420</v>
      </c>
      <c r="S336" s="929" t="s">
        <v>4091</v>
      </c>
      <c r="T336" s="904" t="s">
        <v>5014</v>
      </c>
      <c r="U336" s="929"/>
      <c r="V336" s="929" t="s">
        <v>4422</v>
      </c>
      <c r="W336" s="1770"/>
      <c r="X336" s="1771">
        <v>4066.55</v>
      </c>
      <c r="Y336" s="1772">
        <f t="shared" si="66"/>
        <v>0</v>
      </c>
    </row>
    <row r="337" spans="1:25" s="40" customFormat="1" ht="12.75" x14ac:dyDescent="0.2">
      <c r="A337" s="1008">
        <v>1</v>
      </c>
      <c r="B337" s="1008">
        <v>1.7</v>
      </c>
      <c r="C337" s="1008" t="s">
        <v>1773</v>
      </c>
      <c r="D337" s="41"/>
      <c r="E337" s="1026" t="str">
        <f t="shared" si="75"/>
        <v>Motor Vehicle Newborns</v>
      </c>
      <c r="F337" s="43" t="s">
        <v>1021</v>
      </c>
      <c r="G337" s="38" t="s">
        <v>1022</v>
      </c>
      <c r="H337" s="741">
        <v>90006488</v>
      </c>
      <c r="I337" s="50">
        <v>443090</v>
      </c>
      <c r="J337" s="92">
        <f>'Section A - Public Patients'!J$62</f>
        <v>45474</v>
      </c>
      <c r="K337" s="134">
        <f>'Section A - Public Patients'!K$62</f>
        <v>3879.1</v>
      </c>
      <c r="L337" s="58"/>
      <c r="M337" s="134">
        <f>K337</f>
        <v>3879.1</v>
      </c>
      <c r="N337" s="63" t="s">
        <v>56</v>
      </c>
      <c r="O337" s="92">
        <f>'Section A - Public Patients'!O$62</f>
        <v>45839</v>
      </c>
      <c r="P337" s="1781" t="s">
        <v>69</v>
      </c>
      <c r="Q337" s="63" t="s">
        <v>70</v>
      </c>
      <c r="R337" s="1773" t="s">
        <v>2421</v>
      </c>
      <c r="S337" s="929" t="s">
        <v>4091</v>
      </c>
      <c r="T337" s="904" t="s">
        <v>5015</v>
      </c>
      <c r="U337" s="929"/>
      <c r="V337" s="929" t="s">
        <v>4423</v>
      </c>
      <c r="W337" s="1770"/>
      <c r="X337" s="1771">
        <v>3879.1</v>
      </c>
      <c r="Y337" s="1772">
        <f t="shared" si="66"/>
        <v>0</v>
      </c>
    </row>
    <row r="338" spans="1:25" s="40" customFormat="1" ht="15.75" x14ac:dyDescent="0.2">
      <c r="A338" s="1008">
        <v>1</v>
      </c>
      <c r="B338" s="1008">
        <v>1.7</v>
      </c>
      <c r="C338" s="1008" t="s">
        <v>1773</v>
      </c>
      <c r="D338" s="41"/>
      <c r="E338" s="78" t="s">
        <v>1861</v>
      </c>
      <c r="F338" s="43" t="s">
        <v>1063</v>
      </c>
      <c r="G338" s="38" t="s">
        <v>1064</v>
      </c>
      <c r="H338" s="741">
        <v>90007401</v>
      </c>
      <c r="I338" s="50">
        <v>443090</v>
      </c>
      <c r="J338" s="92">
        <f>'Section A - Public Patients'!J$43</f>
        <v>45474</v>
      </c>
      <c r="K338" s="134">
        <f>'Section A - Public Patients'!K$43</f>
        <v>2510.5500000000002</v>
      </c>
      <c r="L338" s="58"/>
      <c r="M338" s="134">
        <f t="shared" si="67"/>
        <v>2510.5500000000002</v>
      </c>
      <c r="N338" s="63" t="s">
        <v>56</v>
      </c>
      <c r="O338" s="84">
        <f>'Section A - Public Patients'!O$43</f>
        <v>45839</v>
      </c>
      <c r="P338" s="1781" t="s">
        <v>69</v>
      </c>
      <c r="Q338" s="63" t="s">
        <v>70</v>
      </c>
      <c r="R338" s="1773" t="s">
        <v>2442</v>
      </c>
      <c r="S338" s="929" t="s">
        <v>4091</v>
      </c>
      <c r="T338" s="904" t="s">
        <v>5016</v>
      </c>
      <c r="U338" s="929"/>
      <c r="V338" s="929" t="s">
        <v>4404</v>
      </c>
      <c r="W338" s="1770"/>
      <c r="X338" s="1771">
        <v>2510.5500000000002</v>
      </c>
      <c r="Y338" s="1772">
        <f t="shared" si="66"/>
        <v>0</v>
      </c>
    </row>
    <row r="339" spans="1:25" s="40" customFormat="1" ht="12.75" x14ac:dyDescent="0.2">
      <c r="A339" s="1008">
        <v>1</v>
      </c>
      <c r="B339" s="1008">
        <v>1.7</v>
      </c>
      <c r="C339" s="1008" t="s">
        <v>1773</v>
      </c>
      <c r="D339" s="41"/>
      <c r="E339" s="1026" t="str">
        <f t="shared" ref="E339:E344" si="76">E338</f>
        <v>Third Party</v>
      </c>
      <c r="F339" s="43" t="s">
        <v>1065</v>
      </c>
      <c r="G339" s="38" t="s">
        <v>1066</v>
      </c>
      <c r="H339" s="741">
        <v>90006032</v>
      </c>
      <c r="I339" s="50">
        <v>443090</v>
      </c>
      <c r="J339" s="92">
        <f>'Section A - Public Patients'!J$44</f>
        <v>45474</v>
      </c>
      <c r="K339" s="134">
        <f>'Section A - Public Patients'!K$44</f>
        <v>2121.5500000000002</v>
      </c>
      <c r="L339" s="58"/>
      <c r="M339" s="134">
        <f t="shared" si="67"/>
        <v>2121.5500000000002</v>
      </c>
      <c r="N339" s="63" t="s">
        <v>56</v>
      </c>
      <c r="O339" s="92">
        <f>'Section A - Public Patients'!O$44</f>
        <v>45839</v>
      </c>
      <c r="P339" s="1781" t="s">
        <v>69</v>
      </c>
      <c r="Q339" s="63" t="s">
        <v>70</v>
      </c>
      <c r="R339" s="1773" t="s">
        <v>2443</v>
      </c>
      <c r="S339" s="929" t="s">
        <v>4091</v>
      </c>
      <c r="T339" s="904" t="s">
        <v>5017</v>
      </c>
      <c r="U339" s="929"/>
      <c r="V339" s="929" t="s">
        <v>4405</v>
      </c>
      <c r="W339" s="1770"/>
      <c r="X339" s="1771">
        <v>2121.5500000000002</v>
      </c>
      <c r="Y339" s="1772">
        <f t="shared" si="66"/>
        <v>0</v>
      </c>
    </row>
    <row r="340" spans="1:25" s="40" customFormat="1" ht="12.75" x14ac:dyDescent="0.2">
      <c r="A340" s="1008">
        <v>1</v>
      </c>
      <c r="B340" s="1008">
        <v>1.7</v>
      </c>
      <c r="C340" s="1008" t="s">
        <v>1773</v>
      </c>
      <c r="D340" s="41"/>
      <c r="E340" s="1026" t="str">
        <f t="shared" si="76"/>
        <v>Third Party</v>
      </c>
      <c r="F340" s="43" t="s">
        <v>1067</v>
      </c>
      <c r="G340" s="38" t="s">
        <v>1068</v>
      </c>
      <c r="H340" s="741">
        <v>90007402</v>
      </c>
      <c r="I340" s="50">
        <v>443090</v>
      </c>
      <c r="J340" s="92">
        <f>'Section A - Public Patients'!J$43</f>
        <v>45474</v>
      </c>
      <c r="K340" s="134">
        <f>'Section A - Public Patients'!K$43</f>
        <v>2510.5500000000002</v>
      </c>
      <c r="L340" s="58"/>
      <c r="M340" s="134">
        <f t="shared" si="67"/>
        <v>2510.5500000000002</v>
      </c>
      <c r="N340" s="63" t="s">
        <v>56</v>
      </c>
      <c r="O340" s="84">
        <f>'Section A - Public Patients'!O$43</f>
        <v>45839</v>
      </c>
      <c r="P340" s="1781" t="s">
        <v>69</v>
      </c>
      <c r="Q340" s="63" t="s">
        <v>70</v>
      </c>
      <c r="R340" s="1773" t="s">
        <v>2444</v>
      </c>
      <c r="S340" s="929" t="s">
        <v>4091</v>
      </c>
      <c r="T340" s="904" t="s">
        <v>5018</v>
      </c>
      <c r="U340" s="929"/>
      <c r="V340" s="929" t="s">
        <v>4404</v>
      </c>
      <c r="W340" s="1770"/>
      <c r="X340" s="1771">
        <v>2510.5500000000002</v>
      </c>
      <c r="Y340" s="1772">
        <f t="shared" si="66"/>
        <v>0</v>
      </c>
    </row>
    <row r="341" spans="1:25" s="40" customFormat="1" ht="12.75" x14ac:dyDescent="0.2">
      <c r="A341" s="1008">
        <v>1</v>
      </c>
      <c r="B341" s="1008">
        <v>1.7</v>
      </c>
      <c r="C341" s="1008" t="s">
        <v>1773</v>
      </c>
      <c r="D341" s="41"/>
      <c r="E341" s="1026" t="str">
        <f t="shared" si="76"/>
        <v>Third Party</v>
      </c>
      <c r="F341" s="43" t="s">
        <v>1069</v>
      </c>
      <c r="G341" s="38" t="s">
        <v>1070</v>
      </c>
      <c r="H341" s="741">
        <v>90006489</v>
      </c>
      <c r="I341" s="50">
        <v>443090</v>
      </c>
      <c r="J341" s="92">
        <f>'Section A - Public Patients'!J$51</f>
        <v>45474</v>
      </c>
      <c r="K341" s="134">
        <f>'Section A - Public Patients'!K$51</f>
        <v>4339.55</v>
      </c>
      <c r="L341" s="58"/>
      <c r="M341" s="134">
        <f t="shared" si="67"/>
        <v>4339.55</v>
      </c>
      <c r="N341" s="63" t="s">
        <v>56</v>
      </c>
      <c r="O341" s="92">
        <f>'Section A - Public Patients'!O$51</f>
        <v>45839</v>
      </c>
      <c r="P341" s="1781" t="s">
        <v>69</v>
      </c>
      <c r="Q341" s="63" t="s">
        <v>70</v>
      </c>
      <c r="R341" s="1773" t="s">
        <v>2445</v>
      </c>
      <c r="S341" s="929" t="s">
        <v>4091</v>
      </c>
      <c r="T341" s="904" t="s">
        <v>5019</v>
      </c>
      <c r="U341" s="929"/>
      <c r="V341" s="929" t="s">
        <v>4412</v>
      </c>
      <c r="W341" s="1770"/>
      <c r="X341" s="1771">
        <v>4339.55</v>
      </c>
      <c r="Y341" s="1772">
        <f t="shared" si="66"/>
        <v>0</v>
      </c>
    </row>
    <row r="342" spans="1:25" s="40" customFormat="1" ht="12.75" x14ac:dyDescent="0.2">
      <c r="A342" s="1008">
        <v>1</v>
      </c>
      <c r="B342" s="1008">
        <v>1.7</v>
      </c>
      <c r="C342" s="1008" t="s">
        <v>1773</v>
      </c>
      <c r="D342" s="41"/>
      <c r="E342" s="1026" t="str">
        <f t="shared" si="76"/>
        <v>Third Party</v>
      </c>
      <c r="F342" s="43" t="s">
        <v>1071</v>
      </c>
      <c r="G342" s="38" t="s">
        <v>1072</v>
      </c>
      <c r="H342" s="741">
        <v>90007403</v>
      </c>
      <c r="I342" s="50">
        <v>443090</v>
      </c>
      <c r="J342" s="92">
        <f>'Section A - Public Patients'!J$46</f>
        <v>45474</v>
      </c>
      <c r="K342" s="134">
        <f>'Section A - Public Patients'!K$46</f>
        <v>3985.9</v>
      </c>
      <c r="L342" s="58"/>
      <c r="M342" s="134">
        <f t="shared" si="67"/>
        <v>3985.9</v>
      </c>
      <c r="N342" s="63" t="s">
        <v>56</v>
      </c>
      <c r="O342" s="92">
        <f>'Section A - Public Patients'!O$46</f>
        <v>45839</v>
      </c>
      <c r="P342" s="1781" t="s">
        <v>69</v>
      </c>
      <c r="Q342" s="63" t="s">
        <v>70</v>
      </c>
      <c r="R342" s="1773" t="s">
        <v>2446</v>
      </c>
      <c r="S342" s="929" t="s">
        <v>4091</v>
      </c>
      <c r="T342" s="904" t="s">
        <v>5020</v>
      </c>
      <c r="U342" s="929"/>
      <c r="V342" s="929" t="s">
        <v>4407</v>
      </c>
      <c r="W342" s="1770"/>
      <c r="X342" s="1771">
        <v>3985.9</v>
      </c>
      <c r="Y342" s="1772">
        <f t="shared" si="66"/>
        <v>0</v>
      </c>
    </row>
    <row r="343" spans="1:25" s="40" customFormat="1" ht="12.75" x14ac:dyDescent="0.2">
      <c r="A343" s="1008">
        <v>1</v>
      </c>
      <c r="B343" s="1008">
        <v>1.7</v>
      </c>
      <c r="C343" s="1008" t="s">
        <v>1773</v>
      </c>
      <c r="D343" s="41"/>
      <c r="E343" s="1026" t="str">
        <f t="shared" si="76"/>
        <v>Third Party</v>
      </c>
      <c r="F343" s="43" t="s">
        <v>1073</v>
      </c>
      <c r="G343" s="38" t="s">
        <v>1074</v>
      </c>
      <c r="H343" s="741">
        <v>90005804</v>
      </c>
      <c r="I343" s="50">
        <v>443090</v>
      </c>
      <c r="J343" s="92">
        <f>'Section A - Public Patients'!J$53</f>
        <v>45474</v>
      </c>
      <c r="K343" s="997">
        <f>'Section A - Public Patients'!K$53</f>
        <v>1179.8</v>
      </c>
      <c r="L343" s="58"/>
      <c r="M343" s="134">
        <f t="shared" si="67"/>
        <v>1179.8</v>
      </c>
      <c r="N343" s="63" t="s">
        <v>56</v>
      </c>
      <c r="O343" s="92">
        <f>'Section A - Public Patients'!O$53</f>
        <v>45839</v>
      </c>
      <c r="P343" s="1781" t="s">
        <v>69</v>
      </c>
      <c r="Q343" s="63" t="s">
        <v>70</v>
      </c>
      <c r="R343" s="1773" t="s">
        <v>2447</v>
      </c>
      <c r="S343" s="929" t="s">
        <v>4091</v>
      </c>
      <c r="T343" s="904" t="s">
        <v>5021</v>
      </c>
      <c r="U343" s="929"/>
      <c r="V343" s="929" t="s">
        <v>4414</v>
      </c>
      <c r="W343" s="1770" t="s">
        <v>4414</v>
      </c>
      <c r="X343" s="1771">
        <v>1179.8</v>
      </c>
      <c r="Y343" s="1772">
        <f t="shared" si="66"/>
        <v>0</v>
      </c>
    </row>
    <row r="344" spans="1:25" s="40" customFormat="1" ht="12.75" x14ac:dyDescent="0.2">
      <c r="A344" s="1008">
        <v>1</v>
      </c>
      <c r="B344" s="1008">
        <v>1.7</v>
      </c>
      <c r="C344" s="1008" t="s">
        <v>1773</v>
      </c>
      <c r="D344" s="41"/>
      <c r="E344" s="1026" t="str">
        <f t="shared" si="76"/>
        <v>Third Party</v>
      </c>
      <c r="F344" s="43" t="s">
        <v>1075</v>
      </c>
      <c r="G344" s="38" t="s">
        <v>1076</v>
      </c>
      <c r="H344" s="741">
        <v>90007404</v>
      </c>
      <c r="I344" s="50">
        <v>443090</v>
      </c>
      <c r="J344" s="92">
        <f>'Section A - Public Patients'!J$53</f>
        <v>45474</v>
      </c>
      <c r="K344" s="997">
        <f>'Section A - Public Patients'!K$53</f>
        <v>1179.8</v>
      </c>
      <c r="L344" s="58"/>
      <c r="M344" s="134">
        <f t="shared" si="67"/>
        <v>1179.8</v>
      </c>
      <c r="N344" s="63" t="s">
        <v>56</v>
      </c>
      <c r="O344" s="92">
        <f>'Section A - Public Patients'!O$53</f>
        <v>45839</v>
      </c>
      <c r="P344" s="1781" t="s">
        <v>69</v>
      </c>
      <c r="Q344" s="63" t="s">
        <v>70</v>
      </c>
      <c r="R344" s="1773" t="s">
        <v>2448</v>
      </c>
      <c r="S344" s="929" t="s">
        <v>4091</v>
      </c>
      <c r="T344" s="904" t="s">
        <v>5022</v>
      </c>
      <c r="U344" s="929"/>
      <c r="V344" s="929" t="s">
        <v>4414</v>
      </c>
      <c r="W344" s="1770" t="s">
        <v>4414</v>
      </c>
      <c r="X344" s="1771">
        <v>1179.8</v>
      </c>
      <c r="Y344" s="1772">
        <f t="shared" si="66"/>
        <v>0</v>
      </c>
    </row>
    <row r="345" spans="1:25" s="40" customFormat="1" ht="15.75" x14ac:dyDescent="0.2">
      <c r="A345" s="1008">
        <v>1</v>
      </c>
      <c r="B345" s="1008">
        <v>1.7</v>
      </c>
      <c r="C345" s="1008" t="s">
        <v>1773</v>
      </c>
      <c r="D345" s="41"/>
      <c r="E345" s="78" t="s">
        <v>2353</v>
      </c>
      <c r="F345" s="43" t="s">
        <v>1077</v>
      </c>
      <c r="G345" s="38" t="s">
        <v>1078</v>
      </c>
      <c r="H345" s="741">
        <v>90006490</v>
      </c>
      <c r="I345" s="50">
        <v>443090</v>
      </c>
      <c r="J345" s="92">
        <f>'Section A - Public Patients'!J$61</f>
        <v>45474</v>
      </c>
      <c r="K345" s="134">
        <f>'Section A - Public Patients'!K$61</f>
        <v>4066.55</v>
      </c>
      <c r="L345" s="58"/>
      <c r="M345" s="134">
        <f t="shared" ref="M345:M351" si="77">K345</f>
        <v>4066.55</v>
      </c>
      <c r="N345" s="63" t="s">
        <v>56</v>
      </c>
      <c r="O345" s="92">
        <f>'Section A - Public Patients'!O$61</f>
        <v>45839</v>
      </c>
      <c r="P345" s="1781" t="s">
        <v>69</v>
      </c>
      <c r="Q345" s="63" t="s">
        <v>70</v>
      </c>
      <c r="R345" s="1773" t="s">
        <v>2449</v>
      </c>
      <c r="S345" s="929" t="s">
        <v>4091</v>
      </c>
      <c r="T345" s="904" t="s">
        <v>5023</v>
      </c>
      <c r="U345" s="929"/>
      <c r="V345" s="929" t="s">
        <v>4422</v>
      </c>
      <c r="W345" s="1770"/>
      <c r="X345" s="1771">
        <v>4066.55</v>
      </c>
      <c r="Y345" s="1772">
        <f t="shared" si="66"/>
        <v>0</v>
      </c>
    </row>
    <row r="346" spans="1:25" s="40" customFormat="1" ht="12.75" x14ac:dyDescent="0.2">
      <c r="A346" s="1008">
        <v>1</v>
      </c>
      <c r="B346" s="1008">
        <v>1.7</v>
      </c>
      <c r="C346" s="1008" t="s">
        <v>1773</v>
      </c>
      <c r="D346" s="41"/>
      <c r="E346" s="1026" t="str">
        <f t="shared" ref="E346:E348" si="78">E345</f>
        <v>Third Party Newborns</v>
      </c>
      <c r="F346" s="43" t="s">
        <v>1079</v>
      </c>
      <c r="G346" s="38" t="s">
        <v>1080</v>
      </c>
      <c r="H346" s="741">
        <v>90007405</v>
      </c>
      <c r="I346" s="50">
        <v>443090</v>
      </c>
      <c r="J346" s="92">
        <f>'Section A - Public Patients'!J$62</f>
        <v>45474</v>
      </c>
      <c r="K346" s="134">
        <f>'Section A - Public Patients'!K$62</f>
        <v>3879.1</v>
      </c>
      <c r="L346" s="58"/>
      <c r="M346" s="134">
        <f t="shared" si="77"/>
        <v>3879.1</v>
      </c>
      <c r="N346" s="63" t="s">
        <v>56</v>
      </c>
      <c r="O346" s="92">
        <f>'Section A - Public Patients'!O$62</f>
        <v>45839</v>
      </c>
      <c r="P346" s="1781" t="s">
        <v>69</v>
      </c>
      <c r="Q346" s="63" t="s">
        <v>70</v>
      </c>
      <c r="R346" s="1773" t="s">
        <v>2450</v>
      </c>
      <c r="S346" s="929" t="s">
        <v>4091</v>
      </c>
      <c r="T346" s="904" t="s">
        <v>5024</v>
      </c>
      <c r="U346" s="929"/>
      <c r="V346" s="929" t="s">
        <v>4423</v>
      </c>
      <c r="W346" s="1770"/>
      <c r="X346" s="1771">
        <v>3879.1</v>
      </c>
      <c r="Y346" s="1772">
        <f t="shared" si="66"/>
        <v>0</v>
      </c>
    </row>
    <row r="347" spans="1:25" s="40" customFormat="1" ht="12.75" x14ac:dyDescent="0.2">
      <c r="A347" s="1008">
        <v>1</v>
      </c>
      <c r="B347" s="1008">
        <v>1.7</v>
      </c>
      <c r="C347" s="1008" t="s">
        <v>1773</v>
      </c>
      <c r="D347" s="41"/>
      <c r="E347" s="1026" t="str">
        <f t="shared" si="78"/>
        <v>Third Party Newborns</v>
      </c>
      <c r="F347" s="43" t="s">
        <v>1081</v>
      </c>
      <c r="G347" s="38" t="s">
        <v>1082</v>
      </c>
      <c r="H347" s="741">
        <v>90006033</v>
      </c>
      <c r="I347" s="50">
        <v>443090</v>
      </c>
      <c r="J347" s="92">
        <f>'Section A - Public Patients'!J$61</f>
        <v>45474</v>
      </c>
      <c r="K347" s="134">
        <f>'Section A - Public Patients'!K$61</f>
        <v>4066.55</v>
      </c>
      <c r="L347" s="58"/>
      <c r="M347" s="134">
        <f t="shared" si="77"/>
        <v>4066.55</v>
      </c>
      <c r="N347" s="63" t="s">
        <v>56</v>
      </c>
      <c r="O347" s="92">
        <f>'Section A - Public Patients'!O$61</f>
        <v>45839</v>
      </c>
      <c r="P347" s="1781" t="s">
        <v>69</v>
      </c>
      <c r="Q347" s="63" t="s">
        <v>70</v>
      </c>
      <c r="R347" s="1773" t="s">
        <v>2451</v>
      </c>
      <c r="S347" s="929" t="s">
        <v>4091</v>
      </c>
      <c r="T347" s="904" t="s">
        <v>5025</v>
      </c>
      <c r="U347" s="929"/>
      <c r="V347" s="929" t="s">
        <v>4422</v>
      </c>
      <c r="W347" s="1770"/>
      <c r="X347" s="1771">
        <v>4066.55</v>
      </c>
      <c r="Y347" s="1772">
        <f t="shared" si="66"/>
        <v>0</v>
      </c>
    </row>
    <row r="348" spans="1:25" s="40" customFormat="1" ht="12.75" x14ac:dyDescent="0.2">
      <c r="A348" s="1008">
        <v>1</v>
      </c>
      <c r="B348" s="1008">
        <v>1.7</v>
      </c>
      <c r="C348" s="1008" t="s">
        <v>1773</v>
      </c>
      <c r="D348" s="41"/>
      <c r="E348" s="1026" t="str">
        <f t="shared" si="78"/>
        <v>Third Party Newborns</v>
      </c>
      <c r="F348" s="43" t="s">
        <v>1083</v>
      </c>
      <c r="G348" s="38" t="s">
        <v>1084</v>
      </c>
      <c r="H348" s="741">
        <v>90007406</v>
      </c>
      <c r="I348" s="50">
        <v>443090</v>
      </c>
      <c r="J348" s="92">
        <f>'Section A - Public Patients'!J$62</f>
        <v>45474</v>
      </c>
      <c r="K348" s="134">
        <f>'Section A - Public Patients'!K$62</f>
        <v>3879.1</v>
      </c>
      <c r="L348" s="58"/>
      <c r="M348" s="134">
        <f t="shared" si="77"/>
        <v>3879.1</v>
      </c>
      <c r="N348" s="63" t="s">
        <v>56</v>
      </c>
      <c r="O348" s="92">
        <f>'Section A - Public Patients'!O$62</f>
        <v>45839</v>
      </c>
      <c r="P348" s="1781" t="s">
        <v>69</v>
      </c>
      <c r="Q348" s="63" t="s">
        <v>70</v>
      </c>
      <c r="R348" s="1773" t="s">
        <v>2452</v>
      </c>
      <c r="S348" s="929" t="s">
        <v>4091</v>
      </c>
      <c r="T348" s="904" t="s">
        <v>5026</v>
      </c>
      <c r="U348" s="929"/>
      <c r="V348" s="929" t="s">
        <v>4423</v>
      </c>
      <c r="W348" s="1770"/>
      <c r="X348" s="1771">
        <v>3879.1</v>
      </c>
      <c r="Y348" s="1772">
        <f t="shared" si="66"/>
        <v>0</v>
      </c>
    </row>
    <row r="349" spans="1:25" s="40" customFormat="1" ht="15.75" x14ac:dyDescent="0.2">
      <c r="A349" s="1008">
        <v>1</v>
      </c>
      <c r="B349" s="1008">
        <v>1.7</v>
      </c>
      <c r="C349" s="1008" t="s">
        <v>1773</v>
      </c>
      <c r="D349" s="41"/>
      <c r="E349" s="78" t="s">
        <v>1863</v>
      </c>
      <c r="F349" s="43" t="s">
        <v>1127</v>
      </c>
      <c r="G349" s="38" t="s">
        <v>1128</v>
      </c>
      <c r="H349" s="741">
        <v>90006491</v>
      </c>
      <c r="I349" s="50">
        <v>443060</v>
      </c>
      <c r="J349" s="92">
        <f>J$135</f>
        <v>45474</v>
      </c>
      <c r="K349" s="134">
        <f>K$135</f>
        <v>1774</v>
      </c>
      <c r="L349" s="58"/>
      <c r="M349" s="134">
        <f t="shared" si="77"/>
        <v>1774</v>
      </c>
      <c r="N349" s="63" t="s">
        <v>56</v>
      </c>
      <c r="O349" s="84">
        <f>O$135</f>
        <v>45839</v>
      </c>
      <c r="P349" s="1781" t="s">
        <v>69</v>
      </c>
      <c r="Q349" s="63" t="s">
        <v>70</v>
      </c>
      <c r="R349" s="1773" t="s">
        <v>2473</v>
      </c>
      <c r="S349" s="929" t="s">
        <v>4065</v>
      </c>
      <c r="T349" s="904" t="s">
        <v>5027</v>
      </c>
      <c r="U349" s="929"/>
      <c r="V349" s="929" t="s">
        <v>4825</v>
      </c>
      <c r="W349" s="1770"/>
      <c r="X349" s="1771">
        <v>1774</v>
      </c>
      <c r="Y349" s="1772">
        <f t="shared" si="66"/>
        <v>0</v>
      </c>
    </row>
    <row r="350" spans="1:25" s="40" customFormat="1" ht="13.5" customHeight="1" x14ac:dyDescent="0.2">
      <c r="A350" s="1008">
        <v>1</v>
      </c>
      <c r="B350" s="1008">
        <v>1.7</v>
      </c>
      <c r="C350" s="1008" t="s">
        <v>1773</v>
      </c>
      <c r="D350" s="41"/>
      <c r="E350" s="1063" t="str">
        <f t="shared" ref="E350:E357" si="79">E349</f>
        <v>Workers' Compensation</v>
      </c>
      <c r="F350" s="43" t="s">
        <v>1129</v>
      </c>
      <c r="G350" s="38" t="s">
        <v>1130</v>
      </c>
      <c r="H350" s="741">
        <v>90007407</v>
      </c>
      <c r="I350" s="50">
        <v>443060</v>
      </c>
      <c r="J350" s="92">
        <f>J$136</f>
        <v>45474</v>
      </c>
      <c r="K350" s="134">
        <f>K$136</f>
        <v>1228</v>
      </c>
      <c r="L350" s="58"/>
      <c r="M350" s="134">
        <f t="shared" si="77"/>
        <v>1228</v>
      </c>
      <c r="N350" s="63" t="s">
        <v>56</v>
      </c>
      <c r="O350" s="84">
        <f>O$136</f>
        <v>45839</v>
      </c>
      <c r="P350" s="1781" t="s">
        <v>69</v>
      </c>
      <c r="Q350" s="63" t="s">
        <v>70</v>
      </c>
      <c r="R350" s="1773" t="s">
        <v>2474</v>
      </c>
      <c r="S350" s="929" t="s">
        <v>4065</v>
      </c>
      <c r="T350" s="904" t="s">
        <v>5028</v>
      </c>
      <c r="U350" s="929"/>
      <c r="V350" s="929" t="s">
        <v>4826</v>
      </c>
      <c r="W350" s="1770"/>
      <c r="X350" s="1771">
        <v>1228</v>
      </c>
      <c r="Y350" s="1772">
        <f t="shared" si="66"/>
        <v>0</v>
      </c>
    </row>
    <row r="351" spans="1:25" s="40" customFormat="1" ht="12.75" x14ac:dyDescent="0.2">
      <c r="A351" s="1008">
        <v>1</v>
      </c>
      <c r="B351" s="1008">
        <v>1.7</v>
      </c>
      <c r="C351" s="1008" t="s">
        <v>1773</v>
      </c>
      <c r="D351" s="41"/>
      <c r="E351" s="1026" t="str">
        <f t="shared" si="79"/>
        <v>Workers' Compensation</v>
      </c>
      <c r="F351" s="43" t="s">
        <v>1131</v>
      </c>
      <c r="G351" s="38" t="s">
        <v>1132</v>
      </c>
      <c r="H351" s="741">
        <v>90005690</v>
      </c>
      <c r="I351" s="50">
        <v>443060</v>
      </c>
      <c r="J351" s="92">
        <f>J$137</f>
        <v>45474</v>
      </c>
      <c r="K351" s="134">
        <f>K$137</f>
        <v>1451</v>
      </c>
      <c r="L351" s="58"/>
      <c r="M351" s="134">
        <f t="shared" si="77"/>
        <v>1451</v>
      </c>
      <c r="N351" s="63" t="s">
        <v>56</v>
      </c>
      <c r="O351" s="84">
        <f>O$137</f>
        <v>45839</v>
      </c>
      <c r="P351" s="1781" t="s">
        <v>69</v>
      </c>
      <c r="Q351" s="63" t="s">
        <v>70</v>
      </c>
      <c r="R351" s="1773" t="s">
        <v>2475</v>
      </c>
      <c r="S351" s="929" t="s">
        <v>4065</v>
      </c>
      <c r="T351" s="904" t="s">
        <v>5029</v>
      </c>
      <c r="U351" s="929"/>
      <c r="V351" s="929" t="s">
        <v>4827</v>
      </c>
      <c r="W351" s="1770"/>
      <c r="X351" s="1771">
        <v>1451</v>
      </c>
      <c r="Y351" s="1772">
        <f t="shared" si="66"/>
        <v>0</v>
      </c>
    </row>
    <row r="352" spans="1:25" s="40" customFormat="1" ht="12.75" x14ac:dyDescent="0.2">
      <c r="A352" s="1008">
        <v>1</v>
      </c>
      <c r="B352" s="1008">
        <v>1.7</v>
      </c>
      <c r="C352" s="1008" t="s">
        <v>1773</v>
      </c>
      <c r="D352" s="41"/>
      <c r="E352" s="1026" t="str">
        <f t="shared" si="79"/>
        <v>Workers' Compensation</v>
      </c>
      <c r="F352" s="43" t="s">
        <v>1155</v>
      </c>
      <c r="G352" s="38" t="s">
        <v>1156</v>
      </c>
      <c r="H352" s="741">
        <v>90007408</v>
      </c>
      <c r="I352" s="50">
        <v>443060</v>
      </c>
      <c r="J352" s="92">
        <f>'Section A - Public Patients'!J$43</f>
        <v>45474</v>
      </c>
      <c r="K352" s="134">
        <f>'Section A - Public Patients'!K$43</f>
        <v>2510.5500000000002</v>
      </c>
      <c r="L352" s="58"/>
      <c r="M352" s="134">
        <f t="shared" ref="M352:M357" si="80">K352</f>
        <v>2510.5500000000002</v>
      </c>
      <c r="N352" s="63" t="s">
        <v>56</v>
      </c>
      <c r="O352" s="84">
        <f>'Section A - Public Patients'!O$43</f>
        <v>45839</v>
      </c>
      <c r="P352" s="1781" t="s">
        <v>69</v>
      </c>
      <c r="Q352" s="63" t="s">
        <v>70</v>
      </c>
      <c r="R352" s="1773" t="s">
        <v>2487</v>
      </c>
      <c r="S352" s="929" t="s">
        <v>4091</v>
      </c>
      <c r="T352" s="904" t="s">
        <v>5030</v>
      </c>
      <c r="U352" s="929"/>
      <c r="V352" s="929" t="s">
        <v>4404</v>
      </c>
      <c r="W352" s="1770"/>
      <c r="X352" s="1771">
        <v>2510.5500000000002</v>
      </c>
      <c r="Y352" s="1772">
        <f t="shared" si="66"/>
        <v>0</v>
      </c>
    </row>
    <row r="353" spans="1:25" s="40" customFormat="1" ht="12.75" x14ac:dyDescent="0.2">
      <c r="A353" s="1008">
        <v>1</v>
      </c>
      <c r="B353" s="1008">
        <v>1.7</v>
      </c>
      <c r="C353" s="1008" t="s">
        <v>1773</v>
      </c>
      <c r="D353" s="41"/>
      <c r="E353" s="1026" t="str">
        <f t="shared" si="79"/>
        <v>Workers' Compensation</v>
      </c>
      <c r="F353" s="43" t="s">
        <v>1157</v>
      </c>
      <c r="G353" s="38" t="s">
        <v>1158</v>
      </c>
      <c r="H353" s="741">
        <v>90006492</v>
      </c>
      <c r="I353" s="50">
        <v>443060</v>
      </c>
      <c r="J353" s="92">
        <f>'Section A - Public Patients'!J$44</f>
        <v>45474</v>
      </c>
      <c r="K353" s="134">
        <f>'Section A - Public Patients'!K$44</f>
        <v>2121.5500000000002</v>
      </c>
      <c r="L353" s="58"/>
      <c r="M353" s="134">
        <f t="shared" si="80"/>
        <v>2121.5500000000002</v>
      </c>
      <c r="N353" s="63" t="s">
        <v>56</v>
      </c>
      <c r="O353" s="92">
        <f>'Section A - Public Patients'!O$44</f>
        <v>45839</v>
      </c>
      <c r="P353" s="1781" t="s">
        <v>69</v>
      </c>
      <c r="Q353" s="63" t="s">
        <v>70</v>
      </c>
      <c r="R353" s="1773" t="s">
        <v>2488</v>
      </c>
      <c r="S353" s="929" t="s">
        <v>4091</v>
      </c>
      <c r="T353" s="904" t="s">
        <v>5031</v>
      </c>
      <c r="U353" s="929"/>
      <c r="V353" s="929" t="s">
        <v>4405</v>
      </c>
      <c r="W353" s="1770"/>
      <c r="X353" s="1771">
        <v>2121.5500000000002</v>
      </c>
      <c r="Y353" s="1772">
        <f t="shared" ref="Y353:Y406" si="81">IF(K353="","Blank",IF(ISTEXT(K353),"Text",(K353/X353)-1))</f>
        <v>0</v>
      </c>
    </row>
    <row r="354" spans="1:25" s="40" customFormat="1" ht="12.75" x14ac:dyDescent="0.2">
      <c r="A354" s="1008">
        <v>1</v>
      </c>
      <c r="B354" s="1008">
        <v>1.7</v>
      </c>
      <c r="C354" s="1008" t="s">
        <v>1773</v>
      </c>
      <c r="D354" s="41"/>
      <c r="E354" s="1026" t="str">
        <f t="shared" si="79"/>
        <v>Workers' Compensation</v>
      </c>
      <c r="F354" s="43" t="s">
        <v>1159</v>
      </c>
      <c r="G354" s="38" t="s">
        <v>1160</v>
      </c>
      <c r="H354" s="741">
        <v>90007409</v>
      </c>
      <c r="I354" s="50">
        <v>443060</v>
      </c>
      <c r="J354" s="92">
        <f>'Section A - Public Patients'!J$51</f>
        <v>45474</v>
      </c>
      <c r="K354" s="134">
        <f>'Section A - Public Patients'!K$51</f>
        <v>4339.55</v>
      </c>
      <c r="L354" s="58"/>
      <c r="M354" s="134">
        <f t="shared" si="80"/>
        <v>4339.55</v>
      </c>
      <c r="N354" s="63" t="s">
        <v>56</v>
      </c>
      <c r="O354" s="92">
        <f>'Section A - Public Patients'!O$51</f>
        <v>45839</v>
      </c>
      <c r="P354" s="1781" t="s">
        <v>69</v>
      </c>
      <c r="Q354" s="63" t="s">
        <v>70</v>
      </c>
      <c r="R354" s="1773" t="s">
        <v>2489</v>
      </c>
      <c r="S354" s="929" t="s">
        <v>4091</v>
      </c>
      <c r="T354" s="904" t="s">
        <v>5032</v>
      </c>
      <c r="U354" s="929"/>
      <c r="V354" s="929" t="s">
        <v>4412</v>
      </c>
      <c r="W354" s="1770"/>
      <c r="X354" s="1771">
        <v>4339.55</v>
      </c>
      <c r="Y354" s="1772">
        <f t="shared" si="81"/>
        <v>0</v>
      </c>
    </row>
    <row r="355" spans="1:25" s="40" customFormat="1" ht="12.75" x14ac:dyDescent="0.2">
      <c r="A355" s="1008">
        <v>1</v>
      </c>
      <c r="B355" s="1008">
        <v>1.7</v>
      </c>
      <c r="C355" s="1008" t="s">
        <v>1773</v>
      </c>
      <c r="D355" s="41"/>
      <c r="E355" s="1026" t="str">
        <f t="shared" si="79"/>
        <v>Workers' Compensation</v>
      </c>
      <c r="F355" s="43" t="s">
        <v>1161</v>
      </c>
      <c r="G355" s="38" t="s">
        <v>1162</v>
      </c>
      <c r="H355" s="741">
        <v>90006034</v>
      </c>
      <c r="I355" s="50">
        <v>443060</v>
      </c>
      <c r="J355" s="92">
        <f>'Section A - Public Patients'!J$46</f>
        <v>45474</v>
      </c>
      <c r="K355" s="134">
        <f>'Section A - Public Patients'!K$46</f>
        <v>3985.9</v>
      </c>
      <c r="L355" s="58"/>
      <c r="M355" s="134">
        <f t="shared" si="80"/>
        <v>3985.9</v>
      </c>
      <c r="N355" s="63" t="s">
        <v>56</v>
      </c>
      <c r="O355" s="92">
        <f>'Section A - Public Patients'!O$46</f>
        <v>45839</v>
      </c>
      <c r="P355" s="1781" t="s">
        <v>69</v>
      </c>
      <c r="Q355" s="63" t="s">
        <v>70</v>
      </c>
      <c r="R355" s="1773" t="s">
        <v>2490</v>
      </c>
      <c r="S355" s="929" t="s">
        <v>4091</v>
      </c>
      <c r="T355" s="904" t="s">
        <v>5033</v>
      </c>
      <c r="U355" s="929"/>
      <c r="V355" s="929" t="s">
        <v>4407</v>
      </c>
      <c r="W355" s="1770"/>
      <c r="X355" s="1771">
        <v>3985.9</v>
      </c>
      <c r="Y355" s="1772">
        <f t="shared" si="81"/>
        <v>0</v>
      </c>
    </row>
    <row r="356" spans="1:25" s="40" customFormat="1" ht="12.75" x14ac:dyDescent="0.2">
      <c r="A356" s="1008">
        <v>1</v>
      </c>
      <c r="B356" s="1008">
        <v>1.7</v>
      </c>
      <c r="C356" s="1008" t="s">
        <v>1773</v>
      </c>
      <c r="D356" s="41"/>
      <c r="E356" s="1026" t="str">
        <f t="shared" si="79"/>
        <v>Workers' Compensation</v>
      </c>
      <c r="F356" s="43" t="s">
        <v>1163</v>
      </c>
      <c r="G356" s="38" t="s">
        <v>1164</v>
      </c>
      <c r="H356" s="741">
        <v>90007410</v>
      </c>
      <c r="I356" s="50">
        <v>443060</v>
      </c>
      <c r="J356" s="92">
        <f>'Section A - Public Patients'!J$53</f>
        <v>45474</v>
      </c>
      <c r="K356" s="997">
        <f>'Section A - Public Patients'!K$53</f>
        <v>1179.8</v>
      </c>
      <c r="L356" s="58"/>
      <c r="M356" s="134">
        <f t="shared" si="80"/>
        <v>1179.8</v>
      </c>
      <c r="N356" s="63" t="s">
        <v>56</v>
      </c>
      <c r="O356" s="92">
        <f>'Section A - Public Patients'!O$53</f>
        <v>45839</v>
      </c>
      <c r="P356" s="1781" t="s">
        <v>69</v>
      </c>
      <c r="Q356" s="63" t="s">
        <v>70</v>
      </c>
      <c r="R356" s="1773" t="s">
        <v>2491</v>
      </c>
      <c r="S356" s="929" t="s">
        <v>4091</v>
      </c>
      <c r="T356" s="904" t="s">
        <v>5034</v>
      </c>
      <c r="U356" s="929"/>
      <c r="V356" s="929" t="s">
        <v>4414</v>
      </c>
      <c r="W356" s="1770" t="s">
        <v>4414</v>
      </c>
      <c r="X356" s="1771">
        <v>1179.8</v>
      </c>
      <c r="Y356" s="1772">
        <f t="shared" si="81"/>
        <v>0</v>
      </c>
    </row>
    <row r="357" spans="1:25" s="40" customFormat="1" ht="12.75" x14ac:dyDescent="0.2">
      <c r="A357" s="1008">
        <v>1</v>
      </c>
      <c r="B357" s="1008">
        <v>1.7</v>
      </c>
      <c r="C357" s="1008" t="s">
        <v>1773</v>
      </c>
      <c r="D357" s="41"/>
      <c r="E357" s="1026" t="str">
        <f t="shared" si="79"/>
        <v>Workers' Compensation</v>
      </c>
      <c r="F357" s="43" t="s">
        <v>1165</v>
      </c>
      <c r="G357" s="38" t="s">
        <v>1166</v>
      </c>
      <c r="H357" s="741">
        <v>90006493</v>
      </c>
      <c r="I357" s="50">
        <v>443060</v>
      </c>
      <c r="J357" s="92">
        <f>'Section A - Public Patients'!J$53</f>
        <v>45474</v>
      </c>
      <c r="K357" s="997">
        <f>'Section A - Public Patients'!K$53</f>
        <v>1179.8</v>
      </c>
      <c r="L357" s="58"/>
      <c r="M357" s="134">
        <f t="shared" si="80"/>
        <v>1179.8</v>
      </c>
      <c r="N357" s="63" t="s">
        <v>56</v>
      </c>
      <c r="O357" s="92">
        <f>'Section A - Public Patients'!O$53</f>
        <v>45839</v>
      </c>
      <c r="P357" s="1781" t="s">
        <v>69</v>
      </c>
      <c r="Q357" s="63" t="s">
        <v>70</v>
      </c>
      <c r="R357" s="1773" t="s">
        <v>2492</v>
      </c>
      <c r="S357" s="929" t="s">
        <v>4091</v>
      </c>
      <c r="T357" s="904" t="s">
        <v>5035</v>
      </c>
      <c r="U357" s="929"/>
      <c r="V357" s="929" t="s">
        <v>4414</v>
      </c>
      <c r="W357" s="1770" t="s">
        <v>4414</v>
      </c>
      <c r="X357" s="1771">
        <v>1179.8</v>
      </c>
      <c r="Y357" s="1772">
        <f t="shared" si="81"/>
        <v>0</v>
      </c>
    </row>
    <row r="358" spans="1:25" s="40" customFormat="1" ht="15.75" x14ac:dyDescent="0.2">
      <c r="A358" s="1008">
        <v>1</v>
      </c>
      <c r="B358" s="1008">
        <v>1.7</v>
      </c>
      <c r="C358" s="1008" t="s">
        <v>1773</v>
      </c>
      <c r="D358" s="41"/>
      <c r="E358" s="78" t="s">
        <v>2356</v>
      </c>
      <c r="F358" s="43" t="s">
        <v>1167</v>
      </c>
      <c r="G358" s="38" t="s">
        <v>1168</v>
      </c>
      <c r="H358" s="741">
        <v>90007411</v>
      </c>
      <c r="I358" s="50">
        <v>443060</v>
      </c>
      <c r="J358" s="92">
        <f>'Section A - Public Patients'!J$61</f>
        <v>45474</v>
      </c>
      <c r="K358" s="134">
        <f>'Section A - Public Patients'!K$61</f>
        <v>4066.55</v>
      </c>
      <c r="L358" s="58"/>
      <c r="M358" s="134">
        <f>K358</f>
        <v>4066.55</v>
      </c>
      <c r="N358" s="63" t="s">
        <v>56</v>
      </c>
      <c r="O358" s="92">
        <f>'Section A - Public Patients'!O$61</f>
        <v>45839</v>
      </c>
      <c r="P358" s="1781" t="s">
        <v>69</v>
      </c>
      <c r="Q358" s="63" t="s">
        <v>70</v>
      </c>
      <c r="R358" s="1773" t="s">
        <v>2493</v>
      </c>
      <c r="S358" s="929" t="s">
        <v>4091</v>
      </c>
      <c r="T358" s="904" t="s">
        <v>5036</v>
      </c>
      <c r="U358" s="929"/>
      <c r="V358" s="929" t="s">
        <v>4422</v>
      </c>
      <c r="W358" s="1770"/>
      <c r="X358" s="1771">
        <v>4066.55</v>
      </c>
      <c r="Y358" s="1772">
        <f t="shared" si="81"/>
        <v>0</v>
      </c>
    </row>
    <row r="359" spans="1:25" s="40" customFormat="1" ht="12.75" x14ac:dyDescent="0.2">
      <c r="A359" s="1008">
        <v>1</v>
      </c>
      <c r="B359" s="1008">
        <v>1.7</v>
      </c>
      <c r="C359" s="1008" t="s">
        <v>1773</v>
      </c>
      <c r="D359" s="41"/>
      <c r="E359" s="1026" t="str">
        <f t="shared" ref="E359:E360" si="82">E358</f>
        <v>Workers' Compensation Newborns</v>
      </c>
      <c r="F359" s="43" t="s">
        <v>1169</v>
      </c>
      <c r="G359" s="38" t="s">
        <v>1170</v>
      </c>
      <c r="H359" s="741">
        <v>90005805</v>
      </c>
      <c r="I359" s="50">
        <v>443060</v>
      </c>
      <c r="J359" s="92">
        <f>'Section A - Public Patients'!J$61</f>
        <v>45474</v>
      </c>
      <c r="K359" s="134">
        <f>'Section A - Public Patients'!K$61</f>
        <v>4066.55</v>
      </c>
      <c r="L359" s="58"/>
      <c r="M359" s="134">
        <f>K359</f>
        <v>4066.55</v>
      </c>
      <c r="N359" s="63" t="s">
        <v>56</v>
      </c>
      <c r="O359" s="92">
        <f>'Section A - Public Patients'!O$61</f>
        <v>45839</v>
      </c>
      <c r="P359" s="1781" t="s">
        <v>69</v>
      </c>
      <c r="Q359" s="63" t="s">
        <v>70</v>
      </c>
      <c r="R359" s="1773" t="s">
        <v>2494</v>
      </c>
      <c r="S359" s="929" t="s">
        <v>4091</v>
      </c>
      <c r="T359" s="904" t="s">
        <v>5037</v>
      </c>
      <c r="U359" s="929"/>
      <c r="V359" s="929" t="s">
        <v>4422</v>
      </c>
      <c r="W359" s="1770"/>
      <c r="X359" s="1771">
        <v>4066.55</v>
      </c>
      <c r="Y359" s="1772">
        <f t="shared" si="81"/>
        <v>0</v>
      </c>
    </row>
    <row r="360" spans="1:25" s="40" customFormat="1" ht="12.75" x14ac:dyDescent="0.2">
      <c r="A360" s="1008">
        <v>1</v>
      </c>
      <c r="B360" s="1008">
        <v>1.7</v>
      </c>
      <c r="C360" s="1008" t="s">
        <v>1773</v>
      </c>
      <c r="D360" s="41"/>
      <c r="E360" s="1026" t="str">
        <f t="shared" si="82"/>
        <v>Workers' Compensation Newborns</v>
      </c>
      <c r="F360" s="43" t="s">
        <v>1171</v>
      </c>
      <c r="G360" s="38" t="s">
        <v>1172</v>
      </c>
      <c r="H360" s="741">
        <v>90007412</v>
      </c>
      <c r="I360" s="50">
        <v>443060</v>
      </c>
      <c r="J360" s="92">
        <f>'Section A - Public Patients'!J$62</f>
        <v>45474</v>
      </c>
      <c r="K360" s="134">
        <f>'Section A - Public Patients'!K$62</f>
        <v>3879.1</v>
      </c>
      <c r="L360" s="58"/>
      <c r="M360" s="134">
        <f>K360</f>
        <v>3879.1</v>
      </c>
      <c r="N360" s="63" t="s">
        <v>56</v>
      </c>
      <c r="O360" s="92">
        <f>'Section A - Public Patients'!O$62</f>
        <v>45839</v>
      </c>
      <c r="P360" s="1781" t="s">
        <v>69</v>
      </c>
      <c r="Q360" s="63" t="s">
        <v>70</v>
      </c>
      <c r="R360" s="1773" t="s">
        <v>2495</v>
      </c>
      <c r="S360" s="929" t="s">
        <v>4091</v>
      </c>
      <c r="T360" s="904" t="s">
        <v>5038</v>
      </c>
      <c r="U360" s="929"/>
      <c r="V360" s="929" t="s">
        <v>4423</v>
      </c>
      <c r="W360" s="1770"/>
      <c r="X360" s="1771">
        <v>3879.1</v>
      </c>
      <c r="Y360" s="1772">
        <f t="shared" si="81"/>
        <v>0</v>
      </c>
    </row>
    <row r="361" spans="1:25" s="40" customFormat="1" ht="25.5" customHeight="1" x14ac:dyDescent="0.2">
      <c r="A361" s="1008">
        <v>1</v>
      </c>
      <c r="B361" s="1008">
        <v>1.7</v>
      </c>
      <c r="C361" s="1008" t="s">
        <v>1773</v>
      </c>
      <c r="D361" s="41"/>
      <c r="E361" s="78" t="s">
        <v>2870</v>
      </c>
      <c r="F361" s="38" t="s">
        <v>2871</v>
      </c>
      <c r="G361" s="38" t="s">
        <v>3097</v>
      </c>
      <c r="H361" s="741">
        <v>90006494</v>
      </c>
      <c r="I361" s="50">
        <v>443090</v>
      </c>
      <c r="J361" s="92">
        <f>'Section A - Public Patients'!J$43</f>
        <v>45474</v>
      </c>
      <c r="K361" s="134">
        <f>'Section A - Public Patients'!K$43</f>
        <v>2510.5500000000002</v>
      </c>
      <c r="L361" s="58"/>
      <c r="M361" s="134">
        <f>K361</f>
        <v>2510.5500000000002</v>
      </c>
      <c r="N361" s="63" t="s">
        <v>56</v>
      </c>
      <c r="O361" s="84">
        <f>'Section A - Public Patients'!O$43</f>
        <v>45839</v>
      </c>
      <c r="P361" s="1781" t="s">
        <v>69</v>
      </c>
      <c r="Q361" s="63" t="s">
        <v>70</v>
      </c>
      <c r="R361" s="1773" t="s">
        <v>2877</v>
      </c>
      <c r="S361" s="929" t="s">
        <v>4091</v>
      </c>
      <c r="T361" s="904" t="s">
        <v>5039</v>
      </c>
      <c r="U361" s="929"/>
      <c r="V361" s="929" t="s">
        <v>4404</v>
      </c>
      <c r="W361" s="1770"/>
      <c r="X361" s="1771">
        <v>2510.5500000000002</v>
      </c>
      <c r="Y361" s="1772">
        <f t="shared" si="81"/>
        <v>0</v>
      </c>
    </row>
    <row r="362" spans="1:25" s="40" customFormat="1" ht="12.75" x14ac:dyDescent="0.2">
      <c r="A362" s="1008">
        <v>1</v>
      </c>
      <c r="B362" s="1008">
        <v>1.7</v>
      </c>
      <c r="C362" s="1008" t="s">
        <v>1773</v>
      </c>
      <c r="D362" s="41"/>
      <c r="E362" s="1051" t="str">
        <f t="shared" ref="E362:E366" si="83">E361</f>
        <v>National Injury Insurance Scheme Motor Vehicle</v>
      </c>
      <c r="F362" s="43" t="s">
        <v>2872</v>
      </c>
      <c r="G362" s="38" t="s">
        <v>3098</v>
      </c>
      <c r="H362" s="741">
        <v>90007413</v>
      </c>
      <c r="I362" s="50">
        <v>443090</v>
      </c>
      <c r="J362" s="92">
        <f>'Section A - Public Patients'!J$44</f>
        <v>45474</v>
      </c>
      <c r="K362" s="134">
        <f>'Section A - Public Patients'!K$44</f>
        <v>2121.5500000000002</v>
      </c>
      <c r="L362" s="58"/>
      <c r="M362" s="134">
        <f t="shared" ref="M362:M366" si="84">K362</f>
        <v>2121.5500000000002</v>
      </c>
      <c r="N362" s="63" t="s">
        <v>56</v>
      </c>
      <c r="O362" s="92">
        <f>'Section A - Public Patients'!O$44</f>
        <v>45839</v>
      </c>
      <c r="P362" s="1781" t="s">
        <v>69</v>
      </c>
      <c r="Q362" s="63" t="s">
        <v>70</v>
      </c>
      <c r="R362" s="1773" t="s">
        <v>2878</v>
      </c>
      <c r="S362" s="929" t="s">
        <v>4091</v>
      </c>
      <c r="T362" s="904" t="s">
        <v>5040</v>
      </c>
      <c r="U362" s="929"/>
      <c r="V362" s="929" t="s">
        <v>4405</v>
      </c>
      <c r="W362" s="1770"/>
      <c r="X362" s="1771">
        <v>2121.5500000000002</v>
      </c>
      <c r="Y362" s="1772">
        <f t="shared" si="81"/>
        <v>0</v>
      </c>
    </row>
    <row r="363" spans="1:25" s="40" customFormat="1" ht="12.75" x14ac:dyDescent="0.2">
      <c r="A363" s="1008">
        <v>1</v>
      </c>
      <c r="B363" s="1008">
        <v>1.7</v>
      </c>
      <c r="C363" s="1008" t="s">
        <v>1773</v>
      </c>
      <c r="D363" s="41"/>
      <c r="E363" s="1051" t="str">
        <f t="shared" si="83"/>
        <v>National Injury Insurance Scheme Motor Vehicle</v>
      </c>
      <c r="F363" s="43" t="s">
        <v>2873</v>
      </c>
      <c r="G363" s="38" t="s">
        <v>3099</v>
      </c>
      <c r="H363" s="741">
        <v>90006035</v>
      </c>
      <c r="I363" s="50">
        <v>443090</v>
      </c>
      <c r="J363" s="92">
        <f>'Section A - Public Patients'!J$51</f>
        <v>45474</v>
      </c>
      <c r="K363" s="134">
        <f>'Section A - Public Patients'!K$51</f>
        <v>4339.55</v>
      </c>
      <c r="L363" s="58"/>
      <c r="M363" s="134">
        <f t="shared" si="84"/>
        <v>4339.55</v>
      </c>
      <c r="N363" s="63" t="s">
        <v>56</v>
      </c>
      <c r="O363" s="92">
        <f>'Section A - Public Patients'!O$51</f>
        <v>45839</v>
      </c>
      <c r="P363" s="1781" t="s">
        <v>69</v>
      </c>
      <c r="Q363" s="63" t="s">
        <v>70</v>
      </c>
      <c r="R363" s="1773" t="s">
        <v>2879</v>
      </c>
      <c r="S363" s="929" t="s">
        <v>4091</v>
      </c>
      <c r="T363" s="904" t="s">
        <v>5041</v>
      </c>
      <c r="U363" s="929"/>
      <c r="V363" s="929" t="s">
        <v>4412</v>
      </c>
      <c r="W363" s="1770"/>
      <c r="X363" s="1771">
        <v>4339.55</v>
      </c>
      <c r="Y363" s="1772">
        <f t="shared" si="81"/>
        <v>0</v>
      </c>
    </row>
    <row r="364" spans="1:25" s="40" customFormat="1" ht="13.5" customHeight="1" x14ac:dyDescent="0.2">
      <c r="A364" s="1008">
        <v>1</v>
      </c>
      <c r="B364" s="1008">
        <v>1.7</v>
      </c>
      <c r="C364" s="1008" t="s">
        <v>1773</v>
      </c>
      <c r="D364" s="41"/>
      <c r="E364" s="1051" t="str">
        <f t="shared" si="83"/>
        <v>National Injury Insurance Scheme Motor Vehicle</v>
      </c>
      <c r="F364" s="43" t="s">
        <v>2874</v>
      </c>
      <c r="G364" s="38" t="s">
        <v>3100</v>
      </c>
      <c r="H364" s="741">
        <v>90007414</v>
      </c>
      <c r="I364" s="50">
        <v>443090</v>
      </c>
      <c r="J364" s="92">
        <f>'Section A - Public Patients'!J$46</f>
        <v>45474</v>
      </c>
      <c r="K364" s="134">
        <f>'Section A - Public Patients'!K$46</f>
        <v>3985.9</v>
      </c>
      <c r="L364" s="58"/>
      <c r="M364" s="134">
        <f t="shared" si="84"/>
        <v>3985.9</v>
      </c>
      <c r="N364" s="63" t="s">
        <v>56</v>
      </c>
      <c r="O364" s="92">
        <f>'Section A - Public Patients'!O$46</f>
        <v>45839</v>
      </c>
      <c r="P364" s="1781" t="s">
        <v>69</v>
      </c>
      <c r="Q364" s="63" t="s">
        <v>70</v>
      </c>
      <c r="R364" s="1773" t="s">
        <v>2880</v>
      </c>
      <c r="S364" s="929" t="s">
        <v>4091</v>
      </c>
      <c r="T364" s="904" t="s">
        <v>5042</v>
      </c>
      <c r="U364" s="929"/>
      <c r="V364" s="929" t="s">
        <v>4407</v>
      </c>
      <c r="W364" s="1770"/>
      <c r="X364" s="1771">
        <v>3985.9</v>
      </c>
      <c r="Y364" s="1772">
        <f t="shared" si="81"/>
        <v>0</v>
      </c>
    </row>
    <row r="365" spans="1:25" s="40" customFormat="1" ht="12.75" x14ac:dyDescent="0.2">
      <c r="A365" s="1008">
        <v>1</v>
      </c>
      <c r="B365" s="1008">
        <v>1.7</v>
      </c>
      <c r="C365" s="1008" t="s">
        <v>1773</v>
      </c>
      <c r="D365" s="41"/>
      <c r="E365" s="1051" t="str">
        <f t="shared" si="83"/>
        <v>National Injury Insurance Scheme Motor Vehicle</v>
      </c>
      <c r="F365" s="43" t="s">
        <v>2875</v>
      </c>
      <c r="G365" s="38" t="s">
        <v>3101</v>
      </c>
      <c r="H365" s="741">
        <v>90006495</v>
      </c>
      <c r="I365" s="50">
        <v>443090</v>
      </c>
      <c r="J365" s="92">
        <f>'Section A - Public Patients'!J$53</f>
        <v>45474</v>
      </c>
      <c r="K365" s="997">
        <f>'Section A - Public Patients'!K$53</f>
        <v>1179.8</v>
      </c>
      <c r="L365" s="58"/>
      <c r="M365" s="134">
        <f t="shared" si="84"/>
        <v>1179.8</v>
      </c>
      <c r="N365" s="63" t="s">
        <v>56</v>
      </c>
      <c r="O365" s="92">
        <f>'Section A - Public Patients'!O$53</f>
        <v>45839</v>
      </c>
      <c r="P365" s="1781" t="s">
        <v>69</v>
      </c>
      <c r="Q365" s="63" t="s">
        <v>70</v>
      </c>
      <c r="R365" s="1773" t="s">
        <v>2881</v>
      </c>
      <c r="S365" s="929" t="s">
        <v>4091</v>
      </c>
      <c r="T365" s="904" t="s">
        <v>5043</v>
      </c>
      <c r="U365" s="929"/>
      <c r="V365" s="929" t="s">
        <v>4414</v>
      </c>
      <c r="W365" s="1770"/>
      <c r="X365" s="1771">
        <v>1179.8</v>
      </c>
      <c r="Y365" s="1772">
        <f t="shared" si="81"/>
        <v>0</v>
      </c>
    </row>
    <row r="366" spans="1:25" s="40" customFormat="1" ht="12.75" x14ac:dyDescent="0.2">
      <c r="A366" s="1008">
        <v>1</v>
      </c>
      <c r="B366" s="1008">
        <v>1.7</v>
      </c>
      <c r="C366" s="1008" t="s">
        <v>1773</v>
      </c>
      <c r="D366" s="41"/>
      <c r="E366" s="1051" t="str">
        <f t="shared" si="83"/>
        <v>National Injury Insurance Scheme Motor Vehicle</v>
      </c>
      <c r="F366" s="43" t="s">
        <v>2876</v>
      </c>
      <c r="G366" s="38" t="s">
        <v>3102</v>
      </c>
      <c r="H366" s="741">
        <v>90007415</v>
      </c>
      <c r="I366" s="50">
        <v>443090</v>
      </c>
      <c r="J366" s="92">
        <f>'Section A - Public Patients'!J$53</f>
        <v>45474</v>
      </c>
      <c r="K366" s="997">
        <f>'Section A - Public Patients'!K$53</f>
        <v>1179.8</v>
      </c>
      <c r="L366" s="58"/>
      <c r="M366" s="134">
        <f t="shared" si="84"/>
        <v>1179.8</v>
      </c>
      <c r="N366" s="63" t="s">
        <v>56</v>
      </c>
      <c r="O366" s="92">
        <f>'Section A - Public Patients'!O$53</f>
        <v>45839</v>
      </c>
      <c r="P366" s="1781" t="s">
        <v>69</v>
      </c>
      <c r="Q366" s="63" t="s">
        <v>70</v>
      </c>
      <c r="R366" s="1773" t="s">
        <v>2882</v>
      </c>
      <c r="S366" s="929" t="s">
        <v>4091</v>
      </c>
      <c r="T366" s="904" t="s">
        <v>5044</v>
      </c>
      <c r="U366" s="929"/>
      <c r="V366" s="929" t="s">
        <v>4414</v>
      </c>
      <c r="W366" s="1770"/>
      <c r="X366" s="1771">
        <v>1179.8</v>
      </c>
      <c r="Y366" s="1772">
        <f t="shared" si="81"/>
        <v>0</v>
      </c>
    </row>
    <row r="367" spans="1:25" s="40" customFormat="1" ht="31.5" x14ac:dyDescent="0.2">
      <c r="A367" s="1008">
        <v>1</v>
      </c>
      <c r="B367" s="1008">
        <v>1.7</v>
      </c>
      <c r="C367" s="1008" t="s">
        <v>1773</v>
      </c>
      <c r="D367" s="41"/>
      <c r="E367" s="78" t="s">
        <v>2891</v>
      </c>
      <c r="F367" s="38" t="s">
        <v>2883</v>
      </c>
      <c r="G367" s="38" t="s">
        <v>3103</v>
      </c>
      <c r="H367" s="741">
        <v>90005633</v>
      </c>
      <c r="I367" s="50">
        <v>443090</v>
      </c>
      <c r="J367" s="92">
        <f>'Section A - Public Patients'!J$61</f>
        <v>45474</v>
      </c>
      <c r="K367" s="134">
        <f>'Section A - Public Patients'!K$61</f>
        <v>4066.55</v>
      </c>
      <c r="L367" s="58"/>
      <c r="M367" s="134">
        <f>K367</f>
        <v>4066.55</v>
      </c>
      <c r="N367" s="63" t="s">
        <v>56</v>
      </c>
      <c r="O367" s="92">
        <f>'Section A - Public Patients'!O$61</f>
        <v>45839</v>
      </c>
      <c r="P367" s="1781" t="s">
        <v>69</v>
      </c>
      <c r="Q367" s="63" t="s">
        <v>70</v>
      </c>
      <c r="R367" s="1773" t="s">
        <v>2884</v>
      </c>
      <c r="S367" s="929" t="s">
        <v>4091</v>
      </c>
      <c r="T367" s="904" t="s">
        <v>5045</v>
      </c>
      <c r="U367" s="929"/>
      <c r="V367" s="929" t="s">
        <v>4422</v>
      </c>
      <c r="W367" s="1770"/>
      <c r="X367" s="1771">
        <v>4066.55</v>
      </c>
      <c r="Y367" s="1772">
        <f t="shared" si="81"/>
        <v>0</v>
      </c>
    </row>
    <row r="368" spans="1:25" s="40" customFormat="1" ht="13.5" customHeight="1" x14ac:dyDescent="0.2">
      <c r="A368" s="1008">
        <v>1</v>
      </c>
      <c r="B368" s="1008">
        <v>1.7</v>
      </c>
      <c r="C368" s="1008" t="s">
        <v>1773</v>
      </c>
      <c r="D368" s="41"/>
      <c r="E368" s="1051" t="str">
        <f t="shared" ref="E368:E370" si="85">E367</f>
        <v>National Injury Insurance Scheme Motor Vehicle Newborns</v>
      </c>
      <c r="F368" s="43" t="s">
        <v>2885</v>
      </c>
      <c r="G368" s="38" t="s">
        <v>3104</v>
      </c>
      <c r="H368" s="741">
        <v>90007416</v>
      </c>
      <c r="I368" s="50">
        <v>443090</v>
      </c>
      <c r="J368" s="92">
        <f>'Section A - Public Patients'!J$62</f>
        <v>45474</v>
      </c>
      <c r="K368" s="134">
        <f>'Section A - Public Patients'!K$62</f>
        <v>3879.1</v>
      </c>
      <c r="L368" s="58"/>
      <c r="M368" s="134">
        <f t="shared" ref="M368:M370" si="86">K368</f>
        <v>3879.1</v>
      </c>
      <c r="N368" s="63" t="s">
        <v>56</v>
      </c>
      <c r="O368" s="92">
        <f>'Section A - Public Patients'!O$62</f>
        <v>45839</v>
      </c>
      <c r="P368" s="1781" t="s">
        <v>69</v>
      </c>
      <c r="Q368" s="63" t="s">
        <v>70</v>
      </c>
      <c r="R368" s="1773" t="s">
        <v>2886</v>
      </c>
      <c r="S368" s="929" t="s">
        <v>4091</v>
      </c>
      <c r="T368" s="904" t="s">
        <v>5046</v>
      </c>
      <c r="U368" s="929"/>
      <c r="V368" s="929" t="s">
        <v>4423</v>
      </c>
      <c r="W368" s="1770"/>
      <c r="X368" s="1771">
        <v>3879.1</v>
      </c>
      <c r="Y368" s="1772">
        <f t="shared" si="81"/>
        <v>0</v>
      </c>
    </row>
    <row r="369" spans="1:25" s="40" customFormat="1" ht="12.75" x14ac:dyDescent="0.2">
      <c r="A369" s="1008">
        <v>1</v>
      </c>
      <c r="B369" s="1008">
        <v>1.7</v>
      </c>
      <c r="C369" s="1008" t="s">
        <v>1773</v>
      </c>
      <c r="D369" s="41"/>
      <c r="E369" s="1051" t="str">
        <f t="shared" si="85"/>
        <v>National Injury Insurance Scheme Motor Vehicle Newborns</v>
      </c>
      <c r="F369" s="43" t="s">
        <v>2887</v>
      </c>
      <c r="G369" s="38" t="s">
        <v>3105</v>
      </c>
      <c r="H369" s="741">
        <v>90006496</v>
      </c>
      <c r="I369" s="50">
        <v>443060</v>
      </c>
      <c r="J369" s="92">
        <f>'Section A - Public Patients'!J$61</f>
        <v>45474</v>
      </c>
      <c r="K369" s="134">
        <f>'Section A - Public Patients'!K$61</f>
        <v>4066.55</v>
      </c>
      <c r="L369" s="58"/>
      <c r="M369" s="134">
        <f t="shared" si="86"/>
        <v>4066.55</v>
      </c>
      <c r="N369" s="63" t="s">
        <v>56</v>
      </c>
      <c r="O369" s="92">
        <f>'Section A - Public Patients'!O$61</f>
        <v>45839</v>
      </c>
      <c r="P369" s="1781" t="s">
        <v>69</v>
      </c>
      <c r="Q369" s="63" t="s">
        <v>70</v>
      </c>
      <c r="R369" s="1773" t="s">
        <v>2888</v>
      </c>
      <c r="S369" s="929" t="s">
        <v>4091</v>
      </c>
      <c r="T369" s="904" t="s">
        <v>5047</v>
      </c>
      <c r="U369" s="929"/>
      <c r="V369" s="929" t="s">
        <v>4422</v>
      </c>
      <c r="W369" s="1770"/>
      <c r="X369" s="1771">
        <v>4066.55</v>
      </c>
      <c r="Y369" s="1772">
        <f t="shared" si="81"/>
        <v>0</v>
      </c>
    </row>
    <row r="370" spans="1:25" s="40" customFormat="1" ht="12.75" x14ac:dyDescent="0.2">
      <c r="A370" s="1008">
        <v>1</v>
      </c>
      <c r="B370" s="1008">
        <v>1.7</v>
      </c>
      <c r="C370" s="1008" t="s">
        <v>1773</v>
      </c>
      <c r="D370" s="41"/>
      <c r="E370" s="1051" t="str">
        <f t="shared" si="85"/>
        <v>National Injury Insurance Scheme Motor Vehicle Newborns</v>
      </c>
      <c r="F370" s="43" t="s">
        <v>2889</v>
      </c>
      <c r="G370" s="38" t="s">
        <v>3106</v>
      </c>
      <c r="H370" s="741">
        <v>90007417</v>
      </c>
      <c r="I370" s="50">
        <v>443060</v>
      </c>
      <c r="J370" s="92">
        <f>'Section A - Public Patients'!J$62</f>
        <v>45474</v>
      </c>
      <c r="K370" s="134">
        <f>'Section A - Public Patients'!K$62</f>
        <v>3879.1</v>
      </c>
      <c r="L370" s="58"/>
      <c r="M370" s="134">
        <f t="shared" si="86"/>
        <v>3879.1</v>
      </c>
      <c r="N370" s="63" t="s">
        <v>56</v>
      </c>
      <c r="O370" s="92">
        <f>'Section A - Public Patients'!O$62</f>
        <v>45839</v>
      </c>
      <c r="P370" s="1781" t="s">
        <v>69</v>
      </c>
      <c r="Q370" s="63" t="s">
        <v>70</v>
      </c>
      <c r="R370" s="1773" t="s">
        <v>2890</v>
      </c>
      <c r="S370" s="929" t="s">
        <v>4091</v>
      </c>
      <c r="T370" s="904" t="s">
        <v>5048</v>
      </c>
      <c r="U370" s="929"/>
      <c r="V370" s="929" t="s">
        <v>4423</v>
      </c>
      <c r="W370" s="1770"/>
      <c r="X370" s="1771">
        <v>3879.1</v>
      </c>
      <c r="Y370" s="1772">
        <f t="shared" si="81"/>
        <v>0</v>
      </c>
    </row>
    <row r="371" spans="1:25" s="40" customFormat="1" ht="31.5" x14ac:dyDescent="0.2">
      <c r="A371" s="1008">
        <v>1</v>
      </c>
      <c r="B371" s="1008">
        <v>1.7</v>
      </c>
      <c r="C371" s="1008" t="s">
        <v>1773</v>
      </c>
      <c r="D371" s="41"/>
      <c r="E371" s="78" t="s">
        <v>2892</v>
      </c>
      <c r="F371" s="38" t="s">
        <v>2904</v>
      </c>
      <c r="G371" s="38" t="s">
        <v>3107</v>
      </c>
      <c r="H371" s="741">
        <v>90006036</v>
      </c>
      <c r="I371" s="50">
        <v>443060</v>
      </c>
      <c r="J371" s="92">
        <f>J$135</f>
        <v>45474</v>
      </c>
      <c r="K371" s="134">
        <f>K$135</f>
        <v>1774</v>
      </c>
      <c r="L371" s="179"/>
      <c r="M371" s="134">
        <f>K371</f>
        <v>1774</v>
      </c>
      <c r="N371" s="63" t="s">
        <v>56</v>
      </c>
      <c r="O371" s="84">
        <f>O$135</f>
        <v>45839</v>
      </c>
      <c r="P371" s="1781" t="s">
        <v>69</v>
      </c>
      <c r="Q371" s="63" t="s">
        <v>70</v>
      </c>
      <c r="R371" s="1773" t="s">
        <v>2907</v>
      </c>
      <c r="S371" s="929" t="s">
        <v>4065</v>
      </c>
      <c r="T371" s="904" t="s">
        <v>5049</v>
      </c>
      <c r="U371" s="929"/>
      <c r="V371" s="929" t="s">
        <v>4825</v>
      </c>
      <c r="W371" s="1770"/>
      <c r="X371" s="1771">
        <v>1774</v>
      </c>
      <c r="Y371" s="1772">
        <f t="shared" si="81"/>
        <v>0</v>
      </c>
    </row>
    <row r="372" spans="1:25" s="40" customFormat="1" ht="13.5" customHeight="1" x14ac:dyDescent="0.2">
      <c r="A372" s="1008">
        <v>1</v>
      </c>
      <c r="B372" s="1008">
        <v>1.7</v>
      </c>
      <c r="C372" s="1008" t="s">
        <v>1773</v>
      </c>
      <c r="D372" s="41"/>
      <c r="E372" s="1051" t="str">
        <f t="shared" ref="E372:E379" si="87">E371</f>
        <v>National Injury Insurance Scheme Workers Compensation</v>
      </c>
      <c r="F372" s="43" t="s">
        <v>2905</v>
      </c>
      <c r="G372" s="38" t="s">
        <v>3108</v>
      </c>
      <c r="H372" s="741">
        <v>90007418</v>
      </c>
      <c r="I372" s="50">
        <v>443060</v>
      </c>
      <c r="J372" s="92">
        <f>J$136</f>
        <v>45474</v>
      </c>
      <c r="K372" s="134">
        <f>K$136</f>
        <v>1228</v>
      </c>
      <c r="L372" s="179"/>
      <c r="M372" s="134">
        <f t="shared" ref="M372:M379" si="88">K372</f>
        <v>1228</v>
      </c>
      <c r="N372" s="63" t="s">
        <v>56</v>
      </c>
      <c r="O372" s="84">
        <f>O$136</f>
        <v>45839</v>
      </c>
      <c r="P372" s="1781" t="s">
        <v>69</v>
      </c>
      <c r="Q372" s="63" t="s">
        <v>70</v>
      </c>
      <c r="R372" s="1773" t="s">
        <v>2908</v>
      </c>
      <c r="S372" s="929" t="s">
        <v>4065</v>
      </c>
      <c r="T372" s="904" t="s">
        <v>5050</v>
      </c>
      <c r="U372" s="929"/>
      <c r="V372" s="929" t="s">
        <v>4826</v>
      </c>
      <c r="W372" s="1770"/>
      <c r="X372" s="1771">
        <v>1228</v>
      </c>
      <c r="Y372" s="1772">
        <f t="shared" si="81"/>
        <v>0</v>
      </c>
    </row>
    <row r="373" spans="1:25" s="40" customFormat="1" ht="12.75" x14ac:dyDescent="0.2">
      <c r="A373" s="1008">
        <v>1</v>
      </c>
      <c r="B373" s="1008">
        <v>1.7</v>
      </c>
      <c r="C373" s="1008" t="s">
        <v>1773</v>
      </c>
      <c r="D373" s="41"/>
      <c r="E373" s="1051" t="str">
        <f t="shared" si="87"/>
        <v>National Injury Insurance Scheme Workers Compensation</v>
      </c>
      <c r="F373" s="43" t="s">
        <v>2906</v>
      </c>
      <c r="G373" s="38" t="s">
        <v>3111</v>
      </c>
      <c r="H373" s="741">
        <v>90006497</v>
      </c>
      <c r="I373" s="50">
        <v>443060</v>
      </c>
      <c r="J373" s="92">
        <f>J$137</f>
        <v>45474</v>
      </c>
      <c r="K373" s="134">
        <f>K$137</f>
        <v>1451</v>
      </c>
      <c r="L373" s="179"/>
      <c r="M373" s="134">
        <f t="shared" si="88"/>
        <v>1451</v>
      </c>
      <c r="N373" s="63" t="s">
        <v>56</v>
      </c>
      <c r="O373" s="84">
        <f>O$137</f>
        <v>45839</v>
      </c>
      <c r="P373" s="1781" t="s">
        <v>69</v>
      </c>
      <c r="Q373" s="63" t="s">
        <v>70</v>
      </c>
      <c r="R373" s="1773" t="s">
        <v>2909</v>
      </c>
      <c r="S373" s="929" t="s">
        <v>4065</v>
      </c>
      <c r="T373" s="904" t="s">
        <v>5051</v>
      </c>
      <c r="U373" s="929"/>
      <c r="V373" s="929" t="s">
        <v>4827</v>
      </c>
      <c r="W373" s="1770"/>
      <c r="X373" s="1771">
        <v>1451</v>
      </c>
      <c r="Y373" s="1772">
        <f t="shared" si="81"/>
        <v>0</v>
      </c>
    </row>
    <row r="374" spans="1:25" s="40" customFormat="1" ht="12.75" x14ac:dyDescent="0.2">
      <c r="A374" s="1008">
        <v>1</v>
      </c>
      <c r="B374" s="1008">
        <v>1.7</v>
      </c>
      <c r="C374" s="1008" t="s">
        <v>1773</v>
      </c>
      <c r="D374" s="41"/>
      <c r="E374" s="1051" t="str">
        <f t="shared" si="87"/>
        <v>National Injury Insurance Scheme Workers Compensation</v>
      </c>
      <c r="F374" s="43" t="s">
        <v>2910</v>
      </c>
      <c r="G374" s="38" t="s">
        <v>3109</v>
      </c>
      <c r="H374" s="741">
        <v>90007419</v>
      </c>
      <c r="I374" s="50">
        <v>443060</v>
      </c>
      <c r="J374" s="92">
        <f>'Section A - Public Patients'!J$43</f>
        <v>45474</v>
      </c>
      <c r="K374" s="134">
        <f>'Section A - Public Patients'!K$43</f>
        <v>2510.5500000000002</v>
      </c>
      <c r="L374" s="58"/>
      <c r="M374" s="134">
        <f t="shared" si="88"/>
        <v>2510.5500000000002</v>
      </c>
      <c r="N374" s="63" t="s">
        <v>56</v>
      </c>
      <c r="O374" s="84">
        <f>'Section A - Public Patients'!O$43</f>
        <v>45839</v>
      </c>
      <c r="P374" s="1781" t="s">
        <v>69</v>
      </c>
      <c r="Q374" s="63" t="s">
        <v>70</v>
      </c>
      <c r="R374" s="1773" t="s">
        <v>2911</v>
      </c>
      <c r="S374" s="929" t="s">
        <v>4091</v>
      </c>
      <c r="T374" s="904" t="s">
        <v>5052</v>
      </c>
      <c r="U374" s="929"/>
      <c r="V374" s="929" t="s">
        <v>4404</v>
      </c>
      <c r="W374" s="1770"/>
      <c r="X374" s="1771">
        <v>2510.5500000000002</v>
      </c>
      <c r="Y374" s="1772">
        <f t="shared" si="81"/>
        <v>0</v>
      </c>
    </row>
    <row r="375" spans="1:25" s="40" customFormat="1" ht="13.5" customHeight="1" x14ac:dyDescent="0.2">
      <c r="A375" s="1008">
        <v>1</v>
      </c>
      <c r="B375" s="1008">
        <v>1.7</v>
      </c>
      <c r="C375" s="1008" t="s">
        <v>1773</v>
      </c>
      <c r="D375" s="41"/>
      <c r="E375" s="1051" t="str">
        <f t="shared" si="87"/>
        <v>National Injury Insurance Scheme Workers Compensation</v>
      </c>
      <c r="F375" s="43" t="s">
        <v>2912</v>
      </c>
      <c r="G375" s="38" t="s">
        <v>3110</v>
      </c>
      <c r="H375" s="741">
        <v>90005806</v>
      </c>
      <c r="I375" s="50">
        <v>443060</v>
      </c>
      <c r="J375" s="92">
        <f>'Section A - Public Patients'!J$44</f>
        <v>45474</v>
      </c>
      <c r="K375" s="134">
        <f>'Section A - Public Patients'!K$44</f>
        <v>2121.5500000000002</v>
      </c>
      <c r="L375" s="58"/>
      <c r="M375" s="134">
        <f t="shared" si="88"/>
        <v>2121.5500000000002</v>
      </c>
      <c r="N375" s="63" t="s">
        <v>56</v>
      </c>
      <c r="O375" s="92">
        <f>'Section A - Public Patients'!O$44</f>
        <v>45839</v>
      </c>
      <c r="P375" s="1781" t="s">
        <v>69</v>
      </c>
      <c r="Q375" s="63" t="s">
        <v>70</v>
      </c>
      <c r="R375" s="1773" t="s">
        <v>2913</v>
      </c>
      <c r="S375" s="929" t="s">
        <v>4091</v>
      </c>
      <c r="T375" s="904" t="s">
        <v>5053</v>
      </c>
      <c r="U375" s="929"/>
      <c r="V375" s="929" t="s">
        <v>4405</v>
      </c>
      <c r="W375" s="1770"/>
      <c r="X375" s="1771">
        <v>2121.5500000000002</v>
      </c>
      <c r="Y375" s="1772">
        <f t="shared" si="81"/>
        <v>0</v>
      </c>
    </row>
    <row r="376" spans="1:25" s="40" customFormat="1" ht="12.75" x14ac:dyDescent="0.2">
      <c r="A376" s="1008">
        <v>1</v>
      </c>
      <c r="B376" s="1008">
        <v>1.7</v>
      </c>
      <c r="C376" s="1008" t="s">
        <v>1773</v>
      </c>
      <c r="D376" s="41"/>
      <c r="E376" s="1051" t="str">
        <f t="shared" si="87"/>
        <v>National Injury Insurance Scheme Workers Compensation</v>
      </c>
      <c r="F376" s="43" t="s">
        <v>2914</v>
      </c>
      <c r="G376" s="38" t="s">
        <v>3112</v>
      </c>
      <c r="H376" s="741">
        <v>90007420</v>
      </c>
      <c r="I376" s="50">
        <v>443060</v>
      </c>
      <c r="J376" s="92">
        <f>'Section A - Public Patients'!J$51</f>
        <v>45474</v>
      </c>
      <c r="K376" s="134">
        <f>'Section A - Public Patients'!K$51</f>
        <v>4339.55</v>
      </c>
      <c r="L376" s="58"/>
      <c r="M376" s="134">
        <f t="shared" si="88"/>
        <v>4339.55</v>
      </c>
      <c r="N376" s="63" t="s">
        <v>56</v>
      </c>
      <c r="O376" s="92">
        <f>'Section A - Public Patients'!O$51</f>
        <v>45839</v>
      </c>
      <c r="P376" s="1781" t="s">
        <v>69</v>
      </c>
      <c r="Q376" s="63" t="s">
        <v>70</v>
      </c>
      <c r="R376" s="1773" t="s">
        <v>2915</v>
      </c>
      <c r="S376" s="929" t="s">
        <v>4091</v>
      </c>
      <c r="T376" s="904" t="s">
        <v>5054</v>
      </c>
      <c r="U376" s="929"/>
      <c r="V376" s="929" t="s">
        <v>4412</v>
      </c>
      <c r="W376" s="1770"/>
      <c r="X376" s="1771">
        <v>4339.55</v>
      </c>
      <c r="Y376" s="1772">
        <f t="shared" si="81"/>
        <v>0</v>
      </c>
    </row>
    <row r="377" spans="1:25" s="40" customFormat="1" ht="12.75" x14ac:dyDescent="0.2">
      <c r="A377" s="1008">
        <v>1</v>
      </c>
      <c r="B377" s="1008">
        <v>1.7</v>
      </c>
      <c r="C377" s="1008" t="s">
        <v>1773</v>
      </c>
      <c r="D377" s="41"/>
      <c r="E377" s="1051" t="str">
        <f t="shared" si="87"/>
        <v>National Injury Insurance Scheme Workers Compensation</v>
      </c>
      <c r="F377" s="43" t="s">
        <v>2916</v>
      </c>
      <c r="G377" s="38" t="s">
        <v>3113</v>
      </c>
      <c r="H377" s="741">
        <v>90006498</v>
      </c>
      <c r="I377" s="50">
        <v>443060</v>
      </c>
      <c r="J377" s="92">
        <f>'Section A - Public Patients'!J$46</f>
        <v>45474</v>
      </c>
      <c r="K377" s="134">
        <f>'Section A - Public Patients'!K$46</f>
        <v>3985.9</v>
      </c>
      <c r="L377" s="58"/>
      <c r="M377" s="134">
        <f t="shared" si="88"/>
        <v>3985.9</v>
      </c>
      <c r="N377" s="63" t="s">
        <v>56</v>
      </c>
      <c r="O377" s="92">
        <f>'Section A - Public Patients'!O$46</f>
        <v>45839</v>
      </c>
      <c r="P377" s="1781" t="s">
        <v>69</v>
      </c>
      <c r="Q377" s="63" t="s">
        <v>70</v>
      </c>
      <c r="R377" s="1773" t="s">
        <v>2917</v>
      </c>
      <c r="S377" s="929" t="s">
        <v>4091</v>
      </c>
      <c r="T377" s="904" t="s">
        <v>5055</v>
      </c>
      <c r="U377" s="929"/>
      <c r="V377" s="929" t="s">
        <v>4407</v>
      </c>
      <c r="W377" s="1770"/>
      <c r="X377" s="1771">
        <v>3985.9</v>
      </c>
      <c r="Y377" s="1772">
        <f t="shared" si="81"/>
        <v>0</v>
      </c>
    </row>
    <row r="378" spans="1:25" s="40" customFormat="1" ht="12.75" x14ac:dyDescent="0.2">
      <c r="A378" s="1008">
        <v>1</v>
      </c>
      <c r="B378" s="1008">
        <v>1.7</v>
      </c>
      <c r="C378" s="1008" t="s">
        <v>1773</v>
      </c>
      <c r="D378" s="41"/>
      <c r="E378" s="1051" t="str">
        <f t="shared" si="87"/>
        <v>National Injury Insurance Scheme Workers Compensation</v>
      </c>
      <c r="F378" s="43" t="s">
        <v>2893</v>
      </c>
      <c r="G378" s="38" t="s">
        <v>3114</v>
      </c>
      <c r="H378" s="741">
        <v>90007421</v>
      </c>
      <c r="I378" s="50">
        <v>443060</v>
      </c>
      <c r="J378" s="92">
        <f>'Section A - Public Patients'!J$53</f>
        <v>45474</v>
      </c>
      <c r="K378" s="997">
        <f>'Section A - Public Patients'!K$53</f>
        <v>1179.8</v>
      </c>
      <c r="L378" s="58"/>
      <c r="M378" s="134">
        <f t="shared" si="88"/>
        <v>1179.8</v>
      </c>
      <c r="N378" s="63" t="s">
        <v>56</v>
      </c>
      <c r="O378" s="92">
        <f>'Section A - Public Patients'!O$53</f>
        <v>45839</v>
      </c>
      <c r="P378" s="1781" t="s">
        <v>69</v>
      </c>
      <c r="Q378" s="63" t="s">
        <v>70</v>
      </c>
      <c r="R378" s="1773" t="s">
        <v>2894</v>
      </c>
      <c r="S378" s="929" t="s">
        <v>4091</v>
      </c>
      <c r="T378" s="904" t="s">
        <v>5056</v>
      </c>
      <c r="U378" s="929"/>
      <c r="V378" s="929" t="s">
        <v>4414</v>
      </c>
      <c r="W378" s="1770" t="s">
        <v>4414</v>
      </c>
      <c r="X378" s="1771">
        <v>1179.8</v>
      </c>
      <c r="Y378" s="1772">
        <f t="shared" si="81"/>
        <v>0</v>
      </c>
    </row>
    <row r="379" spans="1:25" s="40" customFormat="1" ht="13.5" customHeight="1" x14ac:dyDescent="0.2">
      <c r="A379" s="1008">
        <v>1</v>
      </c>
      <c r="B379" s="1008">
        <v>1.7</v>
      </c>
      <c r="C379" s="1008" t="s">
        <v>1773</v>
      </c>
      <c r="D379" s="41"/>
      <c r="E379" s="1051" t="str">
        <f t="shared" si="87"/>
        <v>National Injury Insurance Scheme Workers Compensation</v>
      </c>
      <c r="F379" s="43" t="s">
        <v>2895</v>
      </c>
      <c r="G379" s="38" t="s">
        <v>3115</v>
      </c>
      <c r="H379" s="741">
        <v>90006037</v>
      </c>
      <c r="I379" s="50">
        <v>443060</v>
      </c>
      <c r="J379" s="92">
        <f>'Section A - Public Patients'!J$53</f>
        <v>45474</v>
      </c>
      <c r="K379" s="997">
        <f>'Section A - Public Patients'!K$53</f>
        <v>1179.8</v>
      </c>
      <c r="L379" s="58"/>
      <c r="M379" s="134">
        <f t="shared" si="88"/>
        <v>1179.8</v>
      </c>
      <c r="N379" s="63" t="s">
        <v>56</v>
      </c>
      <c r="O379" s="92">
        <f>'Section A - Public Patients'!O$53</f>
        <v>45839</v>
      </c>
      <c r="P379" s="1781" t="s">
        <v>69</v>
      </c>
      <c r="Q379" s="63" t="s">
        <v>70</v>
      </c>
      <c r="R379" s="1773" t="s">
        <v>2896</v>
      </c>
      <c r="S379" s="929" t="s">
        <v>4091</v>
      </c>
      <c r="T379" s="904" t="s">
        <v>5057</v>
      </c>
      <c r="U379" s="929"/>
      <c r="V379" s="929" t="s">
        <v>4414</v>
      </c>
      <c r="W379" s="1770" t="s">
        <v>4414</v>
      </c>
      <c r="X379" s="1771">
        <v>1179.8</v>
      </c>
      <c r="Y379" s="1772">
        <f t="shared" si="81"/>
        <v>0</v>
      </c>
    </row>
    <row r="380" spans="1:25" s="40" customFormat="1" ht="31.5" x14ac:dyDescent="0.2">
      <c r="A380" s="1008">
        <v>1</v>
      </c>
      <c r="B380" s="1008">
        <v>1.7</v>
      </c>
      <c r="C380" s="1008" t="s">
        <v>1773</v>
      </c>
      <c r="D380" s="41"/>
      <c r="E380" s="78" t="s">
        <v>2897</v>
      </c>
      <c r="F380" s="38" t="s">
        <v>2898</v>
      </c>
      <c r="G380" s="38" t="s">
        <v>3116</v>
      </c>
      <c r="H380" s="741">
        <v>90007422</v>
      </c>
      <c r="I380" s="50">
        <v>443060</v>
      </c>
      <c r="J380" s="92">
        <f>'Section A - Public Patients'!J$61</f>
        <v>45474</v>
      </c>
      <c r="K380" s="134">
        <f>'Section A - Public Patients'!K$61</f>
        <v>4066.55</v>
      </c>
      <c r="L380" s="58"/>
      <c r="M380" s="134">
        <f>K380</f>
        <v>4066.55</v>
      </c>
      <c r="N380" s="63" t="s">
        <v>56</v>
      </c>
      <c r="O380" s="92">
        <f>'Section A - Public Patients'!O$61</f>
        <v>45839</v>
      </c>
      <c r="P380" s="1781" t="s">
        <v>69</v>
      </c>
      <c r="Q380" s="63" t="s">
        <v>70</v>
      </c>
      <c r="R380" s="1773" t="s">
        <v>2899</v>
      </c>
      <c r="S380" s="929" t="s">
        <v>4091</v>
      </c>
      <c r="T380" s="904" t="s">
        <v>5058</v>
      </c>
      <c r="U380" s="929"/>
      <c r="V380" s="929" t="s">
        <v>4422</v>
      </c>
      <c r="W380" s="1770"/>
      <c r="X380" s="1771">
        <v>4066.55</v>
      </c>
      <c r="Y380" s="1772">
        <f t="shared" si="81"/>
        <v>0</v>
      </c>
    </row>
    <row r="381" spans="1:25" s="40" customFormat="1" ht="12.75" x14ac:dyDescent="0.2">
      <c r="A381" s="1008">
        <v>1</v>
      </c>
      <c r="B381" s="1008">
        <v>1.7</v>
      </c>
      <c r="C381" s="1008" t="s">
        <v>1773</v>
      </c>
      <c r="D381" s="41"/>
      <c r="E381" s="1051" t="str">
        <f t="shared" ref="E381:E382" si="89">E380</f>
        <v>National Injury Insurance Scheme Workers Compensation Newborns</v>
      </c>
      <c r="F381" s="43" t="s">
        <v>2900</v>
      </c>
      <c r="G381" s="38" t="s">
        <v>3117</v>
      </c>
      <c r="H381" s="741">
        <v>90006499</v>
      </c>
      <c r="I381" s="50">
        <v>443060</v>
      </c>
      <c r="J381" s="92">
        <f>'Section A - Public Patients'!J$61</f>
        <v>45474</v>
      </c>
      <c r="K381" s="134">
        <f>'Section A - Public Patients'!K$61</f>
        <v>4066.55</v>
      </c>
      <c r="L381" s="58"/>
      <c r="M381" s="134">
        <f t="shared" ref="M381:M382" si="90">K381</f>
        <v>4066.55</v>
      </c>
      <c r="N381" s="63" t="s">
        <v>56</v>
      </c>
      <c r="O381" s="92">
        <f>'Section A - Public Patients'!O$61</f>
        <v>45839</v>
      </c>
      <c r="P381" s="1781" t="s">
        <v>69</v>
      </c>
      <c r="Q381" s="63" t="s">
        <v>70</v>
      </c>
      <c r="R381" s="1773" t="s">
        <v>2901</v>
      </c>
      <c r="S381" s="929" t="s">
        <v>4091</v>
      </c>
      <c r="T381" s="904" t="s">
        <v>5059</v>
      </c>
      <c r="U381" s="929"/>
      <c r="V381" s="929" t="s">
        <v>4422</v>
      </c>
      <c r="W381" s="1770"/>
      <c r="X381" s="1771">
        <v>4066.55</v>
      </c>
      <c r="Y381" s="1772">
        <f t="shared" si="81"/>
        <v>0</v>
      </c>
    </row>
    <row r="382" spans="1:25" s="40" customFormat="1" ht="12.75" x14ac:dyDescent="0.2">
      <c r="A382" s="1008">
        <v>1</v>
      </c>
      <c r="B382" s="1008">
        <v>1.7</v>
      </c>
      <c r="C382" s="1008" t="s">
        <v>1773</v>
      </c>
      <c r="D382" s="41"/>
      <c r="E382" s="1051" t="str">
        <f t="shared" si="89"/>
        <v>National Injury Insurance Scheme Workers Compensation Newborns</v>
      </c>
      <c r="F382" s="43" t="s">
        <v>2902</v>
      </c>
      <c r="G382" s="38" t="s">
        <v>3118</v>
      </c>
      <c r="H382" s="741">
        <v>90007423</v>
      </c>
      <c r="I382" s="50">
        <v>443060</v>
      </c>
      <c r="J382" s="92">
        <f>'Section A - Public Patients'!J$62</f>
        <v>45474</v>
      </c>
      <c r="K382" s="134">
        <f>'Section A - Public Patients'!K$62</f>
        <v>3879.1</v>
      </c>
      <c r="L382" s="58"/>
      <c r="M382" s="134">
        <f t="shared" si="90"/>
        <v>3879.1</v>
      </c>
      <c r="N382" s="63" t="s">
        <v>56</v>
      </c>
      <c r="O382" s="92">
        <f>'Section A - Public Patients'!O$62</f>
        <v>45839</v>
      </c>
      <c r="P382" s="1781" t="s">
        <v>69</v>
      </c>
      <c r="Q382" s="63" t="s">
        <v>70</v>
      </c>
      <c r="R382" s="1773" t="s">
        <v>2903</v>
      </c>
      <c r="S382" s="929" t="s">
        <v>4091</v>
      </c>
      <c r="T382" s="904" t="s">
        <v>5060</v>
      </c>
      <c r="U382" s="929"/>
      <c r="V382" s="929" t="s">
        <v>4423</v>
      </c>
      <c r="W382" s="1770"/>
      <c r="X382" s="1771">
        <v>3879.1</v>
      </c>
      <c r="Y382" s="1772">
        <f t="shared" si="81"/>
        <v>0</v>
      </c>
    </row>
    <row r="383" spans="1:25" s="40" customFormat="1" ht="18.75" x14ac:dyDescent="0.2">
      <c r="A383" s="1008">
        <v>1</v>
      </c>
      <c r="B383" s="1008">
        <v>1.7</v>
      </c>
      <c r="C383" s="1008" t="s">
        <v>1773</v>
      </c>
      <c r="D383" s="41"/>
      <c r="E383" s="1775" t="s">
        <v>92</v>
      </c>
      <c r="F383" s="43" t="s">
        <v>848</v>
      </c>
      <c r="G383" s="38" t="s">
        <v>849</v>
      </c>
      <c r="H383" s="741">
        <v>90007583</v>
      </c>
      <c r="I383" s="50">
        <v>443010</v>
      </c>
      <c r="J383" s="92">
        <f>J$22</f>
        <v>45474</v>
      </c>
      <c r="K383" s="134">
        <f>K$22</f>
        <v>447</v>
      </c>
      <c r="L383" s="58"/>
      <c r="M383" s="134">
        <f>K383</f>
        <v>447</v>
      </c>
      <c r="N383" s="63" t="s">
        <v>56</v>
      </c>
      <c r="O383" s="84">
        <f>O$22</f>
        <v>45839</v>
      </c>
      <c r="P383" s="1768" t="s">
        <v>73</v>
      </c>
      <c r="Q383" s="1773" t="s">
        <v>74</v>
      </c>
      <c r="R383" s="1773" t="s">
        <v>2333</v>
      </c>
      <c r="S383" s="929" t="s">
        <v>4065</v>
      </c>
      <c r="T383" s="904" t="s">
        <v>5061</v>
      </c>
      <c r="U383" s="929"/>
      <c r="V383" s="929" t="s">
        <v>4728</v>
      </c>
      <c r="W383" s="1770"/>
      <c r="X383" s="1771">
        <v>447</v>
      </c>
      <c r="Y383" s="1772">
        <f t="shared" si="81"/>
        <v>0</v>
      </c>
    </row>
    <row r="384" spans="1:25" s="40" customFormat="1" ht="12.75" x14ac:dyDescent="0.2">
      <c r="A384" s="1008">
        <v>1</v>
      </c>
      <c r="B384" s="1008">
        <v>1.7</v>
      </c>
      <c r="C384" s="1008" t="s">
        <v>1773</v>
      </c>
      <c r="D384" s="41"/>
      <c r="E384" s="1026" t="str">
        <f t="shared" ref="E384:E394" si="91">E383</f>
        <v>Shared Room</v>
      </c>
      <c r="F384" s="43" t="s">
        <v>850</v>
      </c>
      <c r="G384" s="38" t="s">
        <v>851</v>
      </c>
      <c r="H384" s="741">
        <v>90005701</v>
      </c>
      <c r="I384" s="50">
        <v>443010</v>
      </c>
      <c r="J384" s="92">
        <f>J$10</f>
        <v>45474</v>
      </c>
      <c r="K384" s="134">
        <f t="shared" ref="K384:K388" si="92">K$10</f>
        <v>322</v>
      </c>
      <c r="L384" s="58"/>
      <c r="M384" s="134">
        <f>K384</f>
        <v>322</v>
      </c>
      <c r="N384" s="63" t="s">
        <v>56</v>
      </c>
      <c r="O384" s="84">
        <f>O$10</f>
        <v>45839</v>
      </c>
      <c r="P384" s="1768" t="s">
        <v>73</v>
      </c>
      <c r="Q384" s="1773" t="s">
        <v>74</v>
      </c>
      <c r="R384" s="1773" t="s">
        <v>2334</v>
      </c>
      <c r="S384" s="929" t="s">
        <v>4065</v>
      </c>
      <c r="T384" s="904" t="s">
        <v>5062</v>
      </c>
      <c r="U384" s="929"/>
      <c r="V384" s="929" t="s">
        <v>4719</v>
      </c>
      <c r="W384" s="1770"/>
      <c r="X384" s="1771">
        <v>322</v>
      </c>
      <c r="Y384" s="1772">
        <f t="shared" si="81"/>
        <v>0</v>
      </c>
    </row>
    <row r="385" spans="1:25" s="40" customFormat="1" ht="12.75" x14ac:dyDescent="0.2">
      <c r="A385" s="1008">
        <v>1</v>
      </c>
      <c r="B385" s="1008">
        <v>1.7</v>
      </c>
      <c r="C385" s="1008" t="s">
        <v>1773</v>
      </c>
      <c r="D385" s="41"/>
      <c r="E385" s="1026" t="str">
        <f t="shared" si="91"/>
        <v>Shared Room</v>
      </c>
      <c r="F385" s="43" t="s">
        <v>852</v>
      </c>
      <c r="G385" s="38" t="s">
        <v>853</v>
      </c>
      <c r="H385" s="741">
        <v>90007584</v>
      </c>
      <c r="I385" s="50">
        <v>443110</v>
      </c>
      <c r="J385" s="92">
        <f>J$10</f>
        <v>45474</v>
      </c>
      <c r="K385" s="134">
        <f t="shared" si="92"/>
        <v>322</v>
      </c>
      <c r="L385" s="58"/>
      <c r="M385" s="134">
        <f t="shared" ref="M385:M406" si="93">K385</f>
        <v>322</v>
      </c>
      <c r="N385" s="63" t="s">
        <v>56</v>
      </c>
      <c r="O385" s="84">
        <f>O$10</f>
        <v>45839</v>
      </c>
      <c r="P385" s="1768" t="s">
        <v>73</v>
      </c>
      <c r="Q385" s="1773" t="s">
        <v>74</v>
      </c>
      <c r="R385" s="1773" t="s">
        <v>2335</v>
      </c>
      <c r="S385" s="929" t="s">
        <v>4065</v>
      </c>
      <c r="T385" s="904" t="s">
        <v>5063</v>
      </c>
      <c r="U385" s="929"/>
      <c r="V385" s="929" t="s">
        <v>4719</v>
      </c>
      <c r="W385" s="1770"/>
      <c r="X385" s="1771">
        <v>322</v>
      </c>
      <c r="Y385" s="1772">
        <f t="shared" si="81"/>
        <v>0</v>
      </c>
    </row>
    <row r="386" spans="1:25" s="40" customFormat="1" ht="12.75" x14ac:dyDescent="0.2">
      <c r="A386" s="1008">
        <v>1</v>
      </c>
      <c r="B386" s="1008">
        <v>1.7</v>
      </c>
      <c r="C386" s="1008" t="s">
        <v>1773</v>
      </c>
      <c r="D386" s="41"/>
      <c r="E386" s="1026" t="str">
        <f t="shared" si="91"/>
        <v>Shared Room</v>
      </c>
      <c r="F386" s="43" t="s">
        <v>854</v>
      </c>
      <c r="G386" s="38" t="s">
        <v>855</v>
      </c>
      <c r="H386" s="741">
        <v>90006580</v>
      </c>
      <c r="I386" s="50">
        <v>443010</v>
      </c>
      <c r="J386" s="92">
        <f>J$10</f>
        <v>45474</v>
      </c>
      <c r="K386" s="134">
        <f t="shared" si="92"/>
        <v>322</v>
      </c>
      <c r="L386" s="58"/>
      <c r="M386" s="134">
        <f t="shared" si="93"/>
        <v>322</v>
      </c>
      <c r="N386" s="63" t="s">
        <v>56</v>
      </c>
      <c r="O386" s="84">
        <f>O$10</f>
        <v>45839</v>
      </c>
      <c r="P386" s="1768" t="s">
        <v>73</v>
      </c>
      <c r="Q386" s="1773" t="s">
        <v>74</v>
      </c>
      <c r="R386" s="1773" t="s">
        <v>2336</v>
      </c>
      <c r="S386" s="929" t="s">
        <v>4065</v>
      </c>
      <c r="T386" s="904" t="s">
        <v>5064</v>
      </c>
      <c r="U386" s="929"/>
      <c r="V386" s="929" t="s">
        <v>4719</v>
      </c>
      <c r="W386" s="1770"/>
      <c r="X386" s="1771">
        <v>322</v>
      </c>
      <c r="Y386" s="1772">
        <f t="shared" si="81"/>
        <v>0</v>
      </c>
    </row>
    <row r="387" spans="1:25" s="40" customFormat="1" ht="12.75" x14ac:dyDescent="0.2">
      <c r="A387" s="1008">
        <v>1</v>
      </c>
      <c r="B387" s="1008">
        <v>1.7</v>
      </c>
      <c r="C387" s="1008" t="s">
        <v>1773</v>
      </c>
      <c r="D387" s="41"/>
      <c r="E387" s="1026" t="str">
        <f t="shared" si="91"/>
        <v>Shared Room</v>
      </c>
      <c r="F387" s="43" t="s">
        <v>856</v>
      </c>
      <c r="G387" s="38" t="s">
        <v>857</v>
      </c>
      <c r="H387" s="741">
        <v>90007585</v>
      </c>
      <c r="I387" s="50">
        <v>443110</v>
      </c>
      <c r="J387" s="92">
        <f>J$10</f>
        <v>45474</v>
      </c>
      <c r="K387" s="134">
        <f t="shared" si="92"/>
        <v>322</v>
      </c>
      <c r="L387" s="58"/>
      <c r="M387" s="134">
        <f t="shared" si="93"/>
        <v>322</v>
      </c>
      <c r="N387" s="63" t="s">
        <v>56</v>
      </c>
      <c r="O387" s="84">
        <f>O$10</f>
        <v>45839</v>
      </c>
      <c r="P387" s="1768" t="s">
        <v>73</v>
      </c>
      <c r="Q387" s="1773" t="s">
        <v>74</v>
      </c>
      <c r="R387" s="1773" t="s">
        <v>2337</v>
      </c>
      <c r="S387" s="929" t="s">
        <v>4065</v>
      </c>
      <c r="T387" s="904" t="s">
        <v>5065</v>
      </c>
      <c r="U387" s="929"/>
      <c r="V387" s="929" t="s">
        <v>4719</v>
      </c>
      <c r="W387" s="1770"/>
      <c r="X387" s="1771">
        <v>322</v>
      </c>
      <c r="Y387" s="1772">
        <f t="shared" si="81"/>
        <v>0</v>
      </c>
    </row>
    <row r="388" spans="1:25" s="40" customFormat="1" ht="12.75" x14ac:dyDescent="0.2">
      <c r="A388" s="1008">
        <v>1</v>
      </c>
      <c r="B388" s="1008">
        <v>1.7</v>
      </c>
      <c r="C388" s="1008" t="s">
        <v>1773</v>
      </c>
      <c r="D388" s="41"/>
      <c r="E388" s="1026" t="str">
        <f t="shared" si="91"/>
        <v>Shared Room</v>
      </c>
      <c r="F388" s="43" t="s">
        <v>858</v>
      </c>
      <c r="G388" s="38" t="s">
        <v>859</v>
      </c>
      <c r="H388" s="741">
        <v>90006078</v>
      </c>
      <c r="I388" s="50">
        <v>443110</v>
      </c>
      <c r="J388" s="92">
        <f>J$10</f>
        <v>45474</v>
      </c>
      <c r="K388" s="134">
        <f t="shared" si="92"/>
        <v>322</v>
      </c>
      <c r="L388" s="58"/>
      <c r="M388" s="134">
        <f t="shared" si="93"/>
        <v>322</v>
      </c>
      <c r="N388" s="63" t="s">
        <v>56</v>
      </c>
      <c r="O388" s="84">
        <f>O$10</f>
        <v>45839</v>
      </c>
      <c r="P388" s="1768" t="s">
        <v>73</v>
      </c>
      <c r="Q388" s="1773" t="s">
        <v>74</v>
      </c>
      <c r="R388" s="1773" t="s">
        <v>2338</v>
      </c>
      <c r="S388" s="929" t="s">
        <v>4065</v>
      </c>
      <c r="T388" s="904" t="s">
        <v>5066</v>
      </c>
      <c r="U388" s="929"/>
      <c r="V388" s="929" t="s">
        <v>4719</v>
      </c>
      <c r="W388" s="1770"/>
      <c r="X388" s="1771">
        <v>322</v>
      </c>
      <c r="Y388" s="1772">
        <f t="shared" si="81"/>
        <v>0</v>
      </c>
    </row>
    <row r="389" spans="1:25" s="40" customFormat="1" ht="12.75" x14ac:dyDescent="0.2">
      <c r="A389" s="1008">
        <v>1</v>
      </c>
      <c r="B389" s="1008">
        <v>1.7</v>
      </c>
      <c r="C389" s="1008" t="s">
        <v>1773</v>
      </c>
      <c r="D389" s="41"/>
      <c r="E389" s="1026" t="str">
        <f t="shared" si="91"/>
        <v>Shared Room</v>
      </c>
      <c r="F389" s="43" t="s">
        <v>860</v>
      </c>
      <c r="G389" s="38" t="s">
        <v>861</v>
      </c>
      <c r="H389" s="741">
        <v>90007586</v>
      </c>
      <c r="I389" s="50">
        <v>443120</v>
      </c>
      <c r="J389" s="92">
        <f>J$14</f>
        <v>45474</v>
      </c>
      <c r="K389" s="134">
        <f t="shared" ref="K389:K390" si="94">K$14</f>
        <v>365</v>
      </c>
      <c r="L389" s="58"/>
      <c r="M389" s="134">
        <f t="shared" si="93"/>
        <v>365</v>
      </c>
      <c r="N389" s="63" t="s">
        <v>56</v>
      </c>
      <c r="O389" s="84">
        <f>O$14</f>
        <v>45839</v>
      </c>
      <c r="P389" s="1768" t="s">
        <v>73</v>
      </c>
      <c r="Q389" s="1773" t="s">
        <v>74</v>
      </c>
      <c r="R389" s="1773" t="s">
        <v>2339</v>
      </c>
      <c r="S389" s="929" t="s">
        <v>4065</v>
      </c>
      <c r="T389" s="904" t="s">
        <v>5067</v>
      </c>
      <c r="U389" s="929"/>
      <c r="V389" s="929" t="s">
        <v>4723</v>
      </c>
      <c r="W389" s="1770"/>
      <c r="X389" s="1771">
        <v>365</v>
      </c>
      <c r="Y389" s="1772">
        <f t="shared" si="81"/>
        <v>0</v>
      </c>
    </row>
    <row r="390" spans="1:25" s="40" customFormat="1" ht="12.75" x14ac:dyDescent="0.2">
      <c r="A390" s="1008">
        <v>1</v>
      </c>
      <c r="B390" s="1008">
        <v>1.7</v>
      </c>
      <c r="C390" s="1008" t="s">
        <v>1773</v>
      </c>
      <c r="D390" s="41"/>
      <c r="E390" s="1026" t="str">
        <f t="shared" si="91"/>
        <v>Shared Room</v>
      </c>
      <c r="F390" s="43" t="s">
        <v>862</v>
      </c>
      <c r="G390" s="38" t="s">
        <v>863</v>
      </c>
      <c r="H390" s="741">
        <v>90006581</v>
      </c>
      <c r="I390" s="50">
        <v>443120</v>
      </c>
      <c r="J390" s="92">
        <f>J$14</f>
        <v>45474</v>
      </c>
      <c r="K390" s="134">
        <f t="shared" si="94"/>
        <v>365</v>
      </c>
      <c r="L390" s="58"/>
      <c r="M390" s="134">
        <f t="shared" si="93"/>
        <v>365</v>
      </c>
      <c r="N390" s="63" t="s">
        <v>56</v>
      </c>
      <c r="O390" s="84">
        <f>O$14</f>
        <v>45839</v>
      </c>
      <c r="P390" s="1768" t="s">
        <v>73</v>
      </c>
      <c r="Q390" s="1773" t="s">
        <v>74</v>
      </c>
      <c r="R390" s="1773" t="s">
        <v>2340</v>
      </c>
      <c r="S390" s="929" t="s">
        <v>4065</v>
      </c>
      <c r="T390" s="904" t="s">
        <v>5068</v>
      </c>
      <c r="U390" s="929"/>
      <c r="V390" s="929" t="s">
        <v>4723</v>
      </c>
      <c r="W390" s="1770"/>
      <c r="X390" s="1771">
        <v>365</v>
      </c>
      <c r="Y390" s="1772">
        <f t="shared" si="81"/>
        <v>0</v>
      </c>
    </row>
    <row r="391" spans="1:25" s="40" customFormat="1" ht="12.75" x14ac:dyDescent="0.2">
      <c r="A391" s="1008">
        <v>1</v>
      </c>
      <c r="B391" s="1008">
        <v>1.7</v>
      </c>
      <c r="C391" s="1008" t="s">
        <v>1773</v>
      </c>
      <c r="D391" s="41"/>
      <c r="E391" s="1026" t="str">
        <f t="shared" si="91"/>
        <v>Shared Room</v>
      </c>
      <c r="F391" s="43" t="s">
        <v>864</v>
      </c>
      <c r="G391" s="38" t="s">
        <v>865</v>
      </c>
      <c r="H391" s="741">
        <v>90007587</v>
      </c>
      <c r="I391" s="50">
        <v>443130</v>
      </c>
      <c r="J391" s="92">
        <f>J$15</f>
        <v>45474</v>
      </c>
      <c r="K391" s="134">
        <f t="shared" ref="K391:K392" si="95">K$15</f>
        <v>399</v>
      </c>
      <c r="L391" s="58"/>
      <c r="M391" s="134">
        <f t="shared" si="93"/>
        <v>399</v>
      </c>
      <c r="N391" s="63" t="s">
        <v>56</v>
      </c>
      <c r="O391" s="84">
        <f>O$15</f>
        <v>45839</v>
      </c>
      <c r="P391" s="1768" t="s">
        <v>73</v>
      </c>
      <c r="Q391" s="1773" t="s">
        <v>74</v>
      </c>
      <c r="R391" s="1773" t="s">
        <v>2341</v>
      </c>
      <c r="S391" s="929" t="s">
        <v>4065</v>
      </c>
      <c r="T391" s="904" t="s">
        <v>5069</v>
      </c>
      <c r="U391" s="929"/>
      <c r="V391" s="929" t="s">
        <v>4724</v>
      </c>
      <c r="W391" s="1770"/>
      <c r="X391" s="1771">
        <v>399</v>
      </c>
      <c r="Y391" s="1772">
        <f t="shared" si="81"/>
        <v>0</v>
      </c>
    </row>
    <row r="392" spans="1:25" s="40" customFormat="1" ht="12.75" x14ac:dyDescent="0.2">
      <c r="A392" s="1008">
        <v>1</v>
      </c>
      <c r="B392" s="1008">
        <v>1.7</v>
      </c>
      <c r="C392" s="1008" t="s">
        <v>1773</v>
      </c>
      <c r="D392" s="41"/>
      <c r="E392" s="1026" t="str">
        <f t="shared" si="91"/>
        <v>Shared Room</v>
      </c>
      <c r="F392" s="43" t="s">
        <v>866</v>
      </c>
      <c r="G392" s="38" t="s">
        <v>867</v>
      </c>
      <c r="H392" s="741">
        <v>90005827</v>
      </c>
      <c r="I392" s="50">
        <v>443130</v>
      </c>
      <c r="J392" s="92">
        <f>J$15</f>
        <v>45474</v>
      </c>
      <c r="K392" s="134">
        <f t="shared" si="95"/>
        <v>399</v>
      </c>
      <c r="L392" s="58"/>
      <c r="M392" s="134">
        <f t="shared" si="93"/>
        <v>399</v>
      </c>
      <c r="N392" s="63" t="s">
        <v>56</v>
      </c>
      <c r="O392" s="84">
        <f>O$15</f>
        <v>45839</v>
      </c>
      <c r="P392" s="1768" t="s">
        <v>73</v>
      </c>
      <c r="Q392" s="1773" t="s">
        <v>74</v>
      </c>
      <c r="R392" s="1773" t="s">
        <v>2342</v>
      </c>
      <c r="S392" s="929" t="s">
        <v>4065</v>
      </c>
      <c r="T392" s="904" t="s">
        <v>5070</v>
      </c>
      <c r="U392" s="929"/>
      <c r="V392" s="929" t="s">
        <v>4724</v>
      </c>
      <c r="W392" s="1770"/>
      <c r="X392" s="1771">
        <v>399</v>
      </c>
      <c r="Y392" s="1772">
        <f t="shared" si="81"/>
        <v>0</v>
      </c>
    </row>
    <row r="393" spans="1:25" s="40" customFormat="1" ht="12.75" x14ac:dyDescent="0.2">
      <c r="A393" s="1008">
        <v>1</v>
      </c>
      <c r="B393" s="1008">
        <v>1.7</v>
      </c>
      <c r="C393" s="1008" t="s">
        <v>1773</v>
      </c>
      <c r="D393" s="41"/>
      <c r="E393" s="1026" t="str">
        <f t="shared" si="91"/>
        <v>Shared Room</v>
      </c>
      <c r="F393" s="43" t="s">
        <v>868</v>
      </c>
      <c r="G393" s="38" t="s">
        <v>869</v>
      </c>
      <c r="H393" s="741">
        <v>90007588</v>
      </c>
      <c r="I393" s="50">
        <v>443140</v>
      </c>
      <c r="J393" s="92">
        <f>J$16</f>
        <v>45474</v>
      </c>
      <c r="K393" s="134">
        <f t="shared" ref="K393:K395" si="96">K$16</f>
        <v>447</v>
      </c>
      <c r="L393" s="58"/>
      <c r="M393" s="134">
        <f t="shared" si="93"/>
        <v>447</v>
      </c>
      <c r="N393" s="63" t="s">
        <v>56</v>
      </c>
      <c r="O393" s="84">
        <f>O$16</f>
        <v>45839</v>
      </c>
      <c r="P393" s="1768" t="s">
        <v>73</v>
      </c>
      <c r="Q393" s="1773" t="s">
        <v>74</v>
      </c>
      <c r="R393" s="1773" t="s">
        <v>2343</v>
      </c>
      <c r="S393" s="929" t="s">
        <v>4065</v>
      </c>
      <c r="T393" s="904" t="s">
        <v>5071</v>
      </c>
      <c r="U393" s="929"/>
      <c r="V393" s="929" t="s">
        <v>4725</v>
      </c>
      <c r="W393" s="1770"/>
      <c r="X393" s="1771">
        <v>447</v>
      </c>
      <c r="Y393" s="1772">
        <f t="shared" si="81"/>
        <v>0</v>
      </c>
    </row>
    <row r="394" spans="1:25" s="40" customFormat="1" ht="12.75" x14ac:dyDescent="0.2">
      <c r="A394" s="1008">
        <v>1</v>
      </c>
      <c r="B394" s="1008">
        <v>1.7</v>
      </c>
      <c r="C394" s="1008" t="s">
        <v>1773</v>
      </c>
      <c r="D394" s="41"/>
      <c r="E394" s="1026" t="str">
        <f t="shared" si="91"/>
        <v>Shared Room</v>
      </c>
      <c r="F394" s="43" t="s">
        <v>870</v>
      </c>
      <c r="G394" s="38" t="s">
        <v>871</v>
      </c>
      <c r="H394" s="741">
        <v>90006582</v>
      </c>
      <c r="I394" s="50">
        <v>443140</v>
      </c>
      <c r="J394" s="92">
        <f>J$16</f>
        <v>45474</v>
      </c>
      <c r="K394" s="134">
        <f t="shared" si="96"/>
        <v>447</v>
      </c>
      <c r="L394" s="58"/>
      <c r="M394" s="134">
        <f t="shared" si="93"/>
        <v>447</v>
      </c>
      <c r="N394" s="63" t="s">
        <v>56</v>
      </c>
      <c r="O394" s="84">
        <f>O$16</f>
        <v>45839</v>
      </c>
      <c r="P394" s="1768" t="s">
        <v>73</v>
      </c>
      <c r="Q394" s="1773" t="s">
        <v>74</v>
      </c>
      <c r="R394" s="1773" t="s">
        <v>2344</v>
      </c>
      <c r="S394" s="929" t="s">
        <v>4065</v>
      </c>
      <c r="T394" s="904" t="s">
        <v>5072</v>
      </c>
      <c r="U394" s="929"/>
      <c r="V394" s="929" t="s">
        <v>4725</v>
      </c>
      <c r="W394" s="1770"/>
      <c r="X394" s="1771">
        <v>447</v>
      </c>
      <c r="Y394" s="1772">
        <f t="shared" si="81"/>
        <v>0</v>
      </c>
    </row>
    <row r="395" spans="1:25" s="40" customFormat="1" ht="15.75" x14ac:dyDescent="0.2">
      <c r="A395" s="1008">
        <v>1</v>
      </c>
      <c r="B395" s="1008">
        <v>1.7</v>
      </c>
      <c r="C395" s="1008" t="s">
        <v>1773</v>
      </c>
      <c r="D395" s="41"/>
      <c r="E395" s="78" t="s">
        <v>2350</v>
      </c>
      <c r="F395" s="43" t="s">
        <v>876</v>
      </c>
      <c r="G395" s="38" t="s">
        <v>877</v>
      </c>
      <c r="H395" s="741">
        <v>90007589</v>
      </c>
      <c r="I395" s="50">
        <v>443010</v>
      </c>
      <c r="J395" s="92">
        <f>J$16</f>
        <v>45474</v>
      </c>
      <c r="K395" s="134">
        <f t="shared" si="96"/>
        <v>447</v>
      </c>
      <c r="L395" s="58"/>
      <c r="M395" s="134">
        <f t="shared" si="93"/>
        <v>447</v>
      </c>
      <c r="N395" s="63" t="s">
        <v>56</v>
      </c>
      <c r="O395" s="84">
        <f>O$16</f>
        <v>45839</v>
      </c>
      <c r="P395" s="1768" t="s">
        <v>73</v>
      </c>
      <c r="Q395" s="1773" t="s">
        <v>74</v>
      </c>
      <c r="R395" s="1773" t="s">
        <v>2359</v>
      </c>
      <c r="S395" s="929" t="s">
        <v>4065</v>
      </c>
      <c r="T395" s="904" t="s">
        <v>5073</v>
      </c>
      <c r="U395" s="929"/>
      <c r="V395" s="929" t="s">
        <v>4725</v>
      </c>
      <c r="W395" s="1770"/>
      <c r="X395" s="1771">
        <v>447</v>
      </c>
      <c r="Y395" s="1772">
        <f t="shared" si="81"/>
        <v>0</v>
      </c>
    </row>
    <row r="396" spans="1:25" s="40" customFormat="1" ht="12.75" x14ac:dyDescent="0.2">
      <c r="A396" s="1008">
        <v>1</v>
      </c>
      <c r="B396" s="1008">
        <v>1.7</v>
      </c>
      <c r="C396" s="1008" t="s">
        <v>1773</v>
      </c>
      <c r="D396" s="41"/>
      <c r="E396" s="1026" t="str">
        <f t="shared" ref="E396:E398" si="97">E395</f>
        <v>Eligible Newborns</v>
      </c>
      <c r="F396" s="43" t="s">
        <v>878</v>
      </c>
      <c r="G396" s="38" t="s">
        <v>879</v>
      </c>
      <c r="H396" s="741">
        <v>90006079</v>
      </c>
      <c r="I396" s="50">
        <v>443010</v>
      </c>
      <c r="J396" s="92">
        <f>J$10</f>
        <v>45474</v>
      </c>
      <c r="K396" s="134">
        <f>K$10</f>
        <v>322</v>
      </c>
      <c r="L396" s="58"/>
      <c r="M396" s="134">
        <f t="shared" si="93"/>
        <v>322</v>
      </c>
      <c r="N396" s="63" t="s">
        <v>56</v>
      </c>
      <c r="O396" s="84">
        <f>O$10</f>
        <v>45839</v>
      </c>
      <c r="P396" s="1768" t="s">
        <v>73</v>
      </c>
      <c r="Q396" s="1773" t="s">
        <v>74</v>
      </c>
      <c r="R396" s="1773" t="s">
        <v>2360</v>
      </c>
      <c r="S396" s="929" t="s">
        <v>4065</v>
      </c>
      <c r="T396" s="904" t="s">
        <v>5074</v>
      </c>
      <c r="U396" s="929"/>
      <c r="V396" s="929" t="s">
        <v>4719</v>
      </c>
      <c r="W396" s="1770"/>
      <c r="X396" s="1771">
        <v>322</v>
      </c>
      <c r="Y396" s="1772">
        <f t="shared" si="81"/>
        <v>0</v>
      </c>
    </row>
    <row r="397" spans="1:25" s="40" customFormat="1" ht="12.75" x14ac:dyDescent="0.2">
      <c r="A397" s="1008">
        <v>1</v>
      </c>
      <c r="B397" s="1008">
        <v>1.7</v>
      </c>
      <c r="C397" s="1008" t="s">
        <v>1773</v>
      </c>
      <c r="D397" s="41"/>
      <c r="E397" s="1026" t="str">
        <f t="shared" si="97"/>
        <v>Eligible Newborns</v>
      </c>
      <c r="F397" s="43" t="s">
        <v>880</v>
      </c>
      <c r="G397" s="38" t="s">
        <v>881</v>
      </c>
      <c r="H397" s="741"/>
      <c r="I397" s="50">
        <v>443010</v>
      </c>
      <c r="J397" s="92"/>
      <c r="K397" s="134" t="str">
        <f>K38</f>
        <v>NIL</v>
      </c>
      <c r="L397" s="58"/>
      <c r="M397" s="134" t="str">
        <f t="shared" si="93"/>
        <v>NIL</v>
      </c>
      <c r="N397" s="63"/>
      <c r="O397" s="1781"/>
      <c r="P397" s="1781"/>
      <c r="Q397" s="63"/>
      <c r="R397" s="1773" t="s">
        <v>2361</v>
      </c>
      <c r="S397" s="929" t="s">
        <v>1604</v>
      </c>
      <c r="T397" s="904" t="s">
        <v>5075</v>
      </c>
      <c r="U397" s="929"/>
      <c r="V397" s="929"/>
      <c r="W397" s="1770"/>
      <c r="X397" s="1771" t="s">
        <v>1604</v>
      </c>
      <c r="Y397" s="1772" t="str">
        <f t="shared" si="81"/>
        <v>Text</v>
      </c>
    </row>
    <row r="398" spans="1:25" s="40" customFormat="1" ht="12.75" x14ac:dyDescent="0.2">
      <c r="A398" s="1008">
        <v>1</v>
      </c>
      <c r="B398" s="1008">
        <v>1.7</v>
      </c>
      <c r="C398" s="1008" t="s">
        <v>1773</v>
      </c>
      <c r="D398" s="41"/>
      <c r="E398" s="1026" t="str">
        <f t="shared" si="97"/>
        <v>Eligible Newborns</v>
      </c>
      <c r="F398" s="43" t="s">
        <v>882</v>
      </c>
      <c r="G398" s="38" t="s">
        <v>883</v>
      </c>
      <c r="H398" s="741"/>
      <c r="I398" s="50">
        <v>443010</v>
      </c>
      <c r="J398" s="92"/>
      <c r="K398" s="134" t="str">
        <f>K39</f>
        <v>NIL</v>
      </c>
      <c r="L398" s="58"/>
      <c r="M398" s="134" t="str">
        <f t="shared" si="93"/>
        <v>NIL</v>
      </c>
      <c r="N398" s="63"/>
      <c r="O398" s="1781"/>
      <c r="P398" s="1781"/>
      <c r="Q398" s="63"/>
      <c r="R398" s="1773" t="s">
        <v>2362</v>
      </c>
      <c r="S398" s="929" t="s">
        <v>1604</v>
      </c>
      <c r="T398" s="904" t="s">
        <v>5076</v>
      </c>
      <c r="U398" s="929"/>
      <c r="V398" s="929"/>
      <c r="W398" s="1770"/>
      <c r="X398" s="1771" t="s">
        <v>1604</v>
      </c>
      <c r="Y398" s="1772" t="str">
        <f t="shared" si="81"/>
        <v>Text</v>
      </c>
    </row>
    <row r="399" spans="1:25" s="40" customFormat="1" ht="25.5" x14ac:dyDescent="0.2">
      <c r="A399" s="1008">
        <v>1</v>
      </c>
      <c r="B399" s="1008">
        <v>1.7</v>
      </c>
      <c r="C399" s="1008" t="s">
        <v>1773</v>
      </c>
      <c r="D399" s="41"/>
      <c r="E399" s="78" t="s">
        <v>2354</v>
      </c>
      <c r="F399" s="43" t="s">
        <v>884</v>
      </c>
      <c r="G399" s="38" t="s">
        <v>885</v>
      </c>
      <c r="H399" s="741">
        <v>90007590</v>
      </c>
      <c r="I399" s="50">
        <v>443190</v>
      </c>
      <c r="J399" s="630">
        <f t="shared" ref="J399:J400" si="98">J$40</f>
        <v>45736</v>
      </c>
      <c r="K399" s="997">
        <f>K$40</f>
        <v>224.75</v>
      </c>
      <c r="L399" s="58"/>
      <c r="M399" s="134">
        <f t="shared" si="93"/>
        <v>224.75</v>
      </c>
      <c r="N399" s="63" t="s">
        <v>56</v>
      </c>
      <c r="O399" s="630">
        <f>O$40</f>
        <v>45920</v>
      </c>
      <c r="P399" s="1781" t="s">
        <v>2533</v>
      </c>
      <c r="Q399" s="63" t="s">
        <v>2534</v>
      </c>
      <c r="R399" s="1773" t="s">
        <v>2363</v>
      </c>
      <c r="S399" s="929" t="s">
        <v>4065</v>
      </c>
      <c r="T399" s="904" t="s">
        <v>5077</v>
      </c>
      <c r="U399" s="929"/>
      <c r="V399" s="929" t="s">
        <v>4746</v>
      </c>
      <c r="W399" s="1770"/>
      <c r="X399" s="1771">
        <v>224.45</v>
      </c>
      <c r="Y399" s="1772">
        <f t="shared" si="81"/>
        <v>1.3366005791937141E-3</v>
      </c>
    </row>
    <row r="400" spans="1:25" s="40" customFormat="1" ht="25.5" x14ac:dyDescent="0.2">
      <c r="A400" s="1008">
        <v>1</v>
      </c>
      <c r="B400" s="1008">
        <v>1.7</v>
      </c>
      <c r="C400" s="1008" t="s">
        <v>1773</v>
      </c>
      <c r="D400" s="41"/>
      <c r="E400" s="1026" t="str">
        <f>E399</f>
        <v>Eligible Long Stay</v>
      </c>
      <c r="F400" s="43" t="s">
        <v>886</v>
      </c>
      <c r="G400" s="38" t="s">
        <v>887</v>
      </c>
      <c r="H400" s="741">
        <v>90006583</v>
      </c>
      <c r="I400" s="50">
        <v>443190</v>
      </c>
      <c r="J400" s="630">
        <f t="shared" si="98"/>
        <v>45736</v>
      </c>
      <c r="K400" s="997">
        <f>K$40</f>
        <v>224.75</v>
      </c>
      <c r="L400" s="58"/>
      <c r="M400" s="134">
        <f t="shared" si="93"/>
        <v>224.75</v>
      </c>
      <c r="N400" s="63" t="s">
        <v>56</v>
      </c>
      <c r="O400" s="630">
        <f>O$40</f>
        <v>45920</v>
      </c>
      <c r="P400" s="1781" t="s">
        <v>2533</v>
      </c>
      <c r="Q400" s="63" t="s">
        <v>2534</v>
      </c>
      <c r="R400" s="1773" t="s">
        <v>2364</v>
      </c>
      <c r="S400" s="929" t="s">
        <v>4065</v>
      </c>
      <c r="T400" s="904" t="s">
        <v>5078</v>
      </c>
      <c r="U400" s="929"/>
      <c r="V400" s="929" t="s">
        <v>4746</v>
      </c>
      <c r="W400" s="1770"/>
      <c r="X400" s="1771">
        <v>224.45</v>
      </c>
      <c r="Y400" s="1772">
        <f t="shared" si="81"/>
        <v>1.3366005791937141E-3</v>
      </c>
    </row>
    <row r="401" spans="1:25" s="40" customFormat="1" ht="16.5" customHeight="1" x14ac:dyDescent="0.2">
      <c r="A401" s="1008">
        <v>1</v>
      </c>
      <c r="B401" s="1008">
        <v>1.7</v>
      </c>
      <c r="C401" s="1008" t="s">
        <v>1773</v>
      </c>
      <c r="D401" s="41"/>
      <c r="E401" s="79" t="s">
        <v>2516</v>
      </c>
      <c r="F401" s="43" t="s">
        <v>872</v>
      </c>
      <c r="G401" s="38" t="s">
        <v>873</v>
      </c>
      <c r="H401" s="741">
        <v>90007591</v>
      </c>
      <c r="I401" s="50">
        <v>443190</v>
      </c>
      <c r="J401" s="92">
        <f>J$16</f>
        <v>45474</v>
      </c>
      <c r="K401" s="134">
        <f>K$16</f>
        <v>447</v>
      </c>
      <c r="L401" s="58"/>
      <c r="M401" s="134">
        <f>K401</f>
        <v>447</v>
      </c>
      <c r="N401" s="63" t="s">
        <v>56</v>
      </c>
      <c r="O401" s="84">
        <f>O$16</f>
        <v>45839</v>
      </c>
      <c r="P401" s="1781" t="s">
        <v>73</v>
      </c>
      <c r="Q401" s="63" t="s">
        <v>74</v>
      </c>
      <c r="R401" s="1773" t="s">
        <v>2357</v>
      </c>
      <c r="S401" s="929" t="s">
        <v>4065</v>
      </c>
      <c r="T401" s="904" t="s">
        <v>5079</v>
      </c>
      <c r="U401" s="929"/>
      <c r="V401" s="929" t="s">
        <v>4725</v>
      </c>
      <c r="W401" s="1770"/>
      <c r="X401" s="1771">
        <v>447</v>
      </c>
      <c r="Y401" s="1772">
        <f t="shared" si="81"/>
        <v>0</v>
      </c>
    </row>
    <row r="402" spans="1:25" s="40" customFormat="1" ht="12.75" x14ac:dyDescent="0.2">
      <c r="A402" s="1008">
        <v>1</v>
      </c>
      <c r="B402" s="1008">
        <v>1.7</v>
      </c>
      <c r="C402" s="1008" t="s">
        <v>1773</v>
      </c>
      <c r="D402" s="41"/>
      <c r="E402" s="1026" t="str">
        <f>E401</f>
        <v>Eligible Respite</v>
      </c>
      <c r="F402" s="43" t="s">
        <v>874</v>
      </c>
      <c r="G402" s="38" t="s">
        <v>875</v>
      </c>
      <c r="H402" s="741">
        <v>90005607</v>
      </c>
      <c r="I402" s="50">
        <v>443190</v>
      </c>
      <c r="J402" s="92">
        <f>J$10</f>
        <v>45474</v>
      </c>
      <c r="K402" s="134">
        <f>K$10</f>
        <v>322</v>
      </c>
      <c r="L402" s="58"/>
      <c r="M402" s="134">
        <f>K402</f>
        <v>322</v>
      </c>
      <c r="N402" s="63" t="s">
        <v>56</v>
      </c>
      <c r="O402" s="84">
        <f>O$10</f>
        <v>45839</v>
      </c>
      <c r="P402" s="1781" t="s">
        <v>73</v>
      </c>
      <c r="Q402" s="63" t="s">
        <v>74</v>
      </c>
      <c r="R402" s="1773" t="s">
        <v>2358</v>
      </c>
      <c r="S402" s="929" t="s">
        <v>4065</v>
      </c>
      <c r="T402" s="904" t="s">
        <v>5080</v>
      </c>
      <c r="U402" s="929"/>
      <c r="V402" s="929" t="s">
        <v>4719</v>
      </c>
      <c r="W402" s="1770"/>
      <c r="X402" s="1771">
        <v>322</v>
      </c>
      <c r="Y402" s="1772">
        <f t="shared" si="81"/>
        <v>0</v>
      </c>
    </row>
    <row r="403" spans="1:25" s="40" customFormat="1" ht="25.5" x14ac:dyDescent="0.2">
      <c r="A403" s="1008">
        <v>1</v>
      </c>
      <c r="B403" s="1008">
        <v>1.7</v>
      </c>
      <c r="C403" s="1008" t="s">
        <v>1773</v>
      </c>
      <c r="D403" s="41"/>
      <c r="E403" s="78" t="s">
        <v>2517</v>
      </c>
      <c r="F403" s="43" t="s">
        <v>888</v>
      </c>
      <c r="G403" s="38" t="s">
        <v>889</v>
      </c>
      <c r="H403" s="741">
        <v>90007592</v>
      </c>
      <c r="I403" s="50">
        <v>443190</v>
      </c>
      <c r="J403" s="630">
        <f>J$40</f>
        <v>45736</v>
      </c>
      <c r="K403" s="134">
        <v>206</v>
      </c>
      <c r="L403" s="58"/>
      <c r="M403" s="134">
        <f t="shared" si="93"/>
        <v>206</v>
      </c>
      <c r="N403" s="63" t="s">
        <v>56</v>
      </c>
      <c r="O403" s="630">
        <f>O$40</f>
        <v>45920</v>
      </c>
      <c r="P403" s="1781" t="s">
        <v>2533</v>
      </c>
      <c r="Q403" s="63" t="s">
        <v>2534</v>
      </c>
      <c r="R403" s="1773" t="s">
        <v>2365</v>
      </c>
      <c r="S403" s="929" t="s">
        <v>4091</v>
      </c>
      <c r="T403" s="904" t="s">
        <v>5081</v>
      </c>
      <c r="U403" s="929"/>
      <c r="V403" s="929" t="s">
        <v>5254</v>
      </c>
      <c r="W403" s="1770" t="s">
        <v>5254</v>
      </c>
      <c r="X403" s="1771">
        <v>205.75</v>
      </c>
      <c r="Y403" s="1772">
        <f t="shared" si="81"/>
        <v>1.2150668286756705E-3</v>
      </c>
    </row>
    <row r="404" spans="1:25" s="40" customFormat="1" ht="25.5" x14ac:dyDescent="0.2">
      <c r="A404" s="1008">
        <v>1</v>
      </c>
      <c r="B404" s="1008">
        <v>1.7</v>
      </c>
      <c r="C404" s="1008" t="s">
        <v>1773</v>
      </c>
      <c r="D404" s="41"/>
      <c r="E404" s="1026" t="str">
        <f t="shared" ref="E404:E405" si="99">E403</f>
        <v>Eligible Mental Health</v>
      </c>
      <c r="F404" s="43" t="s">
        <v>890</v>
      </c>
      <c r="G404" s="38" t="s">
        <v>6604</v>
      </c>
      <c r="H404" s="741">
        <v>90006584</v>
      </c>
      <c r="I404" s="50">
        <v>443190</v>
      </c>
      <c r="J404" s="630">
        <f>J$40</f>
        <v>45736</v>
      </c>
      <c r="K404" s="134">
        <v>164.55</v>
      </c>
      <c r="L404" s="58"/>
      <c r="M404" s="134">
        <f t="shared" si="93"/>
        <v>164.55</v>
      </c>
      <c r="N404" s="63" t="s">
        <v>56</v>
      </c>
      <c r="O404" s="630">
        <f>O$40</f>
        <v>45920</v>
      </c>
      <c r="P404" s="1781" t="s">
        <v>2533</v>
      </c>
      <c r="Q404" s="63" t="s">
        <v>2534</v>
      </c>
      <c r="R404" s="1773" t="s">
        <v>2366</v>
      </c>
      <c r="S404" s="929" t="s">
        <v>4091</v>
      </c>
      <c r="T404" s="904" t="s">
        <v>5082</v>
      </c>
      <c r="U404" s="929"/>
      <c r="V404" s="929" t="s">
        <v>5255</v>
      </c>
      <c r="W404" s="1770" t="s">
        <v>5255</v>
      </c>
      <c r="X404" s="1771">
        <v>164.5</v>
      </c>
      <c r="Y404" s="1772">
        <f t="shared" si="81"/>
        <v>3.0395136778116338E-4</v>
      </c>
    </row>
    <row r="405" spans="1:25" s="40" customFormat="1" ht="12.75" x14ac:dyDescent="0.2">
      <c r="A405" s="1008">
        <v>1</v>
      </c>
      <c r="B405" s="1008">
        <v>1.7</v>
      </c>
      <c r="C405" s="1008" t="s">
        <v>1773</v>
      </c>
      <c r="D405" s="41"/>
      <c r="E405" s="1026" t="str">
        <f t="shared" si="99"/>
        <v>Eligible Mental Health</v>
      </c>
      <c r="F405" s="43" t="s">
        <v>891</v>
      </c>
      <c r="G405" s="38" t="s">
        <v>892</v>
      </c>
      <c r="H405" s="741">
        <v>90007593</v>
      </c>
      <c r="I405" s="50">
        <v>443190</v>
      </c>
      <c r="J405" s="92">
        <f>'Section C - Psych &amp; Mental Hlth'!J$35</f>
        <v>45658</v>
      </c>
      <c r="K405" s="134">
        <f>'Section C - Psych &amp; Mental Hlth'!K$35</f>
        <v>195.05</v>
      </c>
      <c r="L405" s="58"/>
      <c r="M405" s="134">
        <f t="shared" si="93"/>
        <v>195.05</v>
      </c>
      <c r="N405" s="63" t="s">
        <v>56</v>
      </c>
      <c r="O405" s="1781">
        <f>'Section C - Psych &amp; Mental Hlth'!O$35</f>
        <v>46023</v>
      </c>
      <c r="P405" s="1781" t="s">
        <v>69</v>
      </c>
      <c r="Q405" s="63" t="s">
        <v>70</v>
      </c>
      <c r="R405" s="1773" t="s">
        <v>2367</v>
      </c>
      <c r="S405" s="929" t="s">
        <v>4091</v>
      </c>
      <c r="T405" s="904" t="s">
        <v>5083</v>
      </c>
      <c r="U405" s="929"/>
      <c r="V405" s="929" t="s">
        <v>5256</v>
      </c>
      <c r="W405" s="1770" t="s">
        <v>5256</v>
      </c>
      <c r="X405" s="1771">
        <v>195.05</v>
      </c>
      <c r="Y405" s="1772">
        <f t="shared" si="81"/>
        <v>0</v>
      </c>
    </row>
    <row r="406" spans="1:25" s="40" customFormat="1" ht="15.75" x14ac:dyDescent="0.2">
      <c r="A406" s="1008">
        <v>1</v>
      </c>
      <c r="B406" s="1008">
        <v>1.7</v>
      </c>
      <c r="C406" s="1008" t="s">
        <v>1773</v>
      </c>
      <c r="D406" s="41"/>
      <c r="E406" s="78" t="s">
        <v>2518</v>
      </c>
      <c r="F406" s="43" t="s">
        <v>893</v>
      </c>
      <c r="G406" s="38" t="s">
        <v>894</v>
      </c>
      <c r="H406" s="741">
        <v>90006080</v>
      </c>
      <c r="I406" s="50">
        <v>443190</v>
      </c>
      <c r="J406" s="630">
        <f>J$40</f>
        <v>45736</v>
      </c>
      <c r="K406" s="134">
        <v>224.75</v>
      </c>
      <c r="L406" s="58"/>
      <c r="M406" s="134">
        <f t="shared" si="93"/>
        <v>224.75</v>
      </c>
      <c r="N406" s="63" t="s">
        <v>56</v>
      </c>
      <c r="O406" s="630">
        <f>O$40</f>
        <v>45920</v>
      </c>
      <c r="P406" s="1781" t="s">
        <v>73</v>
      </c>
      <c r="Q406" s="63" t="s">
        <v>74</v>
      </c>
      <c r="R406" s="1773" t="s">
        <v>2368</v>
      </c>
      <c r="S406" s="929" t="s">
        <v>4091</v>
      </c>
      <c r="T406" s="904" t="s">
        <v>5084</v>
      </c>
      <c r="U406" s="929"/>
      <c r="V406" s="929" t="s">
        <v>5257</v>
      </c>
      <c r="W406" s="1770" t="s">
        <v>5257</v>
      </c>
      <c r="X406" s="1771">
        <v>224.45</v>
      </c>
      <c r="Y406" s="1772">
        <f t="shared" si="81"/>
        <v>1.3366005791937141E-3</v>
      </c>
    </row>
    <row r="407" spans="1:25" s="40" customFormat="1" ht="23.25" customHeight="1" x14ac:dyDescent="0.2">
      <c r="A407" s="1008">
        <v>1</v>
      </c>
      <c r="B407" s="1008">
        <v>1.7</v>
      </c>
      <c r="C407" s="1008" t="s">
        <v>1773</v>
      </c>
      <c r="D407" s="41"/>
      <c r="E407" s="78" t="s">
        <v>1843</v>
      </c>
      <c r="F407" s="38" t="s">
        <v>917</v>
      </c>
      <c r="G407" s="38" t="s">
        <v>918</v>
      </c>
      <c r="H407" s="741"/>
      <c r="I407" s="50">
        <v>443190</v>
      </c>
      <c r="J407" s="92"/>
      <c r="K407" s="2193" t="s">
        <v>142</v>
      </c>
      <c r="L407" s="2194"/>
      <c r="M407" s="2193" t="s">
        <v>142</v>
      </c>
      <c r="N407" s="63"/>
      <c r="O407" s="1781"/>
      <c r="P407" s="1781" t="s">
        <v>2536</v>
      </c>
      <c r="Q407" s="63" t="s">
        <v>2535</v>
      </c>
      <c r="R407" s="1773" t="s">
        <v>2369</v>
      </c>
      <c r="S407" s="929" t="s">
        <v>4066</v>
      </c>
      <c r="T407" s="904" t="s">
        <v>5085</v>
      </c>
      <c r="U407" s="929"/>
      <c r="V407" s="929"/>
      <c r="W407" s="1770"/>
      <c r="X407" s="1771" t="s">
        <v>142</v>
      </c>
      <c r="Y407" s="1772" t="str">
        <f t="shared" ref="Y407:Y467" si="100">IF(K407="","Blank",IF(ISTEXT(K407),"Text",(K407/X407)-1))</f>
        <v>Text</v>
      </c>
    </row>
    <row r="408" spans="1:25" s="40" customFormat="1" ht="36" x14ac:dyDescent="0.2">
      <c r="A408" s="1008">
        <v>1</v>
      </c>
      <c r="B408" s="1008">
        <v>1.7</v>
      </c>
      <c r="C408" s="1008" t="s">
        <v>1773</v>
      </c>
      <c r="D408" s="41"/>
      <c r="E408" s="1026" t="str">
        <f t="shared" ref="E408:E413" si="101">E407</f>
        <v>Department of Veteran's Affairs</v>
      </c>
      <c r="F408" s="43" t="s">
        <v>919</v>
      </c>
      <c r="G408" s="38" t="s">
        <v>920</v>
      </c>
      <c r="H408" s="741"/>
      <c r="I408" s="50">
        <v>443190</v>
      </c>
      <c r="J408" s="92"/>
      <c r="K408" s="2193" t="s">
        <v>142</v>
      </c>
      <c r="L408" s="2194"/>
      <c r="M408" s="2193" t="s">
        <v>142</v>
      </c>
      <c r="N408" s="63"/>
      <c r="O408" s="1781"/>
      <c r="P408" s="1781" t="s">
        <v>2537</v>
      </c>
      <c r="Q408" s="63" t="s">
        <v>2535</v>
      </c>
      <c r="R408" s="1773" t="s">
        <v>2370</v>
      </c>
      <c r="S408" s="929" t="s">
        <v>4066</v>
      </c>
      <c r="T408" s="904" t="s">
        <v>5086</v>
      </c>
      <c r="U408" s="929"/>
      <c r="V408" s="929"/>
      <c r="W408" s="1770"/>
      <c r="X408" s="1771" t="s">
        <v>142</v>
      </c>
      <c r="Y408" s="1772" t="str">
        <f t="shared" si="100"/>
        <v>Text</v>
      </c>
    </row>
    <row r="409" spans="1:25" s="40" customFormat="1" ht="36" x14ac:dyDescent="0.2">
      <c r="A409" s="1008">
        <v>1</v>
      </c>
      <c r="B409" s="1008">
        <v>1.7</v>
      </c>
      <c r="C409" s="1008" t="s">
        <v>1773</v>
      </c>
      <c r="D409" s="41"/>
      <c r="E409" s="1026" t="str">
        <f t="shared" si="101"/>
        <v>Department of Veteran's Affairs</v>
      </c>
      <c r="F409" s="43" t="s">
        <v>923</v>
      </c>
      <c r="G409" s="38" t="s">
        <v>924</v>
      </c>
      <c r="H409" s="741"/>
      <c r="I409" s="50">
        <v>443190</v>
      </c>
      <c r="J409" s="92"/>
      <c r="K409" s="2193" t="s">
        <v>142</v>
      </c>
      <c r="L409" s="2194"/>
      <c r="M409" s="2193" t="s">
        <v>142</v>
      </c>
      <c r="N409" s="63"/>
      <c r="O409" s="1781"/>
      <c r="P409" s="1781" t="s">
        <v>2536</v>
      </c>
      <c r="Q409" s="63" t="s">
        <v>2535</v>
      </c>
      <c r="R409" s="1773" t="s">
        <v>2372</v>
      </c>
      <c r="S409" s="929" t="s">
        <v>4066</v>
      </c>
      <c r="T409" s="904" t="s">
        <v>5087</v>
      </c>
      <c r="U409" s="929"/>
      <c r="V409" s="929"/>
      <c r="W409" s="1770"/>
      <c r="X409" s="1771" t="s">
        <v>142</v>
      </c>
      <c r="Y409" s="1772" t="str">
        <f t="shared" si="100"/>
        <v>Text</v>
      </c>
    </row>
    <row r="410" spans="1:25" s="40" customFormat="1" ht="36" x14ac:dyDescent="0.2">
      <c r="A410" s="1008">
        <v>1</v>
      </c>
      <c r="B410" s="1008">
        <v>1.7</v>
      </c>
      <c r="C410" s="1008" t="s">
        <v>1773</v>
      </c>
      <c r="D410" s="41"/>
      <c r="E410" s="1026" t="str">
        <f t="shared" si="101"/>
        <v>Department of Veteran's Affairs</v>
      </c>
      <c r="F410" s="43" t="s">
        <v>925</v>
      </c>
      <c r="G410" s="38" t="s">
        <v>926</v>
      </c>
      <c r="H410" s="741"/>
      <c r="I410" s="50">
        <v>443190</v>
      </c>
      <c r="J410" s="92"/>
      <c r="K410" s="2193" t="s">
        <v>142</v>
      </c>
      <c r="L410" s="2194"/>
      <c r="M410" s="2193" t="s">
        <v>142</v>
      </c>
      <c r="N410" s="63"/>
      <c r="O410" s="1781"/>
      <c r="P410" s="1781" t="s">
        <v>2537</v>
      </c>
      <c r="Q410" s="63" t="s">
        <v>2535</v>
      </c>
      <c r="R410" s="1773" t="s">
        <v>2373</v>
      </c>
      <c r="S410" s="929" t="s">
        <v>4066</v>
      </c>
      <c r="T410" s="904" t="s">
        <v>5088</v>
      </c>
      <c r="U410" s="929"/>
      <c r="V410" s="929"/>
      <c r="W410" s="1770"/>
      <c r="X410" s="1771" t="s">
        <v>142</v>
      </c>
      <c r="Y410" s="1772" t="str">
        <f t="shared" si="100"/>
        <v>Text</v>
      </c>
    </row>
    <row r="411" spans="1:25" s="40" customFormat="1" ht="12.75" x14ac:dyDescent="0.2">
      <c r="A411" s="1008">
        <v>1</v>
      </c>
      <c r="B411" s="1008">
        <v>1.7</v>
      </c>
      <c r="C411" s="1008" t="s">
        <v>1773</v>
      </c>
      <c r="D411" s="1985"/>
      <c r="E411" s="1026" t="str">
        <f t="shared" si="101"/>
        <v>Department of Veteran's Affairs</v>
      </c>
      <c r="F411" s="43" t="s">
        <v>921</v>
      </c>
      <c r="G411" s="38" t="s">
        <v>922</v>
      </c>
      <c r="H411" s="741">
        <v>90006588</v>
      </c>
      <c r="I411" s="50">
        <v>443190</v>
      </c>
      <c r="J411" s="630">
        <f>J$40</f>
        <v>45736</v>
      </c>
      <c r="K411" s="997">
        <f>'Section A - Public Patients'!K$16</f>
        <v>78.95</v>
      </c>
      <c r="L411" s="58"/>
      <c r="M411" s="134">
        <f t="shared" ref="M411:M490" si="102">K411</f>
        <v>78.95</v>
      </c>
      <c r="N411" s="63" t="s">
        <v>56</v>
      </c>
      <c r="O411" s="630">
        <f>O$40</f>
        <v>45920</v>
      </c>
      <c r="P411" s="1781" t="s">
        <v>2537</v>
      </c>
      <c r="Q411" s="1773" t="s">
        <v>2535</v>
      </c>
      <c r="R411" s="1773" t="s">
        <v>2371</v>
      </c>
      <c r="S411" s="929" t="s">
        <v>4091</v>
      </c>
      <c r="T411" s="904" t="s">
        <v>5089</v>
      </c>
      <c r="U411" s="929"/>
      <c r="V411" s="929" t="s">
        <v>4381</v>
      </c>
      <c r="W411" s="1770"/>
      <c r="X411" s="1771">
        <v>78.650000000000006</v>
      </c>
      <c r="Y411" s="1772">
        <f t="shared" si="100"/>
        <v>3.8143674507311598E-3</v>
      </c>
    </row>
    <row r="412" spans="1:25" s="40" customFormat="1" ht="12.75" x14ac:dyDescent="0.2">
      <c r="A412" s="1008">
        <v>1</v>
      </c>
      <c r="B412" s="1008">
        <v>1.7</v>
      </c>
      <c r="C412" s="1008" t="s">
        <v>1773</v>
      </c>
      <c r="D412" s="1985"/>
      <c r="E412" s="1026" t="str">
        <f t="shared" si="101"/>
        <v>Department of Veteran's Affairs</v>
      </c>
      <c r="F412" s="43" t="s">
        <v>927</v>
      </c>
      <c r="G412" s="38" t="s">
        <v>928</v>
      </c>
      <c r="H412" s="741">
        <v>90007601</v>
      </c>
      <c r="I412" s="50">
        <v>443190</v>
      </c>
      <c r="J412" s="630">
        <f>J$40</f>
        <v>45736</v>
      </c>
      <c r="K412" s="134">
        <v>60.2</v>
      </c>
      <c r="L412" s="58"/>
      <c r="M412" s="134">
        <f t="shared" si="102"/>
        <v>60.2</v>
      </c>
      <c r="N412" s="63" t="s">
        <v>56</v>
      </c>
      <c r="O412" s="630">
        <f>O$40</f>
        <v>45920</v>
      </c>
      <c r="P412" s="1781" t="s">
        <v>2536</v>
      </c>
      <c r="Q412" s="1773" t="s">
        <v>2535</v>
      </c>
      <c r="R412" s="1773" t="s">
        <v>2374</v>
      </c>
      <c r="S412" s="929" t="s">
        <v>4091</v>
      </c>
      <c r="T412" s="904" t="s">
        <v>5090</v>
      </c>
      <c r="U412" s="929"/>
      <c r="V412" s="929" t="s">
        <v>5258</v>
      </c>
      <c r="W412" s="1770" t="s">
        <v>5258</v>
      </c>
      <c r="X412" s="1771">
        <v>59.95</v>
      </c>
      <c r="Y412" s="1772">
        <f t="shared" si="100"/>
        <v>4.17014178482078E-3</v>
      </c>
    </row>
    <row r="413" spans="1:25" s="40" customFormat="1" ht="12.75" x14ac:dyDescent="0.2">
      <c r="A413" s="1008">
        <v>1</v>
      </c>
      <c r="B413" s="1008">
        <v>1.7</v>
      </c>
      <c r="C413" s="1008" t="s">
        <v>1773</v>
      </c>
      <c r="D413" s="1985"/>
      <c r="E413" s="1026" t="str">
        <f t="shared" si="101"/>
        <v>Department of Veteran's Affairs</v>
      </c>
      <c r="F413" s="43" t="s">
        <v>929</v>
      </c>
      <c r="G413" s="38" t="s">
        <v>930</v>
      </c>
      <c r="H413" s="741">
        <v>90006082</v>
      </c>
      <c r="I413" s="50">
        <v>443190</v>
      </c>
      <c r="J413" s="630">
        <f>J$40</f>
        <v>45736</v>
      </c>
      <c r="K413" s="134">
        <v>78.95</v>
      </c>
      <c r="L413" s="58"/>
      <c r="M413" s="134">
        <f t="shared" si="102"/>
        <v>78.95</v>
      </c>
      <c r="N413" s="63" t="s">
        <v>56</v>
      </c>
      <c r="O413" s="630">
        <f>O$40</f>
        <v>45920</v>
      </c>
      <c r="P413" s="1781" t="s">
        <v>2537</v>
      </c>
      <c r="Q413" s="1773" t="s">
        <v>2535</v>
      </c>
      <c r="R413" s="1773" t="s">
        <v>2375</v>
      </c>
      <c r="S413" s="929" t="s">
        <v>4091</v>
      </c>
      <c r="T413" s="904" t="s">
        <v>5091</v>
      </c>
      <c r="U413" s="929"/>
      <c r="V413" s="929" t="s">
        <v>5259</v>
      </c>
      <c r="W413" s="1770" t="s">
        <v>5259</v>
      </c>
      <c r="X413" s="1771">
        <v>78.650000000000006</v>
      </c>
      <c r="Y413" s="1772">
        <f t="shared" si="100"/>
        <v>3.8143674507311598E-3</v>
      </c>
    </row>
    <row r="414" spans="1:25" s="40" customFormat="1" ht="15.75" x14ac:dyDescent="0.2">
      <c r="A414" s="1008">
        <v>1</v>
      </c>
      <c r="B414" s="1008">
        <v>1.7</v>
      </c>
      <c r="C414" s="1008" t="s">
        <v>1773</v>
      </c>
      <c r="D414" s="41"/>
      <c r="E414" s="78" t="s">
        <v>2348</v>
      </c>
      <c r="F414" s="43" t="s">
        <v>955</v>
      </c>
      <c r="G414" s="38" t="s">
        <v>956</v>
      </c>
      <c r="H414" s="741">
        <v>90007602</v>
      </c>
      <c r="I414" s="50">
        <v>443170</v>
      </c>
      <c r="J414" s="92">
        <f>'Section A - Public Patients'!J$43</f>
        <v>45474</v>
      </c>
      <c r="K414" s="997">
        <f>'Section A - Public Patients'!K$43</f>
        <v>2510.5500000000002</v>
      </c>
      <c r="L414" s="58"/>
      <c r="M414" s="134">
        <f t="shared" si="102"/>
        <v>2510.5500000000002</v>
      </c>
      <c r="N414" s="63" t="s">
        <v>56</v>
      </c>
      <c r="O414" s="84">
        <f>'Section A - Public Patients'!O$43</f>
        <v>45839</v>
      </c>
      <c r="P414" s="1781" t="s">
        <v>69</v>
      </c>
      <c r="Q414" s="63" t="s">
        <v>70</v>
      </c>
      <c r="R414" s="1773" t="s">
        <v>2388</v>
      </c>
      <c r="S414" s="929" t="s">
        <v>4091</v>
      </c>
      <c r="T414" s="904" t="s">
        <v>5092</v>
      </c>
      <c r="U414" s="929"/>
      <c r="V414" s="929" t="s">
        <v>4404</v>
      </c>
      <c r="W414" s="1770"/>
      <c r="X414" s="1771">
        <v>2510.5500000000002</v>
      </c>
      <c r="Y414" s="1772">
        <f t="shared" si="100"/>
        <v>0</v>
      </c>
    </row>
    <row r="415" spans="1:25" s="40" customFormat="1" ht="12.75" x14ac:dyDescent="0.2">
      <c r="A415" s="1008">
        <v>1</v>
      </c>
      <c r="B415" s="1008">
        <v>1.7</v>
      </c>
      <c r="C415" s="1008" t="s">
        <v>1773</v>
      </c>
      <c r="D415" s="41"/>
      <c r="E415" s="1026" t="str">
        <f t="shared" ref="E415:E427" si="103">E414</f>
        <v>Ineligible</v>
      </c>
      <c r="F415" s="43" t="s">
        <v>957</v>
      </c>
      <c r="G415" s="38" t="s">
        <v>958</v>
      </c>
      <c r="H415" s="741">
        <v>90006589</v>
      </c>
      <c r="I415" s="50">
        <v>443170</v>
      </c>
      <c r="J415" s="92">
        <f>'Section A - Public Patients'!J$44</f>
        <v>45474</v>
      </c>
      <c r="K415" s="997">
        <f>'Section A - Public Patients'!K$44</f>
        <v>2121.5500000000002</v>
      </c>
      <c r="L415" s="58"/>
      <c r="M415" s="134">
        <f t="shared" si="102"/>
        <v>2121.5500000000002</v>
      </c>
      <c r="N415" s="63" t="s">
        <v>56</v>
      </c>
      <c r="O415" s="92">
        <f>'Section A - Public Patients'!O$44</f>
        <v>45839</v>
      </c>
      <c r="P415" s="1781" t="s">
        <v>69</v>
      </c>
      <c r="Q415" s="63" t="s">
        <v>70</v>
      </c>
      <c r="R415" s="1773" t="s">
        <v>2389</v>
      </c>
      <c r="S415" s="929" t="s">
        <v>4091</v>
      </c>
      <c r="T415" s="904" t="s">
        <v>5093</v>
      </c>
      <c r="U415" s="929"/>
      <c r="V415" s="929" t="s">
        <v>4405</v>
      </c>
      <c r="W415" s="1770"/>
      <c r="X415" s="1771">
        <v>2121.5500000000002</v>
      </c>
      <c r="Y415" s="1772">
        <f t="shared" si="100"/>
        <v>0</v>
      </c>
    </row>
    <row r="416" spans="1:25" s="40" customFormat="1" ht="12.75" x14ac:dyDescent="0.2">
      <c r="A416" s="1008">
        <v>1</v>
      </c>
      <c r="B416" s="1008">
        <v>1.7</v>
      </c>
      <c r="C416" s="1008" t="s">
        <v>1773</v>
      </c>
      <c r="D416" s="41"/>
      <c r="E416" s="1063" t="str">
        <f t="shared" si="103"/>
        <v>Ineligible</v>
      </c>
      <c r="F416" s="43" t="s">
        <v>963</v>
      </c>
      <c r="G416" s="38" t="s">
        <v>964</v>
      </c>
      <c r="H416" s="741">
        <v>90007603</v>
      </c>
      <c r="I416" s="50">
        <v>443170</v>
      </c>
      <c r="J416" s="92">
        <f>'Section A - Public Patients'!J$51</f>
        <v>45474</v>
      </c>
      <c r="K416" s="997">
        <f>'Section A - Public Patients'!K$51</f>
        <v>4339.55</v>
      </c>
      <c r="L416" s="58"/>
      <c r="M416" s="134">
        <f t="shared" si="102"/>
        <v>4339.55</v>
      </c>
      <c r="N416" s="63" t="s">
        <v>56</v>
      </c>
      <c r="O416" s="92">
        <f>'Section A - Public Patients'!O$51</f>
        <v>45839</v>
      </c>
      <c r="P416" s="1781" t="s">
        <v>69</v>
      </c>
      <c r="Q416" s="63" t="s">
        <v>70</v>
      </c>
      <c r="R416" s="1773" t="s">
        <v>2392</v>
      </c>
      <c r="S416" s="929" t="s">
        <v>4091</v>
      </c>
      <c r="T416" s="904" t="s">
        <v>5094</v>
      </c>
      <c r="U416" s="929"/>
      <c r="V416" s="929" t="s">
        <v>4412</v>
      </c>
      <c r="W416" s="1770"/>
      <c r="X416" s="1771">
        <v>4339.55</v>
      </c>
      <c r="Y416" s="1772">
        <f t="shared" si="100"/>
        <v>0</v>
      </c>
    </row>
    <row r="417" spans="1:25" s="40" customFormat="1" ht="12.75" x14ac:dyDescent="0.2">
      <c r="A417" s="1008">
        <v>1</v>
      </c>
      <c r="B417" s="1008">
        <v>1.7</v>
      </c>
      <c r="C417" s="1008" t="s">
        <v>1773</v>
      </c>
      <c r="D417" s="41"/>
      <c r="E417" s="1026" t="str">
        <f t="shared" si="103"/>
        <v>Ineligible</v>
      </c>
      <c r="F417" s="43" t="s">
        <v>965</v>
      </c>
      <c r="G417" s="38" t="s">
        <v>966</v>
      </c>
      <c r="H417" s="741">
        <v>90005829</v>
      </c>
      <c r="I417" s="50">
        <v>443170</v>
      </c>
      <c r="J417" s="92">
        <f>'Section A - Public Patients'!J$46</f>
        <v>45474</v>
      </c>
      <c r="K417" s="997">
        <f>'Section A - Public Patients'!K$46</f>
        <v>3985.9</v>
      </c>
      <c r="L417" s="58"/>
      <c r="M417" s="134">
        <f t="shared" si="102"/>
        <v>3985.9</v>
      </c>
      <c r="N417" s="63" t="s">
        <v>56</v>
      </c>
      <c r="O417" s="92">
        <f>'Section A - Public Patients'!O$46</f>
        <v>45839</v>
      </c>
      <c r="P417" s="1781" t="s">
        <v>69</v>
      </c>
      <c r="Q417" s="63" t="s">
        <v>70</v>
      </c>
      <c r="R417" s="1773" t="s">
        <v>2393</v>
      </c>
      <c r="S417" s="929" t="s">
        <v>4091</v>
      </c>
      <c r="T417" s="904" t="s">
        <v>5095</v>
      </c>
      <c r="U417" s="929"/>
      <c r="V417" s="929" t="s">
        <v>4407</v>
      </c>
      <c r="W417" s="1770"/>
      <c r="X417" s="1771">
        <v>3985.9</v>
      </c>
      <c r="Y417" s="1772">
        <f t="shared" si="100"/>
        <v>0</v>
      </c>
    </row>
    <row r="418" spans="1:25" s="40" customFormat="1" ht="12.75" x14ac:dyDescent="0.2">
      <c r="A418" s="1008">
        <v>1</v>
      </c>
      <c r="B418" s="1008">
        <v>1.7</v>
      </c>
      <c r="C418" s="1008" t="s">
        <v>1773</v>
      </c>
      <c r="D418" s="41"/>
      <c r="E418" s="1026" t="str">
        <f t="shared" si="103"/>
        <v>Ineligible</v>
      </c>
      <c r="F418" s="43" t="s">
        <v>967</v>
      </c>
      <c r="G418" s="38" t="s">
        <v>968</v>
      </c>
      <c r="H418" s="741">
        <v>90007604</v>
      </c>
      <c r="I418" s="50">
        <v>443765</v>
      </c>
      <c r="J418" s="92">
        <f>'Section A - Public Patients'!J$45</f>
        <v>45474</v>
      </c>
      <c r="K418" s="134">
        <f>'Section A - Public Patients'!K$45</f>
        <v>4228.6000000000004</v>
      </c>
      <c r="L418" s="58"/>
      <c r="M418" s="134">
        <f t="shared" si="102"/>
        <v>4228.6000000000004</v>
      </c>
      <c r="N418" s="63" t="s">
        <v>56</v>
      </c>
      <c r="O418" s="92">
        <f>'Section A - Public Patients'!O$45</f>
        <v>45839</v>
      </c>
      <c r="P418" s="1781" t="s">
        <v>69</v>
      </c>
      <c r="Q418" s="63" t="s">
        <v>70</v>
      </c>
      <c r="R418" s="1773" t="s">
        <v>2394</v>
      </c>
      <c r="S418" s="929" t="s">
        <v>4091</v>
      </c>
      <c r="T418" s="904" t="s">
        <v>5096</v>
      </c>
      <c r="U418" s="929"/>
      <c r="V418" s="929" t="s">
        <v>4406</v>
      </c>
      <c r="W418" s="1770"/>
      <c r="X418" s="1771">
        <v>4228.6000000000004</v>
      </c>
      <c r="Y418" s="1772">
        <f t="shared" si="100"/>
        <v>0</v>
      </c>
    </row>
    <row r="419" spans="1:25" s="40" customFormat="1" ht="12.75" x14ac:dyDescent="0.2">
      <c r="A419" s="1008">
        <v>1</v>
      </c>
      <c r="B419" s="1008">
        <v>1.7</v>
      </c>
      <c r="C419" s="1008" t="s">
        <v>1773</v>
      </c>
      <c r="D419" s="41"/>
      <c r="E419" s="1026" t="str">
        <f t="shared" si="103"/>
        <v>Ineligible</v>
      </c>
      <c r="F419" s="43" t="s">
        <v>969</v>
      </c>
      <c r="G419" s="38" t="s">
        <v>970</v>
      </c>
      <c r="H419" s="741">
        <v>90006590</v>
      </c>
      <c r="I419" s="50">
        <v>443765</v>
      </c>
      <c r="J419" s="92">
        <f>'Section A - Public Patients'!J$46</f>
        <v>45474</v>
      </c>
      <c r="K419" s="997">
        <f>'Section A - Public Patients'!K$46</f>
        <v>3985.9</v>
      </c>
      <c r="L419" s="58"/>
      <c r="M419" s="134">
        <f t="shared" si="102"/>
        <v>3985.9</v>
      </c>
      <c r="N419" s="63" t="s">
        <v>56</v>
      </c>
      <c r="O419" s="92">
        <f>'Section A - Public Patients'!O$46</f>
        <v>45839</v>
      </c>
      <c r="P419" s="1781" t="s">
        <v>69</v>
      </c>
      <c r="Q419" s="63" t="s">
        <v>70</v>
      </c>
      <c r="R419" s="1773" t="s">
        <v>2395</v>
      </c>
      <c r="S419" s="929" t="s">
        <v>4091</v>
      </c>
      <c r="T419" s="904" t="s">
        <v>5097</v>
      </c>
      <c r="U419" s="929"/>
      <c r="V419" s="929" t="s">
        <v>4407</v>
      </c>
      <c r="W419" s="1770"/>
      <c r="X419" s="1771">
        <v>3985.9</v>
      </c>
      <c r="Y419" s="1772">
        <f t="shared" si="100"/>
        <v>0</v>
      </c>
    </row>
    <row r="420" spans="1:25" s="40" customFormat="1" ht="12.75" x14ac:dyDescent="0.2">
      <c r="A420" s="1008">
        <v>1</v>
      </c>
      <c r="B420" s="1008">
        <v>1.7</v>
      </c>
      <c r="C420" s="1008" t="s">
        <v>1773</v>
      </c>
      <c r="D420" s="41"/>
      <c r="E420" s="1026" t="str">
        <f t="shared" si="103"/>
        <v>Ineligible</v>
      </c>
      <c r="F420" s="43" t="s">
        <v>971</v>
      </c>
      <c r="G420" s="38" t="s">
        <v>972</v>
      </c>
      <c r="H420" s="741">
        <v>90007605</v>
      </c>
      <c r="I420" s="50">
        <v>443170</v>
      </c>
      <c r="J420" s="92">
        <f>'Section A - Public Patients'!J$55</f>
        <v>45474</v>
      </c>
      <c r="K420" s="134">
        <f>'Section A - Public Patients'!K$55</f>
        <v>2133.75</v>
      </c>
      <c r="L420" s="58"/>
      <c r="M420" s="134">
        <f t="shared" si="102"/>
        <v>2133.75</v>
      </c>
      <c r="N420" s="63" t="s">
        <v>56</v>
      </c>
      <c r="O420" s="92">
        <f>'Section A - Public Patients'!O$55</f>
        <v>45839</v>
      </c>
      <c r="P420" s="1781" t="s">
        <v>69</v>
      </c>
      <c r="Q420" s="63" t="s">
        <v>70</v>
      </c>
      <c r="R420" s="1773" t="s">
        <v>2396</v>
      </c>
      <c r="S420" s="929" t="s">
        <v>4091</v>
      </c>
      <c r="T420" s="904" t="s">
        <v>5098</v>
      </c>
      <c r="U420" s="929"/>
      <c r="V420" s="929" t="s">
        <v>4416</v>
      </c>
      <c r="W420" s="1770"/>
      <c r="X420" s="1771">
        <v>2133.75</v>
      </c>
      <c r="Y420" s="1772">
        <f t="shared" si="100"/>
        <v>0</v>
      </c>
    </row>
    <row r="421" spans="1:25" s="40" customFormat="1" ht="12.75" x14ac:dyDescent="0.2">
      <c r="A421" s="1008">
        <v>1</v>
      </c>
      <c r="B421" s="1008">
        <v>1.7</v>
      </c>
      <c r="C421" s="1008" t="s">
        <v>1773</v>
      </c>
      <c r="D421" s="41"/>
      <c r="E421" s="1026" t="str">
        <f t="shared" si="103"/>
        <v>Ineligible</v>
      </c>
      <c r="F421" s="43" t="s">
        <v>973</v>
      </c>
      <c r="G421" s="38" t="s">
        <v>974</v>
      </c>
      <c r="H421" s="741">
        <v>90006083</v>
      </c>
      <c r="I421" s="50">
        <v>443170</v>
      </c>
      <c r="J421" s="92">
        <f>'Section A - Public Patients'!J$55</f>
        <v>45474</v>
      </c>
      <c r="K421" s="134">
        <f>'Section A - Public Patients'!K$55</f>
        <v>2133.75</v>
      </c>
      <c r="L421" s="58"/>
      <c r="M421" s="134">
        <f t="shared" si="102"/>
        <v>2133.75</v>
      </c>
      <c r="N421" s="63" t="s">
        <v>56</v>
      </c>
      <c r="O421" s="92">
        <f>'Section A - Public Patients'!O$55</f>
        <v>45839</v>
      </c>
      <c r="P421" s="1781" t="s">
        <v>69</v>
      </c>
      <c r="Q421" s="63" t="s">
        <v>70</v>
      </c>
      <c r="R421" s="1773" t="s">
        <v>2397</v>
      </c>
      <c r="S421" s="929" t="s">
        <v>4091</v>
      </c>
      <c r="T421" s="904" t="s">
        <v>5099</v>
      </c>
      <c r="U421" s="929"/>
      <c r="V421" s="929" t="s">
        <v>4416</v>
      </c>
      <c r="W421" s="1770"/>
      <c r="X421" s="1771">
        <v>2133.75</v>
      </c>
      <c r="Y421" s="1772">
        <f t="shared" si="100"/>
        <v>0</v>
      </c>
    </row>
    <row r="422" spans="1:25" s="40" customFormat="1" ht="12.75" x14ac:dyDescent="0.2">
      <c r="A422" s="1008">
        <v>1</v>
      </c>
      <c r="B422" s="1008">
        <v>1.7</v>
      </c>
      <c r="C422" s="1008" t="s">
        <v>1773</v>
      </c>
      <c r="D422" s="41"/>
      <c r="E422" s="1026" t="str">
        <f t="shared" si="103"/>
        <v>Ineligible</v>
      </c>
      <c r="F422" s="43" t="s">
        <v>975</v>
      </c>
      <c r="G422" s="38" t="s">
        <v>976</v>
      </c>
      <c r="H422" s="741">
        <v>90007606</v>
      </c>
      <c r="I422" s="50">
        <v>443760</v>
      </c>
      <c r="J422" s="92">
        <f>'Section A - Public Patients'!J$47</f>
        <v>45474</v>
      </c>
      <c r="K422" s="134">
        <f>'Section A - Public Patients'!K$47</f>
        <v>6321.1</v>
      </c>
      <c r="L422" s="58"/>
      <c r="M422" s="134">
        <f t="shared" si="102"/>
        <v>6321.1</v>
      </c>
      <c r="N422" s="63" t="s">
        <v>56</v>
      </c>
      <c r="O422" s="92">
        <f>'Section A - Public Patients'!O$47</f>
        <v>45839</v>
      </c>
      <c r="P422" s="1781" t="s">
        <v>69</v>
      </c>
      <c r="Q422" s="63" t="s">
        <v>70</v>
      </c>
      <c r="R422" s="1773" t="s">
        <v>2398</v>
      </c>
      <c r="S422" s="929" t="s">
        <v>4091</v>
      </c>
      <c r="T422" s="904" t="s">
        <v>5100</v>
      </c>
      <c r="U422" s="929"/>
      <c r="V422" s="929" t="s">
        <v>4408</v>
      </c>
      <c r="W422" s="1770"/>
      <c r="X422" s="1771">
        <v>6321.1</v>
      </c>
      <c r="Y422" s="1772">
        <f t="shared" si="100"/>
        <v>0</v>
      </c>
    </row>
    <row r="423" spans="1:25" s="40" customFormat="1" ht="12.75" x14ac:dyDescent="0.2">
      <c r="A423" s="1008">
        <v>1</v>
      </c>
      <c r="B423" s="1008">
        <v>1.7</v>
      </c>
      <c r="C423" s="1008" t="s">
        <v>1773</v>
      </c>
      <c r="D423" s="41"/>
      <c r="E423" s="1026" t="str">
        <f t="shared" si="103"/>
        <v>Ineligible</v>
      </c>
      <c r="F423" s="43" t="s">
        <v>977</v>
      </c>
      <c r="G423" s="38" t="s">
        <v>978</v>
      </c>
      <c r="H423" s="741">
        <v>90006591</v>
      </c>
      <c r="I423" s="50">
        <v>443760</v>
      </c>
      <c r="J423" s="92">
        <f>'Section A - Public Patients'!J$48</f>
        <v>45474</v>
      </c>
      <c r="K423" s="134">
        <f>'Section A - Public Patients'!K$48</f>
        <v>5885.75</v>
      </c>
      <c r="L423" s="58"/>
      <c r="M423" s="134">
        <f t="shared" si="102"/>
        <v>5885.75</v>
      </c>
      <c r="N423" s="63" t="s">
        <v>56</v>
      </c>
      <c r="O423" s="92">
        <f>'Section A - Public Patients'!O$48</f>
        <v>45839</v>
      </c>
      <c r="P423" s="1781" t="s">
        <v>69</v>
      </c>
      <c r="Q423" s="63" t="s">
        <v>70</v>
      </c>
      <c r="R423" s="1773" t="s">
        <v>2399</v>
      </c>
      <c r="S423" s="929" t="s">
        <v>4091</v>
      </c>
      <c r="T423" s="904" t="s">
        <v>5101</v>
      </c>
      <c r="U423" s="929"/>
      <c r="V423" s="929" t="s">
        <v>4409</v>
      </c>
      <c r="W423" s="1770"/>
      <c r="X423" s="1771">
        <v>5885.75</v>
      </c>
      <c r="Y423" s="1772">
        <f t="shared" si="100"/>
        <v>0</v>
      </c>
    </row>
    <row r="424" spans="1:25" s="40" customFormat="1" ht="12.75" x14ac:dyDescent="0.2">
      <c r="A424" s="1008">
        <v>1</v>
      </c>
      <c r="B424" s="1008">
        <v>1.7</v>
      </c>
      <c r="C424" s="1008" t="s">
        <v>1773</v>
      </c>
      <c r="D424" s="41"/>
      <c r="E424" s="1026" t="str">
        <f t="shared" si="103"/>
        <v>Ineligible</v>
      </c>
      <c r="F424" s="43" t="s">
        <v>979</v>
      </c>
      <c r="G424" s="38" t="s">
        <v>980</v>
      </c>
      <c r="H424" s="741">
        <v>90007607</v>
      </c>
      <c r="I424" s="50">
        <v>443170</v>
      </c>
      <c r="J424" s="92">
        <f>'Section A - Public Patients'!J$53</f>
        <v>45474</v>
      </c>
      <c r="K424" s="997">
        <f>'Section A - Public Patients'!K$53</f>
        <v>1179.8</v>
      </c>
      <c r="L424" s="58"/>
      <c r="M424" s="134">
        <f t="shared" si="102"/>
        <v>1179.8</v>
      </c>
      <c r="N424" s="63" t="s">
        <v>56</v>
      </c>
      <c r="O424" s="92">
        <f>'Section A - Public Patients'!O$53</f>
        <v>45839</v>
      </c>
      <c r="P424" s="1781" t="s">
        <v>69</v>
      </c>
      <c r="Q424" s="63" t="s">
        <v>70</v>
      </c>
      <c r="R424" s="1773" t="s">
        <v>2400</v>
      </c>
      <c r="S424" s="929" t="s">
        <v>4091</v>
      </c>
      <c r="T424" s="904" t="s">
        <v>5102</v>
      </c>
      <c r="U424" s="929"/>
      <c r="V424" s="929" t="s">
        <v>4414</v>
      </c>
      <c r="W424" s="1770" t="s">
        <v>4414</v>
      </c>
      <c r="X424" s="1771">
        <v>1179.8</v>
      </c>
      <c r="Y424" s="1772">
        <f t="shared" si="100"/>
        <v>0</v>
      </c>
    </row>
    <row r="425" spans="1:25" s="40" customFormat="1" ht="12.75" x14ac:dyDescent="0.2">
      <c r="A425" s="1008">
        <v>1</v>
      </c>
      <c r="B425" s="1008">
        <v>1.7</v>
      </c>
      <c r="C425" s="1008" t="s">
        <v>1773</v>
      </c>
      <c r="D425" s="41"/>
      <c r="E425" s="1026" t="str">
        <f t="shared" si="103"/>
        <v>Ineligible</v>
      </c>
      <c r="F425" s="43" t="s">
        <v>981</v>
      </c>
      <c r="G425" s="38" t="s">
        <v>982</v>
      </c>
      <c r="H425" s="741">
        <v>90005639</v>
      </c>
      <c r="I425" s="50">
        <v>443170</v>
      </c>
      <c r="J425" s="92">
        <f>'Section A - Public Patients'!J$53</f>
        <v>45474</v>
      </c>
      <c r="K425" s="997">
        <f>'Section A - Public Patients'!K$53</f>
        <v>1179.8</v>
      </c>
      <c r="L425" s="58"/>
      <c r="M425" s="134">
        <f t="shared" si="102"/>
        <v>1179.8</v>
      </c>
      <c r="N425" s="63" t="s">
        <v>56</v>
      </c>
      <c r="O425" s="92">
        <f>'Section A - Public Patients'!O$53</f>
        <v>45839</v>
      </c>
      <c r="P425" s="1781" t="s">
        <v>69</v>
      </c>
      <c r="Q425" s="63" t="s">
        <v>70</v>
      </c>
      <c r="R425" s="1773" t="s">
        <v>2401</v>
      </c>
      <c r="S425" s="929" t="s">
        <v>4091</v>
      </c>
      <c r="T425" s="904" t="s">
        <v>5103</v>
      </c>
      <c r="U425" s="929"/>
      <c r="V425" s="929" t="s">
        <v>4414</v>
      </c>
      <c r="W425" s="1770" t="s">
        <v>4414</v>
      </c>
      <c r="X425" s="1771">
        <v>1179.8</v>
      </c>
      <c r="Y425" s="1772">
        <f t="shared" si="100"/>
        <v>0</v>
      </c>
    </row>
    <row r="426" spans="1:25" s="40" customFormat="1" ht="12.75" x14ac:dyDescent="0.2">
      <c r="A426" s="1008">
        <v>1</v>
      </c>
      <c r="B426" s="1008">
        <v>1.7</v>
      </c>
      <c r="C426" s="1008" t="s">
        <v>1773</v>
      </c>
      <c r="D426" s="41"/>
      <c r="E426" s="1026" t="str">
        <f t="shared" si="103"/>
        <v>Ineligible</v>
      </c>
      <c r="F426" s="43" t="s">
        <v>983</v>
      </c>
      <c r="G426" s="38" t="s">
        <v>984</v>
      </c>
      <c r="H426" s="741">
        <v>90007608</v>
      </c>
      <c r="I426" s="50">
        <v>443170</v>
      </c>
      <c r="J426" s="92">
        <f>'Section A - Public Patients'!J$49</f>
        <v>45474</v>
      </c>
      <c r="K426" s="134">
        <f>'Section A - Public Patients'!K$49</f>
        <v>1319.15</v>
      </c>
      <c r="L426" s="58"/>
      <c r="M426" s="134">
        <f t="shared" si="102"/>
        <v>1319.15</v>
      </c>
      <c r="N426" s="63" t="s">
        <v>56</v>
      </c>
      <c r="O426" s="92">
        <f>'Section A - Public Patients'!O$49</f>
        <v>45839</v>
      </c>
      <c r="P426" s="1781" t="s">
        <v>69</v>
      </c>
      <c r="Q426" s="63" t="s">
        <v>70</v>
      </c>
      <c r="R426" s="1773" t="s">
        <v>2402</v>
      </c>
      <c r="S426" s="929" t="s">
        <v>4091</v>
      </c>
      <c r="T426" s="904" t="s">
        <v>5104</v>
      </c>
      <c r="U426" s="929"/>
      <c r="V426" s="929" t="s">
        <v>4410</v>
      </c>
      <c r="W426" s="1770"/>
      <c r="X426" s="1771">
        <v>1319.15</v>
      </c>
      <c r="Y426" s="1772">
        <f t="shared" si="100"/>
        <v>0</v>
      </c>
    </row>
    <row r="427" spans="1:25" s="40" customFormat="1" ht="12.75" x14ac:dyDescent="0.2">
      <c r="A427" s="1008">
        <v>1</v>
      </c>
      <c r="B427" s="1008">
        <v>1.7</v>
      </c>
      <c r="C427" s="1008" t="s">
        <v>1773</v>
      </c>
      <c r="D427" s="41"/>
      <c r="E427" s="1026" t="str">
        <f t="shared" si="103"/>
        <v>Ineligible</v>
      </c>
      <c r="F427" s="43" t="s">
        <v>985</v>
      </c>
      <c r="G427" s="38" t="s">
        <v>986</v>
      </c>
      <c r="H427" s="741">
        <v>90006592</v>
      </c>
      <c r="I427" s="50">
        <v>443170</v>
      </c>
      <c r="J427" s="92">
        <f>'Section A - Public Patients'!J$50</f>
        <v>45474</v>
      </c>
      <c r="K427" s="134">
        <f>'Section A - Public Patients'!K$50</f>
        <v>1143.8499999999999</v>
      </c>
      <c r="L427" s="58"/>
      <c r="M427" s="134">
        <f t="shared" si="102"/>
        <v>1143.8499999999999</v>
      </c>
      <c r="N427" s="63" t="s">
        <v>56</v>
      </c>
      <c r="O427" s="92">
        <f>'Section A - Public Patients'!O$50</f>
        <v>45839</v>
      </c>
      <c r="P427" s="1781" t="s">
        <v>69</v>
      </c>
      <c r="Q427" s="63" t="s">
        <v>70</v>
      </c>
      <c r="R427" s="1773" t="s">
        <v>2403</v>
      </c>
      <c r="S427" s="929" t="s">
        <v>4091</v>
      </c>
      <c r="T427" s="904" t="s">
        <v>5105</v>
      </c>
      <c r="U427" s="929"/>
      <c r="V427" s="929" t="s">
        <v>4411</v>
      </c>
      <c r="W427" s="1770"/>
      <c r="X427" s="1771">
        <v>1143.8499999999999</v>
      </c>
      <c r="Y427" s="1772">
        <f t="shared" si="100"/>
        <v>0</v>
      </c>
    </row>
    <row r="428" spans="1:25" s="40" customFormat="1" ht="15.75" x14ac:dyDescent="0.2">
      <c r="A428" s="1008">
        <v>1</v>
      </c>
      <c r="B428" s="1008">
        <v>1.7</v>
      </c>
      <c r="C428" s="1008" t="s">
        <v>1773</v>
      </c>
      <c r="D428" s="41"/>
      <c r="E428" s="78" t="s">
        <v>2351</v>
      </c>
      <c r="F428" s="43" t="s">
        <v>987</v>
      </c>
      <c r="G428" s="38" t="s">
        <v>988</v>
      </c>
      <c r="H428" s="741">
        <v>90007609</v>
      </c>
      <c r="I428" s="50">
        <v>443170</v>
      </c>
      <c r="J428" s="92">
        <f>'Section A - Public Patients'!J$61</f>
        <v>45474</v>
      </c>
      <c r="K428" s="134">
        <f>'Section A - Public Patients'!K$61</f>
        <v>4066.55</v>
      </c>
      <c r="L428" s="58"/>
      <c r="M428" s="134">
        <f t="shared" ref="M428:M435" si="104">K428</f>
        <v>4066.55</v>
      </c>
      <c r="N428" s="63" t="s">
        <v>56</v>
      </c>
      <c r="O428" s="92">
        <f>'Section A - Public Patients'!O$61</f>
        <v>45839</v>
      </c>
      <c r="P428" s="1781" t="s">
        <v>69</v>
      </c>
      <c r="Q428" s="63" t="s">
        <v>70</v>
      </c>
      <c r="R428" s="1773" t="s">
        <v>2404</v>
      </c>
      <c r="S428" s="929" t="s">
        <v>4091</v>
      </c>
      <c r="T428" s="904" t="s">
        <v>5106</v>
      </c>
      <c r="U428" s="929"/>
      <c r="V428" s="929" t="s">
        <v>4422</v>
      </c>
      <c r="W428" s="1770"/>
      <c r="X428" s="1771">
        <v>4066.55</v>
      </c>
      <c r="Y428" s="1772">
        <f t="shared" si="100"/>
        <v>0</v>
      </c>
    </row>
    <row r="429" spans="1:25" s="40" customFormat="1" ht="12.75" x14ac:dyDescent="0.2">
      <c r="A429" s="1008">
        <v>1</v>
      </c>
      <c r="B429" s="1008">
        <v>1.7</v>
      </c>
      <c r="C429" s="1008" t="s">
        <v>1773</v>
      </c>
      <c r="D429" s="41"/>
      <c r="E429" s="1026" t="str">
        <f t="shared" ref="E429:E435" si="105">E428</f>
        <v>Ineligible Newborns</v>
      </c>
      <c r="F429" s="43" t="s">
        <v>989</v>
      </c>
      <c r="G429" s="38" t="s">
        <v>990</v>
      </c>
      <c r="H429" s="741">
        <v>90006084</v>
      </c>
      <c r="I429" s="50">
        <v>443170</v>
      </c>
      <c r="J429" s="92">
        <f>'Section A - Public Patients'!J$62</f>
        <v>45474</v>
      </c>
      <c r="K429" s="134">
        <f>'Section A - Public Patients'!K$62</f>
        <v>3879.1</v>
      </c>
      <c r="L429" s="58"/>
      <c r="M429" s="134">
        <f t="shared" si="104"/>
        <v>3879.1</v>
      </c>
      <c r="N429" s="63" t="s">
        <v>56</v>
      </c>
      <c r="O429" s="92">
        <f>'Section A - Public Patients'!O$62</f>
        <v>45839</v>
      </c>
      <c r="P429" s="1781" t="s">
        <v>69</v>
      </c>
      <c r="Q429" s="63" t="s">
        <v>70</v>
      </c>
      <c r="R429" s="1773" t="s">
        <v>2405</v>
      </c>
      <c r="S429" s="929" t="s">
        <v>4091</v>
      </c>
      <c r="T429" s="904" t="s">
        <v>5107</v>
      </c>
      <c r="U429" s="929"/>
      <c r="V429" s="929" t="s">
        <v>4423</v>
      </c>
      <c r="W429" s="1770"/>
      <c r="X429" s="1771">
        <v>3879.1</v>
      </c>
      <c r="Y429" s="1772">
        <f t="shared" si="100"/>
        <v>0</v>
      </c>
    </row>
    <row r="430" spans="1:25" s="40" customFormat="1" ht="12.75" x14ac:dyDescent="0.2">
      <c r="A430" s="1008">
        <v>1</v>
      </c>
      <c r="B430" s="1008">
        <v>1.7</v>
      </c>
      <c r="C430" s="1008" t="s">
        <v>1773</v>
      </c>
      <c r="D430" s="41"/>
      <c r="E430" s="1026" t="str">
        <f t="shared" si="105"/>
        <v>Ineligible Newborns</v>
      </c>
      <c r="F430" s="43" t="s">
        <v>991</v>
      </c>
      <c r="G430" s="38" t="s">
        <v>992</v>
      </c>
      <c r="H430" s="741">
        <v>90007610</v>
      </c>
      <c r="I430" s="50">
        <v>443170</v>
      </c>
      <c r="J430" s="92">
        <f>'Section A - Public Patients'!J$61</f>
        <v>45474</v>
      </c>
      <c r="K430" s="134">
        <f>'Section A - Public Patients'!K$61</f>
        <v>4066.55</v>
      </c>
      <c r="L430" s="58"/>
      <c r="M430" s="134">
        <f t="shared" si="104"/>
        <v>4066.55</v>
      </c>
      <c r="N430" s="63" t="s">
        <v>56</v>
      </c>
      <c r="O430" s="92">
        <f>'Section A - Public Patients'!O$61</f>
        <v>45839</v>
      </c>
      <c r="P430" s="1781" t="s">
        <v>69</v>
      </c>
      <c r="Q430" s="63" t="s">
        <v>70</v>
      </c>
      <c r="R430" s="1773" t="s">
        <v>2406</v>
      </c>
      <c r="S430" s="929" t="s">
        <v>4091</v>
      </c>
      <c r="T430" s="904" t="s">
        <v>5108</v>
      </c>
      <c r="U430" s="929"/>
      <c r="V430" s="929" t="s">
        <v>4422</v>
      </c>
      <c r="W430" s="1770"/>
      <c r="X430" s="1771">
        <v>4066.55</v>
      </c>
      <c r="Y430" s="1772">
        <f t="shared" si="100"/>
        <v>0</v>
      </c>
    </row>
    <row r="431" spans="1:25" s="40" customFormat="1" ht="12.75" x14ac:dyDescent="0.2">
      <c r="A431" s="1008">
        <v>1</v>
      </c>
      <c r="B431" s="1008">
        <v>1.7</v>
      </c>
      <c r="C431" s="1008" t="s">
        <v>1773</v>
      </c>
      <c r="D431" s="41"/>
      <c r="E431" s="1026" t="str">
        <f t="shared" si="105"/>
        <v>Ineligible Newborns</v>
      </c>
      <c r="F431" s="43" t="s">
        <v>993</v>
      </c>
      <c r="G431" s="38" t="s">
        <v>994</v>
      </c>
      <c r="H431" s="741">
        <v>90006593</v>
      </c>
      <c r="I431" s="50">
        <v>443170</v>
      </c>
      <c r="J431" s="92">
        <f>'Section A - Public Patients'!J$62</f>
        <v>45474</v>
      </c>
      <c r="K431" s="134">
        <f>'Section A - Public Patients'!K$62</f>
        <v>3879.1</v>
      </c>
      <c r="L431" s="58"/>
      <c r="M431" s="134">
        <f t="shared" si="104"/>
        <v>3879.1</v>
      </c>
      <c r="N431" s="63" t="s">
        <v>56</v>
      </c>
      <c r="O431" s="92">
        <f>'Section A - Public Patients'!O$62</f>
        <v>45839</v>
      </c>
      <c r="P431" s="1781" t="s">
        <v>69</v>
      </c>
      <c r="Q431" s="63" t="s">
        <v>70</v>
      </c>
      <c r="R431" s="1773" t="s">
        <v>2407</v>
      </c>
      <c r="S431" s="929" t="s">
        <v>4091</v>
      </c>
      <c r="T431" s="904" t="s">
        <v>5109</v>
      </c>
      <c r="U431" s="929"/>
      <c r="V431" s="929" t="s">
        <v>4423</v>
      </c>
      <c r="W431" s="1770"/>
      <c r="X431" s="1771">
        <v>3879.1</v>
      </c>
      <c r="Y431" s="1772">
        <f t="shared" si="100"/>
        <v>0</v>
      </c>
    </row>
    <row r="432" spans="1:25" s="40" customFormat="1" ht="12.75" x14ac:dyDescent="0.2">
      <c r="A432" s="1008">
        <v>1</v>
      </c>
      <c r="B432" s="1008">
        <v>1.7</v>
      </c>
      <c r="C432" s="1008" t="s">
        <v>1773</v>
      </c>
      <c r="D432" s="41"/>
      <c r="E432" s="1026" t="str">
        <f t="shared" si="105"/>
        <v>Ineligible Newborns</v>
      </c>
      <c r="F432" s="43" t="s">
        <v>995</v>
      </c>
      <c r="G432" s="38" t="s">
        <v>996</v>
      </c>
      <c r="H432" s="741">
        <v>90007611</v>
      </c>
      <c r="I432" s="50">
        <v>443170</v>
      </c>
      <c r="J432" s="92">
        <f>'Section A - Public Patients'!J$43</f>
        <v>45474</v>
      </c>
      <c r="K432" s="997">
        <f>'Section A - Public Patients'!K$43</f>
        <v>2510.5500000000002</v>
      </c>
      <c r="L432" s="58"/>
      <c r="M432" s="134">
        <f t="shared" si="104"/>
        <v>2510.5500000000002</v>
      </c>
      <c r="N432" s="63" t="s">
        <v>56</v>
      </c>
      <c r="O432" s="84">
        <f>'Section A - Public Patients'!O$43</f>
        <v>45839</v>
      </c>
      <c r="P432" s="1781" t="s">
        <v>69</v>
      </c>
      <c r="Q432" s="63" t="s">
        <v>70</v>
      </c>
      <c r="R432" s="1773" t="s">
        <v>2408</v>
      </c>
      <c r="S432" s="929" t="s">
        <v>4091</v>
      </c>
      <c r="T432" s="904" t="s">
        <v>5110</v>
      </c>
      <c r="U432" s="929"/>
      <c r="V432" s="929" t="s">
        <v>4404</v>
      </c>
      <c r="W432" s="1770"/>
      <c r="X432" s="1771">
        <v>2510.5500000000002</v>
      </c>
      <c r="Y432" s="1772">
        <f t="shared" si="100"/>
        <v>0</v>
      </c>
    </row>
    <row r="433" spans="1:25" s="40" customFormat="1" ht="12.75" x14ac:dyDescent="0.2">
      <c r="A433" s="1008">
        <v>1</v>
      </c>
      <c r="B433" s="1008">
        <v>1.7</v>
      </c>
      <c r="C433" s="1008" t="s">
        <v>1773</v>
      </c>
      <c r="D433" s="41"/>
      <c r="E433" s="1026" t="str">
        <f t="shared" si="105"/>
        <v>Ineligible Newborns</v>
      </c>
      <c r="F433" s="43" t="s">
        <v>997</v>
      </c>
      <c r="G433" s="38" t="s">
        <v>998</v>
      </c>
      <c r="H433" s="741">
        <v>90005830</v>
      </c>
      <c r="I433" s="50">
        <v>443170</v>
      </c>
      <c r="J433" s="92">
        <f>'Section A - Public Patients'!J$44</f>
        <v>45474</v>
      </c>
      <c r="K433" s="997">
        <f>'Section A - Public Patients'!K$44</f>
        <v>2121.5500000000002</v>
      </c>
      <c r="L433" s="58"/>
      <c r="M433" s="134">
        <f t="shared" si="104"/>
        <v>2121.5500000000002</v>
      </c>
      <c r="N433" s="63" t="s">
        <v>56</v>
      </c>
      <c r="O433" s="92">
        <f>'Section A - Public Patients'!O$44</f>
        <v>45839</v>
      </c>
      <c r="P433" s="1781" t="s">
        <v>69</v>
      </c>
      <c r="Q433" s="63" t="s">
        <v>70</v>
      </c>
      <c r="R433" s="1773" t="s">
        <v>2409</v>
      </c>
      <c r="S433" s="929" t="s">
        <v>4091</v>
      </c>
      <c r="T433" s="904" t="s">
        <v>5111</v>
      </c>
      <c r="U433" s="929"/>
      <c r="V433" s="929" t="s">
        <v>4405</v>
      </c>
      <c r="W433" s="1770"/>
      <c r="X433" s="1771">
        <v>2121.5500000000002</v>
      </c>
      <c r="Y433" s="1772">
        <f t="shared" si="100"/>
        <v>0</v>
      </c>
    </row>
    <row r="434" spans="1:25" s="40" customFormat="1" ht="12.75" x14ac:dyDescent="0.2">
      <c r="A434" s="1008">
        <v>1</v>
      </c>
      <c r="B434" s="1008">
        <v>1.7</v>
      </c>
      <c r="C434" s="1008" t="s">
        <v>1773</v>
      </c>
      <c r="D434" s="41"/>
      <c r="E434" s="1026" t="str">
        <f t="shared" si="105"/>
        <v>Ineligible Newborns</v>
      </c>
      <c r="F434" s="43" t="s">
        <v>999</v>
      </c>
      <c r="G434" s="38" t="s">
        <v>1000</v>
      </c>
      <c r="H434" s="741"/>
      <c r="I434" s="50">
        <v>443170</v>
      </c>
      <c r="J434" s="92"/>
      <c r="K434" s="134" t="s">
        <v>1604</v>
      </c>
      <c r="L434" s="58"/>
      <c r="M434" s="134" t="str">
        <f t="shared" si="104"/>
        <v>NIL</v>
      </c>
      <c r="N434" s="63"/>
      <c r="O434" s="1781"/>
      <c r="P434" s="1781" t="s">
        <v>69</v>
      </c>
      <c r="Q434" s="63" t="s">
        <v>70</v>
      </c>
      <c r="R434" s="1773" t="s">
        <v>2410</v>
      </c>
      <c r="S434" s="929" t="s">
        <v>1604</v>
      </c>
      <c r="T434" s="904" t="s">
        <v>5112</v>
      </c>
      <c r="U434" s="929"/>
      <c r="V434" s="929"/>
      <c r="W434" s="1770"/>
      <c r="X434" s="1771" t="s">
        <v>1604</v>
      </c>
      <c r="Y434" s="1772" t="str">
        <f t="shared" si="100"/>
        <v>Text</v>
      </c>
    </row>
    <row r="435" spans="1:25" s="40" customFormat="1" ht="12.75" x14ac:dyDescent="0.2">
      <c r="A435" s="1008">
        <v>1</v>
      </c>
      <c r="B435" s="1008">
        <v>1.7</v>
      </c>
      <c r="C435" s="1008" t="s">
        <v>1773</v>
      </c>
      <c r="D435" s="41"/>
      <c r="E435" s="1026" t="str">
        <f t="shared" si="105"/>
        <v>Ineligible Newborns</v>
      </c>
      <c r="F435" s="43" t="s">
        <v>1001</v>
      </c>
      <c r="G435" s="38" t="s">
        <v>1002</v>
      </c>
      <c r="H435" s="741"/>
      <c r="I435" s="50">
        <v>443170</v>
      </c>
      <c r="J435" s="92"/>
      <c r="K435" s="134" t="s">
        <v>1604</v>
      </c>
      <c r="L435" s="58"/>
      <c r="M435" s="134" t="str">
        <f t="shared" si="104"/>
        <v>NIL</v>
      </c>
      <c r="N435" s="63"/>
      <c r="O435" s="1781"/>
      <c r="P435" s="1781" t="s">
        <v>69</v>
      </c>
      <c r="Q435" s="63" t="s">
        <v>70</v>
      </c>
      <c r="R435" s="1773" t="s">
        <v>2411</v>
      </c>
      <c r="S435" s="929" t="s">
        <v>1604</v>
      </c>
      <c r="T435" s="904" t="s">
        <v>5113</v>
      </c>
      <c r="U435" s="929"/>
      <c r="V435" s="929"/>
      <c r="W435" s="1770"/>
      <c r="X435" s="1771" t="s">
        <v>1604</v>
      </c>
      <c r="Y435" s="1772" t="str">
        <f t="shared" si="100"/>
        <v>Text</v>
      </c>
    </row>
    <row r="436" spans="1:25" s="40" customFormat="1" ht="15.75" x14ac:dyDescent="0.2">
      <c r="A436" s="1008">
        <v>1</v>
      </c>
      <c r="B436" s="1008">
        <v>1.7</v>
      </c>
      <c r="C436" s="1008" t="s">
        <v>1773</v>
      </c>
      <c r="D436" s="41"/>
      <c r="E436" s="78" t="s">
        <v>2355</v>
      </c>
      <c r="F436" s="43" t="s">
        <v>959</v>
      </c>
      <c r="G436" s="38" t="s">
        <v>960</v>
      </c>
      <c r="H436" s="741">
        <v>90007612</v>
      </c>
      <c r="I436" s="50">
        <v>443170</v>
      </c>
      <c r="J436" s="92">
        <f>'Section A - Public Patients'!J$70</f>
        <v>45474</v>
      </c>
      <c r="K436" s="134">
        <f>'Section A - Public Patients'!K$70</f>
        <v>1247.0999999999999</v>
      </c>
      <c r="L436" s="58"/>
      <c r="M436" s="134">
        <f>K436</f>
        <v>1247.0999999999999</v>
      </c>
      <c r="N436" s="63" t="s">
        <v>56</v>
      </c>
      <c r="O436" s="92">
        <f>'Section A - Public Patients'!O$70</f>
        <v>45839</v>
      </c>
      <c r="P436" s="1781" t="s">
        <v>69</v>
      </c>
      <c r="Q436" s="63" t="s">
        <v>70</v>
      </c>
      <c r="R436" s="1773" t="s">
        <v>2390</v>
      </c>
      <c r="S436" s="929" t="s">
        <v>4091</v>
      </c>
      <c r="T436" s="904" t="s">
        <v>5114</v>
      </c>
      <c r="U436" s="929"/>
      <c r="V436" s="929" t="s">
        <v>4430</v>
      </c>
      <c r="W436" s="1770"/>
      <c r="X436" s="1771">
        <v>1247.0999999999999</v>
      </c>
      <c r="Y436" s="1772">
        <f t="shared" si="100"/>
        <v>0</v>
      </c>
    </row>
    <row r="437" spans="1:25" s="40" customFormat="1" ht="12.75" x14ac:dyDescent="0.2">
      <c r="A437" s="1008">
        <v>1</v>
      </c>
      <c r="B437" s="1008">
        <v>1.7</v>
      </c>
      <c r="C437" s="1008" t="s">
        <v>1773</v>
      </c>
      <c r="D437" s="41"/>
      <c r="E437" s="1026" t="str">
        <f>E436</f>
        <v>Ineligible Long Stay</v>
      </c>
      <c r="F437" s="43" t="s">
        <v>961</v>
      </c>
      <c r="G437" s="38" t="s">
        <v>962</v>
      </c>
      <c r="H437" s="741">
        <v>90006594</v>
      </c>
      <c r="I437" s="50">
        <v>443170</v>
      </c>
      <c r="J437" s="92">
        <f>'Section A - Public Patients'!J$71</f>
        <v>45474</v>
      </c>
      <c r="K437" s="134">
        <f>'Section A - Public Patients'!K$71</f>
        <v>1069.5</v>
      </c>
      <c r="L437" s="58"/>
      <c r="M437" s="134">
        <f>K437</f>
        <v>1069.5</v>
      </c>
      <c r="N437" s="63" t="s">
        <v>56</v>
      </c>
      <c r="O437" s="92">
        <f>'Section A - Public Patients'!O$71</f>
        <v>45839</v>
      </c>
      <c r="P437" s="1781" t="s">
        <v>69</v>
      </c>
      <c r="Q437" s="63" t="s">
        <v>70</v>
      </c>
      <c r="R437" s="1773" t="s">
        <v>2391</v>
      </c>
      <c r="S437" s="929" t="s">
        <v>4091</v>
      </c>
      <c r="T437" s="904" t="s">
        <v>5115</v>
      </c>
      <c r="U437" s="929"/>
      <c r="V437" s="929" t="s">
        <v>4431</v>
      </c>
      <c r="W437" s="1770"/>
      <c r="X437" s="1771">
        <v>1069.5</v>
      </c>
      <c r="Y437" s="1772">
        <f t="shared" si="100"/>
        <v>0</v>
      </c>
    </row>
    <row r="438" spans="1:25" s="40" customFormat="1" ht="15.75" x14ac:dyDescent="0.2">
      <c r="A438" s="1008">
        <v>1</v>
      </c>
      <c r="B438" s="1008">
        <v>1.7</v>
      </c>
      <c r="C438" s="1008" t="s">
        <v>1773</v>
      </c>
      <c r="D438" s="41"/>
      <c r="E438" s="78" t="s">
        <v>2349</v>
      </c>
      <c r="F438" s="43" t="s">
        <v>1023</v>
      </c>
      <c r="G438" s="38" t="s">
        <v>1024</v>
      </c>
      <c r="H438" s="741">
        <v>90005691</v>
      </c>
      <c r="I438" s="50">
        <v>443180</v>
      </c>
      <c r="J438" s="92">
        <f>'Section A - Public Patients'!J$43</f>
        <v>45474</v>
      </c>
      <c r="K438" s="997">
        <f>'Section A - Public Patients'!K$43</f>
        <v>2510.5500000000002</v>
      </c>
      <c r="L438" s="58"/>
      <c r="M438" s="134">
        <f t="shared" si="102"/>
        <v>2510.5500000000002</v>
      </c>
      <c r="N438" s="63" t="s">
        <v>56</v>
      </c>
      <c r="O438" s="84">
        <f>'Section A - Public Patients'!O$43</f>
        <v>45839</v>
      </c>
      <c r="P438" s="1781" t="s">
        <v>69</v>
      </c>
      <c r="Q438" s="63" t="s">
        <v>70</v>
      </c>
      <c r="R438" s="1773" t="s">
        <v>2422</v>
      </c>
      <c r="S438" s="929" t="s">
        <v>4091</v>
      </c>
      <c r="T438" s="904" t="s">
        <v>5116</v>
      </c>
      <c r="U438" s="929"/>
      <c r="V438" s="929" t="s">
        <v>4404</v>
      </c>
      <c r="W438" s="1770"/>
      <c r="X438" s="1771">
        <v>2510.5500000000002</v>
      </c>
      <c r="Y438" s="1772">
        <f t="shared" si="100"/>
        <v>0</v>
      </c>
    </row>
    <row r="439" spans="1:25" s="40" customFormat="1" ht="12.75" x14ac:dyDescent="0.2">
      <c r="A439" s="1008">
        <v>1</v>
      </c>
      <c r="B439" s="1008">
        <v>1.7</v>
      </c>
      <c r="C439" s="1008" t="s">
        <v>1773</v>
      </c>
      <c r="D439" s="41"/>
      <c r="E439" s="1026" t="str">
        <f t="shared" ref="E439:E453" si="106">E438</f>
        <v>Motor Vehicle</v>
      </c>
      <c r="F439" s="43" t="s">
        <v>1025</v>
      </c>
      <c r="G439" s="38" t="s">
        <v>1026</v>
      </c>
      <c r="H439" s="741">
        <v>90007424</v>
      </c>
      <c r="I439" s="50">
        <v>443180</v>
      </c>
      <c r="J439" s="92">
        <f>'Section A - Public Patients'!J$44</f>
        <v>45474</v>
      </c>
      <c r="K439" s="997">
        <f>'Section A - Public Patients'!K$44</f>
        <v>2121.5500000000002</v>
      </c>
      <c r="L439" s="58"/>
      <c r="M439" s="134">
        <f t="shared" si="102"/>
        <v>2121.5500000000002</v>
      </c>
      <c r="N439" s="63" t="s">
        <v>56</v>
      </c>
      <c r="O439" s="92">
        <f>'Section A - Public Patients'!O$44</f>
        <v>45839</v>
      </c>
      <c r="P439" s="1781" t="s">
        <v>69</v>
      </c>
      <c r="Q439" s="63" t="s">
        <v>70</v>
      </c>
      <c r="R439" s="1773" t="s">
        <v>2423</v>
      </c>
      <c r="S439" s="929" t="s">
        <v>4091</v>
      </c>
      <c r="T439" s="904" t="s">
        <v>5117</v>
      </c>
      <c r="U439" s="929"/>
      <c r="V439" s="929" t="s">
        <v>4405</v>
      </c>
      <c r="W439" s="1770"/>
      <c r="X439" s="1771">
        <v>2121.5500000000002</v>
      </c>
      <c r="Y439" s="1772">
        <f t="shared" si="100"/>
        <v>0</v>
      </c>
    </row>
    <row r="440" spans="1:25" s="40" customFormat="1" ht="12.75" x14ac:dyDescent="0.2">
      <c r="A440" s="1008">
        <v>1</v>
      </c>
      <c r="B440" s="1008">
        <v>1.7</v>
      </c>
      <c r="C440" s="1008" t="s">
        <v>1773</v>
      </c>
      <c r="D440" s="41"/>
      <c r="E440" s="1026" t="str">
        <f t="shared" si="106"/>
        <v>Motor Vehicle</v>
      </c>
      <c r="F440" s="43" t="s">
        <v>1027</v>
      </c>
      <c r="G440" s="38" t="s">
        <v>1028</v>
      </c>
      <c r="H440" s="741">
        <v>90006500</v>
      </c>
      <c r="I440" s="50">
        <v>443180</v>
      </c>
      <c r="J440" s="92">
        <f>'Section A - Public Patients'!J$70</f>
        <v>45474</v>
      </c>
      <c r="K440" s="134">
        <f>'Section A - Public Patients'!K$70</f>
        <v>1247.0999999999999</v>
      </c>
      <c r="L440" s="58"/>
      <c r="M440" s="134">
        <f t="shared" si="102"/>
        <v>1247.0999999999999</v>
      </c>
      <c r="N440" s="63" t="s">
        <v>56</v>
      </c>
      <c r="O440" s="92">
        <f>'Section A - Public Patients'!O$70</f>
        <v>45839</v>
      </c>
      <c r="P440" s="1781" t="s">
        <v>69</v>
      </c>
      <c r="Q440" s="63" t="s">
        <v>70</v>
      </c>
      <c r="R440" s="1773" t="s">
        <v>2424</v>
      </c>
      <c r="S440" s="929" t="s">
        <v>4091</v>
      </c>
      <c r="T440" s="904" t="s">
        <v>5118</v>
      </c>
      <c r="U440" s="929"/>
      <c r="V440" s="929" t="s">
        <v>4430</v>
      </c>
      <c r="W440" s="1770"/>
      <c r="X440" s="1771">
        <v>1247.0999999999999</v>
      </c>
      <c r="Y440" s="1772">
        <f t="shared" si="100"/>
        <v>0</v>
      </c>
    </row>
    <row r="441" spans="1:25" s="40" customFormat="1" ht="12.75" x14ac:dyDescent="0.2">
      <c r="A441" s="1008">
        <v>1</v>
      </c>
      <c r="B441" s="1008">
        <v>1.7</v>
      </c>
      <c r="C441" s="1008" t="s">
        <v>1773</v>
      </c>
      <c r="D441" s="41"/>
      <c r="E441" s="1026" t="str">
        <f t="shared" si="106"/>
        <v>Motor Vehicle</v>
      </c>
      <c r="F441" s="43" t="s">
        <v>1029</v>
      </c>
      <c r="G441" s="38" t="s">
        <v>1030</v>
      </c>
      <c r="H441" s="741">
        <v>90007425</v>
      </c>
      <c r="I441" s="50">
        <v>443180</v>
      </c>
      <c r="J441" s="92">
        <f>'Section A - Public Patients'!J$71</f>
        <v>45474</v>
      </c>
      <c r="K441" s="134">
        <f>'Section A - Public Patients'!K$71</f>
        <v>1069.5</v>
      </c>
      <c r="L441" s="58"/>
      <c r="M441" s="134">
        <f t="shared" si="102"/>
        <v>1069.5</v>
      </c>
      <c r="N441" s="63" t="s">
        <v>56</v>
      </c>
      <c r="O441" s="92">
        <f>'Section A - Public Patients'!O$71</f>
        <v>45839</v>
      </c>
      <c r="P441" s="1781" t="s">
        <v>69</v>
      </c>
      <c r="Q441" s="63" t="s">
        <v>70</v>
      </c>
      <c r="R441" s="1773" t="s">
        <v>2425</v>
      </c>
      <c r="S441" s="929" t="s">
        <v>4091</v>
      </c>
      <c r="T441" s="904" t="s">
        <v>5119</v>
      </c>
      <c r="U441" s="929"/>
      <c r="V441" s="929" t="s">
        <v>4431</v>
      </c>
      <c r="W441" s="1770"/>
      <c r="X441" s="1771">
        <v>1069.5</v>
      </c>
      <c r="Y441" s="1772">
        <f t="shared" si="100"/>
        <v>0</v>
      </c>
    </row>
    <row r="442" spans="1:25" s="40" customFormat="1" ht="12.75" x14ac:dyDescent="0.2">
      <c r="A442" s="1008">
        <v>1</v>
      </c>
      <c r="B442" s="1008">
        <v>1.7</v>
      </c>
      <c r="C442" s="1008" t="s">
        <v>1773</v>
      </c>
      <c r="D442" s="41"/>
      <c r="E442" s="1026" t="str">
        <f t="shared" si="106"/>
        <v>Motor Vehicle</v>
      </c>
      <c r="F442" s="43" t="s">
        <v>1031</v>
      </c>
      <c r="G442" s="38" t="s">
        <v>1032</v>
      </c>
      <c r="H442" s="741">
        <v>90006038</v>
      </c>
      <c r="I442" s="50">
        <v>443180</v>
      </c>
      <c r="J442" s="92">
        <f>'Section A - Public Patients'!J$51</f>
        <v>45474</v>
      </c>
      <c r="K442" s="997">
        <f>'Section A - Public Patients'!K$51</f>
        <v>4339.55</v>
      </c>
      <c r="L442" s="58"/>
      <c r="M442" s="134">
        <f t="shared" si="102"/>
        <v>4339.55</v>
      </c>
      <c r="N442" s="63" t="s">
        <v>56</v>
      </c>
      <c r="O442" s="92">
        <f>'Section A - Public Patients'!O$51</f>
        <v>45839</v>
      </c>
      <c r="P442" s="1781" t="s">
        <v>69</v>
      </c>
      <c r="Q442" s="63" t="s">
        <v>70</v>
      </c>
      <c r="R442" s="1773" t="s">
        <v>2426</v>
      </c>
      <c r="S442" s="929" t="s">
        <v>4091</v>
      </c>
      <c r="T442" s="904" t="s">
        <v>5120</v>
      </c>
      <c r="U442" s="929"/>
      <c r="V442" s="929" t="s">
        <v>4412</v>
      </c>
      <c r="W442" s="1770"/>
      <c r="X442" s="1771">
        <v>4339.55</v>
      </c>
      <c r="Y442" s="1772">
        <f t="shared" si="100"/>
        <v>0</v>
      </c>
    </row>
    <row r="443" spans="1:25" s="40" customFormat="1" ht="12.75" x14ac:dyDescent="0.2">
      <c r="A443" s="1008">
        <v>1</v>
      </c>
      <c r="B443" s="1008">
        <v>1.7</v>
      </c>
      <c r="C443" s="1008" t="s">
        <v>1773</v>
      </c>
      <c r="D443" s="41"/>
      <c r="E443" s="1026" t="str">
        <f t="shared" si="106"/>
        <v>Motor Vehicle</v>
      </c>
      <c r="F443" s="43" t="s">
        <v>1033</v>
      </c>
      <c r="G443" s="38" t="s">
        <v>1034</v>
      </c>
      <c r="H443" s="741">
        <v>90007426</v>
      </c>
      <c r="I443" s="50">
        <v>443190</v>
      </c>
      <c r="J443" s="92">
        <f>'Section A - Public Patients'!J$46</f>
        <v>45474</v>
      </c>
      <c r="K443" s="997">
        <f>'Section A - Public Patients'!K$46</f>
        <v>3985.9</v>
      </c>
      <c r="L443" s="58"/>
      <c r="M443" s="134">
        <f t="shared" si="102"/>
        <v>3985.9</v>
      </c>
      <c r="N443" s="63" t="s">
        <v>56</v>
      </c>
      <c r="O443" s="92">
        <f>'Section A - Public Patients'!O$46</f>
        <v>45839</v>
      </c>
      <c r="P443" s="1781" t="s">
        <v>69</v>
      </c>
      <c r="Q443" s="63" t="s">
        <v>70</v>
      </c>
      <c r="R443" s="1773" t="s">
        <v>2427</v>
      </c>
      <c r="S443" s="929" t="s">
        <v>4091</v>
      </c>
      <c r="T443" s="904" t="s">
        <v>5121</v>
      </c>
      <c r="U443" s="929"/>
      <c r="V443" s="929" t="s">
        <v>4407</v>
      </c>
      <c r="W443" s="1770"/>
      <c r="X443" s="1771">
        <v>3985.9</v>
      </c>
      <c r="Y443" s="1772">
        <f t="shared" si="100"/>
        <v>0</v>
      </c>
    </row>
    <row r="444" spans="1:25" s="40" customFormat="1" ht="12.75" x14ac:dyDescent="0.2">
      <c r="A444" s="1008">
        <v>1</v>
      </c>
      <c r="B444" s="1008">
        <v>1.7</v>
      </c>
      <c r="C444" s="1008" t="s">
        <v>1773</v>
      </c>
      <c r="D444" s="41"/>
      <c r="E444" s="1026" t="str">
        <f t="shared" si="106"/>
        <v>Motor Vehicle</v>
      </c>
      <c r="F444" s="43" t="s">
        <v>1035</v>
      </c>
      <c r="G444" s="38" t="s">
        <v>1036</v>
      </c>
      <c r="H444" s="741">
        <v>90006501</v>
      </c>
      <c r="I444" s="50">
        <v>443180</v>
      </c>
      <c r="J444" s="92">
        <f>'Section A - Public Patients'!J$45</f>
        <v>45474</v>
      </c>
      <c r="K444" s="134">
        <f>'Section A - Public Patients'!K$45</f>
        <v>4228.6000000000004</v>
      </c>
      <c r="L444" s="58"/>
      <c r="M444" s="134">
        <f t="shared" si="102"/>
        <v>4228.6000000000004</v>
      </c>
      <c r="N444" s="63" t="s">
        <v>56</v>
      </c>
      <c r="O444" s="92">
        <f>'Section A - Public Patients'!O$45</f>
        <v>45839</v>
      </c>
      <c r="P444" s="1781" t="s">
        <v>69</v>
      </c>
      <c r="Q444" s="63" t="s">
        <v>70</v>
      </c>
      <c r="R444" s="1773" t="s">
        <v>2428</v>
      </c>
      <c r="S444" s="929" t="s">
        <v>4091</v>
      </c>
      <c r="T444" s="904" t="s">
        <v>5122</v>
      </c>
      <c r="U444" s="929"/>
      <c r="V444" s="929" t="s">
        <v>4406</v>
      </c>
      <c r="W444" s="1770"/>
      <c r="X444" s="1771">
        <v>4228.6000000000004</v>
      </c>
      <c r="Y444" s="1772">
        <f t="shared" si="100"/>
        <v>0</v>
      </c>
    </row>
    <row r="445" spans="1:25" s="40" customFormat="1" ht="12.75" x14ac:dyDescent="0.2">
      <c r="A445" s="1008">
        <v>1</v>
      </c>
      <c r="B445" s="1008">
        <v>1.7</v>
      </c>
      <c r="C445" s="1008" t="s">
        <v>1773</v>
      </c>
      <c r="D445" s="41"/>
      <c r="E445" s="1026" t="str">
        <f t="shared" si="106"/>
        <v>Motor Vehicle</v>
      </c>
      <c r="F445" s="43" t="s">
        <v>1037</v>
      </c>
      <c r="G445" s="38" t="s">
        <v>1038</v>
      </c>
      <c r="H445" s="741">
        <v>90007427</v>
      </c>
      <c r="I445" s="50">
        <v>443180</v>
      </c>
      <c r="J445" s="92">
        <f>'Section A - Public Patients'!J$46</f>
        <v>45474</v>
      </c>
      <c r="K445" s="997">
        <f>'Section A - Public Patients'!K$46</f>
        <v>3985.9</v>
      </c>
      <c r="L445" s="58"/>
      <c r="M445" s="134">
        <f t="shared" si="102"/>
        <v>3985.9</v>
      </c>
      <c r="N445" s="63" t="s">
        <v>56</v>
      </c>
      <c r="O445" s="92">
        <f>'Section A - Public Patients'!O$46</f>
        <v>45839</v>
      </c>
      <c r="P445" s="1781" t="s">
        <v>69</v>
      </c>
      <c r="Q445" s="63" t="s">
        <v>70</v>
      </c>
      <c r="R445" s="1773" t="s">
        <v>2429</v>
      </c>
      <c r="S445" s="929" t="s">
        <v>4091</v>
      </c>
      <c r="T445" s="904" t="s">
        <v>5123</v>
      </c>
      <c r="U445" s="929"/>
      <c r="V445" s="929" t="s">
        <v>4407</v>
      </c>
      <c r="W445" s="1770"/>
      <c r="X445" s="1771">
        <v>3985.9</v>
      </c>
      <c r="Y445" s="1772">
        <f t="shared" si="100"/>
        <v>0</v>
      </c>
    </row>
    <row r="446" spans="1:25" s="40" customFormat="1" ht="12.75" x14ac:dyDescent="0.2">
      <c r="A446" s="1008">
        <v>1</v>
      </c>
      <c r="B446" s="1008">
        <v>1.7</v>
      </c>
      <c r="C446" s="1008" t="s">
        <v>1773</v>
      </c>
      <c r="D446" s="41"/>
      <c r="E446" s="1026" t="str">
        <f t="shared" si="106"/>
        <v>Motor Vehicle</v>
      </c>
      <c r="F446" s="43" t="s">
        <v>1039</v>
      </c>
      <c r="G446" s="38" t="s">
        <v>1040</v>
      </c>
      <c r="H446" s="741">
        <v>90005807</v>
      </c>
      <c r="I446" s="50">
        <v>443180</v>
      </c>
      <c r="J446" s="92">
        <f>'Section A - Public Patients'!J$55</f>
        <v>45474</v>
      </c>
      <c r="K446" s="134">
        <f>'Section A - Public Patients'!K$55</f>
        <v>2133.75</v>
      </c>
      <c r="L446" s="58"/>
      <c r="M446" s="134">
        <f t="shared" si="102"/>
        <v>2133.75</v>
      </c>
      <c r="N446" s="63" t="s">
        <v>56</v>
      </c>
      <c r="O446" s="92">
        <f>'Section A - Public Patients'!O$55</f>
        <v>45839</v>
      </c>
      <c r="P446" s="1781" t="s">
        <v>69</v>
      </c>
      <c r="Q446" s="63" t="s">
        <v>70</v>
      </c>
      <c r="R446" s="1773" t="s">
        <v>2430</v>
      </c>
      <c r="S446" s="929" t="s">
        <v>4091</v>
      </c>
      <c r="T446" s="904" t="s">
        <v>5124</v>
      </c>
      <c r="U446" s="929"/>
      <c r="V446" s="929" t="s">
        <v>4416</v>
      </c>
      <c r="W446" s="1770"/>
      <c r="X446" s="1771">
        <v>2133.75</v>
      </c>
      <c r="Y446" s="1772">
        <f t="shared" si="100"/>
        <v>0</v>
      </c>
    </row>
    <row r="447" spans="1:25" s="40" customFormat="1" ht="12.75" x14ac:dyDescent="0.2">
      <c r="A447" s="1008">
        <v>1</v>
      </c>
      <c r="B447" s="1008">
        <v>1.7</v>
      </c>
      <c r="C447" s="1008" t="s">
        <v>1773</v>
      </c>
      <c r="D447" s="41"/>
      <c r="E447" s="1026" t="str">
        <f t="shared" si="106"/>
        <v>Motor Vehicle</v>
      </c>
      <c r="F447" s="43" t="s">
        <v>1041</v>
      </c>
      <c r="G447" s="38" t="s">
        <v>1042</v>
      </c>
      <c r="H447" s="741">
        <v>90007428</v>
      </c>
      <c r="I447" s="50">
        <v>443180</v>
      </c>
      <c r="J447" s="92">
        <f>'Section A - Public Patients'!J$55</f>
        <v>45474</v>
      </c>
      <c r="K447" s="134">
        <f>'Section A - Public Patients'!K$55</f>
        <v>2133.75</v>
      </c>
      <c r="L447" s="58"/>
      <c r="M447" s="134">
        <f t="shared" si="102"/>
        <v>2133.75</v>
      </c>
      <c r="N447" s="63" t="s">
        <v>56</v>
      </c>
      <c r="O447" s="92">
        <f>'Section A - Public Patients'!O$55</f>
        <v>45839</v>
      </c>
      <c r="P447" s="1781" t="s">
        <v>69</v>
      </c>
      <c r="Q447" s="63" t="s">
        <v>70</v>
      </c>
      <c r="R447" s="1773" t="s">
        <v>2431</v>
      </c>
      <c r="S447" s="929" t="s">
        <v>4091</v>
      </c>
      <c r="T447" s="904" t="s">
        <v>5125</v>
      </c>
      <c r="U447" s="929"/>
      <c r="V447" s="929" t="s">
        <v>4416</v>
      </c>
      <c r="W447" s="1770"/>
      <c r="X447" s="1771">
        <v>2133.75</v>
      </c>
      <c r="Y447" s="1772">
        <f t="shared" si="100"/>
        <v>0</v>
      </c>
    </row>
    <row r="448" spans="1:25" s="40" customFormat="1" ht="12.75" x14ac:dyDescent="0.2">
      <c r="A448" s="1008">
        <v>1</v>
      </c>
      <c r="B448" s="1008">
        <v>1.7</v>
      </c>
      <c r="C448" s="1008" t="s">
        <v>1773</v>
      </c>
      <c r="D448" s="41"/>
      <c r="E448" s="1026" t="str">
        <f t="shared" si="106"/>
        <v>Motor Vehicle</v>
      </c>
      <c r="F448" s="43" t="s">
        <v>1043</v>
      </c>
      <c r="G448" s="38" t="s">
        <v>1044</v>
      </c>
      <c r="H448" s="741">
        <v>90006502</v>
      </c>
      <c r="I448" s="50">
        <v>443180</v>
      </c>
      <c r="J448" s="92">
        <f>'Section A - Public Patients'!J$47</f>
        <v>45474</v>
      </c>
      <c r="K448" s="134">
        <f>'Section A - Public Patients'!K$47</f>
        <v>6321.1</v>
      </c>
      <c r="L448" s="58"/>
      <c r="M448" s="134">
        <f t="shared" si="102"/>
        <v>6321.1</v>
      </c>
      <c r="N448" s="63" t="s">
        <v>56</v>
      </c>
      <c r="O448" s="92">
        <f>'Section A - Public Patients'!O$47</f>
        <v>45839</v>
      </c>
      <c r="P448" s="1781" t="s">
        <v>69</v>
      </c>
      <c r="Q448" s="63" t="s">
        <v>70</v>
      </c>
      <c r="R448" s="1773" t="s">
        <v>2432</v>
      </c>
      <c r="S448" s="929" t="s">
        <v>4091</v>
      </c>
      <c r="T448" s="904" t="s">
        <v>5126</v>
      </c>
      <c r="U448" s="929"/>
      <c r="V448" s="929" t="s">
        <v>4408</v>
      </c>
      <c r="W448" s="1770"/>
      <c r="X448" s="1771">
        <v>6321.1</v>
      </c>
      <c r="Y448" s="1772">
        <f t="shared" si="100"/>
        <v>0</v>
      </c>
    </row>
    <row r="449" spans="1:25" s="40" customFormat="1" ht="12.75" x14ac:dyDescent="0.2">
      <c r="A449" s="1008">
        <v>1</v>
      </c>
      <c r="B449" s="1008">
        <v>1.7</v>
      </c>
      <c r="C449" s="1008" t="s">
        <v>1773</v>
      </c>
      <c r="D449" s="41"/>
      <c r="E449" s="1026" t="str">
        <f t="shared" si="106"/>
        <v>Motor Vehicle</v>
      </c>
      <c r="F449" s="43" t="s">
        <v>1045</v>
      </c>
      <c r="G449" s="38" t="s">
        <v>1046</v>
      </c>
      <c r="H449" s="741">
        <v>90007429</v>
      </c>
      <c r="I449" s="50">
        <v>443180</v>
      </c>
      <c r="J449" s="92">
        <f>'Section A - Public Patients'!J$48</f>
        <v>45474</v>
      </c>
      <c r="K449" s="134">
        <f>'Section A - Public Patients'!K$48</f>
        <v>5885.75</v>
      </c>
      <c r="L449" s="58"/>
      <c r="M449" s="134">
        <f t="shared" si="102"/>
        <v>5885.75</v>
      </c>
      <c r="N449" s="63" t="s">
        <v>56</v>
      </c>
      <c r="O449" s="92">
        <f>'Section A - Public Patients'!O$48</f>
        <v>45839</v>
      </c>
      <c r="P449" s="1781" t="s">
        <v>69</v>
      </c>
      <c r="Q449" s="63" t="s">
        <v>70</v>
      </c>
      <c r="R449" s="1773" t="s">
        <v>2433</v>
      </c>
      <c r="S449" s="929" t="s">
        <v>4091</v>
      </c>
      <c r="T449" s="904" t="s">
        <v>5127</v>
      </c>
      <c r="U449" s="929"/>
      <c r="V449" s="929" t="s">
        <v>4409</v>
      </c>
      <c r="W449" s="1770"/>
      <c r="X449" s="1771">
        <v>5885.75</v>
      </c>
      <c r="Y449" s="1772">
        <f t="shared" si="100"/>
        <v>0</v>
      </c>
    </row>
    <row r="450" spans="1:25" s="40" customFormat="1" ht="12.75" x14ac:dyDescent="0.2">
      <c r="A450" s="1008">
        <v>1</v>
      </c>
      <c r="B450" s="1008">
        <v>1.7</v>
      </c>
      <c r="C450" s="1008" t="s">
        <v>1773</v>
      </c>
      <c r="D450" s="41"/>
      <c r="E450" s="1026" t="str">
        <f t="shared" si="106"/>
        <v>Motor Vehicle</v>
      </c>
      <c r="F450" s="43" t="s">
        <v>1047</v>
      </c>
      <c r="G450" s="38" t="s">
        <v>1048</v>
      </c>
      <c r="H450" s="741">
        <v>90006039</v>
      </c>
      <c r="I450" s="50">
        <v>443180</v>
      </c>
      <c r="J450" s="92">
        <f>'Section A - Public Patients'!J$53</f>
        <v>45474</v>
      </c>
      <c r="K450" s="997">
        <f>'Section A - Public Patients'!K$53</f>
        <v>1179.8</v>
      </c>
      <c r="L450" s="58"/>
      <c r="M450" s="134">
        <f t="shared" si="102"/>
        <v>1179.8</v>
      </c>
      <c r="N450" s="63" t="s">
        <v>56</v>
      </c>
      <c r="O450" s="92">
        <f>'Section A - Public Patients'!O$53</f>
        <v>45839</v>
      </c>
      <c r="P450" s="1781" t="s">
        <v>69</v>
      </c>
      <c r="Q450" s="63" t="s">
        <v>70</v>
      </c>
      <c r="R450" s="1773" t="s">
        <v>2434</v>
      </c>
      <c r="S450" s="929" t="s">
        <v>4091</v>
      </c>
      <c r="T450" s="904" t="s">
        <v>5128</v>
      </c>
      <c r="U450" s="929"/>
      <c r="V450" s="929" t="s">
        <v>4414</v>
      </c>
      <c r="W450" s="1770" t="s">
        <v>4414</v>
      </c>
      <c r="X450" s="1771">
        <v>1179.8</v>
      </c>
      <c r="Y450" s="1772">
        <f t="shared" si="100"/>
        <v>0</v>
      </c>
    </row>
    <row r="451" spans="1:25" s="40" customFormat="1" ht="12.75" x14ac:dyDescent="0.2">
      <c r="A451" s="1008">
        <v>1</v>
      </c>
      <c r="B451" s="1008">
        <v>1.7</v>
      </c>
      <c r="C451" s="1008" t="s">
        <v>1773</v>
      </c>
      <c r="D451" s="41"/>
      <c r="E451" s="1026" t="str">
        <f t="shared" si="106"/>
        <v>Motor Vehicle</v>
      </c>
      <c r="F451" s="43" t="s">
        <v>1049</v>
      </c>
      <c r="G451" s="38" t="s">
        <v>1050</v>
      </c>
      <c r="H451" s="741">
        <v>90007430</v>
      </c>
      <c r="I451" s="50">
        <v>443180</v>
      </c>
      <c r="J451" s="92">
        <f>'Section A - Public Patients'!J$53</f>
        <v>45474</v>
      </c>
      <c r="K451" s="997">
        <f>'Section A - Public Patients'!K$53</f>
        <v>1179.8</v>
      </c>
      <c r="L451" s="58"/>
      <c r="M451" s="134">
        <f t="shared" si="102"/>
        <v>1179.8</v>
      </c>
      <c r="N451" s="63" t="s">
        <v>56</v>
      </c>
      <c r="O451" s="92">
        <f>'Section A - Public Patients'!O$53</f>
        <v>45839</v>
      </c>
      <c r="P451" s="1781" t="s">
        <v>69</v>
      </c>
      <c r="Q451" s="63" t="s">
        <v>70</v>
      </c>
      <c r="R451" s="1773" t="s">
        <v>2435</v>
      </c>
      <c r="S451" s="929" t="s">
        <v>4091</v>
      </c>
      <c r="T451" s="904" t="s">
        <v>5129</v>
      </c>
      <c r="U451" s="929"/>
      <c r="V451" s="929" t="s">
        <v>4414</v>
      </c>
      <c r="W451" s="1770" t="s">
        <v>4414</v>
      </c>
      <c r="X451" s="1771">
        <v>1179.8</v>
      </c>
      <c r="Y451" s="1772">
        <f t="shared" si="100"/>
        <v>0</v>
      </c>
    </row>
    <row r="452" spans="1:25" s="40" customFormat="1" ht="12.75" x14ac:dyDescent="0.2">
      <c r="A452" s="1008">
        <v>1</v>
      </c>
      <c r="B452" s="1008">
        <v>1.7</v>
      </c>
      <c r="C452" s="1008" t="s">
        <v>1773</v>
      </c>
      <c r="D452" s="41"/>
      <c r="E452" s="1026" t="str">
        <f t="shared" si="106"/>
        <v>Motor Vehicle</v>
      </c>
      <c r="F452" s="43" t="s">
        <v>1051</v>
      </c>
      <c r="G452" s="38" t="s">
        <v>1052</v>
      </c>
      <c r="H452" s="741">
        <v>90006503</v>
      </c>
      <c r="I452" s="50">
        <v>443180</v>
      </c>
      <c r="J452" s="92">
        <f>'Section A - Public Patients'!J$49</f>
        <v>45474</v>
      </c>
      <c r="K452" s="134">
        <f>'Section A - Public Patients'!K$49</f>
        <v>1319.15</v>
      </c>
      <c r="L452" s="58"/>
      <c r="M452" s="134">
        <f t="shared" si="102"/>
        <v>1319.15</v>
      </c>
      <c r="N452" s="63" t="s">
        <v>56</v>
      </c>
      <c r="O452" s="92">
        <f>'Section A - Public Patients'!O$49</f>
        <v>45839</v>
      </c>
      <c r="P452" s="1781" t="s">
        <v>69</v>
      </c>
      <c r="Q452" s="63" t="s">
        <v>70</v>
      </c>
      <c r="R452" s="1773" t="s">
        <v>2436</v>
      </c>
      <c r="S452" s="929" t="s">
        <v>4091</v>
      </c>
      <c r="T452" s="904" t="s">
        <v>5130</v>
      </c>
      <c r="U452" s="929"/>
      <c r="V452" s="929" t="s">
        <v>4410</v>
      </c>
      <c r="W452" s="1770"/>
      <c r="X452" s="1771">
        <v>1319.15</v>
      </c>
      <c r="Y452" s="1772">
        <f t="shared" si="100"/>
        <v>0</v>
      </c>
    </row>
    <row r="453" spans="1:25" s="40" customFormat="1" ht="12.75" x14ac:dyDescent="0.2">
      <c r="A453" s="1008">
        <v>1</v>
      </c>
      <c r="B453" s="1008">
        <v>1.7</v>
      </c>
      <c r="C453" s="1008" t="s">
        <v>1773</v>
      </c>
      <c r="D453" s="41"/>
      <c r="E453" s="1026" t="str">
        <f t="shared" si="106"/>
        <v>Motor Vehicle</v>
      </c>
      <c r="F453" s="43" t="s">
        <v>1053</v>
      </c>
      <c r="G453" s="38" t="s">
        <v>1054</v>
      </c>
      <c r="H453" s="741">
        <v>90007431</v>
      </c>
      <c r="I453" s="50">
        <v>443180</v>
      </c>
      <c r="J453" s="92">
        <f>'Section A - Public Patients'!J$50</f>
        <v>45474</v>
      </c>
      <c r="K453" s="134">
        <f>'Section A - Public Patients'!K$50</f>
        <v>1143.8499999999999</v>
      </c>
      <c r="L453" s="58"/>
      <c r="M453" s="134">
        <f t="shared" si="102"/>
        <v>1143.8499999999999</v>
      </c>
      <c r="N453" s="63" t="s">
        <v>56</v>
      </c>
      <c r="O453" s="92">
        <f>'Section A - Public Patients'!O$50</f>
        <v>45839</v>
      </c>
      <c r="P453" s="1781" t="s">
        <v>69</v>
      </c>
      <c r="Q453" s="63" t="s">
        <v>70</v>
      </c>
      <c r="R453" s="1773" t="s">
        <v>2437</v>
      </c>
      <c r="S453" s="929" t="s">
        <v>4091</v>
      </c>
      <c r="T453" s="904" t="s">
        <v>5131</v>
      </c>
      <c r="U453" s="929"/>
      <c r="V453" s="929" t="s">
        <v>4411</v>
      </c>
      <c r="W453" s="1770"/>
      <c r="X453" s="1771">
        <v>1143.8499999999999</v>
      </c>
      <c r="Y453" s="1772">
        <f t="shared" si="100"/>
        <v>0</v>
      </c>
    </row>
    <row r="454" spans="1:25" s="40" customFormat="1" ht="15.75" x14ac:dyDescent="0.2">
      <c r="A454" s="1008">
        <v>1</v>
      </c>
      <c r="B454" s="1008">
        <v>1.7</v>
      </c>
      <c r="C454" s="1008" t="s">
        <v>1773</v>
      </c>
      <c r="D454" s="41"/>
      <c r="E454" s="78" t="s">
        <v>2352</v>
      </c>
      <c r="F454" s="43" t="s">
        <v>1055</v>
      </c>
      <c r="G454" s="38" t="s">
        <v>1056</v>
      </c>
      <c r="H454" s="741">
        <v>90005590</v>
      </c>
      <c r="I454" s="50">
        <v>443180</v>
      </c>
      <c r="J454" s="92">
        <f>'Section A - Public Patients'!J$61</f>
        <v>45474</v>
      </c>
      <c r="K454" s="134">
        <f>'Section A - Public Patients'!K$61</f>
        <v>4066.55</v>
      </c>
      <c r="L454" s="58"/>
      <c r="M454" s="134">
        <f>K454</f>
        <v>4066.55</v>
      </c>
      <c r="N454" s="63" t="s">
        <v>56</v>
      </c>
      <c r="O454" s="92">
        <f>'Section A - Public Patients'!O$61</f>
        <v>45839</v>
      </c>
      <c r="P454" s="1781" t="s">
        <v>69</v>
      </c>
      <c r="Q454" s="63" t="s">
        <v>70</v>
      </c>
      <c r="R454" s="1773" t="s">
        <v>2438</v>
      </c>
      <c r="S454" s="929" t="s">
        <v>4091</v>
      </c>
      <c r="T454" s="904" t="s">
        <v>5132</v>
      </c>
      <c r="U454" s="929"/>
      <c r="V454" s="929" t="s">
        <v>4422</v>
      </c>
      <c r="W454" s="1770"/>
      <c r="X454" s="1771">
        <v>4066.55</v>
      </c>
      <c r="Y454" s="1772">
        <f t="shared" si="100"/>
        <v>0</v>
      </c>
    </row>
    <row r="455" spans="1:25" s="40" customFormat="1" ht="12.75" x14ac:dyDescent="0.2">
      <c r="A455" s="1008">
        <v>1</v>
      </c>
      <c r="B455" s="1008">
        <v>1.7</v>
      </c>
      <c r="C455" s="1008" t="s">
        <v>1773</v>
      </c>
      <c r="D455" s="41"/>
      <c r="E455" s="1026" t="str">
        <f t="shared" ref="E455:E457" si="107">E454</f>
        <v>Motor Vehicle Newborns</v>
      </c>
      <c r="F455" s="43" t="s">
        <v>1057</v>
      </c>
      <c r="G455" s="38" t="s">
        <v>1058</v>
      </c>
      <c r="H455" s="741">
        <v>90007648</v>
      </c>
      <c r="I455" s="50">
        <v>443180</v>
      </c>
      <c r="J455" s="92">
        <f>'Section A - Public Patients'!J$62</f>
        <v>45474</v>
      </c>
      <c r="K455" s="134">
        <f>'Section A - Public Patients'!K$62</f>
        <v>3879.1</v>
      </c>
      <c r="L455" s="58"/>
      <c r="M455" s="134">
        <f>K455</f>
        <v>3879.1</v>
      </c>
      <c r="N455" s="63" t="s">
        <v>56</v>
      </c>
      <c r="O455" s="92">
        <f>'Section A - Public Patients'!O$62</f>
        <v>45839</v>
      </c>
      <c r="P455" s="1781" t="s">
        <v>69</v>
      </c>
      <c r="Q455" s="63" t="s">
        <v>70</v>
      </c>
      <c r="R455" s="1773" t="s">
        <v>2439</v>
      </c>
      <c r="S455" s="929" t="s">
        <v>4091</v>
      </c>
      <c r="T455" s="904" t="s">
        <v>5133</v>
      </c>
      <c r="U455" s="929"/>
      <c r="V455" s="929" t="s">
        <v>4423</v>
      </c>
      <c r="W455" s="1770"/>
      <c r="X455" s="1771">
        <v>3879.1</v>
      </c>
      <c r="Y455" s="1772">
        <f t="shared" si="100"/>
        <v>0</v>
      </c>
    </row>
    <row r="456" spans="1:25" s="40" customFormat="1" ht="12.75" x14ac:dyDescent="0.2">
      <c r="A456" s="1008">
        <v>1</v>
      </c>
      <c r="B456" s="1008">
        <v>1.7</v>
      </c>
      <c r="C456" s="1008" t="s">
        <v>1773</v>
      </c>
      <c r="D456" s="41"/>
      <c r="E456" s="1026" t="str">
        <f t="shared" si="107"/>
        <v>Motor Vehicle Newborns</v>
      </c>
      <c r="F456" s="43" t="s">
        <v>1059</v>
      </c>
      <c r="G456" s="38" t="s">
        <v>1060</v>
      </c>
      <c r="H456" s="741">
        <v>90007432</v>
      </c>
      <c r="I456" s="50">
        <v>443180</v>
      </c>
      <c r="J456" s="92">
        <f>'Section A - Public Patients'!J$61</f>
        <v>45474</v>
      </c>
      <c r="K456" s="134">
        <f>'Section A - Public Patients'!K$61</f>
        <v>4066.55</v>
      </c>
      <c r="L456" s="58"/>
      <c r="M456" s="134">
        <f>K456</f>
        <v>4066.55</v>
      </c>
      <c r="N456" s="63" t="s">
        <v>56</v>
      </c>
      <c r="O456" s="92">
        <f>'Section A - Public Patients'!O$61</f>
        <v>45839</v>
      </c>
      <c r="P456" s="1781" t="s">
        <v>69</v>
      </c>
      <c r="Q456" s="63" t="s">
        <v>70</v>
      </c>
      <c r="R456" s="1773" t="s">
        <v>2440</v>
      </c>
      <c r="S456" s="929" t="s">
        <v>4091</v>
      </c>
      <c r="T456" s="904" t="s">
        <v>5134</v>
      </c>
      <c r="U456" s="929"/>
      <c r="V456" s="929" t="s">
        <v>4422</v>
      </c>
      <c r="W456" s="1770"/>
      <c r="X456" s="1771">
        <v>4066.55</v>
      </c>
      <c r="Y456" s="1772">
        <f t="shared" si="100"/>
        <v>0</v>
      </c>
    </row>
    <row r="457" spans="1:25" s="40" customFormat="1" ht="12.75" x14ac:dyDescent="0.2">
      <c r="A457" s="1008">
        <v>1</v>
      </c>
      <c r="B457" s="1008">
        <v>1.7</v>
      </c>
      <c r="C457" s="1008" t="s">
        <v>1773</v>
      </c>
      <c r="D457" s="41"/>
      <c r="E457" s="1026" t="str">
        <f t="shared" si="107"/>
        <v>Motor Vehicle Newborns</v>
      </c>
      <c r="F457" s="43" t="s">
        <v>1061</v>
      </c>
      <c r="G457" s="38" t="s">
        <v>1062</v>
      </c>
      <c r="H457" s="741">
        <v>90006504</v>
      </c>
      <c r="I457" s="50">
        <v>443180</v>
      </c>
      <c r="J457" s="92">
        <f>'Section A - Public Patients'!J$62</f>
        <v>45474</v>
      </c>
      <c r="K457" s="134">
        <f>'Section A - Public Patients'!K$62</f>
        <v>3879.1</v>
      </c>
      <c r="L457" s="58"/>
      <c r="M457" s="134">
        <f>K457</f>
        <v>3879.1</v>
      </c>
      <c r="N457" s="63" t="s">
        <v>56</v>
      </c>
      <c r="O457" s="92">
        <f>'Section A - Public Patients'!O$62</f>
        <v>45839</v>
      </c>
      <c r="P457" s="1781" t="s">
        <v>69</v>
      </c>
      <c r="Q457" s="63" t="s">
        <v>70</v>
      </c>
      <c r="R457" s="1773" t="s">
        <v>2441</v>
      </c>
      <c r="S457" s="929" t="s">
        <v>4091</v>
      </c>
      <c r="T457" s="904" t="s">
        <v>5135</v>
      </c>
      <c r="U457" s="929"/>
      <c r="V457" s="929" t="s">
        <v>4423</v>
      </c>
      <c r="W457" s="1770"/>
      <c r="X457" s="1771">
        <v>3879.1</v>
      </c>
      <c r="Y457" s="1772">
        <f t="shared" si="100"/>
        <v>0</v>
      </c>
    </row>
    <row r="458" spans="1:25" s="40" customFormat="1" ht="15.75" x14ac:dyDescent="0.2">
      <c r="A458" s="1008">
        <v>1</v>
      </c>
      <c r="B458" s="1008">
        <v>1.7</v>
      </c>
      <c r="C458" s="1008" t="s">
        <v>1773</v>
      </c>
      <c r="D458" s="41"/>
      <c r="E458" s="78" t="s">
        <v>1861</v>
      </c>
      <c r="F458" s="43" t="s">
        <v>1085</v>
      </c>
      <c r="G458" s="38" t="s">
        <v>1086</v>
      </c>
      <c r="H458" s="741">
        <v>90007433</v>
      </c>
      <c r="I458" s="50">
        <v>443180</v>
      </c>
      <c r="J458" s="92">
        <f>'Section A - Public Patients'!J$43</f>
        <v>45474</v>
      </c>
      <c r="K458" s="997">
        <f>'Section A - Public Patients'!K$43</f>
        <v>2510.5500000000002</v>
      </c>
      <c r="L458" s="58"/>
      <c r="M458" s="134">
        <f t="shared" si="102"/>
        <v>2510.5500000000002</v>
      </c>
      <c r="N458" s="63" t="s">
        <v>56</v>
      </c>
      <c r="O458" s="84">
        <f>'Section A - Public Patients'!O$43</f>
        <v>45839</v>
      </c>
      <c r="P458" s="1781" t="s">
        <v>69</v>
      </c>
      <c r="Q458" s="63" t="s">
        <v>70</v>
      </c>
      <c r="R458" s="1773" t="s">
        <v>2453</v>
      </c>
      <c r="S458" s="929" t="s">
        <v>4091</v>
      </c>
      <c r="T458" s="904" t="s">
        <v>5136</v>
      </c>
      <c r="U458" s="929"/>
      <c r="V458" s="929" t="s">
        <v>4404</v>
      </c>
      <c r="W458" s="1770"/>
      <c r="X458" s="1771">
        <v>2510.5500000000002</v>
      </c>
      <c r="Y458" s="1772">
        <f t="shared" si="100"/>
        <v>0</v>
      </c>
    </row>
    <row r="459" spans="1:25" s="40" customFormat="1" ht="12.75" x14ac:dyDescent="0.2">
      <c r="A459" s="1008">
        <v>1</v>
      </c>
      <c r="B459" s="1008">
        <v>1.7</v>
      </c>
      <c r="C459" s="1008" t="s">
        <v>1773</v>
      </c>
      <c r="D459" s="41"/>
      <c r="E459" s="1026" t="str">
        <f t="shared" ref="E459:E474" si="108">E458</f>
        <v>Third Party</v>
      </c>
      <c r="F459" s="43" t="s">
        <v>1087</v>
      </c>
      <c r="G459" s="38" t="s">
        <v>1088</v>
      </c>
      <c r="H459" s="741">
        <v>90006040</v>
      </c>
      <c r="I459" s="50">
        <v>443180</v>
      </c>
      <c r="J459" s="92">
        <f>'Section A - Public Patients'!J$44</f>
        <v>45474</v>
      </c>
      <c r="K459" s="997">
        <f>'Section A - Public Patients'!K$44</f>
        <v>2121.5500000000002</v>
      </c>
      <c r="L459" s="58"/>
      <c r="M459" s="134">
        <f t="shared" si="102"/>
        <v>2121.5500000000002</v>
      </c>
      <c r="N459" s="63" t="s">
        <v>56</v>
      </c>
      <c r="O459" s="92">
        <f>'Section A - Public Patients'!O$44</f>
        <v>45839</v>
      </c>
      <c r="P459" s="1781" t="s">
        <v>69</v>
      </c>
      <c r="Q459" s="63" t="s">
        <v>70</v>
      </c>
      <c r="R459" s="1773" t="s">
        <v>2454</v>
      </c>
      <c r="S459" s="929" t="s">
        <v>4091</v>
      </c>
      <c r="T459" s="904" t="s">
        <v>5137</v>
      </c>
      <c r="U459" s="929"/>
      <c r="V459" s="929" t="s">
        <v>4405</v>
      </c>
      <c r="W459" s="1770"/>
      <c r="X459" s="1771">
        <v>2121.5500000000002</v>
      </c>
      <c r="Y459" s="1772">
        <f t="shared" si="100"/>
        <v>0</v>
      </c>
    </row>
    <row r="460" spans="1:25" s="40" customFormat="1" ht="12.75" x14ac:dyDescent="0.2">
      <c r="A460" s="1008">
        <v>1</v>
      </c>
      <c r="B460" s="1008">
        <v>1.7</v>
      </c>
      <c r="C460" s="1008" t="s">
        <v>1773</v>
      </c>
      <c r="D460" s="41"/>
      <c r="E460" s="1026" t="str">
        <f t="shared" si="108"/>
        <v>Third Party</v>
      </c>
      <c r="F460" s="43" t="s">
        <v>1089</v>
      </c>
      <c r="G460" s="38" t="s">
        <v>1090</v>
      </c>
      <c r="H460" s="741">
        <v>90007434</v>
      </c>
      <c r="I460" s="50">
        <v>443180</v>
      </c>
      <c r="J460" s="92">
        <f>'Section A - Public Patients'!J$43</f>
        <v>45474</v>
      </c>
      <c r="K460" s="997">
        <f>'Section A - Public Patients'!K$43</f>
        <v>2510.5500000000002</v>
      </c>
      <c r="L460" s="58"/>
      <c r="M460" s="134">
        <f t="shared" si="102"/>
        <v>2510.5500000000002</v>
      </c>
      <c r="N460" s="63" t="s">
        <v>56</v>
      </c>
      <c r="O460" s="84">
        <f>'Section A - Public Patients'!O$43</f>
        <v>45839</v>
      </c>
      <c r="P460" s="1781" t="s">
        <v>69</v>
      </c>
      <c r="Q460" s="63" t="s">
        <v>70</v>
      </c>
      <c r="R460" s="1773" t="s">
        <v>2453</v>
      </c>
      <c r="S460" s="929" t="s">
        <v>4091</v>
      </c>
      <c r="T460" s="904" t="s">
        <v>5138</v>
      </c>
      <c r="U460" s="929"/>
      <c r="V460" s="929" t="s">
        <v>4404</v>
      </c>
      <c r="W460" s="1770"/>
      <c r="X460" s="1771">
        <v>2510.5500000000002</v>
      </c>
      <c r="Y460" s="1772">
        <f t="shared" si="100"/>
        <v>0</v>
      </c>
    </row>
    <row r="461" spans="1:25" s="40" customFormat="1" ht="12.75" x14ac:dyDescent="0.2">
      <c r="A461" s="1008">
        <v>1</v>
      </c>
      <c r="B461" s="1008">
        <v>1.7</v>
      </c>
      <c r="C461" s="1008" t="s">
        <v>1773</v>
      </c>
      <c r="D461" s="41"/>
      <c r="E461" s="1026" t="str">
        <f t="shared" si="108"/>
        <v>Third Party</v>
      </c>
      <c r="F461" s="43" t="s">
        <v>1091</v>
      </c>
      <c r="G461" s="38" t="s">
        <v>1092</v>
      </c>
      <c r="H461" s="741">
        <v>90006505</v>
      </c>
      <c r="I461" s="50">
        <v>443180</v>
      </c>
      <c r="J461" s="92">
        <f>'Section A - Public Patients'!J$70</f>
        <v>45474</v>
      </c>
      <c r="K461" s="134">
        <f>'Section A - Public Patients'!K$70</f>
        <v>1247.0999999999999</v>
      </c>
      <c r="L461" s="58"/>
      <c r="M461" s="134">
        <f t="shared" si="102"/>
        <v>1247.0999999999999</v>
      </c>
      <c r="N461" s="63" t="s">
        <v>56</v>
      </c>
      <c r="O461" s="92">
        <f>'Section A - Public Patients'!O$70</f>
        <v>45839</v>
      </c>
      <c r="P461" s="1781" t="s">
        <v>69</v>
      </c>
      <c r="Q461" s="63" t="s">
        <v>70</v>
      </c>
      <c r="R461" s="1773" t="s">
        <v>2455</v>
      </c>
      <c r="S461" s="929" t="s">
        <v>4091</v>
      </c>
      <c r="T461" s="904" t="s">
        <v>5139</v>
      </c>
      <c r="U461" s="929"/>
      <c r="V461" s="929" t="s">
        <v>4430</v>
      </c>
      <c r="W461" s="1770"/>
      <c r="X461" s="1771">
        <v>1247.0999999999999</v>
      </c>
      <c r="Y461" s="1772">
        <f t="shared" si="100"/>
        <v>0</v>
      </c>
    </row>
    <row r="462" spans="1:25" s="40" customFormat="1" ht="12.75" x14ac:dyDescent="0.2">
      <c r="A462" s="1008">
        <v>1</v>
      </c>
      <c r="B462" s="1008">
        <v>1.7</v>
      </c>
      <c r="C462" s="1008" t="s">
        <v>1773</v>
      </c>
      <c r="D462" s="41"/>
      <c r="E462" s="1026" t="str">
        <f t="shared" si="108"/>
        <v>Third Party</v>
      </c>
      <c r="F462" s="43" t="s">
        <v>1093</v>
      </c>
      <c r="G462" s="38" t="s">
        <v>1094</v>
      </c>
      <c r="H462" s="741">
        <v>90007435</v>
      </c>
      <c r="I462" s="50">
        <v>443180</v>
      </c>
      <c r="J462" s="92">
        <f>'Section A - Public Patients'!J$71</f>
        <v>45474</v>
      </c>
      <c r="K462" s="134">
        <f>'Section A - Public Patients'!K$71</f>
        <v>1069.5</v>
      </c>
      <c r="L462" s="58"/>
      <c r="M462" s="134">
        <f t="shared" si="102"/>
        <v>1069.5</v>
      </c>
      <c r="N462" s="63" t="s">
        <v>56</v>
      </c>
      <c r="O462" s="92">
        <f>'Section A - Public Patients'!O$71</f>
        <v>45839</v>
      </c>
      <c r="P462" s="1781" t="s">
        <v>69</v>
      </c>
      <c r="Q462" s="63" t="s">
        <v>70</v>
      </c>
      <c r="R462" s="1773" t="s">
        <v>2456</v>
      </c>
      <c r="S462" s="929" t="s">
        <v>4091</v>
      </c>
      <c r="T462" s="904" t="s">
        <v>5140</v>
      </c>
      <c r="U462" s="929"/>
      <c r="V462" s="929" t="s">
        <v>4431</v>
      </c>
      <c r="W462" s="1770"/>
      <c r="X462" s="1771">
        <v>1069.5</v>
      </c>
      <c r="Y462" s="1772">
        <f t="shared" si="100"/>
        <v>0</v>
      </c>
    </row>
    <row r="463" spans="1:25" s="40" customFormat="1" ht="12.75" x14ac:dyDescent="0.2">
      <c r="A463" s="1008">
        <v>1</v>
      </c>
      <c r="B463" s="1008">
        <v>1.7</v>
      </c>
      <c r="C463" s="1008" t="s">
        <v>1773</v>
      </c>
      <c r="D463" s="41"/>
      <c r="E463" s="1026" t="str">
        <f t="shared" si="108"/>
        <v>Third Party</v>
      </c>
      <c r="F463" s="43" t="s">
        <v>1095</v>
      </c>
      <c r="G463" s="38" t="s">
        <v>1096</v>
      </c>
      <c r="H463" s="741">
        <v>90005808</v>
      </c>
      <c r="I463" s="50">
        <v>443180</v>
      </c>
      <c r="J463" s="92">
        <f>'Section A - Public Patients'!J$51</f>
        <v>45474</v>
      </c>
      <c r="K463" s="997">
        <f>'Section A - Public Patients'!K$51</f>
        <v>4339.55</v>
      </c>
      <c r="L463" s="58"/>
      <c r="M463" s="134">
        <f t="shared" si="102"/>
        <v>4339.55</v>
      </c>
      <c r="N463" s="63" t="s">
        <v>56</v>
      </c>
      <c r="O463" s="92">
        <f>'Section A - Public Patients'!O$51</f>
        <v>45839</v>
      </c>
      <c r="P463" s="1781" t="s">
        <v>69</v>
      </c>
      <c r="Q463" s="63" t="s">
        <v>70</v>
      </c>
      <c r="R463" s="1773" t="s">
        <v>2457</v>
      </c>
      <c r="S463" s="929" t="s">
        <v>4091</v>
      </c>
      <c r="T463" s="904" t="s">
        <v>5141</v>
      </c>
      <c r="U463" s="929"/>
      <c r="V463" s="929" t="s">
        <v>4412</v>
      </c>
      <c r="W463" s="1770"/>
      <c r="X463" s="1771">
        <v>4339.55</v>
      </c>
      <c r="Y463" s="1772">
        <f t="shared" si="100"/>
        <v>0</v>
      </c>
    </row>
    <row r="464" spans="1:25" s="40" customFormat="1" ht="12.75" x14ac:dyDescent="0.2">
      <c r="A464" s="1008">
        <v>1</v>
      </c>
      <c r="B464" s="1008">
        <v>1.7</v>
      </c>
      <c r="C464" s="1008" t="s">
        <v>1773</v>
      </c>
      <c r="D464" s="41"/>
      <c r="E464" s="1026" t="str">
        <f t="shared" si="108"/>
        <v>Third Party</v>
      </c>
      <c r="F464" s="43" t="s">
        <v>1097</v>
      </c>
      <c r="G464" s="38" t="s">
        <v>1098</v>
      </c>
      <c r="H464" s="741">
        <v>90007436</v>
      </c>
      <c r="I464" s="50">
        <v>443180</v>
      </c>
      <c r="J464" s="92">
        <f>'Section A - Public Patients'!J$46</f>
        <v>45474</v>
      </c>
      <c r="K464" s="997">
        <f>'Section A - Public Patients'!K$46</f>
        <v>3985.9</v>
      </c>
      <c r="L464" s="58"/>
      <c r="M464" s="134">
        <f t="shared" si="102"/>
        <v>3985.9</v>
      </c>
      <c r="N464" s="63" t="s">
        <v>56</v>
      </c>
      <c r="O464" s="92">
        <f>'Section A - Public Patients'!O$46</f>
        <v>45839</v>
      </c>
      <c r="P464" s="1781" t="s">
        <v>69</v>
      </c>
      <c r="Q464" s="63" t="s">
        <v>70</v>
      </c>
      <c r="R464" s="1773" t="s">
        <v>2458</v>
      </c>
      <c r="S464" s="929" t="s">
        <v>4091</v>
      </c>
      <c r="T464" s="904" t="s">
        <v>5142</v>
      </c>
      <c r="U464" s="929"/>
      <c r="V464" s="929" t="s">
        <v>4407</v>
      </c>
      <c r="W464" s="1770"/>
      <c r="X464" s="1771">
        <v>3985.9</v>
      </c>
      <c r="Y464" s="1772">
        <f t="shared" si="100"/>
        <v>0</v>
      </c>
    </row>
    <row r="465" spans="1:25" s="40" customFormat="1" ht="12.75" x14ac:dyDescent="0.2">
      <c r="A465" s="1008">
        <v>1</v>
      </c>
      <c r="B465" s="1008">
        <v>1.7</v>
      </c>
      <c r="C465" s="1008" t="s">
        <v>1773</v>
      </c>
      <c r="D465" s="41"/>
      <c r="E465" s="1026" t="str">
        <f t="shared" si="108"/>
        <v>Third Party</v>
      </c>
      <c r="F465" s="43" t="s">
        <v>1099</v>
      </c>
      <c r="G465" s="38" t="s">
        <v>1100</v>
      </c>
      <c r="H465" s="741">
        <v>90006506</v>
      </c>
      <c r="I465" s="50">
        <v>443180</v>
      </c>
      <c r="J465" s="92">
        <f>'Section A - Public Patients'!J$45</f>
        <v>45474</v>
      </c>
      <c r="K465" s="134">
        <f>'Section A - Public Patients'!K$45</f>
        <v>4228.6000000000004</v>
      </c>
      <c r="L465" s="58"/>
      <c r="M465" s="134">
        <f t="shared" si="102"/>
        <v>4228.6000000000004</v>
      </c>
      <c r="N465" s="63" t="s">
        <v>56</v>
      </c>
      <c r="O465" s="92">
        <f>'Section A - Public Patients'!O$45</f>
        <v>45839</v>
      </c>
      <c r="P465" s="1781" t="s">
        <v>69</v>
      </c>
      <c r="Q465" s="63" t="s">
        <v>70</v>
      </c>
      <c r="R465" s="1773" t="s">
        <v>2459</v>
      </c>
      <c r="S465" s="929" t="s">
        <v>4091</v>
      </c>
      <c r="T465" s="904" t="s">
        <v>5143</v>
      </c>
      <c r="U465" s="929"/>
      <c r="V465" s="929" t="s">
        <v>4406</v>
      </c>
      <c r="W465" s="1770"/>
      <c r="X465" s="1771">
        <v>4228.6000000000004</v>
      </c>
      <c r="Y465" s="1772">
        <f t="shared" si="100"/>
        <v>0</v>
      </c>
    </row>
    <row r="466" spans="1:25" s="40" customFormat="1" ht="12.75" x14ac:dyDescent="0.2">
      <c r="A466" s="1008">
        <v>1</v>
      </c>
      <c r="B466" s="1008">
        <v>1.7</v>
      </c>
      <c r="C466" s="1008" t="s">
        <v>1773</v>
      </c>
      <c r="D466" s="41"/>
      <c r="E466" s="1026" t="str">
        <f t="shared" si="108"/>
        <v>Third Party</v>
      </c>
      <c r="F466" s="43" t="s">
        <v>1101</v>
      </c>
      <c r="G466" s="38" t="s">
        <v>1102</v>
      </c>
      <c r="H466" s="741">
        <v>90007437</v>
      </c>
      <c r="I466" s="50">
        <v>443180</v>
      </c>
      <c r="J466" s="92">
        <f>'Section A - Public Patients'!J$46</f>
        <v>45474</v>
      </c>
      <c r="K466" s="997">
        <f>'Section A - Public Patients'!K$46</f>
        <v>3985.9</v>
      </c>
      <c r="L466" s="58"/>
      <c r="M466" s="134">
        <f t="shared" si="102"/>
        <v>3985.9</v>
      </c>
      <c r="N466" s="63" t="s">
        <v>56</v>
      </c>
      <c r="O466" s="92">
        <f>'Section A - Public Patients'!O$46</f>
        <v>45839</v>
      </c>
      <c r="P466" s="1781" t="s">
        <v>69</v>
      </c>
      <c r="Q466" s="63" t="s">
        <v>70</v>
      </c>
      <c r="R466" s="1773" t="s">
        <v>2460</v>
      </c>
      <c r="S466" s="929" t="s">
        <v>4091</v>
      </c>
      <c r="T466" s="904" t="s">
        <v>5144</v>
      </c>
      <c r="U466" s="929"/>
      <c r="V466" s="929" t="s">
        <v>4407</v>
      </c>
      <c r="W466" s="1770"/>
      <c r="X466" s="1771">
        <v>3985.9</v>
      </c>
      <c r="Y466" s="1772">
        <f t="shared" si="100"/>
        <v>0</v>
      </c>
    </row>
    <row r="467" spans="1:25" s="40" customFormat="1" ht="12.75" x14ac:dyDescent="0.2">
      <c r="A467" s="1008">
        <v>1</v>
      </c>
      <c r="B467" s="1008">
        <v>1.7</v>
      </c>
      <c r="C467" s="1008" t="s">
        <v>1773</v>
      </c>
      <c r="D467" s="41"/>
      <c r="E467" s="1026" t="str">
        <f t="shared" si="108"/>
        <v>Third Party</v>
      </c>
      <c r="F467" s="43" t="s">
        <v>1103</v>
      </c>
      <c r="G467" s="38" t="s">
        <v>1104</v>
      </c>
      <c r="H467" s="741">
        <v>90006041</v>
      </c>
      <c r="I467" s="50">
        <v>443180</v>
      </c>
      <c r="J467" s="92">
        <f>'Section A - Public Patients'!J$55</f>
        <v>45474</v>
      </c>
      <c r="K467" s="134">
        <f>'Section A - Public Patients'!K$55</f>
        <v>2133.75</v>
      </c>
      <c r="L467" s="58"/>
      <c r="M467" s="134">
        <f t="shared" si="102"/>
        <v>2133.75</v>
      </c>
      <c r="N467" s="63" t="s">
        <v>56</v>
      </c>
      <c r="O467" s="92">
        <f>'Section A - Public Patients'!O$55</f>
        <v>45839</v>
      </c>
      <c r="P467" s="1781" t="s">
        <v>69</v>
      </c>
      <c r="Q467" s="63" t="s">
        <v>70</v>
      </c>
      <c r="R467" s="1773" t="s">
        <v>2461</v>
      </c>
      <c r="S467" s="929" t="s">
        <v>4091</v>
      </c>
      <c r="T467" s="904" t="s">
        <v>5145</v>
      </c>
      <c r="U467" s="929"/>
      <c r="V467" s="929" t="s">
        <v>4416</v>
      </c>
      <c r="W467" s="1770"/>
      <c r="X467" s="1771">
        <v>2133.75</v>
      </c>
      <c r="Y467" s="1772">
        <f t="shared" si="100"/>
        <v>0</v>
      </c>
    </row>
    <row r="468" spans="1:25" s="40" customFormat="1" ht="12.75" x14ac:dyDescent="0.2">
      <c r="A468" s="1008">
        <v>1</v>
      </c>
      <c r="B468" s="1008">
        <v>1.7</v>
      </c>
      <c r="C468" s="1008" t="s">
        <v>1773</v>
      </c>
      <c r="D468" s="41"/>
      <c r="E468" s="1026" t="str">
        <f t="shared" si="108"/>
        <v>Third Party</v>
      </c>
      <c r="F468" s="43" t="s">
        <v>1105</v>
      </c>
      <c r="G468" s="38" t="s">
        <v>1106</v>
      </c>
      <c r="H468" s="741">
        <v>90007438</v>
      </c>
      <c r="I468" s="50">
        <v>443180</v>
      </c>
      <c r="J468" s="92">
        <f>'Section A - Public Patients'!J$55</f>
        <v>45474</v>
      </c>
      <c r="K468" s="134">
        <f>'Section A - Public Patients'!K$55</f>
        <v>2133.75</v>
      </c>
      <c r="L468" s="58"/>
      <c r="M468" s="134">
        <f t="shared" si="102"/>
        <v>2133.75</v>
      </c>
      <c r="N468" s="63" t="s">
        <v>56</v>
      </c>
      <c r="O468" s="92">
        <f>'Section A - Public Patients'!O$55</f>
        <v>45839</v>
      </c>
      <c r="P468" s="1781" t="s">
        <v>69</v>
      </c>
      <c r="Q468" s="63" t="s">
        <v>70</v>
      </c>
      <c r="R468" s="1773" t="s">
        <v>2462</v>
      </c>
      <c r="S468" s="929" t="s">
        <v>4091</v>
      </c>
      <c r="T468" s="904" t="s">
        <v>5146</v>
      </c>
      <c r="U468" s="929"/>
      <c r="V468" s="929" t="s">
        <v>4416</v>
      </c>
      <c r="W468" s="1770"/>
      <c r="X468" s="1771">
        <v>2133.75</v>
      </c>
      <c r="Y468" s="1772">
        <f t="shared" ref="Y468:Y531" si="109">IF(K468="","Blank",IF(ISTEXT(K468),"Text",(K468/X468)-1))</f>
        <v>0</v>
      </c>
    </row>
    <row r="469" spans="1:25" s="40" customFormat="1" ht="12.75" x14ac:dyDescent="0.2">
      <c r="A469" s="1008">
        <v>1</v>
      </c>
      <c r="B469" s="1008">
        <v>1.7</v>
      </c>
      <c r="C469" s="1008" t="s">
        <v>1773</v>
      </c>
      <c r="D469" s="41"/>
      <c r="E469" s="1026" t="str">
        <f t="shared" si="108"/>
        <v>Third Party</v>
      </c>
      <c r="F469" s="43" t="s">
        <v>1107</v>
      </c>
      <c r="G469" s="38" t="s">
        <v>1108</v>
      </c>
      <c r="H469" s="741">
        <v>90006507</v>
      </c>
      <c r="I469" s="50">
        <v>443180</v>
      </c>
      <c r="J469" s="92">
        <f>'Section A - Public Patients'!J$47</f>
        <v>45474</v>
      </c>
      <c r="K469" s="134">
        <f>'Section A - Public Patients'!K$47</f>
        <v>6321.1</v>
      </c>
      <c r="L469" s="58"/>
      <c r="M469" s="134">
        <f t="shared" si="102"/>
        <v>6321.1</v>
      </c>
      <c r="N469" s="63" t="s">
        <v>56</v>
      </c>
      <c r="O469" s="92">
        <f>'Section A - Public Patients'!O$47</f>
        <v>45839</v>
      </c>
      <c r="P469" s="1781" t="s">
        <v>69</v>
      </c>
      <c r="Q469" s="63" t="s">
        <v>70</v>
      </c>
      <c r="R469" s="1773" t="s">
        <v>2463</v>
      </c>
      <c r="S469" s="929" t="s">
        <v>4091</v>
      </c>
      <c r="T469" s="904" t="s">
        <v>5147</v>
      </c>
      <c r="U469" s="929"/>
      <c r="V469" s="929" t="s">
        <v>4408</v>
      </c>
      <c r="W469" s="1770"/>
      <c r="X469" s="1771">
        <v>6321.1</v>
      </c>
      <c r="Y469" s="1772">
        <f t="shared" si="109"/>
        <v>0</v>
      </c>
    </row>
    <row r="470" spans="1:25" s="40" customFormat="1" ht="12.75" x14ac:dyDescent="0.2">
      <c r="A470" s="1008">
        <v>1</v>
      </c>
      <c r="B470" s="1008">
        <v>1.7</v>
      </c>
      <c r="C470" s="1008" t="s">
        <v>1773</v>
      </c>
      <c r="D470" s="41"/>
      <c r="E470" s="1026" t="str">
        <f t="shared" si="108"/>
        <v>Third Party</v>
      </c>
      <c r="F470" s="43" t="s">
        <v>1109</v>
      </c>
      <c r="G470" s="38" t="s">
        <v>1110</v>
      </c>
      <c r="H470" s="741">
        <v>90007439</v>
      </c>
      <c r="I470" s="50">
        <v>443180</v>
      </c>
      <c r="J470" s="92">
        <f>'Section A - Public Patients'!J$48</f>
        <v>45474</v>
      </c>
      <c r="K470" s="134">
        <f>'Section A - Public Patients'!K$48</f>
        <v>5885.75</v>
      </c>
      <c r="L470" s="58"/>
      <c r="M470" s="134">
        <f t="shared" si="102"/>
        <v>5885.75</v>
      </c>
      <c r="N470" s="63" t="s">
        <v>56</v>
      </c>
      <c r="O470" s="92">
        <f>'Section A - Public Patients'!O$48</f>
        <v>45839</v>
      </c>
      <c r="P470" s="1781" t="s">
        <v>69</v>
      </c>
      <c r="Q470" s="63" t="s">
        <v>70</v>
      </c>
      <c r="R470" s="1773" t="s">
        <v>2464</v>
      </c>
      <c r="S470" s="929" t="s">
        <v>4091</v>
      </c>
      <c r="T470" s="904" t="s">
        <v>5148</v>
      </c>
      <c r="U470" s="929"/>
      <c r="V470" s="929" t="s">
        <v>4409</v>
      </c>
      <c r="W470" s="1770"/>
      <c r="X470" s="1771">
        <v>5885.75</v>
      </c>
      <c r="Y470" s="1772">
        <f t="shared" si="109"/>
        <v>0</v>
      </c>
    </row>
    <row r="471" spans="1:25" s="40" customFormat="1" ht="12.75" x14ac:dyDescent="0.2">
      <c r="A471" s="1008">
        <v>1</v>
      </c>
      <c r="B471" s="1008">
        <v>1.7</v>
      </c>
      <c r="C471" s="1008" t="s">
        <v>1773</v>
      </c>
      <c r="D471" s="41"/>
      <c r="E471" s="1026" t="str">
        <f t="shared" si="108"/>
        <v>Third Party</v>
      </c>
      <c r="F471" s="43" t="s">
        <v>1111</v>
      </c>
      <c r="G471" s="38" t="s">
        <v>1112</v>
      </c>
      <c r="H471" s="741">
        <v>90005692</v>
      </c>
      <c r="I471" s="50">
        <v>443180</v>
      </c>
      <c r="J471" s="92">
        <f>'Section A - Public Patients'!J$53</f>
        <v>45474</v>
      </c>
      <c r="K471" s="997">
        <f>'Section A - Public Patients'!K$53</f>
        <v>1179.8</v>
      </c>
      <c r="L471" s="58"/>
      <c r="M471" s="134">
        <f t="shared" ref="M471:M472" si="110">K471</f>
        <v>1179.8</v>
      </c>
      <c r="N471" s="63" t="s">
        <v>56</v>
      </c>
      <c r="O471" s="92">
        <f>'Section A - Public Patients'!O$53</f>
        <v>45839</v>
      </c>
      <c r="P471" s="1781" t="s">
        <v>69</v>
      </c>
      <c r="Q471" s="63" t="s">
        <v>70</v>
      </c>
      <c r="R471" s="1773" t="s">
        <v>2465</v>
      </c>
      <c r="S471" s="929" t="s">
        <v>4091</v>
      </c>
      <c r="T471" s="904" t="s">
        <v>5149</v>
      </c>
      <c r="U471" s="929"/>
      <c r="V471" s="929" t="s">
        <v>4414</v>
      </c>
      <c r="W471" s="1770"/>
      <c r="X471" s="1771">
        <v>1179.8</v>
      </c>
      <c r="Y471" s="1772">
        <f t="shared" si="109"/>
        <v>0</v>
      </c>
    </row>
    <row r="472" spans="1:25" s="40" customFormat="1" ht="12.75" x14ac:dyDescent="0.2">
      <c r="A472" s="1008">
        <v>1</v>
      </c>
      <c r="B472" s="1008">
        <v>1.7</v>
      </c>
      <c r="C472" s="1008" t="s">
        <v>1773</v>
      </c>
      <c r="D472" s="41"/>
      <c r="E472" s="1026" t="str">
        <f t="shared" si="108"/>
        <v>Third Party</v>
      </c>
      <c r="F472" s="43" t="s">
        <v>1113</v>
      </c>
      <c r="G472" s="38" t="s">
        <v>1114</v>
      </c>
      <c r="H472" s="741">
        <v>90007440</v>
      </c>
      <c r="I472" s="50">
        <v>443180</v>
      </c>
      <c r="J472" s="92">
        <f>'Section A - Public Patients'!J$53</f>
        <v>45474</v>
      </c>
      <c r="K472" s="997">
        <f>'Section A - Public Patients'!K$53</f>
        <v>1179.8</v>
      </c>
      <c r="L472" s="58"/>
      <c r="M472" s="134">
        <f t="shared" si="110"/>
        <v>1179.8</v>
      </c>
      <c r="N472" s="63" t="s">
        <v>56</v>
      </c>
      <c r="O472" s="92">
        <f>'Section A - Public Patients'!O$53</f>
        <v>45839</v>
      </c>
      <c r="P472" s="1781" t="s">
        <v>69</v>
      </c>
      <c r="Q472" s="63" t="s">
        <v>70</v>
      </c>
      <c r="R472" s="1773" t="s">
        <v>2466</v>
      </c>
      <c r="S472" s="929" t="s">
        <v>4091</v>
      </c>
      <c r="T472" s="904" t="s">
        <v>5150</v>
      </c>
      <c r="U472" s="929"/>
      <c r="V472" s="929" t="s">
        <v>4414</v>
      </c>
      <c r="W472" s="1770"/>
      <c r="X472" s="1771">
        <v>1179.8</v>
      </c>
      <c r="Y472" s="1772">
        <f t="shared" si="109"/>
        <v>0</v>
      </c>
    </row>
    <row r="473" spans="1:25" s="40" customFormat="1" ht="12.75" x14ac:dyDescent="0.2">
      <c r="A473" s="1008">
        <v>1</v>
      </c>
      <c r="B473" s="1008">
        <v>1.7</v>
      </c>
      <c r="C473" s="1008" t="s">
        <v>1773</v>
      </c>
      <c r="D473" s="41"/>
      <c r="E473" s="1026" t="str">
        <f t="shared" si="108"/>
        <v>Third Party</v>
      </c>
      <c r="F473" s="43" t="s">
        <v>1115</v>
      </c>
      <c r="G473" s="38" t="s">
        <v>1116</v>
      </c>
      <c r="H473" s="741">
        <v>90006508</v>
      </c>
      <c r="I473" s="50">
        <v>443180</v>
      </c>
      <c r="J473" s="92">
        <f>'Section A - Public Patients'!J$49</f>
        <v>45474</v>
      </c>
      <c r="K473" s="134">
        <f>'Section A - Public Patients'!K$49</f>
        <v>1319.15</v>
      </c>
      <c r="L473" s="58"/>
      <c r="M473" s="134">
        <f t="shared" si="102"/>
        <v>1319.15</v>
      </c>
      <c r="N473" s="63" t="s">
        <v>56</v>
      </c>
      <c r="O473" s="92">
        <f>'Section A - Public Patients'!O$49</f>
        <v>45839</v>
      </c>
      <c r="P473" s="1781" t="s">
        <v>69</v>
      </c>
      <c r="Q473" s="63" t="s">
        <v>70</v>
      </c>
      <c r="R473" s="1773" t="s">
        <v>2467</v>
      </c>
      <c r="S473" s="929" t="s">
        <v>4091</v>
      </c>
      <c r="T473" s="904" t="s">
        <v>5151</v>
      </c>
      <c r="U473" s="929"/>
      <c r="V473" s="929" t="s">
        <v>4410</v>
      </c>
      <c r="W473" s="1770"/>
      <c r="X473" s="1771">
        <v>1319.15</v>
      </c>
      <c r="Y473" s="1772">
        <f t="shared" si="109"/>
        <v>0</v>
      </c>
    </row>
    <row r="474" spans="1:25" s="40" customFormat="1" ht="12.75" x14ac:dyDescent="0.2">
      <c r="A474" s="1008">
        <v>1</v>
      </c>
      <c r="B474" s="1008">
        <v>1.7</v>
      </c>
      <c r="C474" s="1008" t="s">
        <v>1773</v>
      </c>
      <c r="D474" s="41"/>
      <c r="E474" s="1026" t="str">
        <f t="shared" si="108"/>
        <v>Third Party</v>
      </c>
      <c r="F474" s="43" t="s">
        <v>1117</v>
      </c>
      <c r="G474" s="38" t="s">
        <v>1118</v>
      </c>
      <c r="H474" s="741">
        <v>90007441</v>
      </c>
      <c r="I474" s="50">
        <v>443180</v>
      </c>
      <c r="J474" s="92">
        <f>'Section A - Public Patients'!J$50</f>
        <v>45474</v>
      </c>
      <c r="K474" s="134">
        <f>'Section A - Public Patients'!K$50</f>
        <v>1143.8499999999999</v>
      </c>
      <c r="L474" s="58"/>
      <c r="M474" s="134">
        <f t="shared" si="102"/>
        <v>1143.8499999999999</v>
      </c>
      <c r="N474" s="63" t="s">
        <v>56</v>
      </c>
      <c r="O474" s="92">
        <f>'Section A - Public Patients'!O$50</f>
        <v>45839</v>
      </c>
      <c r="P474" s="1781" t="s">
        <v>69</v>
      </c>
      <c r="Q474" s="63" t="s">
        <v>70</v>
      </c>
      <c r="R474" s="1773" t="s">
        <v>2468</v>
      </c>
      <c r="S474" s="929" t="s">
        <v>4091</v>
      </c>
      <c r="T474" s="904" t="s">
        <v>5152</v>
      </c>
      <c r="U474" s="929"/>
      <c r="V474" s="929" t="s">
        <v>4411</v>
      </c>
      <c r="W474" s="1770"/>
      <c r="X474" s="1771">
        <v>1143.8499999999999</v>
      </c>
      <c r="Y474" s="1772">
        <f t="shared" si="109"/>
        <v>0</v>
      </c>
    </row>
    <row r="475" spans="1:25" s="40" customFormat="1" ht="15.75" x14ac:dyDescent="0.2">
      <c r="A475" s="1008">
        <v>1</v>
      </c>
      <c r="B475" s="1008">
        <v>1.7</v>
      </c>
      <c r="C475" s="1008" t="s">
        <v>1773</v>
      </c>
      <c r="D475" s="41"/>
      <c r="E475" s="78" t="s">
        <v>2353</v>
      </c>
      <c r="F475" s="43" t="s">
        <v>1119</v>
      </c>
      <c r="G475" s="38" t="s">
        <v>1120</v>
      </c>
      <c r="H475" s="741">
        <v>90006042</v>
      </c>
      <c r="I475" s="50">
        <v>443180</v>
      </c>
      <c r="J475" s="92">
        <f>'Section A - Public Patients'!J$61</f>
        <v>45474</v>
      </c>
      <c r="K475" s="134">
        <f>'Section A - Public Patients'!K$61</f>
        <v>4066.55</v>
      </c>
      <c r="L475" s="58"/>
      <c r="M475" s="134">
        <f>K475</f>
        <v>4066.55</v>
      </c>
      <c r="N475" s="63" t="s">
        <v>56</v>
      </c>
      <c r="O475" s="92">
        <f>'Section A - Public Patients'!O$61</f>
        <v>45839</v>
      </c>
      <c r="P475" s="1781" t="s">
        <v>69</v>
      </c>
      <c r="Q475" s="63" t="s">
        <v>70</v>
      </c>
      <c r="R475" s="1773" t="s">
        <v>2469</v>
      </c>
      <c r="S475" s="929" t="s">
        <v>4091</v>
      </c>
      <c r="T475" s="904" t="s">
        <v>5153</v>
      </c>
      <c r="U475" s="929"/>
      <c r="V475" s="929" t="s">
        <v>4422</v>
      </c>
      <c r="W475" s="1770"/>
      <c r="X475" s="1771">
        <v>4066.55</v>
      </c>
      <c r="Y475" s="1772">
        <f t="shared" si="109"/>
        <v>0</v>
      </c>
    </row>
    <row r="476" spans="1:25" s="40" customFormat="1" ht="12.75" x14ac:dyDescent="0.2">
      <c r="A476" s="1008">
        <v>1</v>
      </c>
      <c r="B476" s="1008">
        <v>1.7</v>
      </c>
      <c r="C476" s="1008" t="s">
        <v>1773</v>
      </c>
      <c r="D476" s="41"/>
      <c r="E476" s="1026" t="str">
        <f t="shared" ref="E476:E478" si="111">E475</f>
        <v>Third Party Newborns</v>
      </c>
      <c r="F476" s="43" t="s">
        <v>1121</v>
      </c>
      <c r="G476" s="38" t="s">
        <v>1122</v>
      </c>
      <c r="H476" s="741">
        <v>90007442</v>
      </c>
      <c r="I476" s="50">
        <v>443180</v>
      </c>
      <c r="J476" s="92">
        <f>'Section A - Public Patients'!J$62</f>
        <v>45474</v>
      </c>
      <c r="K476" s="134">
        <f>'Section A - Public Patients'!K$62</f>
        <v>3879.1</v>
      </c>
      <c r="L476" s="58"/>
      <c r="M476" s="134">
        <f>K476</f>
        <v>3879.1</v>
      </c>
      <c r="N476" s="63" t="s">
        <v>56</v>
      </c>
      <c r="O476" s="92">
        <f>'Section A - Public Patients'!O$62</f>
        <v>45839</v>
      </c>
      <c r="P476" s="1781" t="s">
        <v>69</v>
      </c>
      <c r="Q476" s="63" t="s">
        <v>70</v>
      </c>
      <c r="R476" s="1773" t="s">
        <v>2470</v>
      </c>
      <c r="S476" s="929" t="s">
        <v>4091</v>
      </c>
      <c r="T476" s="904" t="s">
        <v>5154</v>
      </c>
      <c r="U476" s="929"/>
      <c r="V476" s="929" t="s">
        <v>4423</v>
      </c>
      <c r="W476" s="1770"/>
      <c r="X476" s="1771">
        <v>3879.1</v>
      </c>
      <c r="Y476" s="1772">
        <f t="shared" si="109"/>
        <v>0</v>
      </c>
    </row>
    <row r="477" spans="1:25" s="40" customFormat="1" ht="12.75" x14ac:dyDescent="0.2">
      <c r="A477" s="1008">
        <v>1</v>
      </c>
      <c r="B477" s="1008">
        <v>1.7</v>
      </c>
      <c r="C477" s="1008" t="s">
        <v>1773</v>
      </c>
      <c r="D477" s="41"/>
      <c r="E477" s="1026" t="str">
        <f t="shared" si="111"/>
        <v>Third Party Newborns</v>
      </c>
      <c r="F477" s="43" t="s">
        <v>1123</v>
      </c>
      <c r="G477" s="38" t="s">
        <v>1124</v>
      </c>
      <c r="H477" s="741">
        <v>90006509</v>
      </c>
      <c r="I477" s="50">
        <v>443180</v>
      </c>
      <c r="J477" s="92">
        <f>'Section A - Public Patients'!J$61</f>
        <v>45474</v>
      </c>
      <c r="K477" s="134">
        <f>'Section A - Public Patients'!K$61</f>
        <v>4066.55</v>
      </c>
      <c r="L477" s="58"/>
      <c r="M477" s="134">
        <f>K477</f>
        <v>4066.55</v>
      </c>
      <c r="N477" s="63" t="s">
        <v>56</v>
      </c>
      <c r="O477" s="92">
        <f>'Section A - Public Patients'!O$61</f>
        <v>45839</v>
      </c>
      <c r="P477" s="1781" t="s">
        <v>69</v>
      </c>
      <c r="Q477" s="63" t="s">
        <v>70</v>
      </c>
      <c r="R477" s="1773" t="s">
        <v>2471</v>
      </c>
      <c r="S477" s="929" t="s">
        <v>4091</v>
      </c>
      <c r="T477" s="904" t="s">
        <v>5155</v>
      </c>
      <c r="U477" s="929"/>
      <c r="V477" s="929" t="s">
        <v>4422</v>
      </c>
      <c r="W477" s="1770"/>
      <c r="X477" s="1771">
        <v>4066.55</v>
      </c>
      <c r="Y477" s="1772">
        <f t="shared" si="109"/>
        <v>0</v>
      </c>
    </row>
    <row r="478" spans="1:25" s="40" customFormat="1" ht="12.75" x14ac:dyDescent="0.2">
      <c r="A478" s="1008">
        <v>1</v>
      </c>
      <c r="B478" s="1008">
        <v>1.7</v>
      </c>
      <c r="C478" s="1008" t="s">
        <v>1773</v>
      </c>
      <c r="D478" s="41"/>
      <c r="E478" s="1026" t="str">
        <f t="shared" si="111"/>
        <v>Third Party Newborns</v>
      </c>
      <c r="F478" s="43" t="s">
        <v>1125</v>
      </c>
      <c r="G478" s="38" t="s">
        <v>1126</v>
      </c>
      <c r="H478" s="741">
        <v>90007443</v>
      </c>
      <c r="I478" s="50">
        <v>443180</v>
      </c>
      <c r="J478" s="92">
        <f>'Section A - Public Patients'!J$62</f>
        <v>45474</v>
      </c>
      <c r="K478" s="134">
        <f>'Section A - Public Patients'!K$62</f>
        <v>3879.1</v>
      </c>
      <c r="L478" s="58"/>
      <c r="M478" s="134">
        <f>K478</f>
        <v>3879.1</v>
      </c>
      <c r="N478" s="63" t="s">
        <v>56</v>
      </c>
      <c r="O478" s="92">
        <f>'Section A - Public Patients'!O$62</f>
        <v>45839</v>
      </c>
      <c r="P478" s="1781" t="s">
        <v>69</v>
      </c>
      <c r="Q478" s="63" t="s">
        <v>70</v>
      </c>
      <c r="R478" s="1773" t="s">
        <v>2472</v>
      </c>
      <c r="S478" s="929" t="s">
        <v>4091</v>
      </c>
      <c r="T478" s="904" t="s">
        <v>5156</v>
      </c>
      <c r="U478" s="929"/>
      <c r="V478" s="929" t="s">
        <v>4423</v>
      </c>
      <c r="W478" s="1770"/>
      <c r="X478" s="1771">
        <v>3879.1</v>
      </c>
      <c r="Y478" s="1772">
        <f t="shared" si="109"/>
        <v>0</v>
      </c>
    </row>
    <row r="479" spans="1:25" s="40" customFormat="1" ht="15.75" x14ac:dyDescent="0.2">
      <c r="A479" s="1008">
        <v>1</v>
      </c>
      <c r="B479" s="1008">
        <v>1.7</v>
      </c>
      <c r="C479" s="1008" t="s">
        <v>1773</v>
      </c>
      <c r="D479" s="41"/>
      <c r="E479" s="78" t="s">
        <v>1863</v>
      </c>
      <c r="F479" s="43" t="s">
        <v>1133</v>
      </c>
      <c r="G479" s="38" t="s">
        <v>1134</v>
      </c>
      <c r="H479" s="741">
        <v>90005809</v>
      </c>
      <c r="I479" s="50">
        <v>443150</v>
      </c>
      <c r="J479" s="92">
        <f>J$135</f>
        <v>45474</v>
      </c>
      <c r="K479" s="997">
        <f>K$135</f>
        <v>1774</v>
      </c>
      <c r="L479" s="58"/>
      <c r="M479" s="134">
        <f t="shared" si="102"/>
        <v>1774</v>
      </c>
      <c r="N479" s="63" t="s">
        <v>56</v>
      </c>
      <c r="O479" s="84">
        <f>O$135</f>
        <v>45839</v>
      </c>
      <c r="P479" s="1781" t="s">
        <v>69</v>
      </c>
      <c r="Q479" s="63" t="s">
        <v>70</v>
      </c>
      <c r="R479" s="1773" t="s">
        <v>2476</v>
      </c>
      <c r="S479" s="929" t="s">
        <v>4065</v>
      </c>
      <c r="T479" s="904" t="s">
        <v>5157</v>
      </c>
      <c r="U479" s="929"/>
      <c r="V479" s="929" t="s">
        <v>4825</v>
      </c>
      <c r="W479" s="1770"/>
      <c r="X479" s="1771">
        <v>1774</v>
      </c>
      <c r="Y479" s="1772">
        <f t="shared" si="109"/>
        <v>0</v>
      </c>
    </row>
    <row r="480" spans="1:25" s="40" customFormat="1" ht="12.75" x14ac:dyDescent="0.2">
      <c r="A480" s="1008">
        <v>1</v>
      </c>
      <c r="B480" s="1008">
        <v>1.7</v>
      </c>
      <c r="C480" s="1008" t="s">
        <v>1773</v>
      </c>
      <c r="D480" s="41"/>
      <c r="E480" s="1026" t="str">
        <f t="shared" ref="E480:E505" si="112">E479</f>
        <v>Workers' Compensation</v>
      </c>
      <c r="F480" s="43" t="s">
        <v>1135</v>
      </c>
      <c r="G480" s="38" t="s">
        <v>1136</v>
      </c>
      <c r="H480" s="741">
        <v>90007444</v>
      </c>
      <c r="I480" s="50">
        <v>443150</v>
      </c>
      <c r="J480" s="92">
        <f>J$136</f>
        <v>45474</v>
      </c>
      <c r="K480" s="997">
        <f>K$136</f>
        <v>1228</v>
      </c>
      <c r="L480" s="58"/>
      <c r="M480" s="134">
        <f t="shared" si="102"/>
        <v>1228</v>
      </c>
      <c r="N480" s="63" t="s">
        <v>56</v>
      </c>
      <c r="O480" s="84">
        <f>O$136</f>
        <v>45839</v>
      </c>
      <c r="P480" s="1781" t="s">
        <v>69</v>
      </c>
      <c r="Q480" s="63" t="s">
        <v>70</v>
      </c>
      <c r="R480" s="1773" t="s">
        <v>2477</v>
      </c>
      <c r="S480" s="929" t="s">
        <v>4065</v>
      </c>
      <c r="T480" s="904" t="s">
        <v>5158</v>
      </c>
      <c r="U480" s="929"/>
      <c r="V480" s="929" t="s">
        <v>4826</v>
      </c>
      <c r="W480" s="1770"/>
      <c r="X480" s="1771">
        <v>1228</v>
      </c>
      <c r="Y480" s="1772">
        <f t="shared" si="109"/>
        <v>0</v>
      </c>
    </row>
    <row r="481" spans="1:25" s="40" customFormat="1" ht="12.75" x14ac:dyDescent="0.2">
      <c r="A481" s="1008">
        <v>1</v>
      </c>
      <c r="B481" s="1008">
        <v>1.7</v>
      </c>
      <c r="C481" s="1008" t="s">
        <v>1773</v>
      </c>
      <c r="D481" s="41"/>
      <c r="E481" s="1026" t="str">
        <f t="shared" si="112"/>
        <v>Workers' Compensation</v>
      </c>
      <c r="F481" s="43" t="s">
        <v>1137</v>
      </c>
      <c r="G481" s="38" t="s">
        <v>1138</v>
      </c>
      <c r="H481" s="741">
        <v>90006510</v>
      </c>
      <c r="I481" s="50">
        <v>443150</v>
      </c>
      <c r="J481" s="92">
        <f>J$148</f>
        <v>45474</v>
      </c>
      <c r="K481" s="997">
        <f>K$148</f>
        <v>1404</v>
      </c>
      <c r="L481" s="58"/>
      <c r="M481" s="134">
        <f t="shared" si="102"/>
        <v>1404</v>
      </c>
      <c r="N481" s="63" t="s">
        <v>56</v>
      </c>
      <c r="O481" s="84">
        <f>O$148</f>
        <v>45839</v>
      </c>
      <c r="P481" s="1781" t="s">
        <v>69</v>
      </c>
      <c r="Q481" s="63" t="s">
        <v>70</v>
      </c>
      <c r="R481" s="1773" t="s">
        <v>2478</v>
      </c>
      <c r="S481" s="929" t="s">
        <v>4065</v>
      </c>
      <c r="T481" s="904" t="s">
        <v>5159</v>
      </c>
      <c r="U481" s="929"/>
      <c r="V481" s="929" t="s">
        <v>4838</v>
      </c>
      <c r="W481" s="1770"/>
      <c r="X481" s="1771">
        <v>1404</v>
      </c>
      <c r="Y481" s="1772">
        <f t="shared" si="109"/>
        <v>0</v>
      </c>
    </row>
    <row r="482" spans="1:25" s="40" customFormat="1" ht="12.75" x14ac:dyDescent="0.2">
      <c r="A482" s="1008">
        <v>1</v>
      </c>
      <c r="B482" s="1008">
        <v>1.7</v>
      </c>
      <c r="C482" s="1008" t="s">
        <v>1773</v>
      </c>
      <c r="D482" s="41"/>
      <c r="E482" s="1026" t="str">
        <f t="shared" si="112"/>
        <v>Workers' Compensation</v>
      </c>
      <c r="F482" s="43" t="s">
        <v>1139</v>
      </c>
      <c r="G482" s="38" t="s">
        <v>1140</v>
      </c>
      <c r="H482" s="741">
        <v>90007445</v>
      </c>
      <c r="I482" s="50">
        <v>443150</v>
      </c>
      <c r="J482" s="92">
        <f>J$149</f>
        <v>45474</v>
      </c>
      <c r="K482" s="997">
        <f>K$149</f>
        <v>1203</v>
      </c>
      <c r="L482" s="58"/>
      <c r="M482" s="134">
        <f t="shared" si="102"/>
        <v>1203</v>
      </c>
      <c r="N482" s="63" t="s">
        <v>56</v>
      </c>
      <c r="O482" s="84">
        <f>O$149</f>
        <v>45839</v>
      </c>
      <c r="P482" s="1781" t="s">
        <v>69</v>
      </c>
      <c r="Q482" s="63" t="s">
        <v>70</v>
      </c>
      <c r="R482" s="1773" t="s">
        <v>2479</v>
      </c>
      <c r="S482" s="929" t="s">
        <v>4065</v>
      </c>
      <c r="T482" s="904" t="s">
        <v>5160</v>
      </c>
      <c r="U482" s="929"/>
      <c r="V482" s="929" t="s">
        <v>4839</v>
      </c>
      <c r="W482" s="1770"/>
      <c r="X482" s="1771">
        <v>1203</v>
      </c>
      <c r="Y482" s="1772">
        <f t="shared" si="109"/>
        <v>0</v>
      </c>
    </row>
    <row r="483" spans="1:25" s="40" customFormat="1" ht="12.75" x14ac:dyDescent="0.2">
      <c r="A483" s="1008">
        <v>1</v>
      </c>
      <c r="B483" s="1008">
        <v>1.7</v>
      </c>
      <c r="C483" s="1008" t="s">
        <v>1773</v>
      </c>
      <c r="D483" s="41"/>
      <c r="E483" s="1026" t="str">
        <f t="shared" si="112"/>
        <v>Workers' Compensation</v>
      </c>
      <c r="F483" s="43" t="s">
        <v>1141</v>
      </c>
      <c r="G483" s="38" t="s">
        <v>1142</v>
      </c>
      <c r="H483" s="741">
        <v>90006043</v>
      </c>
      <c r="I483" s="50">
        <v>443150</v>
      </c>
      <c r="J483" s="92">
        <f>J$141</f>
        <v>45474</v>
      </c>
      <c r="K483" s="997">
        <f>K$141</f>
        <v>4758</v>
      </c>
      <c r="L483" s="58"/>
      <c r="M483" s="134">
        <f t="shared" si="102"/>
        <v>4758</v>
      </c>
      <c r="N483" s="63" t="s">
        <v>56</v>
      </c>
      <c r="O483" s="84">
        <f>O$141</f>
        <v>45839</v>
      </c>
      <c r="P483" s="1781" t="s">
        <v>69</v>
      </c>
      <c r="Q483" s="63" t="s">
        <v>70</v>
      </c>
      <c r="R483" s="1773" t="s">
        <v>2480</v>
      </c>
      <c r="S483" s="929" t="s">
        <v>4065</v>
      </c>
      <c r="T483" s="904" t="s">
        <v>5161</v>
      </c>
      <c r="U483" s="929"/>
      <c r="V483" s="929" t="s">
        <v>4831</v>
      </c>
      <c r="W483" s="1770"/>
      <c r="X483" s="1771">
        <v>4758</v>
      </c>
      <c r="Y483" s="1772">
        <f t="shared" si="109"/>
        <v>0</v>
      </c>
    </row>
    <row r="484" spans="1:25" s="40" customFormat="1" ht="12.75" x14ac:dyDescent="0.2">
      <c r="A484" s="1008">
        <v>1</v>
      </c>
      <c r="B484" s="1008">
        <v>1.7</v>
      </c>
      <c r="C484" s="1008" t="s">
        <v>1773</v>
      </c>
      <c r="D484" s="41"/>
      <c r="E484" s="1026" t="str">
        <f t="shared" si="112"/>
        <v>Workers' Compensation</v>
      </c>
      <c r="F484" s="43" t="s">
        <v>1143</v>
      </c>
      <c r="G484" s="38" t="s">
        <v>1144</v>
      </c>
      <c r="H484" s="741">
        <v>90007446</v>
      </c>
      <c r="I484" s="50">
        <v>443150</v>
      </c>
      <c r="J484" s="92">
        <f>J$142</f>
        <v>45474</v>
      </c>
      <c r="K484" s="997">
        <f>K$142</f>
        <v>4485</v>
      </c>
      <c r="L484" s="58"/>
      <c r="M484" s="134">
        <f t="shared" si="102"/>
        <v>4485</v>
      </c>
      <c r="N484" s="63" t="s">
        <v>56</v>
      </c>
      <c r="O484" s="84">
        <f>O$142</f>
        <v>45839</v>
      </c>
      <c r="P484" s="1781" t="s">
        <v>69</v>
      </c>
      <c r="Q484" s="63" t="s">
        <v>70</v>
      </c>
      <c r="R484" s="1773" t="s">
        <v>2481</v>
      </c>
      <c r="S484" s="929" t="s">
        <v>4065</v>
      </c>
      <c r="T484" s="904" t="s">
        <v>5162</v>
      </c>
      <c r="U484" s="929"/>
      <c r="V484" s="929" t="s">
        <v>4832</v>
      </c>
      <c r="W484" s="1770"/>
      <c r="X484" s="1771">
        <v>4485</v>
      </c>
      <c r="Y484" s="1772">
        <f t="shared" si="109"/>
        <v>0</v>
      </c>
    </row>
    <row r="485" spans="1:25" s="40" customFormat="1" ht="12.75" x14ac:dyDescent="0.2">
      <c r="A485" s="1008">
        <v>1</v>
      </c>
      <c r="B485" s="1008">
        <v>1.7</v>
      </c>
      <c r="C485" s="1008" t="s">
        <v>1773</v>
      </c>
      <c r="D485" s="41"/>
      <c r="E485" s="1026" t="str">
        <f t="shared" si="112"/>
        <v>Workers' Compensation</v>
      </c>
      <c r="F485" s="43" t="s">
        <v>1145</v>
      </c>
      <c r="G485" s="38" t="s">
        <v>1146</v>
      </c>
      <c r="H485" s="741">
        <v>90006511</v>
      </c>
      <c r="I485" s="50">
        <v>443150</v>
      </c>
      <c r="J485" s="92">
        <f>J$147</f>
        <v>45474</v>
      </c>
      <c r="K485" s="997">
        <f>K$147</f>
        <v>1451</v>
      </c>
      <c r="L485" s="58"/>
      <c r="M485" s="134">
        <f t="shared" si="102"/>
        <v>1451</v>
      </c>
      <c r="N485" s="63" t="s">
        <v>56</v>
      </c>
      <c r="O485" s="84">
        <f>O$147</f>
        <v>45839</v>
      </c>
      <c r="P485" s="1781" t="s">
        <v>69</v>
      </c>
      <c r="Q485" s="63" t="s">
        <v>70</v>
      </c>
      <c r="R485" s="1773" t="s">
        <v>2482</v>
      </c>
      <c r="S485" s="929" t="s">
        <v>4065</v>
      </c>
      <c r="T485" s="904" t="s">
        <v>5163</v>
      </c>
      <c r="U485" s="929"/>
      <c r="V485" s="929" t="s">
        <v>4837</v>
      </c>
      <c r="W485" s="1770"/>
      <c r="X485" s="1771">
        <v>1451</v>
      </c>
      <c r="Y485" s="1772">
        <f t="shared" si="109"/>
        <v>0</v>
      </c>
    </row>
    <row r="486" spans="1:25" s="40" customFormat="1" ht="12.75" x14ac:dyDescent="0.2">
      <c r="A486" s="1008">
        <v>1</v>
      </c>
      <c r="B486" s="1008">
        <v>1.7</v>
      </c>
      <c r="C486" s="1008" t="s">
        <v>1773</v>
      </c>
      <c r="D486" s="41"/>
      <c r="E486" s="1026" t="str">
        <f t="shared" si="112"/>
        <v>Workers' Compensation</v>
      </c>
      <c r="F486" s="43" t="s">
        <v>1147</v>
      </c>
      <c r="G486" s="38" t="s">
        <v>1148</v>
      </c>
      <c r="H486" s="741">
        <v>90007447</v>
      </c>
      <c r="I486" s="50">
        <v>443150</v>
      </c>
      <c r="J486" s="92">
        <f>J$143</f>
        <v>45474</v>
      </c>
      <c r="K486" s="997">
        <f>K$143</f>
        <v>7112</v>
      </c>
      <c r="L486" s="58"/>
      <c r="M486" s="134">
        <f t="shared" si="102"/>
        <v>7112</v>
      </c>
      <c r="N486" s="63" t="s">
        <v>56</v>
      </c>
      <c r="O486" s="84">
        <f>O$143</f>
        <v>45839</v>
      </c>
      <c r="P486" s="1781" t="s">
        <v>69</v>
      </c>
      <c r="Q486" s="63" t="s">
        <v>70</v>
      </c>
      <c r="R486" s="1773" t="s">
        <v>2483</v>
      </c>
      <c r="S486" s="929" t="s">
        <v>4065</v>
      </c>
      <c r="T486" s="904" t="s">
        <v>5164</v>
      </c>
      <c r="U486" s="929"/>
      <c r="V486" s="929" t="s">
        <v>4833</v>
      </c>
      <c r="W486" s="1770"/>
      <c r="X486" s="1771">
        <v>7112</v>
      </c>
      <c r="Y486" s="1772">
        <f t="shared" si="109"/>
        <v>0</v>
      </c>
    </row>
    <row r="487" spans="1:25" s="40" customFormat="1" ht="12.75" x14ac:dyDescent="0.2">
      <c r="A487" s="1008">
        <v>1</v>
      </c>
      <c r="B487" s="1008">
        <v>1.7</v>
      </c>
      <c r="C487" s="1008" t="s">
        <v>1773</v>
      </c>
      <c r="D487" s="41"/>
      <c r="E487" s="1026" t="str">
        <f t="shared" si="112"/>
        <v>Workers' Compensation</v>
      </c>
      <c r="F487" s="43" t="s">
        <v>1149</v>
      </c>
      <c r="G487" s="38" t="s">
        <v>1150</v>
      </c>
      <c r="H487" s="741">
        <v>90005634</v>
      </c>
      <c r="I487" s="50">
        <v>443150</v>
      </c>
      <c r="J487" s="92">
        <f>J$144</f>
        <v>45474</v>
      </c>
      <c r="K487" s="997">
        <f>K$144</f>
        <v>6623</v>
      </c>
      <c r="L487" s="58"/>
      <c r="M487" s="134">
        <f t="shared" si="102"/>
        <v>6623</v>
      </c>
      <c r="N487" s="63" t="s">
        <v>56</v>
      </c>
      <c r="O487" s="84">
        <f>O$144</f>
        <v>45839</v>
      </c>
      <c r="P487" s="1781" t="s">
        <v>69</v>
      </c>
      <c r="Q487" s="63" t="s">
        <v>70</v>
      </c>
      <c r="R487" s="1773" t="s">
        <v>2484</v>
      </c>
      <c r="S487" s="929" t="s">
        <v>4065</v>
      </c>
      <c r="T487" s="904" t="s">
        <v>5165</v>
      </c>
      <c r="U487" s="929"/>
      <c r="V487" s="929" t="s">
        <v>4834</v>
      </c>
      <c r="W487" s="1770"/>
      <c r="X487" s="1771">
        <v>6623</v>
      </c>
      <c r="Y487" s="1772">
        <f t="shared" si="109"/>
        <v>0</v>
      </c>
    </row>
    <row r="488" spans="1:25" s="40" customFormat="1" ht="12.75" x14ac:dyDescent="0.2">
      <c r="A488" s="1008">
        <v>1</v>
      </c>
      <c r="B488" s="1008">
        <v>1.7</v>
      </c>
      <c r="C488" s="1008" t="s">
        <v>1773</v>
      </c>
      <c r="D488" s="41"/>
      <c r="E488" s="1026" t="str">
        <f t="shared" si="112"/>
        <v>Workers' Compensation</v>
      </c>
      <c r="F488" s="43" t="s">
        <v>1151</v>
      </c>
      <c r="G488" s="38" t="s">
        <v>1152</v>
      </c>
      <c r="H488" s="741">
        <v>90007448</v>
      </c>
      <c r="I488" s="50">
        <v>443150</v>
      </c>
      <c r="J488" s="92">
        <f>J$145</f>
        <v>45474</v>
      </c>
      <c r="K488" s="997">
        <f>K$145</f>
        <v>1485</v>
      </c>
      <c r="L488" s="58"/>
      <c r="M488" s="134">
        <f t="shared" si="102"/>
        <v>1485</v>
      </c>
      <c r="N488" s="63" t="s">
        <v>56</v>
      </c>
      <c r="O488" s="84">
        <f>O$145</f>
        <v>45839</v>
      </c>
      <c r="P488" s="1781" t="s">
        <v>69</v>
      </c>
      <c r="Q488" s="63" t="s">
        <v>70</v>
      </c>
      <c r="R488" s="1773" t="s">
        <v>2485</v>
      </c>
      <c r="S488" s="929" t="s">
        <v>4065</v>
      </c>
      <c r="T488" s="904" t="s">
        <v>5166</v>
      </c>
      <c r="U488" s="929"/>
      <c r="V488" s="929" t="s">
        <v>4835</v>
      </c>
      <c r="W488" s="1770"/>
      <c r="X488" s="1771">
        <v>1485</v>
      </c>
      <c r="Y488" s="1772">
        <f t="shared" si="109"/>
        <v>0</v>
      </c>
    </row>
    <row r="489" spans="1:25" s="40" customFormat="1" ht="12.75" x14ac:dyDescent="0.2">
      <c r="A489" s="1008">
        <v>1</v>
      </c>
      <c r="B489" s="1008">
        <v>1.7</v>
      </c>
      <c r="C489" s="1008" t="s">
        <v>1773</v>
      </c>
      <c r="D489" s="41"/>
      <c r="E489" s="1026" t="str">
        <f t="shared" si="112"/>
        <v>Workers' Compensation</v>
      </c>
      <c r="F489" s="43" t="s">
        <v>1153</v>
      </c>
      <c r="G489" s="38" t="s">
        <v>1154</v>
      </c>
      <c r="H489" s="741">
        <v>90006512</v>
      </c>
      <c r="I489" s="50">
        <v>443150</v>
      </c>
      <c r="J489" s="92">
        <f>J$146</f>
        <v>45474</v>
      </c>
      <c r="K489" s="997">
        <f>K$146</f>
        <v>1287</v>
      </c>
      <c r="L489" s="58"/>
      <c r="M489" s="134">
        <f t="shared" si="102"/>
        <v>1287</v>
      </c>
      <c r="N489" s="63" t="s">
        <v>56</v>
      </c>
      <c r="O489" s="84">
        <f>O$146</f>
        <v>45839</v>
      </c>
      <c r="P489" s="1781" t="s">
        <v>69</v>
      </c>
      <c r="Q489" s="63" t="s">
        <v>70</v>
      </c>
      <c r="R489" s="1773" t="s">
        <v>2486</v>
      </c>
      <c r="S489" s="929" t="s">
        <v>4065</v>
      </c>
      <c r="T489" s="904" t="s">
        <v>5167</v>
      </c>
      <c r="U489" s="929"/>
      <c r="V489" s="929" t="s">
        <v>4836</v>
      </c>
      <c r="W489" s="1770"/>
      <c r="X489" s="1771">
        <v>1287</v>
      </c>
      <c r="Y489" s="1772">
        <f t="shared" si="109"/>
        <v>0</v>
      </c>
    </row>
    <row r="490" spans="1:25" s="40" customFormat="1" ht="12.75" x14ac:dyDescent="0.2">
      <c r="A490" s="1008">
        <v>1</v>
      </c>
      <c r="B490" s="1008">
        <v>1.7</v>
      </c>
      <c r="C490" s="1008" t="s">
        <v>1773</v>
      </c>
      <c r="D490" s="41"/>
      <c r="E490" s="1026" t="str">
        <f t="shared" si="112"/>
        <v>Workers' Compensation</v>
      </c>
      <c r="F490" s="827" t="s">
        <v>1173</v>
      </c>
      <c r="G490" s="38" t="s">
        <v>1174</v>
      </c>
      <c r="H490" s="741">
        <v>90007449</v>
      </c>
      <c r="I490" s="50">
        <v>443180</v>
      </c>
      <c r="J490" s="92">
        <f>'Section A - Public Patients'!J$43</f>
        <v>45474</v>
      </c>
      <c r="K490" s="997">
        <f>'Section A - Public Patients'!K$43</f>
        <v>2510.5500000000002</v>
      </c>
      <c r="L490" s="58"/>
      <c r="M490" s="134">
        <f t="shared" si="102"/>
        <v>2510.5500000000002</v>
      </c>
      <c r="N490" s="63" t="s">
        <v>56</v>
      </c>
      <c r="O490" s="84">
        <f>'Section A - Public Patients'!O$43</f>
        <v>45839</v>
      </c>
      <c r="P490" s="1781" t="s">
        <v>69</v>
      </c>
      <c r="Q490" s="63" t="s">
        <v>70</v>
      </c>
      <c r="R490" s="1773" t="s">
        <v>2496</v>
      </c>
      <c r="S490" s="929" t="s">
        <v>4091</v>
      </c>
      <c r="T490" s="904" t="s">
        <v>5168</v>
      </c>
      <c r="U490" s="929"/>
      <c r="V490" s="929" t="s">
        <v>4404</v>
      </c>
      <c r="W490" s="1770"/>
      <c r="X490" s="1771">
        <v>2510.5500000000002</v>
      </c>
      <c r="Y490" s="1772">
        <f t="shared" si="109"/>
        <v>0</v>
      </c>
    </row>
    <row r="491" spans="1:25" s="40" customFormat="1" ht="12.75" x14ac:dyDescent="0.2">
      <c r="A491" s="1008">
        <v>1</v>
      </c>
      <c r="B491" s="1008">
        <v>1.7</v>
      </c>
      <c r="C491" s="1008" t="s">
        <v>1773</v>
      </c>
      <c r="D491" s="41"/>
      <c r="E491" s="1026" t="str">
        <f t="shared" si="112"/>
        <v>Workers' Compensation</v>
      </c>
      <c r="F491" s="43" t="s">
        <v>1175</v>
      </c>
      <c r="G491" s="38" t="s">
        <v>1176</v>
      </c>
      <c r="H491" s="741">
        <v>90006044</v>
      </c>
      <c r="I491" s="50">
        <v>443180</v>
      </c>
      <c r="J491" s="92">
        <f>'Section A - Public Patients'!J$44</f>
        <v>45474</v>
      </c>
      <c r="K491" s="997">
        <f>'Section A - Public Patients'!K$44</f>
        <v>2121.5500000000002</v>
      </c>
      <c r="L491" s="58"/>
      <c r="M491" s="134">
        <f t="shared" ref="M491:M509" si="113">K491</f>
        <v>2121.5500000000002</v>
      </c>
      <c r="N491" s="63" t="s">
        <v>56</v>
      </c>
      <c r="O491" s="92">
        <f>'Section A - Public Patients'!O$44</f>
        <v>45839</v>
      </c>
      <c r="P491" s="1781" t="s">
        <v>69</v>
      </c>
      <c r="Q491" s="63" t="s">
        <v>70</v>
      </c>
      <c r="R491" s="1773" t="s">
        <v>2497</v>
      </c>
      <c r="S491" s="929" t="s">
        <v>4091</v>
      </c>
      <c r="T491" s="904" t="s">
        <v>5169</v>
      </c>
      <c r="U491" s="929"/>
      <c r="V491" s="929" t="s">
        <v>4405</v>
      </c>
      <c r="W491" s="1770"/>
      <c r="X491" s="1771">
        <v>2121.5500000000002</v>
      </c>
      <c r="Y491" s="1772">
        <f t="shared" si="109"/>
        <v>0</v>
      </c>
    </row>
    <row r="492" spans="1:25" s="40" customFormat="1" ht="12.75" x14ac:dyDescent="0.2">
      <c r="A492" s="1008">
        <v>1</v>
      </c>
      <c r="B492" s="1008">
        <v>1.7</v>
      </c>
      <c r="C492" s="1008" t="s">
        <v>1773</v>
      </c>
      <c r="D492" s="41"/>
      <c r="E492" s="1026" t="str">
        <f t="shared" si="112"/>
        <v>Workers' Compensation</v>
      </c>
      <c r="F492" s="43" t="s">
        <v>1177</v>
      </c>
      <c r="G492" s="38" t="s">
        <v>1178</v>
      </c>
      <c r="H492" s="741">
        <v>90007450</v>
      </c>
      <c r="I492" s="50">
        <v>443180</v>
      </c>
      <c r="J492" s="92">
        <f>'Section A - Public Patients'!J$70</f>
        <v>45474</v>
      </c>
      <c r="K492" s="134">
        <f>'Section A - Public Patients'!K$70</f>
        <v>1247.0999999999999</v>
      </c>
      <c r="L492" s="58"/>
      <c r="M492" s="134">
        <f t="shared" si="113"/>
        <v>1247.0999999999999</v>
      </c>
      <c r="N492" s="63" t="s">
        <v>56</v>
      </c>
      <c r="O492" s="92">
        <f>'Section A - Public Patients'!O$70</f>
        <v>45839</v>
      </c>
      <c r="P492" s="1781" t="s">
        <v>69</v>
      </c>
      <c r="Q492" s="63" t="s">
        <v>70</v>
      </c>
      <c r="R492" s="1773" t="s">
        <v>2498</v>
      </c>
      <c r="S492" s="929" t="s">
        <v>4091</v>
      </c>
      <c r="T492" s="904" t="s">
        <v>5170</v>
      </c>
      <c r="U492" s="929"/>
      <c r="V492" s="929" t="s">
        <v>4430</v>
      </c>
      <c r="W492" s="1770"/>
      <c r="X492" s="1771">
        <v>1247.0999999999999</v>
      </c>
      <c r="Y492" s="1772">
        <f t="shared" si="109"/>
        <v>0</v>
      </c>
    </row>
    <row r="493" spans="1:25" s="40" customFormat="1" ht="12.75" x14ac:dyDescent="0.2">
      <c r="A493" s="1008">
        <v>1</v>
      </c>
      <c r="B493" s="1008">
        <v>1.7</v>
      </c>
      <c r="C493" s="1008" t="s">
        <v>1773</v>
      </c>
      <c r="D493" s="41"/>
      <c r="E493" s="1026" t="str">
        <f t="shared" si="112"/>
        <v>Workers' Compensation</v>
      </c>
      <c r="F493" s="43" t="s">
        <v>1179</v>
      </c>
      <c r="G493" s="38" t="s">
        <v>1180</v>
      </c>
      <c r="H493" s="741">
        <v>90006513</v>
      </c>
      <c r="I493" s="50">
        <v>443180</v>
      </c>
      <c r="J493" s="92">
        <f>'Section A - Public Patients'!J$71</f>
        <v>45474</v>
      </c>
      <c r="K493" s="134">
        <f>'Section A - Public Patients'!K$71</f>
        <v>1069.5</v>
      </c>
      <c r="L493" s="58"/>
      <c r="M493" s="134">
        <f t="shared" si="113"/>
        <v>1069.5</v>
      </c>
      <c r="N493" s="63" t="s">
        <v>56</v>
      </c>
      <c r="O493" s="92">
        <f>'Section A - Public Patients'!O$71</f>
        <v>45839</v>
      </c>
      <c r="P493" s="1781" t="s">
        <v>69</v>
      </c>
      <c r="Q493" s="63" t="s">
        <v>70</v>
      </c>
      <c r="R493" s="1773" t="s">
        <v>2499</v>
      </c>
      <c r="S493" s="929" t="s">
        <v>4091</v>
      </c>
      <c r="T493" s="904" t="s">
        <v>5171</v>
      </c>
      <c r="U493" s="929"/>
      <c r="V493" s="929" t="s">
        <v>4431</v>
      </c>
      <c r="W493" s="1770"/>
      <c r="X493" s="1771">
        <v>1069.5</v>
      </c>
      <c r="Y493" s="1772">
        <f t="shared" si="109"/>
        <v>0</v>
      </c>
    </row>
    <row r="494" spans="1:25" s="40" customFormat="1" ht="12.75" x14ac:dyDescent="0.2">
      <c r="A494" s="1008">
        <v>1</v>
      </c>
      <c r="B494" s="1008">
        <v>1.7</v>
      </c>
      <c r="C494" s="1008" t="s">
        <v>1773</v>
      </c>
      <c r="D494" s="41"/>
      <c r="E494" s="1026" t="str">
        <f t="shared" si="112"/>
        <v>Workers' Compensation</v>
      </c>
      <c r="F494" s="43" t="s">
        <v>1181</v>
      </c>
      <c r="G494" s="38" t="s">
        <v>1182</v>
      </c>
      <c r="H494" s="741">
        <v>90007451</v>
      </c>
      <c r="I494" s="50">
        <v>443180</v>
      </c>
      <c r="J494" s="92">
        <f>'Section A - Public Patients'!J$51</f>
        <v>45474</v>
      </c>
      <c r="K494" s="997">
        <f>'Section A - Public Patients'!K$51</f>
        <v>4339.55</v>
      </c>
      <c r="L494" s="58"/>
      <c r="M494" s="134">
        <f t="shared" si="113"/>
        <v>4339.55</v>
      </c>
      <c r="N494" s="63" t="s">
        <v>56</v>
      </c>
      <c r="O494" s="92">
        <f>'Section A - Public Patients'!O$51</f>
        <v>45839</v>
      </c>
      <c r="P494" s="1781" t="s">
        <v>69</v>
      </c>
      <c r="Q494" s="63" t="s">
        <v>70</v>
      </c>
      <c r="R494" s="1773" t="s">
        <v>2500</v>
      </c>
      <c r="S494" s="929" t="s">
        <v>4091</v>
      </c>
      <c r="T494" s="904" t="s">
        <v>5172</v>
      </c>
      <c r="U494" s="929"/>
      <c r="V494" s="929" t="s">
        <v>4412</v>
      </c>
      <c r="W494" s="1770"/>
      <c r="X494" s="1771">
        <v>4339.55</v>
      </c>
      <c r="Y494" s="1772">
        <f t="shared" si="109"/>
        <v>0</v>
      </c>
    </row>
    <row r="495" spans="1:25" s="40" customFormat="1" ht="12.75" x14ac:dyDescent="0.2">
      <c r="A495" s="1008">
        <v>1</v>
      </c>
      <c r="B495" s="1008">
        <v>1.7</v>
      </c>
      <c r="C495" s="1008" t="s">
        <v>1773</v>
      </c>
      <c r="D495" s="41"/>
      <c r="E495" s="1026" t="str">
        <f t="shared" si="112"/>
        <v>Workers' Compensation</v>
      </c>
      <c r="F495" s="43" t="s">
        <v>1183</v>
      </c>
      <c r="G495" s="38" t="s">
        <v>1184</v>
      </c>
      <c r="H495" s="741">
        <v>90005810</v>
      </c>
      <c r="I495" s="50">
        <v>443180</v>
      </c>
      <c r="J495" s="92">
        <f>'Section A - Public Patients'!J$46</f>
        <v>45474</v>
      </c>
      <c r="K495" s="997">
        <f>'Section A - Public Patients'!K$46</f>
        <v>3985.9</v>
      </c>
      <c r="L495" s="58"/>
      <c r="M495" s="134">
        <f t="shared" si="113"/>
        <v>3985.9</v>
      </c>
      <c r="N495" s="63" t="s">
        <v>56</v>
      </c>
      <c r="O495" s="92">
        <f>'Section A - Public Patients'!O$46</f>
        <v>45839</v>
      </c>
      <c r="P495" s="1781" t="s">
        <v>69</v>
      </c>
      <c r="Q495" s="63" t="s">
        <v>70</v>
      </c>
      <c r="R495" s="1773" t="s">
        <v>2501</v>
      </c>
      <c r="S495" s="929" t="s">
        <v>4091</v>
      </c>
      <c r="T495" s="904" t="s">
        <v>5173</v>
      </c>
      <c r="U495" s="929"/>
      <c r="V495" s="929" t="s">
        <v>4407</v>
      </c>
      <c r="W495" s="1770"/>
      <c r="X495" s="1771">
        <v>3985.9</v>
      </c>
      <c r="Y495" s="1772">
        <f t="shared" si="109"/>
        <v>0</v>
      </c>
    </row>
    <row r="496" spans="1:25" s="40" customFormat="1" ht="12.75" x14ac:dyDescent="0.2">
      <c r="A496" s="1008">
        <v>1</v>
      </c>
      <c r="B496" s="1008">
        <v>1.7</v>
      </c>
      <c r="C496" s="1008" t="s">
        <v>1773</v>
      </c>
      <c r="D496" s="41"/>
      <c r="E496" s="1026" t="str">
        <f t="shared" si="112"/>
        <v>Workers' Compensation</v>
      </c>
      <c r="F496" s="43" t="s">
        <v>1185</v>
      </c>
      <c r="G496" s="38" t="s">
        <v>1186</v>
      </c>
      <c r="H496" s="741">
        <v>90007452</v>
      </c>
      <c r="I496" s="50">
        <v>443180</v>
      </c>
      <c r="J496" s="92">
        <f>'Section A - Public Patients'!J$45</f>
        <v>45474</v>
      </c>
      <c r="K496" s="134">
        <f>'Section A - Public Patients'!K$45</f>
        <v>4228.6000000000004</v>
      </c>
      <c r="L496" s="58"/>
      <c r="M496" s="134">
        <f t="shared" si="113"/>
        <v>4228.6000000000004</v>
      </c>
      <c r="N496" s="63" t="s">
        <v>56</v>
      </c>
      <c r="O496" s="92">
        <f>'Section A - Public Patients'!O$45</f>
        <v>45839</v>
      </c>
      <c r="P496" s="1781" t="s">
        <v>69</v>
      </c>
      <c r="Q496" s="63" t="s">
        <v>70</v>
      </c>
      <c r="R496" s="1773" t="s">
        <v>2502</v>
      </c>
      <c r="S496" s="929" t="s">
        <v>4091</v>
      </c>
      <c r="T496" s="904" t="s">
        <v>5174</v>
      </c>
      <c r="U496" s="929"/>
      <c r="V496" s="929" t="s">
        <v>4406</v>
      </c>
      <c r="W496" s="1770"/>
      <c r="X496" s="1771">
        <v>4228.6000000000004</v>
      </c>
      <c r="Y496" s="1772">
        <f t="shared" si="109"/>
        <v>0</v>
      </c>
    </row>
    <row r="497" spans="1:25" s="40" customFormat="1" ht="12.75" x14ac:dyDescent="0.2">
      <c r="A497" s="1008">
        <v>1</v>
      </c>
      <c r="B497" s="1008">
        <v>1.7</v>
      </c>
      <c r="C497" s="1008" t="s">
        <v>1773</v>
      </c>
      <c r="D497" s="41"/>
      <c r="E497" s="1026" t="str">
        <f t="shared" si="112"/>
        <v>Workers' Compensation</v>
      </c>
      <c r="F497" s="43" t="s">
        <v>1187</v>
      </c>
      <c r="G497" s="38" t="s">
        <v>1188</v>
      </c>
      <c r="H497" s="741">
        <v>90006514</v>
      </c>
      <c r="I497" s="50">
        <v>443180</v>
      </c>
      <c r="J497" s="92">
        <f>'Section A - Public Patients'!J$46</f>
        <v>45474</v>
      </c>
      <c r="K497" s="997">
        <f>'Section A - Public Patients'!K$46</f>
        <v>3985.9</v>
      </c>
      <c r="L497" s="58"/>
      <c r="M497" s="134">
        <f t="shared" si="113"/>
        <v>3985.9</v>
      </c>
      <c r="N497" s="63" t="s">
        <v>56</v>
      </c>
      <c r="O497" s="92">
        <f>'Section A - Public Patients'!O$46</f>
        <v>45839</v>
      </c>
      <c r="P497" s="1781" t="s">
        <v>69</v>
      </c>
      <c r="Q497" s="63" t="s">
        <v>70</v>
      </c>
      <c r="R497" s="1773" t="s">
        <v>2503</v>
      </c>
      <c r="S497" s="929" t="s">
        <v>4091</v>
      </c>
      <c r="T497" s="904" t="s">
        <v>5175</v>
      </c>
      <c r="U497" s="929"/>
      <c r="V497" s="929" t="s">
        <v>4407</v>
      </c>
      <c r="W497" s="1770"/>
      <c r="X497" s="1771">
        <v>3985.9</v>
      </c>
      <c r="Y497" s="1772">
        <f t="shared" si="109"/>
        <v>0</v>
      </c>
    </row>
    <row r="498" spans="1:25" s="40" customFormat="1" ht="12.75" x14ac:dyDescent="0.2">
      <c r="A498" s="1008">
        <v>1</v>
      </c>
      <c r="B498" s="1008">
        <v>1.7</v>
      </c>
      <c r="C498" s="1008" t="s">
        <v>1773</v>
      </c>
      <c r="D498" s="41"/>
      <c r="E498" s="1026" t="str">
        <f t="shared" si="112"/>
        <v>Workers' Compensation</v>
      </c>
      <c r="F498" s="43" t="s">
        <v>1189</v>
      </c>
      <c r="G498" s="38" t="s">
        <v>1190</v>
      </c>
      <c r="H498" s="741">
        <v>90007453</v>
      </c>
      <c r="I498" s="50">
        <v>443180</v>
      </c>
      <c r="J498" s="92">
        <f>'Section A - Public Patients'!J$55</f>
        <v>45474</v>
      </c>
      <c r="K498" s="134">
        <f>'Section A - Public Patients'!K$55</f>
        <v>2133.75</v>
      </c>
      <c r="L498" s="58"/>
      <c r="M498" s="134">
        <f t="shared" si="113"/>
        <v>2133.75</v>
      </c>
      <c r="N498" s="63" t="s">
        <v>56</v>
      </c>
      <c r="O498" s="92">
        <f>'Section A - Public Patients'!O$55</f>
        <v>45839</v>
      </c>
      <c r="P498" s="1781" t="s">
        <v>69</v>
      </c>
      <c r="Q498" s="63" t="s">
        <v>70</v>
      </c>
      <c r="R498" s="1773" t="s">
        <v>2504</v>
      </c>
      <c r="S498" s="929" t="s">
        <v>4091</v>
      </c>
      <c r="T498" s="904" t="s">
        <v>5176</v>
      </c>
      <c r="U498" s="929"/>
      <c r="V498" s="929" t="s">
        <v>4416</v>
      </c>
      <c r="W498" s="1770"/>
      <c r="X498" s="1771">
        <v>2133.75</v>
      </c>
      <c r="Y498" s="1772">
        <f t="shared" si="109"/>
        <v>0</v>
      </c>
    </row>
    <row r="499" spans="1:25" s="40" customFormat="1" ht="12.75" x14ac:dyDescent="0.2">
      <c r="A499" s="1008">
        <v>1</v>
      </c>
      <c r="B499" s="1008">
        <v>1.7</v>
      </c>
      <c r="C499" s="1008" t="s">
        <v>1773</v>
      </c>
      <c r="D499" s="41"/>
      <c r="E499" s="1026" t="str">
        <f t="shared" si="112"/>
        <v>Workers' Compensation</v>
      </c>
      <c r="F499" s="43" t="s">
        <v>1191</v>
      </c>
      <c r="G499" s="38" t="s">
        <v>1192</v>
      </c>
      <c r="H499" s="741">
        <v>90006045</v>
      </c>
      <c r="I499" s="50">
        <v>443180</v>
      </c>
      <c r="J499" s="92">
        <f>'Section A - Public Patients'!J$55</f>
        <v>45474</v>
      </c>
      <c r="K499" s="134">
        <f>'Section A - Public Patients'!K$55</f>
        <v>2133.75</v>
      </c>
      <c r="L499" s="58"/>
      <c r="M499" s="134">
        <f t="shared" si="113"/>
        <v>2133.75</v>
      </c>
      <c r="N499" s="63" t="s">
        <v>56</v>
      </c>
      <c r="O499" s="92">
        <f>'Section A - Public Patients'!O$55</f>
        <v>45839</v>
      </c>
      <c r="P499" s="1781" t="s">
        <v>69</v>
      </c>
      <c r="Q499" s="63" t="s">
        <v>70</v>
      </c>
      <c r="R499" s="1773" t="s">
        <v>2505</v>
      </c>
      <c r="S499" s="929" t="s">
        <v>4091</v>
      </c>
      <c r="T499" s="904" t="s">
        <v>5177</v>
      </c>
      <c r="U499" s="929"/>
      <c r="V499" s="929" t="s">
        <v>4416</v>
      </c>
      <c r="W499" s="1770"/>
      <c r="X499" s="1771">
        <v>2133.75</v>
      </c>
      <c r="Y499" s="1772">
        <f t="shared" si="109"/>
        <v>0</v>
      </c>
    </row>
    <row r="500" spans="1:25" s="40" customFormat="1" ht="12.75" x14ac:dyDescent="0.2">
      <c r="A500" s="1008">
        <v>1</v>
      </c>
      <c r="B500" s="1008">
        <v>1.7</v>
      </c>
      <c r="C500" s="1008" t="s">
        <v>1773</v>
      </c>
      <c r="D500" s="41"/>
      <c r="E500" s="1026" t="str">
        <f t="shared" si="112"/>
        <v>Workers' Compensation</v>
      </c>
      <c r="F500" s="43" t="s">
        <v>1193</v>
      </c>
      <c r="G500" s="38" t="s">
        <v>1194</v>
      </c>
      <c r="H500" s="741">
        <v>90007454</v>
      </c>
      <c r="I500" s="50">
        <v>443180</v>
      </c>
      <c r="J500" s="92">
        <f>'Section A - Public Patients'!J$47</f>
        <v>45474</v>
      </c>
      <c r="K500" s="134">
        <f>'Section A - Public Patients'!K$47</f>
        <v>6321.1</v>
      </c>
      <c r="L500" s="58"/>
      <c r="M500" s="134">
        <f t="shared" si="113"/>
        <v>6321.1</v>
      </c>
      <c r="N500" s="63" t="s">
        <v>56</v>
      </c>
      <c r="O500" s="92">
        <f>'Section A - Public Patients'!O$47</f>
        <v>45839</v>
      </c>
      <c r="P500" s="1781" t="s">
        <v>69</v>
      </c>
      <c r="Q500" s="63" t="s">
        <v>70</v>
      </c>
      <c r="R500" s="1773" t="s">
        <v>2506</v>
      </c>
      <c r="S500" s="929" t="s">
        <v>4091</v>
      </c>
      <c r="T500" s="904" t="s">
        <v>5178</v>
      </c>
      <c r="U500" s="929"/>
      <c r="V500" s="929" t="s">
        <v>4408</v>
      </c>
      <c r="W500" s="1770"/>
      <c r="X500" s="1771">
        <v>6321.1</v>
      </c>
      <c r="Y500" s="1772">
        <f t="shared" si="109"/>
        <v>0</v>
      </c>
    </row>
    <row r="501" spans="1:25" s="40" customFormat="1" ht="12.75" x14ac:dyDescent="0.2">
      <c r="A501" s="1008">
        <v>1</v>
      </c>
      <c r="B501" s="1008">
        <v>1.7</v>
      </c>
      <c r="C501" s="1008" t="s">
        <v>1773</v>
      </c>
      <c r="D501" s="41"/>
      <c r="E501" s="1026" t="str">
        <f t="shared" si="112"/>
        <v>Workers' Compensation</v>
      </c>
      <c r="F501" s="43" t="s">
        <v>1195</v>
      </c>
      <c r="G501" s="38" t="s">
        <v>1196</v>
      </c>
      <c r="H501" s="741">
        <v>90006515</v>
      </c>
      <c r="I501" s="50">
        <v>443180</v>
      </c>
      <c r="J501" s="92">
        <f>'Section A - Public Patients'!J$48</f>
        <v>45474</v>
      </c>
      <c r="K501" s="134">
        <f>'Section A - Public Patients'!K$48</f>
        <v>5885.75</v>
      </c>
      <c r="L501" s="58"/>
      <c r="M501" s="134">
        <f t="shared" si="113"/>
        <v>5885.75</v>
      </c>
      <c r="N501" s="63" t="s">
        <v>56</v>
      </c>
      <c r="O501" s="92">
        <f>'Section A - Public Patients'!O$48</f>
        <v>45839</v>
      </c>
      <c r="P501" s="1781" t="s">
        <v>69</v>
      </c>
      <c r="Q501" s="63" t="s">
        <v>70</v>
      </c>
      <c r="R501" s="1773" t="s">
        <v>2507</v>
      </c>
      <c r="S501" s="929" t="s">
        <v>4091</v>
      </c>
      <c r="T501" s="904" t="s">
        <v>5179</v>
      </c>
      <c r="U501" s="929"/>
      <c r="V501" s="929" t="s">
        <v>4409</v>
      </c>
      <c r="W501" s="1770"/>
      <c r="X501" s="1771">
        <v>5885.75</v>
      </c>
      <c r="Y501" s="1772">
        <f t="shared" si="109"/>
        <v>0</v>
      </c>
    </row>
    <row r="502" spans="1:25" s="40" customFormat="1" ht="12.75" x14ac:dyDescent="0.2">
      <c r="A502" s="1008">
        <v>1</v>
      </c>
      <c r="B502" s="1008">
        <v>1.7</v>
      </c>
      <c r="C502" s="1008" t="s">
        <v>1773</v>
      </c>
      <c r="D502" s="41"/>
      <c r="E502" s="1026" t="str">
        <f t="shared" si="112"/>
        <v>Workers' Compensation</v>
      </c>
      <c r="F502" s="43" t="s">
        <v>1197</v>
      </c>
      <c r="G502" s="38" t="s">
        <v>1198</v>
      </c>
      <c r="H502" s="741">
        <v>90007455</v>
      </c>
      <c r="I502" s="50">
        <v>443180</v>
      </c>
      <c r="J502" s="92">
        <f>'Section A - Public Patients'!J$53</f>
        <v>45474</v>
      </c>
      <c r="K502" s="997">
        <f>'Section A - Public Patients'!K$53</f>
        <v>1179.8</v>
      </c>
      <c r="L502" s="58"/>
      <c r="M502" s="134">
        <f t="shared" si="113"/>
        <v>1179.8</v>
      </c>
      <c r="N502" s="63" t="s">
        <v>56</v>
      </c>
      <c r="O502" s="92">
        <f>'Section A - Public Patients'!O$53</f>
        <v>45839</v>
      </c>
      <c r="P502" s="1781" t="s">
        <v>69</v>
      </c>
      <c r="Q502" s="63" t="s">
        <v>70</v>
      </c>
      <c r="R502" s="1773" t="s">
        <v>2508</v>
      </c>
      <c r="S502" s="929" t="s">
        <v>4091</v>
      </c>
      <c r="T502" s="904" t="s">
        <v>5180</v>
      </c>
      <c r="U502" s="929"/>
      <c r="V502" s="929" t="s">
        <v>4414</v>
      </c>
      <c r="W502" s="1770" t="s">
        <v>4414</v>
      </c>
      <c r="X502" s="1771">
        <v>1179.8</v>
      </c>
      <c r="Y502" s="1772">
        <f t="shared" si="109"/>
        <v>0</v>
      </c>
    </row>
    <row r="503" spans="1:25" s="40" customFormat="1" ht="12.75" x14ac:dyDescent="0.2">
      <c r="A503" s="1008">
        <v>1</v>
      </c>
      <c r="B503" s="1008">
        <v>1.7</v>
      </c>
      <c r="C503" s="1008" t="s">
        <v>1773</v>
      </c>
      <c r="D503" s="41"/>
      <c r="E503" s="1026" t="str">
        <f t="shared" si="112"/>
        <v>Workers' Compensation</v>
      </c>
      <c r="F503" s="43" t="s">
        <v>1199</v>
      </c>
      <c r="G503" s="38" t="s">
        <v>1200</v>
      </c>
      <c r="H503" s="741">
        <v>90005693</v>
      </c>
      <c r="I503" s="50">
        <v>443180</v>
      </c>
      <c r="J503" s="92">
        <f>'Section A - Public Patients'!J$53</f>
        <v>45474</v>
      </c>
      <c r="K503" s="997">
        <f>'Section A - Public Patients'!K$53</f>
        <v>1179.8</v>
      </c>
      <c r="L503" s="58"/>
      <c r="M503" s="134">
        <f t="shared" si="113"/>
        <v>1179.8</v>
      </c>
      <c r="N503" s="63" t="s">
        <v>56</v>
      </c>
      <c r="O503" s="92">
        <f>'Section A - Public Patients'!O$53</f>
        <v>45839</v>
      </c>
      <c r="P503" s="1781" t="s">
        <v>69</v>
      </c>
      <c r="Q503" s="63" t="s">
        <v>70</v>
      </c>
      <c r="R503" s="1773" t="s">
        <v>2509</v>
      </c>
      <c r="S503" s="929" t="s">
        <v>4091</v>
      </c>
      <c r="T503" s="904" t="s">
        <v>5181</v>
      </c>
      <c r="U503" s="929"/>
      <c r="V503" s="929" t="s">
        <v>4414</v>
      </c>
      <c r="W503" s="1770" t="s">
        <v>4414</v>
      </c>
      <c r="X503" s="1771">
        <v>1179.8</v>
      </c>
      <c r="Y503" s="1772">
        <f t="shared" si="109"/>
        <v>0</v>
      </c>
    </row>
    <row r="504" spans="1:25" s="40" customFormat="1" ht="12.75" x14ac:dyDescent="0.2">
      <c r="A504" s="1008">
        <v>1</v>
      </c>
      <c r="B504" s="1008">
        <v>1.7</v>
      </c>
      <c r="C504" s="1008" t="s">
        <v>1773</v>
      </c>
      <c r="D504" s="41"/>
      <c r="E504" s="1026" t="str">
        <f t="shared" si="112"/>
        <v>Workers' Compensation</v>
      </c>
      <c r="F504" s="43" t="s">
        <v>1201</v>
      </c>
      <c r="G504" s="38" t="s">
        <v>1202</v>
      </c>
      <c r="H504" s="741">
        <v>90007456</v>
      </c>
      <c r="I504" s="50">
        <v>443180</v>
      </c>
      <c r="J504" s="92">
        <f>'Section A - Public Patients'!J$49</f>
        <v>45474</v>
      </c>
      <c r="K504" s="134">
        <f>'Section A - Public Patients'!K$49</f>
        <v>1319.15</v>
      </c>
      <c r="L504" s="58"/>
      <c r="M504" s="134">
        <f t="shared" si="113"/>
        <v>1319.15</v>
      </c>
      <c r="N504" s="63" t="s">
        <v>56</v>
      </c>
      <c r="O504" s="92">
        <f>'Section A - Public Patients'!O$49</f>
        <v>45839</v>
      </c>
      <c r="P504" s="1781" t="s">
        <v>69</v>
      </c>
      <c r="Q504" s="63" t="s">
        <v>70</v>
      </c>
      <c r="R504" s="1773" t="s">
        <v>2510</v>
      </c>
      <c r="S504" s="929" t="s">
        <v>4091</v>
      </c>
      <c r="T504" s="904" t="s">
        <v>5182</v>
      </c>
      <c r="U504" s="929"/>
      <c r="V504" s="929" t="s">
        <v>4410</v>
      </c>
      <c r="W504" s="1770"/>
      <c r="X504" s="1771">
        <v>1319.15</v>
      </c>
      <c r="Y504" s="1772">
        <f t="shared" si="109"/>
        <v>0</v>
      </c>
    </row>
    <row r="505" spans="1:25" s="40" customFormat="1" ht="12.75" x14ac:dyDescent="0.2">
      <c r="A505" s="1008">
        <v>1</v>
      </c>
      <c r="B505" s="1008">
        <v>1.7</v>
      </c>
      <c r="C505" s="1008" t="s">
        <v>1773</v>
      </c>
      <c r="D505" s="41"/>
      <c r="E505" s="1026" t="str">
        <f t="shared" si="112"/>
        <v>Workers' Compensation</v>
      </c>
      <c r="F505" s="43" t="s">
        <v>1203</v>
      </c>
      <c r="G505" s="38" t="s">
        <v>1204</v>
      </c>
      <c r="H505" s="741">
        <v>90006516</v>
      </c>
      <c r="I505" s="50">
        <v>443180</v>
      </c>
      <c r="J505" s="92">
        <f>'Section A - Public Patients'!J$50</f>
        <v>45474</v>
      </c>
      <c r="K505" s="134">
        <f>'Section A - Public Patients'!K$50</f>
        <v>1143.8499999999999</v>
      </c>
      <c r="L505" s="58"/>
      <c r="M505" s="134">
        <f t="shared" si="113"/>
        <v>1143.8499999999999</v>
      </c>
      <c r="N505" s="63" t="s">
        <v>56</v>
      </c>
      <c r="O505" s="92">
        <f>'Section A - Public Patients'!O$50</f>
        <v>45839</v>
      </c>
      <c r="P505" s="1781" t="s">
        <v>69</v>
      </c>
      <c r="Q505" s="63" t="s">
        <v>70</v>
      </c>
      <c r="R505" s="1773" t="s">
        <v>2511</v>
      </c>
      <c r="S505" s="929" t="s">
        <v>4091</v>
      </c>
      <c r="T505" s="904" t="s">
        <v>5183</v>
      </c>
      <c r="U505" s="929"/>
      <c r="V505" s="929" t="s">
        <v>4411</v>
      </c>
      <c r="W505" s="1770"/>
      <c r="X505" s="1771">
        <v>1143.8499999999999</v>
      </c>
      <c r="Y505" s="1772">
        <f t="shared" si="109"/>
        <v>0</v>
      </c>
    </row>
    <row r="506" spans="1:25" s="40" customFormat="1" ht="15.75" x14ac:dyDescent="0.2">
      <c r="A506" s="1008">
        <v>1</v>
      </c>
      <c r="B506" s="1008">
        <v>1.7</v>
      </c>
      <c r="C506" s="1008" t="s">
        <v>1773</v>
      </c>
      <c r="D506" s="41"/>
      <c r="E506" s="78" t="s">
        <v>2356</v>
      </c>
      <c r="F506" s="43" t="s">
        <v>1205</v>
      </c>
      <c r="G506" s="38" t="s">
        <v>1206</v>
      </c>
      <c r="H506" s="741">
        <v>90007457</v>
      </c>
      <c r="I506" s="50">
        <v>443180</v>
      </c>
      <c r="J506" s="92">
        <f>'Section A - Public Patients'!J$61</f>
        <v>45474</v>
      </c>
      <c r="K506" s="134">
        <f>'Section A - Public Patients'!K$61</f>
        <v>4066.55</v>
      </c>
      <c r="L506" s="58"/>
      <c r="M506" s="134">
        <f t="shared" si="113"/>
        <v>4066.55</v>
      </c>
      <c r="N506" s="63" t="s">
        <v>56</v>
      </c>
      <c r="O506" s="92">
        <f>'Section A - Public Patients'!O$61</f>
        <v>45839</v>
      </c>
      <c r="P506" s="1781" t="s">
        <v>69</v>
      </c>
      <c r="Q506" s="63" t="s">
        <v>70</v>
      </c>
      <c r="R506" s="1773" t="s">
        <v>2512</v>
      </c>
      <c r="S506" s="929" t="s">
        <v>4091</v>
      </c>
      <c r="T506" s="904" t="s">
        <v>5184</v>
      </c>
      <c r="U506" s="929"/>
      <c r="V506" s="929" t="s">
        <v>4422</v>
      </c>
      <c r="W506" s="1770"/>
      <c r="X506" s="1771">
        <v>4066.55</v>
      </c>
      <c r="Y506" s="1772">
        <f t="shared" si="109"/>
        <v>0</v>
      </c>
    </row>
    <row r="507" spans="1:25" s="40" customFormat="1" ht="12.75" x14ac:dyDescent="0.2">
      <c r="A507" s="1008">
        <v>1</v>
      </c>
      <c r="B507" s="1008">
        <v>1.7</v>
      </c>
      <c r="C507" s="1008" t="s">
        <v>1773</v>
      </c>
      <c r="D507" s="41"/>
      <c r="E507" s="1026" t="str">
        <f t="shared" ref="E507:E509" si="114">E506</f>
        <v>Workers' Compensation Newborns</v>
      </c>
      <c r="F507" s="43" t="s">
        <v>1207</v>
      </c>
      <c r="G507" s="38" t="s">
        <v>1208</v>
      </c>
      <c r="H507" s="741">
        <v>90006046</v>
      </c>
      <c r="I507" s="50">
        <v>443180</v>
      </c>
      <c r="J507" s="92">
        <f>'Section A - Public Patients'!J$62</f>
        <v>45474</v>
      </c>
      <c r="K507" s="134">
        <f>'Section A - Public Patients'!K$62</f>
        <v>3879.1</v>
      </c>
      <c r="L507" s="58"/>
      <c r="M507" s="134">
        <f t="shared" si="113"/>
        <v>3879.1</v>
      </c>
      <c r="N507" s="63" t="s">
        <v>56</v>
      </c>
      <c r="O507" s="92">
        <f>'Section A - Public Patients'!O$62</f>
        <v>45839</v>
      </c>
      <c r="P507" s="1781" t="s">
        <v>69</v>
      </c>
      <c r="Q507" s="63" t="s">
        <v>70</v>
      </c>
      <c r="R507" s="1773" t="s">
        <v>2513</v>
      </c>
      <c r="S507" s="929" t="s">
        <v>4091</v>
      </c>
      <c r="T507" s="904" t="s">
        <v>5185</v>
      </c>
      <c r="U507" s="929"/>
      <c r="V507" s="929" t="s">
        <v>4423</v>
      </c>
      <c r="W507" s="1770"/>
      <c r="X507" s="1771">
        <v>3879.1</v>
      </c>
      <c r="Y507" s="1772">
        <f t="shared" si="109"/>
        <v>0</v>
      </c>
    </row>
    <row r="508" spans="1:25" s="40" customFormat="1" ht="12.75" x14ac:dyDescent="0.2">
      <c r="A508" s="1017">
        <v>1</v>
      </c>
      <c r="B508" s="1008">
        <v>1.7</v>
      </c>
      <c r="C508" s="1008" t="s">
        <v>1773</v>
      </c>
      <c r="D508" s="41"/>
      <c r="E508" s="1026" t="str">
        <f t="shared" si="114"/>
        <v>Workers' Compensation Newborns</v>
      </c>
      <c r="F508" s="43" t="s">
        <v>1209</v>
      </c>
      <c r="G508" s="38" t="s">
        <v>1210</v>
      </c>
      <c r="H508" s="741">
        <v>90007458</v>
      </c>
      <c r="I508" s="50">
        <v>443180</v>
      </c>
      <c r="J508" s="92">
        <f>'Section A - Public Patients'!J$61</f>
        <v>45474</v>
      </c>
      <c r="K508" s="134">
        <f>'Section A - Public Patients'!K$61</f>
        <v>4066.55</v>
      </c>
      <c r="L508" s="58"/>
      <c r="M508" s="134">
        <f t="shared" si="113"/>
        <v>4066.55</v>
      </c>
      <c r="N508" s="63" t="s">
        <v>56</v>
      </c>
      <c r="O508" s="92">
        <f>'Section A - Public Patients'!O$61</f>
        <v>45839</v>
      </c>
      <c r="P508" s="1781" t="s">
        <v>69</v>
      </c>
      <c r="Q508" s="63" t="s">
        <v>70</v>
      </c>
      <c r="R508" s="1773" t="s">
        <v>2514</v>
      </c>
      <c r="S508" s="929" t="s">
        <v>4091</v>
      </c>
      <c r="T508" s="904" t="s">
        <v>5186</v>
      </c>
      <c r="U508" s="929"/>
      <c r="V508" s="929" t="s">
        <v>4422</v>
      </c>
      <c r="W508" s="1770"/>
      <c r="X508" s="1771">
        <v>4066.55</v>
      </c>
      <c r="Y508" s="1772">
        <f t="shared" si="109"/>
        <v>0</v>
      </c>
    </row>
    <row r="509" spans="1:25" s="40" customFormat="1" ht="12.75" x14ac:dyDescent="0.2">
      <c r="A509" s="1008">
        <v>1</v>
      </c>
      <c r="B509" s="1008">
        <v>1.7</v>
      </c>
      <c r="C509" s="1008" t="s">
        <v>1773</v>
      </c>
      <c r="D509" s="41"/>
      <c r="E509" s="1026" t="str">
        <f t="shared" si="114"/>
        <v>Workers' Compensation Newborns</v>
      </c>
      <c r="F509" s="43" t="s">
        <v>1211</v>
      </c>
      <c r="G509" s="38" t="s">
        <v>1212</v>
      </c>
      <c r="H509" s="741">
        <v>90006517</v>
      </c>
      <c r="I509" s="50">
        <v>443180</v>
      </c>
      <c r="J509" s="92">
        <f>'Section A - Public Patients'!J$62</f>
        <v>45474</v>
      </c>
      <c r="K509" s="134">
        <f>'Section A - Public Patients'!K$62</f>
        <v>3879.1</v>
      </c>
      <c r="L509" s="58"/>
      <c r="M509" s="134">
        <f t="shared" si="113"/>
        <v>3879.1</v>
      </c>
      <c r="N509" s="63" t="s">
        <v>56</v>
      </c>
      <c r="O509" s="92">
        <f>'Section A - Public Patients'!O$62</f>
        <v>45839</v>
      </c>
      <c r="P509" s="1781" t="s">
        <v>69</v>
      </c>
      <c r="Q509" s="63" t="s">
        <v>70</v>
      </c>
      <c r="R509" s="1773" t="s">
        <v>2515</v>
      </c>
      <c r="S509" s="929" t="s">
        <v>4091</v>
      </c>
      <c r="T509" s="904" t="s">
        <v>5187</v>
      </c>
      <c r="U509" s="929"/>
      <c r="V509" s="929" t="s">
        <v>4423</v>
      </c>
      <c r="W509" s="1770"/>
      <c r="X509" s="1771">
        <v>3879.1</v>
      </c>
      <c r="Y509" s="1772">
        <f t="shared" si="109"/>
        <v>0</v>
      </c>
    </row>
    <row r="510" spans="1:25" s="40" customFormat="1" ht="15.75" x14ac:dyDescent="0.2">
      <c r="A510" s="1008">
        <v>1</v>
      </c>
      <c r="B510" s="1008">
        <v>1.7</v>
      </c>
      <c r="C510" s="1008" t="s">
        <v>1773</v>
      </c>
      <c r="D510" s="41"/>
      <c r="E510" s="78" t="s">
        <v>2870</v>
      </c>
      <c r="F510" s="43" t="s">
        <v>2745</v>
      </c>
      <c r="G510" s="38" t="s">
        <v>6462</v>
      </c>
      <c r="H510" s="741">
        <v>90007367</v>
      </c>
      <c r="I510" s="50">
        <v>443180</v>
      </c>
      <c r="J510" s="92">
        <f>'Section A - Public Patients'!J$43</f>
        <v>45474</v>
      </c>
      <c r="K510" s="997">
        <f>'Section A - Public Patients'!K$43</f>
        <v>2510.5500000000002</v>
      </c>
      <c r="L510" s="58"/>
      <c r="M510" s="134">
        <f>K510</f>
        <v>2510.5500000000002</v>
      </c>
      <c r="N510" s="63" t="s">
        <v>56</v>
      </c>
      <c r="O510" s="84">
        <f>'Section A - Public Patients'!O$43</f>
        <v>45839</v>
      </c>
      <c r="P510" s="1781" t="s">
        <v>69</v>
      </c>
      <c r="Q510" s="63" t="s">
        <v>70</v>
      </c>
      <c r="R510" s="1773" t="s">
        <v>2918</v>
      </c>
      <c r="S510" s="929" t="s">
        <v>4091</v>
      </c>
      <c r="T510" s="904" t="s">
        <v>5188</v>
      </c>
      <c r="U510" s="929"/>
      <c r="V510" s="929" t="s">
        <v>4404</v>
      </c>
      <c r="W510" s="1770"/>
      <c r="X510" s="1771">
        <v>2510.5500000000002</v>
      </c>
      <c r="Y510" s="1772">
        <f t="shared" si="109"/>
        <v>0</v>
      </c>
    </row>
    <row r="511" spans="1:25" s="40" customFormat="1" ht="12.75" x14ac:dyDescent="0.2">
      <c r="A511" s="1008">
        <v>1</v>
      </c>
      <c r="B511" s="1008">
        <v>1.7</v>
      </c>
      <c r="C511" s="1008" t="s">
        <v>1773</v>
      </c>
      <c r="D511" s="41"/>
      <c r="E511" s="1026" t="str">
        <f t="shared" ref="E511:E525" si="115">E510</f>
        <v>National Injury Insurance Scheme Motor Vehicle</v>
      </c>
      <c r="F511" s="43" t="s">
        <v>2751</v>
      </c>
      <c r="G511" s="38" t="s">
        <v>6463</v>
      </c>
      <c r="H511" s="741">
        <v>90005579</v>
      </c>
      <c r="I511" s="50">
        <v>443180</v>
      </c>
      <c r="J511" s="92">
        <f>'Section A - Public Patients'!J$44</f>
        <v>45474</v>
      </c>
      <c r="K511" s="997">
        <f>'Section A - Public Patients'!K$44</f>
        <v>2121.5500000000002</v>
      </c>
      <c r="L511" s="58"/>
      <c r="M511" s="134">
        <f t="shared" ref="M511:M525" si="116">K511</f>
        <v>2121.5500000000002</v>
      </c>
      <c r="N511" s="63" t="s">
        <v>56</v>
      </c>
      <c r="O511" s="92">
        <f>'Section A - Public Patients'!O$44</f>
        <v>45839</v>
      </c>
      <c r="P511" s="1781" t="s">
        <v>69</v>
      </c>
      <c r="Q511" s="63" t="s">
        <v>70</v>
      </c>
      <c r="R511" s="1773" t="s">
        <v>2919</v>
      </c>
      <c r="S511" s="929" t="s">
        <v>4091</v>
      </c>
      <c r="T511" s="904" t="s">
        <v>5189</v>
      </c>
      <c r="U511" s="929"/>
      <c r="V511" s="929" t="s">
        <v>4405</v>
      </c>
      <c r="W511" s="1770"/>
      <c r="X511" s="1771">
        <v>2121.5500000000002</v>
      </c>
      <c r="Y511" s="1772">
        <f t="shared" si="109"/>
        <v>0</v>
      </c>
    </row>
    <row r="512" spans="1:25" s="40" customFormat="1" ht="12.75" x14ac:dyDescent="0.2">
      <c r="A512" s="1008">
        <v>1</v>
      </c>
      <c r="B512" s="1008">
        <v>1.7</v>
      </c>
      <c r="C512" s="1008" t="s">
        <v>1773</v>
      </c>
      <c r="D512" s="41"/>
      <c r="E512" s="1026" t="str">
        <f t="shared" si="115"/>
        <v>National Injury Insurance Scheme Motor Vehicle</v>
      </c>
      <c r="F512" s="43" t="s">
        <v>2920</v>
      </c>
      <c r="G512" s="38" t="s">
        <v>6464</v>
      </c>
      <c r="H512" s="741">
        <v>90007460</v>
      </c>
      <c r="I512" s="50">
        <v>443180</v>
      </c>
      <c r="J512" s="92">
        <f>'Section A - Public Patients'!J$70</f>
        <v>45474</v>
      </c>
      <c r="K512" s="134">
        <f>'Section A - Public Patients'!K$70</f>
        <v>1247.0999999999999</v>
      </c>
      <c r="L512" s="58"/>
      <c r="M512" s="134">
        <f t="shared" si="116"/>
        <v>1247.0999999999999</v>
      </c>
      <c r="N512" s="63" t="s">
        <v>56</v>
      </c>
      <c r="O512" s="92">
        <f>'Section A - Public Patients'!O$70</f>
        <v>45839</v>
      </c>
      <c r="P512" s="1781" t="s">
        <v>69</v>
      </c>
      <c r="Q512" s="63" t="s">
        <v>70</v>
      </c>
      <c r="R512" s="1773" t="s">
        <v>2921</v>
      </c>
      <c r="S512" s="929" t="s">
        <v>4091</v>
      </c>
      <c r="T512" s="904" t="s">
        <v>5190</v>
      </c>
      <c r="U512" s="929"/>
      <c r="V512" s="929" t="s">
        <v>4430</v>
      </c>
      <c r="W512" s="1770"/>
      <c r="X512" s="1771">
        <v>1247.0999999999999</v>
      </c>
      <c r="Y512" s="1772">
        <f t="shared" si="109"/>
        <v>0</v>
      </c>
    </row>
    <row r="513" spans="1:25" s="40" customFormat="1" ht="12.75" x14ac:dyDescent="0.2">
      <c r="A513" s="1008">
        <v>1</v>
      </c>
      <c r="B513" s="1008">
        <v>1.7</v>
      </c>
      <c r="C513" s="1008" t="s">
        <v>1773</v>
      </c>
      <c r="D513" s="41"/>
      <c r="E513" s="1026" t="str">
        <f t="shared" si="115"/>
        <v>National Injury Insurance Scheme Motor Vehicle</v>
      </c>
      <c r="F513" s="43" t="s">
        <v>2922</v>
      </c>
      <c r="G513" s="38" t="s">
        <v>6465</v>
      </c>
      <c r="H513" s="741">
        <v>90006518</v>
      </c>
      <c r="I513" s="50">
        <v>443180</v>
      </c>
      <c r="J513" s="92">
        <f>'Section A - Public Patients'!J$71</f>
        <v>45474</v>
      </c>
      <c r="K513" s="134">
        <f>'Section A - Public Patients'!K$71</f>
        <v>1069.5</v>
      </c>
      <c r="L513" s="58"/>
      <c r="M513" s="134">
        <f t="shared" si="116"/>
        <v>1069.5</v>
      </c>
      <c r="N513" s="63" t="s">
        <v>56</v>
      </c>
      <c r="O513" s="92">
        <f>'Section A - Public Patients'!O$71</f>
        <v>45839</v>
      </c>
      <c r="P513" s="1781" t="s">
        <v>69</v>
      </c>
      <c r="Q513" s="63" t="s">
        <v>70</v>
      </c>
      <c r="R513" s="1773" t="s">
        <v>2923</v>
      </c>
      <c r="S513" s="929" t="s">
        <v>4091</v>
      </c>
      <c r="T513" s="904" t="s">
        <v>5191</v>
      </c>
      <c r="U513" s="929"/>
      <c r="V513" s="929" t="s">
        <v>4431</v>
      </c>
      <c r="W513" s="1770"/>
      <c r="X513" s="1771">
        <v>1069.5</v>
      </c>
      <c r="Y513" s="1772">
        <f t="shared" si="109"/>
        <v>0</v>
      </c>
    </row>
    <row r="514" spans="1:25" s="40" customFormat="1" ht="12.75" x14ac:dyDescent="0.2">
      <c r="A514" s="1008">
        <v>1</v>
      </c>
      <c r="B514" s="1008">
        <v>1.7</v>
      </c>
      <c r="C514" s="1008" t="s">
        <v>1773</v>
      </c>
      <c r="D514" s="41"/>
      <c r="E514" s="1026" t="str">
        <f t="shared" si="115"/>
        <v>National Injury Insurance Scheme Motor Vehicle</v>
      </c>
      <c r="F514" s="43" t="s">
        <v>2924</v>
      </c>
      <c r="G514" s="38" t="s">
        <v>6466</v>
      </c>
      <c r="H514" s="741">
        <v>90007461</v>
      </c>
      <c r="I514" s="50">
        <v>443180</v>
      </c>
      <c r="J514" s="92">
        <f>'Section A - Public Patients'!J$51</f>
        <v>45474</v>
      </c>
      <c r="K514" s="997">
        <f>'Section A - Public Patients'!K$51</f>
        <v>4339.55</v>
      </c>
      <c r="L514" s="58"/>
      <c r="M514" s="134">
        <f t="shared" si="116"/>
        <v>4339.55</v>
      </c>
      <c r="N514" s="63" t="s">
        <v>56</v>
      </c>
      <c r="O514" s="92">
        <f>'Section A - Public Patients'!O$51</f>
        <v>45839</v>
      </c>
      <c r="P514" s="1781" t="s">
        <v>69</v>
      </c>
      <c r="Q514" s="63" t="s">
        <v>70</v>
      </c>
      <c r="R514" s="1773" t="s">
        <v>2925</v>
      </c>
      <c r="S514" s="929" t="s">
        <v>4091</v>
      </c>
      <c r="T514" s="904" t="s">
        <v>5192</v>
      </c>
      <c r="U514" s="929"/>
      <c r="V514" s="929" t="s">
        <v>4412</v>
      </c>
      <c r="W514" s="1770"/>
      <c r="X514" s="1771">
        <v>4339.55</v>
      </c>
      <c r="Y514" s="1772">
        <f t="shared" si="109"/>
        <v>0</v>
      </c>
    </row>
    <row r="515" spans="1:25" s="40" customFormat="1" ht="12.75" x14ac:dyDescent="0.2">
      <c r="A515" s="1008">
        <v>1</v>
      </c>
      <c r="B515" s="1008">
        <v>1.7</v>
      </c>
      <c r="C515" s="1008" t="s">
        <v>1773</v>
      </c>
      <c r="D515" s="41"/>
      <c r="E515" s="1026" t="str">
        <f t="shared" si="115"/>
        <v>National Injury Insurance Scheme Motor Vehicle</v>
      </c>
      <c r="F515" s="43" t="s">
        <v>2926</v>
      </c>
      <c r="G515" s="38" t="s">
        <v>6467</v>
      </c>
      <c r="H515" s="741">
        <v>90006047</v>
      </c>
      <c r="I515" s="50">
        <v>443190</v>
      </c>
      <c r="J515" s="92">
        <f>'Section A - Public Patients'!J$46</f>
        <v>45474</v>
      </c>
      <c r="K515" s="997">
        <f>'Section A - Public Patients'!K$46</f>
        <v>3985.9</v>
      </c>
      <c r="L515" s="58"/>
      <c r="M515" s="134">
        <f t="shared" si="116"/>
        <v>3985.9</v>
      </c>
      <c r="N515" s="63" t="s">
        <v>56</v>
      </c>
      <c r="O515" s="92">
        <f>'Section A - Public Patients'!O$46</f>
        <v>45839</v>
      </c>
      <c r="P515" s="1781" t="s">
        <v>69</v>
      </c>
      <c r="Q515" s="63" t="s">
        <v>70</v>
      </c>
      <c r="R515" s="1773" t="s">
        <v>2927</v>
      </c>
      <c r="S515" s="929" t="s">
        <v>4091</v>
      </c>
      <c r="T515" s="904" t="s">
        <v>5193</v>
      </c>
      <c r="U515" s="929"/>
      <c r="V515" s="929" t="s">
        <v>4407</v>
      </c>
      <c r="W515" s="1770"/>
      <c r="X515" s="1771">
        <v>3985.9</v>
      </c>
      <c r="Y515" s="1772">
        <f t="shared" si="109"/>
        <v>0</v>
      </c>
    </row>
    <row r="516" spans="1:25" s="40" customFormat="1" ht="12.75" x14ac:dyDescent="0.2">
      <c r="A516" s="1008">
        <v>1</v>
      </c>
      <c r="B516" s="1008">
        <v>1.7</v>
      </c>
      <c r="C516" s="1008" t="s">
        <v>1773</v>
      </c>
      <c r="D516" s="41"/>
      <c r="E516" s="1026" t="str">
        <f t="shared" si="115"/>
        <v>National Injury Insurance Scheme Motor Vehicle</v>
      </c>
      <c r="F516" s="43" t="s">
        <v>2928</v>
      </c>
      <c r="G516" s="38" t="s">
        <v>6468</v>
      </c>
      <c r="H516" s="741">
        <v>90007462</v>
      </c>
      <c r="I516" s="50">
        <v>443180</v>
      </c>
      <c r="J516" s="92">
        <f>'Section A - Public Patients'!J$45</f>
        <v>45474</v>
      </c>
      <c r="K516" s="134">
        <f>'Section A - Public Patients'!K$45</f>
        <v>4228.6000000000004</v>
      </c>
      <c r="L516" s="58"/>
      <c r="M516" s="134">
        <f t="shared" si="116"/>
        <v>4228.6000000000004</v>
      </c>
      <c r="N516" s="63" t="s">
        <v>56</v>
      </c>
      <c r="O516" s="92">
        <f>'Section A - Public Patients'!O$45</f>
        <v>45839</v>
      </c>
      <c r="P516" s="1781" t="s">
        <v>69</v>
      </c>
      <c r="Q516" s="63" t="s">
        <v>70</v>
      </c>
      <c r="R516" s="1773" t="s">
        <v>2929</v>
      </c>
      <c r="S516" s="929" t="s">
        <v>4091</v>
      </c>
      <c r="T516" s="904" t="s">
        <v>5194</v>
      </c>
      <c r="U516" s="929"/>
      <c r="V516" s="929" t="s">
        <v>4406</v>
      </c>
      <c r="W516" s="1770"/>
      <c r="X516" s="1771">
        <v>4228.6000000000004</v>
      </c>
      <c r="Y516" s="1772">
        <f t="shared" si="109"/>
        <v>0</v>
      </c>
    </row>
    <row r="517" spans="1:25" s="40" customFormat="1" ht="12.75" x14ac:dyDescent="0.2">
      <c r="A517" s="1008">
        <v>1</v>
      </c>
      <c r="B517" s="1008">
        <v>1.7</v>
      </c>
      <c r="C517" s="1008" t="s">
        <v>1773</v>
      </c>
      <c r="D517" s="41"/>
      <c r="E517" s="1026" t="str">
        <f t="shared" si="115"/>
        <v>National Injury Insurance Scheme Motor Vehicle</v>
      </c>
      <c r="F517" s="43" t="s">
        <v>2930</v>
      </c>
      <c r="G517" s="38" t="s">
        <v>6469</v>
      </c>
      <c r="H517" s="741">
        <v>90006519</v>
      </c>
      <c r="I517" s="50">
        <v>443060</v>
      </c>
      <c r="J517" s="92">
        <f>'Section A - Public Patients'!J$46</f>
        <v>45474</v>
      </c>
      <c r="K517" s="997">
        <f>'Section A - Public Patients'!K$46</f>
        <v>3985.9</v>
      </c>
      <c r="L517" s="58"/>
      <c r="M517" s="134">
        <f t="shared" si="116"/>
        <v>3985.9</v>
      </c>
      <c r="N517" s="63" t="s">
        <v>56</v>
      </c>
      <c r="O517" s="92">
        <f>'Section A - Public Patients'!O$46</f>
        <v>45839</v>
      </c>
      <c r="P517" s="1781" t="s">
        <v>69</v>
      </c>
      <c r="Q517" s="63" t="s">
        <v>70</v>
      </c>
      <c r="R517" s="1773" t="s">
        <v>2931</v>
      </c>
      <c r="S517" s="929" t="s">
        <v>4091</v>
      </c>
      <c r="T517" s="904" t="s">
        <v>5195</v>
      </c>
      <c r="U517" s="929"/>
      <c r="V517" s="929" t="s">
        <v>4407</v>
      </c>
      <c r="W517" s="1770"/>
      <c r="X517" s="1771">
        <v>3985.9</v>
      </c>
      <c r="Y517" s="1772">
        <f t="shared" si="109"/>
        <v>0</v>
      </c>
    </row>
    <row r="518" spans="1:25" s="40" customFormat="1" ht="12.75" x14ac:dyDescent="0.2">
      <c r="A518" s="1008">
        <v>1</v>
      </c>
      <c r="B518" s="1008">
        <v>1.7</v>
      </c>
      <c r="C518" s="1008" t="s">
        <v>1773</v>
      </c>
      <c r="D518" s="41"/>
      <c r="E518" s="1026" t="str">
        <f t="shared" si="115"/>
        <v>National Injury Insurance Scheme Motor Vehicle</v>
      </c>
      <c r="F518" s="43" t="s">
        <v>2932</v>
      </c>
      <c r="G518" s="38" t="s">
        <v>6470</v>
      </c>
      <c r="H518" s="741">
        <v>90007463</v>
      </c>
      <c r="I518" s="50">
        <v>443180</v>
      </c>
      <c r="J518" s="92">
        <f>'Section A - Public Patients'!J$55</f>
        <v>45474</v>
      </c>
      <c r="K518" s="134">
        <f>'Section A - Public Patients'!K$55</f>
        <v>2133.75</v>
      </c>
      <c r="L518" s="58"/>
      <c r="M518" s="134">
        <f t="shared" si="116"/>
        <v>2133.75</v>
      </c>
      <c r="N518" s="63" t="s">
        <v>56</v>
      </c>
      <c r="O518" s="92">
        <f>'Section A - Public Patients'!O$55</f>
        <v>45839</v>
      </c>
      <c r="P518" s="1781" t="s">
        <v>69</v>
      </c>
      <c r="Q518" s="63" t="s">
        <v>70</v>
      </c>
      <c r="R518" s="1773" t="s">
        <v>2933</v>
      </c>
      <c r="S518" s="929" t="s">
        <v>4091</v>
      </c>
      <c r="T518" s="904" t="s">
        <v>5196</v>
      </c>
      <c r="U518" s="929"/>
      <c r="V518" s="929" t="s">
        <v>4416</v>
      </c>
      <c r="W518" s="1770"/>
      <c r="X518" s="1771">
        <v>2133.75</v>
      </c>
      <c r="Y518" s="1772">
        <f t="shared" si="109"/>
        <v>0</v>
      </c>
    </row>
    <row r="519" spans="1:25" s="40" customFormat="1" ht="12.75" x14ac:dyDescent="0.2">
      <c r="A519" s="1008">
        <v>1</v>
      </c>
      <c r="B519" s="1008">
        <v>1.7</v>
      </c>
      <c r="C519" s="1008" t="s">
        <v>1773</v>
      </c>
      <c r="D519" s="41"/>
      <c r="E519" s="1026" t="str">
        <f t="shared" si="115"/>
        <v>National Injury Insurance Scheme Motor Vehicle</v>
      </c>
      <c r="F519" s="43" t="s">
        <v>2934</v>
      </c>
      <c r="G519" s="38" t="s">
        <v>6471</v>
      </c>
      <c r="H519" s="741">
        <v>90005605</v>
      </c>
      <c r="I519" s="50">
        <v>443180</v>
      </c>
      <c r="J519" s="92">
        <f>'Section A - Public Patients'!J$55</f>
        <v>45474</v>
      </c>
      <c r="K519" s="134">
        <f>'Section A - Public Patients'!K$55</f>
        <v>2133.75</v>
      </c>
      <c r="L519" s="58"/>
      <c r="M519" s="134">
        <f t="shared" si="116"/>
        <v>2133.75</v>
      </c>
      <c r="N519" s="63" t="s">
        <v>56</v>
      </c>
      <c r="O519" s="92">
        <f>'Section A - Public Patients'!O$55</f>
        <v>45839</v>
      </c>
      <c r="P519" s="1781" t="s">
        <v>69</v>
      </c>
      <c r="Q519" s="63" t="s">
        <v>70</v>
      </c>
      <c r="R519" s="1773" t="s">
        <v>2935</v>
      </c>
      <c r="S519" s="929" t="s">
        <v>4091</v>
      </c>
      <c r="T519" s="904" t="s">
        <v>5197</v>
      </c>
      <c r="U519" s="929"/>
      <c r="V519" s="929" t="s">
        <v>4416</v>
      </c>
      <c r="W519" s="1770"/>
      <c r="X519" s="1771">
        <v>2133.75</v>
      </c>
      <c r="Y519" s="1772">
        <f t="shared" si="109"/>
        <v>0</v>
      </c>
    </row>
    <row r="520" spans="1:25" s="40" customFormat="1" ht="12.75" x14ac:dyDescent="0.2">
      <c r="A520" s="1008">
        <v>1</v>
      </c>
      <c r="B520" s="1008">
        <v>1.7</v>
      </c>
      <c r="C520" s="1008" t="s">
        <v>1773</v>
      </c>
      <c r="D520" s="41"/>
      <c r="E520" s="1026" t="str">
        <f t="shared" si="115"/>
        <v>National Injury Insurance Scheme Motor Vehicle</v>
      </c>
      <c r="F520" s="43" t="s">
        <v>2936</v>
      </c>
      <c r="G520" s="38" t="s">
        <v>6472</v>
      </c>
      <c r="H520" s="741">
        <v>90007649</v>
      </c>
      <c r="I520" s="50">
        <v>443180</v>
      </c>
      <c r="J520" s="92">
        <f>'Section A - Public Patients'!J$47</f>
        <v>45474</v>
      </c>
      <c r="K520" s="134">
        <f>'Section A - Public Patients'!K$47</f>
        <v>6321.1</v>
      </c>
      <c r="L520" s="58"/>
      <c r="M520" s="134">
        <f t="shared" si="116"/>
        <v>6321.1</v>
      </c>
      <c r="N520" s="63" t="s">
        <v>56</v>
      </c>
      <c r="O520" s="92">
        <f>'Section A - Public Patients'!O$47</f>
        <v>45839</v>
      </c>
      <c r="P520" s="1781" t="s">
        <v>69</v>
      </c>
      <c r="Q520" s="63" t="s">
        <v>70</v>
      </c>
      <c r="R520" s="1773" t="s">
        <v>2937</v>
      </c>
      <c r="S520" s="929" t="s">
        <v>4091</v>
      </c>
      <c r="T520" s="904" t="s">
        <v>5198</v>
      </c>
      <c r="U520" s="929"/>
      <c r="V520" s="929" t="s">
        <v>4408</v>
      </c>
      <c r="W520" s="1770"/>
      <c r="X520" s="1771">
        <v>6321.1</v>
      </c>
      <c r="Y520" s="1772">
        <f t="shared" si="109"/>
        <v>0</v>
      </c>
    </row>
    <row r="521" spans="1:25" s="40" customFormat="1" ht="12.75" x14ac:dyDescent="0.2">
      <c r="A521" s="1008">
        <v>1</v>
      </c>
      <c r="B521" s="1008">
        <v>1.7</v>
      </c>
      <c r="C521" s="1008" t="s">
        <v>1773</v>
      </c>
      <c r="D521" s="41"/>
      <c r="E521" s="1026" t="str">
        <f t="shared" si="115"/>
        <v>National Injury Insurance Scheme Motor Vehicle</v>
      </c>
      <c r="F521" s="43" t="s">
        <v>2938</v>
      </c>
      <c r="G521" s="38" t="s">
        <v>6473</v>
      </c>
      <c r="H521" s="741">
        <v>90007464</v>
      </c>
      <c r="I521" s="50">
        <v>443180</v>
      </c>
      <c r="J521" s="92">
        <f>'Section A - Public Patients'!J$48</f>
        <v>45474</v>
      </c>
      <c r="K521" s="134">
        <f>'Section A - Public Patients'!K$48</f>
        <v>5885.75</v>
      </c>
      <c r="L521" s="58"/>
      <c r="M521" s="134">
        <f t="shared" si="116"/>
        <v>5885.75</v>
      </c>
      <c r="N521" s="63" t="s">
        <v>56</v>
      </c>
      <c r="O521" s="92">
        <f>'Section A - Public Patients'!O$48</f>
        <v>45839</v>
      </c>
      <c r="P521" s="1781" t="s">
        <v>69</v>
      </c>
      <c r="Q521" s="63" t="s">
        <v>70</v>
      </c>
      <c r="R521" s="1773" t="s">
        <v>2939</v>
      </c>
      <c r="S521" s="929" t="s">
        <v>4091</v>
      </c>
      <c r="T521" s="904" t="s">
        <v>5199</v>
      </c>
      <c r="U521" s="929"/>
      <c r="V521" s="929" t="s">
        <v>4409</v>
      </c>
      <c r="W521" s="1770"/>
      <c r="X521" s="1771">
        <v>5885.75</v>
      </c>
      <c r="Y521" s="1772">
        <f t="shared" si="109"/>
        <v>0</v>
      </c>
    </row>
    <row r="522" spans="1:25" s="40" customFormat="1" ht="12.75" x14ac:dyDescent="0.2">
      <c r="A522" s="1008">
        <v>1</v>
      </c>
      <c r="B522" s="1008">
        <v>1.7</v>
      </c>
      <c r="C522" s="1008" t="s">
        <v>1773</v>
      </c>
      <c r="D522" s="41"/>
      <c r="E522" s="1026" t="str">
        <f t="shared" si="115"/>
        <v>National Injury Insurance Scheme Motor Vehicle</v>
      </c>
      <c r="F522" s="43" t="s">
        <v>2940</v>
      </c>
      <c r="G522" s="38" t="s">
        <v>6474</v>
      </c>
      <c r="H522" s="741">
        <v>90006520</v>
      </c>
      <c r="I522" s="50">
        <v>443180</v>
      </c>
      <c r="J522" s="92">
        <f>'Section A - Public Patients'!J$53</f>
        <v>45474</v>
      </c>
      <c r="K522" s="997">
        <f>'Section A - Public Patients'!K$53</f>
        <v>1179.8</v>
      </c>
      <c r="L522" s="58"/>
      <c r="M522" s="134">
        <f t="shared" si="116"/>
        <v>1179.8</v>
      </c>
      <c r="N522" s="63" t="s">
        <v>56</v>
      </c>
      <c r="O522" s="92">
        <f>'Section A - Public Patients'!O$53</f>
        <v>45839</v>
      </c>
      <c r="P522" s="1781" t="s">
        <v>69</v>
      </c>
      <c r="Q522" s="63" t="s">
        <v>70</v>
      </c>
      <c r="R522" s="1773" t="s">
        <v>2941</v>
      </c>
      <c r="S522" s="929" t="s">
        <v>4091</v>
      </c>
      <c r="T522" s="904" t="s">
        <v>5200</v>
      </c>
      <c r="U522" s="929"/>
      <c r="V522" s="929" t="s">
        <v>4414</v>
      </c>
      <c r="W522" s="1770" t="s">
        <v>4414</v>
      </c>
      <c r="X522" s="1771">
        <v>1179.8</v>
      </c>
      <c r="Y522" s="1772">
        <f t="shared" si="109"/>
        <v>0</v>
      </c>
    </row>
    <row r="523" spans="1:25" s="40" customFormat="1" ht="12.75" x14ac:dyDescent="0.2">
      <c r="A523" s="1008">
        <v>1</v>
      </c>
      <c r="B523" s="1008">
        <v>1.7</v>
      </c>
      <c r="C523" s="1008" t="s">
        <v>1773</v>
      </c>
      <c r="D523" s="41"/>
      <c r="E523" s="1026" t="str">
        <f t="shared" si="115"/>
        <v>National Injury Insurance Scheme Motor Vehicle</v>
      </c>
      <c r="F523" s="43" t="s">
        <v>2942</v>
      </c>
      <c r="G523" s="38" t="s">
        <v>6475</v>
      </c>
      <c r="H523" s="741">
        <v>90007465</v>
      </c>
      <c r="I523" s="50">
        <v>443180</v>
      </c>
      <c r="J523" s="92">
        <f>'Section A - Public Patients'!J$53</f>
        <v>45474</v>
      </c>
      <c r="K523" s="997">
        <f>'Section A - Public Patients'!K$53</f>
        <v>1179.8</v>
      </c>
      <c r="L523" s="58"/>
      <c r="M523" s="134">
        <f t="shared" si="116"/>
        <v>1179.8</v>
      </c>
      <c r="N523" s="63" t="s">
        <v>56</v>
      </c>
      <c r="O523" s="92">
        <f>'Section A - Public Patients'!O$53</f>
        <v>45839</v>
      </c>
      <c r="P523" s="1781" t="s">
        <v>69</v>
      </c>
      <c r="Q523" s="63" t="s">
        <v>70</v>
      </c>
      <c r="R523" s="1773" t="s">
        <v>2943</v>
      </c>
      <c r="S523" s="929" t="s">
        <v>4091</v>
      </c>
      <c r="T523" s="904" t="s">
        <v>5201</v>
      </c>
      <c r="U523" s="929"/>
      <c r="V523" s="929" t="s">
        <v>4414</v>
      </c>
      <c r="W523" s="1770" t="s">
        <v>4414</v>
      </c>
      <c r="X523" s="1771">
        <v>1179.8</v>
      </c>
      <c r="Y523" s="1772">
        <f t="shared" si="109"/>
        <v>0</v>
      </c>
    </row>
    <row r="524" spans="1:25" s="40" customFormat="1" ht="12.75" x14ac:dyDescent="0.2">
      <c r="A524" s="1008">
        <v>1</v>
      </c>
      <c r="B524" s="1008">
        <v>1.7</v>
      </c>
      <c r="C524" s="1008" t="s">
        <v>1773</v>
      </c>
      <c r="D524" s="41"/>
      <c r="E524" s="1026" t="str">
        <f t="shared" si="115"/>
        <v>National Injury Insurance Scheme Motor Vehicle</v>
      </c>
      <c r="F524" s="43" t="s">
        <v>2944</v>
      </c>
      <c r="G524" s="38" t="s">
        <v>6476</v>
      </c>
      <c r="H524" s="741">
        <v>90006048</v>
      </c>
      <c r="I524" s="50">
        <v>443180</v>
      </c>
      <c r="J524" s="92">
        <f>'Section A - Public Patients'!J$49</f>
        <v>45474</v>
      </c>
      <c r="K524" s="134">
        <f>'Section A - Public Patients'!K$49</f>
        <v>1319.15</v>
      </c>
      <c r="L524" s="58"/>
      <c r="M524" s="134">
        <f t="shared" si="116"/>
        <v>1319.15</v>
      </c>
      <c r="N524" s="63" t="s">
        <v>56</v>
      </c>
      <c r="O524" s="92">
        <f>'Section A - Public Patients'!O$49</f>
        <v>45839</v>
      </c>
      <c r="P524" s="1781" t="s">
        <v>69</v>
      </c>
      <c r="Q524" s="63" t="s">
        <v>70</v>
      </c>
      <c r="R524" s="1773" t="s">
        <v>2945</v>
      </c>
      <c r="S524" s="929" t="s">
        <v>4091</v>
      </c>
      <c r="T524" s="904" t="s">
        <v>5202</v>
      </c>
      <c r="U524" s="929"/>
      <c r="V524" s="929" t="s">
        <v>4410</v>
      </c>
      <c r="W524" s="1770"/>
      <c r="X524" s="1771">
        <v>1319.15</v>
      </c>
      <c r="Y524" s="1772">
        <f t="shared" si="109"/>
        <v>0</v>
      </c>
    </row>
    <row r="525" spans="1:25" s="40" customFormat="1" ht="12.75" x14ac:dyDescent="0.2">
      <c r="A525" s="1008">
        <v>1</v>
      </c>
      <c r="B525" s="1008">
        <v>1.7</v>
      </c>
      <c r="C525" s="1008" t="s">
        <v>1773</v>
      </c>
      <c r="D525" s="41"/>
      <c r="E525" s="1026" t="str">
        <f t="shared" si="115"/>
        <v>National Injury Insurance Scheme Motor Vehicle</v>
      </c>
      <c r="F525" s="43" t="s">
        <v>2946</v>
      </c>
      <c r="G525" s="38" t="s">
        <v>6478</v>
      </c>
      <c r="H525" s="741">
        <v>90007466</v>
      </c>
      <c r="I525" s="50">
        <v>443180</v>
      </c>
      <c r="J525" s="92">
        <f>'Section A - Public Patients'!J$50</f>
        <v>45474</v>
      </c>
      <c r="K525" s="134">
        <f>'Section A - Public Patients'!K$50</f>
        <v>1143.8499999999999</v>
      </c>
      <c r="L525" s="58"/>
      <c r="M525" s="134">
        <f t="shared" si="116"/>
        <v>1143.8499999999999</v>
      </c>
      <c r="N525" s="63" t="s">
        <v>56</v>
      </c>
      <c r="O525" s="92">
        <f>'Section A - Public Patients'!O$50</f>
        <v>45839</v>
      </c>
      <c r="P525" s="1781" t="s">
        <v>69</v>
      </c>
      <c r="Q525" s="63" t="s">
        <v>70</v>
      </c>
      <c r="R525" s="1773" t="s">
        <v>2947</v>
      </c>
      <c r="S525" s="929" t="s">
        <v>4091</v>
      </c>
      <c r="T525" s="904" t="s">
        <v>5203</v>
      </c>
      <c r="U525" s="929"/>
      <c r="V525" s="929" t="s">
        <v>4411</v>
      </c>
      <c r="W525" s="1770"/>
      <c r="X525" s="1771">
        <v>1143.8499999999999</v>
      </c>
      <c r="Y525" s="1772">
        <f t="shared" si="109"/>
        <v>0</v>
      </c>
    </row>
    <row r="526" spans="1:25" s="40" customFormat="1" ht="31.5" x14ac:dyDescent="0.2">
      <c r="A526" s="1008">
        <v>1</v>
      </c>
      <c r="B526" s="1008">
        <v>1.7</v>
      </c>
      <c r="C526" s="1008" t="s">
        <v>1773</v>
      </c>
      <c r="D526" s="41"/>
      <c r="E526" s="78" t="s">
        <v>2891</v>
      </c>
      <c r="F526" s="38" t="s">
        <v>2948</v>
      </c>
      <c r="G526" s="38" t="s">
        <v>6477</v>
      </c>
      <c r="H526" s="741">
        <v>90006521</v>
      </c>
      <c r="I526" s="50">
        <v>443180</v>
      </c>
      <c r="J526" s="92">
        <f>'Section A - Public Patients'!J$61</f>
        <v>45474</v>
      </c>
      <c r="K526" s="134">
        <f>'Section A - Public Patients'!K$61</f>
        <v>4066.55</v>
      </c>
      <c r="L526" s="58"/>
      <c r="M526" s="134">
        <f>K526</f>
        <v>4066.55</v>
      </c>
      <c r="N526" s="63" t="s">
        <v>56</v>
      </c>
      <c r="O526" s="92">
        <f>'Section A - Public Patients'!O$61</f>
        <v>45839</v>
      </c>
      <c r="P526" s="1781" t="s">
        <v>69</v>
      </c>
      <c r="Q526" s="63" t="s">
        <v>70</v>
      </c>
      <c r="R526" s="1773" t="s">
        <v>2949</v>
      </c>
      <c r="S526" s="929" t="s">
        <v>4091</v>
      </c>
      <c r="T526" s="904" t="s">
        <v>5204</v>
      </c>
      <c r="U526" s="929"/>
      <c r="V526" s="929" t="s">
        <v>4422</v>
      </c>
      <c r="W526" s="1770"/>
      <c r="X526" s="1771">
        <v>4066.55</v>
      </c>
      <c r="Y526" s="1772">
        <f t="shared" si="109"/>
        <v>0</v>
      </c>
    </row>
    <row r="527" spans="1:25" s="40" customFormat="1" ht="12.75" x14ac:dyDescent="0.2">
      <c r="A527" s="1008">
        <v>1</v>
      </c>
      <c r="B527" s="1008">
        <v>1.7</v>
      </c>
      <c r="C527" s="1008" t="s">
        <v>1773</v>
      </c>
      <c r="D527" s="41"/>
      <c r="E527" s="1026" t="str">
        <f t="shared" ref="E527:E529" si="117">E526</f>
        <v>National Injury Insurance Scheme Motor Vehicle Newborns</v>
      </c>
      <c r="F527" s="43" t="s">
        <v>2950</v>
      </c>
      <c r="G527" s="38" t="s">
        <v>6479</v>
      </c>
      <c r="H527" s="741">
        <v>90007467</v>
      </c>
      <c r="I527" s="50">
        <v>443180</v>
      </c>
      <c r="J527" s="92">
        <f>'Section A - Public Patients'!J$62</f>
        <v>45474</v>
      </c>
      <c r="K527" s="134">
        <f>'Section A - Public Patients'!K$62</f>
        <v>3879.1</v>
      </c>
      <c r="L527" s="58"/>
      <c r="M527" s="134">
        <f t="shared" ref="M527:M529" si="118">K527</f>
        <v>3879.1</v>
      </c>
      <c r="N527" s="63" t="s">
        <v>56</v>
      </c>
      <c r="O527" s="92">
        <f>'Section A - Public Patients'!O$62</f>
        <v>45839</v>
      </c>
      <c r="P527" s="1781" t="s">
        <v>69</v>
      </c>
      <c r="Q527" s="63" t="s">
        <v>70</v>
      </c>
      <c r="R527" s="1773" t="s">
        <v>2951</v>
      </c>
      <c r="S527" s="929" t="s">
        <v>4091</v>
      </c>
      <c r="T527" s="904" t="s">
        <v>5205</v>
      </c>
      <c r="U527" s="929"/>
      <c r="V527" s="929" t="s">
        <v>4423</v>
      </c>
      <c r="W527" s="1770"/>
      <c r="X527" s="1771">
        <v>3879.1</v>
      </c>
      <c r="Y527" s="1772">
        <f t="shared" si="109"/>
        <v>0</v>
      </c>
    </row>
    <row r="528" spans="1:25" s="40" customFormat="1" ht="12.75" x14ac:dyDescent="0.2">
      <c r="A528" s="1008">
        <v>1</v>
      </c>
      <c r="B528" s="1008">
        <v>1.7</v>
      </c>
      <c r="C528" s="1008" t="s">
        <v>1773</v>
      </c>
      <c r="D528" s="41"/>
      <c r="E528" s="1026" t="str">
        <f t="shared" si="117"/>
        <v>National Injury Insurance Scheme Motor Vehicle Newborns</v>
      </c>
      <c r="F528" s="43" t="s">
        <v>2952</v>
      </c>
      <c r="G528" s="38" t="s">
        <v>6480</v>
      </c>
      <c r="H528" s="741">
        <v>90005812</v>
      </c>
      <c r="I528" s="50">
        <v>443180</v>
      </c>
      <c r="J528" s="92">
        <f>'Section A - Public Patients'!J$61</f>
        <v>45474</v>
      </c>
      <c r="K528" s="134">
        <f>'Section A - Public Patients'!K$61</f>
        <v>4066.55</v>
      </c>
      <c r="L528" s="58"/>
      <c r="M528" s="134">
        <f t="shared" si="118"/>
        <v>4066.55</v>
      </c>
      <c r="N528" s="63" t="s">
        <v>56</v>
      </c>
      <c r="O528" s="92">
        <f>'Section A - Public Patients'!O$61</f>
        <v>45839</v>
      </c>
      <c r="P528" s="1781" t="s">
        <v>69</v>
      </c>
      <c r="Q528" s="63" t="s">
        <v>70</v>
      </c>
      <c r="R528" s="1773" t="s">
        <v>2953</v>
      </c>
      <c r="S528" s="929" t="s">
        <v>4091</v>
      </c>
      <c r="T528" s="904" t="s">
        <v>5206</v>
      </c>
      <c r="U528" s="929"/>
      <c r="V528" s="929" t="s">
        <v>4422</v>
      </c>
      <c r="W528" s="1770"/>
      <c r="X528" s="1771">
        <v>4066.55</v>
      </c>
      <c r="Y528" s="1772">
        <f t="shared" si="109"/>
        <v>0</v>
      </c>
    </row>
    <row r="529" spans="1:25" s="40" customFormat="1" ht="12.75" x14ac:dyDescent="0.2">
      <c r="A529" s="1008">
        <v>1</v>
      </c>
      <c r="B529" s="1008">
        <v>1.7</v>
      </c>
      <c r="C529" s="1008" t="s">
        <v>1773</v>
      </c>
      <c r="D529" s="41"/>
      <c r="E529" s="1026" t="str">
        <f t="shared" si="117"/>
        <v>National Injury Insurance Scheme Motor Vehicle Newborns</v>
      </c>
      <c r="F529" s="43" t="s">
        <v>2954</v>
      </c>
      <c r="G529" s="38" t="s">
        <v>6481</v>
      </c>
      <c r="H529" s="741">
        <v>90007468</v>
      </c>
      <c r="I529" s="50">
        <v>443180</v>
      </c>
      <c r="J529" s="92">
        <f>'Section A - Public Patients'!J$62</f>
        <v>45474</v>
      </c>
      <c r="K529" s="134">
        <f>'Section A - Public Patients'!K$62</f>
        <v>3879.1</v>
      </c>
      <c r="L529" s="58"/>
      <c r="M529" s="134">
        <f t="shared" si="118"/>
        <v>3879.1</v>
      </c>
      <c r="N529" s="63" t="s">
        <v>56</v>
      </c>
      <c r="O529" s="92">
        <f>'Section A - Public Patients'!O$62</f>
        <v>45839</v>
      </c>
      <c r="P529" s="1781" t="s">
        <v>69</v>
      </c>
      <c r="Q529" s="63" t="s">
        <v>70</v>
      </c>
      <c r="R529" s="1773" t="s">
        <v>2955</v>
      </c>
      <c r="S529" s="929" t="s">
        <v>4091</v>
      </c>
      <c r="T529" s="904" t="s">
        <v>5207</v>
      </c>
      <c r="U529" s="929"/>
      <c r="V529" s="929" t="s">
        <v>4423</v>
      </c>
      <c r="W529" s="1770"/>
      <c r="X529" s="1771">
        <v>3879.1</v>
      </c>
      <c r="Y529" s="1772">
        <f t="shared" si="109"/>
        <v>0</v>
      </c>
    </row>
    <row r="530" spans="1:25" s="40" customFormat="1" ht="31.5" x14ac:dyDescent="0.2">
      <c r="A530" s="1008">
        <v>1</v>
      </c>
      <c r="B530" s="1008">
        <v>1.7</v>
      </c>
      <c r="C530" s="1008" t="s">
        <v>1773</v>
      </c>
      <c r="D530" s="41"/>
      <c r="E530" s="78" t="s">
        <v>2892</v>
      </c>
      <c r="F530" s="38" t="s">
        <v>2956</v>
      </c>
      <c r="G530" s="38" t="s">
        <v>6485</v>
      </c>
      <c r="H530" s="741">
        <v>90006522</v>
      </c>
      <c r="I530" s="50">
        <v>443150</v>
      </c>
      <c r="J530" s="92">
        <f>J$135</f>
        <v>45474</v>
      </c>
      <c r="K530" s="997">
        <f>K$135</f>
        <v>1774</v>
      </c>
      <c r="L530" s="58"/>
      <c r="M530" s="134">
        <f>K530</f>
        <v>1774</v>
      </c>
      <c r="N530" s="63" t="s">
        <v>56</v>
      </c>
      <c r="O530" s="84">
        <f>O$135</f>
        <v>45839</v>
      </c>
      <c r="P530" s="1781" t="s">
        <v>69</v>
      </c>
      <c r="Q530" s="63" t="s">
        <v>70</v>
      </c>
      <c r="R530" s="1773" t="s">
        <v>2957</v>
      </c>
      <c r="S530" s="929" t="s">
        <v>4065</v>
      </c>
      <c r="T530" s="904" t="s">
        <v>5208</v>
      </c>
      <c r="U530" s="929"/>
      <c r="V530" s="929" t="s">
        <v>4825</v>
      </c>
      <c r="W530" s="1770"/>
      <c r="X530" s="1771">
        <v>1774</v>
      </c>
      <c r="Y530" s="1772">
        <f t="shared" si="109"/>
        <v>0</v>
      </c>
    </row>
    <row r="531" spans="1:25" s="40" customFormat="1" ht="12.75" x14ac:dyDescent="0.2">
      <c r="A531" s="1008">
        <v>1</v>
      </c>
      <c r="B531" s="1008">
        <v>1.7</v>
      </c>
      <c r="C531" s="1008" t="s">
        <v>1773</v>
      </c>
      <c r="D531" s="41"/>
      <c r="E531" s="1026" t="str">
        <f t="shared" ref="E531:E556" si="119">E530</f>
        <v>National Injury Insurance Scheme Workers Compensation</v>
      </c>
      <c r="F531" s="43" t="s">
        <v>2958</v>
      </c>
      <c r="G531" s="38" t="s">
        <v>6484</v>
      </c>
      <c r="H531" s="741">
        <v>90007469</v>
      </c>
      <c r="I531" s="50">
        <v>443150</v>
      </c>
      <c r="J531" s="92">
        <f>J$136</f>
        <v>45474</v>
      </c>
      <c r="K531" s="997">
        <f>K$136</f>
        <v>1228</v>
      </c>
      <c r="L531" s="58"/>
      <c r="M531" s="134">
        <f t="shared" ref="M531:M556" si="120">K531</f>
        <v>1228</v>
      </c>
      <c r="N531" s="63" t="s">
        <v>56</v>
      </c>
      <c r="O531" s="84">
        <f>O$136</f>
        <v>45839</v>
      </c>
      <c r="P531" s="1781" t="s">
        <v>69</v>
      </c>
      <c r="Q531" s="63" t="s">
        <v>70</v>
      </c>
      <c r="R531" s="1773" t="s">
        <v>2959</v>
      </c>
      <c r="S531" s="929" t="s">
        <v>4065</v>
      </c>
      <c r="T531" s="904" t="s">
        <v>5209</v>
      </c>
      <c r="U531" s="929"/>
      <c r="V531" s="929" t="s">
        <v>4826</v>
      </c>
      <c r="W531" s="1770"/>
      <c r="X531" s="1771">
        <v>1228</v>
      </c>
      <c r="Y531" s="1772">
        <f t="shared" si="109"/>
        <v>0</v>
      </c>
    </row>
    <row r="532" spans="1:25" s="40" customFormat="1" ht="12.75" x14ac:dyDescent="0.2">
      <c r="A532" s="1008">
        <v>1</v>
      </c>
      <c r="B532" s="1008">
        <v>1.7</v>
      </c>
      <c r="C532" s="1008" t="s">
        <v>1773</v>
      </c>
      <c r="D532" s="41"/>
      <c r="E532" s="1026" t="str">
        <f t="shared" si="119"/>
        <v>National Injury Insurance Scheme Workers Compensation</v>
      </c>
      <c r="F532" s="43" t="s">
        <v>2960</v>
      </c>
      <c r="G532" s="38" t="s">
        <v>6483</v>
      </c>
      <c r="H532" s="741">
        <v>90006049</v>
      </c>
      <c r="I532" s="50">
        <v>443150</v>
      </c>
      <c r="J532" s="92">
        <f>J$148</f>
        <v>45474</v>
      </c>
      <c r="K532" s="997">
        <f>K$148</f>
        <v>1404</v>
      </c>
      <c r="L532" s="58"/>
      <c r="M532" s="134">
        <f t="shared" si="120"/>
        <v>1404</v>
      </c>
      <c r="N532" s="63" t="s">
        <v>56</v>
      </c>
      <c r="O532" s="84">
        <f>O$148</f>
        <v>45839</v>
      </c>
      <c r="P532" s="1781" t="s">
        <v>69</v>
      </c>
      <c r="Q532" s="63" t="s">
        <v>70</v>
      </c>
      <c r="R532" s="1773" t="s">
        <v>2961</v>
      </c>
      <c r="S532" s="929" t="s">
        <v>4065</v>
      </c>
      <c r="T532" s="904" t="s">
        <v>5210</v>
      </c>
      <c r="U532" s="929"/>
      <c r="V532" s="929" t="s">
        <v>4838</v>
      </c>
      <c r="W532" s="1770"/>
      <c r="X532" s="1771">
        <v>1404</v>
      </c>
      <c r="Y532" s="1772">
        <f t="shared" ref="Y532:Y587" si="121">IF(K532="","Blank",IF(ISTEXT(K532),"Text",(K532/X532)-1))</f>
        <v>0</v>
      </c>
    </row>
    <row r="533" spans="1:25" s="40" customFormat="1" ht="12.75" x14ac:dyDescent="0.2">
      <c r="A533" s="1008">
        <v>1</v>
      </c>
      <c r="B533" s="1008">
        <v>1.7</v>
      </c>
      <c r="C533" s="1008" t="s">
        <v>1773</v>
      </c>
      <c r="D533" s="41"/>
      <c r="E533" s="1026" t="str">
        <f t="shared" si="119"/>
        <v>National Injury Insurance Scheme Workers Compensation</v>
      </c>
      <c r="F533" s="43" t="s">
        <v>2962</v>
      </c>
      <c r="G533" s="38" t="s">
        <v>6482</v>
      </c>
      <c r="H533" s="741">
        <v>90007470</v>
      </c>
      <c r="I533" s="50">
        <v>443150</v>
      </c>
      <c r="J533" s="92">
        <f>J$149</f>
        <v>45474</v>
      </c>
      <c r="K533" s="997">
        <f>K$149</f>
        <v>1203</v>
      </c>
      <c r="L533" s="58"/>
      <c r="M533" s="134">
        <f t="shared" si="120"/>
        <v>1203</v>
      </c>
      <c r="N533" s="63" t="s">
        <v>56</v>
      </c>
      <c r="O533" s="84">
        <f>O$149</f>
        <v>45839</v>
      </c>
      <c r="P533" s="1781" t="s">
        <v>69</v>
      </c>
      <c r="Q533" s="63" t="s">
        <v>70</v>
      </c>
      <c r="R533" s="1773" t="s">
        <v>2963</v>
      </c>
      <c r="S533" s="929" t="s">
        <v>4065</v>
      </c>
      <c r="T533" s="904" t="s">
        <v>5211</v>
      </c>
      <c r="U533" s="929"/>
      <c r="V533" s="929" t="s">
        <v>4839</v>
      </c>
      <c r="W533" s="1770"/>
      <c r="X533" s="1771">
        <v>1203</v>
      </c>
      <c r="Y533" s="1772">
        <f t="shared" si="121"/>
        <v>0</v>
      </c>
    </row>
    <row r="534" spans="1:25" s="40" customFormat="1" ht="12.75" x14ac:dyDescent="0.2">
      <c r="A534" s="1008">
        <v>1</v>
      </c>
      <c r="B534" s="1008">
        <v>1.7</v>
      </c>
      <c r="C534" s="1008" t="s">
        <v>1773</v>
      </c>
      <c r="D534" s="41"/>
      <c r="E534" s="1026" t="str">
        <f t="shared" si="119"/>
        <v>National Injury Insurance Scheme Workers Compensation</v>
      </c>
      <c r="F534" s="43" t="s">
        <v>2964</v>
      </c>
      <c r="G534" s="38" t="s">
        <v>6486</v>
      </c>
      <c r="H534" s="741">
        <v>90006523</v>
      </c>
      <c r="I534" s="50">
        <v>443150</v>
      </c>
      <c r="J534" s="92">
        <f>J$141</f>
        <v>45474</v>
      </c>
      <c r="K534" s="997">
        <f>K$141</f>
        <v>4758</v>
      </c>
      <c r="L534" s="58"/>
      <c r="M534" s="134">
        <f t="shared" si="120"/>
        <v>4758</v>
      </c>
      <c r="N534" s="63" t="s">
        <v>56</v>
      </c>
      <c r="O534" s="84">
        <f>O$141</f>
        <v>45839</v>
      </c>
      <c r="P534" s="1781" t="s">
        <v>69</v>
      </c>
      <c r="Q534" s="63" t="s">
        <v>70</v>
      </c>
      <c r="R534" s="2004" t="s">
        <v>3197</v>
      </c>
      <c r="S534" s="929" t="s">
        <v>4065</v>
      </c>
      <c r="T534" s="904" t="s">
        <v>5212</v>
      </c>
      <c r="U534" s="929"/>
      <c r="V534" s="929" t="s">
        <v>4831</v>
      </c>
      <c r="W534" s="1770"/>
      <c r="X534" s="1771">
        <v>4758</v>
      </c>
      <c r="Y534" s="1772">
        <f t="shared" si="121"/>
        <v>0</v>
      </c>
    </row>
    <row r="535" spans="1:25" s="40" customFormat="1" ht="12.75" x14ac:dyDescent="0.2">
      <c r="A535" s="1008">
        <v>1</v>
      </c>
      <c r="B535" s="1008">
        <v>1.7</v>
      </c>
      <c r="C535" s="1008" t="s">
        <v>1773</v>
      </c>
      <c r="D535" s="41"/>
      <c r="E535" s="1026" t="str">
        <f t="shared" si="119"/>
        <v>National Injury Insurance Scheme Workers Compensation</v>
      </c>
      <c r="F535" s="43" t="s">
        <v>2965</v>
      </c>
      <c r="G535" s="38" t="s">
        <v>6487</v>
      </c>
      <c r="H535" s="741">
        <v>90007471</v>
      </c>
      <c r="I535" s="50">
        <v>443150</v>
      </c>
      <c r="J535" s="92">
        <f>J$142</f>
        <v>45474</v>
      </c>
      <c r="K535" s="997">
        <f>K$142</f>
        <v>4485</v>
      </c>
      <c r="L535" s="58"/>
      <c r="M535" s="134">
        <f t="shared" si="120"/>
        <v>4485</v>
      </c>
      <c r="N535" s="63" t="s">
        <v>56</v>
      </c>
      <c r="O535" s="84">
        <f>O$142</f>
        <v>45839</v>
      </c>
      <c r="P535" s="1781" t="s">
        <v>69</v>
      </c>
      <c r="Q535" s="63" t="s">
        <v>70</v>
      </c>
      <c r="R535" s="1773" t="s">
        <v>2966</v>
      </c>
      <c r="S535" s="929" t="s">
        <v>4065</v>
      </c>
      <c r="T535" s="904" t="s">
        <v>5213</v>
      </c>
      <c r="U535" s="929"/>
      <c r="V535" s="929" t="s">
        <v>4832</v>
      </c>
      <c r="W535" s="1770"/>
      <c r="X535" s="1771">
        <v>4485</v>
      </c>
      <c r="Y535" s="1772">
        <f t="shared" si="121"/>
        <v>0</v>
      </c>
    </row>
    <row r="536" spans="1:25" s="40" customFormat="1" ht="12.75" x14ac:dyDescent="0.2">
      <c r="A536" s="1008">
        <v>1</v>
      </c>
      <c r="B536" s="1008">
        <v>1.7</v>
      </c>
      <c r="C536" s="1008" t="s">
        <v>1773</v>
      </c>
      <c r="D536" s="41"/>
      <c r="E536" s="1026" t="str">
        <f t="shared" si="119"/>
        <v>National Injury Insurance Scheme Workers Compensation</v>
      </c>
      <c r="F536" s="43" t="s">
        <v>2967</v>
      </c>
      <c r="G536" s="38" t="s">
        <v>6488</v>
      </c>
      <c r="H536" s="741">
        <v>90005694</v>
      </c>
      <c r="I536" s="50">
        <v>443150</v>
      </c>
      <c r="J536" s="92">
        <f>J$147</f>
        <v>45474</v>
      </c>
      <c r="K536" s="997">
        <f>K$147</f>
        <v>1451</v>
      </c>
      <c r="L536" s="58"/>
      <c r="M536" s="134">
        <f t="shared" si="120"/>
        <v>1451</v>
      </c>
      <c r="N536" s="63" t="s">
        <v>56</v>
      </c>
      <c r="O536" s="84">
        <f>O$147</f>
        <v>45839</v>
      </c>
      <c r="P536" s="1781" t="s">
        <v>69</v>
      </c>
      <c r="Q536" s="63" t="s">
        <v>70</v>
      </c>
      <c r="R536" s="1773" t="s">
        <v>2968</v>
      </c>
      <c r="S536" s="929" t="s">
        <v>4065</v>
      </c>
      <c r="T536" s="904" t="s">
        <v>5214</v>
      </c>
      <c r="U536" s="929"/>
      <c r="V536" s="929" t="s">
        <v>4837</v>
      </c>
      <c r="W536" s="1770"/>
      <c r="X536" s="1771">
        <v>1451</v>
      </c>
      <c r="Y536" s="1772">
        <f t="shared" si="121"/>
        <v>0</v>
      </c>
    </row>
    <row r="537" spans="1:25" s="40" customFormat="1" ht="12.75" x14ac:dyDescent="0.2">
      <c r="A537" s="1008">
        <v>1</v>
      </c>
      <c r="B537" s="1008">
        <v>1.7</v>
      </c>
      <c r="C537" s="1008" t="s">
        <v>1773</v>
      </c>
      <c r="D537" s="41"/>
      <c r="E537" s="1026" t="str">
        <f t="shared" si="119"/>
        <v>National Injury Insurance Scheme Workers Compensation</v>
      </c>
      <c r="F537" s="43" t="s">
        <v>2969</v>
      </c>
      <c r="G537" s="38" t="s">
        <v>6489</v>
      </c>
      <c r="H537" s="741">
        <v>90007472</v>
      </c>
      <c r="I537" s="50">
        <v>443150</v>
      </c>
      <c r="J537" s="92">
        <f>J$143</f>
        <v>45474</v>
      </c>
      <c r="K537" s="997">
        <f>K$143</f>
        <v>7112</v>
      </c>
      <c r="L537" s="58"/>
      <c r="M537" s="134">
        <f t="shared" si="120"/>
        <v>7112</v>
      </c>
      <c r="N537" s="63" t="s">
        <v>56</v>
      </c>
      <c r="O537" s="84">
        <f>O$143</f>
        <v>45839</v>
      </c>
      <c r="P537" s="1781" t="s">
        <v>69</v>
      </c>
      <c r="Q537" s="63" t="s">
        <v>70</v>
      </c>
      <c r="R537" s="1773" t="s">
        <v>2970</v>
      </c>
      <c r="S537" s="929" t="s">
        <v>4065</v>
      </c>
      <c r="T537" s="904" t="s">
        <v>5215</v>
      </c>
      <c r="U537" s="929"/>
      <c r="V537" s="929" t="s">
        <v>4833</v>
      </c>
      <c r="W537" s="1770"/>
      <c r="X537" s="1771">
        <v>7112</v>
      </c>
      <c r="Y537" s="1772">
        <f t="shared" si="121"/>
        <v>0</v>
      </c>
    </row>
    <row r="538" spans="1:25" s="40" customFormat="1" ht="12.75" x14ac:dyDescent="0.2">
      <c r="A538" s="1008">
        <v>1</v>
      </c>
      <c r="B538" s="1008">
        <v>1.7</v>
      </c>
      <c r="C538" s="1008" t="s">
        <v>1773</v>
      </c>
      <c r="D538" s="41"/>
      <c r="E538" s="1026" t="str">
        <f t="shared" si="119"/>
        <v>National Injury Insurance Scheme Workers Compensation</v>
      </c>
      <c r="F538" s="43" t="s">
        <v>2971</v>
      </c>
      <c r="G538" s="38" t="s">
        <v>6490</v>
      </c>
      <c r="H538" s="741">
        <v>90006524</v>
      </c>
      <c r="I538" s="50">
        <v>443150</v>
      </c>
      <c r="J538" s="92">
        <f>J$144</f>
        <v>45474</v>
      </c>
      <c r="K538" s="997">
        <f>K$144</f>
        <v>6623</v>
      </c>
      <c r="L538" s="58"/>
      <c r="M538" s="134">
        <f t="shared" si="120"/>
        <v>6623</v>
      </c>
      <c r="N538" s="63" t="s">
        <v>56</v>
      </c>
      <c r="O538" s="84">
        <f>O$144</f>
        <v>45839</v>
      </c>
      <c r="P538" s="1781" t="s">
        <v>69</v>
      </c>
      <c r="Q538" s="63" t="s">
        <v>70</v>
      </c>
      <c r="R538" s="1773" t="s">
        <v>2972</v>
      </c>
      <c r="S538" s="929" t="s">
        <v>4065</v>
      </c>
      <c r="T538" s="904" t="s">
        <v>5216</v>
      </c>
      <c r="U538" s="929"/>
      <c r="V538" s="929" t="s">
        <v>4834</v>
      </c>
      <c r="W538" s="1770"/>
      <c r="X538" s="1771">
        <v>6623</v>
      </c>
      <c r="Y538" s="1772">
        <f t="shared" si="121"/>
        <v>0</v>
      </c>
    </row>
    <row r="539" spans="1:25" s="40" customFormat="1" ht="12.75" x14ac:dyDescent="0.2">
      <c r="A539" s="1008">
        <v>1</v>
      </c>
      <c r="B539" s="1008">
        <v>1.7</v>
      </c>
      <c r="C539" s="1008" t="s">
        <v>1773</v>
      </c>
      <c r="D539" s="41"/>
      <c r="E539" s="1026" t="str">
        <f t="shared" si="119"/>
        <v>National Injury Insurance Scheme Workers Compensation</v>
      </c>
      <c r="F539" s="43" t="s">
        <v>2973</v>
      </c>
      <c r="G539" s="38" t="s">
        <v>6491</v>
      </c>
      <c r="H539" s="741">
        <v>90007473</v>
      </c>
      <c r="I539" s="50">
        <v>443150</v>
      </c>
      <c r="J539" s="92">
        <f>J$145</f>
        <v>45474</v>
      </c>
      <c r="K539" s="997">
        <f>K$145</f>
        <v>1485</v>
      </c>
      <c r="L539" s="58"/>
      <c r="M539" s="134">
        <f t="shared" si="120"/>
        <v>1485</v>
      </c>
      <c r="N539" s="63" t="s">
        <v>56</v>
      </c>
      <c r="O539" s="84">
        <f>O$145</f>
        <v>45839</v>
      </c>
      <c r="P539" s="1781" t="s">
        <v>69</v>
      </c>
      <c r="Q539" s="63" t="s">
        <v>70</v>
      </c>
      <c r="R539" s="1773" t="s">
        <v>2974</v>
      </c>
      <c r="S539" s="929" t="s">
        <v>4065</v>
      </c>
      <c r="T539" s="904" t="s">
        <v>5217</v>
      </c>
      <c r="U539" s="929"/>
      <c r="V539" s="929" t="s">
        <v>4835</v>
      </c>
      <c r="W539" s="1770"/>
      <c r="X539" s="1771">
        <v>1485</v>
      </c>
      <c r="Y539" s="1772">
        <f t="shared" si="121"/>
        <v>0</v>
      </c>
    </row>
    <row r="540" spans="1:25" s="40" customFormat="1" ht="12.75" x14ac:dyDescent="0.2">
      <c r="A540" s="1008">
        <v>1</v>
      </c>
      <c r="B540" s="1008">
        <v>1.7</v>
      </c>
      <c r="C540" s="1008" t="s">
        <v>1773</v>
      </c>
      <c r="D540" s="41"/>
      <c r="E540" s="1026" t="str">
        <f t="shared" si="119"/>
        <v>National Injury Insurance Scheme Workers Compensation</v>
      </c>
      <c r="F540" s="43" t="s">
        <v>2975</v>
      </c>
      <c r="G540" s="38" t="s">
        <v>6492</v>
      </c>
      <c r="H540" s="741">
        <v>90006050</v>
      </c>
      <c r="I540" s="50">
        <v>443150</v>
      </c>
      <c r="J540" s="92">
        <f>J$146</f>
        <v>45474</v>
      </c>
      <c r="K540" s="997">
        <f>K$146</f>
        <v>1287</v>
      </c>
      <c r="L540" s="58"/>
      <c r="M540" s="134">
        <f t="shared" si="120"/>
        <v>1287</v>
      </c>
      <c r="N540" s="63" t="s">
        <v>56</v>
      </c>
      <c r="O540" s="84">
        <f>O$146</f>
        <v>45839</v>
      </c>
      <c r="P540" s="1781" t="s">
        <v>69</v>
      </c>
      <c r="Q540" s="63" t="s">
        <v>70</v>
      </c>
      <c r="R540" s="1773" t="s">
        <v>2976</v>
      </c>
      <c r="S540" s="929" t="s">
        <v>4065</v>
      </c>
      <c r="T540" s="904" t="s">
        <v>5218</v>
      </c>
      <c r="U540" s="929"/>
      <c r="V540" s="929" t="s">
        <v>4836</v>
      </c>
      <c r="W540" s="1770"/>
      <c r="X540" s="1771">
        <v>1287</v>
      </c>
      <c r="Y540" s="1772">
        <f t="shared" si="121"/>
        <v>0</v>
      </c>
    </row>
    <row r="541" spans="1:25" s="40" customFormat="1" ht="12.75" x14ac:dyDescent="0.2">
      <c r="A541" s="2146">
        <v>1</v>
      </c>
      <c r="B541" s="2146">
        <v>1.7</v>
      </c>
      <c r="C541" s="2146" t="s">
        <v>1773</v>
      </c>
      <c r="E541" s="1026" t="str">
        <f t="shared" si="119"/>
        <v>National Injury Insurance Scheme Workers Compensation</v>
      </c>
      <c r="F541" s="43" t="s">
        <v>2977</v>
      </c>
      <c r="G541" s="38" t="s">
        <v>6493</v>
      </c>
      <c r="H541" s="741">
        <v>90007474</v>
      </c>
      <c r="I541" s="50">
        <v>443180</v>
      </c>
      <c r="J541" s="92">
        <f>'Section A - Public Patients'!J$43</f>
        <v>45474</v>
      </c>
      <c r="K541" s="997">
        <f>'Section A - Public Patients'!K$43</f>
        <v>2510.5500000000002</v>
      </c>
      <c r="L541" s="58"/>
      <c r="M541" s="997">
        <f t="shared" si="120"/>
        <v>2510.5500000000002</v>
      </c>
      <c r="N541" s="63" t="s">
        <v>56</v>
      </c>
      <c r="O541" s="84">
        <f>'Section A - Public Patients'!O$43</f>
        <v>45839</v>
      </c>
      <c r="P541" s="1781" t="s">
        <v>69</v>
      </c>
      <c r="Q541" s="63" t="s">
        <v>70</v>
      </c>
      <c r="R541" s="1773" t="s">
        <v>2988</v>
      </c>
      <c r="S541" s="929" t="s">
        <v>4091</v>
      </c>
      <c r="T541" s="904" t="s">
        <v>5219</v>
      </c>
      <c r="U541" s="929"/>
      <c r="V541" s="929" t="s">
        <v>4404</v>
      </c>
      <c r="W541" s="1770"/>
      <c r="X541" s="1771">
        <v>2510.5500000000002</v>
      </c>
      <c r="Y541" s="1772">
        <f t="shared" si="121"/>
        <v>0</v>
      </c>
    </row>
    <row r="542" spans="1:25" s="40" customFormat="1" ht="12.75" x14ac:dyDescent="0.2">
      <c r="A542" s="1008">
        <v>1</v>
      </c>
      <c r="B542" s="1008">
        <v>1.7</v>
      </c>
      <c r="C542" s="1008" t="s">
        <v>1773</v>
      </c>
      <c r="D542" s="41"/>
      <c r="E542" s="1026" t="str">
        <f t="shared" si="119"/>
        <v>National Injury Insurance Scheme Workers Compensation</v>
      </c>
      <c r="F542" s="43" t="s">
        <v>2978</v>
      </c>
      <c r="G542" s="38" t="s">
        <v>6494</v>
      </c>
      <c r="H542" s="741">
        <v>90006525</v>
      </c>
      <c r="I542" s="50">
        <v>443180</v>
      </c>
      <c r="J542" s="92">
        <f>'Section A - Public Patients'!J$44</f>
        <v>45474</v>
      </c>
      <c r="K542" s="997">
        <f>'Section A - Public Patients'!K$44</f>
        <v>2121.5500000000002</v>
      </c>
      <c r="L542" s="58"/>
      <c r="M542" s="134">
        <f t="shared" si="120"/>
        <v>2121.5500000000002</v>
      </c>
      <c r="N542" s="63" t="s">
        <v>56</v>
      </c>
      <c r="O542" s="92">
        <f>'Section A - Public Patients'!O$44</f>
        <v>45839</v>
      </c>
      <c r="P542" s="1781" t="s">
        <v>69</v>
      </c>
      <c r="Q542" s="63" t="s">
        <v>70</v>
      </c>
      <c r="R542" s="1773" t="s">
        <v>2989</v>
      </c>
      <c r="S542" s="929" t="s">
        <v>4091</v>
      </c>
      <c r="T542" s="904" t="s">
        <v>5220</v>
      </c>
      <c r="U542" s="929"/>
      <c r="V542" s="929" t="s">
        <v>4405</v>
      </c>
      <c r="W542" s="1770"/>
      <c r="X542" s="1771">
        <v>2121.5500000000002</v>
      </c>
      <c r="Y542" s="1772">
        <f t="shared" si="121"/>
        <v>0</v>
      </c>
    </row>
    <row r="543" spans="1:25" s="40" customFormat="1" ht="12" customHeight="1" x14ac:dyDescent="0.2">
      <c r="A543" s="1008">
        <v>1</v>
      </c>
      <c r="B543" s="1008">
        <v>1.7</v>
      </c>
      <c r="C543" s="1008" t="s">
        <v>1773</v>
      </c>
      <c r="D543" s="41"/>
      <c r="E543" s="1026" t="str">
        <f t="shared" si="119"/>
        <v>National Injury Insurance Scheme Workers Compensation</v>
      </c>
      <c r="F543" s="43" t="s">
        <v>2979</v>
      </c>
      <c r="G543" s="38" t="s">
        <v>6495</v>
      </c>
      <c r="H543" s="741">
        <v>90007475</v>
      </c>
      <c r="I543" s="50">
        <v>443150</v>
      </c>
      <c r="J543" s="92">
        <f>'Section A - Public Patients'!J$70</f>
        <v>45474</v>
      </c>
      <c r="K543" s="134">
        <f>'Section A - Public Patients'!K$70</f>
        <v>1247.0999999999999</v>
      </c>
      <c r="L543" s="58"/>
      <c r="M543" s="134">
        <f t="shared" si="120"/>
        <v>1247.0999999999999</v>
      </c>
      <c r="N543" s="63" t="s">
        <v>56</v>
      </c>
      <c r="O543" s="92">
        <f>'Section A - Public Patients'!O$70</f>
        <v>45839</v>
      </c>
      <c r="P543" s="1781" t="s">
        <v>69</v>
      </c>
      <c r="Q543" s="63" t="s">
        <v>70</v>
      </c>
      <c r="R543" s="1773" t="s">
        <v>2990</v>
      </c>
      <c r="S543" s="929" t="s">
        <v>4091</v>
      </c>
      <c r="T543" s="904" t="s">
        <v>5221</v>
      </c>
      <c r="U543" s="929"/>
      <c r="V543" s="929" t="s">
        <v>4430</v>
      </c>
      <c r="W543" s="1770"/>
      <c r="X543" s="1771">
        <v>1247.0999999999999</v>
      </c>
      <c r="Y543" s="1772">
        <f t="shared" si="121"/>
        <v>0</v>
      </c>
    </row>
    <row r="544" spans="1:25" s="40" customFormat="1" ht="12.75" x14ac:dyDescent="0.2">
      <c r="A544" s="1008">
        <v>1</v>
      </c>
      <c r="B544" s="1008">
        <v>1.7</v>
      </c>
      <c r="C544" s="1008" t="s">
        <v>1773</v>
      </c>
      <c r="D544" s="41"/>
      <c r="E544" s="1026" t="str">
        <f t="shared" si="119"/>
        <v>National Injury Insurance Scheme Workers Compensation</v>
      </c>
      <c r="F544" s="43" t="s">
        <v>2980</v>
      </c>
      <c r="G544" s="38" t="s">
        <v>6496</v>
      </c>
      <c r="H544" s="741">
        <v>90005813</v>
      </c>
      <c r="I544" s="50">
        <v>443150</v>
      </c>
      <c r="J544" s="92">
        <f>'Section A - Public Patients'!J$71</f>
        <v>45474</v>
      </c>
      <c r="K544" s="134">
        <f>'Section A - Public Patients'!K$71</f>
        <v>1069.5</v>
      </c>
      <c r="L544" s="58"/>
      <c r="M544" s="134">
        <f t="shared" si="120"/>
        <v>1069.5</v>
      </c>
      <c r="N544" s="63" t="s">
        <v>56</v>
      </c>
      <c r="O544" s="92">
        <f>'Section A - Public Patients'!O$71</f>
        <v>45839</v>
      </c>
      <c r="P544" s="1781" t="s">
        <v>69</v>
      </c>
      <c r="Q544" s="63" t="s">
        <v>70</v>
      </c>
      <c r="R544" s="1773" t="s">
        <v>2991</v>
      </c>
      <c r="S544" s="929" t="s">
        <v>4091</v>
      </c>
      <c r="T544" s="904" t="s">
        <v>5222</v>
      </c>
      <c r="U544" s="929"/>
      <c r="V544" s="929" t="s">
        <v>4431</v>
      </c>
      <c r="W544" s="1770"/>
      <c r="X544" s="1771">
        <v>1069.5</v>
      </c>
      <c r="Y544" s="1772">
        <f t="shared" si="121"/>
        <v>0</v>
      </c>
    </row>
    <row r="545" spans="1:25" s="40" customFormat="1" ht="12.75" x14ac:dyDescent="0.2">
      <c r="A545" s="1008">
        <v>1</v>
      </c>
      <c r="B545" s="1008">
        <v>1.7</v>
      </c>
      <c r="C545" s="1008" t="s">
        <v>1773</v>
      </c>
      <c r="D545" s="41"/>
      <c r="E545" s="1026" t="str">
        <f t="shared" si="119"/>
        <v>National Injury Insurance Scheme Workers Compensation</v>
      </c>
      <c r="F545" s="43" t="s">
        <v>2981</v>
      </c>
      <c r="G545" s="38" t="s">
        <v>6497</v>
      </c>
      <c r="H545" s="741">
        <v>90007476</v>
      </c>
      <c r="I545" s="50">
        <v>443150</v>
      </c>
      <c r="J545" s="92">
        <f>'Section A - Public Patients'!J$51</f>
        <v>45474</v>
      </c>
      <c r="K545" s="997">
        <f>'Section A - Public Patients'!K$51</f>
        <v>4339.55</v>
      </c>
      <c r="L545" s="58"/>
      <c r="M545" s="134">
        <f t="shared" si="120"/>
        <v>4339.55</v>
      </c>
      <c r="N545" s="63" t="s">
        <v>56</v>
      </c>
      <c r="O545" s="92">
        <f>'Section A - Public Patients'!O$51</f>
        <v>45839</v>
      </c>
      <c r="P545" s="1781" t="s">
        <v>69</v>
      </c>
      <c r="Q545" s="63" t="s">
        <v>70</v>
      </c>
      <c r="R545" s="1773" t="s">
        <v>2992</v>
      </c>
      <c r="S545" s="929" t="s">
        <v>4091</v>
      </c>
      <c r="T545" s="904" t="s">
        <v>5223</v>
      </c>
      <c r="U545" s="929"/>
      <c r="V545" s="929" t="s">
        <v>4412</v>
      </c>
      <c r="W545" s="1770"/>
      <c r="X545" s="1771">
        <v>4339.55</v>
      </c>
      <c r="Y545" s="1772">
        <f t="shared" si="121"/>
        <v>0</v>
      </c>
    </row>
    <row r="546" spans="1:25" s="40" customFormat="1" ht="12.75" x14ac:dyDescent="0.2">
      <c r="A546" s="1008">
        <v>1</v>
      </c>
      <c r="B546" s="1008">
        <v>1.7</v>
      </c>
      <c r="C546" s="1008" t="s">
        <v>1773</v>
      </c>
      <c r="D546" s="41"/>
      <c r="E546" s="1026" t="str">
        <f t="shared" si="119"/>
        <v>National Injury Insurance Scheme Workers Compensation</v>
      </c>
      <c r="F546" s="43" t="s">
        <v>2982</v>
      </c>
      <c r="G546" s="38" t="s">
        <v>6498</v>
      </c>
      <c r="H546" s="741">
        <v>90006526</v>
      </c>
      <c r="I546" s="50">
        <v>443150</v>
      </c>
      <c r="J546" s="92">
        <f>'Section A - Public Patients'!J$46</f>
        <v>45474</v>
      </c>
      <c r="K546" s="997">
        <f>'Section A - Public Patients'!K$46</f>
        <v>3985.9</v>
      </c>
      <c r="L546" s="58"/>
      <c r="M546" s="134">
        <f t="shared" si="120"/>
        <v>3985.9</v>
      </c>
      <c r="N546" s="63" t="s">
        <v>56</v>
      </c>
      <c r="O546" s="92">
        <f>'Section A - Public Patients'!O$46</f>
        <v>45839</v>
      </c>
      <c r="P546" s="1781" t="s">
        <v>69</v>
      </c>
      <c r="Q546" s="63" t="s">
        <v>70</v>
      </c>
      <c r="R546" s="1773" t="s">
        <v>2993</v>
      </c>
      <c r="S546" s="929" t="s">
        <v>4091</v>
      </c>
      <c r="T546" s="904" t="s">
        <v>5224</v>
      </c>
      <c r="U546" s="929"/>
      <c r="V546" s="929" t="s">
        <v>4407</v>
      </c>
      <c r="W546" s="1770"/>
      <c r="X546" s="1771">
        <v>3985.9</v>
      </c>
      <c r="Y546" s="1772">
        <f t="shared" si="121"/>
        <v>0</v>
      </c>
    </row>
    <row r="547" spans="1:25" s="40" customFormat="1" ht="12.75" x14ac:dyDescent="0.2">
      <c r="A547" s="1008">
        <v>1</v>
      </c>
      <c r="B547" s="1008">
        <v>1.7</v>
      </c>
      <c r="C547" s="1008" t="s">
        <v>1773</v>
      </c>
      <c r="D547" s="41"/>
      <c r="E547" s="1026" t="str">
        <f t="shared" si="119"/>
        <v>National Injury Insurance Scheme Workers Compensation</v>
      </c>
      <c r="F547" s="43" t="s">
        <v>2983</v>
      </c>
      <c r="G547" s="38" t="s">
        <v>6499</v>
      </c>
      <c r="H547" s="741">
        <v>90007477</v>
      </c>
      <c r="I547" s="50">
        <v>443150</v>
      </c>
      <c r="J547" s="92">
        <f>'Section A - Public Patients'!J$45</f>
        <v>45474</v>
      </c>
      <c r="K547" s="134">
        <f>'Section A - Public Patients'!K$45</f>
        <v>4228.6000000000004</v>
      </c>
      <c r="L547" s="58"/>
      <c r="M547" s="134">
        <f t="shared" si="120"/>
        <v>4228.6000000000004</v>
      </c>
      <c r="N547" s="63" t="s">
        <v>56</v>
      </c>
      <c r="O547" s="92">
        <f>'Section A - Public Patients'!O$45</f>
        <v>45839</v>
      </c>
      <c r="P547" s="1781" t="s">
        <v>69</v>
      </c>
      <c r="Q547" s="63" t="s">
        <v>70</v>
      </c>
      <c r="R547" s="1773" t="s">
        <v>2994</v>
      </c>
      <c r="S547" s="929" t="s">
        <v>4091</v>
      </c>
      <c r="T547" s="904" t="s">
        <v>5225</v>
      </c>
      <c r="U547" s="929"/>
      <c r="V547" s="929" t="s">
        <v>4406</v>
      </c>
      <c r="W547" s="1770"/>
      <c r="X547" s="1771">
        <v>4228.6000000000004</v>
      </c>
      <c r="Y547" s="1772">
        <f t="shared" si="121"/>
        <v>0</v>
      </c>
    </row>
    <row r="548" spans="1:25" s="40" customFormat="1" ht="12.75" x14ac:dyDescent="0.2">
      <c r="A548" s="1008">
        <v>1</v>
      </c>
      <c r="B548" s="1008">
        <v>1.7</v>
      </c>
      <c r="C548" s="1008" t="s">
        <v>1773</v>
      </c>
      <c r="D548" s="41"/>
      <c r="E548" s="1026" t="str">
        <f t="shared" si="119"/>
        <v>National Injury Insurance Scheme Workers Compensation</v>
      </c>
      <c r="F548" s="43" t="s">
        <v>2984</v>
      </c>
      <c r="G548" s="38" t="s">
        <v>6500</v>
      </c>
      <c r="H548" s="741">
        <v>90006051</v>
      </c>
      <c r="I548" s="50">
        <v>443180</v>
      </c>
      <c r="J548" s="92">
        <f>'Section A - Public Patients'!J$46</f>
        <v>45474</v>
      </c>
      <c r="K548" s="997">
        <f>'Section A - Public Patients'!K$46</f>
        <v>3985.9</v>
      </c>
      <c r="L548" s="58"/>
      <c r="M548" s="134">
        <f t="shared" si="120"/>
        <v>3985.9</v>
      </c>
      <c r="N548" s="63" t="s">
        <v>56</v>
      </c>
      <c r="O548" s="92">
        <f>'Section A - Public Patients'!O$46</f>
        <v>45839</v>
      </c>
      <c r="P548" s="1781" t="s">
        <v>69</v>
      </c>
      <c r="Q548" s="63" t="s">
        <v>70</v>
      </c>
      <c r="R548" s="1773" t="s">
        <v>2995</v>
      </c>
      <c r="S548" s="929" t="s">
        <v>4091</v>
      </c>
      <c r="T548" s="904" t="s">
        <v>5226</v>
      </c>
      <c r="U548" s="929"/>
      <c r="V548" s="929" t="s">
        <v>4407</v>
      </c>
      <c r="W548" s="1770"/>
      <c r="X548" s="1771">
        <v>3985.9</v>
      </c>
      <c r="Y548" s="1772">
        <f t="shared" si="121"/>
        <v>0</v>
      </c>
    </row>
    <row r="549" spans="1:25" s="40" customFormat="1" ht="12.75" x14ac:dyDescent="0.2">
      <c r="A549" s="1008">
        <v>1</v>
      </c>
      <c r="B549" s="1008">
        <v>1.7</v>
      </c>
      <c r="C549" s="1008" t="s">
        <v>1773</v>
      </c>
      <c r="D549" s="41"/>
      <c r="E549" s="1026" t="str">
        <f t="shared" si="119"/>
        <v>National Injury Insurance Scheme Workers Compensation</v>
      </c>
      <c r="F549" s="43" t="s">
        <v>2985</v>
      </c>
      <c r="G549" s="38" t="s">
        <v>6501</v>
      </c>
      <c r="H549" s="741">
        <v>90007478</v>
      </c>
      <c r="I549" s="50">
        <v>443150</v>
      </c>
      <c r="J549" s="92">
        <f>'Section A - Public Patients'!J$55</f>
        <v>45474</v>
      </c>
      <c r="K549" s="134">
        <f>'Section A - Public Patients'!K$55</f>
        <v>2133.75</v>
      </c>
      <c r="L549" s="58"/>
      <c r="M549" s="134">
        <f t="shared" si="120"/>
        <v>2133.75</v>
      </c>
      <c r="N549" s="63" t="s">
        <v>56</v>
      </c>
      <c r="O549" s="92">
        <f>'Section A - Public Patients'!O$55</f>
        <v>45839</v>
      </c>
      <c r="P549" s="1781" t="s">
        <v>69</v>
      </c>
      <c r="Q549" s="63" t="s">
        <v>70</v>
      </c>
      <c r="R549" s="1773" t="s">
        <v>2996</v>
      </c>
      <c r="S549" s="929" t="s">
        <v>4091</v>
      </c>
      <c r="T549" s="904" t="s">
        <v>5227</v>
      </c>
      <c r="U549" s="929"/>
      <c r="V549" s="929" t="s">
        <v>4416</v>
      </c>
      <c r="W549" s="1770"/>
      <c r="X549" s="1771">
        <v>2133.75</v>
      </c>
      <c r="Y549" s="1772">
        <f t="shared" si="121"/>
        <v>0</v>
      </c>
    </row>
    <row r="550" spans="1:25" s="40" customFormat="1" ht="12.75" x14ac:dyDescent="0.2">
      <c r="A550" s="1008">
        <v>1</v>
      </c>
      <c r="B550" s="1008">
        <v>1.7</v>
      </c>
      <c r="C550" s="1008" t="s">
        <v>1773</v>
      </c>
      <c r="D550" s="41"/>
      <c r="E550" s="1026" t="str">
        <f t="shared" si="119"/>
        <v>National Injury Insurance Scheme Workers Compensation</v>
      </c>
      <c r="F550" s="43" t="s">
        <v>2986</v>
      </c>
      <c r="G550" s="38" t="s">
        <v>6502</v>
      </c>
      <c r="H550" s="741">
        <v>90006527</v>
      </c>
      <c r="I550" s="50">
        <v>443150</v>
      </c>
      <c r="J550" s="92">
        <f>'Section A - Public Patients'!J$55</f>
        <v>45474</v>
      </c>
      <c r="K550" s="134">
        <f>'Section A - Public Patients'!K$55</f>
        <v>2133.75</v>
      </c>
      <c r="L550" s="58"/>
      <c r="M550" s="134">
        <f t="shared" si="120"/>
        <v>2133.75</v>
      </c>
      <c r="N550" s="63" t="s">
        <v>56</v>
      </c>
      <c r="O550" s="92">
        <f>'Section A - Public Patients'!O$55</f>
        <v>45839</v>
      </c>
      <c r="P550" s="1781" t="s">
        <v>69</v>
      </c>
      <c r="Q550" s="63" t="s">
        <v>70</v>
      </c>
      <c r="R550" s="1773" t="s">
        <v>2997</v>
      </c>
      <c r="S550" s="929" t="s">
        <v>4091</v>
      </c>
      <c r="T550" s="904" t="s">
        <v>5228</v>
      </c>
      <c r="U550" s="929"/>
      <c r="V550" s="929" t="s">
        <v>4416</v>
      </c>
      <c r="W550" s="1770"/>
      <c r="X550" s="1771">
        <v>2133.75</v>
      </c>
      <c r="Y550" s="1772">
        <f t="shared" si="121"/>
        <v>0</v>
      </c>
    </row>
    <row r="551" spans="1:25" s="40" customFormat="1" ht="12.75" x14ac:dyDescent="0.2">
      <c r="A551" s="1008">
        <v>1</v>
      </c>
      <c r="B551" s="1008">
        <v>1.7</v>
      </c>
      <c r="C551" s="1008" t="s">
        <v>1773</v>
      </c>
      <c r="D551" s="41"/>
      <c r="E551" s="1026" t="str">
        <f t="shared" si="119"/>
        <v>National Injury Insurance Scheme Workers Compensation</v>
      </c>
      <c r="F551" s="43" t="s">
        <v>2987</v>
      </c>
      <c r="G551" s="38" t="s">
        <v>6503</v>
      </c>
      <c r="H551" s="741">
        <v>90007479</v>
      </c>
      <c r="I551" s="50">
        <v>443150</v>
      </c>
      <c r="J551" s="92">
        <f>'Section A - Public Patients'!J$47</f>
        <v>45474</v>
      </c>
      <c r="K551" s="134">
        <f>'Section A - Public Patients'!K$47</f>
        <v>6321.1</v>
      </c>
      <c r="L551" s="58"/>
      <c r="M551" s="134">
        <f t="shared" si="120"/>
        <v>6321.1</v>
      </c>
      <c r="N551" s="63" t="s">
        <v>56</v>
      </c>
      <c r="O551" s="92">
        <f>'Section A - Public Patients'!O$47</f>
        <v>45839</v>
      </c>
      <c r="P551" s="1781" t="s">
        <v>69</v>
      </c>
      <c r="Q551" s="63" t="s">
        <v>70</v>
      </c>
      <c r="R551" s="1773" t="s">
        <v>2998</v>
      </c>
      <c r="S551" s="929" t="s">
        <v>4091</v>
      </c>
      <c r="T551" s="904" t="s">
        <v>5229</v>
      </c>
      <c r="U551" s="929"/>
      <c r="V551" s="929" t="s">
        <v>4408</v>
      </c>
      <c r="W551" s="1770"/>
      <c r="X551" s="1771">
        <v>6321.1</v>
      </c>
      <c r="Y551" s="1772">
        <f t="shared" si="121"/>
        <v>0</v>
      </c>
    </row>
    <row r="552" spans="1:25" s="40" customFormat="1" ht="12.75" x14ac:dyDescent="0.2">
      <c r="A552" s="1008">
        <v>1</v>
      </c>
      <c r="B552" s="1008">
        <v>1.7</v>
      </c>
      <c r="C552" s="1008" t="s">
        <v>1773</v>
      </c>
      <c r="D552" s="41"/>
      <c r="E552" s="1026" t="str">
        <f t="shared" si="119"/>
        <v>National Injury Insurance Scheme Workers Compensation</v>
      </c>
      <c r="F552" s="43" t="s">
        <v>2999</v>
      </c>
      <c r="G552" s="38" t="s">
        <v>6504</v>
      </c>
      <c r="H552" s="741">
        <v>90005635</v>
      </c>
      <c r="I552" s="50">
        <v>443150</v>
      </c>
      <c r="J552" s="92">
        <f>'Section A - Public Patients'!J$48</f>
        <v>45474</v>
      </c>
      <c r="K552" s="134">
        <f>'Section A - Public Patients'!K$48</f>
        <v>5885.75</v>
      </c>
      <c r="L552" s="58"/>
      <c r="M552" s="134">
        <f t="shared" si="120"/>
        <v>5885.75</v>
      </c>
      <c r="N552" s="63" t="s">
        <v>56</v>
      </c>
      <c r="O552" s="92">
        <f>'Section A - Public Patients'!O$48</f>
        <v>45839</v>
      </c>
      <c r="P552" s="1781" t="s">
        <v>69</v>
      </c>
      <c r="Q552" s="63" t="s">
        <v>70</v>
      </c>
      <c r="R552" s="1773" t="s">
        <v>3000</v>
      </c>
      <c r="S552" s="929" t="s">
        <v>4091</v>
      </c>
      <c r="T552" s="904" t="s">
        <v>5230</v>
      </c>
      <c r="U552" s="929"/>
      <c r="V552" s="929" t="s">
        <v>4409</v>
      </c>
      <c r="W552" s="1770"/>
      <c r="X552" s="1771">
        <v>5885.75</v>
      </c>
      <c r="Y552" s="1772">
        <f t="shared" si="121"/>
        <v>0</v>
      </c>
    </row>
    <row r="553" spans="1:25" s="40" customFormat="1" ht="12.75" x14ac:dyDescent="0.2">
      <c r="A553" s="1008">
        <v>1</v>
      </c>
      <c r="B553" s="1008">
        <v>1.7</v>
      </c>
      <c r="C553" s="1008" t="s">
        <v>1773</v>
      </c>
      <c r="D553" s="41"/>
      <c r="E553" s="1026" t="str">
        <f t="shared" si="119"/>
        <v>National Injury Insurance Scheme Workers Compensation</v>
      </c>
      <c r="F553" s="43" t="s">
        <v>3001</v>
      </c>
      <c r="G553" s="38" t="s">
        <v>6505</v>
      </c>
      <c r="H553" s="741">
        <v>90007480</v>
      </c>
      <c r="I553" s="50">
        <v>443150</v>
      </c>
      <c r="J553" s="92">
        <f>'Section A - Public Patients'!J$53</f>
        <v>45474</v>
      </c>
      <c r="K553" s="997">
        <f>'Section A - Public Patients'!K$53</f>
        <v>1179.8</v>
      </c>
      <c r="L553" s="58"/>
      <c r="M553" s="134">
        <f t="shared" si="120"/>
        <v>1179.8</v>
      </c>
      <c r="N553" s="63" t="s">
        <v>56</v>
      </c>
      <c r="O553" s="92">
        <f>'Section A - Public Patients'!O$53</f>
        <v>45839</v>
      </c>
      <c r="P553" s="1781" t="s">
        <v>69</v>
      </c>
      <c r="Q553" s="63" t="s">
        <v>70</v>
      </c>
      <c r="R553" s="1773" t="s">
        <v>3002</v>
      </c>
      <c r="S553" s="929" t="s">
        <v>4091</v>
      </c>
      <c r="T553" s="904" t="s">
        <v>5231</v>
      </c>
      <c r="U553" s="929"/>
      <c r="V553" s="929" t="s">
        <v>4414</v>
      </c>
      <c r="W553" s="1770" t="s">
        <v>4414</v>
      </c>
      <c r="X553" s="1771">
        <v>1179.8</v>
      </c>
      <c r="Y553" s="1772">
        <f t="shared" si="121"/>
        <v>0</v>
      </c>
    </row>
    <row r="554" spans="1:25" s="40" customFormat="1" ht="12.75" x14ac:dyDescent="0.2">
      <c r="A554" s="1008">
        <v>1</v>
      </c>
      <c r="B554" s="1008">
        <v>1.7</v>
      </c>
      <c r="C554" s="1008" t="s">
        <v>1773</v>
      </c>
      <c r="D554" s="41"/>
      <c r="E554" s="1026" t="str">
        <f t="shared" si="119"/>
        <v>National Injury Insurance Scheme Workers Compensation</v>
      </c>
      <c r="F554" s="43" t="s">
        <v>3003</v>
      </c>
      <c r="G554" s="38" t="s">
        <v>6506</v>
      </c>
      <c r="H554" s="741">
        <v>90006528</v>
      </c>
      <c r="I554" s="50">
        <v>443150</v>
      </c>
      <c r="J554" s="92">
        <f>'Section A - Public Patients'!J$53</f>
        <v>45474</v>
      </c>
      <c r="K554" s="997">
        <f>'Section A - Public Patients'!K$53</f>
        <v>1179.8</v>
      </c>
      <c r="L554" s="58"/>
      <c r="M554" s="134">
        <f t="shared" si="120"/>
        <v>1179.8</v>
      </c>
      <c r="N554" s="63" t="s">
        <v>56</v>
      </c>
      <c r="O554" s="92">
        <f>'Section A - Public Patients'!O$53</f>
        <v>45839</v>
      </c>
      <c r="P554" s="1781" t="s">
        <v>69</v>
      </c>
      <c r="Q554" s="63" t="s">
        <v>70</v>
      </c>
      <c r="R554" s="1773" t="s">
        <v>3004</v>
      </c>
      <c r="S554" s="929" t="s">
        <v>4091</v>
      </c>
      <c r="T554" s="904" t="s">
        <v>5232</v>
      </c>
      <c r="U554" s="929"/>
      <c r="V554" s="929" t="s">
        <v>4414</v>
      </c>
      <c r="W554" s="1770" t="s">
        <v>4414</v>
      </c>
      <c r="X554" s="1771">
        <v>1179.8</v>
      </c>
      <c r="Y554" s="1772">
        <f t="shared" si="121"/>
        <v>0</v>
      </c>
    </row>
    <row r="555" spans="1:25" s="40" customFormat="1" ht="12.75" x14ac:dyDescent="0.2">
      <c r="A555" s="1008">
        <v>1</v>
      </c>
      <c r="B555" s="1008">
        <v>1.7</v>
      </c>
      <c r="C555" s="1008" t="s">
        <v>1773</v>
      </c>
      <c r="D555" s="41"/>
      <c r="E555" s="1026" t="str">
        <f t="shared" si="119"/>
        <v>National Injury Insurance Scheme Workers Compensation</v>
      </c>
      <c r="F555" s="43" t="s">
        <v>3005</v>
      </c>
      <c r="G555" s="38" t="s">
        <v>6507</v>
      </c>
      <c r="H555" s="741">
        <v>90007481</v>
      </c>
      <c r="I555" s="50">
        <v>443150</v>
      </c>
      <c r="J555" s="92">
        <f>'Section A - Public Patients'!J$49</f>
        <v>45474</v>
      </c>
      <c r="K555" s="134">
        <f>'Section A - Public Patients'!K$49</f>
        <v>1319.15</v>
      </c>
      <c r="L555" s="58" t="s">
        <v>8</v>
      </c>
      <c r="M555" s="134">
        <f t="shared" si="120"/>
        <v>1319.15</v>
      </c>
      <c r="N555" s="63" t="s">
        <v>56</v>
      </c>
      <c r="O555" s="92">
        <f>'Section A - Public Patients'!O$49</f>
        <v>45839</v>
      </c>
      <c r="P555" s="1781" t="s">
        <v>69</v>
      </c>
      <c r="Q555" s="63" t="s">
        <v>70</v>
      </c>
      <c r="R555" s="1773" t="s">
        <v>3006</v>
      </c>
      <c r="S555" s="929" t="s">
        <v>4091</v>
      </c>
      <c r="T555" s="904" t="s">
        <v>5233</v>
      </c>
      <c r="U555" s="929"/>
      <c r="V555" s="929" t="s">
        <v>4410</v>
      </c>
      <c r="W555" s="1770"/>
      <c r="X555" s="1771">
        <v>1319.15</v>
      </c>
      <c r="Y555" s="1772">
        <f t="shared" si="121"/>
        <v>0</v>
      </c>
    </row>
    <row r="556" spans="1:25" s="40" customFormat="1" ht="12.75" x14ac:dyDescent="0.2">
      <c r="A556" s="1008">
        <v>1</v>
      </c>
      <c r="B556" s="1008">
        <v>1.7</v>
      </c>
      <c r="C556" s="1008" t="s">
        <v>1773</v>
      </c>
      <c r="D556" s="41"/>
      <c r="E556" s="1026" t="str">
        <f t="shared" si="119"/>
        <v>National Injury Insurance Scheme Workers Compensation</v>
      </c>
      <c r="F556" s="43" t="s">
        <v>3007</v>
      </c>
      <c r="G556" s="38" t="s">
        <v>6508</v>
      </c>
      <c r="H556" s="741">
        <v>90006052</v>
      </c>
      <c r="I556" s="50">
        <v>443150</v>
      </c>
      <c r="J556" s="92">
        <f>'Section A - Public Patients'!J$50</f>
        <v>45474</v>
      </c>
      <c r="K556" s="134">
        <f>'Section A - Public Patients'!K$50</f>
        <v>1143.8499999999999</v>
      </c>
      <c r="L556" s="58" t="s">
        <v>8</v>
      </c>
      <c r="M556" s="134">
        <f t="shared" si="120"/>
        <v>1143.8499999999999</v>
      </c>
      <c r="N556" s="63" t="s">
        <v>56</v>
      </c>
      <c r="O556" s="92">
        <f>'Section A - Public Patients'!O$50</f>
        <v>45839</v>
      </c>
      <c r="P556" s="1781" t="s">
        <v>69</v>
      </c>
      <c r="Q556" s="63" t="s">
        <v>70</v>
      </c>
      <c r="R556" s="1773" t="s">
        <v>3008</v>
      </c>
      <c r="S556" s="929" t="s">
        <v>4091</v>
      </c>
      <c r="T556" s="904" t="s">
        <v>5234</v>
      </c>
      <c r="U556" s="929"/>
      <c r="V556" s="929" t="s">
        <v>4411</v>
      </c>
      <c r="W556" s="1770"/>
      <c r="X556" s="1771">
        <v>1143.8499999999999</v>
      </c>
      <c r="Y556" s="1772">
        <f t="shared" si="121"/>
        <v>0</v>
      </c>
    </row>
    <row r="557" spans="1:25" s="40" customFormat="1" ht="31.5" x14ac:dyDescent="0.2">
      <c r="A557" s="1008">
        <v>1</v>
      </c>
      <c r="B557" s="1008">
        <v>1.7</v>
      </c>
      <c r="C557" s="1008" t="s">
        <v>1773</v>
      </c>
      <c r="D557" s="41"/>
      <c r="E557" s="78" t="s">
        <v>2897</v>
      </c>
      <c r="F557" s="38" t="s">
        <v>3009</v>
      </c>
      <c r="G557" s="38" t="s">
        <v>6509</v>
      </c>
      <c r="H557" s="741">
        <v>90007482</v>
      </c>
      <c r="I557" s="50">
        <v>443150</v>
      </c>
      <c r="J557" s="92">
        <f>'Section A - Public Patients'!J$61</f>
        <v>45474</v>
      </c>
      <c r="K557" s="134">
        <f>'Section A - Public Patients'!K$61</f>
        <v>4066.55</v>
      </c>
      <c r="L557" s="58"/>
      <c r="M557" s="134">
        <f>K557</f>
        <v>4066.55</v>
      </c>
      <c r="N557" s="63" t="s">
        <v>56</v>
      </c>
      <c r="O557" s="92">
        <f>'Section A - Public Patients'!O$61</f>
        <v>45839</v>
      </c>
      <c r="P557" s="1781" t="s">
        <v>69</v>
      </c>
      <c r="Q557" s="63" t="s">
        <v>70</v>
      </c>
      <c r="R557" s="1773" t="s">
        <v>3010</v>
      </c>
      <c r="S557" s="929" t="s">
        <v>4091</v>
      </c>
      <c r="T557" s="904" t="s">
        <v>5235</v>
      </c>
      <c r="U557" s="929"/>
      <c r="V557" s="929" t="s">
        <v>4422</v>
      </c>
      <c r="W557" s="1770"/>
      <c r="X557" s="1771">
        <v>4066.55</v>
      </c>
      <c r="Y557" s="1772">
        <f t="shared" si="121"/>
        <v>0</v>
      </c>
    </row>
    <row r="558" spans="1:25" s="40" customFormat="1" ht="12.75" x14ac:dyDescent="0.2">
      <c r="A558" s="1008">
        <v>1</v>
      </c>
      <c r="B558" s="1008">
        <v>1.7</v>
      </c>
      <c r="C558" s="1008" t="s">
        <v>1773</v>
      </c>
      <c r="D558" s="41"/>
      <c r="E558" s="1026" t="str">
        <f t="shared" ref="E558:E560" si="122">E557</f>
        <v>National Injury Insurance Scheme Workers Compensation Newborns</v>
      </c>
      <c r="F558" s="43" t="s">
        <v>3011</v>
      </c>
      <c r="G558" s="38" t="s">
        <v>6510</v>
      </c>
      <c r="H558" s="741">
        <v>90006529</v>
      </c>
      <c r="I558" s="50">
        <v>443150</v>
      </c>
      <c r="J558" s="92">
        <f>'Section A - Public Patients'!J$62</f>
        <v>45474</v>
      </c>
      <c r="K558" s="134">
        <f>'Section A - Public Patients'!K$62</f>
        <v>3879.1</v>
      </c>
      <c r="L558" s="58"/>
      <c r="M558" s="134">
        <f t="shared" ref="M558:M560" si="123">K558</f>
        <v>3879.1</v>
      </c>
      <c r="N558" s="63" t="s">
        <v>56</v>
      </c>
      <c r="O558" s="92">
        <f>'Section A - Public Patients'!O$62</f>
        <v>45839</v>
      </c>
      <c r="P558" s="1781" t="s">
        <v>69</v>
      </c>
      <c r="Q558" s="63" t="s">
        <v>70</v>
      </c>
      <c r="R558" s="1773" t="s">
        <v>3012</v>
      </c>
      <c r="S558" s="929" t="s">
        <v>4091</v>
      </c>
      <c r="T558" s="904" t="s">
        <v>5236</v>
      </c>
      <c r="U558" s="929"/>
      <c r="V558" s="929" t="s">
        <v>4423</v>
      </c>
      <c r="W558" s="1770"/>
      <c r="X558" s="1771">
        <v>3879.1</v>
      </c>
      <c r="Y558" s="1772">
        <f t="shared" si="121"/>
        <v>0</v>
      </c>
    </row>
    <row r="559" spans="1:25" s="40" customFormat="1" ht="12.75" x14ac:dyDescent="0.2">
      <c r="A559" s="1008">
        <v>1</v>
      </c>
      <c r="B559" s="1008">
        <v>1.7</v>
      </c>
      <c r="C559" s="1008" t="s">
        <v>1773</v>
      </c>
      <c r="D559" s="41"/>
      <c r="E559" s="1026" t="str">
        <f t="shared" si="122"/>
        <v>National Injury Insurance Scheme Workers Compensation Newborns</v>
      </c>
      <c r="F559" s="43" t="s">
        <v>3013</v>
      </c>
      <c r="G559" s="38" t="s">
        <v>6511</v>
      </c>
      <c r="H559" s="741">
        <v>90007483</v>
      </c>
      <c r="I559" s="50">
        <v>443150</v>
      </c>
      <c r="J559" s="92">
        <f>'Section A - Public Patients'!J$61</f>
        <v>45474</v>
      </c>
      <c r="K559" s="134">
        <f>'Section A - Public Patients'!K$61</f>
        <v>4066.55</v>
      </c>
      <c r="L559" s="58"/>
      <c r="M559" s="134">
        <f t="shared" si="123"/>
        <v>4066.55</v>
      </c>
      <c r="N559" s="63" t="s">
        <v>56</v>
      </c>
      <c r="O559" s="92">
        <f>'Section A - Public Patients'!O$61</f>
        <v>45839</v>
      </c>
      <c r="P559" s="1781" t="s">
        <v>69</v>
      </c>
      <c r="Q559" s="63" t="s">
        <v>70</v>
      </c>
      <c r="R559" s="1773" t="s">
        <v>3014</v>
      </c>
      <c r="S559" s="929" t="s">
        <v>4091</v>
      </c>
      <c r="T559" s="904" t="s">
        <v>5237</v>
      </c>
      <c r="U559" s="929"/>
      <c r="V559" s="929" t="s">
        <v>4422</v>
      </c>
      <c r="W559" s="1770"/>
      <c r="X559" s="1771">
        <v>4066.55</v>
      </c>
      <c r="Y559" s="1772">
        <f t="shared" si="121"/>
        <v>0</v>
      </c>
    </row>
    <row r="560" spans="1:25" ht="12.75" x14ac:dyDescent="0.2">
      <c r="A560" s="1008">
        <v>1</v>
      </c>
      <c r="B560" s="1008">
        <v>1.7</v>
      </c>
      <c r="C560" s="1008" t="s">
        <v>1773</v>
      </c>
      <c r="D560" s="41"/>
      <c r="E560" s="1026" t="str">
        <f t="shared" si="122"/>
        <v>National Injury Insurance Scheme Workers Compensation Newborns</v>
      </c>
      <c r="F560" s="43" t="s">
        <v>3015</v>
      </c>
      <c r="G560" s="38" t="s">
        <v>6512</v>
      </c>
      <c r="H560" s="741">
        <v>90005814</v>
      </c>
      <c r="I560" s="50">
        <v>443150</v>
      </c>
      <c r="J560" s="92">
        <f>'Section A - Public Patients'!J$62</f>
        <v>45474</v>
      </c>
      <c r="K560" s="134">
        <f>'Section A - Public Patients'!K$62</f>
        <v>3879.1</v>
      </c>
      <c r="L560" s="58"/>
      <c r="M560" s="134">
        <f t="shared" si="123"/>
        <v>3879.1</v>
      </c>
      <c r="N560" s="63" t="s">
        <v>56</v>
      </c>
      <c r="O560" s="790">
        <f>'Section A - Public Patients'!O$62</f>
        <v>45839</v>
      </c>
      <c r="P560" s="1990" t="s">
        <v>69</v>
      </c>
      <c r="Q560" s="2005" t="s">
        <v>70</v>
      </c>
      <c r="R560" s="1994" t="s">
        <v>3016</v>
      </c>
      <c r="S560" s="901" t="s">
        <v>4091</v>
      </c>
      <c r="T560" s="912" t="s">
        <v>5238</v>
      </c>
      <c r="U560" s="903"/>
      <c r="V560" s="901" t="s">
        <v>4423</v>
      </c>
      <c r="X560" s="1001">
        <v>3879.1</v>
      </c>
      <c r="Y560" s="989">
        <f t="shared" si="121"/>
        <v>0</v>
      </c>
    </row>
    <row r="561" spans="1:25" ht="18.75" x14ac:dyDescent="0.2">
      <c r="A561" s="1008">
        <v>1</v>
      </c>
      <c r="B561" s="1008">
        <v>1.7</v>
      </c>
      <c r="C561" s="1975" t="s">
        <v>1774</v>
      </c>
      <c r="D561" s="1974"/>
      <c r="E561" s="1974" t="s">
        <v>1959</v>
      </c>
      <c r="F561" s="49"/>
      <c r="G561" s="104" t="s">
        <v>8</v>
      </c>
      <c r="H561" s="1870"/>
      <c r="I561" s="50" t="s">
        <v>8</v>
      </c>
      <c r="J561" s="92"/>
      <c r="K561" s="122"/>
      <c r="L561" s="55"/>
      <c r="M561" s="122"/>
      <c r="N561" s="19" t="s">
        <v>8</v>
      </c>
      <c r="O561" s="790"/>
      <c r="P561" s="2006"/>
      <c r="Q561" s="790"/>
      <c r="R561" s="790"/>
      <c r="S561" s="901" t="s">
        <v>4068</v>
      </c>
      <c r="T561" s="911"/>
      <c r="U561" s="903"/>
      <c r="V561" s="901"/>
      <c r="X561" s="1001"/>
      <c r="Y561" s="989" t="str">
        <f t="shared" si="121"/>
        <v>Blank</v>
      </c>
    </row>
    <row r="562" spans="1:25" ht="12.75" x14ac:dyDescent="0.2">
      <c r="A562" s="1008">
        <v>1</v>
      </c>
      <c r="B562" s="1008">
        <v>1.7</v>
      </c>
      <c r="C562" s="1008" t="s">
        <v>1774</v>
      </c>
      <c r="D562" s="41"/>
      <c r="E562" s="1026" t="str">
        <f t="shared" ref="E562:E570" si="124">E561</f>
        <v>Private Practice - Medical Fees</v>
      </c>
      <c r="F562" s="49"/>
      <c r="G562" s="64" t="s">
        <v>1213</v>
      </c>
      <c r="H562" s="1870"/>
      <c r="I562" s="50">
        <v>443601</v>
      </c>
      <c r="J562" s="92"/>
      <c r="K562" s="134"/>
      <c r="L562" s="55"/>
      <c r="M562" s="139"/>
      <c r="N562" s="19" t="s">
        <v>1214</v>
      </c>
      <c r="O562" s="790"/>
      <c r="P562" s="2006"/>
      <c r="Q562" s="790"/>
      <c r="R562" s="1994" t="s">
        <v>1213</v>
      </c>
      <c r="S562" s="901" t="s">
        <v>4071</v>
      </c>
      <c r="T562" s="912" t="s">
        <v>5239</v>
      </c>
      <c r="U562" s="903"/>
      <c r="V562" s="901"/>
      <c r="X562" s="1001"/>
      <c r="Y562" s="989" t="str">
        <f t="shared" si="121"/>
        <v>Blank</v>
      </c>
    </row>
    <row r="563" spans="1:25" ht="12.75" x14ac:dyDescent="0.2">
      <c r="A563" s="1008">
        <v>1</v>
      </c>
      <c r="B563" s="1008">
        <v>1.7</v>
      </c>
      <c r="C563" s="1008" t="s">
        <v>1774</v>
      </c>
      <c r="D563" s="41"/>
      <c r="E563" s="1026" t="str">
        <f t="shared" si="124"/>
        <v>Private Practice - Medical Fees</v>
      </c>
      <c r="F563" s="49"/>
      <c r="G563" s="56" t="s">
        <v>1215</v>
      </c>
      <c r="H563" s="19"/>
      <c r="I563" s="50">
        <v>443602</v>
      </c>
      <c r="J563" s="92"/>
      <c r="K563" s="134"/>
      <c r="L563" s="55"/>
      <c r="M563" s="139"/>
      <c r="N563" s="19" t="s">
        <v>56</v>
      </c>
      <c r="O563" s="790"/>
      <c r="P563" s="2006"/>
      <c r="Q563" s="790"/>
      <c r="R563" s="1994" t="s">
        <v>1215</v>
      </c>
      <c r="S563" s="901" t="s">
        <v>4071</v>
      </c>
      <c r="T563" s="912" t="s">
        <v>5240</v>
      </c>
      <c r="U563" s="903"/>
      <c r="V563" s="901"/>
      <c r="X563" s="1001"/>
      <c r="Y563" s="989" t="str">
        <f t="shared" si="121"/>
        <v>Blank</v>
      </c>
    </row>
    <row r="564" spans="1:25" ht="12.75" x14ac:dyDescent="0.2">
      <c r="A564" s="1017">
        <v>1</v>
      </c>
      <c r="B564" s="1008">
        <v>1.7</v>
      </c>
      <c r="C564" s="1008" t="s">
        <v>1774</v>
      </c>
      <c r="D564" s="41"/>
      <c r="E564" s="1026" t="str">
        <f t="shared" si="124"/>
        <v>Private Practice - Medical Fees</v>
      </c>
      <c r="F564" s="49"/>
      <c r="G564" s="64" t="s">
        <v>1216</v>
      </c>
      <c r="H564" s="1870"/>
      <c r="I564" s="50">
        <v>443603</v>
      </c>
      <c r="J564" s="92"/>
      <c r="K564" s="134"/>
      <c r="L564" s="55"/>
      <c r="M564" s="139"/>
      <c r="N564" s="19" t="s">
        <v>1214</v>
      </c>
      <c r="O564" s="84"/>
      <c r="P564" s="2006"/>
      <c r="Q564" s="790"/>
      <c r="R564" s="1994" t="s">
        <v>3497</v>
      </c>
      <c r="S564" s="901" t="s">
        <v>4071</v>
      </c>
      <c r="T564" s="912" t="s">
        <v>5241</v>
      </c>
      <c r="U564" s="903"/>
      <c r="V564" s="901"/>
      <c r="X564" s="1001"/>
      <c r="Y564" s="989" t="str">
        <f t="shared" si="121"/>
        <v>Blank</v>
      </c>
    </row>
    <row r="565" spans="1:25" ht="12.75" x14ac:dyDescent="0.2">
      <c r="A565" s="1008">
        <v>1</v>
      </c>
      <c r="B565" s="1008">
        <v>1.7</v>
      </c>
      <c r="C565" s="1008" t="s">
        <v>1774</v>
      </c>
      <c r="D565" s="41"/>
      <c r="E565" s="1026" t="str">
        <f t="shared" si="124"/>
        <v>Private Practice - Medical Fees</v>
      </c>
      <c r="F565" s="49"/>
      <c r="G565" s="64" t="s">
        <v>1217</v>
      </c>
      <c r="H565" s="1870"/>
      <c r="I565" s="50">
        <v>443604</v>
      </c>
      <c r="J565" s="92"/>
      <c r="K565" s="134"/>
      <c r="L565" s="55"/>
      <c r="M565" s="139"/>
      <c r="N565" s="19" t="s">
        <v>56</v>
      </c>
      <c r="O565" s="84"/>
      <c r="P565" s="2006"/>
      <c r="Q565" s="790"/>
      <c r="R565" s="1994" t="s">
        <v>1217</v>
      </c>
      <c r="S565" s="901" t="s">
        <v>4071</v>
      </c>
      <c r="T565" s="912" t="s">
        <v>5242</v>
      </c>
      <c r="U565" s="903"/>
      <c r="V565" s="901"/>
      <c r="X565" s="1001"/>
      <c r="Y565" s="989" t="str">
        <f t="shared" si="121"/>
        <v>Blank</v>
      </c>
    </row>
    <row r="566" spans="1:25" ht="12.75" x14ac:dyDescent="0.2">
      <c r="A566" s="1008">
        <v>1</v>
      </c>
      <c r="B566" s="1008">
        <v>1.7</v>
      </c>
      <c r="C566" s="1008" t="s">
        <v>1774</v>
      </c>
      <c r="D566" s="41"/>
      <c r="E566" s="1026" t="str">
        <f t="shared" si="124"/>
        <v>Private Practice - Medical Fees</v>
      </c>
      <c r="F566" s="49"/>
      <c r="G566" s="64" t="s">
        <v>1218</v>
      </c>
      <c r="H566" s="1870"/>
      <c r="I566" s="50">
        <v>443609</v>
      </c>
      <c r="J566" s="92"/>
      <c r="K566" s="134"/>
      <c r="L566" s="55"/>
      <c r="M566" s="139"/>
      <c r="N566" s="19" t="s">
        <v>1214</v>
      </c>
      <c r="O566" s="790"/>
      <c r="P566" s="2006"/>
      <c r="Q566" s="790"/>
      <c r="R566" s="1994" t="s">
        <v>3498</v>
      </c>
      <c r="S566" s="901" t="s">
        <v>4071</v>
      </c>
      <c r="T566" s="912" t="s">
        <v>5243</v>
      </c>
      <c r="U566" s="903"/>
      <c r="V566" s="901"/>
      <c r="X566" s="1001"/>
      <c r="Y566" s="989" t="str">
        <f t="shared" si="121"/>
        <v>Blank</v>
      </c>
    </row>
    <row r="567" spans="1:25" ht="12.75" x14ac:dyDescent="0.2">
      <c r="A567" s="1008">
        <v>1</v>
      </c>
      <c r="B567" s="1008">
        <v>1.7</v>
      </c>
      <c r="C567" s="1008" t="s">
        <v>1774</v>
      </c>
      <c r="D567" s="41"/>
      <c r="E567" s="1026" t="str">
        <f t="shared" si="124"/>
        <v>Private Practice - Medical Fees</v>
      </c>
      <c r="F567" s="49"/>
      <c r="G567" s="64" t="s">
        <v>1219</v>
      </c>
      <c r="H567" s="1870"/>
      <c r="I567" s="50">
        <v>443611</v>
      </c>
      <c r="J567" s="92"/>
      <c r="K567" s="134"/>
      <c r="L567" s="55"/>
      <c r="M567" s="139"/>
      <c r="N567" s="19" t="s">
        <v>56</v>
      </c>
      <c r="O567" s="790"/>
      <c r="P567" s="2006"/>
      <c r="Q567" s="790"/>
      <c r="R567" s="1994" t="s">
        <v>1219</v>
      </c>
      <c r="S567" s="901" t="s">
        <v>4071</v>
      </c>
      <c r="T567" s="912" t="s">
        <v>5244</v>
      </c>
      <c r="U567" s="903"/>
      <c r="V567" s="901"/>
      <c r="X567" s="1001"/>
      <c r="Y567" s="989" t="str">
        <f t="shared" si="121"/>
        <v>Blank</v>
      </c>
    </row>
    <row r="568" spans="1:25" ht="12.75" x14ac:dyDescent="0.2">
      <c r="A568" s="1008">
        <v>1</v>
      </c>
      <c r="B568" s="1008">
        <v>1.7</v>
      </c>
      <c r="C568" s="1008" t="s">
        <v>1774</v>
      </c>
      <c r="D568" s="41"/>
      <c r="E568" s="1026" t="str">
        <f t="shared" si="124"/>
        <v>Private Practice - Medical Fees</v>
      </c>
      <c r="F568" s="49"/>
      <c r="G568" s="56" t="s">
        <v>1220</v>
      </c>
      <c r="H568" s="19"/>
      <c r="I568" s="50">
        <v>443612</v>
      </c>
      <c r="J568" s="92"/>
      <c r="K568" s="134"/>
      <c r="L568" s="55"/>
      <c r="M568" s="139"/>
      <c r="N568" s="19" t="s">
        <v>1214</v>
      </c>
      <c r="O568" s="790"/>
      <c r="P568" s="2006"/>
      <c r="Q568" s="790"/>
      <c r="R568" s="1994" t="s">
        <v>1220</v>
      </c>
      <c r="S568" s="901" t="s">
        <v>4071</v>
      </c>
      <c r="T568" s="912" t="s">
        <v>5245</v>
      </c>
      <c r="U568" s="903"/>
      <c r="V568" s="901"/>
      <c r="X568" s="1001"/>
      <c r="Y568" s="989" t="str">
        <f t="shared" si="121"/>
        <v>Blank</v>
      </c>
    </row>
    <row r="569" spans="1:25" ht="12.75" x14ac:dyDescent="0.2">
      <c r="A569" s="1017">
        <v>1</v>
      </c>
      <c r="B569" s="1008">
        <v>1.7</v>
      </c>
      <c r="C569" s="1008" t="s">
        <v>1774</v>
      </c>
      <c r="D569" s="41"/>
      <c r="E569" s="1026" t="str">
        <f t="shared" si="124"/>
        <v>Private Practice - Medical Fees</v>
      </c>
      <c r="F569" s="49"/>
      <c r="G569" s="64" t="s">
        <v>1221</v>
      </c>
      <c r="H569" s="1870"/>
      <c r="I569" s="50">
        <v>443613</v>
      </c>
      <c r="J569" s="92"/>
      <c r="K569" s="134"/>
      <c r="L569" s="55"/>
      <c r="M569" s="139"/>
      <c r="N569" s="19" t="s">
        <v>56</v>
      </c>
      <c r="O569" s="790"/>
      <c r="P569" s="2006"/>
      <c r="Q569" s="790"/>
      <c r="R569" s="1994" t="s">
        <v>1221</v>
      </c>
      <c r="S569" s="901" t="s">
        <v>4071</v>
      </c>
      <c r="T569" s="912" t="s">
        <v>5246</v>
      </c>
      <c r="U569" s="903"/>
      <c r="V569" s="901"/>
      <c r="X569" s="1001"/>
      <c r="Y569" s="989" t="str">
        <f t="shared" si="121"/>
        <v>Blank</v>
      </c>
    </row>
    <row r="570" spans="1:25" ht="12.75" x14ac:dyDescent="0.2">
      <c r="A570" s="1008">
        <v>1</v>
      </c>
      <c r="B570" s="1008">
        <v>1.7</v>
      </c>
      <c r="C570" s="840" t="s">
        <v>1774</v>
      </c>
      <c r="D570" s="41"/>
      <c r="E570" s="1026" t="str">
        <f t="shared" si="124"/>
        <v>Private Practice - Medical Fees</v>
      </c>
      <c r="F570" s="49"/>
      <c r="G570" s="64" t="s">
        <v>1222</v>
      </c>
      <c r="H570" s="1870"/>
      <c r="I570" s="50">
        <v>443699</v>
      </c>
      <c r="J570" s="51"/>
      <c r="K570" s="134"/>
      <c r="L570" s="55"/>
      <c r="M570" s="139"/>
      <c r="N570" s="19" t="s">
        <v>1214</v>
      </c>
      <c r="O570" s="790"/>
      <c r="P570" s="2006"/>
      <c r="Q570" s="790"/>
      <c r="R570" s="1994" t="s">
        <v>3499</v>
      </c>
      <c r="S570" s="901" t="s">
        <v>4071</v>
      </c>
      <c r="T570" s="912" t="s">
        <v>5247</v>
      </c>
      <c r="U570" s="903"/>
      <c r="V570" s="901"/>
      <c r="X570" s="1001"/>
      <c r="Y570" s="989" t="str">
        <f t="shared" si="121"/>
        <v>Blank</v>
      </c>
    </row>
    <row r="571" spans="1:25" ht="18.75" x14ac:dyDescent="0.2">
      <c r="A571" s="1008">
        <v>1</v>
      </c>
      <c r="B571" s="1008">
        <v>1.7</v>
      </c>
      <c r="C571" s="1976" t="s">
        <v>1975</v>
      </c>
      <c r="D571" s="1974"/>
      <c r="E571" s="1974" t="s">
        <v>1223</v>
      </c>
      <c r="F571" s="66"/>
      <c r="G571" s="66"/>
      <c r="H571" s="181"/>
      <c r="I571" s="66"/>
      <c r="J571" s="66"/>
      <c r="K571" s="180"/>
      <c r="L571" s="181"/>
      <c r="M571" s="180"/>
      <c r="N571" s="66"/>
      <c r="O571" s="790"/>
      <c r="P571" s="2006"/>
      <c r="Q571" s="790"/>
      <c r="R571" s="790"/>
      <c r="S571" s="901" t="s">
        <v>4068</v>
      </c>
      <c r="T571" s="911"/>
      <c r="U571" s="903"/>
      <c r="V571" s="901"/>
      <c r="X571" s="1001"/>
      <c r="Y571" s="989" t="str">
        <f t="shared" si="121"/>
        <v>Blank</v>
      </c>
    </row>
    <row r="572" spans="1:25" ht="23.1" customHeight="1" x14ac:dyDescent="0.2">
      <c r="A572" s="1050">
        <v>1</v>
      </c>
      <c r="B572" s="1008">
        <v>1.7</v>
      </c>
      <c r="C572" s="1008" t="s">
        <v>1975</v>
      </c>
      <c r="D572" s="2065"/>
      <c r="E572" s="2064" t="s">
        <v>1831</v>
      </c>
      <c r="F572" s="49"/>
      <c r="G572" s="96" t="s">
        <v>8</v>
      </c>
      <c r="H572" s="741"/>
      <c r="I572" s="98"/>
      <c r="J572" s="90"/>
      <c r="K572" s="135"/>
      <c r="L572" s="85"/>
      <c r="M572" s="135"/>
      <c r="N572" s="101"/>
      <c r="O572" s="790"/>
      <c r="P572" s="2006"/>
      <c r="Q572" s="790"/>
      <c r="R572" s="790"/>
      <c r="S572" s="901" t="s">
        <v>4071</v>
      </c>
      <c r="T572" s="912" t="s">
        <v>5248</v>
      </c>
      <c r="U572" s="903"/>
      <c r="V572" s="901"/>
      <c r="X572" s="1001"/>
      <c r="Y572" s="989" t="str">
        <f t="shared" si="121"/>
        <v>Blank</v>
      </c>
    </row>
    <row r="573" spans="1:25" ht="31.5" x14ac:dyDescent="0.2">
      <c r="A573" s="31">
        <v>2</v>
      </c>
      <c r="B573" s="28"/>
      <c r="C573" s="1064"/>
      <c r="D573" s="28"/>
      <c r="E573" s="32" t="s">
        <v>780</v>
      </c>
      <c r="F573" s="30"/>
      <c r="G573" s="102"/>
      <c r="H573" s="1871"/>
      <c r="I573" s="102"/>
      <c r="J573" s="93"/>
      <c r="K573" s="182"/>
      <c r="L573" s="182"/>
      <c r="M573" s="183"/>
      <c r="N573" s="100"/>
      <c r="O573" s="790"/>
      <c r="P573" s="2006"/>
      <c r="Q573" s="790"/>
      <c r="R573" s="790"/>
      <c r="S573" s="901" t="s">
        <v>4068</v>
      </c>
      <c r="T573" s="911"/>
      <c r="U573" s="903"/>
      <c r="V573" s="901"/>
      <c r="X573" s="1001"/>
      <c r="Y573" s="989" t="str">
        <f t="shared" si="121"/>
        <v>Blank</v>
      </c>
    </row>
    <row r="574" spans="1:25" ht="18.75" x14ac:dyDescent="0.3">
      <c r="A574" s="1008">
        <v>2</v>
      </c>
      <c r="B574" s="47">
        <v>2.1</v>
      </c>
      <c r="C574" s="5"/>
      <c r="D574" s="5"/>
      <c r="E574" s="48" t="s">
        <v>27</v>
      </c>
      <c r="F574" s="43"/>
      <c r="G574" s="96"/>
      <c r="H574" s="741"/>
      <c r="I574" s="50"/>
      <c r="J574" s="92"/>
      <c r="K574" s="121"/>
      <c r="L574" s="92"/>
      <c r="M574" s="121"/>
      <c r="N574" s="52"/>
      <c r="O574" s="790"/>
      <c r="P574" s="2006"/>
      <c r="Q574" s="790"/>
      <c r="R574" s="790"/>
      <c r="S574" s="901" t="s">
        <v>4068</v>
      </c>
      <c r="T574" s="911"/>
      <c r="U574" s="903"/>
      <c r="V574" s="901"/>
      <c r="X574" s="1001"/>
      <c r="Y574" s="989" t="str">
        <f t="shared" si="121"/>
        <v>Blank</v>
      </c>
    </row>
    <row r="575" spans="1:25" ht="18.75" x14ac:dyDescent="0.3">
      <c r="A575" s="1008">
        <v>2</v>
      </c>
      <c r="B575" s="1008">
        <v>2.1</v>
      </c>
      <c r="C575" s="1975" t="s">
        <v>1710</v>
      </c>
      <c r="D575" s="1974"/>
      <c r="E575" s="1977" t="s">
        <v>783</v>
      </c>
      <c r="F575" s="43" t="s">
        <v>8</v>
      </c>
      <c r="G575" s="96"/>
      <c r="H575" s="741"/>
      <c r="I575" s="50"/>
      <c r="J575" s="92"/>
      <c r="K575" s="121"/>
      <c r="L575" s="92"/>
      <c r="M575" s="121"/>
      <c r="N575" s="52"/>
      <c r="O575" s="790"/>
      <c r="P575" s="2006"/>
      <c r="Q575" s="790"/>
      <c r="R575" s="790"/>
      <c r="S575" s="901" t="s">
        <v>4068</v>
      </c>
      <c r="T575" s="911"/>
      <c r="U575" s="903"/>
      <c r="V575" s="901"/>
      <c r="X575" s="1001"/>
      <c r="Y575" s="989" t="str">
        <f t="shared" si="121"/>
        <v>Blank</v>
      </c>
    </row>
    <row r="576" spans="1:25" ht="15.75" x14ac:dyDescent="0.25">
      <c r="A576" s="1017">
        <v>2</v>
      </c>
      <c r="B576" s="1008">
        <v>2.1</v>
      </c>
      <c r="C576" s="1008" t="s">
        <v>1710</v>
      </c>
      <c r="D576" s="6"/>
      <c r="E576" s="36" t="s">
        <v>1689</v>
      </c>
      <c r="F576" s="80"/>
      <c r="G576" s="65" t="s">
        <v>1690</v>
      </c>
      <c r="H576" s="1872"/>
      <c r="I576" s="50"/>
      <c r="J576" s="92"/>
      <c r="K576" s="2190" t="s">
        <v>1691</v>
      </c>
      <c r="L576" s="2195"/>
      <c r="M576" s="2190" t="s">
        <v>1691</v>
      </c>
      <c r="N576" s="52"/>
      <c r="O576" s="790"/>
      <c r="P576" s="2006"/>
      <c r="Q576" s="790"/>
      <c r="R576" s="790"/>
      <c r="S576" s="901" t="s">
        <v>4066</v>
      </c>
      <c r="T576" s="912" t="s">
        <v>5249</v>
      </c>
      <c r="U576" s="903"/>
      <c r="V576" s="901"/>
      <c r="X576" s="1001" t="s">
        <v>1691</v>
      </c>
      <c r="Y576" s="989" t="str">
        <f t="shared" si="121"/>
        <v>Text</v>
      </c>
    </row>
    <row r="577" spans="1:25" ht="24" x14ac:dyDescent="0.2">
      <c r="A577" s="1008">
        <v>2</v>
      </c>
      <c r="B577" s="1008">
        <v>2.1</v>
      </c>
      <c r="C577" s="1008" t="s">
        <v>1710</v>
      </c>
      <c r="D577" s="69"/>
      <c r="E577" s="36" t="s">
        <v>800</v>
      </c>
      <c r="F577" s="80"/>
      <c r="G577" s="65" t="s">
        <v>1692</v>
      </c>
      <c r="H577" s="1872"/>
      <c r="I577" s="50"/>
      <c r="J577" s="92"/>
      <c r="K577" s="2190" t="s">
        <v>801</v>
      </c>
      <c r="L577" s="2195"/>
      <c r="M577" s="2190" t="s">
        <v>801</v>
      </c>
      <c r="N577" s="52"/>
      <c r="O577" s="790"/>
      <c r="P577" s="2006"/>
      <c r="Q577" s="790"/>
      <c r="R577" s="1994" t="s">
        <v>3500</v>
      </c>
      <c r="S577" s="901" t="s">
        <v>4066</v>
      </c>
      <c r="T577" s="912" t="s">
        <v>5250</v>
      </c>
      <c r="U577" s="903"/>
      <c r="V577" s="901"/>
      <c r="X577" s="1001" t="s">
        <v>801</v>
      </c>
      <c r="Y577" s="989" t="str">
        <f t="shared" si="121"/>
        <v>Text</v>
      </c>
    </row>
    <row r="578" spans="1:25" ht="18.75" x14ac:dyDescent="0.3">
      <c r="A578" s="1017">
        <v>2</v>
      </c>
      <c r="B578" s="47">
        <v>2.2000000000000002</v>
      </c>
      <c r="C578" s="5"/>
      <c r="D578" s="5"/>
      <c r="E578" s="48" t="s">
        <v>226</v>
      </c>
      <c r="F578" s="43"/>
      <c r="G578" s="38"/>
      <c r="H578" s="741"/>
      <c r="I578" s="50"/>
      <c r="J578" s="92"/>
      <c r="K578" s="2196"/>
      <c r="L578" s="2195"/>
      <c r="M578" s="2196"/>
      <c r="N578" s="52"/>
      <c r="O578" s="790"/>
      <c r="P578" s="2006"/>
      <c r="Q578" s="790"/>
      <c r="R578" s="790"/>
      <c r="S578" s="901" t="s">
        <v>4068</v>
      </c>
      <c r="T578" s="911"/>
      <c r="U578" s="903"/>
      <c r="V578" s="901"/>
      <c r="X578" s="1001"/>
      <c r="Y578" s="989" t="str">
        <f t="shared" si="121"/>
        <v>Blank</v>
      </c>
    </row>
    <row r="579" spans="1:25" ht="18.75" x14ac:dyDescent="0.2">
      <c r="A579" s="1017">
        <v>2</v>
      </c>
      <c r="B579" s="1008">
        <v>2.2999999999999998</v>
      </c>
      <c r="C579" s="1975" t="s">
        <v>1720</v>
      </c>
      <c r="D579" s="1974"/>
      <c r="E579" s="1978" t="s">
        <v>783</v>
      </c>
      <c r="F579" s="43"/>
      <c r="G579" s="38"/>
      <c r="H579" s="741"/>
      <c r="I579" s="50"/>
      <c r="J579" s="92"/>
      <c r="K579" s="2197"/>
      <c r="L579" s="2198"/>
      <c r="M579" s="2197"/>
      <c r="N579" s="52"/>
      <c r="O579" s="790"/>
      <c r="P579" s="2006"/>
      <c r="Q579" s="790"/>
      <c r="R579" s="790"/>
      <c r="S579" s="901" t="s">
        <v>4068</v>
      </c>
      <c r="T579" s="911"/>
      <c r="U579" s="903"/>
      <c r="V579" s="901"/>
      <c r="X579" s="1001"/>
      <c r="Y579" s="989" t="str">
        <f t="shared" si="121"/>
        <v>Blank</v>
      </c>
    </row>
    <row r="580" spans="1:25" ht="24" x14ac:dyDescent="0.25">
      <c r="A580" s="1017">
        <v>2</v>
      </c>
      <c r="B580" s="1008">
        <v>2.2999999999999998</v>
      </c>
      <c r="C580" s="1008" t="s">
        <v>1720</v>
      </c>
      <c r="D580" s="46"/>
      <c r="E580" s="36" t="s">
        <v>800</v>
      </c>
      <c r="F580" s="80"/>
      <c r="G580" s="65" t="s">
        <v>1692</v>
      </c>
      <c r="H580" s="1873"/>
      <c r="I580" s="99"/>
      <c r="J580" s="97"/>
      <c r="K580" s="2190" t="s">
        <v>801</v>
      </c>
      <c r="L580" s="2199"/>
      <c r="M580" s="2190" t="s">
        <v>801</v>
      </c>
      <c r="N580" s="57"/>
      <c r="O580" s="790"/>
      <c r="P580" s="2006"/>
      <c r="Q580" s="790"/>
      <c r="R580" s="1994" t="s">
        <v>3501</v>
      </c>
      <c r="S580" s="901" t="s">
        <v>4066</v>
      </c>
      <c r="T580" s="912" t="s">
        <v>5251</v>
      </c>
      <c r="U580" s="903"/>
      <c r="V580" s="901"/>
      <c r="X580" s="1001" t="s">
        <v>801</v>
      </c>
      <c r="Y580" s="989" t="str">
        <f t="shared" si="121"/>
        <v>Text</v>
      </c>
    </row>
    <row r="581" spans="1:25" ht="18.75" x14ac:dyDescent="0.3">
      <c r="A581" s="1017">
        <v>2</v>
      </c>
      <c r="B581" s="47">
        <v>2.2999999999999998</v>
      </c>
      <c r="C581" s="5"/>
      <c r="D581" s="5"/>
      <c r="E581" s="48" t="s">
        <v>359</v>
      </c>
      <c r="F581" s="37"/>
      <c r="G581" s="59"/>
      <c r="H581" s="738"/>
      <c r="I581" s="39"/>
      <c r="J581" s="27"/>
      <c r="K581" s="2197"/>
      <c r="L581" s="2198"/>
      <c r="M581" s="2197"/>
      <c r="N581" s="105"/>
      <c r="O581" s="790"/>
      <c r="P581" s="2006"/>
      <c r="Q581" s="790"/>
      <c r="R581" s="790"/>
      <c r="S581" s="901" t="s">
        <v>4068</v>
      </c>
      <c r="T581" s="911"/>
      <c r="U581" s="903"/>
      <c r="V581" s="901"/>
      <c r="X581" s="1001"/>
      <c r="Y581" s="989" t="str">
        <f t="shared" si="121"/>
        <v>Blank</v>
      </c>
    </row>
    <row r="582" spans="1:25" ht="18.75" x14ac:dyDescent="0.2">
      <c r="A582" s="1017">
        <v>2</v>
      </c>
      <c r="B582" s="1008">
        <v>2.4</v>
      </c>
      <c r="C582" s="1975" t="s">
        <v>1722</v>
      </c>
      <c r="D582" s="1974"/>
      <c r="E582" s="1974" t="s">
        <v>1685</v>
      </c>
      <c r="F582" s="43"/>
      <c r="G582" s="96"/>
      <c r="H582" s="741"/>
      <c r="I582" s="50"/>
      <c r="J582" s="92"/>
      <c r="K582" s="2197"/>
      <c r="L582" s="2198"/>
      <c r="M582" s="2197"/>
      <c r="N582" s="52"/>
      <c r="O582" s="790"/>
      <c r="P582" s="2006"/>
      <c r="Q582" s="790"/>
      <c r="R582" s="790"/>
      <c r="S582" s="901" t="s">
        <v>4068</v>
      </c>
      <c r="T582" s="911"/>
      <c r="U582" s="903"/>
      <c r="V582" s="901"/>
      <c r="X582" s="1001"/>
      <c r="Y582" s="989" t="str">
        <f t="shared" si="121"/>
        <v>Blank</v>
      </c>
    </row>
    <row r="583" spans="1:25" ht="18.75" x14ac:dyDescent="0.2">
      <c r="A583" s="1008">
        <v>2</v>
      </c>
      <c r="B583" s="1008">
        <v>2.4</v>
      </c>
      <c r="C583" s="1008" t="s">
        <v>1722</v>
      </c>
      <c r="E583" s="1979" t="s">
        <v>783</v>
      </c>
      <c r="F583" s="43"/>
      <c r="G583" s="96"/>
      <c r="H583" s="741"/>
      <c r="I583" s="50"/>
      <c r="J583" s="92"/>
      <c r="K583" s="2197"/>
      <c r="L583" s="2198"/>
      <c r="M583" s="2197"/>
      <c r="N583" s="52"/>
      <c r="O583" s="790"/>
      <c r="P583" s="2006"/>
      <c r="Q583" s="790"/>
      <c r="R583" s="790"/>
      <c r="S583" s="901" t="s">
        <v>4068</v>
      </c>
      <c r="T583" s="911"/>
      <c r="U583" s="903"/>
      <c r="V583" s="901"/>
      <c r="X583" s="1001"/>
      <c r="Y583" s="989" t="str">
        <f t="shared" si="121"/>
        <v>Blank</v>
      </c>
    </row>
    <row r="584" spans="1:25" ht="25.5" x14ac:dyDescent="0.2">
      <c r="A584" s="1008">
        <v>2</v>
      </c>
      <c r="B584" s="1008">
        <v>2.4</v>
      </c>
      <c r="C584" s="1008" t="s">
        <v>1722</v>
      </c>
      <c r="E584" s="36" t="s">
        <v>800</v>
      </c>
      <c r="F584" s="80"/>
      <c r="G584" s="65" t="s">
        <v>1687</v>
      </c>
      <c r="H584" s="1872"/>
      <c r="I584" s="50"/>
      <c r="J584" s="92"/>
      <c r="K584" s="2200" t="s">
        <v>5784</v>
      </c>
      <c r="L584" s="2198"/>
      <c r="M584" s="2200" t="s">
        <v>5784</v>
      </c>
      <c r="N584" s="52"/>
      <c r="O584" s="790"/>
      <c r="P584" s="2006"/>
      <c r="Q584" s="790"/>
      <c r="R584" s="790"/>
      <c r="S584" s="901" t="s">
        <v>4066</v>
      </c>
      <c r="T584" s="912" t="s">
        <v>5252</v>
      </c>
      <c r="U584" s="903"/>
      <c r="V584" s="901"/>
      <c r="X584" s="1001" t="s">
        <v>5784</v>
      </c>
      <c r="Y584" s="989" t="str">
        <f t="shared" si="121"/>
        <v>Text</v>
      </c>
    </row>
    <row r="585" spans="1:25" ht="18.75" x14ac:dyDescent="0.2">
      <c r="A585" s="1017">
        <v>2</v>
      </c>
      <c r="B585" s="1008">
        <v>2.4</v>
      </c>
      <c r="C585" s="1975" t="s">
        <v>1723</v>
      </c>
      <c r="D585" s="1974"/>
      <c r="E585" s="1974" t="s">
        <v>1675</v>
      </c>
      <c r="F585" s="25"/>
      <c r="G585" s="116"/>
      <c r="H585" s="1874"/>
      <c r="I585" s="87"/>
      <c r="J585" s="90"/>
      <c r="K585" s="2201"/>
      <c r="L585" s="2202"/>
      <c r="M585" s="2201"/>
      <c r="N585" s="85"/>
      <c r="O585" s="790"/>
      <c r="P585" s="2006"/>
      <c r="Q585" s="790"/>
      <c r="R585" s="790"/>
      <c r="S585" s="901" t="s">
        <v>4068</v>
      </c>
      <c r="T585" s="911"/>
      <c r="U585" s="903"/>
      <c r="V585" s="901"/>
      <c r="X585" s="1001"/>
      <c r="Y585" s="989" t="str">
        <f t="shared" si="121"/>
        <v>Blank</v>
      </c>
    </row>
    <row r="586" spans="1:25" ht="18.75" x14ac:dyDescent="0.2">
      <c r="A586" s="1017">
        <v>2</v>
      </c>
      <c r="B586" s="1008">
        <v>2.4</v>
      </c>
      <c r="C586" s="1008" t="s">
        <v>1723</v>
      </c>
      <c r="D586" s="45"/>
      <c r="E586" s="1979" t="s">
        <v>783</v>
      </c>
      <c r="F586" s="43"/>
      <c r="G586" s="38"/>
      <c r="H586" s="741"/>
      <c r="I586" s="50"/>
      <c r="J586" s="92"/>
      <c r="K586" s="2197"/>
      <c r="L586" s="2198"/>
      <c r="M586" s="2197"/>
      <c r="N586" s="52"/>
      <c r="O586" s="790"/>
      <c r="P586" s="2006"/>
      <c r="Q586" s="790"/>
      <c r="R586" s="790"/>
      <c r="S586" s="901" t="s">
        <v>4068</v>
      </c>
      <c r="T586" s="911"/>
      <c r="U586" s="903"/>
      <c r="V586" s="901"/>
      <c r="X586" s="1001"/>
      <c r="Y586" s="989" t="str">
        <f t="shared" si="121"/>
        <v>Blank</v>
      </c>
    </row>
    <row r="587" spans="1:25" ht="24" x14ac:dyDescent="0.2">
      <c r="A587" s="1017">
        <v>2</v>
      </c>
      <c r="B587" s="1008">
        <v>2.4</v>
      </c>
      <c r="C587" s="1008" t="s">
        <v>1723</v>
      </c>
      <c r="D587" s="2066"/>
      <c r="E587" s="964" t="s">
        <v>800</v>
      </c>
      <c r="F587" s="965"/>
      <c r="G587" s="966" t="s">
        <v>1688</v>
      </c>
      <c r="H587" s="1875"/>
      <c r="I587" s="967"/>
      <c r="J587" s="968"/>
      <c r="K587" s="2203" t="s">
        <v>801</v>
      </c>
      <c r="L587" s="2204"/>
      <c r="M587" s="2203" t="s">
        <v>801</v>
      </c>
      <c r="N587" s="969"/>
      <c r="O587" s="2007"/>
      <c r="P587" s="2008"/>
      <c r="Q587" s="2007"/>
      <c r="R587" s="2009" t="s">
        <v>3502</v>
      </c>
      <c r="S587" s="908" t="s">
        <v>4066</v>
      </c>
      <c r="T587" s="920" t="s">
        <v>5253</v>
      </c>
      <c r="U587" s="910"/>
      <c r="V587" s="908"/>
      <c r="X587" s="1002" t="s">
        <v>801</v>
      </c>
      <c r="Y587" s="990" t="str">
        <f t="shared" si="121"/>
        <v>Text</v>
      </c>
    </row>
    <row r="588" spans="1:25" x14ac:dyDescent="0.2">
      <c r="K588" s="184"/>
      <c r="L588" s="185"/>
      <c r="M588" s="184"/>
    </row>
    <row r="589" spans="1:25" x14ac:dyDescent="0.2">
      <c r="A589" s="42"/>
      <c r="B589" s="42"/>
      <c r="C589" s="42"/>
      <c r="E589" s="34"/>
      <c r="I589" s="1876"/>
      <c r="K589" s="184"/>
      <c r="L589" s="186"/>
      <c r="M589" s="184"/>
      <c r="N589" s="86"/>
    </row>
    <row r="590" spans="1:25" x14ac:dyDescent="0.2">
      <c r="A590" s="42"/>
      <c r="B590" s="42"/>
      <c r="C590" s="42"/>
      <c r="E590" s="34"/>
      <c r="I590" s="1876"/>
      <c r="K590" s="184"/>
      <c r="L590" s="186"/>
      <c r="M590" s="184"/>
      <c r="N590" s="86"/>
    </row>
    <row r="591" spans="1:25" x14ac:dyDescent="0.2">
      <c r="A591" s="42"/>
      <c r="B591" s="42"/>
      <c r="C591" s="42"/>
      <c r="E591" s="34"/>
      <c r="I591" s="1876"/>
      <c r="K591" s="184"/>
      <c r="L591" s="186"/>
      <c r="M591" s="184"/>
      <c r="N591" s="86"/>
    </row>
    <row r="592" spans="1:25" x14ac:dyDescent="0.2">
      <c r="A592" s="42"/>
      <c r="B592" s="42"/>
      <c r="C592" s="42"/>
      <c r="E592" s="34"/>
      <c r="I592" s="1876"/>
      <c r="K592" s="184"/>
      <c r="L592" s="186"/>
      <c r="M592" s="184"/>
      <c r="N592" s="86"/>
    </row>
    <row r="593" spans="1:20" x14ac:dyDescent="0.2">
      <c r="A593" s="42"/>
      <c r="B593" s="42"/>
      <c r="C593" s="42"/>
      <c r="E593" s="34"/>
      <c r="I593" s="1876"/>
      <c r="K593" s="184"/>
      <c r="L593" s="186"/>
      <c r="M593" s="184"/>
      <c r="N593" s="86"/>
    </row>
    <row r="594" spans="1:20" x14ac:dyDescent="0.2">
      <c r="A594" s="42"/>
      <c r="B594" s="42"/>
      <c r="C594" s="42"/>
      <c r="E594" s="34"/>
      <c r="I594" s="1876"/>
      <c r="K594" s="184"/>
      <c r="L594" s="186"/>
      <c r="M594" s="184"/>
      <c r="N594" s="86"/>
    </row>
    <row r="595" spans="1:20" x14ac:dyDescent="0.2">
      <c r="A595" s="42"/>
      <c r="B595" s="42"/>
      <c r="C595" s="42"/>
      <c r="E595" s="34"/>
      <c r="I595" s="1876"/>
      <c r="K595" s="184"/>
      <c r="L595" s="186"/>
      <c r="M595" s="184"/>
      <c r="N595" s="86"/>
    </row>
    <row r="596" spans="1:20" x14ac:dyDescent="0.2">
      <c r="A596" s="42"/>
      <c r="B596" s="42"/>
      <c r="C596" s="42"/>
      <c r="E596" s="34"/>
      <c r="I596" s="1876"/>
      <c r="K596" s="184"/>
      <c r="L596" s="186"/>
      <c r="M596" s="184"/>
      <c r="N596" s="86"/>
      <c r="T596" s="108"/>
    </row>
    <row r="597" spans="1:20" x14ac:dyDescent="0.2">
      <c r="A597" s="42"/>
      <c r="B597" s="42"/>
      <c r="C597" s="42"/>
      <c r="E597" s="34"/>
      <c r="I597" s="1876"/>
      <c r="K597" s="184"/>
      <c r="L597" s="186"/>
      <c r="M597" s="184"/>
      <c r="N597" s="86"/>
      <c r="T597" s="108"/>
    </row>
    <row r="598" spans="1:20" x14ac:dyDescent="0.2">
      <c r="A598" s="42"/>
      <c r="B598" s="42"/>
      <c r="C598" s="42"/>
      <c r="E598" s="34"/>
      <c r="I598" s="1876"/>
      <c r="K598" s="184"/>
      <c r="L598" s="186"/>
      <c r="M598" s="184"/>
      <c r="N598" s="86"/>
      <c r="T598" s="108"/>
    </row>
    <row r="599" spans="1:20" x14ac:dyDescent="0.2">
      <c r="A599" s="42"/>
      <c r="B599" s="42"/>
      <c r="C599" s="42"/>
      <c r="E599" s="34"/>
      <c r="I599" s="1876"/>
      <c r="K599" s="184"/>
      <c r="L599" s="186"/>
      <c r="M599" s="184"/>
      <c r="N599" s="86"/>
      <c r="T599" s="108"/>
    </row>
    <row r="600" spans="1:20" x14ac:dyDescent="0.2">
      <c r="A600" s="42"/>
      <c r="B600" s="42"/>
      <c r="C600" s="42"/>
      <c r="E600" s="34"/>
      <c r="I600" s="1876"/>
      <c r="K600" s="184"/>
      <c r="L600" s="186"/>
      <c r="M600" s="184"/>
      <c r="N600" s="86"/>
      <c r="T600" s="108"/>
    </row>
    <row r="601" spans="1:20" x14ac:dyDescent="0.2">
      <c r="A601" s="42"/>
      <c r="B601" s="42"/>
      <c r="C601" s="42"/>
      <c r="E601" s="34"/>
      <c r="I601" s="1876"/>
      <c r="K601" s="184"/>
      <c r="L601" s="186"/>
      <c r="M601" s="184"/>
      <c r="N601" s="86"/>
      <c r="T601" s="108"/>
    </row>
    <row r="602" spans="1:20" x14ac:dyDescent="0.2">
      <c r="A602" s="42"/>
      <c r="B602" s="42"/>
      <c r="C602" s="42"/>
      <c r="E602" s="34"/>
      <c r="I602" s="1876"/>
      <c r="K602" s="184"/>
      <c r="L602" s="186"/>
      <c r="M602" s="184"/>
      <c r="N602" s="86"/>
      <c r="T602" s="108"/>
    </row>
    <row r="603" spans="1:20" x14ac:dyDescent="0.2">
      <c r="A603" s="42"/>
      <c r="B603" s="42"/>
      <c r="C603" s="42"/>
      <c r="E603" s="34"/>
      <c r="I603" s="1876"/>
      <c r="K603" s="184"/>
      <c r="L603" s="186"/>
      <c r="M603" s="184"/>
      <c r="N603" s="86"/>
      <c r="T603" s="108"/>
    </row>
    <row r="604" spans="1:20" x14ac:dyDescent="0.2">
      <c r="A604" s="42"/>
      <c r="B604" s="42"/>
      <c r="C604" s="42"/>
      <c r="E604" s="34"/>
      <c r="I604" s="1876"/>
      <c r="K604" s="184"/>
      <c r="L604" s="186"/>
      <c r="M604" s="184"/>
      <c r="N604" s="86"/>
      <c r="T604" s="108"/>
    </row>
    <row r="605" spans="1:20" x14ac:dyDescent="0.2">
      <c r="A605" s="42"/>
      <c r="B605" s="42"/>
      <c r="C605" s="42"/>
      <c r="E605" s="34"/>
      <c r="I605" s="1876"/>
      <c r="K605" s="184"/>
      <c r="L605" s="186"/>
      <c r="M605" s="184"/>
      <c r="N605" s="86"/>
      <c r="T605" s="108"/>
    </row>
    <row r="606" spans="1:20" x14ac:dyDescent="0.2">
      <c r="A606" s="42"/>
      <c r="B606" s="42"/>
      <c r="C606" s="42"/>
      <c r="E606" s="34"/>
      <c r="I606" s="1876"/>
      <c r="K606" s="184"/>
      <c r="L606" s="186"/>
      <c r="M606" s="184"/>
      <c r="N606" s="86"/>
      <c r="T606" s="108"/>
    </row>
    <row r="607" spans="1:20" x14ac:dyDescent="0.2">
      <c r="A607" s="42"/>
      <c r="B607" s="42"/>
      <c r="C607" s="42"/>
      <c r="E607" s="34"/>
      <c r="I607" s="1876"/>
      <c r="K607" s="184"/>
      <c r="L607" s="186"/>
      <c r="M607" s="184"/>
      <c r="N607" s="86"/>
      <c r="T607" s="108"/>
    </row>
    <row r="608" spans="1:20" x14ac:dyDescent="0.2">
      <c r="A608" s="42"/>
      <c r="B608" s="42"/>
      <c r="C608" s="42"/>
      <c r="E608" s="34"/>
      <c r="I608" s="86"/>
      <c r="K608" s="184"/>
      <c r="L608" s="186"/>
      <c r="M608" s="184"/>
      <c r="N608" s="86"/>
      <c r="T608" s="108"/>
    </row>
    <row r="609" spans="1:20" x14ac:dyDescent="0.2">
      <c r="A609" s="42"/>
      <c r="B609" s="42"/>
      <c r="C609" s="42"/>
      <c r="E609" s="34"/>
      <c r="I609" s="86"/>
      <c r="K609" s="184"/>
      <c r="L609" s="186"/>
      <c r="M609" s="184"/>
      <c r="N609" s="86"/>
      <c r="T609" s="108"/>
    </row>
    <row r="610" spans="1:20" x14ac:dyDescent="0.2">
      <c r="A610" s="42"/>
      <c r="B610" s="42"/>
      <c r="C610" s="42"/>
      <c r="E610" s="34"/>
      <c r="I610" s="86"/>
      <c r="K610" s="184"/>
      <c r="L610" s="186"/>
      <c r="M610" s="184"/>
      <c r="N610" s="86"/>
      <c r="T610" s="108"/>
    </row>
    <row r="611" spans="1:20" x14ac:dyDescent="0.2">
      <c r="A611" s="42"/>
      <c r="B611" s="42"/>
      <c r="C611" s="42"/>
      <c r="E611" s="34"/>
      <c r="I611" s="86"/>
      <c r="K611" s="184"/>
      <c r="L611" s="186"/>
      <c r="M611" s="184"/>
      <c r="N611" s="86"/>
      <c r="T611" s="108"/>
    </row>
    <row r="612" spans="1:20" x14ac:dyDescent="0.2">
      <c r="A612" s="42"/>
      <c r="B612" s="42"/>
      <c r="C612" s="42"/>
      <c r="E612" s="34"/>
      <c r="I612" s="86"/>
      <c r="K612" s="184"/>
      <c r="L612" s="186"/>
      <c r="M612" s="184"/>
      <c r="N612" s="86"/>
      <c r="T612" s="108"/>
    </row>
    <row r="613" spans="1:20" x14ac:dyDescent="0.2">
      <c r="A613" s="42"/>
      <c r="B613" s="42"/>
      <c r="C613" s="42"/>
      <c r="E613" s="34"/>
      <c r="I613" s="86"/>
      <c r="K613" s="184"/>
      <c r="L613" s="186"/>
      <c r="M613" s="184"/>
      <c r="N613" s="86"/>
      <c r="T613" s="108"/>
    </row>
    <row r="614" spans="1:20" x14ac:dyDescent="0.2">
      <c r="A614" s="42"/>
      <c r="B614" s="42"/>
      <c r="C614" s="42"/>
      <c r="E614" s="34"/>
      <c r="I614" s="86"/>
      <c r="K614" s="184"/>
      <c r="L614" s="186"/>
      <c r="M614" s="184"/>
      <c r="N614" s="86"/>
      <c r="T614" s="108"/>
    </row>
    <row r="615" spans="1:20" x14ac:dyDescent="0.2">
      <c r="A615" s="42"/>
      <c r="B615" s="42"/>
      <c r="C615" s="42"/>
      <c r="E615" s="34"/>
      <c r="I615" s="86"/>
      <c r="K615" s="184"/>
      <c r="L615" s="186"/>
      <c r="M615" s="184"/>
      <c r="N615" s="86"/>
      <c r="T615" s="108"/>
    </row>
    <row r="616" spans="1:20" x14ac:dyDescent="0.2">
      <c r="A616" s="42"/>
      <c r="B616" s="42"/>
      <c r="C616" s="42"/>
      <c r="E616" s="34"/>
      <c r="I616" s="86"/>
      <c r="K616" s="184"/>
      <c r="L616" s="186"/>
      <c r="M616" s="184"/>
      <c r="N616" s="86"/>
      <c r="T616" s="108"/>
    </row>
    <row r="617" spans="1:20" x14ac:dyDescent="0.2">
      <c r="A617" s="42"/>
      <c r="B617" s="42"/>
      <c r="C617" s="42"/>
      <c r="E617" s="34"/>
      <c r="I617" s="86"/>
      <c r="K617" s="184"/>
      <c r="L617" s="186"/>
      <c r="M617" s="184"/>
      <c r="N617" s="86"/>
      <c r="T617" s="108"/>
    </row>
    <row r="618" spans="1:20" x14ac:dyDescent="0.2">
      <c r="A618" s="42"/>
      <c r="B618" s="42"/>
      <c r="C618" s="42"/>
      <c r="E618" s="34"/>
      <c r="I618" s="86"/>
      <c r="L618" s="137"/>
      <c r="N618" s="86"/>
      <c r="T618" s="108"/>
    </row>
    <row r="619" spans="1:20" x14ac:dyDescent="0.2">
      <c r="A619" s="42"/>
      <c r="B619" s="42"/>
      <c r="C619" s="42"/>
      <c r="E619" s="34"/>
      <c r="I619" s="86"/>
      <c r="L619" s="137"/>
      <c r="N619" s="86"/>
      <c r="T619" s="108"/>
    </row>
    <row r="620" spans="1:20" x14ac:dyDescent="0.2">
      <c r="A620" s="42"/>
      <c r="B620" s="42"/>
      <c r="C620" s="42"/>
      <c r="E620" s="34"/>
      <c r="I620" s="86"/>
      <c r="L620" s="137"/>
      <c r="N620" s="86"/>
      <c r="T620" s="108"/>
    </row>
    <row r="621" spans="1:20" x14ac:dyDescent="0.2">
      <c r="A621" s="42"/>
      <c r="B621" s="42"/>
      <c r="C621" s="42"/>
      <c r="E621" s="34"/>
      <c r="I621" s="86"/>
      <c r="L621" s="137"/>
      <c r="N621" s="86"/>
      <c r="T621" s="108"/>
    </row>
    <row r="622" spans="1:20" x14ac:dyDescent="0.2">
      <c r="A622" s="42"/>
      <c r="B622" s="42"/>
      <c r="C622" s="42"/>
      <c r="E622" s="34"/>
      <c r="I622" s="86"/>
      <c r="L622" s="137"/>
      <c r="N622" s="86"/>
      <c r="T622" s="108"/>
    </row>
    <row r="623" spans="1:20" x14ac:dyDescent="0.2">
      <c r="A623" s="42"/>
      <c r="B623" s="42"/>
      <c r="C623" s="42"/>
      <c r="E623" s="34"/>
      <c r="I623" s="86"/>
      <c r="L623" s="137"/>
      <c r="N623" s="86"/>
      <c r="T623" s="108"/>
    </row>
    <row r="624" spans="1:20" x14ac:dyDescent="0.2">
      <c r="A624" s="42"/>
      <c r="B624" s="42"/>
      <c r="C624" s="42"/>
      <c r="E624" s="34"/>
      <c r="I624" s="86"/>
      <c r="L624" s="137"/>
      <c r="N624" s="86"/>
      <c r="T624" s="108"/>
    </row>
    <row r="625" spans="1:20" x14ac:dyDescent="0.2">
      <c r="A625" s="42"/>
      <c r="B625" s="42"/>
      <c r="C625" s="42"/>
      <c r="E625" s="34"/>
      <c r="I625" s="86"/>
      <c r="L625" s="137"/>
      <c r="N625" s="86"/>
      <c r="T625" s="108"/>
    </row>
    <row r="626" spans="1:20" x14ac:dyDescent="0.2">
      <c r="A626" s="42"/>
      <c r="B626" s="42"/>
      <c r="C626" s="42"/>
      <c r="E626" s="34"/>
      <c r="I626" s="86"/>
      <c r="L626" s="137"/>
      <c r="N626" s="86"/>
      <c r="T626" s="108"/>
    </row>
    <row r="627" spans="1:20" x14ac:dyDescent="0.2">
      <c r="A627" s="42"/>
      <c r="B627" s="42"/>
      <c r="C627" s="42"/>
      <c r="E627" s="34"/>
      <c r="I627" s="86"/>
      <c r="L627" s="137"/>
      <c r="N627" s="86"/>
      <c r="T627" s="108"/>
    </row>
    <row r="628" spans="1:20" x14ac:dyDescent="0.2">
      <c r="A628" s="42"/>
      <c r="B628" s="42"/>
      <c r="C628" s="42"/>
      <c r="E628" s="34"/>
      <c r="I628" s="86"/>
      <c r="L628" s="137"/>
      <c r="N628" s="86"/>
      <c r="T628" s="108"/>
    </row>
    <row r="629" spans="1:20" x14ac:dyDescent="0.2">
      <c r="A629" s="42"/>
      <c r="B629" s="42"/>
      <c r="C629" s="42"/>
      <c r="E629" s="34"/>
      <c r="I629" s="86"/>
      <c r="L629" s="137"/>
      <c r="N629" s="86"/>
      <c r="T629" s="108"/>
    </row>
    <row r="630" spans="1:20" x14ac:dyDescent="0.2">
      <c r="A630" s="42"/>
      <c r="B630" s="42"/>
      <c r="C630" s="42"/>
      <c r="E630" s="34"/>
      <c r="I630" s="86"/>
      <c r="L630" s="137"/>
      <c r="N630" s="86"/>
      <c r="T630" s="108"/>
    </row>
    <row r="631" spans="1:20" x14ac:dyDescent="0.2">
      <c r="A631" s="42"/>
      <c r="B631" s="42"/>
      <c r="C631" s="42"/>
      <c r="E631" s="34"/>
      <c r="I631" s="86"/>
      <c r="L631" s="137"/>
      <c r="N631" s="86"/>
      <c r="T631" s="108"/>
    </row>
    <row r="632" spans="1:20" x14ac:dyDescent="0.2">
      <c r="A632" s="42"/>
      <c r="B632" s="42"/>
      <c r="C632" s="42"/>
      <c r="E632" s="34"/>
      <c r="I632" s="86"/>
      <c r="L632" s="137"/>
      <c r="N632" s="86"/>
      <c r="T632" s="108"/>
    </row>
    <row r="633" spans="1:20" x14ac:dyDescent="0.2">
      <c r="A633" s="42"/>
      <c r="B633" s="42"/>
      <c r="C633" s="42"/>
      <c r="E633" s="34"/>
      <c r="I633" s="86"/>
      <c r="L633" s="137"/>
      <c r="N633" s="86"/>
      <c r="T633" s="108"/>
    </row>
    <row r="634" spans="1:20" x14ac:dyDescent="0.2">
      <c r="A634" s="42"/>
      <c r="B634" s="42"/>
      <c r="C634" s="42"/>
      <c r="E634" s="34"/>
      <c r="I634" s="86"/>
      <c r="L634" s="137"/>
      <c r="N634" s="86"/>
      <c r="T634" s="108"/>
    </row>
    <row r="635" spans="1:20" x14ac:dyDescent="0.2">
      <c r="A635" s="42"/>
      <c r="B635" s="42"/>
      <c r="C635" s="42"/>
      <c r="E635" s="34"/>
      <c r="I635" s="86"/>
      <c r="L635" s="137"/>
      <c r="N635" s="86"/>
      <c r="T635" s="108"/>
    </row>
    <row r="636" spans="1:20" x14ac:dyDescent="0.2">
      <c r="A636" s="42"/>
      <c r="B636" s="42"/>
      <c r="C636" s="42"/>
      <c r="E636" s="34"/>
      <c r="I636" s="86"/>
      <c r="L636" s="137"/>
      <c r="N636" s="86"/>
      <c r="T636" s="108"/>
    </row>
    <row r="637" spans="1:20" x14ac:dyDescent="0.2">
      <c r="A637" s="42"/>
      <c r="B637" s="42"/>
      <c r="C637" s="42"/>
      <c r="E637" s="34"/>
      <c r="I637" s="86"/>
      <c r="L637" s="137"/>
      <c r="N637" s="86"/>
      <c r="T637" s="108"/>
    </row>
    <row r="638" spans="1:20" x14ac:dyDescent="0.2">
      <c r="A638" s="42"/>
      <c r="B638" s="42"/>
      <c r="C638" s="42"/>
      <c r="E638" s="34"/>
      <c r="I638" s="86"/>
      <c r="L638" s="137"/>
      <c r="N638" s="86"/>
      <c r="T638" s="108"/>
    </row>
    <row r="639" spans="1:20" x14ac:dyDescent="0.2">
      <c r="A639" s="42"/>
      <c r="B639" s="42"/>
      <c r="C639" s="42"/>
      <c r="E639" s="34"/>
      <c r="I639" s="86"/>
      <c r="L639" s="137"/>
      <c r="N639" s="86"/>
      <c r="T639" s="108"/>
    </row>
    <row r="640" spans="1:20" x14ac:dyDescent="0.2">
      <c r="A640" s="42"/>
      <c r="B640" s="42"/>
      <c r="C640" s="42"/>
      <c r="E640" s="34"/>
      <c r="I640" s="86"/>
      <c r="L640" s="137"/>
      <c r="N640" s="86"/>
      <c r="T640" s="108"/>
    </row>
    <row r="641" spans="1:20" x14ac:dyDescent="0.2">
      <c r="A641" s="42"/>
      <c r="B641" s="42"/>
      <c r="C641" s="42"/>
      <c r="E641" s="34"/>
      <c r="I641" s="86"/>
      <c r="L641" s="137"/>
      <c r="N641" s="86"/>
      <c r="T641" s="108"/>
    </row>
    <row r="642" spans="1:20" x14ac:dyDescent="0.2">
      <c r="A642" s="42"/>
      <c r="B642" s="42"/>
      <c r="C642" s="42"/>
      <c r="E642" s="34"/>
      <c r="I642" s="86"/>
      <c r="L642" s="137"/>
      <c r="N642" s="86"/>
      <c r="T642" s="108"/>
    </row>
    <row r="643" spans="1:20" x14ac:dyDescent="0.2">
      <c r="A643" s="42"/>
      <c r="B643" s="42"/>
      <c r="C643" s="42"/>
      <c r="E643" s="34"/>
      <c r="I643" s="86"/>
      <c r="L643" s="137"/>
      <c r="N643" s="86"/>
      <c r="T643" s="108"/>
    </row>
    <row r="644" spans="1:20" x14ac:dyDescent="0.2">
      <c r="A644" s="42"/>
      <c r="B644" s="42"/>
      <c r="C644" s="42"/>
      <c r="E644" s="34"/>
      <c r="I644" s="86"/>
      <c r="L644" s="137"/>
      <c r="N644" s="86"/>
      <c r="T644" s="108"/>
    </row>
    <row r="645" spans="1:20" x14ac:dyDescent="0.2">
      <c r="A645" s="42"/>
      <c r="B645" s="42"/>
      <c r="C645" s="42"/>
      <c r="E645" s="34"/>
      <c r="I645" s="86"/>
      <c r="L645" s="137"/>
      <c r="N645" s="86"/>
      <c r="T645" s="108"/>
    </row>
    <row r="646" spans="1:20" x14ac:dyDescent="0.2">
      <c r="A646" s="42"/>
      <c r="B646" s="42"/>
      <c r="C646" s="42"/>
      <c r="E646" s="34"/>
      <c r="I646" s="86"/>
      <c r="L646" s="137"/>
      <c r="N646" s="86"/>
      <c r="T646" s="108"/>
    </row>
    <row r="647" spans="1:20" x14ac:dyDescent="0.2">
      <c r="A647" s="42"/>
      <c r="B647" s="42"/>
      <c r="C647" s="42"/>
      <c r="E647" s="34"/>
      <c r="I647" s="86"/>
      <c r="L647" s="137"/>
      <c r="N647" s="86"/>
      <c r="T647" s="108"/>
    </row>
    <row r="648" spans="1:20" x14ac:dyDescent="0.2">
      <c r="A648" s="42"/>
      <c r="B648" s="42"/>
      <c r="C648" s="42"/>
      <c r="E648" s="34"/>
      <c r="I648" s="86"/>
      <c r="L648" s="137"/>
      <c r="N648" s="86"/>
      <c r="T648" s="108"/>
    </row>
    <row r="649" spans="1:20" x14ac:dyDescent="0.2">
      <c r="A649" s="42"/>
      <c r="B649" s="42"/>
      <c r="C649" s="42"/>
      <c r="E649" s="34"/>
      <c r="I649" s="86"/>
      <c r="L649" s="137"/>
      <c r="N649" s="86"/>
      <c r="T649" s="108"/>
    </row>
    <row r="650" spans="1:20" x14ac:dyDescent="0.2">
      <c r="A650" s="42"/>
      <c r="B650" s="42"/>
      <c r="C650" s="42"/>
      <c r="E650" s="34"/>
      <c r="I650" s="86"/>
      <c r="L650" s="137"/>
      <c r="N650" s="86"/>
      <c r="T650" s="108"/>
    </row>
    <row r="651" spans="1:20" x14ac:dyDescent="0.2">
      <c r="A651" s="42"/>
      <c r="B651" s="42"/>
      <c r="C651" s="42"/>
      <c r="E651" s="34"/>
      <c r="I651" s="86"/>
      <c r="L651" s="137"/>
      <c r="N651" s="86"/>
      <c r="T651" s="108"/>
    </row>
    <row r="652" spans="1:20" x14ac:dyDescent="0.2">
      <c r="A652" s="42"/>
      <c r="B652" s="42"/>
      <c r="C652" s="42"/>
      <c r="E652" s="34"/>
      <c r="I652" s="86"/>
      <c r="L652" s="137"/>
      <c r="N652" s="86"/>
      <c r="T652" s="108"/>
    </row>
    <row r="653" spans="1:20" x14ac:dyDescent="0.2">
      <c r="A653" s="42"/>
      <c r="B653" s="42"/>
      <c r="C653" s="42"/>
      <c r="E653" s="34"/>
      <c r="I653" s="86"/>
      <c r="L653" s="137"/>
      <c r="N653" s="86"/>
      <c r="T653" s="108"/>
    </row>
    <row r="654" spans="1:20" x14ac:dyDescent="0.2">
      <c r="A654" s="42"/>
      <c r="B654" s="42"/>
      <c r="C654" s="42"/>
      <c r="E654" s="34"/>
      <c r="I654" s="86"/>
      <c r="L654" s="137"/>
      <c r="N654" s="86"/>
      <c r="T654" s="108"/>
    </row>
    <row r="655" spans="1:20" x14ac:dyDescent="0.2">
      <c r="A655" s="42"/>
      <c r="B655" s="42"/>
      <c r="C655" s="42"/>
      <c r="E655" s="34"/>
      <c r="I655" s="86"/>
      <c r="L655" s="137"/>
      <c r="N655" s="86"/>
      <c r="T655" s="108"/>
    </row>
    <row r="656" spans="1:20" x14ac:dyDescent="0.2">
      <c r="A656" s="42"/>
      <c r="B656" s="42"/>
      <c r="C656" s="42"/>
      <c r="E656" s="34"/>
      <c r="I656" s="86"/>
      <c r="L656" s="137"/>
      <c r="N656" s="86"/>
      <c r="T656" s="108"/>
    </row>
    <row r="657" spans="1:20" x14ac:dyDescent="0.2">
      <c r="A657" s="42"/>
      <c r="B657" s="42"/>
      <c r="C657" s="42"/>
      <c r="E657" s="34"/>
      <c r="I657" s="86"/>
      <c r="L657" s="137"/>
      <c r="N657" s="86"/>
      <c r="T657" s="108"/>
    </row>
    <row r="658" spans="1:20" x14ac:dyDescent="0.2">
      <c r="A658" s="42"/>
      <c r="B658" s="42"/>
      <c r="C658" s="42"/>
      <c r="E658" s="34"/>
      <c r="I658" s="86"/>
      <c r="L658" s="137"/>
      <c r="N658" s="86"/>
      <c r="T658" s="108"/>
    </row>
    <row r="659" spans="1:20" x14ac:dyDescent="0.2">
      <c r="A659" s="42"/>
      <c r="B659" s="42"/>
      <c r="C659" s="42"/>
      <c r="E659" s="34"/>
      <c r="I659" s="86"/>
      <c r="L659" s="137"/>
      <c r="N659" s="86"/>
      <c r="T659" s="108"/>
    </row>
    <row r="660" spans="1:20" x14ac:dyDescent="0.2">
      <c r="A660" s="42"/>
      <c r="B660" s="42"/>
      <c r="C660" s="42"/>
      <c r="E660" s="34"/>
      <c r="I660" s="86"/>
      <c r="L660" s="137"/>
      <c r="N660" s="86"/>
      <c r="T660" s="108"/>
    </row>
    <row r="661" spans="1:20" x14ac:dyDescent="0.2">
      <c r="A661" s="42"/>
      <c r="B661" s="42"/>
      <c r="C661" s="42"/>
      <c r="E661" s="34"/>
      <c r="I661" s="86"/>
      <c r="L661" s="137"/>
      <c r="N661" s="86"/>
      <c r="T661" s="108"/>
    </row>
    <row r="662" spans="1:20" x14ac:dyDescent="0.2">
      <c r="A662" s="42"/>
      <c r="B662" s="42"/>
      <c r="C662" s="42"/>
      <c r="E662" s="34"/>
      <c r="I662" s="86"/>
      <c r="L662" s="137"/>
      <c r="N662" s="86"/>
      <c r="T662" s="108"/>
    </row>
    <row r="663" spans="1:20" x14ac:dyDescent="0.2">
      <c r="A663" s="42"/>
      <c r="B663" s="42"/>
      <c r="C663" s="42"/>
      <c r="E663" s="34"/>
      <c r="I663" s="86"/>
      <c r="L663" s="137"/>
      <c r="N663" s="86"/>
      <c r="T663" s="108"/>
    </row>
    <row r="664" spans="1:20" x14ac:dyDescent="0.2">
      <c r="A664" s="42"/>
      <c r="B664" s="42"/>
      <c r="C664" s="42"/>
      <c r="E664" s="34"/>
      <c r="I664" s="86"/>
      <c r="L664" s="137"/>
      <c r="N664" s="86"/>
      <c r="T664" s="108"/>
    </row>
    <row r="665" spans="1:20" x14ac:dyDescent="0.2">
      <c r="A665" s="42"/>
      <c r="B665" s="42"/>
      <c r="C665" s="42"/>
      <c r="E665" s="34"/>
      <c r="I665" s="86"/>
      <c r="L665" s="137"/>
      <c r="N665" s="86"/>
      <c r="T665" s="108"/>
    </row>
    <row r="666" spans="1:20" x14ac:dyDescent="0.2">
      <c r="A666" s="42"/>
      <c r="B666" s="42"/>
      <c r="C666" s="42"/>
      <c r="E666" s="34"/>
      <c r="I666" s="86"/>
      <c r="L666" s="137"/>
      <c r="N666" s="86"/>
      <c r="T666" s="108"/>
    </row>
    <row r="667" spans="1:20" x14ac:dyDescent="0.2">
      <c r="A667" s="42"/>
      <c r="B667" s="42"/>
      <c r="C667" s="42"/>
      <c r="E667" s="34"/>
      <c r="I667" s="86"/>
      <c r="L667" s="137"/>
      <c r="N667" s="86"/>
      <c r="T667" s="108"/>
    </row>
    <row r="668" spans="1:20" x14ac:dyDescent="0.2">
      <c r="A668" s="42"/>
      <c r="B668" s="42"/>
      <c r="C668" s="42"/>
      <c r="E668" s="34"/>
      <c r="I668" s="86"/>
      <c r="L668" s="137"/>
      <c r="N668" s="86"/>
      <c r="T668" s="108"/>
    </row>
    <row r="669" spans="1:20" x14ac:dyDescent="0.2">
      <c r="A669" s="42"/>
      <c r="B669" s="42"/>
      <c r="C669" s="42"/>
      <c r="E669" s="34"/>
      <c r="I669" s="86"/>
      <c r="L669" s="137"/>
      <c r="N669" s="86"/>
      <c r="T669" s="108"/>
    </row>
    <row r="670" spans="1:20" x14ac:dyDescent="0.2">
      <c r="A670" s="42"/>
      <c r="B670" s="42"/>
      <c r="C670" s="42"/>
      <c r="E670" s="34"/>
      <c r="I670" s="86"/>
      <c r="L670" s="137"/>
      <c r="N670" s="86"/>
      <c r="T670" s="108"/>
    </row>
    <row r="671" spans="1:20" x14ac:dyDescent="0.2">
      <c r="A671" s="42"/>
      <c r="B671" s="42"/>
      <c r="C671" s="42"/>
      <c r="E671" s="34"/>
      <c r="I671" s="86"/>
      <c r="L671" s="137"/>
      <c r="N671" s="86"/>
      <c r="T671" s="108"/>
    </row>
    <row r="672" spans="1:20" x14ac:dyDescent="0.2">
      <c r="A672" s="42"/>
      <c r="B672" s="42"/>
      <c r="C672" s="42"/>
      <c r="E672" s="34"/>
      <c r="I672" s="86"/>
      <c r="L672" s="137"/>
      <c r="N672" s="86"/>
      <c r="T672" s="108"/>
    </row>
    <row r="673" spans="1:20" x14ac:dyDescent="0.2">
      <c r="A673" s="42"/>
      <c r="B673" s="42"/>
      <c r="C673" s="42"/>
      <c r="E673" s="34"/>
      <c r="I673" s="86"/>
      <c r="L673" s="137"/>
      <c r="N673" s="86"/>
      <c r="T673" s="108"/>
    </row>
    <row r="674" spans="1:20" x14ac:dyDescent="0.2">
      <c r="A674" s="42"/>
      <c r="B674" s="42"/>
      <c r="C674" s="42"/>
      <c r="E674" s="34"/>
      <c r="I674" s="86"/>
      <c r="L674" s="137"/>
      <c r="N674" s="86"/>
      <c r="T674" s="108"/>
    </row>
    <row r="675" spans="1:20" x14ac:dyDescent="0.2">
      <c r="A675" s="42"/>
      <c r="B675" s="42"/>
      <c r="C675" s="42"/>
      <c r="E675" s="34"/>
      <c r="I675" s="86"/>
      <c r="L675" s="137"/>
      <c r="N675" s="86"/>
      <c r="T675" s="108"/>
    </row>
    <row r="676" spans="1:20" x14ac:dyDescent="0.2">
      <c r="A676" s="42"/>
      <c r="B676" s="42"/>
      <c r="C676" s="42"/>
      <c r="E676" s="34"/>
      <c r="I676" s="86"/>
      <c r="L676" s="137"/>
      <c r="N676" s="86"/>
      <c r="T676" s="108"/>
    </row>
    <row r="677" spans="1:20" x14ac:dyDescent="0.2">
      <c r="A677" s="42"/>
      <c r="B677" s="42"/>
      <c r="C677" s="42"/>
      <c r="E677" s="34"/>
      <c r="I677" s="86"/>
      <c r="L677" s="137"/>
      <c r="N677" s="86"/>
      <c r="T677" s="108"/>
    </row>
    <row r="678" spans="1:20" x14ac:dyDescent="0.2">
      <c r="A678" s="42"/>
      <c r="B678" s="42"/>
      <c r="C678" s="42"/>
      <c r="E678" s="34"/>
      <c r="I678" s="86"/>
      <c r="L678" s="137"/>
      <c r="N678" s="86"/>
      <c r="T678" s="108"/>
    </row>
    <row r="679" spans="1:20" x14ac:dyDescent="0.2">
      <c r="A679" s="42"/>
      <c r="B679" s="42"/>
      <c r="C679" s="42"/>
      <c r="E679" s="34"/>
      <c r="I679" s="86"/>
      <c r="L679" s="137"/>
      <c r="N679" s="86"/>
      <c r="T679" s="108"/>
    </row>
    <row r="680" spans="1:20" x14ac:dyDescent="0.2">
      <c r="A680" s="42"/>
      <c r="B680" s="42"/>
      <c r="C680" s="42"/>
      <c r="E680" s="34"/>
      <c r="I680" s="86"/>
      <c r="L680" s="137"/>
      <c r="N680" s="86"/>
      <c r="T680" s="108"/>
    </row>
    <row r="681" spans="1:20" x14ac:dyDescent="0.2">
      <c r="A681" s="42"/>
      <c r="B681" s="42"/>
      <c r="C681" s="42"/>
      <c r="E681" s="34"/>
      <c r="I681" s="86"/>
      <c r="L681" s="137"/>
      <c r="N681" s="86"/>
      <c r="T681" s="108"/>
    </row>
    <row r="682" spans="1:20" x14ac:dyDescent="0.2">
      <c r="A682" s="42"/>
      <c r="B682" s="42"/>
      <c r="C682" s="42"/>
      <c r="E682" s="34"/>
      <c r="I682" s="86"/>
      <c r="L682" s="137"/>
      <c r="N682" s="86"/>
      <c r="T682" s="108"/>
    </row>
    <row r="683" spans="1:20" x14ac:dyDescent="0.2">
      <c r="A683" s="42"/>
      <c r="B683" s="42"/>
      <c r="C683" s="42"/>
      <c r="E683" s="34"/>
      <c r="I683" s="86"/>
      <c r="L683" s="137"/>
      <c r="N683" s="86"/>
      <c r="T683" s="108"/>
    </row>
    <row r="684" spans="1:20" x14ac:dyDescent="0.2">
      <c r="A684" s="42"/>
      <c r="B684" s="42"/>
      <c r="C684" s="42"/>
      <c r="E684" s="34"/>
      <c r="I684" s="86"/>
      <c r="L684" s="137"/>
      <c r="N684" s="86"/>
      <c r="T684" s="108"/>
    </row>
    <row r="685" spans="1:20" x14ac:dyDescent="0.2">
      <c r="A685" s="42"/>
      <c r="B685" s="42"/>
      <c r="C685" s="42"/>
      <c r="E685" s="34"/>
      <c r="I685" s="86"/>
      <c r="L685" s="137"/>
      <c r="N685" s="86"/>
      <c r="T685" s="108"/>
    </row>
    <row r="686" spans="1:20" x14ac:dyDescent="0.2">
      <c r="A686" s="42"/>
      <c r="B686" s="42"/>
      <c r="C686" s="42"/>
      <c r="E686" s="34"/>
      <c r="I686" s="86"/>
      <c r="L686" s="137"/>
      <c r="N686" s="86"/>
      <c r="T686" s="108"/>
    </row>
    <row r="687" spans="1:20" x14ac:dyDescent="0.2">
      <c r="A687" s="42"/>
      <c r="B687" s="42"/>
      <c r="C687" s="42"/>
      <c r="E687" s="34"/>
      <c r="I687" s="86"/>
      <c r="L687" s="137"/>
      <c r="N687" s="86"/>
      <c r="T687" s="108"/>
    </row>
    <row r="688" spans="1:20" x14ac:dyDescent="0.2">
      <c r="A688" s="42"/>
      <c r="B688" s="42"/>
      <c r="C688" s="42"/>
      <c r="E688" s="34"/>
      <c r="I688" s="86"/>
      <c r="L688" s="137"/>
      <c r="N688" s="86"/>
      <c r="T688" s="108"/>
    </row>
    <row r="689" spans="1:20" x14ac:dyDescent="0.2">
      <c r="A689" s="42"/>
      <c r="B689" s="42"/>
      <c r="C689" s="42"/>
      <c r="E689" s="34"/>
      <c r="I689" s="86"/>
      <c r="L689" s="137"/>
      <c r="N689" s="86"/>
      <c r="T689" s="108"/>
    </row>
    <row r="690" spans="1:20" x14ac:dyDescent="0.2">
      <c r="A690" s="42"/>
      <c r="B690" s="42"/>
      <c r="C690" s="42"/>
      <c r="E690" s="34"/>
      <c r="I690" s="86"/>
      <c r="L690" s="137"/>
      <c r="N690" s="86"/>
      <c r="T690" s="108"/>
    </row>
    <row r="691" spans="1:20" x14ac:dyDescent="0.2">
      <c r="A691" s="42"/>
      <c r="B691" s="42"/>
      <c r="C691" s="42"/>
      <c r="E691" s="34"/>
      <c r="I691" s="86"/>
      <c r="L691" s="137"/>
      <c r="N691" s="86"/>
      <c r="T691" s="108"/>
    </row>
    <row r="692" spans="1:20" x14ac:dyDescent="0.2">
      <c r="A692" s="42"/>
      <c r="B692" s="42"/>
      <c r="C692" s="42"/>
      <c r="E692" s="34"/>
      <c r="I692" s="86"/>
      <c r="L692" s="137"/>
      <c r="N692" s="86"/>
      <c r="T692" s="108"/>
    </row>
    <row r="693" spans="1:20" x14ac:dyDescent="0.2">
      <c r="A693" s="42"/>
      <c r="B693" s="42"/>
      <c r="C693" s="42"/>
      <c r="E693" s="34"/>
      <c r="I693" s="86"/>
      <c r="L693" s="137"/>
      <c r="N693" s="86"/>
      <c r="T693" s="108"/>
    </row>
    <row r="694" spans="1:20" x14ac:dyDescent="0.2">
      <c r="A694" s="42"/>
      <c r="B694" s="42"/>
      <c r="C694" s="42"/>
      <c r="E694" s="34"/>
      <c r="I694" s="86"/>
      <c r="L694" s="137"/>
      <c r="N694" s="86"/>
      <c r="T694" s="108"/>
    </row>
    <row r="695" spans="1:20" x14ac:dyDescent="0.2">
      <c r="A695" s="42"/>
      <c r="B695" s="42"/>
      <c r="C695" s="42"/>
      <c r="E695" s="34"/>
      <c r="I695" s="86"/>
      <c r="L695" s="137"/>
      <c r="N695" s="86"/>
      <c r="T695" s="108"/>
    </row>
    <row r="696" spans="1:20" x14ac:dyDescent="0.2">
      <c r="A696" s="42"/>
      <c r="B696" s="42"/>
      <c r="C696" s="42"/>
      <c r="E696" s="34"/>
      <c r="I696" s="86"/>
      <c r="L696" s="137"/>
      <c r="N696" s="86"/>
      <c r="T696" s="108"/>
    </row>
    <row r="697" spans="1:20" x14ac:dyDescent="0.2">
      <c r="A697" s="42"/>
      <c r="B697" s="42"/>
      <c r="C697" s="42"/>
      <c r="E697" s="34"/>
      <c r="I697" s="86"/>
      <c r="L697" s="137"/>
      <c r="N697" s="86"/>
      <c r="T697" s="108"/>
    </row>
    <row r="698" spans="1:20" x14ac:dyDescent="0.2">
      <c r="A698" s="42"/>
      <c r="B698" s="42"/>
      <c r="C698" s="42"/>
      <c r="E698" s="34"/>
      <c r="I698" s="86"/>
      <c r="L698" s="137"/>
      <c r="N698" s="86"/>
      <c r="T698" s="108"/>
    </row>
    <row r="699" spans="1:20" x14ac:dyDescent="0.2">
      <c r="A699" s="42"/>
      <c r="B699" s="42"/>
      <c r="C699" s="42"/>
      <c r="E699" s="34"/>
      <c r="I699" s="86"/>
      <c r="L699" s="137"/>
      <c r="N699" s="86"/>
      <c r="T699" s="108"/>
    </row>
    <row r="700" spans="1:20" x14ac:dyDescent="0.2">
      <c r="A700" s="42"/>
      <c r="B700" s="42"/>
      <c r="C700" s="42"/>
      <c r="E700" s="34"/>
      <c r="I700" s="86"/>
      <c r="L700" s="137"/>
      <c r="N700" s="86"/>
      <c r="T700" s="108"/>
    </row>
    <row r="701" spans="1:20" x14ac:dyDescent="0.2">
      <c r="A701" s="42"/>
      <c r="B701" s="42"/>
      <c r="C701" s="42"/>
      <c r="E701" s="34"/>
      <c r="I701" s="86"/>
      <c r="L701" s="137"/>
      <c r="N701" s="86"/>
      <c r="T701" s="108"/>
    </row>
    <row r="702" spans="1:20" x14ac:dyDescent="0.2">
      <c r="A702" s="42"/>
      <c r="B702" s="42"/>
      <c r="C702" s="42"/>
      <c r="E702" s="34"/>
      <c r="I702" s="86"/>
      <c r="L702" s="137"/>
      <c r="N702" s="86"/>
      <c r="T702" s="108"/>
    </row>
    <row r="703" spans="1:20" x14ac:dyDescent="0.2">
      <c r="A703" s="42"/>
      <c r="B703" s="42"/>
      <c r="C703" s="42"/>
      <c r="E703" s="34"/>
      <c r="I703" s="86"/>
      <c r="L703" s="137"/>
      <c r="N703" s="86"/>
      <c r="T703" s="108"/>
    </row>
    <row r="704" spans="1:20" x14ac:dyDescent="0.2">
      <c r="A704" s="42"/>
      <c r="B704" s="42"/>
      <c r="C704" s="42"/>
      <c r="E704" s="34"/>
      <c r="I704" s="86"/>
      <c r="L704" s="137"/>
      <c r="N704" s="86"/>
      <c r="T704" s="108"/>
    </row>
    <row r="705" spans="1:20" x14ac:dyDescent="0.2">
      <c r="A705" s="42"/>
      <c r="B705" s="42"/>
      <c r="C705" s="42"/>
      <c r="E705" s="34"/>
      <c r="I705" s="86"/>
      <c r="L705" s="137"/>
      <c r="N705" s="86"/>
      <c r="T705" s="108"/>
    </row>
    <row r="706" spans="1:20" x14ac:dyDescent="0.2">
      <c r="A706" s="42"/>
      <c r="B706" s="42"/>
      <c r="C706" s="42"/>
      <c r="E706" s="34"/>
      <c r="I706" s="86"/>
      <c r="L706" s="137"/>
      <c r="N706" s="86"/>
      <c r="T706" s="108"/>
    </row>
    <row r="707" spans="1:20" x14ac:dyDescent="0.2">
      <c r="A707" s="42"/>
      <c r="B707" s="42"/>
      <c r="C707" s="42"/>
      <c r="E707" s="34"/>
      <c r="I707" s="86"/>
      <c r="L707" s="137"/>
      <c r="N707" s="86"/>
      <c r="T707" s="108"/>
    </row>
    <row r="708" spans="1:20" x14ac:dyDescent="0.2">
      <c r="A708" s="42"/>
      <c r="B708" s="42"/>
      <c r="C708" s="42"/>
      <c r="E708" s="34"/>
      <c r="I708" s="86"/>
      <c r="L708" s="137"/>
      <c r="N708" s="86"/>
      <c r="T708" s="108"/>
    </row>
    <row r="709" spans="1:20" x14ac:dyDescent="0.2">
      <c r="A709" s="42"/>
      <c r="B709" s="42"/>
      <c r="C709" s="42"/>
      <c r="E709" s="34"/>
      <c r="I709" s="86"/>
      <c r="L709" s="137"/>
      <c r="N709" s="86"/>
      <c r="T709" s="108"/>
    </row>
    <row r="710" spans="1:20" x14ac:dyDescent="0.2">
      <c r="A710" s="42"/>
      <c r="B710" s="42"/>
      <c r="C710" s="42"/>
      <c r="E710" s="34"/>
      <c r="I710" s="86"/>
      <c r="L710" s="137"/>
      <c r="N710" s="86"/>
      <c r="T710" s="108"/>
    </row>
    <row r="711" spans="1:20" x14ac:dyDescent="0.2">
      <c r="A711" s="42"/>
      <c r="B711" s="42"/>
      <c r="C711" s="42"/>
      <c r="E711" s="34"/>
      <c r="I711" s="86"/>
      <c r="L711" s="137"/>
      <c r="N711" s="86"/>
      <c r="T711" s="108"/>
    </row>
    <row r="712" spans="1:20" x14ac:dyDescent="0.2">
      <c r="A712" s="42"/>
      <c r="B712" s="42"/>
      <c r="C712" s="42"/>
      <c r="E712" s="34"/>
      <c r="I712" s="86"/>
      <c r="L712" s="137"/>
      <c r="N712" s="86"/>
      <c r="T712" s="108"/>
    </row>
    <row r="713" spans="1:20" x14ac:dyDescent="0.2">
      <c r="A713" s="42"/>
      <c r="B713" s="42"/>
      <c r="C713" s="42"/>
      <c r="E713" s="34"/>
      <c r="I713" s="86"/>
      <c r="L713" s="137"/>
      <c r="N713" s="86"/>
      <c r="T713" s="108"/>
    </row>
    <row r="714" spans="1:20" x14ac:dyDescent="0.2">
      <c r="A714" s="42"/>
      <c r="B714" s="42"/>
      <c r="C714" s="42"/>
      <c r="E714" s="34"/>
      <c r="I714" s="86"/>
      <c r="L714" s="137"/>
      <c r="N714" s="86"/>
      <c r="T714" s="108"/>
    </row>
    <row r="715" spans="1:20" x14ac:dyDescent="0.2">
      <c r="A715" s="42"/>
      <c r="B715" s="42"/>
      <c r="C715" s="42"/>
      <c r="E715" s="34"/>
      <c r="I715" s="86"/>
      <c r="L715" s="137"/>
      <c r="N715" s="86"/>
      <c r="T715" s="108"/>
    </row>
    <row r="716" spans="1:20" x14ac:dyDescent="0.2">
      <c r="A716" s="42"/>
      <c r="B716" s="42"/>
      <c r="C716" s="42"/>
      <c r="E716" s="34"/>
      <c r="I716" s="86"/>
      <c r="L716" s="137"/>
      <c r="N716" s="86"/>
      <c r="T716" s="108"/>
    </row>
    <row r="717" spans="1:20" x14ac:dyDescent="0.2">
      <c r="A717" s="42"/>
      <c r="B717" s="42"/>
      <c r="C717" s="42"/>
      <c r="E717" s="34"/>
      <c r="I717" s="86"/>
      <c r="L717" s="137"/>
      <c r="N717" s="86"/>
      <c r="T717" s="108"/>
    </row>
    <row r="718" spans="1:20" x14ac:dyDescent="0.2">
      <c r="A718" s="42"/>
      <c r="B718" s="42"/>
      <c r="C718" s="42"/>
      <c r="E718" s="34"/>
      <c r="I718" s="86"/>
      <c r="L718" s="137"/>
      <c r="N718" s="86"/>
      <c r="T718" s="108"/>
    </row>
    <row r="719" spans="1:20" x14ac:dyDescent="0.2">
      <c r="A719" s="42"/>
      <c r="B719" s="42"/>
      <c r="C719" s="42"/>
      <c r="E719" s="34"/>
      <c r="I719" s="86"/>
      <c r="L719" s="137"/>
      <c r="N719" s="86"/>
      <c r="T719" s="108"/>
    </row>
    <row r="720" spans="1:20" x14ac:dyDescent="0.2">
      <c r="A720" s="42"/>
      <c r="B720" s="42"/>
      <c r="C720" s="42"/>
      <c r="E720" s="34"/>
      <c r="I720" s="86"/>
      <c r="L720" s="137"/>
      <c r="N720" s="86"/>
      <c r="T720" s="108"/>
    </row>
    <row r="721" spans="1:20" x14ac:dyDescent="0.2">
      <c r="A721" s="42"/>
      <c r="B721" s="42"/>
      <c r="C721" s="42"/>
      <c r="E721" s="34"/>
      <c r="I721" s="86"/>
      <c r="L721" s="137"/>
      <c r="N721" s="86"/>
      <c r="T721" s="108"/>
    </row>
    <row r="722" spans="1:20" x14ac:dyDescent="0.2">
      <c r="A722" s="42"/>
      <c r="B722" s="42"/>
      <c r="C722" s="42"/>
      <c r="E722" s="34"/>
      <c r="I722" s="86"/>
      <c r="L722" s="137"/>
      <c r="N722" s="86"/>
      <c r="T722" s="108"/>
    </row>
    <row r="723" spans="1:20" x14ac:dyDescent="0.2">
      <c r="A723" s="42"/>
      <c r="B723" s="42"/>
      <c r="C723" s="42"/>
      <c r="E723" s="34"/>
      <c r="I723" s="86"/>
      <c r="L723" s="137"/>
      <c r="N723" s="86"/>
      <c r="T723" s="108"/>
    </row>
    <row r="724" spans="1:20" x14ac:dyDescent="0.2">
      <c r="A724" s="42"/>
      <c r="B724" s="42"/>
      <c r="C724" s="42"/>
      <c r="E724" s="34"/>
      <c r="I724" s="86"/>
      <c r="L724" s="137"/>
      <c r="N724" s="86"/>
      <c r="T724" s="108"/>
    </row>
    <row r="725" spans="1:20" x14ac:dyDescent="0.2">
      <c r="A725" s="42"/>
      <c r="B725" s="42"/>
      <c r="C725" s="42"/>
      <c r="E725" s="34"/>
      <c r="I725" s="86"/>
      <c r="L725" s="137"/>
      <c r="N725" s="86"/>
      <c r="T725" s="108"/>
    </row>
    <row r="726" spans="1:20" x14ac:dyDescent="0.2">
      <c r="A726" s="42"/>
      <c r="B726" s="42"/>
      <c r="C726" s="42"/>
      <c r="E726" s="34"/>
      <c r="I726" s="86"/>
      <c r="L726" s="137"/>
      <c r="N726" s="86"/>
      <c r="T726" s="108"/>
    </row>
    <row r="727" spans="1:20" x14ac:dyDescent="0.2">
      <c r="A727" s="42"/>
      <c r="B727" s="42"/>
      <c r="C727" s="42"/>
      <c r="E727" s="34"/>
      <c r="I727" s="86"/>
      <c r="L727" s="137"/>
      <c r="N727" s="86"/>
      <c r="T727" s="108"/>
    </row>
    <row r="728" spans="1:20" x14ac:dyDescent="0.2">
      <c r="A728" s="42"/>
      <c r="B728" s="42"/>
      <c r="C728" s="42"/>
      <c r="E728" s="34"/>
      <c r="I728" s="86"/>
      <c r="L728" s="137"/>
      <c r="N728" s="86"/>
      <c r="T728" s="108"/>
    </row>
    <row r="729" spans="1:20" x14ac:dyDescent="0.2">
      <c r="A729" s="42"/>
      <c r="B729" s="42"/>
      <c r="C729" s="42"/>
      <c r="E729" s="34"/>
      <c r="I729" s="86"/>
      <c r="L729" s="137"/>
      <c r="N729" s="86"/>
      <c r="T729" s="108"/>
    </row>
    <row r="730" spans="1:20" x14ac:dyDescent="0.2">
      <c r="A730" s="42"/>
      <c r="B730" s="42"/>
      <c r="C730" s="42"/>
      <c r="E730" s="34"/>
      <c r="I730" s="86"/>
      <c r="L730" s="137"/>
      <c r="N730" s="86"/>
      <c r="T730" s="108"/>
    </row>
    <row r="731" spans="1:20" x14ac:dyDescent="0.2">
      <c r="A731" s="42"/>
      <c r="B731" s="42"/>
      <c r="C731" s="42"/>
      <c r="E731" s="34"/>
      <c r="I731" s="86"/>
      <c r="L731" s="137"/>
      <c r="N731" s="86"/>
      <c r="T731" s="108"/>
    </row>
    <row r="732" spans="1:20" x14ac:dyDescent="0.2">
      <c r="A732" s="42"/>
      <c r="B732" s="42"/>
      <c r="C732" s="42"/>
      <c r="E732" s="34"/>
      <c r="I732" s="86"/>
      <c r="L732" s="137"/>
      <c r="N732" s="86"/>
      <c r="T732" s="108"/>
    </row>
    <row r="733" spans="1:20" x14ac:dyDescent="0.2">
      <c r="A733" s="42"/>
      <c r="B733" s="42"/>
      <c r="C733" s="42"/>
      <c r="E733" s="34"/>
      <c r="I733" s="86"/>
      <c r="L733" s="137"/>
      <c r="N733" s="86"/>
      <c r="T733" s="108"/>
    </row>
    <row r="734" spans="1:20" x14ac:dyDescent="0.2">
      <c r="A734" s="42"/>
      <c r="B734" s="42"/>
      <c r="C734" s="42"/>
      <c r="E734" s="34"/>
      <c r="I734" s="86"/>
      <c r="L734" s="137"/>
      <c r="N734" s="86"/>
      <c r="T734" s="108"/>
    </row>
    <row r="735" spans="1:20" x14ac:dyDescent="0.2">
      <c r="A735" s="42"/>
      <c r="B735" s="42"/>
      <c r="C735" s="42"/>
      <c r="E735" s="34"/>
      <c r="I735" s="86"/>
      <c r="L735" s="137"/>
      <c r="N735" s="86"/>
      <c r="T735" s="108"/>
    </row>
    <row r="736" spans="1:20" x14ac:dyDescent="0.2">
      <c r="A736" s="42"/>
      <c r="B736" s="42"/>
      <c r="C736" s="42"/>
      <c r="E736" s="34"/>
      <c r="I736" s="86"/>
      <c r="L736" s="137"/>
      <c r="N736" s="86"/>
      <c r="T736" s="108"/>
    </row>
    <row r="737" spans="1:20" x14ac:dyDescent="0.2">
      <c r="A737" s="42"/>
      <c r="B737" s="42"/>
      <c r="C737" s="42"/>
      <c r="E737" s="34"/>
      <c r="I737" s="86"/>
      <c r="L737" s="137"/>
      <c r="N737" s="86"/>
      <c r="T737" s="108"/>
    </row>
    <row r="738" spans="1:20" x14ac:dyDescent="0.2">
      <c r="A738" s="42"/>
      <c r="B738" s="42"/>
      <c r="C738" s="42"/>
      <c r="E738" s="34"/>
      <c r="I738" s="86"/>
      <c r="L738" s="137"/>
      <c r="N738" s="86"/>
      <c r="T738" s="108"/>
    </row>
    <row r="739" spans="1:20" x14ac:dyDescent="0.2">
      <c r="A739" s="42"/>
      <c r="B739" s="42"/>
      <c r="C739" s="42"/>
      <c r="E739" s="34"/>
      <c r="I739" s="86"/>
      <c r="L739" s="137"/>
      <c r="N739" s="86"/>
      <c r="T739" s="108"/>
    </row>
    <row r="740" spans="1:20" x14ac:dyDescent="0.2">
      <c r="A740" s="42"/>
      <c r="B740" s="42"/>
      <c r="C740" s="42"/>
      <c r="E740" s="34"/>
      <c r="I740" s="86"/>
      <c r="L740" s="137"/>
      <c r="N740" s="86"/>
      <c r="T740" s="108"/>
    </row>
    <row r="741" spans="1:20" x14ac:dyDescent="0.2">
      <c r="A741" s="42"/>
      <c r="B741" s="42"/>
      <c r="C741" s="42"/>
      <c r="E741" s="34"/>
      <c r="I741" s="86"/>
      <c r="L741" s="137"/>
      <c r="N741" s="86"/>
      <c r="T741" s="108"/>
    </row>
    <row r="742" spans="1:20" x14ac:dyDescent="0.2">
      <c r="A742" s="42"/>
      <c r="B742" s="42"/>
      <c r="C742" s="42"/>
      <c r="E742" s="34"/>
      <c r="I742" s="86"/>
      <c r="L742" s="137"/>
      <c r="N742" s="86"/>
      <c r="T742" s="108"/>
    </row>
    <row r="743" spans="1:20" x14ac:dyDescent="0.2">
      <c r="A743" s="42"/>
      <c r="B743" s="42"/>
      <c r="C743" s="42"/>
      <c r="E743" s="34"/>
      <c r="I743" s="86"/>
      <c r="L743" s="137"/>
      <c r="N743" s="86"/>
      <c r="T743" s="108"/>
    </row>
    <row r="744" spans="1:20" x14ac:dyDescent="0.2">
      <c r="A744" s="42"/>
      <c r="B744" s="42"/>
      <c r="C744" s="42"/>
      <c r="E744" s="34"/>
      <c r="I744" s="86"/>
      <c r="L744" s="137"/>
      <c r="N744" s="86"/>
      <c r="T744" s="108"/>
    </row>
    <row r="745" spans="1:20" x14ac:dyDescent="0.2">
      <c r="A745" s="42"/>
      <c r="B745" s="42"/>
      <c r="C745" s="42"/>
      <c r="E745" s="34"/>
      <c r="I745" s="86"/>
      <c r="L745" s="137"/>
      <c r="N745" s="86"/>
      <c r="T745" s="108"/>
    </row>
    <row r="746" spans="1:20" x14ac:dyDescent="0.2">
      <c r="A746" s="42"/>
      <c r="B746" s="42"/>
      <c r="C746" s="42"/>
      <c r="E746" s="34"/>
      <c r="I746" s="86"/>
      <c r="L746" s="137"/>
      <c r="N746" s="86"/>
      <c r="T746" s="108"/>
    </row>
    <row r="747" spans="1:20" x14ac:dyDescent="0.2">
      <c r="A747" s="42"/>
      <c r="B747" s="42"/>
      <c r="C747" s="42"/>
      <c r="E747" s="34"/>
      <c r="I747" s="86"/>
      <c r="L747" s="137"/>
      <c r="N747" s="86"/>
      <c r="T747" s="108"/>
    </row>
    <row r="748" spans="1:20" x14ac:dyDescent="0.2">
      <c r="A748" s="42"/>
      <c r="B748" s="42"/>
      <c r="C748" s="42"/>
      <c r="E748" s="34"/>
      <c r="I748" s="86"/>
      <c r="L748" s="137"/>
      <c r="N748" s="86"/>
      <c r="T748" s="108"/>
    </row>
    <row r="749" spans="1:20" x14ac:dyDescent="0.2">
      <c r="A749" s="42"/>
      <c r="B749" s="42"/>
      <c r="C749" s="42"/>
      <c r="E749" s="34"/>
      <c r="I749" s="86"/>
      <c r="L749" s="137"/>
      <c r="N749" s="86"/>
      <c r="T749" s="108"/>
    </row>
    <row r="750" spans="1:20" x14ac:dyDescent="0.2">
      <c r="A750" s="42"/>
      <c r="B750" s="42"/>
      <c r="C750" s="42"/>
      <c r="E750" s="34"/>
      <c r="I750" s="86"/>
      <c r="L750" s="137"/>
      <c r="N750" s="86"/>
      <c r="T750" s="108"/>
    </row>
    <row r="751" spans="1:20" x14ac:dyDescent="0.2">
      <c r="A751" s="42"/>
      <c r="B751" s="42"/>
      <c r="C751" s="42"/>
      <c r="E751" s="34"/>
      <c r="I751" s="86"/>
      <c r="L751" s="137"/>
      <c r="N751" s="86"/>
      <c r="T751" s="108"/>
    </row>
    <row r="752" spans="1:20" x14ac:dyDescent="0.2">
      <c r="A752" s="42"/>
      <c r="B752" s="42"/>
      <c r="C752" s="42"/>
      <c r="E752" s="34"/>
      <c r="I752" s="86"/>
      <c r="L752" s="137"/>
      <c r="N752" s="86"/>
      <c r="T752" s="108"/>
    </row>
    <row r="753" spans="1:20" x14ac:dyDescent="0.2">
      <c r="A753" s="42"/>
      <c r="B753" s="42"/>
      <c r="C753" s="42"/>
      <c r="E753" s="34"/>
      <c r="I753" s="86"/>
      <c r="L753" s="137"/>
      <c r="N753" s="86"/>
      <c r="T753" s="108"/>
    </row>
    <row r="754" spans="1:20" x14ac:dyDescent="0.2">
      <c r="A754" s="42"/>
      <c r="B754" s="42"/>
      <c r="C754" s="42"/>
      <c r="E754" s="34"/>
      <c r="I754" s="86"/>
      <c r="L754" s="137"/>
      <c r="N754" s="86"/>
      <c r="T754" s="108"/>
    </row>
    <row r="755" spans="1:20" x14ac:dyDescent="0.2">
      <c r="A755" s="42"/>
      <c r="B755" s="42"/>
      <c r="C755" s="42"/>
      <c r="E755" s="34"/>
      <c r="I755" s="86"/>
      <c r="L755" s="137"/>
      <c r="N755" s="86"/>
      <c r="T755" s="108"/>
    </row>
    <row r="756" spans="1:20" x14ac:dyDescent="0.2">
      <c r="A756" s="42"/>
      <c r="B756" s="42"/>
      <c r="C756" s="42"/>
      <c r="E756" s="34"/>
      <c r="I756" s="86"/>
      <c r="L756" s="137"/>
      <c r="N756" s="86"/>
      <c r="T756" s="108"/>
    </row>
    <row r="757" spans="1:20" x14ac:dyDescent="0.2">
      <c r="A757" s="42"/>
      <c r="B757" s="42"/>
      <c r="C757" s="42"/>
      <c r="E757" s="34"/>
      <c r="I757" s="86"/>
      <c r="L757" s="137"/>
      <c r="N757" s="86"/>
      <c r="T757" s="108"/>
    </row>
    <row r="758" spans="1:20" x14ac:dyDescent="0.2">
      <c r="A758" s="42"/>
      <c r="B758" s="42"/>
      <c r="C758" s="42"/>
      <c r="E758" s="34"/>
      <c r="I758" s="86"/>
      <c r="L758" s="137"/>
      <c r="N758" s="86"/>
      <c r="T758" s="108"/>
    </row>
    <row r="759" spans="1:20" x14ac:dyDescent="0.2">
      <c r="A759" s="42"/>
      <c r="B759" s="42"/>
      <c r="C759" s="42"/>
      <c r="E759" s="34"/>
      <c r="I759" s="86"/>
      <c r="L759" s="137"/>
      <c r="N759" s="86"/>
      <c r="T759" s="108"/>
    </row>
    <row r="760" spans="1:20" x14ac:dyDescent="0.2">
      <c r="A760" s="42"/>
      <c r="B760" s="42"/>
      <c r="C760" s="42"/>
      <c r="E760" s="34"/>
      <c r="I760" s="86"/>
      <c r="L760" s="137"/>
      <c r="N760" s="86"/>
      <c r="T760" s="108"/>
    </row>
    <row r="761" spans="1:20" x14ac:dyDescent="0.2">
      <c r="A761" s="42"/>
      <c r="B761" s="42"/>
      <c r="C761" s="42"/>
      <c r="E761" s="34"/>
      <c r="I761" s="86"/>
      <c r="L761" s="137"/>
      <c r="N761" s="86"/>
      <c r="T761" s="108"/>
    </row>
    <row r="762" spans="1:20" x14ac:dyDescent="0.2">
      <c r="A762" s="42"/>
      <c r="B762" s="42"/>
      <c r="C762" s="42"/>
      <c r="E762" s="34"/>
      <c r="I762" s="86"/>
      <c r="L762" s="137"/>
      <c r="N762" s="86"/>
      <c r="T762" s="108"/>
    </row>
    <row r="763" spans="1:20" x14ac:dyDescent="0.2">
      <c r="A763" s="42"/>
      <c r="B763" s="42"/>
      <c r="C763" s="42"/>
      <c r="E763" s="34"/>
      <c r="I763" s="86"/>
      <c r="L763" s="137"/>
      <c r="N763" s="86"/>
      <c r="T763" s="108"/>
    </row>
    <row r="764" spans="1:20" x14ac:dyDescent="0.2">
      <c r="A764" s="42"/>
      <c r="B764" s="42"/>
      <c r="C764" s="42"/>
      <c r="E764" s="34"/>
      <c r="I764" s="86"/>
      <c r="L764" s="137"/>
      <c r="N764" s="86"/>
      <c r="T764" s="108"/>
    </row>
    <row r="765" spans="1:20" x14ac:dyDescent="0.2">
      <c r="A765" s="42"/>
      <c r="B765" s="42"/>
      <c r="C765" s="42"/>
      <c r="E765" s="34"/>
      <c r="I765" s="86"/>
      <c r="L765" s="137"/>
      <c r="N765" s="86"/>
      <c r="T765" s="108"/>
    </row>
    <row r="766" spans="1:20" x14ac:dyDescent="0.2">
      <c r="A766" s="42"/>
      <c r="B766" s="42"/>
      <c r="C766" s="42"/>
      <c r="E766" s="34"/>
      <c r="I766" s="86"/>
      <c r="L766" s="137"/>
      <c r="N766" s="86"/>
      <c r="T766" s="108"/>
    </row>
    <row r="767" spans="1:20" x14ac:dyDescent="0.2">
      <c r="A767" s="42"/>
      <c r="B767" s="42"/>
      <c r="C767" s="42"/>
      <c r="E767" s="34"/>
      <c r="I767" s="86"/>
      <c r="L767" s="137"/>
      <c r="N767" s="86"/>
      <c r="T767" s="108"/>
    </row>
    <row r="768" spans="1:20" x14ac:dyDescent="0.2">
      <c r="A768" s="42"/>
      <c r="B768" s="42"/>
      <c r="C768" s="42"/>
      <c r="E768" s="34"/>
      <c r="I768" s="86"/>
      <c r="L768" s="137"/>
      <c r="N768" s="86"/>
      <c r="T768" s="108"/>
    </row>
    <row r="769" spans="1:20" x14ac:dyDescent="0.2">
      <c r="A769" s="42"/>
      <c r="B769" s="42"/>
      <c r="C769" s="42"/>
      <c r="E769" s="34"/>
      <c r="I769" s="86"/>
      <c r="L769" s="137"/>
      <c r="N769" s="86"/>
      <c r="T769" s="108"/>
    </row>
    <row r="770" spans="1:20" x14ac:dyDescent="0.2">
      <c r="A770" s="42"/>
      <c r="B770" s="42"/>
      <c r="C770" s="42"/>
      <c r="E770" s="34"/>
      <c r="I770" s="86"/>
      <c r="L770" s="137"/>
      <c r="N770" s="86"/>
      <c r="T770" s="108"/>
    </row>
    <row r="771" spans="1:20" x14ac:dyDescent="0.2">
      <c r="A771" s="42"/>
      <c r="B771" s="42"/>
      <c r="C771" s="42"/>
      <c r="E771" s="34"/>
      <c r="I771" s="86"/>
      <c r="L771" s="137"/>
      <c r="N771" s="86"/>
      <c r="T771" s="108"/>
    </row>
    <row r="772" spans="1:20" x14ac:dyDescent="0.2">
      <c r="A772" s="42"/>
      <c r="B772" s="42"/>
      <c r="C772" s="42"/>
      <c r="E772" s="34"/>
      <c r="I772" s="86"/>
      <c r="L772" s="137"/>
      <c r="N772" s="86"/>
      <c r="T772" s="108"/>
    </row>
    <row r="773" spans="1:20" x14ac:dyDescent="0.2">
      <c r="A773" s="42"/>
      <c r="B773" s="42"/>
      <c r="C773" s="42"/>
      <c r="E773" s="34"/>
      <c r="I773" s="86"/>
      <c r="L773" s="137"/>
      <c r="N773" s="86"/>
      <c r="T773" s="108"/>
    </row>
    <row r="774" spans="1:20" x14ac:dyDescent="0.2">
      <c r="A774" s="42"/>
      <c r="B774" s="42"/>
      <c r="C774" s="42"/>
      <c r="E774" s="34"/>
      <c r="I774" s="86"/>
      <c r="L774" s="137"/>
      <c r="N774" s="86"/>
      <c r="T774" s="108"/>
    </row>
    <row r="775" spans="1:20" x14ac:dyDescent="0.2">
      <c r="A775" s="42"/>
      <c r="B775" s="42"/>
      <c r="C775" s="42"/>
      <c r="E775" s="34"/>
      <c r="I775" s="86"/>
      <c r="L775" s="137"/>
      <c r="N775" s="86"/>
      <c r="T775" s="108"/>
    </row>
    <row r="776" spans="1:20" x14ac:dyDescent="0.2">
      <c r="A776" s="42"/>
      <c r="B776" s="42"/>
      <c r="C776" s="42"/>
      <c r="E776" s="34"/>
      <c r="I776" s="86"/>
      <c r="L776" s="137"/>
      <c r="N776" s="86"/>
      <c r="T776" s="108"/>
    </row>
    <row r="777" spans="1:20" x14ac:dyDescent="0.2">
      <c r="A777" s="42"/>
      <c r="B777" s="42"/>
      <c r="C777" s="42"/>
      <c r="E777" s="34"/>
      <c r="I777" s="86"/>
      <c r="L777" s="137"/>
      <c r="N777" s="86"/>
      <c r="T777" s="108"/>
    </row>
    <row r="778" spans="1:20" x14ac:dyDescent="0.2">
      <c r="A778" s="42"/>
      <c r="B778" s="42"/>
      <c r="C778" s="42"/>
      <c r="E778" s="34"/>
      <c r="I778" s="86"/>
      <c r="L778" s="137"/>
      <c r="N778" s="86"/>
      <c r="T778" s="108"/>
    </row>
    <row r="779" spans="1:20" x14ac:dyDescent="0.2">
      <c r="A779" s="42"/>
      <c r="B779" s="42"/>
      <c r="C779" s="42"/>
      <c r="E779" s="34"/>
      <c r="I779" s="86"/>
      <c r="L779" s="137"/>
      <c r="N779" s="86"/>
      <c r="T779" s="108"/>
    </row>
    <row r="780" spans="1:20" x14ac:dyDescent="0.2">
      <c r="A780" s="42"/>
      <c r="B780" s="42"/>
      <c r="C780" s="42"/>
      <c r="E780" s="34"/>
      <c r="I780" s="86"/>
      <c r="L780" s="137"/>
      <c r="N780" s="86"/>
      <c r="T780" s="108"/>
    </row>
    <row r="781" spans="1:20" x14ac:dyDescent="0.2">
      <c r="A781" s="42"/>
      <c r="B781" s="42"/>
      <c r="C781" s="42"/>
      <c r="E781" s="34"/>
      <c r="I781" s="86"/>
      <c r="L781" s="137"/>
      <c r="N781" s="86"/>
      <c r="T781" s="108"/>
    </row>
    <row r="782" spans="1:20" x14ac:dyDescent="0.2">
      <c r="I782" s="86"/>
      <c r="L782" s="137"/>
      <c r="N782" s="86"/>
    </row>
    <row r="783" spans="1:20" x14ac:dyDescent="0.2">
      <c r="I783" s="86"/>
      <c r="L783" s="137"/>
      <c r="N783" s="86"/>
    </row>
    <row r="784" spans="1:20" x14ac:dyDescent="0.2">
      <c r="I784" s="86"/>
      <c r="L784" s="137"/>
      <c r="N784" s="86"/>
    </row>
    <row r="785" spans="9:14" x14ac:dyDescent="0.2">
      <c r="I785" s="86"/>
      <c r="L785" s="137"/>
      <c r="N785" s="86"/>
    </row>
    <row r="786" spans="9:14" x14ac:dyDescent="0.2">
      <c r="I786" s="86"/>
      <c r="L786" s="137"/>
      <c r="N786" s="86"/>
    </row>
    <row r="787" spans="9:14" x14ac:dyDescent="0.2">
      <c r="I787" s="86"/>
      <c r="L787" s="137"/>
      <c r="N787" s="86"/>
    </row>
    <row r="788" spans="9:14" x14ac:dyDescent="0.2">
      <c r="I788" s="86"/>
      <c r="L788" s="137"/>
      <c r="N788" s="86"/>
    </row>
    <row r="789" spans="9:14" x14ac:dyDescent="0.2">
      <c r="I789" s="86"/>
      <c r="L789" s="137"/>
      <c r="N789" s="86"/>
    </row>
    <row r="790" spans="9:14" x14ac:dyDescent="0.2">
      <c r="I790" s="86"/>
      <c r="L790" s="137"/>
      <c r="N790" s="86"/>
    </row>
    <row r="791" spans="9:14" x14ac:dyDescent="0.2">
      <c r="I791" s="86"/>
      <c r="L791" s="137"/>
      <c r="N791" s="86"/>
    </row>
    <row r="792" spans="9:14" x14ac:dyDescent="0.2">
      <c r="I792" s="86"/>
      <c r="L792" s="137"/>
      <c r="N792" s="86"/>
    </row>
    <row r="793" spans="9:14" x14ac:dyDescent="0.2">
      <c r="I793" s="86"/>
      <c r="L793" s="137"/>
      <c r="N793" s="86"/>
    </row>
    <row r="794" spans="9:14" x14ac:dyDescent="0.2">
      <c r="I794" s="86"/>
      <c r="L794" s="137"/>
      <c r="N794" s="86"/>
    </row>
    <row r="795" spans="9:14" x14ac:dyDescent="0.2">
      <c r="I795" s="86"/>
      <c r="L795" s="137"/>
      <c r="N795" s="86"/>
    </row>
    <row r="796" spans="9:14" x14ac:dyDescent="0.2">
      <c r="I796" s="86"/>
      <c r="L796" s="137"/>
      <c r="N796" s="86"/>
    </row>
    <row r="797" spans="9:14" x14ac:dyDescent="0.2">
      <c r="I797" s="86"/>
      <c r="L797" s="137"/>
      <c r="N797" s="86"/>
    </row>
    <row r="798" spans="9:14" x14ac:dyDescent="0.2">
      <c r="I798" s="86"/>
      <c r="L798" s="137"/>
      <c r="N798" s="86"/>
    </row>
    <row r="799" spans="9:14" x14ac:dyDescent="0.2">
      <c r="I799" s="86"/>
      <c r="L799" s="137"/>
      <c r="N799" s="86"/>
    </row>
    <row r="800" spans="9:14" x14ac:dyDescent="0.2">
      <c r="I800" s="86"/>
      <c r="L800" s="137"/>
      <c r="N800" s="86"/>
    </row>
    <row r="801" spans="9:14" x14ac:dyDescent="0.2">
      <c r="I801" s="86"/>
      <c r="L801" s="137"/>
      <c r="N801" s="86"/>
    </row>
    <row r="802" spans="9:14" x14ac:dyDescent="0.2">
      <c r="I802" s="86"/>
      <c r="L802" s="137"/>
      <c r="N802" s="86"/>
    </row>
    <row r="803" spans="9:14" x14ac:dyDescent="0.2">
      <c r="I803" s="86"/>
      <c r="L803" s="137"/>
      <c r="N803" s="86"/>
    </row>
    <row r="804" spans="9:14" x14ac:dyDescent="0.2">
      <c r="I804" s="86"/>
      <c r="L804" s="137"/>
      <c r="N804" s="86"/>
    </row>
    <row r="805" spans="9:14" x14ac:dyDescent="0.2">
      <c r="I805" s="86"/>
      <c r="L805" s="137"/>
      <c r="N805" s="86"/>
    </row>
    <row r="806" spans="9:14" x14ac:dyDescent="0.2">
      <c r="I806" s="86"/>
      <c r="L806" s="137"/>
      <c r="N806" s="86"/>
    </row>
    <row r="807" spans="9:14" x14ac:dyDescent="0.2">
      <c r="I807" s="86"/>
      <c r="L807" s="137"/>
      <c r="N807" s="86"/>
    </row>
    <row r="808" spans="9:14" x14ac:dyDescent="0.2">
      <c r="I808" s="86"/>
      <c r="L808" s="137"/>
      <c r="N808" s="86"/>
    </row>
    <row r="809" spans="9:14" x14ac:dyDescent="0.2">
      <c r="I809" s="86"/>
      <c r="L809" s="137"/>
      <c r="N809" s="86"/>
    </row>
    <row r="810" spans="9:14" x14ac:dyDescent="0.2">
      <c r="I810" s="86"/>
      <c r="L810" s="137"/>
      <c r="N810" s="86"/>
    </row>
    <row r="811" spans="9:14" x14ac:dyDescent="0.2">
      <c r="I811" s="86"/>
      <c r="L811" s="137"/>
      <c r="N811" s="86"/>
    </row>
    <row r="812" spans="9:14" x14ac:dyDescent="0.2">
      <c r="I812" s="86"/>
      <c r="L812" s="137"/>
      <c r="N812" s="86"/>
    </row>
    <row r="813" spans="9:14" x14ac:dyDescent="0.2">
      <c r="I813" s="86"/>
      <c r="L813" s="137"/>
      <c r="N813" s="86"/>
    </row>
    <row r="814" spans="9:14" x14ac:dyDescent="0.2">
      <c r="I814" s="86"/>
      <c r="L814" s="137"/>
      <c r="N814" s="86"/>
    </row>
    <row r="815" spans="9:14" x14ac:dyDescent="0.2">
      <c r="I815" s="86"/>
      <c r="L815" s="137"/>
      <c r="N815" s="86"/>
    </row>
    <row r="816" spans="9:14" x14ac:dyDescent="0.2">
      <c r="I816" s="86"/>
      <c r="L816" s="137"/>
      <c r="N816" s="86"/>
    </row>
    <row r="817" spans="9:14" x14ac:dyDescent="0.2">
      <c r="I817" s="86"/>
      <c r="L817" s="137"/>
      <c r="N817" s="86"/>
    </row>
    <row r="818" spans="9:14" x14ac:dyDescent="0.2">
      <c r="I818" s="86"/>
      <c r="L818" s="137"/>
      <c r="N818" s="86"/>
    </row>
    <row r="819" spans="9:14" x14ac:dyDescent="0.2">
      <c r="I819" s="86"/>
      <c r="L819" s="137"/>
      <c r="N819" s="86"/>
    </row>
    <row r="820" spans="9:14" x14ac:dyDescent="0.2">
      <c r="I820" s="86"/>
      <c r="L820" s="137"/>
      <c r="N820" s="86"/>
    </row>
    <row r="821" spans="9:14" x14ac:dyDescent="0.2">
      <c r="I821" s="86"/>
      <c r="L821" s="137"/>
      <c r="N821" s="86"/>
    </row>
    <row r="822" spans="9:14" x14ac:dyDescent="0.2">
      <c r="I822" s="86"/>
      <c r="L822" s="137"/>
      <c r="N822" s="86"/>
    </row>
    <row r="823" spans="9:14" x14ac:dyDescent="0.2">
      <c r="I823" s="86"/>
      <c r="L823" s="137"/>
      <c r="N823" s="86"/>
    </row>
    <row r="824" spans="9:14" x14ac:dyDescent="0.2">
      <c r="I824" s="86"/>
      <c r="L824" s="137"/>
      <c r="N824" s="86"/>
    </row>
    <row r="825" spans="9:14" x14ac:dyDescent="0.2">
      <c r="I825" s="86"/>
      <c r="L825" s="137"/>
      <c r="N825" s="86"/>
    </row>
    <row r="826" spans="9:14" x14ac:dyDescent="0.2">
      <c r="I826" s="86"/>
      <c r="L826" s="137"/>
      <c r="N826" s="86"/>
    </row>
    <row r="827" spans="9:14" x14ac:dyDescent="0.2">
      <c r="I827" s="86"/>
      <c r="L827" s="137"/>
      <c r="N827" s="86"/>
    </row>
    <row r="828" spans="9:14" x14ac:dyDescent="0.2">
      <c r="I828" s="86"/>
      <c r="L828" s="137"/>
      <c r="N828" s="86"/>
    </row>
    <row r="829" spans="9:14" x14ac:dyDescent="0.2">
      <c r="I829" s="86"/>
      <c r="L829" s="137"/>
      <c r="N829" s="86"/>
    </row>
    <row r="830" spans="9:14" x14ac:dyDescent="0.2">
      <c r="I830" s="86"/>
      <c r="L830" s="137"/>
      <c r="N830" s="86"/>
    </row>
    <row r="831" spans="9:14" x14ac:dyDescent="0.2">
      <c r="I831" s="86"/>
      <c r="L831" s="137"/>
      <c r="N831" s="86"/>
    </row>
    <row r="832" spans="9:14" x14ac:dyDescent="0.2">
      <c r="I832" s="86"/>
      <c r="L832" s="137"/>
      <c r="N832" s="86"/>
    </row>
    <row r="833" spans="9:14" x14ac:dyDescent="0.2">
      <c r="I833" s="86"/>
      <c r="L833" s="137"/>
      <c r="N833" s="86"/>
    </row>
    <row r="834" spans="9:14" x14ac:dyDescent="0.2">
      <c r="I834" s="86"/>
      <c r="L834" s="137"/>
      <c r="N834" s="86"/>
    </row>
    <row r="835" spans="9:14" x14ac:dyDescent="0.2">
      <c r="I835" s="86"/>
      <c r="L835" s="137"/>
      <c r="N835" s="86"/>
    </row>
    <row r="836" spans="9:14" x14ac:dyDescent="0.2">
      <c r="I836" s="86"/>
      <c r="L836" s="137"/>
      <c r="N836" s="86"/>
    </row>
    <row r="837" spans="9:14" x14ac:dyDescent="0.2">
      <c r="I837" s="86"/>
      <c r="L837" s="137"/>
      <c r="N837" s="86"/>
    </row>
    <row r="838" spans="9:14" x14ac:dyDescent="0.2">
      <c r="I838" s="86"/>
      <c r="L838" s="137"/>
      <c r="N838" s="86"/>
    </row>
    <row r="839" spans="9:14" x14ac:dyDescent="0.2">
      <c r="I839" s="86"/>
      <c r="L839" s="137"/>
      <c r="N839" s="86"/>
    </row>
    <row r="840" spans="9:14" x14ac:dyDescent="0.2">
      <c r="I840" s="86"/>
      <c r="L840" s="137"/>
      <c r="N840" s="86"/>
    </row>
    <row r="841" spans="9:14" x14ac:dyDescent="0.2">
      <c r="I841" s="86"/>
      <c r="L841" s="137"/>
      <c r="N841" s="86"/>
    </row>
    <row r="842" spans="9:14" x14ac:dyDescent="0.2">
      <c r="I842" s="86"/>
      <c r="L842" s="137"/>
      <c r="N842" s="86"/>
    </row>
    <row r="843" spans="9:14" x14ac:dyDescent="0.2">
      <c r="I843" s="86"/>
      <c r="L843" s="137"/>
      <c r="N843" s="86"/>
    </row>
    <row r="844" spans="9:14" x14ac:dyDescent="0.2">
      <c r="I844" s="86"/>
      <c r="L844" s="137"/>
      <c r="N844" s="86"/>
    </row>
    <row r="845" spans="9:14" x14ac:dyDescent="0.2">
      <c r="I845" s="86"/>
      <c r="L845" s="137"/>
      <c r="N845" s="86"/>
    </row>
    <row r="846" spans="9:14" x14ac:dyDescent="0.2">
      <c r="I846" s="86"/>
      <c r="L846" s="137"/>
      <c r="N846" s="86"/>
    </row>
    <row r="847" spans="9:14" x14ac:dyDescent="0.2">
      <c r="I847" s="86"/>
      <c r="L847" s="137"/>
      <c r="N847" s="86"/>
    </row>
    <row r="848" spans="9:14" x14ac:dyDescent="0.2">
      <c r="I848" s="86"/>
      <c r="L848" s="137"/>
      <c r="N848" s="86"/>
    </row>
    <row r="849" spans="9:14" x14ac:dyDescent="0.2">
      <c r="I849" s="86"/>
      <c r="L849" s="137"/>
      <c r="N849" s="86"/>
    </row>
    <row r="850" spans="9:14" x14ac:dyDescent="0.2">
      <c r="I850" s="86"/>
      <c r="L850" s="137"/>
      <c r="N850" s="86"/>
    </row>
    <row r="851" spans="9:14" x14ac:dyDescent="0.2">
      <c r="I851" s="86"/>
      <c r="L851" s="137"/>
      <c r="N851" s="86"/>
    </row>
    <row r="852" spans="9:14" x14ac:dyDescent="0.2">
      <c r="I852" s="86"/>
      <c r="L852" s="137"/>
      <c r="N852" s="86"/>
    </row>
    <row r="853" spans="9:14" x14ac:dyDescent="0.2">
      <c r="I853" s="86"/>
      <c r="L853" s="137"/>
      <c r="N853" s="86"/>
    </row>
    <row r="854" spans="9:14" x14ac:dyDescent="0.2">
      <c r="I854" s="86"/>
      <c r="L854" s="137"/>
      <c r="N854" s="86"/>
    </row>
    <row r="855" spans="9:14" x14ac:dyDescent="0.2">
      <c r="I855" s="86"/>
      <c r="L855" s="137"/>
      <c r="N855" s="86"/>
    </row>
    <row r="856" spans="9:14" x14ac:dyDescent="0.2">
      <c r="I856" s="86"/>
      <c r="L856" s="137"/>
      <c r="N856" s="86"/>
    </row>
    <row r="857" spans="9:14" x14ac:dyDescent="0.2">
      <c r="I857" s="86"/>
      <c r="L857" s="137"/>
      <c r="N857" s="86"/>
    </row>
    <row r="858" spans="9:14" x14ac:dyDescent="0.2">
      <c r="I858" s="86"/>
      <c r="L858" s="137"/>
      <c r="N858" s="86"/>
    </row>
    <row r="859" spans="9:14" x14ac:dyDescent="0.2">
      <c r="I859" s="86"/>
      <c r="L859" s="137"/>
      <c r="N859" s="86"/>
    </row>
    <row r="860" spans="9:14" x14ac:dyDescent="0.2">
      <c r="I860" s="86"/>
      <c r="L860" s="137"/>
      <c r="N860" s="86"/>
    </row>
    <row r="861" spans="9:14" x14ac:dyDescent="0.2">
      <c r="I861" s="86"/>
      <c r="L861" s="137"/>
      <c r="N861" s="86"/>
    </row>
    <row r="862" spans="9:14" x14ac:dyDescent="0.2">
      <c r="I862" s="86"/>
      <c r="L862" s="137"/>
      <c r="N862" s="86"/>
    </row>
    <row r="863" spans="9:14" x14ac:dyDescent="0.2">
      <c r="I863" s="86"/>
      <c r="L863" s="137"/>
      <c r="N863" s="86"/>
    </row>
    <row r="864" spans="9:14" x14ac:dyDescent="0.2">
      <c r="I864" s="86"/>
      <c r="L864" s="137"/>
      <c r="N864" s="86"/>
    </row>
    <row r="865" spans="9:14" x14ac:dyDescent="0.2">
      <c r="I865" s="86"/>
      <c r="L865" s="137"/>
      <c r="N865" s="86"/>
    </row>
    <row r="866" spans="9:14" x14ac:dyDescent="0.2">
      <c r="I866" s="86"/>
      <c r="L866" s="137"/>
      <c r="N866" s="86"/>
    </row>
    <row r="867" spans="9:14" x14ac:dyDescent="0.2">
      <c r="I867" s="86"/>
      <c r="L867" s="137"/>
      <c r="N867" s="86"/>
    </row>
    <row r="868" spans="9:14" x14ac:dyDescent="0.2">
      <c r="I868" s="86"/>
      <c r="L868" s="137"/>
      <c r="N868" s="86"/>
    </row>
    <row r="869" spans="9:14" x14ac:dyDescent="0.2">
      <c r="I869" s="86"/>
      <c r="L869" s="137"/>
      <c r="N869" s="86"/>
    </row>
    <row r="870" spans="9:14" x14ac:dyDescent="0.2">
      <c r="I870" s="86"/>
      <c r="L870" s="137"/>
      <c r="N870" s="86"/>
    </row>
    <row r="871" spans="9:14" x14ac:dyDescent="0.2">
      <c r="I871" s="86"/>
      <c r="L871" s="137"/>
      <c r="N871" s="86"/>
    </row>
    <row r="872" spans="9:14" x14ac:dyDescent="0.2">
      <c r="I872" s="86"/>
      <c r="L872" s="137"/>
      <c r="N872" s="86"/>
    </row>
    <row r="873" spans="9:14" x14ac:dyDescent="0.2">
      <c r="I873" s="86"/>
      <c r="L873" s="137"/>
      <c r="N873" s="86"/>
    </row>
    <row r="874" spans="9:14" x14ac:dyDescent="0.2">
      <c r="I874" s="86"/>
      <c r="L874" s="137"/>
      <c r="N874" s="86"/>
    </row>
    <row r="875" spans="9:14" x14ac:dyDescent="0.2">
      <c r="I875" s="86"/>
      <c r="L875" s="137"/>
      <c r="N875" s="86"/>
    </row>
    <row r="876" spans="9:14" x14ac:dyDescent="0.2">
      <c r="I876" s="86"/>
      <c r="L876" s="137"/>
      <c r="N876" s="86"/>
    </row>
    <row r="877" spans="9:14" x14ac:dyDescent="0.2">
      <c r="I877" s="86"/>
      <c r="L877" s="137"/>
      <c r="N877" s="86"/>
    </row>
    <row r="878" spans="9:14" x14ac:dyDescent="0.2">
      <c r="I878" s="86"/>
      <c r="L878" s="137"/>
      <c r="N878" s="86"/>
    </row>
    <row r="879" spans="9:14" x14ac:dyDescent="0.2">
      <c r="I879" s="86"/>
      <c r="L879" s="137"/>
      <c r="N879" s="86"/>
    </row>
    <row r="880" spans="9:14" x14ac:dyDescent="0.2">
      <c r="I880" s="86"/>
      <c r="L880" s="137"/>
      <c r="N880" s="86"/>
    </row>
    <row r="881" spans="9:14" x14ac:dyDescent="0.2">
      <c r="I881" s="86"/>
      <c r="L881" s="137"/>
      <c r="N881" s="86"/>
    </row>
    <row r="882" spans="9:14" x14ac:dyDescent="0.2">
      <c r="I882" s="86"/>
      <c r="L882" s="137"/>
      <c r="N882" s="86"/>
    </row>
    <row r="883" spans="9:14" x14ac:dyDescent="0.2">
      <c r="I883" s="86"/>
      <c r="L883" s="137"/>
      <c r="N883" s="86"/>
    </row>
    <row r="884" spans="9:14" x14ac:dyDescent="0.2">
      <c r="I884" s="86"/>
      <c r="L884" s="137"/>
      <c r="N884" s="86"/>
    </row>
    <row r="885" spans="9:14" x14ac:dyDescent="0.2">
      <c r="I885" s="86"/>
      <c r="L885" s="137"/>
      <c r="N885" s="86"/>
    </row>
    <row r="886" spans="9:14" x14ac:dyDescent="0.2">
      <c r="I886" s="86"/>
      <c r="L886" s="137"/>
      <c r="N886" s="86"/>
    </row>
    <row r="887" spans="9:14" x14ac:dyDescent="0.2">
      <c r="I887" s="86"/>
      <c r="L887" s="137"/>
      <c r="N887" s="86"/>
    </row>
    <row r="888" spans="9:14" x14ac:dyDescent="0.2">
      <c r="I888" s="86"/>
      <c r="L888" s="137"/>
      <c r="N888" s="86"/>
    </row>
    <row r="889" spans="9:14" x14ac:dyDescent="0.2">
      <c r="I889" s="86"/>
      <c r="L889" s="137"/>
      <c r="N889" s="86"/>
    </row>
    <row r="890" spans="9:14" x14ac:dyDescent="0.2">
      <c r="I890" s="86"/>
      <c r="L890" s="137"/>
      <c r="N890" s="86"/>
    </row>
    <row r="891" spans="9:14" x14ac:dyDescent="0.2">
      <c r="I891" s="86"/>
      <c r="L891" s="137"/>
      <c r="N891" s="86"/>
    </row>
    <row r="892" spans="9:14" x14ac:dyDescent="0.2">
      <c r="I892" s="86"/>
      <c r="L892" s="137"/>
      <c r="N892" s="86"/>
    </row>
    <row r="893" spans="9:14" x14ac:dyDescent="0.2">
      <c r="I893" s="86"/>
      <c r="L893" s="137"/>
      <c r="N893" s="86"/>
    </row>
    <row r="894" spans="9:14" x14ac:dyDescent="0.2">
      <c r="I894" s="86"/>
      <c r="L894" s="137"/>
      <c r="N894" s="86"/>
    </row>
    <row r="895" spans="9:14" x14ac:dyDescent="0.2">
      <c r="I895" s="86"/>
      <c r="L895" s="137"/>
      <c r="N895" s="86"/>
    </row>
    <row r="896" spans="9:14" x14ac:dyDescent="0.2">
      <c r="I896" s="86"/>
      <c r="L896" s="137"/>
      <c r="N896" s="86"/>
    </row>
    <row r="897" spans="9:14" x14ac:dyDescent="0.2">
      <c r="I897" s="86"/>
      <c r="L897" s="137"/>
      <c r="N897" s="86"/>
    </row>
    <row r="898" spans="9:14" x14ac:dyDescent="0.2">
      <c r="I898" s="86"/>
      <c r="L898" s="137"/>
      <c r="N898" s="86"/>
    </row>
    <row r="899" spans="9:14" x14ac:dyDescent="0.2">
      <c r="I899" s="86"/>
      <c r="L899" s="137"/>
      <c r="N899" s="86"/>
    </row>
    <row r="900" spans="9:14" x14ac:dyDescent="0.2">
      <c r="I900" s="86"/>
      <c r="L900" s="137"/>
      <c r="N900" s="86"/>
    </row>
    <row r="901" spans="9:14" x14ac:dyDescent="0.2">
      <c r="I901" s="86"/>
      <c r="L901" s="137"/>
      <c r="N901" s="86"/>
    </row>
    <row r="902" spans="9:14" x14ac:dyDescent="0.2">
      <c r="I902" s="86"/>
      <c r="L902" s="137"/>
      <c r="N902" s="86"/>
    </row>
    <row r="903" spans="9:14" x14ac:dyDescent="0.2">
      <c r="I903" s="86"/>
      <c r="L903" s="137"/>
      <c r="N903" s="86"/>
    </row>
    <row r="904" spans="9:14" x14ac:dyDescent="0.2">
      <c r="I904" s="86"/>
      <c r="L904" s="137"/>
      <c r="N904" s="86"/>
    </row>
    <row r="905" spans="9:14" x14ac:dyDescent="0.2">
      <c r="I905" s="86"/>
      <c r="L905" s="137"/>
      <c r="N905" s="86"/>
    </row>
    <row r="906" spans="9:14" x14ac:dyDescent="0.2">
      <c r="I906" s="86"/>
      <c r="L906" s="137"/>
      <c r="N906" s="86"/>
    </row>
    <row r="907" spans="9:14" x14ac:dyDescent="0.2">
      <c r="I907" s="86"/>
      <c r="L907" s="137"/>
      <c r="N907" s="86"/>
    </row>
    <row r="908" spans="9:14" x14ac:dyDescent="0.2">
      <c r="I908" s="86"/>
      <c r="L908" s="137"/>
      <c r="N908" s="86"/>
    </row>
    <row r="909" spans="9:14" x14ac:dyDescent="0.2">
      <c r="I909" s="86"/>
      <c r="L909" s="137"/>
      <c r="N909" s="86"/>
    </row>
    <row r="910" spans="9:14" x14ac:dyDescent="0.2">
      <c r="I910" s="86"/>
      <c r="L910" s="137"/>
      <c r="N910" s="86"/>
    </row>
    <row r="911" spans="9:14" x14ac:dyDescent="0.2">
      <c r="I911" s="86"/>
      <c r="L911" s="137"/>
      <c r="N911" s="86"/>
    </row>
    <row r="912" spans="9:14" x14ac:dyDescent="0.2">
      <c r="I912" s="86"/>
      <c r="L912" s="137"/>
      <c r="N912" s="86"/>
    </row>
    <row r="913" spans="9:14" x14ac:dyDescent="0.2">
      <c r="I913" s="86"/>
      <c r="L913" s="137"/>
      <c r="N913" s="86"/>
    </row>
    <row r="914" spans="9:14" x14ac:dyDescent="0.2">
      <c r="I914" s="86"/>
      <c r="L914" s="137"/>
      <c r="N914" s="86"/>
    </row>
    <row r="915" spans="9:14" x14ac:dyDescent="0.2">
      <c r="I915" s="86"/>
      <c r="L915" s="137"/>
      <c r="N915" s="86"/>
    </row>
    <row r="916" spans="9:14" x14ac:dyDescent="0.2">
      <c r="I916" s="86"/>
      <c r="L916" s="137"/>
      <c r="N916" s="86"/>
    </row>
    <row r="917" spans="9:14" x14ac:dyDescent="0.2">
      <c r="I917" s="86"/>
      <c r="L917" s="137"/>
      <c r="N917" s="86"/>
    </row>
    <row r="918" spans="9:14" x14ac:dyDescent="0.2">
      <c r="I918" s="86"/>
      <c r="L918" s="137"/>
      <c r="N918" s="86"/>
    </row>
    <row r="919" spans="9:14" x14ac:dyDescent="0.2">
      <c r="I919" s="86"/>
      <c r="L919" s="137"/>
      <c r="N919" s="86"/>
    </row>
    <row r="920" spans="9:14" x14ac:dyDescent="0.2">
      <c r="I920" s="86"/>
      <c r="L920" s="137"/>
      <c r="N920" s="86"/>
    </row>
    <row r="921" spans="9:14" x14ac:dyDescent="0.2">
      <c r="I921" s="86"/>
      <c r="L921" s="137"/>
      <c r="N921" s="86"/>
    </row>
    <row r="922" spans="9:14" x14ac:dyDescent="0.2">
      <c r="I922" s="86"/>
      <c r="L922" s="137"/>
      <c r="N922" s="86"/>
    </row>
    <row r="923" spans="9:14" x14ac:dyDescent="0.2">
      <c r="I923" s="86"/>
      <c r="L923" s="137"/>
      <c r="N923" s="86"/>
    </row>
    <row r="924" spans="9:14" x14ac:dyDescent="0.2">
      <c r="I924" s="86"/>
      <c r="L924" s="137"/>
      <c r="N924" s="86"/>
    </row>
    <row r="925" spans="9:14" x14ac:dyDescent="0.2">
      <c r="I925" s="86"/>
      <c r="L925" s="137"/>
      <c r="N925" s="86"/>
    </row>
    <row r="926" spans="9:14" x14ac:dyDescent="0.2">
      <c r="I926" s="86"/>
      <c r="L926" s="137"/>
      <c r="N926" s="86"/>
    </row>
    <row r="927" spans="9:14" x14ac:dyDescent="0.2">
      <c r="I927" s="86"/>
      <c r="L927" s="137"/>
      <c r="N927" s="86"/>
    </row>
    <row r="928" spans="9:14" x14ac:dyDescent="0.2">
      <c r="I928" s="86"/>
      <c r="L928" s="137"/>
      <c r="N928" s="86"/>
    </row>
    <row r="929" spans="9:14" x14ac:dyDescent="0.2">
      <c r="I929" s="86"/>
      <c r="L929" s="137"/>
      <c r="N929" s="86"/>
    </row>
    <row r="930" spans="9:14" x14ac:dyDescent="0.2">
      <c r="I930" s="86"/>
      <c r="L930" s="137"/>
      <c r="N930" s="86"/>
    </row>
    <row r="931" spans="9:14" x14ac:dyDescent="0.2">
      <c r="I931" s="86"/>
      <c r="L931" s="137"/>
      <c r="N931" s="86"/>
    </row>
    <row r="932" spans="9:14" x14ac:dyDescent="0.2">
      <c r="I932" s="86"/>
      <c r="L932" s="137"/>
      <c r="N932" s="86"/>
    </row>
    <row r="933" spans="9:14" x14ac:dyDescent="0.2">
      <c r="I933" s="86"/>
      <c r="L933" s="137"/>
      <c r="N933" s="86"/>
    </row>
    <row r="934" spans="9:14" x14ac:dyDescent="0.2">
      <c r="I934" s="86"/>
      <c r="L934" s="137"/>
      <c r="N934" s="86"/>
    </row>
    <row r="935" spans="9:14" x14ac:dyDescent="0.2">
      <c r="I935" s="86"/>
      <c r="L935" s="137"/>
      <c r="N935" s="86"/>
    </row>
    <row r="936" spans="9:14" x14ac:dyDescent="0.2">
      <c r="I936" s="86"/>
      <c r="L936" s="137"/>
      <c r="N936" s="86"/>
    </row>
    <row r="937" spans="9:14" x14ac:dyDescent="0.2">
      <c r="I937" s="86"/>
      <c r="L937" s="137"/>
      <c r="N937" s="86"/>
    </row>
    <row r="938" spans="9:14" x14ac:dyDescent="0.2">
      <c r="I938" s="86"/>
      <c r="L938" s="137"/>
      <c r="N938" s="86"/>
    </row>
    <row r="939" spans="9:14" x14ac:dyDescent="0.2">
      <c r="I939" s="86"/>
      <c r="L939" s="137"/>
      <c r="N939" s="86"/>
    </row>
    <row r="940" spans="9:14" x14ac:dyDescent="0.2">
      <c r="I940" s="86"/>
      <c r="L940" s="137"/>
      <c r="N940" s="86"/>
    </row>
    <row r="941" spans="9:14" x14ac:dyDescent="0.2">
      <c r="I941" s="86"/>
      <c r="L941" s="137"/>
      <c r="N941" s="86"/>
    </row>
    <row r="942" spans="9:14" x14ac:dyDescent="0.2">
      <c r="I942" s="86"/>
      <c r="L942" s="137"/>
      <c r="N942" s="86"/>
    </row>
    <row r="943" spans="9:14" x14ac:dyDescent="0.2">
      <c r="I943" s="86"/>
      <c r="L943" s="137"/>
      <c r="N943" s="86"/>
    </row>
    <row r="944" spans="9:14" x14ac:dyDescent="0.2">
      <c r="I944" s="86"/>
      <c r="L944" s="137"/>
      <c r="N944" s="86"/>
    </row>
    <row r="945" spans="9:14" x14ac:dyDescent="0.2">
      <c r="I945" s="86"/>
      <c r="L945" s="137"/>
      <c r="N945" s="86"/>
    </row>
    <row r="946" spans="9:14" x14ac:dyDescent="0.2">
      <c r="I946" s="86"/>
      <c r="L946" s="137"/>
      <c r="N946" s="86"/>
    </row>
    <row r="947" spans="9:14" x14ac:dyDescent="0.2">
      <c r="I947" s="86"/>
      <c r="L947" s="137"/>
      <c r="N947" s="86"/>
    </row>
    <row r="948" spans="9:14" x14ac:dyDescent="0.2">
      <c r="I948" s="86"/>
      <c r="L948" s="137"/>
      <c r="N948" s="86"/>
    </row>
    <row r="949" spans="9:14" x14ac:dyDescent="0.2">
      <c r="I949" s="86"/>
      <c r="L949" s="137"/>
      <c r="N949" s="86"/>
    </row>
    <row r="950" spans="9:14" x14ac:dyDescent="0.2">
      <c r="I950" s="86"/>
      <c r="L950" s="137"/>
      <c r="N950" s="86"/>
    </row>
    <row r="951" spans="9:14" x14ac:dyDescent="0.2">
      <c r="I951" s="86"/>
      <c r="L951" s="137"/>
      <c r="N951" s="86"/>
    </row>
    <row r="952" spans="9:14" x14ac:dyDescent="0.2">
      <c r="I952" s="86"/>
      <c r="L952" s="137"/>
      <c r="N952" s="86"/>
    </row>
    <row r="953" spans="9:14" x14ac:dyDescent="0.2">
      <c r="I953" s="86"/>
      <c r="L953" s="137"/>
      <c r="N953" s="86"/>
    </row>
    <row r="954" spans="9:14" x14ac:dyDescent="0.2">
      <c r="I954" s="86"/>
      <c r="L954" s="137"/>
      <c r="N954" s="86"/>
    </row>
    <row r="955" spans="9:14" x14ac:dyDescent="0.2">
      <c r="I955" s="86"/>
      <c r="L955" s="137"/>
      <c r="N955" s="86"/>
    </row>
    <row r="956" spans="9:14" x14ac:dyDescent="0.2">
      <c r="I956" s="86"/>
      <c r="L956" s="137"/>
      <c r="N956" s="86"/>
    </row>
    <row r="957" spans="9:14" x14ac:dyDescent="0.2">
      <c r="I957" s="86"/>
      <c r="L957" s="137"/>
      <c r="N957" s="86"/>
    </row>
    <row r="958" spans="9:14" x14ac:dyDescent="0.2">
      <c r="I958" s="86"/>
      <c r="L958" s="137"/>
      <c r="N958" s="86"/>
    </row>
    <row r="959" spans="9:14" x14ac:dyDescent="0.2">
      <c r="I959" s="86"/>
      <c r="L959" s="137"/>
      <c r="N959" s="86"/>
    </row>
    <row r="960" spans="9:14" x14ac:dyDescent="0.2">
      <c r="I960" s="86"/>
      <c r="L960" s="137"/>
      <c r="N960" s="86"/>
    </row>
    <row r="961" spans="9:14" x14ac:dyDescent="0.2">
      <c r="I961" s="86"/>
      <c r="L961" s="137"/>
      <c r="N961" s="86"/>
    </row>
    <row r="962" spans="9:14" x14ac:dyDescent="0.2">
      <c r="I962" s="86"/>
      <c r="L962" s="137"/>
      <c r="N962" s="86"/>
    </row>
    <row r="963" spans="9:14" x14ac:dyDescent="0.2">
      <c r="I963" s="86"/>
      <c r="L963" s="137"/>
      <c r="N963" s="86"/>
    </row>
    <row r="964" spans="9:14" x14ac:dyDescent="0.2">
      <c r="I964" s="86"/>
      <c r="L964" s="137"/>
      <c r="N964" s="86"/>
    </row>
    <row r="965" spans="9:14" x14ac:dyDescent="0.2">
      <c r="I965" s="86"/>
      <c r="L965" s="137"/>
      <c r="N965" s="86"/>
    </row>
    <row r="966" spans="9:14" x14ac:dyDescent="0.2">
      <c r="I966" s="86"/>
      <c r="L966" s="137"/>
      <c r="N966" s="86"/>
    </row>
    <row r="967" spans="9:14" x14ac:dyDescent="0.2">
      <c r="I967" s="86"/>
      <c r="L967" s="137"/>
      <c r="N967" s="86"/>
    </row>
    <row r="968" spans="9:14" x14ac:dyDescent="0.2">
      <c r="I968" s="86"/>
      <c r="L968" s="137"/>
      <c r="N968" s="86"/>
    </row>
    <row r="969" spans="9:14" x14ac:dyDescent="0.2">
      <c r="I969" s="86"/>
      <c r="L969" s="137"/>
      <c r="N969" s="86"/>
    </row>
    <row r="970" spans="9:14" x14ac:dyDescent="0.2">
      <c r="I970" s="86"/>
      <c r="L970" s="137"/>
      <c r="N970" s="86"/>
    </row>
    <row r="971" spans="9:14" x14ac:dyDescent="0.2">
      <c r="I971" s="86"/>
      <c r="L971" s="137"/>
      <c r="N971" s="86"/>
    </row>
    <row r="972" spans="9:14" x14ac:dyDescent="0.2">
      <c r="I972" s="86"/>
      <c r="L972" s="137"/>
      <c r="N972" s="86"/>
    </row>
    <row r="973" spans="9:14" x14ac:dyDescent="0.2">
      <c r="I973" s="86"/>
      <c r="L973" s="137"/>
      <c r="N973" s="86"/>
    </row>
    <row r="974" spans="9:14" x14ac:dyDescent="0.2">
      <c r="I974" s="86"/>
      <c r="L974" s="137"/>
      <c r="N974" s="86"/>
    </row>
    <row r="975" spans="9:14" x14ac:dyDescent="0.2">
      <c r="I975" s="86"/>
      <c r="L975" s="137"/>
      <c r="N975" s="86"/>
    </row>
    <row r="976" spans="9:14" x14ac:dyDescent="0.2">
      <c r="I976" s="86"/>
      <c r="L976" s="137"/>
      <c r="N976" s="86"/>
    </row>
    <row r="977" spans="9:14" x14ac:dyDescent="0.2">
      <c r="I977" s="86"/>
      <c r="L977" s="137"/>
      <c r="N977" s="86"/>
    </row>
    <row r="978" spans="9:14" x14ac:dyDescent="0.2">
      <c r="I978" s="86"/>
      <c r="L978" s="137"/>
      <c r="N978" s="86"/>
    </row>
    <row r="979" spans="9:14" x14ac:dyDescent="0.2">
      <c r="I979" s="86"/>
      <c r="L979" s="137"/>
      <c r="N979" s="86"/>
    </row>
    <row r="980" spans="9:14" x14ac:dyDescent="0.2">
      <c r="I980" s="86"/>
      <c r="L980" s="137"/>
      <c r="N980" s="86"/>
    </row>
    <row r="981" spans="9:14" x14ac:dyDescent="0.2">
      <c r="I981" s="86"/>
      <c r="L981" s="137"/>
      <c r="N981" s="86"/>
    </row>
    <row r="982" spans="9:14" x14ac:dyDescent="0.2">
      <c r="I982" s="86"/>
      <c r="L982" s="137"/>
      <c r="N982" s="86"/>
    </row>
    <row r="983" spans="9:14" x14ac:dyDescent="0.2">
      <c r="I983" s="86"/>
      <c r="L983" s="137"/>
      <c r="N983" s="86"/>
    </row>
    <row r="984" spans="9:14" x14ac:dyDescent="0.2">
      <c r="I984" s="86"/>
      <c r="L984" s="137"/>
      <c r="N984" s="86"/>
    </row>
    <row r="985" spans="9:14" x14ac:dyDescent="0.2">
      <c r="I985" s="86"/>
      <c r="L985" s="137"/>
      <c r="N985" s="86"/>
    </row>
    <row r="986" spans="9:14" x14ac:dyDescent="0.2">
      <c r="I986" s="86"/>
      <c r="L986" s="137"/>
      <c r="N986" s="86"/>
    </row>
    <row r="987" spans="9:14" x14ac:dyDescent="0.2">
      <c r="I987" s="86"/>
      <c r="L987" s="137"/>
      <c r="N987" s="86"/>
    </row>
    <row r="988" spans="9:14" x14ac:dyDescent="0.2">
      <c r="I988" s="86"/>
      <c r="L988" s="137"/>
      <c r="N988" s="86"/>
    </row>
    <row r="989" spans="9:14" x14ac:dyDescent="0.2">
      <c r="I989" s="86"/>
      <c r="L989" s="137"/>
      <c r="N989" s="86"/>
    </row>
    <row r="990" spans="9:14" x14ac:dyDescent="0.2">
      <c r="I990" s="86"/>
      <c r="L990" s="137"/>
      <c r="N990" s="86"/>
    </row>
    <row r="991" spans="9:14" x14ac:dyDescent="0.2">
      <c r="I991" s="86"/>
      <c r="L991" s="137"/>
      <c r="N991" s="86"/>
    </row>
    <row r="992" spans="9:14" x14ac:dyDescent="0.2">
      <c r="I992" s="86"/>
      <c r="L992" s="137"/>
      <c r="N992" s="86"/>
    </row>
    <row r="993" spans="9:14" x14ac:dyDescent="0.2">
      <c r="I993" s="86"/>
      <c r="L993" s="137"/>
      <c r="N993" s="86"/>
    </row>
    <row r="994" spans="9:14" x14ac:dyDescent="0.2">
      <c r="I994" s="86"/>
      <c r="L994" s="137"/>
      <c r="N994" s="86"/>
    </row>
    <row r="995" spans="9:14" x14ac:dyDescent="0.2">
      <c r="I995" s="86"/>
      <c r="L995" s="137"/>
      <c r="N995" s="86"/>
    </row>
    <row r="996" spans="9:14" x14ac:dyDescent="0.2">
      <c r="I996" s="86"/>
      <c r="L996" s="137"/>
      <c r="N996" s="86"/>
    </row>
    <row r="997" spans="9:14" x14ac:dyDescent="0.2">
      <c r="I997" s="86"/>
      <c r="L997" s="137"/>
      <c r="N997" s="86"/>
    </row>
    <row r="998" spans="9:14" x14ac:dyDescent="0.2">
      <c r="I998" s="86"/>
      <c r="L998" s="137"/>
      <c r="N998" s="86"/>
    </row>
    <row r="999" spans="9:14" x14ac:dyDescent="0.2">
      <c r="I999" s="86"/>
      <c r="L999" s="137"/>
      <c r="N999" s="86"/>
    </row>
    <row r="1000" spans="9:14" x14ac:dyDescent="0.2">
      <c r="I1000" s="86"/>
      <c r="L1000" s="137"/>
      <c r="N1000" s="86"/>
    </row>
    <row r="1001" spans="9:14" x14ac:dyDescent="0.2">
      <c r="I1001" s="86"/>
      <c r="L1001" s="137"/>
      <c r="N1001" s="86"/>
    </row>
    <row r="1002" spans="9:14" x14ac:dyDescent="0.2">
      <c r="I1002" s="86"/>
      <c r="L1002" s="137"/>
      <c r="N1002" s="86"/>
    </row>
    <row r="1003" spans="9:14" x14ac:dyDescent="0.2">
      <c r="I1003" s="86"/>
      <c r="L1003" s="137"/>
      <c r="N1003" s="86"/>
    </row>
    <row r="1004" spans="9:14" x14ac:dyDescent="0.2">
      <c r="I1004" s="86"/>
      <c r="L1004" s="137"/>
      <c r="N1004" s="86"/>
    </row>
    <row r="1005" spans="9:14" x14ac:dyDescent="0.2">
      <c r="I1005" s="86"/>
      <c r="L1005" s="137"/>
      <c r="N1005" s="86"/>
    </row>
    <row r="1006" spans="9:14" x14ac:dyDescent="0.2">
      <c r="I1006" s="86"/>
      <c r="L1006" s="137"/>
      <c r="N1006" s="86"/>
    </row>
    <row r="1007" spans="9:14" x14ac:dyDescent="0.2">
      <c r="I1007" s="86"/>
      <c r="L1007" s="137"/>
      <c r="N1007" s="86"/>
    </row>
    <row r="1008" spans="9:14" x14ac:dyDescent="0.2">
      <c r="I1008" s="86"/>
      <c r="L1008" s="137"/>
      <c r="N1008" s="86"/>
    </row>
    <row r="1009" spans="9:14" x14ac:dyDescent="0.2">
      <c r="I1009" s="86"/>
      <c r="L1009" s="137"/>
      <c r="N1009" s="86"/>
    </row>
    <row r="1010" spans="9:14" x14ac:dyDescent="0.2">
      <c r="I1010" s="86"/>
      <c r="L1010" s="137"/>
      <c r="N1010" s="86"/>
    </row>
    <row r="1011" spans="9:14" x14ac:dyDescent="0.2">
      <c r="I1011" s="86"/>
      <c r="L1011" s="137"/>
      <c r="N1011" s="86"/>
    </row>
    <row r="1012" spans="9:14" x14ac:dyDescent="0.2">
      <c r="I1012" s="86"/>
      <c r="L1012" s="137"/>
      <c r="N1012" s="86"/>
    </row>
    <row r="1013" spans="9:14" x14ac:dyDescent="0.2">
      <c r="I1013" s="86"/>
      <c r="L1013" s="137"/>
      <c r="N1013" s="86"/>
    </row>
    <row r="1014" spans="9:14" x14ac:dyDescent="0.2">
      <c r="I1014" s="86"/>
      <c r="L1014" s="137"/>
      <c r="N1014" s="86"/>
    </row>
    <row r="1015" spans="9:14" x14ac:dyDescent="0.2">
      <c r="I1015" s="86"/>
      <c r="L1015" s="137"/>
      <c r="N1015" s="86"/>
    </row>
    <row r="1016" spans="9:14" x14ac:dyDescent="0.2">
      <c r="I1016" s="86"/>
      <c r="L1016" s="137"/>
      <c r="N1016" s="86"/>
    </row>
    <row r="1017" spans="9:14" x14ac:dyDescent="0.2">
      <c r="I1017" s="86"/>
      <c r="L1017" s="137"/>
      <c r="N1017" s="86"/>
    </row>
    <row r="1018" spans="9:14" x14ac:dyDescent="0.2">
      <c r="I1018" s="86"/>
      <c r="L1018" s="137"/>
      <c r="N1018" s="86"/>
    </row>
    <row r="1019" spans="9:14" x14ac:dyDescent="0.2">
      <c r="I1019" s="86"/>
      <c r="L1019" s="137"/>
      <c r="N1019" s="86"/>
    </row>
    <row r="1020" spans="9:14" x14ac:dyDescent="0.2">
      <c r="I1020" s="86"/>
      <c r="L1020" s="137"/>
      <c r="N1020" s="86"/>
    </row>
    <row r="1021" spans="9:14" x14ac:dyDescent="0.2">
      <c r="I1021" s="86"/>
      <c r="L1021" s="137"/>
      <c r="N1021" s="86"/>
    </row>
    <row r="1022" spans="9:14" x14ac:dyDescent="0.2">
      <c r="I1022" s="86"/>
      <c r="L1022" s="137"/>
      <c r="N1022" s="86"/>
    </row>
    <row r="1023" spans="9:14" x14ac:dyDescent="0.2">
      <c r="I1023" s="86"/>
      <c r="L1023" s="137"/>
      <c r="N1023" s="86"/>
    </row>
    <row r="1024" spans="9:14" x14ac:dyDescent="0.2">
      <c r="I1024" s="86"/>
      <c r="L1024" s="137"/>
      <c r="N1024" s="86"/>
    </row>
    <row r="1025" spans="9:14" x14ac:dyDescent="0.2">
      <c r="I1025" s="86"/>
      <c r="L1025" s="137"/>
      <c r="N1025" s="86"/>
    </row>
    <row r="1026" spans="9:14" x14ac:dyDescent="0.2">
      <c r="I1026" s="86"/>
      <c r="L1026" s="137"/>
      <c r="N1026" s="86"/>
    </row>
    <row r="1027" spans="9:14" x14ac:dyDescent="0.2">
      <c r="I1027" s="86"/>
      <c r="L1027" s="137"/>
      <c r="N1027" s="86"/>
    </row>
    <row r="1028" spans="9:14" x14ac:dyDescent="0.2">
      <c r="I1028" s="86"/>
      <c r="L1028" s="137"/>
      <c r="N1028" s="86"/>
    </row>
    <row r="1029" spans="9:14" x14ac:dyDescent="0.2">
      <c r="I1029" s="86"/>
      <c r="L1029" s="137"/>
      <c r="N1029" s="86"/>
    </row>
    <row r="1030" spans="9:14" x14ac:dyDescent="0.2">
      <c r="I1030" s="86"/>
      <c r="L1030" s="137"/>
      <c r="N1030" s="86"/>
    </row>
    <row r="1031" spans="9:14" x14ac:dyDescent="0.2">
      <c r="I1031" s="86"/>
      <c r="L1031" s="137"/>
      <c r="N1031" s="86"/>
    </row>
    <row r="1032" spans="9:14" x14ac:dyDescent="0.2">
      <c r="I1032" s="86"/>
      <c r="L1032" s="137"/>
      <c r="N1032" s="86"/>
    </row>
    <row r="1033" spans="9:14" x14ac:dyDescent="0.2">
      <c r="I1033" s="86"/>
      <c r="L1033" s="137"/>
      <c r="N1033" s="86"/>
    </row>
    <row r="1034" spans="9:14" x14ac:dyDescent="0.2">
      <c r="I1034" s="86"/>
      <c r="L1034" s="137"/>
      <c r="N1034" s="86"/>
    </row>
    <row r="1035" spans="9:14" x14ac:dyDescent="0.2">
      <c r="I1035" s="86"/>
      <c r="L1035" s="137"/>
      <c r="N1035" s="86"/>
    </row>
    <row r="1036" spans="9:14" x14ac:dyDescent="0.2">
      <c r="I1036" s="86"/>
      <c r="L1036" s="137"/>
      <c r="N1036" s="86"/>
    </row>
    <row r="1037" spans="9:14" x14ac:dyDescent="0.2">
      <c r="I1037" s="86"/>
      <c r="L1037" s="137"/>
      <c r="N1037" s="86"/>
    </row>
    <row r="1038" spans="9:14" x14ac:dyDescent="0.2">
      <c r="I1038" s="86"/>
      <c r="L1038" s="137"/>
      <c r="N1038" s="86"/>
    </row>
    <row r="1039" spans="9:14" x14ac:dyDescent="0.2">
      <c r="I1039" s="86"/>
      <c r="L1039" s="137"/>
      <c r="N1039" s="86"/>
    </row>
    <row r="1040" spans="9:14" x14ac:dyDescent="0.2">
      <c r="I1040" s="86"/>
      <c r="L1040" s="137"/>
      <c r="N1040" s="86"/>
    </row>
    <row r="1041" spans="9:14" x14ac:dyDescent="0.2">
      <c r="I1041" s="86"/>
      <c r="L1041" s="137"/>
      <c r="N1041" s="86"/>
    </row>
    <row r="1042" spans="9:14" x14ac:dyDescent="0.2">
      <c r="I1042" s="86"/>
      <c r="L1042" s="137"/>
      <c r="N1042" s="86"/>
    </row>
    <row r="1043" spans="9:14" x14ac:dyDescent="0.2">
      <c r="I1043" s="86"/>
      <c r="L1043" s="137"/>
      <c r="N1043" s="86"/>
    </row>
    <row r="1044" spans="9:14" x14ac:dyDescent="0.2">
      <c r="I1044" s="86"/>
      <c r="L1044" s="137"/>
      <c r="N1044" s="86"/>
    </row>
    <row r="1045" spans="9:14" x14ac:dyDescent="0.2">
      <c r="I1045" s="86"/>
      <c r="L1045" s="137"/>
      <c r="N1045" s="86"/>
    </row>
    <row r="1046" spans="9:14" x14ac:dyDescent="0.2">
      <c r="I1046" s="86"/>
      <c r="L1046" s="137"/>
      <c r="N1046" s="86"/>
    </row>
    <row r="1047" spans="9:14" x14ac:dyDescent="0.2">
      <c r="I1047" s="86"/>
      <c r="L1047" s="137"/>
      <c r="N1047" s="86"/>
    </row>
    <row r="1048" spans="9:14" x14ac:dyDescent="0.2">
      <c r="I1048" s="86"/>
      <c r="L1048" s="137"/>
      <c r="N1048" s="86"/>
    </row>
    <row r="1049" spans="9:14" x14ac:dyDescent="0.2">
      <c r="I1049" s="86"/>
      <c r="L1049" s="137"/>
      <c r="N1049" s="86"/>
    </row>
    <row r="1050" spans="9:14" x14ac:dyDescent="0.2">
      <c r="I1050" s="86"/>
      <c r="L1050" s="137"/>
      <c r="N1050" s="86"/>
    </row>
    <row r="1051" spans="9:14" x14ac:dyDescent="0.2">
      <c r="I1051" s="86"/>
      <c r="L1051" s="137"/>
      <c r="N1051" s="86"/>
    </row>
    <row r="1052" spans="9:14" x14ac:dyDescent="0.2">
      <c r="I1052" s="86"/>
      <c r="L1052" s="137"/>
      <c r="N1052" s="86"/>
    </row>
    <row r="1053" spans="9:14" x14ac:dyDescent="0.2">
      <c r="I1053" s="86"/>
      <c r="L1053" s="137"/>
      <c r="N1053" s="86"/>
    </row>
    <row r="1054" spans="9:14" x14ac:dyDescent="0.2">
      <c r="I1054" s="86"/>
      <c r="L1054" s="137"/>
      <c r="N1054" s="86"/>
    </row>
    <row r="1055" spans="9:14" x14ac:dyDescent="0.2">
      <c r="I1055" s="86"/>
      <c r="L1055" s="137"/>
      <c r="N1055" s="86"/>
    </row>
    <row r="1056" spans="9:14" x14ac:dyDescent="0.2">
      <c r="I1056" s="86"/>
      <c r="L1056" s="137"/>
      <c r="N1056" s="86"/>
    </row>
    <row r="1057" spans="9:14" x14ac:dyDescent="0.2">
      <c r="I1057" s="86"/>
      <c r="L1057" s="137"/>
      <c r="N1057" s="86"/>
    </row>
    <row r="1058" spans="9:14" x14ac:dyDescent="0.2">
      <c r="I1058" s="86"/>
      <c r="L1058" s="137"/>
      <c r="N1058" s="86"/>
    </row>
    <row r="1059" spans="9:14" x14ac:dyDescent="0.2">
      <c r="I1059" s="86"/>
      <c r="L1059" s="137"/>
      <c r="N1059" s="86"/>
    </row>
    <row r="1060" spans="9:14" x14ac:dyDescent="0.2">
      <c r="I1060" s="86"/>
      <c r="L1060" s="137"/>
      <c r="N1060" s="86"/>
    </row>
    <row r="1061" spans="9:14" x14ac:dyDescent="0.2">
      <c r="I1061" s="86"/>
      <c r="L1061" s="137"/>
      <c r="N1061" s="86"/>
    </row>
    <row r="1062" spans="9:14" x14ac:dyDescent="0.2">
      <c r="I1062" s="86"/>
      <c r="L1062" s="137"/>
      <c r="N1062" s="86"/>
    </row>
    <row r="1063" spans="9:14" x14ac:dyDescent="0.2">
      <c r="I1063" s="86"/>
      <c r="L1063" s="137"/>
      <c r="N1063" s="86"/>
    </row>
    <row r="1064" spans="9:14" x14ac:dyDescent="0.2">
      <c r="I1064" s="86"/>
      <c r="L1064" s="137"/>
      <c r="N1064" s="86"/>
    </row>
    <row r="1065" spans="9:14" x14ac:dyDescent="0.2">
      <c r="I1065" s="86"/>
      <c r="L1065" s="137"/>
      <c r="N1065" s="86"/>
    </row>
    <row r="1066" spans="9:14" x14ac:dyDescent="0.2">
      <c r="I1066" s="86"/>
      <c r="L1066" s="137"/>
      <c r="N1066" s="86"/>
    </row>
    <row r="1067" spans="9:14" x14ac:dyDescent="0.2">
      <c r="I1067" s="86"/>
      <c r="L1067" s="137"/>
      <c r="N1067" s="86"/>
    </row>
    <row r="1068" spans="9:14" x14ac:dyDescent="0.2">
      <c r="I1068" s="86"/>
      <c r="L1068" s="137"/>
      <c r="N1068" s="86"/>
    </row>
    <row r="1069" spans="9:14" x14ac:dyDescent="0.2">
      <c r="I1069" s="86"/>
      <c r="L1069" s="137"/>
      <c r="N1069" s="86"/>
    </row>
    <row r="1070" spans="9:14" x14ac:dyDescent="0.2">
      <c r="I1070" s="86"/>
      <c r="L1070" s="137"/>
      <c r="N1070" s="86"/>
    </row>
    <row r="1071" spans="9:14" x14ac:dyDescent="0.2">
      <c r="I1071" s="86"/>
      <c r="L1071" s="137"/>
      <c r="N1071" s="86"/>
    </row>
    <row r="1072" spans="9:14" x14ac:dyDescent="0.2">
      <c r="I1072" s="86"/>
      <c r="L1072" s="137"/>
      <c r="N1072" s="86"/>
    </row>
    <row r="1073" spans="9:14" x14ac:dyDescent="0.2">
      <c r="I1073" s="86"/>
      <c r="L1073" s="137"/>
      <c r="N1073" s="86"/>
    </row>
    <row r="1074" spans="9:14" x14ac:dyDescent="0.2">
      <c r="I1074" s="86"/>
      <c r="L1074" s="137"/>
      <c r="N1074" s="86"/>
    </row>
    <row r="1075" spans="9:14" x14ac:dyDescent="0.2">
      <c r="I1075" s="86"/>
      <c r="L1075" s="137"/>
      <c r="N1075" s="86"/>
    </row>
    <row r="1076" spans="9:14" x14ac:dyDescent="0.2">
      <c r="I1076" s="86"/>
      <c r="L1076" s="137"/>
      <c r="N1076" s="86"/>
    </row>
    <row r="1077" spans="9:14" x14ac:dyDescent="0.2">
      <c r="I1077" s="86"/>
      <c r="L1077" s="137"/>
      <c r="N1077" s="86"/>
    </row>
    <row r="1078" spans="9:14" x14ac:dyDescent="0.2">
      <c r="I1078" s="86"/>
      <c r="L1078" s="137"/>
      <c r="N1078" s="86"/>
    </row>
    <row r="1079" spans="9:14" x14ac:dyDescent="0.2">
      <c r="I1079" s="86"/>
      <c r="L1079" s="137"/>
      <c r="N1079" s="86"/>
    </row>
    <row r="1080" spans="9:14" x14ac:dyDescent="0.2">
      <c r="I1080" s="86"/>
      <c r="L1080" s="137"/>
      <c r="N1080" s="86"/>
    </row>
    <row r="1081" spans="9:14" x14ac:dyDescent="0.2">
      <c r="I1081" s="86"/>
      <c r="L1081" s="137"/>
      <c r="N1081" s="86"/>
    </row>
    <row r="1082" spans="9:14" x14ac:dyDescent="0.2">
      <c r="I1082" s="86"/>
      <c r="L1082" s="137"/>
      <c r="N1082" s="86"/>
    </row>
    <row r="1083" spans="9:14" x14ac:dyDescent="0.2">
      <c r="I1083" s="86"/>
      <c r="L1083" s="137"/>
      <c r="N1083" s="86"/>
    </row>
    <row r="1084" spans="9:14" x14ac:dyDescent="0.2">
      <c r="I1084" s="86"/>
      <c r="L1084" s="137"/>
      <c r="N1084" s="86"/>
    </row>
    <row r="1085" spans="9:14" x14ac:dyDescent="0.2">
      <c r="I1085" s="86"/>
      <c r="L1085" s="137"/>
      <c r="N1085" s="86"/>
    </row>
    <row r="1086" spans="9:14" x14ac:dyDescent="0.2">
      <c r="I1086" s="86"/>
      <c r="L1086" s="137"/>
      <c r="N1086" s="86"/>
    </row>
    <row r="1087" spans="9:14" x14ac:dyDescent="0.2">
      <c r="I1087" s="86"/>
      <c r="L1087" s="137"/>
      <c r="N1087" s="86"/>
    </row>
    <row r="1088" spans="9:14" x14ac:dyDescent="0.2">
      <c r="I1088" s="86"/>
      <c r="L1088" s="137"/>
      <c r="N1088" s="86"/>
    </row>
    <row r="1089" spans="9:14" x14ac:dyDescent="0.2">
      <c r="I1089" s="86"/>
      <c r="L1089" s="137"/>
      <c r="N1089" s="86"/>
    </row>
    <row r="1090" spans="9:14" x14ac:dyDescent="0.2">
      <c r="I1090" s="86"/>
      <c r="L1090" s="137"/>
      <c r="N1090" s="86"/>
    </row>
    <row r="1091" spans="9:14" x14ac:dyDescent="0.2">
      <c r="I1091" s="86"/>
      <c r="L1091" s="137"/>
      <c r="N1091" s="86"/>
    </row>
    <row r="1092" spans="9:14" x14ac:dyDescent="0.2">
      <c r="I1092" s="86"/>
      <c r="L1092" s="137"/>
      <c r="N1092" s="86"/>
    </row>
    <row r="1093" spans="9:14" x14ac:dyDescent="0.2">
      <c r="I1093" s="86"/>
      <c r="L1093" s="137"/>
      <c r="N1093" s="86"/>
    </row>
    <row r="1094" spans="9:14" x14ac:dyDescent="0.2">
      <c r="I1094" s="86"/>
      <c r="L1094" s="137"/>
      <c r="N1094" s="86"/>
    </row>
    <row r="1095" spans="9:14" x14ac:dyDescent="0.2">
      <c r="I1095" s="86"/>
      <c r="L1095" s="137"/>
      <c r="N1095" s="86"/>
    </row>
    <row r="1096" spans="9:14" x14ac:dyDescent="0.2">
      <c r="I1096" s="86"/>
      <c r="L1096" s="137"/>
      <c r="N1096" s="86"/>
    </row>
    <row r="1097" spans="9:14" x14ac:dyDescent="0.2">
      <c r="I1097" s="86"/>
      <c r="L1097" s="137"/>
      <c r="N1097" s="86"/>
    </row>
    <row r="1098" spans="9:14" x14ac:dyDescent="0.2">
      <c r="I1098" s="86"/>
      <c r="L1098" s="137"/>
      <c r="N1098" s="86"/>
    </row>
    <row r="1099" spans="9:14" x14ac:dyDescent="0.2">
      <c r="I1099" s="86"/>
      <c r="L1099" s="137"/>
      <c r="N1099" s="86"/>
    </row>
    <row r="1100" spans="9:14" x14ac:dyDescent="0.2">
      <c r="I1100" s="86"/>
      <c r="L1100" s="137"/>
      <c r="N1100" s="86"/>
    </row>
    <row r="1101" spans="9:14" x14ac:dyDescent="0.2">
      <c r="I1101" s="86"/>
      <c r="L1101" s="137"/>
      <c r="N1101" s="86"/>
    </row>
    <row r="1102" spans="9:14" x14ac:dyDescent="0.2">
      <c r="I1102" s="86"/>
      <c r="L1102" s="137"/>
      <c r="N1102" s="86"/>
    </row>
    <row r="1103" spans="9:14" x14ac:dyDescent="0.2">
      <c r="I1103" s="86"/>
      <c r="L1103" s="137"/>
      <c r="N1103" s="86"/>
    </row>
    <row r="1104" spans="9:14" x14ac:dyDescent="0.2">
      <c r="I1104" s="86"/>
      <c r="L1104" s="137"/>
      <c r="N1104" s="86"/>
    </row>
    <row r="1105" spans="9:14" x14ac:dyDescent="0.2">
      <c r="I1105" s="86"/>
      <c r="L1105" s="137"/>
      <c r="N1105" s="86"/>
    </row>
    <row r="1106" spans="9:14" x14ac:dyDescent="0.2">
      <c r="I1106" s="86"/>
      <c r="L1106" s="137"/>
      <c r="N1106" s="86"/>
    </row>
    <row r="1107" spans="9:14" x14ac:dyDescent="0.2">
      <c r="I1107" s="86"/>
      <c r="L1107" s="137"/>
      <c r="N1107" s="86"/>
    </row>
    <row r="1108" spans="9:14" x14ac:dyDescent="0.2">
      <c r="I1108" s="86"/>
      <c r="L1108" s="137"/>
      <c r="N1108" s="86"/>
    </row>
    <row r="1109" spans="9:14" x14ac:dyDescent="0.2">
      <c r="I1109" s="86"/>
      <c r="L1109" s="137"/>
      <c r="N1109" s="86"/>
    </row>
    <row r="1110" spans="9:14" x14ac:dyDescent="0.2">
      <c r="I1110" s="86"/>
      <c r="L1110" s="137"/>
      <c r="N1110" s="86"/>
    </row>
    <row r="1111" spans="9:14" x14ac:dyDescent="0.2">
      <c r="I1111" s="86"/>
      <c r="L1111" s="137"/>
      <c r="N1111" s="86"/>
    </row>
    <row r="1112" spans="9:14" x14ac:dyDescent="0.2">
      <c r="I1112" s="86"/>
      <c r="L1112" s="137"/>
      <c r="N1112" s="86"/>
    </row>
    <row r="1113" spans="9:14" x14ac:dyDescent="0.2">
      <c r="I1113" s="86"/>
      <c r="L1113" s="137"/>
      <c r="N1113" s="86"/>
    </row>
    <row r="1114" spans="9:14" x14ac:dyDescent="0.2">
      <c r="I1114" s="86"/>
      <c r="L1114" s="137"/>
      <c r="N1114" s="86"/>
    </row>
    <row r="1115" spans="9:14" x14ac:dyDescent="0.2">
      <c r="I1115" s="86"/>
      <c r="L1115" s="137"/>
      <c r="N1115" s="86"/>
    </row>
    <row r="1116" spans="9:14" x14ac:dyDescent="0.2">
      <c r="I1116" s="86"/>
      <c r="L1116" s="137"/>
      <c r="N1116" s="86"/>
    </row>
    <row r="1117" spans="9:14" x14ac:dyDescent="0.2">
      <c r="I1117" s="86"/>
      <c r="L1117" s="137"/>
      <c r="N1117" s="86"/>
    </row>
    <row r="1118" spans="9:14" x14ac:dyDescent="0.2">
      <c r="I1118" s="86"/>
      <c r="L1118" s="137"/>
      <c r="N1118" s="86"/>
    </row>
    <row r="1119" spans="9:14" x14ac:dyDescent="0.2">
      <c r="I1119" s="86"/>
      <c r="L1119" s="137"/>
      <c r="N1119" s="86"/>
    </row>
    <row r="1120" spans="9:14" x14ac:dyDescent="0.2">
      <c r="I1120" s="86"/>
      <c r="L1120" s="137"/>
      <c r="N1120" s="86"/>
    </row>
    <row r="1121" spans="9:14" x14ac:dyDescent="0.2">
      <c r="I1121" s="86"/>
      <c r="L1121" s="137"/>
      <c r="N1121" s="86"/>
    </row>
    <row r="1122" spans="9:14" x14ac:dyDescent="0.2">
      <c r="I1122" s="86"/>
      <c r="L1122" s="137"/>
      <c r="N1122" s="86"/>
    </row>
    <row r="1123" spans="9:14" x14ac:dyDescent="0.2">
      <c r="I1123" s="86"/>
      <c r="L1123" s="137"/>
      <c r="N1123" s="86"/>
    </row>
    <row r="1124" spans="9:14" x14ac:dyDescent="0.2">
      <c r="I1124" s="86"/>
      <c r="L1124" s="137"/>
      <c r="N1124" s="86"/>
    </row>
    <row r="1125" spans="9:14" x14ac:dyDescent="0.2">
      <c r="I1125" s="86"/>
      <c r="L1125" s="137"/>
      <c r="N1125" s="86"/>
    </row>
    <row r="1126" spans="9:14" x14ac:dyDescent="0.2">
      <c r="I1126" s="86"/>
      <c r="L1126" s="137"/>
      <c r="N1126" s="86"/>
    </row>
    <row r="1127" spans="9:14" x14ac:dyDescent="0.2">
      <c r="I1127" s="86"/>
      <c r="L1127" s="137"/>
      <c r="N1127" s="86"/>
    </row>
    <row r="1128" spans="9:14" x14ac:dyDescent="0.2">
      <c r="I1128" s="86"/>
      <c r="L1128" s="137"/>
      <c r="N1128" s="86"/>
    </row>
    <row r="1129" spans="9:14" x14ac:dyDescent="0.2">
      <c r="I1129" s="86"/>
      <c r="L1129" s="137"/>
      <c r="N1129" s="86"/>
    </row>
    <row r="1130" spans="9:14" x14ac:dyDescent="0.2">
      <c r="I1130" s="86"/>
      <c r="L1130" s="137"/>
      <c r="N1130" s="86"/>
    </row>
    <row r="1131" spans="9:14" x14ac:dyDescent="0.2">
      <c r="I1131" s="86"/>
      <c r="L1131" s="137"/>
      <c r="N1131" s="86"/>
    </row>
    <row r="1132" spans="9:14" x14ac:dyDescent="0.2">
      <c r="I1132" s="86"/>
      <c r="L1132" s="137"/>
      <c r="N1132" s="86"/>
    </row>
    <row r="1133" spans="9:14" x14ac:dyDescent="0.2">
      <c r="I1133" s="86"/>
      <c r="L1133" s="137"/>
      <c r="N1133" s="86"/>
    </row>
    <row r="1134" spans="9:14" x14ac:dyDescent="0.2">
      <c r="I1134" s="86"/>
      <c r="L1134" s="137"/>
      <c r="N1134" s="86"/>
    </row>
    <row r="1135" spans="9:14" x14ac:dyDescent="0.2">
      <c r="I1135" s="86"/>
      <c r="L1135" s="137"/>
      <c r="N1135" s="86"/>
    </row>
    <row r="1136" spans="9:14" x14ac:dyDescent="0.2">
      <c r="I1136" s="86"/>
      <c r="L1136" s="137"/>
      <c r="N1136" s="86"/>
    </row>
    <row r="1137" spans="9:14" x14ac:dyDescent="0.2">
      <c r="I1137" s="86"/>
      <c r="L1137" s="137"/>
      <c r="N1137" s="86"/>
    </row>
    <row r="1138" spans="9:14" x14ac:dyDescent="0.2">
      <c r="I1138" s="86"/>
      <c r="L1138" s="137"/>
      <c r="N1138" s="86"/>
    </row>
    <row r="1139" spans="9:14" x14ac:dyDescent="0.2">
      <c r="I1139" s="86"/>
      <c r="L1139" s="137"/>
      <c r="N1139" s="86"/>
    </row>
    <row r="1140" spans="9:14" x14ac:dyDescent="0.2">
      <c r="I1140" s="86"/>
      <c r="L1140" s="137"/>
      <c r="N1140" s="86"/>
    </row>
    <row r="1141" spans="9:14" x14ac:dyDescent="0.2">
      <c r="I1141" s="86"/>
      <c r="L1141" s="137"/>
      <c r="N1141" s="86"/>
    </row>
    <row r="1142" spans="9:14" x14ac:dyDescent="0.2">
      <c r="I1142" s="86"/>
      <c r="L1142" s="137"/>
      <c r="N1142" s="86"/>
    </row>
    <row r="1143" spans="9:14" x14ac:dyDescent="0.2">
      <c r="I1143" s="86"/>
      <c r="L1143" s="137"/>
      <c r="N1143" s="86"/>
    </row>
    <row r="1144" spans="9:14" x14ac:dyDescent="0.2">
      <c r="I1144" s="86"/>
      <c r="L1144" s="137"/>
      <c r="N1144" s="86"/>
    </row>
    <row r="1145" spans="9:14" x14ac:dyDescent="0.2">
      <c r="I1145" s="86"/>
      <c r="L1145" s="137"/>
      <c r="N1145" s="86"/>
    </row>
    <row r="1146" spans="9:14" x14ac:dyDescent="0.2">
      <c r="I1146" s="86"/>
      <c r="L1146" s="137"/>
      <c r="N1146" s="86"/>
    </row>
    <row r="1147" spans="9:14" x14ac:dyDescent="0.2">
      <c r="I1147" s="86"/>
      <c r="L1147" s="137"/>
      <c r="N1147" s="86"/>
    </row>
    <row r="1148" spans="9:14" x14ac:dyDescent="0.2">
      <c r="I1148" s="86"/>
      <c r="L1148" s="137"/>
      <c r="N1148" s="86"/>
    </row>
    <row r="1149" spans="9:14" x14ac:dyDescent="0.2">
      <c r="I1149" s="86"/>
      <c r="L1149" s="137"/>
      <c r="N1149" s="86"/>
    </row>
    <row r="1150" spans="9:14" x14ac:dyDescent="0.2">
      <c r="I1150" s="86"/>
      <c r="L1150" s="137"/>
      <c r="N1150" s="86"/>
    </row>
    <row r="1151" spans="9:14" x14ac:dyDescent="0.2">
      <c r="I1151" s="86"/>
      <c r="L1151" s="137"/>
      <c r="N1151" s="86"/>
    </row>
    <row r="1152" spans="9:14" x14ac:dyDescent="0.2">
      <c r="I1152" s="86"/>
      <c r="L1152" s="137"/>
      <c r="N1152" s="86"/>
    </row>
    <row r="1153" spans="9:14" x14ac:dyDescent="0.2">
      <c r="I1153" s="86"/>
      <c r="L1153" s="137"/>
      <c r="N1153" s="86"/>
    </row>
    <row r="1154" spans="9:14" x14ac:dyDescent="0.2">
      <c r="I1154" s="86"/>
      <c r="L1154" s="137"/>
      <c r="N1154" s="86"/>
    </row>
    <row r="1155" spans="9:14" x14ac:dyDescent="0.2">
      <c r="I1155" s="86"/>
      <c r="L1155" s="137"/>
      <c r="N1155" s="86"/>
    </row>
    <row r="1156" spans="9:14" x14ac:dyDescent="0.2">
      <c r="I1156" s="86"/>
      <c r="L1156" s="137"/>
      <c r="N1156" s="86"/>
    </row>
    <row r="1157" spans="9:14" x14ac:dyDescent="0.2">
      <c r="I1157" s="86"/>
      <c r="L1157" s="137"/>
      <c r="N1157" s="86"/>
    </row>
    <row r="1158" spans="9:14" x14ac:dyDescent="0.2">
      <c r="I1158" s="86"/>
      <c r="L1158" s="137"/>
      <c r="N1158" s="86"/>
    </row>
    <row r="1159" spans="9:14" x14ac:dyDescent="0.2">
      <c r="I1159" s="86"/>
      <c r="L1159" s="137"/>
      <c r="N1159" s="86"/>
    </row>
    <row r="1160" spans="9:14" x14ac:dyDescent="0.2">
      <c r="I1160" s="86"/>
      <c r="L1160" s="137"/>
      <c r="N1160" s="86"/>
    </row>
    <row r="1161" spans="9:14" x14ac:dyDescent="0.2">
      <c r="I1161" s="86"/>
      <c r="L1161" s="137"/>
      <c r="N1161" s="86"/>
    </row>
    <row r="1162" spans="9:14" x14ac:dyDescent="0.2">
      <c r="I1162" s="86"/>
      <c r="L1162" s="137"/>
      <c r="N1162" s="86"/>
    </row>
    <row r="1163" spans="9:14" x14ac:dyDescent="0.2">
      <c r="I1163" s="86"/>
      <c r="L1163" s="137"/>
      <c r="N1163" s="86"/>
    </row>
    <row r="1164" spans="9:14" x14ac:dyDescent="0.2">
      <c r="I1164" s="86"/>
      <c r="L1164" s="137"/>
      <c r="N1164" s="86"/>
    </row>
    <row r="1165" spans="9:14" x14ac:dyDescent="0.2">
      <c r="I1165" s="86"/>
      <c r="L1165" s="137"/>
      <c r="N1165" s="86"/>
    </row>
    <row r="1166" spans="9:14" x14ac:dyDescent="0.2">
      <c r="I1166" s="86"/>
      <c r="L1166" s="137"/>
      <c r="N1166" s="86"/>
    </row>
    <row r="1167" spans="9:14" x14ac:dyDescent="0.2">
      <c r="I1167" s="86"/>
      <c r="L1167" s="137"/>
      <c r="N1167" s="86"/>
    </row>
    <row r="1168" spans="9:14" x14ac:dyDescent="0.2">
      <c r="I1168" s="86"/>
      <c r="L1168" s="137"/>
      <c r="N1168" s="86"/>
    </row>
    <row r="1169" spans="9:14" x14ac:dyDescent="0.2">
      <c r="I1169" s="86"/>
      <c r="L1169" s="137"/>
      <c r="N1169" s="86"/>
    </row>
    <row r="1170" spans="9:14" x14ac:dyDescent="0.2">
      <c r="I1170" s="86"/>
      <c r="L1170" s="137"/>
      <c r="N1170" s="86"/>
    </row>
    <row r="1171" spans="9:14" x14ac:dyDescent="0.2">
      <c r="I1171" s="86"/>
      <c r="L1171" s="137"/>
      <c r="N1171" s="86"/>
    </row>
    <row r="1172" spans="9:14" x14ac:dyDescent="0.2">
      <c r="I1172" s="86"/>
      <c r="L1172" s="137"/>
      <c r="N1172" s="86"/>
    </row>
    <row r="1173" spans="9:14" x14ac:dyDescent="0.2">
      <c r="I1173" s="86"/>
      <c r="L1173" s="137"/>
      <c r="N1173" s="86"/>
    </row>
    <row r="1174" spans="9:14" x14ac:dyDescent="0.2">
      <c r="I1174" s="86"/>
      <c r="L1174" s="137"/>
      <c r="N1174" s="86"/>
    </row>
    <row r="1175" spans="9:14" x14ac:dyDescent="0.2">
      <c r="I1175" s="86"/>
      <c r="L1175" s="137"/>
      <c r="N1175" s="86"/>
    </row>
    <row r="1176" spans="9:14" x14ac:dyDescent="0.2">
      <c r="I1176" s="86"/>
      <c r="L1176" s="137"/>
      <c r="N1176" s="86"/>
    </row>
    <row r="1177" spans="9:14" x14ac:dyDescent="0.2">
      <c r="I1177" s="86"/>
      <c r="L1177" s="137"/>
      <c r="N1177" s="86"/>
    </row>
    <row r="1178" spans="9:14" x14ac:dyDescent="0.2">
      <c r="I1178" s="86"/>
      <c r="L1178" s="137"/>
      <c r="N1178" s="86"/>
    </row>
    <row r="1179" spans="9:14" x14ac:dyDescent="0.2">
      <c r="I1179" s="86"/>
      <c r="L1179" s="137"/>
      <c r="N1179" s="86"/>
    </row>
    <row r="1180" spans="9:14" x14ac:dyDescent="0.2">
      <c r="I1180" s="86"/>
      <c r="L1180" s="137"/>
      <c r="N1180" s="86"/>
    </row>
    <row r="1181" spans="9:14" x14ac:dyDescent="0.2">
      <c r="I1181" s="86"/>
      <c r="L1181" s="137"/>
      <c r="N1181" s="86"/>
    </row>
    <row r="1182" spans="9:14" x14ac:dyDescent="0.2">
      <c r="I1182" s="86"/>
      <c r="L1182" s="137"/>
      <c r="N1182" s="86"/>
    </row>
    <row r="1183" spans="9:14" x14ac:dyDescent="0.2">
      <c r="I1183" s="86"/>
      <c r="L1183" s="137"/>
      <c r="N1183" s="86"/>
    </row>
    <row r="1184" spans="9:14" x14ac:dyDescent="0.2">
      <c r="I1184" s="86"/>
      <c r="L1184" s="137"/>
      <c r="N1184" s="86"/>
    </row>
    <row r="1185" spans="9:14" x14ac:dyDescent="0.2">
      <c r="I1185" s="86"/>
      <c r="L1185" s="137"/>
      <c r="N1185" s="86"/>
    </row>
    <row r="1186" spans="9:14" x14ac:dyDescent="0.2">
      <c r="I1186" s="86"/>
      <c r="L1186" s="137"/>
      <c r="N1186" s="86"/>
    </row>
    <row r="1187" spans="9:14" x14ac:dyDescent="0.2">
      <c r="I1187" s="86"/>
      <c r="L1187" s="137"/>
      <c r="N1187" s="86"/>
    </row>
    <row r="1188" spans="9:14" x14ac:dyDescent="0.2">
      <c r="I1188" s="86"/>
      <c r="L1188" s="137"/>
      <c r="N1188" s="86"/>
    </row>
    <row r="1189" spans="9:14" x14ac:dyDescent="0.2">
      <c r="I1189" s="86"/>
      <c r="L1189" s="137"/>
      <c r="N1189" s="86"/>
    </row>
    <row r="1190" spans="9:14" x14ac:dyDescent="0.2">
      <c r="I1190" s="86"/>
      <c r="L1190" s="137"/>
      <c r="N1190" s="86"/>
    </row>
    <row r="1191" spans="9:14" x14ac:dyDescent="0.2">
      <c r="I1191" s="86"/>
      <c r="L1191" s="137"/>
      <c r="N1191" s="86"/>
    </row>
    <row r="1192" spans="9:14" x14ac:dyDescent="0.2">
      <c r="I1192" s="86"/>
      <c r="L1192" s="137"/>
      <c r="N1192" s="86"/>
    </row>
    <row r="1193" spans="9:14" x14ac:dyDescent="0.2">
      <c r="I1193" s="86"/>
      <c r="L1193" s="137"/>
      <c r="N1193" s="86"/>
    </row>
    <row r="1194" spans="9:14" x14ac:dyDescent="0.2">
      <c r="I1194" s="86"/>
      <c r="L1194" s="137"/>
      <c r="N1194" s="86"/>
    </row>
    <row r="1195" spans="9:14" x14ac:dyDescent="0.2">
      <c r="I1195" s="86"/>
      <c r="L1195" s="137"/>
      <c r="N1195" s="86"/>
    </row>
    <row r="1196" spans="9:14" x14ac:dyDescent="0.2">
      <c r="I1196" s="86"/>
      <c r="L1196" s="137"/>
      <c r="N1196" s="86"/>
    </row>
    <row r="1197" spans="9:14" x14ac:dyDescent="0.2">
      <c r="I1197" s="86"/>
      <c r="L1197" s="137"/>
      <c r="N1197" s="86"/>
    </row>
    <row r="1198" spans="9:14" x14ac:dyDescent="0.2">
      <c r="I1198" s="86"/>
      <c r="L1198" s="137"/>
      <c r="N1198" s="86"/>
    </row>
    <row r="1199" spans="9:14" x14ac:dyDescent="0.2">
      <c r="I1199" s="86"/>
      <c r="L1199" s="137"/>
      <c r="N1199" s="86"/>
    </row>
    <row r="1200" spans="9:14" x14ac:dyDescent="0.2">
      <c r="I1200" s="86"/>
      <c r="L1200" s="137"/>
      <c r="N1200" s="86"/>
    </row>
    <row r="1201" spans="9:14" x14ac:dyDescent="0.2">
      <c r="I1201" s="86"/>
      <c r="L1201" s="137"/>
      <c r="N1201" s="86"/>
    </row>
    <row r="1202" spans="9:14" x14ac:dyDescent="0.2">
      <c r="I1202" s="86"/>
      <c r="L1202" s="137"/>
      <c r="N1202" s="86"/>
    </row>
    <row r="1203" spans="9:14" x14ac:dyDescent="0.2">
      <c r="I1203" s="86"/>
      <c r="L1203" s="137"/>
      <c r="N1203" s="86"/>
    </row>
    <row r="1204" spans="9:14" x14ac:dyDescent="0.2">
      <c r="I1204" s="86"/>
      <c r="L1204" s="137"/>
      <c r="N1204" s="86"/>
    </row>
    <row r="1205" spans="9:14" x14ac:dyDescent="0.2">
      <c r="I1205" s="86"/>
      <c r="L1205" s="137"/>
      <c r="N1205" s="86"/>
    </row>
    <row r="1206" spans="9:14" x14ac:dyDescent="0.2">
      <c r="I1206" s="86"/>
      <c r="L1206" s="137"/>
      <c r="N1206" s="86"/>
    </row>
    <row r="1207" spans="9:14" x14ac:dyDescent="0.2">
      <c r="I1207" s="86"/>
      <c r="L1207" s="137"/>
      <c r="N1207" s="86"/>
    </row>
    <row r="1208" spans="9:14" x14ac:dyDescent="0.2">
      <c r="I1208" s="86"/>
      <c r="L1208" s="137"/>
      <c r="N1208" s="86"/>
    </row>
    <row r="1209" spans="9:14" x14ac:dyDescent="0.2">
      <c r="I1209" s="86"/>
      <c r="L1209" s="137"/>
      <c r="N1209" s="86"/>
    </row>
    <row r="1210" spans="9:14" x14ac:dyDescent="0.2">
      <c r="I1210" s="86"/>
      <c r="L1210" s="137"/>
      <c r="N1210" s="86"/>
    </row>
    <row r="1211" spans="9:14" x14ac:dyDescent="0.2">
      <c r="I1211" s="86"/>
      <c r="L1211" s="137"/>
      <c r="N1211" s="86"/>
    </row>
    <row r="1212" spans="9:14" x14ac:dyDescent="0.2">
      <c r="I1212" s="86"/>
      <c r="L1212" s="137"/>
      <c r="N1212" s="86"/>
    </row>
    <row r="1213" spans="9:14" x14ac:dyDescent="0.2">
      <c r="I1213" s="86"/>
      <c r="L1213" s="137"/>
      <c r="N1213" s="86"/>
    </row>
    <row r="1214" spans="9:14" x14ac:dyDescent="0.2">
      <c r="I1214" s="86"/>
      <c r="L1214" s="137"/>
      <c r="N1214" s="86"/>
    </row>
    <row r="1215" spans="9:14" x14ac:dyDescent="0.2">
      <c r="I1215" s="86"/>
      <c r="L1215" s="137"/>
      <c r="N1215" s="86"/>
    </row>
    <row r="1216" spans="9:14" x14ac:dyDescent="0.2">
      <c r="I1216" s="86"/>
      <c r="L1216" s="137"/>
      <c r="N1216" s="86"/>
    </row>
    <row r="1217" spans="9:14" x14ac:dyDescent="0.2">
      <c r="I1217" s="86"/>
      <c r="L1217" s="137"/>
      <c r="N1217" s="86"/>
    </row>
    <row r="1218" spans="9:14" x14ac:dyDescent="0.2">
      <c r="I1218" s="86"/>
      <c r="L1218" s="137"/>
      <c r="N1218" s="86"/>
    </row>
    <row r="1219" spans="9:14" x14ac:dyDescent="0.2">
      <c r="I1219" s="86"/>
      <c r="L1219" s="137"/>
      <c r="N1219" s="86"/>
    </row>
    <row r="1220" spans="9:14" x14ac:dyDescent="0.2">
      <c r="I1220" s="86"/>
      <c r="L1220" s="137"/>
      <c r="N1220" s="86"/>
    </row>
    <row r="1221" spans="9:14" x14ac:dyDescent="0.2">
      <c r="I1221" s="86"/>
      <c r="L1221" s="137"/>
      <c r="N1221" s="86"/>
    </row>
    <row r="1222" spans="9:14" x14ac:dyDescent="0.2">
      <c r="I1222" s="86"/>
      <c r="L1222" s="137"/>
      <c r="N1222" s="86"/>
    </row>
    <row r="1223" spans="9:14" x14ac:dyDescent="0.2">
      <c r="I1223" s="86"/>
      <c r="L1223" s="137"/>
      <c r="N1223" s="86"/>
    </row>
    <row r="1224" spans="9:14" x14ac:dyDescent="0.2">
      <c r="I1224" s="86"/>
      <c r="L1224" s="137"/>
      <c r="N1224" s="86"/>
    </row>
    <row r="1225" spans="9:14" x14ac:dyDescent="0.2">
      <c r="I1225" s="86"/>
      <c r="L1225" s="137"/>
      <c r="N1225" s="86"/>
    </row>
    <row r="1226" spans="9:14" x14ac:dyDescent="0.2">
      <c r="I1226" s="86"/>
      <c r="L1226" s="137"/>
      <c r="N1226" s="86"/>
    </row>
    <row r="1227" spans="9:14" x14ac:dyDescent="0.2">
      <c r="I1227" s="86"/>
      <c r="L1227" s="137"/>
      <c r="N1227" s="86"/>
    </row>
    <row r="1228" spans="9:14" x14ac:dyDescent="0.2">
      <c r="I1228" s="86"/>
      <c r="L1228" s="137"/>
      <c r="N1228" s="86"/>
    </row>
    <row r="1229" spans="9:14" x14ac:dyDescent="0.2">
      <c r="I1229" s="86"/>
      <c r="L1229" s="137"/>
      <c r="N1229" s="86"/>
    </row>
    <row r="1230" spans="9:14" x14ac:dyDescent="0.2">
      <c r="I1230" s="86"/>
      <c r="L1230" s="137"/>
      <c r="N1230" s="86"/>
    </row>
    <row r="1231" spans="9:14" x14ac:dyDescent="0.2">
      <c r="I1231" s="86"/>
      <c r="L1231" s="137"/>
      <c r="N1231" s="86"/>
    </row>
    <row r="1232" spans="9:14" x14ac:dyDescent="0.2">
      <c r="I1232" s="86"/>
      <c r="L1232" s="137"/>
      <c r="N1232" s="86"/>
    </row>
    <row r="1233" spans="9:14" x14ac:dyDescent="0.2">
      <c r="I1233" s="86"/>
      <c r="L1233" s="137"/>
      <c r="N1233" s="86"/>
    </row>
    <row r="1234" spans="9:14" x14ac:dyDescent="0.2">
      <c r="I1234" s="86"/>
      <c r="L1234" s="137"/>
      <c r="N1234" s="86"/>
    </row>
    <row r="1235" spans="9:14" x14ac:dyDescent="0.2">
      <c r="I1235" s="86"/>
      <c r="L1235" s="137"/>
      <c r="N1235" s="86"/>
    </row>
    <row r="1236" spans="9:14" x14ac:dyDescent="0.2">
      <c r="I1236" s="86"/>
      <c r="L1236" s="137"/>
      <c r="N1236" s="86"/>
    </row>
    <row r="1237" spans="9:14" x14ac:dyDescent="0.2">
      <c r="I1237" s="86"/>
      <c r="L1237" s="137"/>
      <c r="N1237" s="86"/>
    </row>
    <row r="1238" spans="9:14" x14ac:dyDescent="0.2">
      <c r="I1238" s="86"/>
      <c r="L1238" s="137"/>
      <c r="N1238" s="86"/>
    </row>
    <row r="1239" spans="9:14" x14ac:dyDescent="0.2">
      <c r="I1239" s="86"/>
      <c r="L1239" s="137"/>
      <c r="N1239" s="86"/>
    </row>
    <row r="1240" spans="9:14" x14ac:dyDescent="0.2">
      <c r="I1240" s="86"/>
      <c r="L1240" s="137"/>
      <c r="N1240" s="86"/>
    </row>
    <row r="1241" spans="9:14" x14ac:dyDescent="0.2">
      <c r="I1241" s="86"/>
      <c r="L1241" s="137"/>
      <c r="N1241" s="86"/>
    </row>
    <row r="1242" spans="9:14" x14ac:dyDescent="0.2">
      <c r="I1242" s="86"/>
      <c r="L1242" s="137"/>
      <c r="N1242" s="86"/>
    </row>
    <row r="1243" spans="9:14" x14ac:dyDescent="0.2">
      <c r="I1243" s="86"/>
      <c r="L1243" s="137"/>
      <c r="N1243" s="86"/>
    </row>
    <row r="1244" spans="9:14" x14ac:dyDescent="0.2">
      <c r="I1244" s="86"/>
      <c r="L1244" s="137"/>
      <c r="N1244" s="86"/>
    </row>
    <row r="1245" spans="9:14" x14ac:dyDescent="0.2">
      <c r="I1245" s="86"/>
      <c r="L1245" s="137"/>
      <c r="N1245" s="86"/>
    </row>
    <row r="1246" spans="9:14" x14ac:dyDescent="0.2">
      <c r="I1246" s="86"/>
      <c r="L1246" s="137"/>
      <c r="N1246" s="86"/>
    </row>
    <row r="1247" spans="9:14" x14ac:dyDescent="0.2">
      <c r="I1247" s="86"/>
      <c r="L1247" s="137"/>
      <c r="N1247" s="86"/>
    </row>
    <row r="1248" spans="9:14" x14ac:dyDescent="0.2">
      <c r="I1248" s="86"/>
      <c r="L1248" s="137"/>
      <c r="N1248" s="86"/>
    </row>
    <row r="1249" spans="9:14" x14ac:dyDescent="0.2">
      <c r="I1249" s="86"/>
      <c r="L1249" s="137"/>
      <c r="N1249" s="86"/>
    </row>
    <row r="1250" spans="9:14" x14ac:dyDescent="0.2">
      <c r="I1250" s="86"/>
      <c r="L1250" s="137"/>
      <c r="N1250" s="86"/>
    </row>
    <row r="1251" spans="9:14" x14ac:dyDescent="0.2">
      <c r="I1251" s="86"/>
      <c r="L1251" s="137"/>
      <c r="N1251" s="86"/>
    </row>
    <row r="1252" spans="9:14" x14ac:dyDescent="0.2">
      <c r="I1252" s="86"/>
      <c r="L1252" s="137"/>
      <c r="N1252" s="86"/>
    </row>
    <row r="1253" spans="9:14" x14ac:dyDescent="0.2">
      <c r="I1253" s="86"/>
      <c r="L1253" s="137"/>
      <c r="N1253" s="86"/>
    </row>
    <row r="1254" spans="9:14" x14ac:dyDescent="0.2">
      <c r="I1254" s="86"/>
      <c r="L1254" s="137"/>
      <c r="N1254" s="86"/>
    </row>
    <row r="1255" spans="9:14" x14ac:dyDescent="0.2">
      <c r="I1255" s="86"/>
      <c r="L1255" s="137"/>
      <c r="N1255" s="86"/>
    </row>
    <row r="1256" spans="9:14" x14ac:dyDescent="0.2">
      <c r="I1256" s="86"/>
      <c r="L1256" s="137"/>
      <c r="N1256" s="86"/>
    </row>
    <row r="1257" spans="9:14" x14ac:dyDescent="0.2">
      <c r="I1257" s="86"/>
      <c r="L1257" s="137"/>
      <c r="N1257" s="86"/>
    </row>
    <row r="1258" spans="9:14" x14ac:dyDescent="0.2">
      <c r="I1258" s="86"/>
      <c r="L1258" s="137"/>
      <c r="N1258" s="86"/>
    </row>
    <row r="1259" spans="9:14" x14ac:dyDescent="0.2">
      <c r="I1259" s="86"/>
      <c r="L1259" s="137"/>
      <c r="N1259" s="86"/>
    </row>
    <row r="1260" spans="9:14" x14ac:dyDescent="0.2">
      <c r="I1260" s="86"/>
      <c r="L1260" s="137"/>
      <c r="N1260" s="86"/>
    </row>
    <row r="1261" spans="9:14" x14ac:dyDescent="0.2">
      <c r="I1261" s="86"/>
      <c r="L1261" s="137"/>
      <c r="N1261" s="86"/>
    </row>
    <row r="1262" spans="9:14" x14ac:dyDescent="0.2">
      <c r="I1262" s="86"/>
      <c r="L1262" s="137"/>
      <c r="N1262" s="86"/>
    </row>
    <row r="1263" spans="9:14" x14ac:dyDescent="0.2">
      <c r="I1263" s="86"/>
      <c r="L1263" s="137"/>
      <c r="N1263" s="86"/>
    </row>
    <row r="1264" spans="9:14" x14ac:dyDescent="0.2">
      <c r="I1264" s="86"/>
      <c r="L1264" s="137"/>
      <c r="N1264" s="86"/>
    </row>
    <row r="1265" spans="9:14" x14ac:dyDescent="0.2">
      <c r="I1265" s="86"/>
      <c r="L1265" s="137"/>
      <c r="N1265" s="86"/>
    </row>
    <row r="1266" spans="9:14" x14ac:dyDescent="0.2">
      <c r="I1266" s="86"/>
      <c r="L1266" s="137"/>
      <c r="N1266" s="86"/>
    </row>
    <row r="1267" spans="9:14" x14ac:dyDescent="0.2">
      <c r="I1267" s="86"/>
      <c r="L1267" s="137"/>
      <c r="N1267" s="86"/>
    </row>
    <row r="1268" spans="9:14" x14ac:dyDescent="0.2">
      <c r="I1268" s="86"/>
      <c r="L1268" s="137"/>
      <c r="N1268" s="86"/>
    </row>
    <row r="1269" spans="9:14" x14ac:dyDescent="0.2">
      <c r="I1269" s="86"/>
      <c r="L1269" s="137"/>
      <c r="N1269" s="86"/>
    </row>
    <row r="1270" spans="9:14" x14ac:dyDescent="0.2">
      <c r="I1270" s="86"/>
      <c r="L1270" s="137"/>
      <c r="N1270" s="86"/>
    </row>
    <row r="1271" spans="9:14" x14ac:dyDescent="0.2">
      <c r="I1271" s="86"/>
      <c r="L1271" s="137"/>
      <c r="N1271" s="86"/>
    </row>
    <row r="1272" spans="9:14" x14ac:dyDescent="0.2">
      <c r="I1272" s="86"/>
      <c r="L1272" s="137"/>
      <c r="N1272" s="86"/>
    </row>
    <row r="1273" spans="9:14" x14ac:dyDescent="0.2">
      <c r="I1273" s="86"/>
      <c r="L1273" s="137"/>
      <c r="N1273" s="86"/>
    </row>
    <row r="1274" spans="9:14" x14ac:dyDescent="0.2">
      <c r="I1274" s="86"/>
      <c r="L1274" s="137"/>
      <c r="N1274" s="86"/>
    </row>
    <row r="1275" spans="9:14" x14ac:dyDescent="0.2">
      <c r="I1275" s="86"/>
      <c r="L1275" s="137"/>
      <c r="N1275" s="86"/>
    </row>
    <row r="1276" spans="9:14" x14ac:dyDescent="0.2">
      <c r="I1276" s="86"/>
      <c r="L1276" s="137"/>
      <c r="N1276" s="86"/>
    </row>
    <row r="1277" spans="9:14" x14ac:dyDescent="0.2">
      <c r="I1277" s="86"/>
      <c r="L1277" s="137"/>
      <c r="N1277" s="86"/>
    </row>
    <row r="1278" spans="9:14" x14ac:dyDescent="0.2">
      <c r="I1278" s="86"/>
      <c r="L1278" s="137"/>
      <c r="N1278" s="86"/>
    </row>
    <row r="1279" spans="9:14" x14ac:dyDescent="0.2">
      <c r="I1279" s="86"/>
      <c r="L1279" s="137"/>
      <c r="N1279" s="86"/>
    </row>
    <row r="1280" spans="9:14" x14ac:dyDescent="0.2">
      <c r="I1280" s="86"/>
      <c r="L1280" s="137"/>
      <c r="N1280" s="86"/>
    </row>
    <row r="1281" spans="9:14" x14ac:dyDescent="0.2">
      <c r="I1281" s="86"/>
      <c r="L1281" s="137"/>
      <c r="N1281" s="86"/>
    </row>
    <row r="1282" spans="9:14" x14ac:dyDescent="0.2">
      <c r="I1282" s="86"/>
      <c r="L1282" s="137"/>
      <c r="N1282" s="86"/>
    </row>
    <row r="1283" spans="9:14" x14ac:dyDescent="0.2">
      <c r="I1283" s="86"/>
      <c r="L1283" s="137"/>
      <c r="N1283" s="86"/>
    </row>
    <row r="1284" spans="9:14" x14ac:dyDescent="0.2">
      <c r="I1284" s="86"/>
      <c r="L1284" s="137"/>
      <c r="N1284" s="86"/>
    </row>
    <row r="1285" spans="9:14" x14ac:dyDescent="0.2">
      <c r="I1285" s="86"/>
      <c r="L1285" s="137"/>
      <c r="N1285" s="86"/>
    </row>
    <row r="1286" spans="9:14" x14ac:dyDescent="0.2">
      <c r="I1286" s="86"/>
      <c r="L1286" s="137"/>
      <c r="N1286" s="86"/>
    </row>
    <row r="1287" spans="9:14" x14ac:dyDescent="0.2">
      <c r="I1287" s="86"/>
      <c r="L1287" s="137"/>
      <c r="N1287" s="86"/>
    </row>
    <row r="1288" spans="9:14" x14ac:dyDescent="0.2">
      <c r="I1288" s="86"/>
      <c r="L1288" s="137"/>
      <c r="N1288" s="86"/>
    </row>
    <row r="1289" spans="9:14" x14ac:dyDescent="0.2">
      <c r="I1289" s="86"/>
      <c r="L1289" s="137"/>
      <c r="N1289" s="86"/>
    </row>
    <row r="1290" spans="9:14" x14ac:dyDescent="0.2">
      <c r="I1290" s="86"/>
      <c r="L1290" s="137"/>
      <c r="N1290" s="86"/>
    </row>
    <row r="1291" spans="9:14" x14ac:dyDescent="0.2">
      <c r="I1291" s="86"/>
      <c r="L1291" s="137"/>
      <c r="N1291" s="86"/>
    </row>
    <row r="1292" spans="9:14" x14ac:dyDescent="0.2">
      <c r="I1292" s="86"/>
      <c r="L1292" s="137"/>
      <c r="N1292" s="86"/>
    </row>
    <row r="1293" spans="9:14" x14ac:dyDescent="0.2">
      <c r="I1293" s="86"/>
      <c r="L1293" s="137"/>
      <c r="N1293" s="86"/>
    </row>
    <row r="1294" spans="9:14" x14ac:dyDescent="0.2">
      <c r="I1294" s="86"/>
      <c r="L1294" s="137"/>
      <c r="N1294" s="86"/>
    </row>
    <row r="1295" spans="9:14" x14ac:dyDescent="0.2">
      <c r="I1295" s="86"/>
      <c r="L1295" s="137"/>
      <c r="N1295" s="86"/>
    </row>
    <row r="1296" spans="9:14" x14ac:dyDescent="0.2">
      <c r="I1296" s="86"/>
      <c r="L1296" s="137"/>
      <c r="N1296" s="86"/>
    </row>
    <row r="1297" spans="9:14" x14ac:dyDescent="0.2">
      <c r="I1297" s="86"/>
      <c r="L1297" s="137"/>
      <c r="N1297" s="86"/>
    </row>
    <row r="1298" spans="9:14" x14ac:dyDescent="0.2">
      <c r="I1298" s="86"/>
      <c r="L1298" s="137"/>
      <c r="N1298" s="86"/>
    </row>
    <row r="1299" spans="9:14" x14ac:dyDescent="0.2">
      <c r="I1299" s="86"/>
      <c r="L1299" s="137"/>
      <c r="N1299" s="86"/>
    </row>
    <row r="1300" spans="9:14" x14ac:dyDescent="0.2">
      <c r="I1300" s="86"/>
      <c r="L1300" s="137"/>
      <c r="N1300" s="86"/>
    </row>
    <row r="1301" spans="9:14" x14ac:dyDescent="0.2">
      <c r="I1301" s="86"/>
      <c r="L1301" s="137"/>
      <c r="N1301" s="86"/>
    </row>
    <row r="1302" spans="9:14" x14ac:dyDescent="0.2">
      <c r="I1302" s="86"/>
      <c r="L1302" s="137"/>
      <c r="N1302" s="86"/>
    </row>
    <row r="1303" spans="9:14" x14ac:dyDescent="0.2">
      <c r="I1303" s="86"/>
      <c r="L1303" s="137"/>
      <c r="N1303" s="86"/>
    </row>
    <row r="1304" spans="9:14" x14ac:dyDescent="0.2">
      <c r="I1304" s="86"/>
      <c r="L1304" s="137"/>
      <c r="N1304" s="86"/>
    </row>
    <row r="1305" spans="9:14" x14ac:dyDescent="0.2">
      <c r="I1305" s="86"/>
      <c r="L1305" s="137"/>
      <c r="N1305" s="86"/>
    </row>
    <row r="1306" spans="9:14" x14ac:dyDescent="0.2">
      <c r="I1306" s="86"/>
      <c r="L1306" s="137"/>
      <c r="N1306" s="86"/>
    </row>
    <row r="1307" spans="9:14" x14ac:dyDescent="0.2">
      <c r="I1307" s="86"/>
      <c r="L1307" s="137"/>
      <c r="N1307" s="86"/>
    </row>
    <row r="1308" spans="9:14" x14ac:dyDescent="0.2">
      <c r="I1308" s="86"/>
      <c r="L1308" s="137"/>
      <c r="N1308" s="86"/>
    </row>
    <row r="1309" spans="9:14" x14ac:dyDescent="0.2">
      <c r="I1309" s="86"/>
      <c r="L1309" s="137"/>
      <c r="N1309" s="86"/>
    </row>
    <row r="1310" spans="9:14" x14ac:dyDescent="0.2">
      <c r="I1310" s="86"/>
      <c r="L1310" s="137"/>
      <c r="N1310" s="86"/>
    </row>
    <row r="1311" spans="9:14" x14ac:dyDescent="0.2">
      <c r="I1311" s="86"/>
      <c r="L1311" s="137"/>
      <c r="N1311" s="86"/>
    </row>
    <row r="1312" spans="9:14" x14ac:dyDescent="0.2">
      <c r="I1312" s="86"/>
      <c r="L1312" s="137"/>
      <c r="N1312" s="86"/>
    </row>
    <row r="1313" spans="9:14" x14ac:dyDescent="0.2">
      <c r="I1313" s="86"/>
      <c r="L1313" s="137"/>
      <c r="N1313" s="86"/>
    </row>
    <row r="1314" spans="9:14" x14ac:dyDescent="0.2">
      <c r="I1314" s="86"/>
      <c r="L1314" s="137"/>
      <c r="N1314" s="86"/>
    </row>
    <row r="1315" spans="9:14" x14ac:dyDescent="0.2">
      <c r="I1315" s="86"/>
      <c r="L1315" s="137"/>
      <c r="N1315" s="86"/>
    </row>
    <row r="1316" spans="9:14" x14ac:dyDescent="0.2">
      <c r="I1316" s="86"/>
      <c r="L1316" s="137"/>
      <c r="N1316" s="86"/>
    </row>
    <row r="1317" spans="9:14" x14ac:dyDescent="0.2">
      <c r="I1317" s="86"/>
      <c r="L1317" s="137"/>
      <c r="N1317" s="86"/>
    </row>
    <row r="1318" spans="9:14" x14ac:dyDescent="0.2">
      <c r="I1318" s="86"/>
      <c r="L1318" s="137"/>
      <c r="N1318" s="86"/>
    </row>
    <row r="1319" spans="9:14" x14ac:dyDescent="0.2">
      <c r="I1319" s="86"/>
      <c r="L1319" s="137"/>
      <c r="N1319" s="86"/>
    </row>
    <row r="1320" spans="9:14" x14ac:dyDescent="0.2">
      <c r="I1320" s="86"/>
      <c r="L1320" s="137"/>
      <c r="N1320" s="86"/>
    </row>
    <row r="1321" spans="9:14" x14ac:dyDescent="0.2">
      <c r="I1321" s="86"/>
      <c r="L1321" s="137"/>
      <c r="N1321" s="86"/>
    </row>
    <row r="1322" spans="9:14" x14ac:dyDescent="0.2">
      <c r="I1322" s="86"/>
      <c r="L1322" s="137"/>
      <c r="N1322" s="86"/>
    </row>
    <row r="1323" spans="9:14" x14ac:dyDescent="0.2">
      <c r="I1323" s="86"/>
      <c r="L1323" s="137"/>
      <c r="N1323" s="86"/>
    </row>
    <row r="1324" spans="9:14" x14ac:dyDescent="0.2">
      <c r="I1324" s="86"/>
      <c r="L1324" s="137"/>
      <c r="N1324" s="86"/>
    </row>
    <row r="1325" spans="9:14" x14ac:dyDescent="0.2">
      <c r="I1325" s="86"/>
      <c r="L1325" s="137"/>
      <c r="N1325" s="86"/>
    </row>
    <row r="1326" spans="9:14" x14ac:dyDescent="0.2">
      <c r="I1326" s="86"/>
      <c r="L1326" s="137"/>
      <c r="N1326" s="86"/>
    </row>
    <row r="1327" spans="9:14" x14ac:dyDescent="0.2">
      <c r="I1327" s="86"/>
      <c r="L1327" s="137"/>
      <c r="N1327" s="86"/>
    </row>
    <row r="1328" spans="9:14" x14ac:dyDescent="0.2">
      <c r="I1328" s="86"/>
      <c r="L1328" s="137"/>
      <c r="N1328" s="86"/>
    </row>
    <row r="1329" spans="9:14" x14ac:dyDescent="0.2">
      <c r="I1329" s="86"/>
      <c r="L1329" s="137"/>
      <c r="N1329" s="86"/>
    </row>
    <row r="1330" spans="9:14" x14ac:dyDescent="0.2">
      <c r="I1330" s="86"/>
      <c r="L1330" s="137"/>
      <c r="N1330" s="86"/>
    </row>
    <row r="1331" spans="9:14" x14ac:dyDescent="0.2">
      <c r="I1331" s="86"/>
      <c r="L1331" s="137"/>
      <c r="N1331" s="86"/>
    </row>
    <row r="1332" spans="9:14" x14ac:dyDescent="0.2">
      <c r="I1332" s="86"/>
      <c r="L1332" s="137"/>
      <c r="N1332" s="86"/>
    </row>
    <row r="1333" spans="9:14" x14ac:dyDescent="0.2">
      <c r="I1333" s="86"/>
      <c r="L1333" s="137"/>
      <c r="N1333" s="86"/>
    </row>
    <row r="1334" spans="9:14" x14ac:dyDescent="0.2">
      <c r="I1334" s="86"/>
      <c r="L1334" s="137"/>
      <c r="N1334" s="86"/>
    </row>
    <row r="1335" spans="9:14" x14ac:dyDescent="0.2">
      <c r="I1335" s="86"/>
      <c r="L1335" s="137"/>
      <c r="N1335" s="86"/>
    </row>
    <row r="1336" spans="9:14" x14ac:dyDescent="0.2">
      <c r="I1336" s="86"/>
      <c r="L1336" s="137"/>
      <c r="N1336" s="86"/>
    </row>
    <row r="1337" spans="9:14" x14ac:dyDescent="0.2">
      <c r="I1337" s="86"/>
      <c r="L1337" s="137"/>
      <c r="N1337" s="86"/>
    </row>
    <row r="1338" spans="9:14" x14ac:dyDescent="0.2">
      <c r="I1338" s="86"/>
      <c r="L1338" s="137"/>
      <c r="N1338" s="86"/>
    </row>
    <row r="1339" spans="9:14" x14ac:dyDescent="0.2">
      <c r="I1339" s="86"/>
      <c r="L1339" s="137"/>
      <c r="N1339" s="86"/>
    </row>
    <row r="1340" spans="9:14" x14ac:dyDescent="0.2">
      <c r="I1340" s="86"/>
      <c r="L1340" s="137"/>
      <c r="N1340" s="86"/>
    </row>
    <row r="1341" spans="9:14" x14ac:dyDescent="0.2">
      <c r="I1341" s="86"/>
      <c r="L1341" s="137"/>
      <c r="N1341" s="86"/>
    </row>
    <row r="1342" spans="9:14" x14ac:dyDescent="0.2">
      <c r="I1342" s="86"/>
      <c r="L1342" s="137"/>
      <c r="N1342" s="86"/>
    </row>
    <row r="1343" spans="9:14" x14ac:dyDescent="0.2">
      <c r="I1343" s="86"/>
      <c r="L1343" s="137"/>
      <c r="N1343" s="86"/>
    </row>
    <row r="1344" spans="9:14" x14ac:dyDescent="0.2">
      <c r="I1344" s="86"/>
      <c r="L1344" s="137"/>
      <c r="N1344" s="86"/>
    </row>
    <row r="1345" spans="9:14" x14ac:dyDescent="0.2">
      <c r="I1345" s="86"/>
      <c r="L1345" s="137"/>
      <c r="N1345" s="86"/>
    </row>
    <row r="1346" spans="9:14" x14ac:dyDescent="0.2">
      <c r="I1346" s="86"/>
      <c r="L1346" s="137"/>
      <c r="N1346" s="86"/>
    </row>
    <row r="1347" spans="9:14" x14ac:dyDescent="0.2">
      <c r="I1347" s="86"/>
      <c r="L1347" s="137"/>
      <c r="N1347" s="86"/>
    </row>
    <row r="1348" spans="9:14" x14ac:dyDescent="0.2">
      <c r="I1348" s="86"/>
      <c r="L1348" s="137"/>
      <c r="N1348" s="86"/>
    </row>
    <row r="1349" spans="9:14" x14ac:dyDescent="0.2">
      <c r="I1349" s="86"/>
      <c r="L1349" s="137"/>
      <c r="N1349" s="86"/>
    </row>
    <row r="1350" spans="9:14" x14ac:dyDescent="0.2">
      <c r="I1350" s="86"/>
      <c r="L1350" s="137"/>
      <c r="N1350" s="86"/>
    </row>
    <row r="1351" spans="9:14" x14ac:dyDescent="0.2">
      <c r="I1351" s="86"/>
      <c r="L1351" s="137"/>
      <c r="N1351" s="86"/>
    </row>
    <row r="1352" spans="9:14" x14ac:dyDescent="0.2">
      <c r="I1352" s="86"/>
      <c r="L1352" s="137"/>
      <c r="N1352" s="86"/>
    </row>
    <row r="1353" spans="9:14" x14ac:dyDescent="0.2">
      <c r="I1353" s="86"/>
      <c r="L1353" s="137"/>
      <c r="N1353" s="86"/>
    </row>
    <row r="1354" spans="9:14" x14ac:dyDescent="0.2">
      <c r="I1354" s="86"/>
      <c r="L1354" s="137"/>
      <c r="N1354" s="86"/>
    </row>
    <row r="1355" spans="9:14" x14ac:dyDescent="0.2">
      <c r="I1355" s="86"/>
      <c r="L1355" s="137"/>
      <c r="N1355" s="86"/>
    </row>
    <row r="1356" spans="9:14" x14ac:dyDescent="0.2">
      <c r="I1356" s="86"/>
      <c r="L1356" s="137"/>
      <c r="N1356" s="86"/>
    </row>
    <row r="1357" spans="9:14" x14ac:dyDescent="0.2">
      <c r="I1357" s="86"/>
      <c r="L1357" s="137"/>
      <c r="N1357" s="86"/>
    </row>
    <row r="1358" spans="9:14" x14ac:dyDescent="0.2">
      <c r="I1358" s="86"/>
      <c r="L1358" s="137"/>
      <c r="N1358" s="86"/>
    </row>
    <row r="1359" spans="9:14" x14ac:dyDescent="0.2">
      <c r="I1359" s="86"/>
      <c r="L1359" s="137"/>
      <c r="N1359" s="86"/>
    </row>
    <row r="1360" spans="9:14" x14ac:dyDescent="0.2">
      <c r="I1360" s="86"/>
      <c r="L1360" s="137"/>
      <c r="N1360" s="86"/>
    </row>
    <row r="1361" spans="9:14" x14ac:dyDescent="0.2">
      <c r="I1361" s="86"/>
      <c r="L1361" s="137"/>
      <c r="N1361" s="86"/>
    </row>
    <row r="1362" spans="9:14" x14ac:dyDescent="0.2">
      <c r="I1362" s="86"/>
      <c r="L1362" s="137"/>
      <c r="N1362" s="86"/>
    </row>
    <row r="1363" spans="9:14" x14ac:dyDescent="0.2">
      <c r="I1363" s="86"/>
      <c r="L1363" s="137"/>
      <c r="N1363" s="86"/>
    </row>
    <row r="1364" spans="9:14" x14ac:dyDescent="0.2">
      <c r="I1364" s="86"/>
      <c r="L1364" s="137"/>
      <c r="N1364" s="86"/>
    </row>
    <row r="1365" spans="9:14" x14ac:dyDescent="0.2">
      <c r="I1365" s="86"/>
      <c r="L1365" s="137"/>
      <c r="N1365" s="86"/>
    </row>
    <row r="1366" spans="9:14" x14ac:dyDescent="0.2">
      <c r="I1366" s="86"/>
      <c r="L1366" s="137"/>
      <c r="N1366" s="86"/>
    </row>
    <row r="1367" spans="9:14" x14ac:dyDescent="0.2">
      <c r="I1367" s="86"/>
      <c r="L1367" s="137"/>
      <c r="N1367" s="86"/>
    </row>
    <row r="1368" spans="9:14" x14ac:dyDescent="0.2">
      <c r="I1368" s="86"/>
      <c r="L1368" s="137"/>
      <c r="N1368" s="86"/>
    </row>
    <row r="1369" spans="9:14" x14ac:dyDescent="0.2">
      <c r="I1369" s="86"/>
      <c r="L1369" s="137"/>
      <c r="N1369" s="86"/>
    </row>
    <row r="1370" spans="9:14" x14ac:dyDescent="0.2">
      <c r="I1370" s="86"/>
      <c r="L1370" s="137"/>
      <c r="N1370" s="86"/>
    </row>
    <row r="1371" spans="9:14" x14ac:dyDescent="0.2">
      <c r="I1371" s="86"/>
      <c r="L1371" s="137"/>
      <c r="N1371" s="86"/>
    </row>
    <row r="1372" spans="9:14" x14ac:dyDescent="0.2">
      <c r="I1372" s="86"/>
      <c r="L1372" s="137"/>
      <c r="N1372" s="86"/>
    </row>
    <row r="1373" spans="9:14" x14ac:dyDescent="0.2">
      <c r="I1373" s="86"/>
      <c r="L1373" s="137"/>
      <c r="N1373" s="86"/>
    </row>
    <row r="1374" spans="9:14" x14ac:dyDescent="0.2">
      <c r="I1374" s="86"/>
      <c r="L1374" s="137"/>
      <c r="N1374" s="86"/>
    </row>
    <row r="1375" spans="9:14" x14ac:dyDescent="0.2">
      <c r="I1375" s="86"/>
      <c r="L1375" s="137"/>
      <c r="N1375" s="86"/>
    </row>
    <row r="1376" spans="9:14" x14ac:dyDescent="0.2">
      <c r="I1376" s="86"/>
      <c r="L1376" s="137"/>
      <c r="N1376" s="86"/>
    </row>
    <row r="1377" spans="9:14" x14ac:dyDescent="0.2">
      <c r="I1377" s="86"/>
      <c r="L1377" s="137"/>
      <c r="N1377" s="86"/>
    </row>
    <row r="1378" spans="9:14" x14ac:dyDescent="0.2">
      <c r="I1378" s="86"/>
      <c r="L1378" s="137"/>
      <c r="N1378" s="86"/>
    </row>
    <row r="1379" spans="9:14" x14ac:dyDescent="0.2">
      <c r="I1379" s="86"/>
      <c r="L1379" s="137"/>
      <c r="N1379" s="86"/>
    </row>
    <row r="1380" spans="9:14" x14ac:dyDescent="0.2">
      <c r="I1380" s="86"/>
      <c r="L1380" s="137"/>
      <c r="N1380" s="86"/>
    </row>
    <row r="1381" spans="9:14" x14ac:dyDescent="0.2">
      <c r="I1381" s="86"/>
      <c r="L1381" s="137"/>
      <c r="N1381" s="86"/>
    </row>
    <row r="1382" spans="9:14" x14ac:dyDescent="0.2">
      <c r="I1382" s="86"/>
      <c r="L1382" s="137"/>
      <c r="N1382" s="86"/>
    </row>
    <row r="1383" spans="9:14" x14ac:dyDescent="0.2">
      <c r="I1383" s="86"/>
      <c r="L1383" s="137"/>
      <c r="N1383" s="86"/>
    </row>
    <row r="1384" spans="9:14" x14ac:dyDescent="0.2">
      <c r="I1384" s="86"/>
      <c r="L1384" s="137"/>
      <c r="N1384" s="86"/>
    </row>
    <row r="1385" spans="9:14" x14ac:dyDescent="0.2">
      <c r="I1385" s="86"/>
      <c r="L1385" s="137"/>
      <c r="N1385" s="86"/>
    </row>
    <row r="1386" spans="9:14" x14ac:dyDescent="0.2">
      <c r="I1386" s="86"/>
      <c r="L1386" s="137"/>
      <c r="N1386" s="86"/>
    </row>
    <row r="1387" spans="9:14" x14ac:dyDescent="0.2">
      <c r="I1387" s="86"/>
      <c r="L1387" s="137"/>
      <c r="N1387" s="86"/>
    </row>
    <row r="1388" spans="9:14" x14ac:dyDescent="0.2">
      <c r="I1388" s="86"/>
      <c r="L1388" s="137"/>
      <c r="N1388" s="86"/>
    </row>
    <row r="1389" spans="9:14" x14ac:dyDescent="0.2">
      <c r="I1389" s="86"/>
      <c r="L1389" s="137"/>
      <c r="N1389" s="86"/>
    </row>
    <row r="1390" spans="9:14" x14ac:dyDescent="0.2">
      <c r="I1390" s="86"/>
      <c r="L1390" s="137"/>
      <c r="N1390" s="86"/>
    </row>
    <row r="1391" spans="9:14" x14ac:dyDescent="0.2">
      <c r="I1391" s="86"/>
      <c r="L1391" s="137"/>
      <c r="N1391" s="86"/>
    </row>
    <row r="1392" spans="9:14" x14ac:dyDescent="0.2">
      <c r="I1392" s="86"/>
      <c r="L1392" s="137"/>
      <c r="N1392" s="86"/>
    </row>
    <row r="1393" spans="9:14" x14ac:dyDescent="0.2">
      <c r="I1393" s="86"/>
      <c r="L1393" s="137"/>
      <c r="N1393" s="86"/>
    </row>
    <row r="1394" spans="9:14" x14ac:dyDescent="0.2">
      <c r="I1394" s="86"/>
      <c r="L1394" s="137"/>
      <c r="N1394" s="86"/>
    </row>
    <row r="1395" spans="9:14" x14ac:dyDescent="0.2">
      <c r="I1395" s="86"/>
      <c r="L1395" s="137"/>
      <c r="N1395" s="86"/>
    </row>
    <row r="1396" spans="9:14" x14ac:dyDescent="0.2">
      <c r="I1396" s="86"/>
      <c r="L1396" s="137"/>
      <c r="N1396" s="86"/>
    </row>
    <row r="1397" spans="9:14" x14ac:dyDescent="0.2">
      <c r="I1397" s="86"/>
      <c r="L1397" s="137"/>
      <c r="N1397" s="86"/>
    </row>
    <row r="1398" spans="9:14" x14ac:dyDescent="0.2">
      <c r="I1398" s="86"/>
      <c r="L1398" s="137"/>
      <c r="N1398" s="86"/>
    </row>
    <row r="1399" spans="9:14" x14ac:dyDescent="0.2">
      <c r="I1399" s="86"/>
      <c r="L1399" s="137"/>
      <c r="N1399" s="86"/>
    </row>
    <row r="1400" spans="9:14" x14ac:dyDescent="0.2">
      <c r="I1400" s="86"/>
      <c r="L1400" s="137"/>
      <c r="N1400" s="86"/>
    </row>
    <row r="1401" spans="9:14" x14ac:dyDescent="0.2">
      <c r="I1401" s="86"/>
      <c r="L1401" s="137"/>
      <c r="N1401" s="86"/>
    </row>
    <row r="1402" spans="9:14" x14ac:dyDescent="0.2">
      <c r="I1402" s="86"/>
      <c r="L1402" s="137"/>
      <c r="N1402" s="86"/>
    </row>
    <row r="1403" spans="9:14" x14ac:dyDescent="0.2">
      <c r="I1403" s="86"/>
      <c r="L1403" s="137"/>
      <c r="N1403" s="86"/>
    </row>
    <row r="1404" spans="9:14" x14ac:dyDescent="0.2">
      <c r="I1404" s="86"/>
      <c r="L1404" s="137"/>
      <c r="N1404" s="86"/>
    </row>
    <row r="1405" spans="9:14" x14ac:dyDescent="0.2">
      <c r="I1405" s="86"/>
      <c r="L1405" s="137"/>
      <c r="N1405" s="86"/>
    </row>
    <row r="1406" spans="9:14" x14ac:dyDescent="0.2">
      <c r="I1406" s="86"/>
      <c r="L1406" s="137"/>
      <c r="N1406" s="86"/>
    </row>
    <row r="1407" spans="9:14" x14ac:dyDescent="0.2">
      <c r="I1407" s="86"/>
      <c r="L1407" s="137"/>
      <c r="N1407" s="86"/>
    </row>
    <row r="1408" spans="9:14" x14ac:dyDescent="0.2">
      <c r="I1408" s="86"/>
      <c r="L1408" s="137"/>
      <c r="N1408" s="86"/>
    </row>
    <row r="1409" spans="9:14" x14ac:dyDescent="0.2">
      <c r="I1409" s="86"/>
      <c r="L1409" s="137"/>
      <c r="N1409" s="86"/>
    </row>
    <row r="1410" spans="9:14" x14ac:dyDescent="0.2">
      <c r="I1410" s="86"/>
      <c r="L1410" s="137"/>
      <c r="N1410" s="86"/>
    </row>
    <row r="1411" spans="9:14" x14ac:dyDescent="0.2">
      <c r="I1411" s="86"/>
      <c r="L1411" s="137"/>
      <c r="N1411" s="86"/>
    </row>
    <row r="1412" spans="9:14" x14ac:dyDescent="0.2">
      <c r="I1412" s="86"/>
      <c r="L1412" s="137"/>
      <c r="N1412" s="86"/>
    </row>
    <row r="1413" spans="9:14" x14ac:dyDescent="0.2">
      <c r="I1413" s="86"/>
      <c r="L1413" s="137"/>
      <c r="N1413" s="86"/>
    </row>
    <row r="1414" spans="9:14" x14ac:dyDescent="0.2">
      <c r="I1414" s="86"/>
      <c r="L1414" s="137"/>
      <c r="N1414" s="86"/>
    </row>
    <row r="1415" spans="9:14" x14ac:dyDescent="0.2">
      <c r="I1415" s="86"/>
      <c r="L1415" s="137"/>
      <c r="N1415" s="86"/>
    </row>
    <row r="1416" spans="9:14" x14ac:dyDescent="0.2">
      <c r="I1416" s="86"/>
      <c r="L1416" s="137"/>
      <c r="N1416" s="86"/>
    </row>
    <row r="1417" spans="9:14" x14ac:dyDescent="0.2">
      <c r="I1417" s="86"/>
      <c r="L1417" s="137"/>
      <c r="N1417" s="86"/>
    </row>
    <row r="1418" spans="9:14" x14ac:dyDescent="0.2">
      <c r="I1418" s="86"/>
      <c r="L1418" s="137"/>
      <c r="N1418" s="86"/>
    </row>
    <row r="1419" spans="9:14" x14ac:dyDescent="0.2">
      <c r="I1419" s="86"/>
      <c r="L1419" s="137"/>
      <c r="N1419" s="86"/>
    </row>
    <row r="1420" spans="9:14" x14ac:dyDescent="0.2">
      <c r="I1420" s="86"/>
      <c r="L1420" s="137"/>
      <c r="N1420" s="86"/>
    </row>
    <row r="1421" spans="9:14" x14ac:dyDescent="0.2">
      <c r="I1421" s="86"/>
      <c r="L1421" s="137"/>
      <c r="N1421" s="86"/>
    </row>
    <row r="1422" spans="9:14" x14ac:dyDescent="0.2">
      <c r="I1422" s="86"/>
      <c r="L1422" s="137"/>
      <c r="N1422" s="86"/>
    </row>
    <row r="1423" spans="9:14" x14ac:dyDescent="0.2">
      <c r="I1423" s="86"/>
      <c r="L1423" s="137"/>
      <c r="N1423" s="86"/>
    </row>
    <row r="1424" spans="9:14" x14ac:dyDescent="0.2">
      <c r="I1424" s="86"/>
      <c r="L1424" s="137"/>
      <c r="N1424" s="86"/>
    </row>
    <row r="1425" spans="9:14" x14ac:dyDescent="0.2">
      <c r="I1425" s="86"/>
      <c r="L1425" s="137"/>
      <c r="N1425" s="86"/>
    </row>
    <row r="1426" spans="9:14" x14ac:dyDescent="0.2">
      <c r="I1426" s="86"/>
      <c r="L1426" s="137"/>
      <c r="N1426" s="86"/>
    </row>
    <row r="1427" spans="9:14" x14ac:dyDescent="0.2">
      <c r="I1427" s="86"/>
      <c r="L1427" s="137"/>
      <c r="N1427" s="86"/>
    </row>
    <row r="1428" spans="9:14" x14ac:dyDescent="0.2">
      <c r="I1428" s="86"/>
      <c r="L1428" s="137"/>
      <c r="N1428" s="86"/>
    </row>
    <row r="1429" spans="9:14" x14ac:dyDescent="0.2">
      <c r="I1429" s="86"/>
      <c r="L1429" s="137"/>
      <c r="N1429" s="86"/>
    </row>
    <row r="1430" spans="9:14" x14ac:dyDescent="0.2">
      <c r="I1430" s="86"/>
      <c r="L1430" s="137"/>
      <c r="N1430" s="86"/>
    </row>
    <row r="1431" spans="9:14" x14ac:dyDescent="0.2">
      <c r="I1431" s="86"/>
      <c r="L1431" s="137"/>
      <c r="N1431" s="86"/>
    </row>
    <row r="1432" spans="9:14" x14ac:dyDescent="0.2">
      <c r="I1432" s="86"/>
      <c r="L1432" s="137"/>
      <c r="N1432" s="86"/>
    </row>
    <row r="1433" spans="9:14" x14ac:dyDescent="0.2">
      <c r="I1433" s="86"/>
      <c r="L1433" s="137"/>
      <c r="N1433" s="86"/>
    </row>
    <row r="1434" spans="9:14" x14ac:dyDescent="0.2">
      <c r="I1434" s="86"/>
      <c r="L1434" s="137"/>
      <c r="N1434" s="86"/>
    </row>
    <row r="1435" spans="9:14" x14ac:dyDescent="0.2">
      <c r="I1435" s="86"/>
      <c r="L1435" s="137"/>
      <c r="N1435" s="86"/>
    </row>
    <row r="1436" spans="9:14" x14ac:dyDescent="0.2">
      <c r="I1436" s="86"/>
      <c r="L1436" s="137"/>
      <c r="N1436" s="86"/>
    </row>
    <row r="1437" spans="9:14" x14ac:dyDescent="0.2">
      <c r="I1437" s="86"/>
      <c r="L1437" s="137"/>
      <c r="N1437" s="86"/>
    </row>
    <row r="1438" spans="9:14" x14ac:dyDescent="0.2">
      <c r="I1438" s="86"/>
      <c r="L1438" s="137"/>
      <c r="N1438" s="86"/>
    </row>
    <row r="1439" spans="9:14" x14ac:dyDescent="0.2">
      <c r="I1439" s="86"/>
      <c r="L1439" s="137"/>
      <c r="N1439" s="86"/>
    </row>
    <row r="1440" spans="9:14" x14ac:dyDescent="0.2">
      <c r="I1440" s="86"/>
      <c r="L1440" s="137"/>
      <c r="N1440" s="86"/>
    </row>
    <row r="1441" spans="9:14" x14ac:dyDescent="0.2">
      <c r="I1441" s="86"/>
      <c r="L1441" s="137"/>
      <c r="N1441" s="86"/>
    </row>
    <row r="1442" spans="9:14" x14ac:dyDescent="0.2">
      <c r="I1442" s="86"/>
      <c r="L1442" s="137"/>
      <c r="N1442" s="86"/>
    </row>
    <row r="1443" spans="9:14" x14ac:dyDescent="0.2">
      <c r="I1443" s="86"/>
      <c r="L1443" s="137"/>
      <c r="N1443" s="86"/>
    </row>
    <row r="1444" spans="9:14" x14ac:dyDescent="0.2">
      <c r="I1444" s="86"/>
      <c r="L1444" s="137"/>
      <c r="N1444" s="86"/>
    </row>
    <row r="1445" spans="9:14" x14ac:dyDescent="0.2">
      <c r="I1445" s="86"/>
      <c r="L1445" s="137"/>
      <c r="N1445" s="86"/>
    </row>
    <row r="1446" spans="9:14" x14ac:dyDescent="0.2">
      <c r="I1446" s="86"/>
      <c r="L1446" s="137"/>
      <c r="N1446" s="86"/>
    </row>
    <row r="1447" spans="9:14" x14ac:dyDescent="0.2">
      <c r="I1447" s="86"/>
      <c r="L1447" s="137"/>
      <c r="N1447" s="86"/>
    </row>
    <row r="1448" spans="9:14" x14ac:dyDescent="0.2">
      <c r="I1448" s="86"/>
      <c r="L1448" s="137"/>
      <c r="N1448" s="86"/>
    </row>
    <row r="1449" spans="9:14" x14ac:dyDescent="0.2">
      <c r="I1449" s="86"/>
      <c r="L1449" s="137"/>
      <c r="N1449" s="86"/>
    </row>
    <row r="1450" spans="9:14" x14ac:dyDescent="0.2">
      <c r="I1450" s="86"/>
      <c r="L1450" s="137"/>
      <c r="N1450" s="86"/>
    </row>
    <row r="1451" spans="9:14" x14ac:dyDescent="0.2">
      <c r="I1451" s="86"/>
      <c r="L1451" s="137"/>
      <c r="N1451" s="86"/>
    </row>
    <row r="1452" spans="9:14" x14ac:dyDescent="0.2">
      <c r="I1452" s="86"/>
      <c r="L1452" s="137"/>
      <c r="N1452" s="86"/>
    </row>
    <row r="1453" spans="9:14" x14ac:dyDescent="0.2">
      <c r="I1453" s="86"/>
      <c r="L1453" s="137"/>
      <c r="N1453" s="86"/>
    </row>
    <row r="1454" spans="9:14" x14ac:dyDescent="0.2">
      <c r="I1454" s="86"/>
      <c r="L1454" s="137"/>
      <c r="N1454" s="86"/>
    </row>
    <row r="1455" spans="9:14" x14ac:dyDescent="0.2">
      <c r="I1455" s="86"/>
      <c r="L1455" s="137"/>
      <c r="N1455" s="86"/>
    </row>
    <row r="1456" spans="9:14" x14ac:dyDescent="0.2">
      <c r="I1456" s="86"/>
      <c r="L1456" s="137"/>
      <c r="N1456" s="86"/>
    </row>
    <row r="1457" spans="9:14" x14ac:dyDescent="0.2">
      <c r="I1457" s="86"/>
      <c r="L1457" s="137"/>
      <c r="N1457" s="86"/>
    </row>
    <row r="1458" spans="9:14" x14ac:dyDescent="0.2">
      <c r="I1458" s="86"/>
      <c r="L1458" s="137"/>
      <c r="N1458" s="86"/>
    </row>
    <row r="1459" spans="9:14" x14ac:dyDescent="0.2">
      <c r="I1459" s="86"/>
      <c r="L1459" s="137"/>
      <c r="N1459" s="86"/>
    </row>
    <row r="1460" spans="9:14" x14ac:dyDescent="0.2">
      <c r="I1460" s="86"/>
      <c r="L1460" s="137"/>
      <c r="N1460" s="86"/>
    </row>
    <row r="1461" spans="9:14" x14ac:dyDescent="0.2">
      <c r="I1461" s="86"/>
      <c r="L1461" s="137"/>
      <c r="N1461" s="86"/>
    </row>
    <row r="1462" spans="9:14" x14ac:dyDescent="0.2">
      <c r="I1462" s="86"/>
      <c r="L1462" s="137"/>
      <c r="N1462" s="86"/>
    </row>
    <row r="1463" spans="9:14" x14ac:dyDescent="0.2">
      <c r="I1463" s="86"/>
      <c r="L1463" s="137"/>
      <c r="N1463" s="86"/>
    </row>
    <row r="1464" spans="9:14" x14ac:dyDescent="0.2">
      <c r="I1464" s="86"/>
      <c r="L1464" s="137"/>
      <c r="N1464" s="86"/>
    </row>
    <row r="1465" spans="9:14" x14ac:dyDescent="0.2">
      <c r="I1465" s="86"/>
      <c r="L1465" s="137"/>
      <c r="N1465" s="86"/>
    </row>
    <row r="1466" spans="9:14" x14ac:dyDescent="0.2">
      <c r="I1466" s="86"/>
      <c r="L1466" s="137"/>
      <c r="N1466" s="86"/>
    </row>
    <row r="1467" spans="9:14" x14ac:dyDescent="0.2">
      <c r="I1467" s="86"/>
      <c r="L1467" s="137"/>
      <c r="N1467" s="86"/>
    </row>
    <row r="1468" spans="9:14" x14ac:dyDescent="0.2">
      <c r="I1468" s="86"/>
      <c r="L1468" s="137"/>
      <c r="N1468" s="86"/>
    </row>
    <row r="1469" spans="9:14" x14ac:dyDescent="0.2">
      <c r="I1469" s="86"/>
      <c r="L1469" s="137"/>
      <c r="N1469" s="86"/>
    </row>
    <row r="1470" spans="9:14" x14ac:dyDescent="0.2">
      <c r="I1470" s="86"/>
      <c r="L1470" s="137"/>
      <c r="N1470" s="86"/>
    </row>
    <row r="1471" spans="9:14" x14ac:dyDescent="0.2">
      <c r="I1471" s="86"/>
      <c r="L1471" s="137"/>
      <c r="N1471" s="86"/>
    </row>
    <row r="1472" spans="9:14" x14ac:dyDescent="0.2">
      <c r="I1472" s="86"/>
      <c r="L1472" s="137"/>
      <c r="N1472" s="86"/>
    </row>
    <row r="1473" spans="9:14" x14ac:dyDescent="0.2">
      <c r="I1473" s="86"/>
      <c r="L1473" s="137"/>
      <c r="N1473" s="86"/>
    </row>
    <row r="1474" spans="9:14" x14ac:dyDescent="0.2">
      <c r="I1474" s="86"/>
      <c r="L1474" s="137"/>
      <c r="N1474" s="86"/>
    </row>
    <row r="1475" spans="9:14" x14ac:dyDescent="0.2">
      <c r="I1475" s="86"/>
      <c r="L1475" s="137"/>
      <c r="N1475" s="86"/>
    </row>
    <row r="1476" spans="9:14" x14ac:dyDescent="0.2">
      <c r="I1476" s="86"/>
      <c r="L1476" s="137"/>
      <c r="N1476" s="86"/>
    </row>
    <row r="1477" spans="9:14" x14ac:dyDescent="0.2">
      <c r="I1477" s="86"/>
      <c r="L1477" s="137"/>
      <c r="N1477" s="86"/>
    </row>
    <row r="1478" spans="9:14" x14ac:dyDescent="0.2">
      <c r="I1478" s="86"/>
      <c r="L1478" s="137"/>
      <c r="N1478" s="86"/>
    </row>
    <row r="1479" spans="9:14" x14ac:dyDescent="0.2">
      <c r="I1479" s="86"/>
      <c r="L1479" s="137"/>
      <c r="N1479" s="86"/>
    </row>
    <row r="1480" spans="9:14" x14ac:dyDescent="0.2">
      <c r="I1480" s="86"/>
      <c r="L1480" s="137"/>
      <c r="N1480" s="86"/>
    </row>
    <row r="1481" spans="9:14" x14ac:dyDescent="0.2">
      <c r="I1481" s="86"/>
      <c r="L1481" s="137"/>
      <c r="N1481" s="86"/>
    </row>
    <row r="1482" spans="9:14" x14ac:dyDescent="0.2">
      <c r="I1482" s="86"/>
      <c r="L1482" s="137"/>
      <c r="N1482" s="86"/>
    </row>
    <row r="1483" spans="9:14" x14ac:dyDescent="0.2">
      <c r="I1483" s="86"/>
      <c r="L1483" s="137"/>
      <c r="N1483" s="86"/>
    </row>
    <row r="1484" spans="9:14" x14ac:dyDescent="0.2">
      <c r="I1484" s="86"/>
      <c r="L1484" s="137"/>
      <c r="N1484" s="86"/>
    </row>
    <row r="1485" spans="9:14" x14ac:dyDescent="0.2">
      <c r="I1485" s="86"/>
      <c r="L1485" s="137"/>
      <c r="N1485" s="86"/>
    </row>
    <row r="1486" spans="9:14" x14ac:dyDescent="0.2">
      <c r="I1486" s="86"/>
      <c r="L1486" s="137"/>
      <c r="N1486" s="86"/>
    </row>
    <row r="1487" spans="9:14" x14ac:dyDescent="0.2">
      <c r="I1487" s="86"/>
      <c r="L1487" s="137"/>
      <c r="N1487" s="86"/>
    </row>
    <row r="1488" spans="9:14" x14ac:dyDescent="0.2">
      <c r="I1488" s="86"/>
      <c r="L1488" s="137"/>
      <c r="N1488" s="86"/>
    </row>
    <row r="1489" spans="9:14" x14ac:dyDescent="0.2">
      <c r="I1489" s="86"/>
      <c r="L1489" s="137"/>
      <c r="N1489" s="86"/>
    </row>
    <row r="1490" spans="9:14" x14ac:dyDescent="0.2">
      <c r="I1490" s="86"/>
      <c r="L1490" s="137"/>
      <c r="N1490" s="86"/>
    </row>
    <row r="1491" spans="9:14" x14ac:dyDescent="0.2">
      <c r="I1491" s="86"/>
      <c r="L1491" s="137"/>
      <c r="N1491" s="86"/>
    </row>
    <row r="1492" spans="9:14" x14ac:dyDescent="0.2">
      <c r="I1492" s="86"/>
      <c r="L1492" s="137"/>
      <c r="N1492" s="86"/>
    </row>
    <row r="1493" spans="9:14" x14ac:dyDescent="0.2">
      <c r="I1493" s="86"/>
      <c r="L1493" s="137"/>
      <c r="N1493" s="86"/>
    </row>
    <row r="1494" spans="9:14" x14ac:dyDescent="0.2">
      <c r="I1494" s="86"/>
      <c r="L1494" s="137"/>
      <c r="N1494" s="86"/>
    </row>
    <row r="1495" spans="9:14" x14ac:dyDescent="0.2">
      <c r="I1495" s="86"/>
      <c r="L1495" s="137"/>
      <c r="N1495" s="86"/>
    </row>
    <row r="1496" spans="9:14" x14ac:dyDescent="0.2">
      <c r="I1496" s="86"/>
      <c r="L1496" s="137"/>
      <c r="N1496" s="86"/>
    </row>
    <row r="1497" spans="9:14" x14ac:dyDescent="0.2">
      <c r="I1497" s="86"/>
      <c r="L1497" s="137"/>
      <c r="N1497" s="86"/>
    </row>
    <row r="1498" spans="9:14" x14ac:dyDescent="0.2">
      <c r="I1498" s="86"/>
      <c r="L1498" s="137"/>
      <c r="N1498" s="86"/>
    </row>
    <row r="1499" spans="9:14" x14ac:dyDescent="0.2">
      <c r="I1499" s="86"/>
      <c r="L1499" s="137"/>
      <c r="N1499" s="86"/>
    </row>
    <row r="1500" spans="9:14" x14ac:dyDescent="0.2">
      <c r="I1500" s="86"/>
      <c r="L1500" s="137"/>
      <c r="N1500" s="86"/>
    </row>
    <row r="1501" spans="9:14" x14ac:dyDescent="0.2">
      <c r="I1501" s="86"/>
      <c r="L1501" s="137"/>
      <c r="N1501" s="86"/>
    </row>
    <row r="1502" spans="9:14" x14ac:dyDescent="0.2">
      <c r="I1502" s="86"/>
      <c r="L1502" s="137"/>
      <c r="N1502" s="86"/>
    </row>
    <row r="1503" spans="9:14" x14ac:dyDescent="0.2">
      <c r="I1503" s="86"/>
      <c r="L1503" s="137"/>
      <c r="N1503" s="86"/>
    </row>
    <row r="1504" spans="9:14" x14ac:dyDescent="0.2">
      <c r="I1504" s="86"/>
      <c r="L1504" s="137"/>
      <c r="N1504" s="86"/>
    </row>
    <row r="1505" spans="9:14" x14ac:dyDescent="0.2">
      <c r="I1505" s="86"/>
      <c r="L1505" s="137"/>
      <c r="N1505" s="86"/>
    </row>
    <row r="1506" spans="9:14" x14ac:dyDescent="0.2">
      <c r="I1506" s="86"/>
      <c r="L1506" s="137"/>
      <c r="N1506" s="86"/>
    </row>
    <row r="1507" spans="9:14" x14ac:dyDescent="0.2">
      <c r="I1507" s="86"/>
      <c r="L1507" s="137"/>
      <c r="N1507" s="86"/>
    </row>
    <row r="1508" spans="9:14" x14ac:dyDescent="0.2">
      <c r="I1508" s="86"/>
      <c r="L1508" s="137"/>
      <c r="N1508" s="86"/>
    </row>
    <row r="1509" spans="9:14" x14ac:dyDescent="0.2">
      <c r="I1509" s="86"/>
      <c r="L1509" s="137"/>
      <c r="N1509" s="86"/>
    </row>
    <row r="1510" spans="9:14" x14ac:dyDescent="0.2">
      <c r="I1510" s="86"/>
      <c r="L1510" s="137"/>
      <c r="N1510" s="86"/>
    </row>
    <row r="1511" spans="9:14" x14ac:dyDescent="0.2">
      <c r="I1511" s="86"/>
      <c r="L1511" s="137"/>
      <c r="N1511" s="86"/>
    </row>
    <row r="1512" spans="9:14" x14ac:dyDescent="0.2">
      <c r="I1512" s="86"/>
      <c r="L1512" s="137"/>
      <c r="N1512" s="86"/>
    </row>
    <row r="1513" spans="9:14" x14ac:dyDescent="0.2">
      <c r="I1513" s="86"/>
      <c r="L1513" s="137"/>
      <c r="N1513" s="86"/>
    </row>
    <row r="1514" spans="9:14" x14ac:dyDescent="0.2">
      <c r="I1514" s="86"/>
      <c r="L1514" s="137"/>
      <c r="N1514" s="86"/>
    </row>
    <row r="1515" spans="9:14" x14ac:dyDescent="0.2">
      <c r="I1515" s="86"/>
      <c r="L1515" s="137"/>
      <c r="N1515" s="86"/>
    </row>
    <row r="1516" spans="9:14" x14ac:dyDescent="0.2">
      <c r="I1516" s="86"/>
      <c r="L1516" s="137"/>
      <c r="N1516" s="86"/>
    </row>
    <row r="1517" spans="9:14" x14ac:dyDescent="0.2">
      <c r="I1517" s="86"/>
      <c r="L1517" s="137"/>
      <c r="N1517" s="86"/>
    </row>
    <row r="1518" spans="9:14" x14ac:dyDescent="0.2">
      <c r="I1518" s="86"/>
      <c r="L1518" s="137"/>
      <c r="N1518" s="86"/>
    </row>
    <row r="1519" spans="9:14" x14ac:dyDescent="0.2">
      <c r="I1519" s="86"/>
      <c r="L1519" s="137"/>
      <c r="N1519" s="86"/>
    </row>
    <row r="1520" spans="9:14" x14ac:dyDescent="0.2">
      <c r="I1520" s="86"/>
      <c r="L1520" s="137"/>
      <c r="N1520" s="86"/>
    </row>
    <row r="1521" spans="9:14" x14ac:dyDescent="0.2">
      <c r="I1521" s="86"/>
      <c r="L1521" s="137"/>
      <c r="N1521" s="86"/>
    </row>
    <row r="1522" spans="9:14" x14ac:dyDescent="0.2">
      <c r="I1522" s="86"/>
      <c r="L1522" s="137"/>
      <c r="N1522" s="86"/>
    </row>
    <row r="1523" spans="9:14" x14ac:dyDescent="0.2">
      <c r="I1523" s="86"/>
      <c r="L1523" s="137"/>
      <c r="N1523" s="86"/>
    </row>
    <row r="1524" spans="9:14" x14ac:dyDescent="0.2">
      <c r="I1524" s="86"/>
      <c r="L1524" s="137"/>
      <c r="N1524" s="86"/>
    </row>
    <row r="1525" spans="9:14" x14ac:dyDescent="0.2">
      <c r="I1525" s="86"/>
      <c r="L1525" s="137"/>
      <c r="N1525" s="86"/>
    </row>
    <row r="1526" spans="9:14" x14ac:dyDescent="0.2">
      <c r="I1526" s="86"/>
      <c r="L1526" s="137"/>
      <c r="N1526" s="86"/>
    </row>
    <row r="1527" spans="9:14" x14ac:dyDescent="0.2">
      <c r="I1527" s="86"/>
      <c r="L1527" s="137"/>
      <c r="N1527" s="86"/>
    </row>
    <row r="1528" spans="9:14" x14ac:dyDescent="0.2">
      <c r="I1528" s="86"/>
      <c r="L1528" s="137"/>
      <c r="N1528" s="86"/>
    </row>
    <row r="1529" spans="9:14" x14ac:dyDescent="0.2">
      <c r="I1529" s="86"/>
      <c r="L1529" s="137"/>
      <c r="N1529" s="86"/>
    </row>
    <row r="1530" spans="9:14" x14ac:dyDescent="0.2">
      <c r="I1530" s="86"/>
      <c r="L1530" s="137"/>
      <c r="N1530" s="86"/>
    </row>
    <row r="1531" spans="9:14" x14ac:dyDescent="0.2">
      <c r="I1531" s="86"/>
      <c r="L1531" s="137"/>
      <c r="N1531" s="86"/>
    </row>
    <row r="1532" spans="9:14" x14ac:dyDescent="0.2">
      <c r="I1532" s="86"/>
      <c r="L1532" s="137"/>
      <c r="N1532" s="86"/>
    </row>
    <row r="1533" spans="9:14" x14ac:dyDescent="0.2">
      <c r="I1533" s="86"/>
      <c r="L1533" s="137"/>
      <c r="N1533" s="86"/>
    </row>
    <row r="1534" spans="9:14" x14ac:dyDescent="0.2">
      <c r="I1534" s="86"/>
      <c r="L1534" s="137"/>
      <c r="N1534" s="86"/>
    </row>
    <row r="1535" spans="9:14" x14ac:dyDescent="0.2">
      <c r="I1535" s="86"/>
      <c r="L1535" s="137"/>
      <c r="N1535" s="86"/>
    </row>
    <row r="1536" spans="9:14" x14ac:dyDescent="0.2">
      <c r="I1536" s="86"/>
      <c r="L1536" s="137"/>
      <c r="N1536" s="86"/>
    </row>
    <row r="1537" spans="9:14" x14ac:dyDescent="0.2">
      <c r="I1537" s="86"/>
      <c r="L1537" s="137"/>
      <c r="N1537" s="86"/>
    </row>
    <row r="1538" spans="9:14" x14ac:dyDescent="0.2">
      <c r="I1538" s="86"/>
      <c r="L1538" s="137"/>
      <c r="N1538" s="86"/>
    </row>
    <row r="1539" spans="9:14" x14ac:dyDescent="0.2">
      <c r="I1539" s="86"/>
      <c r="L1539" s="137"/>
      <c r="N1539" s="86"/>
    </row>
    <row r="1540" spans="9:14" x14ac:dyDescent="0.2">
      <c r="I1540" s="86"/>
      <c r="L1540" s="137"/>
      <c r="N1540" s="86"/>
    </row>
    <row r="1541" spans="9:14" x14ac:dyDescent="0.2">
      <c r="I1541" s="86"/>
      <c r="L1541" s="137"/>
      <c r="N1541" s="86"/>
    </row>
    <row r="1542" spans="9:14" x14ac:dyDescent="0.2">
      <c r="I1542" s="86"/>
      <c r="L1542" s="137"/>
      <c r="N1542" s="86"/>
    </row>
    <row r="1543" spans="9:14" x14ac:dyDescent="0.2">
      <c r="I1543" s="86"/>
      <c r="L1543" s="137"/>
      <c r="N1543" s="86"/>
    </row>
    <row r="1544" spans="9:14" x14ac:dyDescent="0.2">
      <c r="I1544" s="86"/>
      <c r="L1544" s="137"/>
      <c r="N1544" s="86"/>
    </row>
    <row r="1545" spans="9:14" x14ac:dyDescent="0.2">
      <c r="I1545" s="86"/>
      <c r="L1545" s="137"/>
      <c r="N1545" s="86"/>
    </row>
    <row r="1546" spans="9:14" x14ac:dyDescent="0.2">
      <c r="I1546" s="86"/>
      <c r="L1546" s="137"/>
      <c r="N1546" s="86"/>
    </row>
    <row r="1547" spans="9:14" x14ac:dyDescent="0.2">
      <c r="I1547" s="86"/>
      <c r="L1547" s="137"/>
      <c r="N1547" s="86"/>
    </row>
    <row r="1548" spans="9:14" x14ac:dyDescent="0.2">
      <c r="I1548" s="86"/>
      <c r="L1548" s="137"/>
      <c r="N1548" s="86"/>
    </row>
    <row r="1549" spans="9:14" x14ac:dyDescent="0.2">
      <c r="I1549" s="86"/>
      <c r="L1549" s="137"/>
      <c r="N1549" s="86"/>
    </row>
    <row r="1550" spans="9:14" x14ac:dyDescent="0.2">
      <c r="I1550" s="86"/>
      <c r="L1550" s="137"/>
      <c r="N1550" s="86"/>
    </row>
    <row r="1551" spans="9:14" x14ac:dyDescent="0.2">
      <c r="I1551" s="86"/>
      <c r="L1551" s="137"/>
      <c r="N1551" s="86"/>
    </row>
    <row r="1552" spans="9:14" x14ac:dyDescent="0.2">
      <c r="I1552" s="86"/>
      <c r="L1552" s="137"/>
      <c r="N1552" s="86"/>
    </row>
    <row r="1553" spans="9:14" x14ac:dyDescent="0.2">
      <c r="I1553" s="86"/>
      <c r="L1553" s="137"/>
      <c r="N1553" s="86"/>
    </row>
    <row r="1554" spans="9:14" x14ac:dyDescent="0.2">
      <c r="I1554" s="86"/>
      <c r="L1554" s="137"/>
      <c r="N1554" s="86"/>
    </row>
    <row r="1555" spans="9:14" x14ac:dyDescent="0.2">
      <c r="I1555" s="86"/>
      <c r="L1555" s="137"/>
      <c r="N1555" s="86"/>
    </row>
    <row r="1556" spans="9:14" x14ac:dyDescent="0.2">
      <c r="I1556" s="86"/>
      <c r="L1556" s="137"/>
      <c r="N1556" s="86"/>
    </row>
    <row r="1557" spans="9:14" x14ac:dyDescent="0.2">
      <c r="I1557" s="86"/>
      <c r="L1557" s="137"/>
      <c r="N1557" s="86"/>
    </row>
    <row r="1558" spans="9:14" x14ac:dyDescent="0.2">
      <c r="I1558" s="86"/>
      <c r="L1558" s="137"/>
      <c r="N1558" s="86"/>
    </row>
    <row r="1559" spans="9:14" x14ac:dyDescent="0.2">
      <c r="I1559" s="86"/>
      <c r="L1559" s="137"/>
      <c r="N1559" s="86"/>
    </row>
    <row r="1560" spans="9:14" x14ac:dyDescent="0.2">
      <c r="I1560" s="86"/>
      <c r="L1560" s="137"/>
      <c r="N1560" s="86"/>
    </row>
    <row r="1561" spans="9:14" x14ac:dyDescent="0.2">
      <c r="I1561" s="86"/>
      <c r="L1561" s="137"/>
      <c r="N1561" s="86"/>
    </row>
    <row r="1562" spans="9:14" x14ac:dyDescent="0.2">
      <c r="I1562" s="86"/>
      <c r="L1562" s="137"/>
      <c r="N1562" s="86"/>
    </row>
    <row r="1563" spans="9:14" x14ac:dyDescent="0.2">
      <c r="I1563" s="86"/>
      <c r="L1563" s="137"/>
      <c r="N1563" s="86"/>
    </row>
    <row r="1564" spans="9:14" x14ac:dyDescent="0.2">
      <c r="I1564" s="86"/>
      <c r="L1564" s="137"/>
      <c r="N1564" s="86"/>
    </row>
    <row r="1565" spans="9:14" x14ac:dyDescent="0.2">
      <c r="I1565" s="86"/>
      <c r="L1565" s="137"/>
      <c r="N1565" s="86"/>
    </row>
    <row r="1566" spans="9:14" x14ac:dyDescent="0.2">
      <c r="I1566" s="86"/>
      <c r="L1566" s="137"/>
      <c r="N1566" s="86"/>
    </row>
    <row r="1567" spans="9:14" x14ac:dyDescent="0.2">
      <c r="I1567" s="86"/>
      <c r="L1567" s="137"/>
      <c r="N1567" s="86"/>
    </row>
    <row r="1568" spans="9:14" x14ac:dyDescent="0.2">
      <c r="I1568" s="86"/>
      <c r="L1568" s="137"/>
      <c r="N1568" s="86"/>
    </row>
    <row r="1569" spans="9:14" x14ac:dyDescent="0.2">
      <c r="I1569" s="86"/>
      <c r="L1569" s="137"/>
      <c r="N1569" s="86"/>
    </row>
    <row r="1570" spans="9:14" x14ac:dyDescent="0.2">
      <c r="I1570" s="86"/>
      <c r="L1570" s="137"/>
      <c r="N1570" s="86"/>
    </row>
    <row r="1571" spans="9:14" x14ac:dyDescent="0.2">
      <c r="I1571" s="86"/>
      <c r="L1571" s="137"/>
      <c r="N1571" s="86"/>
    </row>
    <row r="1572" spans="9:14" x14ac:dyDescent="0.2">
      <c r="I1572" s="86"/>
      <c r="L1572" s="137"/>
      <c r="N1572" s="86"/>
    </row>
    <row r="1573" spans="9:14" x14ac:dyDescent="0.2">
      <c r="I1573" s="86"/>
      <c r="L1573" s="137"/>
      <c r="N1573" s="86"/>
    </row>
    <row r="1574" spans="9:14" x14ac:dyDescent="0.2">
      <c r="I1574" s="86"/>
      <c r="L1574" s="137"/>
      <c r="N1574" s="86"/>
    </row>
    <row r="1575" spans="9:14" x14ac:dyDescent="0.2">
      <c r="I1575" s="86"/>
      <c r="L1575" s="137"/>
      <c r="N1575" s="86"/>
    </row>
    <row r="1576" spans="9:14" x14ac:dyDescent="0.2">
      <c r="I1576" s="86"/>
      <c r="L1576" s="137"/>
      <c r="N1576" s="86"/>
    </row>
    <row r="1577" spans="9:14" x14ac:dyDescent="0.2">
      <c r="I1577" s="86"/>
      <c r="L1577" s="137"/>
      <c r="N1577" s="86"/>
    </row>
    <row r="1578" spans="9:14" x14ac:dyDescent="0.2">
      <c r="I1578" s="86"/>
      <c r="L1578" s="137"/>
      <c r="N1578" s="86"/>
    </row>
    <row r="1579" spans="9:14" x14ac:dyDescent="0.2">
      <c r="I1579" s="86"/>
      <c r="L1579" s="137"/>
      <c r="N1579" s="86"/>
    </row>
    <row r="1580" spans="9:14" x14ac:dyDescent="0.2">
      <c r="I1580" s="86"/>
      <c r="L1580" s="137"/>
      <c r="N1580" s="86"/>
    </row>
    <row r="1581" spans="9:14" x14ac:dyDescent="0.2">
      <c r="I1581" s="86"/>
      <c r="L1581" s="137"/>
      <c r="N1581" s="86"/>
    </row>
    <row r="1582" spans="9:14" x14ac:dyDescent="0.2">
      <c r="I1582" s="86"/>
      <c r="L1582" s="137"/>
      <c r="N1582" s="86"/>
    </row>
    <row r="1583" spans="9:14" x14ac:dyDescent="0.2">
      <c r="I1583" s="86"/>
      <c r="L1583" s="137"/>
      <c r="N1583" s="86"/>
    </row>
    <row r="1584" spans="9:14" x14ac:dyDescent="0.2">
      <c r="I1584" s="86"/>
      <c r="L1584" s="137"/>
      <c r="N1584" s="86"/>
    </row>
    <row r="1585" spans="9:14" x14ac:dyDescent="0.2">
      <c r="I1585" s="86"/>
      <c r="L1585" s="137"/>
      <c r="N1585" s="86"/>
    </row>
    <row r="1586" spans="9:14" x14ac:dyDescent="0.2">
      <c r="I1586" s="86"/>
      <c r="L1586" s="137"/>
      <c r="N1586" s="86"/>
    </row>
    <row r="1587" spans="9:14" x14ac:dyDescent="0.2">
      <c r="I1587" s="86"/>
      <c r="L1587" s="137"/>
      <c r="N1587" s="86"/>
    </row>
    <row r="1588" spans="9:14" x14ac:dyDescent="0.2">
      <c r="I1588" s="86"/>
      <c r="L1588" s="137"/>
      <c r="N1588" s="86"/>
    </row>
    <row r="1589" spans="9:14" x14ac:dyDescent="0.2">
      <c r="I1589" s="86"/>
      <c r="L1589" s="137"/>
      <c r="N1589" s="86"/>
    </row>
    <row r="1590" spans="9:14" x14ac:dyDescent="0.2">
      <c r="I1590" s="86"/>
      <c r="L1590" s="137"/>
      <c r="N1590" s="86"/>
    </row>
    <row r="1591" spans="9:14" x14ac:dyDescent="0.2">
      <c r="I1591" s="86"/>
      <c r="L1591" s="137"/>
      <c r="N1591" s="86"/>
    </row>
    <row r="1592" spans="9:14" x14ac:dyDescent="0.2">
      <c r="I1592" s="86"/>
      <c r="L1592" s="137"/>
      <c r="N1592" s="86"/>
    </row>
    <row r="1593" spans="9:14" x14ac:dyDescent="0.2">
      <c r="I1593" s="86"/>
      <c r="L1593" s="137"/>
      <c r="N1593" s="86"/>
    </row>
    <row r="1594" spans="9:14" x14ac:dyDescent="0.2">
      <c r="I1594" s="86"/>
      <c r="L1594" s="137"/>
      <c r="N1594" s="86"/>
    </row>
    <row r="1595" spans="9:14" x14ac:dyDescent="0.2">
      <c r="I1595" s="86"/>
      <c r="L1595" s="137"/>
      <c r="N1595" s="86"/>
    </row>
    <row r="1596" spans="9:14" x14ac:dyDescent="0.2">
      <c r="I1596" s="86"/>
      <c r="L1596" s="137"/>
      <c r="N1596" s="86"/>
    </row>
    <row r="1597" spans="9:14" x14ac:dyDescent="0.2">
      <c r="I1597" s="86"/>
      <c r="L1597" s="137"/>
      <c r="N1597" s="86"/>
    </row>
    <row r="1598" spans="9:14" x14ac:dyDescent="0.2">
      <c r="I1598" s="86"/>
      <c r="L1598" s="137"/>
      <c r="N1598" s="86"/>
    </row>
    <row r="1599" spans="9:14" x14ac:dyDescent="0.2">
      <c r="I1599" s="86"/>
      <c r="L1599" s="137"/>
      <c r="N1599" s="86"/>
    </row>
    <row r="1600" spans="9:14" x14ac:dyDescent="0.2">
      <c r="I1600" s="86"/>
      <c r="L1600" s="137"/>
      <c r="N1600" s="86"/>
    </row>
    <row r="1601" spans="9:14" x14ac:dyDescent="0.2">
      <c r="I1601" s="86"/>
      <c r="L1601" s="137"/>
      <c r="N1601" s="86"/>
    </row>
    <row r="1602" spans="9:14" x14ac:dyDescent="0.2">
      <c r="I1602" s="86"/>
      <c r="L1602" s="137"/>
      <c r="N1602" s="86"/>
    </row>
    <row r="1603" spans="9:14" x14ac:dyDescent="0.2">
      <c r="I1603" s="86"/>
      <c r="L1603" s="137"/>
      <c r="N1603" s="86"/>
    </row>
    <row r="1604" spans="9:14" x14ac:dyDescent="0.2">
      <c r="I1604" s="86"/>
      <c r="L1604" s="137"/>
      <c r="N1604" s="86"/>
    </row>
    <row r="1605" spans="9:14" x14ac:dyDescent="0.2">
      <c r="I1605" s="86"/>
      <c r="L1605" s="137"/>
      <c r="N1605" s="86"/>
    </row>
    <row r="1606" spans="9:14" x14ac:dyDescent="0.2">
      <c r="I1606" s="86"/>
      <c r="L1606" s="137"/>
      <c r="N1606" s="86"/>
    </row>
    <row r="1607" spans="9:14" x14ac:dyDescent="0.2">
      <c r="I1607" s="86"/>
      <c r="L1607" s="137"/>
      <c r="N1607" s="86"/>
    </row>
    <row r="1608" spans="9:14" x14ac:dyDescent="0.2">
      <c r="I1608" s="86"/>
      <c r="L1608" s="137"/>
      <c r="N1608" s="86"/>
    </row>
    <row r="1609" spans="9:14" x14ac:dyDescent="0.2">
      <c r="I1609" s="86"/>
      <c r="L1609" s="137"/>
      <c r="N1609" s="86"/>
    </row>
    <row r="1610" spans="9:14" x14ac:dyDescent="0.2">
      <c r="I1610" s="86"/>
      <c r="L1610" s="137"/>
      <c r="N1610" s="86"/>
    </row>
    <row r="1611" spans="9:14" x14ac:dyDescent="0.2">
      <c r="I1611" s="86"/>
      <c r="L1611" s="137"/>
      <c r="N1611" s="86"/>
    </row>
    <row r="1612" spans="9:14" x14ac:dyDescent="0.2">
      <c r="I1612" s="86"/>
      <c r="L1612" s="137"/>
      <c r="N1612" s="86"/>
    </row>
    <row r="1613" spans="9:14" x14ac:dyDescent="0.2">
      <c r="I1613" s="86"/>
      <c r="L1613" s="137"/>
      <c r="N1613" s="86"/>
    </row>
    <row r="1614" spans="9:14" x14ac:dyDescent="0.2">
      <c r="I1614" s="86"/>
      <c r="L1614" s="137"/>
      <c r="N1614" s="86"/>
    </row>
    <row r="1615" spans="9:14" x14ac:dyDescent="0.2">
      <c r="I1615" s="86"/>
      <c r="L1615" s="137"/>
      <c r="N1615" s="86"/>
    </row>
    <row r="1616" spans="9:14" x14ac:dyDescent="0.2">
      <c r="I1616" s="86"/>
      <c r="L1616" s="137"/>
      <c r="N1616" s="86"/>
    </row>
    <row r="1617" spans="9:14" x14ac:dyDescent="0.2">
      <c r="I1617" s="86"/>
      <c r="L1617" s="137"/>
      <c r="N1617" s="86"/>
    </row>
    <row r="1618" spans="9:14" x14ac:dyDescent="0.2">
      <c r="I1618" s="86"/>
      <c r="L1618" s="137"/>
      <c r="N1618" s="86"/>
    </row>
    <row r="1619" spans="9:14" x14ac:dyDescent="0.2">
      <c r="I1619" s="86"/>
      <c r="L1619" s="137"/>
      <c r="N1619" s="86"/>
    </row>
    <row r="1620" spans="9:14" x14ac:dyDescent="0.2">
      <c r="I1620" s="86"/>
      <c r="L1620" s="137"/>
      <c r="N1620" s="86"/>
    </row>
    <row r="1621" spans="9:14" x14ac:dyDescent="0.2">
      <c r="I1621" s="86"/>
      <c r="L1621" s="137"/>
      <c r="N1621" s="86"/>
    </row>
    <row r="1622" spans="9:14" x14ac:dyDescent="0.2">
      <c r="I1622" s="86"/>
      <c r="L1622" s="137"/>
      <c r="N1622" s="86"/>
    </row>
    <row r="1623" spans="9:14" x14ac:dyDescent="0.2">
      <c r="I1623" s="86"/>
      <c r="L1623" s="137"/>
      <c r="N1623" s="86"/>
    </row>
    <row r="1624" spans="9:14" x14ac:dyDescent="0.2">
      <c r="I1624" s="86"/>
      <c r="L1624" s="137"/>
      <c r="N1624" s="86"/>
    </row>
    <row r="1625" spans="9:14" x14ac:dyDescent="0.2">
      <c r="I1625" s="86"/>
      <c r="L1625" s="137"/>
      <c r="N1625" s="86"/>
    </row>
    <row r="1626" spans="9:14" x14ac:dyDescent="0.2">
      <c r="I1626" s="86"/>
      <c r="L1626" s="137"/>
      <c r="N1626" s="86"/>
    </row>
    <row r="1627" spans="9:14" x14ac:dyDescent="0.2">
      <c r="I1627" s="86"/>
      <c r="L1627" s="137"/>
      <c r="N1627" s="86"/>
    </row>
    <row r="1628" spans="9:14" x14ac:dyDescent="0.2">
      <c r="I1628" s="86"/>
      <c r="L1628" s="137"/>
      <c r="N1628" s="86"/>
    </row>
    <row r="1629" spans="9:14" x14ac:dyDescent="0.2">
      <c r="I1629" s="86"/>
      <c r="L1629" s="137"/>
      <c r="N1629" s="86"/>
    </row>
    <row r="1630" spans="9:14" x14ac:dyDescent="0.2">
      <c r="I1630" s="86"/>
      <c r="L1630" s="137"/>
      <c r="N1630" s="86"/>
    </row>
    <row r="1631" spans="9:14" x14ac:dyDescent="0.2">
      <c r="I1631" s="86"/>
      <c r="L1631" s="137"/>
      <c r="N1631" s="86"/>
    </row>
    <row r="1632" spans="9:14" x14ac:dyDescent="0.2">
      <c r="I1632" s="86"/>
      <c r="L1632" s="137"/>
      <c r="N1632" s="86"/>
    </row>
    <row r="1633" spans="9:14" x14ac:dyDescent="0.2">
      <c r="I1633" s="86"/>
      <c r="L1633" s="137"/>
      <c r="N1633" s="86"/>
    </row>
    <row r="1634" spans="9:14" x14ac:dyDescent="0.2">
      <c r="I1634" s="86"/>
      <c r="L1634" s="137"/>
      <c r="N1634" s="86"/>
    </row>
    <row r="1635" spans="9:14" x14ac:dyDescent="0.2">
      <c r="I1635" s="86"/>
      <c r="L1635" s="137"/>
      <c r="N1635" s="86"/>
    </row>
    <row r="1636" spans="9:14" x14ac:dyDescent="0.2">
      <c r="I1636" s="86"/>
      <c r="L1636" s="137"/>
      <c r="N1636" s="86"/>
    </row>
    <row r="1637" spans="9:14" x14ac:dyDescent="0.2">
      <c r="I1637" s="86"/>
      <c r="L1637" s="137"/>
      <c r="N1637" s="86"/>
    </row>
    <row r="1638" spans="9:14" x14ac:dyDescent="0.2">
      <c r="I1638" s="86"/>
      <c r="L1638" s="137"/>
      <c r="N1638" s="86"/>
    </row>
    <row r="1639" spans="9:14" x14ac:dyDescent="0.2">
      <c r="I1639" s="86"/>
      <c r="L1639" s="137"/>
      <c r="N1639" s="86"/>
    </row>
    <row r="1640" spans="9:14" x14ac:dyDescent="0.2">
      <c r="I1640" s="86"/>
      <c r="L1640" s="137"/>
      <c r="N1640" s="86"/>
    </row>
    <row r="1641" spans="9:14" x14ac:dyDescent="0.2">
      <c r="I1641" s="86"/>
      <c r="L1641" s="137"/>
      <c r="N1641" s="86"/>
    </row>
    <row r="1642" spans="9:14" x14ac:dyDescent="0.2">
      <c r="I1642" s="86"/>
      <c r="L1642" s="137"/>
      <c r="N1642" s="86"/>
    </row>
    <row r="1643" spans="9:14" x14ac:dyDescent="0.2">
      <c r="I1643" s="86"/>
      <c r="L1643" s="137"/>
      <c r="N1643" s="86"/>
    </row>
    <row r="1644" spans="9:14" x14ac:dyDescent="0.2">
      <c r="I1644" s="86"/>
      <c r="L1644" s="137"/>
      <c r="N1644" s="86"/>
    </row>
    <row r="1645" spans="9:14" x14ac:dyDescent="0.2">
      <c r="I1645" s="86"/>
      <c r="L1645" s="137"/>
      <c r="N1645" s="86"/>
    </row>
    <row r="1646" spans="9:14" x14ac:dyDescent="0.2">
      <c r="I1646" s="86"/>
      <c r="L1646" s="137"/>
      <c r="N1646" s="86"/>
    </row>
    <row r="1647" spans="9:14" x14ac:dyDescent="0.2">
      <c r="I1647" s="86"/>
      <c r="L1647" s="137"/>
      <c r="N1647" s="86"/>
    </row>
    <row r="1648" spans="9:14" x14ac:dyDescent="0.2">
      <c r="I1648" s="86"/>
      <c r="L1648" s="137"/>
      <c r="N1648" s="86"/>
    </row>
    <row r="1649" spans="9:14" x14ac:dyDescent="0.2">
      <c r="I1649" s="86"/>
      <c r="L1649" s="137"/>
      <c r="N1649" s="86"/>
    </row>
    <row r="1650" spans="9:14" x14ac:dyDescent="0.2">
      <c r="I1650" s="86"/>
      <c r="L1650" s="137"/>
      <c r="N1650" s="86"/>
    </row>
    <row r="1651" spans="9:14" x14ac:dyDescent="0.2">
      <c r="I1651" s="86"/>
      <c r="L1651" s="137"/>
      <c r="N1651" s="86"/>
    </row>
    <row r="1652" spans="9:14" x14ac:dyDescent="0.2">
      <c r="I1652" s="86"/>
      <c r="L1652" s="137"/>
      <c r="N1652" s="86"/>
    </row>
    <row r="1653" spans="9:14" x14ac:dyDescent="0.2">
      <c r="I1653" s="86"/>
      <c r="L1653" s="137"/>
      <c r="N1653" s="86"/>
    </row>
    <row r="1654" spans="9:14" x14ac:dyDescent="0.2">
      <c r="I1654" s="86"/>
      <c r="L1654" s="137"/>
      <c r="N1654" s="86"/>
    </row>
    <row r="1655" spans="9:14" x14ac:dyDescent="0.2">
      <c r="I1655" s="86"/>
      <c r="L1655" s="137"/>
      <c r="N1655" s="86"/>
    </row>
    <row r="1656" spans="9:14" x14ac:dyDescent="0.2">
      <c r="I1656" s="86"/>
      <c r="L1656" s="137"/>
      <c r="N1656" s="86"/>
    </row>
    <row r="1657" spans="9:14" x14ac:dyDescent="0.2">
      <c r="I1657" s="86"/>
      <c r="L1657" s="137"/>
      <c r="N1657" s="86"/>
    </row>
    <row r="1658" spans="9:14" x14ac:dyDescent="0.2">
      <c r="I1658" s="86"/>
      <c r="L1658" s="137"/>
      <c r="N1658" s="86"/>
    </row>
    <row r="1659" spans="9:14" x14ac:dyDescent="0.2">
      <c r="I1659" s="86"/>
      <c r="L1659" s="137"/>
      <c r="N1659" s="86"/>
    </row>
    <row r="1660" spans="9:14" x14ac:dyDescent="0.2">
      <c r="I1660" s="86"/>
      <c r="L1660" s="137"/>
      <c r="N1660" s="86"/>
    </row>
    <row r="1661" spans="9:14" x14ac:dyDescent="0.2">
      <c r="I1661" s="86"/>
      <c r="L1661" s="137"/>
      <c r="N1661" s="86"/>
    </row>
    <row r="1662" spans="9:14" x14ac:dyDescent="0.2">
      <c r="I1662" s="86"/>
      <c r="L1662" s="137"/>
      <c r="N1662" s="86"/>
    </row>
    <row r="1663" spans="9:14" x14ac:dyDescent="0.2">
      <c r="I1663" s="86"/>
      <c r="L1663" s="137"/>
      <c r="N1663" s="86"/>
    </row>
    <row r="1664" spans="9:14" x14ac:dyDescent="0.2">
      <c r="I1664" s="86"/>
      <c r="L1664" s="137"/>
      <c r="N1664" s="86"/>
    </row>
    <row r="1665" spans="9:14" x14ac:dyDescent="0.2">
      <c r="I1665" s="86"/>
      <c r="L1665" s="137"/>
      <c r="N1665" s="86"/>
    </row>
    <row r="1666" spans="9:14" x14ac:dyDescent="0.2">
      <c r="I1666" s="86"/>
      <c r="L1666" s="137"/>
      <c r="N1666" s="86"/>
    </row>
    <row r="1667" spans="9:14" x14ac:dyDescent="0.2">
      <c r="I1667" s="86"/>
      <c r="L1667" s="137"/>
      <c r="N1667" s="86"/>
    </row>
    <row r="1668" spans="9:14" x14ac:dyDescent="0.2">
      <c r="I1668" s="86"/>
      <c r="L1668" s="137"/>
      <c r="N1668" s="86"/>
    </row>
    <row r="1669" spans="9:14" x14ac:dyDescent="0.2">
      <c r="I1669" s="86"/>
      <c r="L1669" s="137"/>
      <c r="N1669" s="86"/>
    </row>
    <row r="1670" spans="9:14" x14ac:dyDescent="0.2">
      <c r="I1670" s="86"/>
      <c r="L1670" s="137"/>
      <c r="N1670" s="86"/>
    </row>
    <row r="1671" spans="9:14" x14ac:dyDescent="0.2">
      <c r="I1671" s="86"/>
      <c r="L1671" s="137"/>
      <c r="N1671" s="86"/>
    </row>
    <row r="1672" spans="9:14" x14ac:dyDescent="0.2">
      <c r="I1672" s="86"/>
      <c r="L1672" s="137"/>
      <c r="N1672" s="86"/>
    </row>
    <row r="1673" spans="9:14" x14ac:dyDescent="0.2">
      <c r="I1673" s="86"/>
      <c r="L1673" s="137"/>
      <c r="N1673" s="86"/>
    </row>
    <row r="1674" spans="9:14" x14ac:dyDescent="0.2">
      <c r="I1674" s="86"/>
      <c r="L1674" s="137"/>
      <c r="N1674" s="86"/>
    </row>
    <row r="1675" spans="9:14" x14ac:dyDescent="0.2">
      <c r="I1675" s="86"/>
      <c r="L1675" s="137"/>
      <c r="N1675" s="86"/>
    </row>
    <row r="1676" spans="9:14" x14ac:dyDescent="0.2">
      <c r="I1676" s="86"/>
      <c r="L1676" s="137"/>
      <c r="N1676" s="86"/>
    </row>
    <row r="1677" spans="9:14" x14ac:dyDescent="0.2">
      <c r="I1677" s="86"/>
      <c r="L1677" s="137"/>
      <c r="N1677" s="86"/>
    </row>
    <row r="1678" spans="9:14" x14ac:dyDescent="0.2">
      <c r="I1678" s="86"/>
      <c r="L1678" s="137"/>
      <c r="N1678" s="86"/>
    </row>
    <row r="1679" spans="9:14" x14ac:dyDescent="0.2">
      <c r="I1679" s="86"/>
      <c r="L1679" s="137"/>
      <c r="N1679" s="86"/>
    </row>
    <row r="1680" spans="9:14" x14ac:dyDescent="0.2">
      <c r="I1680" s="86"/>
      <c r="L1680" s="137"/>
      <c r="N1680" s="86"/>
    </row>
    <row r="1681" spans="9:14" x14ac:dyDescent="0.2">
      <c r="I1681" s="86"/>
      <c r="L1681" s="137"/>
      <c r="N1681" s="86"/>
    </row>
    <row r="1682" spans="9:14" x14ac:dyDescent="0.2">
      <c r="I1682" s="86"/>
      <c r="L1682" s="137"/>
      <c r="N1682" s="86"/>
    </row>
    <row r="1683" spans="9:14" x14ac:dyDescent="0.2">
      <c r="I1683" s="86"/>
      <c r="L1683" s="137"/>
      <c r="N1683" s="86"/>
    </row>
    <row r="1684" spans="9:14" x14ac:dyDescent="0.2">
      <c r="I1684" s="86"/>
      <c r="L1684" s="137"/>
      <c r="N1684" s="86"/>
    </row>
    <row r="1685" spans="9:14" x14ac:dyDescent="0.2">
      <c r="I1685" s="86"/>
      <c r="L1685" s="137"/>
      <c r="N1685" s="86"/>
    </row>
    <row r="1686" spans="9:14" x14ac:dyDescent="0.2">
      <c r="I1686" s="86"/>
      <c r="L1686" s="137"/>
      <c r="N1686" s="86"/>
    </row>
    <row r="1687" spans="9:14" x14ac:dyDescent="0.2">
      <c r="I1687" s="86"/>
      <c r="L1687" s="137"/>
      <c r="N1687" s="86"/>
    </row>
    <row r="1688" spans="9:14" x14ac:dyDescent="0.2">
      <c r="I1688" s="86"/>
      <c r="L1688" s="137"/>
      <c r="N1688" s="86"/>
    </row>
    <row r="1689" spans="9:14" x14ac:dyDescent="0.2">
      <c r="I1689" s="86"/>
      <c r="L1689" s="137"/>
      <c r="N1689" s="86"/>
    </row>
    <row r="1690" spans="9:14" x14ac:dyDescent="0.2">
      <c r="I1690" s="86"/>
      <c r="L1690" s="137"/>
      <c r="N1690" s="86"/>
    </row>
    <row r="1691" spans="9:14" x14ac:dyDescent="0.2">
      <c r="I1691" s="86"/>
      <c r="L1691" s="137"/>
      <c r="N1691" s="86"/>
    </row>
    <row r="1692" spans="9:14" x14ac:dyDescent="0.2">
      <c r="I1692" s="86"/>
      <c r="L1692" s="137"/>
      <c r="N1692" s="86"/>
    </row>
    <row r="1693" spans="9:14" x14ac:dyDescent="0.2">
      <c r="I1693" s="86"/>
      <c r="L1693" s="137"/>
      <c r="N1693" s="86"/>
    </row>
    <row r="1694" spans="9:14" x14ac:dyDescent="0.2">
      <c r="I1694" s="86"/>
      <c r="L1694" s="137"/>
      <c r="N1694" s="86"/>
    </row>
    <row r="1695" spans="9:14" x14ac:dyDescent="0.2">
      <c r="I1695" s="86"/>
      <c r="L1695" s="137"/>
      <c r="N1695" s="86"/>
    </row>
    <row r="1696" spans="9:14" x14ac:dyDescent="0.2">
      <c r="I1696" s="86"/>
      <c r="L1696" s="137"/>
      <c r="N1696" s="86"/>
    </row>
    <row r="1697" spans="9:14" x14ac:dyDescent="0.2">
      <c r="I1697" s="86"/>
      <c r="L1697" s="137"/>
      <c r="N1697" s="86"/>
    </row>
    <row r="1698" spans="9:14" x14ac:dyDescent="0.2">
      <c r="I1698" s="86"/>
      <c r="L1698" s="137"/>
      <c r="N1698" s="86"/>
    </row>
    <row r="1699" spans="9:14" x14ac:dyDescent="0.2">
      <c r="I1699" s="86"/>
      <c r="L1699" s="137"/>
      <c r="N1699" s="86"/>
    </row>
    <row r="1700" spans="9:14" x14ac:dyDescent="0.2">
      <c r="I1700" s="86"/>
      <c r="L1700" s="137"/>
      <c r="N1700" s="86"/>
    </row>
    <row r="1701" spans="9:14" x14ac:dyDescent="0.2">
      <c r="I1701" s="86"/>
      <c r="L1701" s="137"/>
      <c r="N1701" s="86"/>
    </row>
    <row r="1702" spans="9:14" x14ac:dyDescent="0.2">
      <c r="I1702" s="86"/>
      <c r="L1702" s="137"/>
      <c r="N1702" s="86"/>
    </row>
    <row r="1703" spans="9:14" x14ac:dyDescent="0.2">
      <c r="I1703" s="86"/>
      <c r="L1703" s="137"/>
      <c r="N1703" s="86"/>
    </row>
    <row r="1704" spans="9:14" x14ac:dyDescent="0.2">
      <c r="I1704" s="86"/>
      <c r="L1704" s="137"/>
      <c r="N1704" s="86"/>
    </row>
    <row r="1705" spans="9:14" x14ac:dyDescent="0.2">
      <c r="I1705" s="86"/>
      <c r="L1705" s="137"/>
      <c r="N1705" s="86"/>
    </row>
    <row r="1706" spans="9:14" x14ac:dyDescent="0.2">
      <c r="I1706" s="86"/>
      <c r="L1706" s="137"/>
      <c r="N1706" s="86"/>
    </row>
    <row r="1707" spans="9:14" x14ac:dyDescent="0.2">
      <c r="I1707" s="86"/>
      <c r="L1707" s="137"/>
      <c r="N1707" s="86"/>
    </row>
    <row r="1708" spans="9:14" x14ac:dyDescent="0.2">
      <c r="I1708" s="86"/>
      <c r="L1708" s="137"/>
      <c r="N1708" s="86"/>
    </row>
    <row r="1709" spans="9:14" x14ac:dyDescent="0.2">
      <c r="I1709" s="86"/>
      <c r="L1709" s="137"/>
      <c r="N1709" s="86"/>
    </row>
    <row r="1710" spans="9:14" x14ac:dyDescent="0.2">
      <c r="I1710" s="86"/>
      <c r="L1710" s="137"/>
      <c r="N1710" s="86"/>
    </row>
    <row r="1711" spans="9:14" x14ac:dyDescent="0.2">
      <c r="I1711" s="86"/>
      <c r="L1711" s="137"/>
      <c r="N1711" s="86"/>
    </row>
    <row r="1712" spans="9:14" x14ac:dyDescent="0.2">
      <c r="I1712" s="86"/>
      <c r="L1712" s="137"/>
      <c r="N1712" s="86"/>
    </row>
    <row r="1713" spans="9:14" x14ac:dyDescent="0.2">
      <c r="I1713" s="86"/>
      <c r="L1713" s="137"/>
      <c r="N1713" s="86"/>
    </row>
    <row r="1714" spans="9:14" x14ac:dyDescent="0.2">
      <c r="I1714" s="86"/>
      <c r="L1714" s="137"/>
      <c r="N1714" s="86"/>
    </row>
    <row r="1715" spans="9:14" x14ac:dyDescent="0.2">
      <c r="I1715" s="86"/>
      <c r="L1715" s="137"/>
      <c r="N1715" s="86"/>
    </row>
    <row r="1716" spans="9:14" x14ac:dyDescent="0.2">
      <c r="I1716" s="86"/>
      <c r="L1716" s="137"/>
      <c r="N1716" s="86"/>
    </row>
    <row r="1717" spans="9:14" x14ac:dyDescent="0.2">
      <c r="I1717" s="86"/>
      <c r="L1717" s="137"/>
      <c r="N1717" s="86"/>
    </row>
    <row r="1718" spans="9:14" x14ac:dyDescent="0.2">
      <c r="I1718" s="86"/>
      <c r="L1718" s="137"/>
      <c r="N1718" s="86"/>
    </row>
    <row r="1719" spans="9:14" x14ac:dyDescent="0.2">
      <c r="I1719" s="86"/>
      <c r="L1719" s="137"/>
      <c r="N1719" s="86"/>
    </row>
    <row r="1720" spans="9:14" x14ac:dyDescent="0.2">
      <c r="I1720" s="86"/>
      <c r="L1720" s="137"/>
      <c r="N1720" s="86"/>
    </row>
    <row r="1721" spans="9:14" x14ac:dyDescent="0.2">
      <c r="I1721" s="86"/>
      <c r="L1721" s="137"/>
      <c r="N1721" s="86"/>
    </row>
    <row r="1722" spans="9:14" x14ac:dyDescent="0.2">
      <c r="I1722" s="86"/>
      <c r="L1722" s="137"/>
      <c r="N1722" s="86"/>
    </row>
    <row r="1723" spans="9:14" x14ac:dyDescent="0.2">
      <c r="I1723" s="86"/>
      <c r="L1723" s="137"/>
      <c r="N1723" s="86"/>
    </row>
    <row r="1724" spans="9:14" x14ac:dyDescent="0.2">
      <c r="I1724" s="86"/>
      <c r="L1724" s="137"/>
      <c r="N1724" s="86"/>
    </row>
    <row r="1725" spans="9:14" x14ac:dyDescent="0.2">
      <c r="I1725" s="86"/>
      <c r="L1725" s="137"/>
      <c r="N1725" s="86"/>
    </row>
    <row r="1726" spans="9:14" x14ac:dyDescent="0.2">
      <c r="I1726" s="86"/>
      <c r="L1726" s="137"/>
      <c r="N1726" s="86"/>
    </row>
    <row r="1727" spans="9:14" x14ac:dyDescent="0.2">
      <c r="I1727" s="86"/>
      <c r="L1727" s="137"/>
      <c r="N1727" s="86"/>
    </row>
    <row r="1728" spans="9:14" x14ac:dyDescent="0.2">
      <c r="I1728" s="86"/>
      <c r="L1728" s="137"/>
      <c r="N1728" s="86"/>
    </row>
    <row r="1729" spans="9:14" x14ac:dyDescent="0.2">
      <c r="I1729" s="86"/>
      <c r="L1729" s="137"/>
      <c r="N1729" s="86"/>
    </row>
    <row r="1730" spans="9:14" x14ac:dyDescent="0.2">
      <c r="I1730" s="86"/>
      <c r="L1730" s="137"/>
      <c r="N1730" s="86"/>
    </row>
    <row r="1731" spans="9:14" x14ac:dyDescent="0.2">
      <c r="I1731" s="86"/>
      <c r="L1731" s="137"/>
      <c r="N1731" s="86"/>
    </row>
    <row r="1732" spans="9:14" x14ac:dyDescent="0.2">
      <c r="I1732" s="86"/>
      <c r="L1732" s="137"/>
      <c r="N1732" s="86"/>
    </row>
    <row r="1733" spans="9:14" x14ac:dyDescent="0.2">
      <c r="I1733" s="86"/>
      <c r="L1733" s="137"/>
      <c r="N1733" s="86"/>
    </row>
    <row r="1734" spans="9:14" x14ac:dyDescent="0.2">
      <c r="I1734" s="86"/>
      <c r="L1734" s="137"/>
      <c r="N1734" s="86"/>
    </row>
    <row r="1735" spans="9:14" x14ac:dyDescent="0.2">
      <c r="I1735" s="86"/>
      <c r="L1735" s="137"/>
      <c r="N1735" s="86"/>
    </row>
  </sheetData>
  <sheetProtection algorithmName="SHA-512" hashValue="CggMBaPYjiyjVQpryQ3BgvOL2IRuIkGaTBi0AAL0K0dEDpTT9qxFE4zpHE2HwYtkXiLt2wJ9Msy15J+0FNtnww==" saltValue="pxHMjab5yDqZjh+oLL+8uw==" spinCount="100000" sheet="1" sort="0" autoFilter="0" pivotTables="0"/>
  <autoFilter ref="A3:Y587" xr:uid="{00000000-0001-0000-0300-000000000000}"/>
  <phoneticPr fontId="33" type="noConversion"/>
  <conditionalFormatting sqref="T2 T4:T89 T91:T1048576">
    <cfRule type="duplicateValues" dxfId="131" priority="16"/>
  </conditionalFormatting>
  <conditionalFormatting sqref="Y4:Y587">
    <cfRule type="cellIs" dxfId="130" priority="10" operator="lessThan">
      <formula>0</formula>
    </cfRule>
    <cfRule type="expression" dxfId="129" priority="11" stopIfTrue="1">
      <formula>ISTEXT(Y4)</formula>
    </cfRule>
    <cfRule type="cellIs" dxfId="128" priority="12" operator="greaterThan">
      <formula>0</formula>
    </cfRule>
  </conditionalFormatting>
  <conditionalFormatting sqref="Y1">
    <cfRule type="cellIs" dxfId="127" priority="2" operator="lessThan">
      <formula>0</formula>
    </cfRule>
    <cfRule type="expression" dxfId="126" priority="3" stopIfTrue="1">
      <formula>ISTEXT(Y1)</formula>
    </cfRule>
    <cfRule type="cellIs" dxfId="125" priority="4" operator="greaterThan">
      <formula>0</formula>
    </cfRule>
  </conditionalFormatting>
  <conditionalFormatting sqref="T90">
    <cfRule type="duplicateValues" dxfId="124" priority="1"/>
  </conditionalFormatting>
  <hyperlinks>
    <hyperlink ref="E571" location="'Granted PP '!A1" display="Refer to Section : Granted Private Practice Service Fees" xr:uid="{00000000-0004-0000-0300-000002000000}"/>
    <hyperlink ref="M584" r:id="rId1" xr:uid="{803CE69B-700F-4F10-A2B9-A39C19FA3AE7}"/>
    <hyperlink ref="E572" location="'Granted PP Service Fee 1.3.24'!A1" display="Refer to Section : Granted Private Practice Service Fees" xr:uid="{048287C9-029B-406C-A156-D12BB46125F6}"/>
    <hyperlink ref="K584" r:id="rId2" xr:uid="{07CBEDA8-0B92-4E09-A231-B82A78DF0086}"/>
  </hyperlinks>
  <printOptions horizontalCentered="1" verticalCentered="1"/>
  <pageMargins left="0.35433070866141736" right="0.35433070866141736" top="0.19685039370078741" bottom="0.19685039370078741" header="0.19685039370078741" footer="0.19685039370078741"/>
  <pageSetup paperSize="8" scale="47" fitToHeight="0" orientation="landscape" cellComments="asDisplayed" r:id="rId3"/>
  <headerFooter alignWithMargins="0">
    <oddFooter>&amp;C&amp;"Calibri,Regular"&amp;11Section B,Page &amp;P of 8</oddFooter>
  </headerFooter>
  <rowBreaks count="6" manualBreakCount="6">
    <brk id="90" max="17" man="1"/>
    <brk id="187" max="17" man="1"/>
    <brk id="283" max="17" man="1"/>
    <brk id="379" max="17" man="1"/>
    <brk id="474" max="17" man="1"/>
    <brk id="572"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CCE29B"/>
    <pageSetUpPr fitToPage="1"/>
  </sheetPr>
  <dimension ref="A1:BP458"/>
  <sheetViews>
    <sheetView zoomScale="90" zoomScaleNormal="90" zoomScaleSheetLayoutView="75" workbookViewId="0">
      <pane ySplit="3" topLeftCell="A4" activePane="bottomLeft" state="frozen"/>
      <selection activeCell="A3" sqref="A3"/>
      <selection pane="bottomLeft" activeCell="J6" sqref="J6:J38"/>
    </sheetView>
  </sheetViews>
  <sheetFormatPr defaultColWidth="9.140625" defaultRowHeight="11.25" outlineLevelCol="1" x14ac:dyDescent="0.2"/>
  <cols>
    <col min="1" max="1" width="9.140625" style="522" customWidth="1"/>
    <col min="2" max="4" width="5.42578125" style="522" customWidth="1"/>
    <col min="5" max="5" width="67" style="584" customWidth="1"/>
    <col min="6" max="6" width="16.85546875" style="522" customWidth="1"/>
    <col min="7" max="7" width="91.42578125" style="522" customWidth="1"/>
    <col min="8" max="8" width="12.42578125" style="522" customWidth="1"/>
    <col min="9" max="9" width="12.42578125" style="88" customWidth="1"/>
    <col min="10" max="10" width="12.85546875" style="586" customWidth="1"/>
    <col min="11" max="11" width="13.85546875" style="879" customWidth="1"/>
    <col min="12" max="12" width="12.85546875" style="587" customWidth="1"/>
    <col min="13" max="13" width="14.140625" style="879" customWidth="1"/>
    <col min="14" max="14" width="12.85546875" style="585" customWidth="1"/>
    <col min="15" max="15" width="11.85546875" style="590" customWidth="1"/>
    <col min="16" max="16" width="31.140625" style="585" customWidth="1"/>
    <col min="17" max="17" width="60.85546875" style="588" customWidth="1"/>
    <col min="18" max="18" width="35.85546875" style="589" customWidth="1"/>
    <col min="19" max="19" width="12" style="881" hidden="1" customWidth="1" outlineLevel="1"/>
    <col min="20" max="20" width="11.7109375" style="858" hidden="1" customWidth="1" outlineLevel="1"/>
    <col min="21" max="21" width="10.140625" style="881" hidden="1" customWidth="1" outlineLevel="1"/>
    <col min="22" max="22" width="11.28515625" style="859" hidden="1" customWidth="1" outlineLevel="1"/>
    <col min="23" max="23" width="13.140625" style="521" hidden="1" customWidth="1" outlineLevel="1"/>
    <col min="24" max="24" width="9.140625" style="521" hidden="1" customWidth="1" outlineLevel="1"/>
    <col min="25" max="25" width="177.42578125" style="521" hidden="1" customWidth="1" outlineLevel="1"/>
    <col min="26" max="26" width="9.140625" style="521" collapsed="1"/>
    <col min="27" max="68" width="9.140625" style="521"/>
    <col min="69" max="16384" width="9.140625" style="522"/>
  </cols>
  <sheetData>
    <row r="1" spans="1:68" ht="45.6" customHeight="1" thickBot="1" x14ac:dyDescent="0.25">
      <c r="A1" s="865" t="s">
        <v>2520</v>
      </c>
      <c r="B1" s="866"/>
      <c r="C1" s="866"/>
      <c r="D1" s="866"/>
      <c r="E1" s="866"/>
      <c r="F1" s="866"/>
      <c r="G1" s="866"/>
      <c r="H1" s="866"/>
      <c r="I1" s="866"/>
      <c r="J1" s="866"/>
      <c r="K1" s="870"/>
      <c r="L1" s="866"/>
      <c r="M1" s="870"/>
      <c r="N1" s="866"/>
      <c r="O1" s="872" t="s">
        <v>2545</v>
      </c>
      <c r="P1" s="1034"/>
      <c r="Q1" s="1036">
        <f>'Section A - Public Patients'!P1</f>
        <v>45736</v>
      </c>
      <c r="R1" s="1037"/>
      <c r="S1" s="1117" t="s">
        <v>4328</v>
      </c>
      <c r="T1" s="1117">
        <f>COUNTA(T4:T38)</f>
        <v>26</v>
      </c>
      <c r="U1" s="867"/>
      <c r="W1" s="1625" t="s">
        <v>6260</v>
      </c>
      <c r="X1" s="1624">
        <f>COUNTIF(X4:X39,"&gt;0")+COUNTIF(X4:X39,"&lt;0")</f>
        <v>20</v>
      </c>
    </row>
    <row r="2" spans="1:68" ht="45.6" customHeight="1" thickBot="1" x14ac:dyDescent="0.25">
      <c r="A2" s="523" t="s">
        <v>1776</v>
      </c>
      <c r="B2" s="524"/>
      <c r="C2" s="525"/>
      <c r="D2" s="525"/>
      <c r="E2" s="526"/>
      <c r="F2" s="873"/>
      <c r="G2" s="873"/>
      <c r="H2" s="873"/>
      <c r="I2" s="873"/>
      <c r="J2" s="962"/>
      <c r="K2" s="863"/>
      <c r="L2" s="873"/>
      <c r="M2" s="863"/>
      <c r="N2" s="873"/>
      <c r="O2" s="1033"/>
      <c r="P2" s="1032"/>
      <c r="Q2" s="1035"/>
      <c r="T2" s="897"/>
      <c r="U2" s="867"/>
      <c r="W2" s="1609" t="s">
        <v>6289</v>
      </c>
      <c r="X2" s="329"/>
      <c r="Y2" s="1608" t="s">
        <v>6255</v>
      </c>
    </row>
    <row r="3" spans="1:68" s="532" customFormat="1" ht="48" customHeight="1" thickBot="1" x14ac:dyDescent="0.25">
      <c r="A3" s="1005" t="s">
        <v>4059</v>
      </c>
      <c r="B3" s="1005" t="s">
        <v>4060</v>
      </c>
      <c r="C3" s="1005" t="s">
        <v>4061</v>
      </c>
      <c r="D3" s="1005" t="s">
        <v>4062</v>
      </c>
      <c r="E3" s="854" t="s">
        <v>4063</v>
      </c>
      <c r="F3" s="527" t="s">
        <v>17</v>
      </c>
      <c r="G3" s="527" t="s">
        <v>18</v>
      </c>
      <c r="H3" s="736" t="s">
        <v>3779</v>
      </c>
      <c r="I3" s="737" t="s">
        <v>3596</v>
      </c>
      <c r="J3" s="1273" t="s">
        <v>19</v>
      </c>
      <c r="K3" s="528" t="s">
        <v>1554</v>
      </c>
      <c r="L3" s="529" t="s">
        <v>21</v>
      </c>
      <c r="M3" s="528" t="s">
        <v>1555</v>
      </c>
      <c r="N3" s="530" t="s">
        <v>23</v>
      </c>
      <c r="O3" s="2034" t="s">
        <v>26</v>
      </c>
      <c r="P3" s="2034" t="s">
        <v>24</v>
      </c>
      <c r="Q3" s="2035" t="s">
        <v>25</v>
      </c>
      <c r="R3" s="1989" t="s">
        <v>1960</v>
      </c>
      <c r="S3" s="984" t="s">
        <v>4067</v>
      </c>
      <c r="T3" s="917" t="s">
        <v>4073</v>
      </c>
      <c r="U3" s="918" t="s">
        <v>4069</v>
      </c>
      <c r="V3" s="916" t="s">
        <v>5995</v>
      </c>
      <c r="W3" s="985" t="s">
        <v>4201</v>
      </c>
      <c r="X3" s="986" t="s">
        <v>4202</v>
      </c>
      <c r="Y3" s="1420" t="s">
        <v>6349</v>
      </c>
      <c r="Z3" s="521"/>
      <c r="AA3" s="52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row>
    <row r="4" spans="1:68" ht="31.5" x14ac:dyDescent="0.2">
      <c r="A4" s="880">
        <v>1</v>
      </c>
      <c r="B4" s="533"/>
      <c r="C4" s="533"/>
      <c r="D4" s="533"/>
      <c r="E4" s="534" t="s">
        <v>1769</v>
      </c>
      <c r="F4" s="535"/>
      <c r="G4" s="535"/>
      <c r="H4" s="535"/>
      <c r="I4" s="2130"/>
      <c r="J4" s="536"/>
      <c r="K4" s="874"/>
      <c r="L4" s="537"/>
      <c r="M4" s="538"/>
      <c r="N4" s="539"/>
      <c r="O4" s="2036"/>
      <c r="P4" s="2037"/>
      <c r="Q4" s="2038"/>
      <c r="R4" s="2039"/>
      <c r="S4" s="913" t="s">
        <v>4068</v>
      </c>
      <c r="T4" s="922"/>
      <c r="U4" s="915"/>
      <c r="V4" s="913"/>
      <c r="W4" s="2230" t="s">
        <v>6608</v>
      </c>
      <c r="X4" s="988" t="str">
        <f>IF(K4="","Blank",IF(ISTEXT(K4),"Text",(K4/W4)-1))</f>
        <v>Blank</v>
      </c>
    </row>
    <row r="5" spans="1:68" s="540" customFormat="1" ht="17.25" customHeight="1" x14ac:dyDescent="0.3">
      <c r="A5" s="1027">
        <v>1</v>
      </c>
      <c r="B5" s="541">
        <v>1.1000000000000001</v>
      </c>
      <c r="C5" s="541"/>
      <c r="D5" s="2074"/>
      <c r="E5" s="48" t="s">
        <v>1954</v>
      </c>
      <c r="F5" s="543"/>
      <c r="G5" s="544"/>
      <c r="H5" s="1877"/>
      <c r="I5" s="2122"/>
      <c r="J5" s="545"/>
      <c r="K5" s="875"/>
      <c r="L5" s="546"/>
      <c r="M5" s="547"/>
      <c r="N5" s="548"/>
      <c r="O5" s="2040"/>
      <c r="P5" s="2041"/>
      <c r="Q5" s="2037"/>
      <c r="R5" s="2042"/>
      <c r="S5" s="901" t="s">
        <v>4068</v>
      </c>
      <c r="T5" s="921"/>
      <c r="U5" s="903"/>
      <c r="V5" s="901"/>
      <c r="W5" s="1003"/>
      <c r="X5" s="989" t="str">
        <f t="shared" ref="X5:X38" si="0">IF(K5="","Blank",IF(ISTEXT(K5),"Text",(K5/W5)-1))</f>
        <v>Blank</v>
      </c>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row>
    <row r="6" spans="1:68" s="540" customFormat="1" ht="18.75" x14ac:dyDescent="0.2">
      <c r="A6" s="1028">
        <v>1</v>
      </c>
      <c r="B6" s="1008">
        <v>1.1000000000000001</v>
      </c>
      <c r="C6" s="1974" t="s">
        <v>6458</v>
      </c>
      <c r="D6" s="1974"/>
      <c r="E6" s="2073" t="s">
        <v>28</v>
      </c>
      <c r="F6" s="549"/>
      <c r="G6" s="549"/>
      <c r="H6" s="1878"/>
      <c r="I6" s="87"/>
      <c r="J6" s="550"/>
      <c r="K6" s="574"/>
      <c r="L6" s="551"/>
      <c r="M6" s="576"/>
      <c r="N6" s="552"/>
      <c r="O6" s="2043"/>
      <c r="P6" s="2041"/>
      <c r="Q6" s="2037"/>
      <c r="R6" s="2042"/>
      <c r="S6" s="901" t="s">
        <v>4068</v>
      </c>
      <c r="T6" s="921"/>
      <c r="U6" s="903"/>
      <c r="V6" s="901"/>
      <c r="W6" s="2231"/>
      <c r="X6" s="989" t="str">
        <f t="shared" si="0"/>
        <v>Blank</v>
      </c>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row>
    <row r="7" spans="1:68" s="540" customFormat="1" ht="15.75" customHeight="1" x14ac:dyDescent="0.2">
      <c r="A7" s="1028">
        <v>1</v>
      </c>
      <c r="B7" s="1008">
        <v>1.1000000000000001</v>
      </c>
      <c r="C7" s="840"/>
      <c r="D7" s="840"/>
      <c r="E7" s="553" t="s">
        <v>1481</v>
      </c>
      <c r="F7" s="827" t="s">
        <v>1482</v>
      </c>
      <c r="G7" s="554" t="s">
        <v>1483</v>
      </c>
      <c r="H7" s="1879">
        <v>90007166</v>
      </c>
      <c r="I7" s="50" t="s">
        <v>61</v>
      </c>
      <c r="J7" s="92">
        <v>45736</v>
      </c>
      <c r="K7" s="876">
        <v>78.95</v>
      </c>
      <c r="L7" s="556"/>
      <c r="M7" s="877">
        <f>K7</f>
        <v>78.95</v>
      </c>
      <c r="N7" s="552" t="s">
        <v>56</v>
      </c>
      <c r="O7" s="630">
        <v>45920</v>
      </c>
      <c r="P7" s="2041" t="s">
        <v>57</v>
      </c>
      <c r="Q7" s="2037" t="s">
        <v>1484</v>
      </c>
      <c r="R7" s="2037" t="s">
        <v>2294</v>
      </c>
      <c r="S7" s="901" t="s">
        <v>4064</v>
      </c>
      <c r="T7" s="904" t="s">
        <v>5259</v>
      </c>
      <c r="U7" s="903" t="s">
        <v>5259</v>
      </c>
      <c r="V7" s="901" t="s">
        <v>5259</v>
      </c>
      <c r="W7" s="1728">
        <v>78.650000000000006</v>
      </c>
      <c r="X7" s="989">
        <f t="shared" si="0"/>
        <v>3.8143674507311598E-3</v>
      </c>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row>
    <row r="8" spans="1:68" s="540" customFormat="1" ht="15.75" customHeight="1" x14ac:dyDescent="0.2">
      <c r="A8" s="1028">
        <v>1</v>
      </c>
      <c r="B8" s="1008">
        <v>1.1000000000000001</v>
      </c>
      <c r="C8" s="840"/>
      <c r="D8" s="840"/>
      <c r="E8" s="1026" t="str">
        <f t="shared" ref="E8:E10" si="1">E7</f>
        <v>Hospital based facilities</v>
      </c>
      <c r="F8" s="554" t="s">
        <v>1485</v>
      </c>
      <c r="G8" s="554" t="s">
        <v>1486</v>
      </c>
      <c r="H8" s="1879">
        <v>90006371</v>
      </c>
      <c r="I8" s="50" t="s">
        <v>61</v>
      </c>
      <c r="J8" s="92">
        <f>J$7</f>
        <v>45736</v>
      </c>
      <c r="K8" s="876">
        <v>60.2</v>
      </c>
      <c r="L8" s="556"/>
      <c r="M8" s="877">
        <f>K8</f>
        <v>60.2</v>
      </c>
      <c r="N8" s="552" t="s">
        <v>56</v>
      </c>
      <c r="O8" s="630">
        <f>O$7</f>
        <v>45920</v>
      </c>
      <c r="P8" s="2041" t="s">
        <v>69</v>
      </c>
      <c r="Q8" s="2037" t="s">
        <v>70</v>
      </c>
      <c r="R8" s="2037" t="s">
        <v>2295</v>
      </c>
      <c r="S8" s="901" t="s">
        <v>4064</v>
      </c>
      <c r="T8" s="904" t="s">
        <v>5258</v>
      </c>
      <c r="U8" s="903" t="s">
        <v>5258</v>
      </c>
      <c r="V8" s="901" t="s">
        <v>5258</v>
      </c>
      <c r="W8" s="1728">
        <v>59.95</v>
      </c>
      <c r="X8" s="989">
        <f t="shared" si="0"/>
        <v>4.17014178482078E-3</v>
      </c>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row>
    <row r="9" spans="1:68" s="540" customFormat="1" ht="12.75" x14ac:dyDescent="0.2">
      <c r="A9" s="1028">
        <v>1</v>
      </c>
      <c r="B9" s="1008">
        <v>1.1000000000000001</v>
      </c>
      <c r="C9" s="840"/>
      <c r="D9" s="840"/>
      <c r="E9" s="1026" t="str">
        <f t="shared" si="1"/>
        <v>Hospital based facilities</v>
      </c>
      <c r="F9" s="554" t="s">
        <v>1489</v>
      </c>
      <c r="G9" s="554" t="s">
        <v>1490</v>
      </c>
      <c r="H9" s="1879">
        <v>90007167</v>
      </c>
      <c r="I9" s="50" t="s">
        <v>61</v>
      </c>
      <c r="J9" s="92">
        <f>J$7</f>
        <v>45736</v>
      </c>
      <c r="K9" s="876">
        <f>K$7</f>
        <v>78.95</v>
      </c>
      <c r="L9" s="556"/>
      <c r="M9" s="877">
        <f>K9</f>
        <v>78.95</v>
      </c>
      <c r="N9" s="552" t="s">
        <v>56</v>
      </c>
      <c r="O9" s="630">
        <f>O$7</f>
        <v>45920</v>
      </c>
      <c r="P9" s="2041" t="s">
        <v>57</v>
      </c>
      <c r="Q9" s="2037" t="s">
        <v>1484</v>
      </c>
      <c r="R9" s="2037" t="s">
        <v>2297</v>
      </c>
      <c r="S9" s="901" t="s">
        <v>4065</v>
      </c>
      <c r="T9" s="904" t="s">
        <v>5260</v>
      </c>
      <c r="U9" s="903"/>
      <c r="V9" s="901" t="s">
        <v>5259</v>
      </c>
      <c r="W9" s="1728">
        <f>W$7</f>
        <v>78.650000000000006</v>
      </c>
      <c r="X9" s="989">
        <f t="shared" si="0"/>
        <v>3.8143674507311598E-3</v>
      </c>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row>
    <row r="10" spans="1:68" s="540" customFormat="1" ht="12.75" x14ac:dyDescent="0.2">
      <c r="A10" s="1028">
        <v>1</v>
      </c>
      <c r="B10" s="1008">
        <v>1.1000000000000001</v>
      </c>
      <c r="C10" s="840"/>
      <c r="D10" s="840"/>
      <c r="E10" s="1026" t="str">
        <f t="shared" si="1"/>
        <v>Hospital based facilities</v>
      </c>
      <c r="F10" s="554" t="s">
        <v>1487</v>
      </c>
      <c r="G10" s="554" t="s">
        <v>1488</v>
      </c>
      <c r="H10" s="1879">
        <v>90005675</v>
      </c>
      <c r="I10" s="50" t="s">
        <v>61</v>
      </c>
      <c r="J10" s="92">
        <f>J$7</f>
        <v>45736</v>
      </c>
      <c r="K10" s="876">
        <f>K$7</f>
        <v>78.95</v>
      </c>
      <c r="L10" s="556"/>
      <c r="M10" s="877">
        <f>K10</f>
        <v>78.95</v>
      </c>
      <c r="N10" s="552" t="s">
        <v>56</v>
      </c>
      <c r="O10" s="630">
        <f>O$7</f>
        <v>45920</v>
      </c>
      <c r="P10" s="2041" t="s">
        <v>57</v>
      </c>
      <c r="Q10" s="2037" t="s">
        <v>1484</v>
      </c>
      <c r="R10" s="2037" t="s">
        <v>2296</v>
      </c>
      <c r="S10" s="901" t="s">
        <v>4065</v>
      </c>
      <c r="T10" s="904" t="s">
        <v>5261</v>
      </c>
      <c r="U10" s="903"/>
      <c r="V10" s="901" t="s">
        <v>5259</v>
      </c>
      <c r="W10" s="1728">
        <f>W$7</f>
        <v>78.650000000000006</v>
      </c>
      <c r="X10" s="989">
        <f t="shared" si="0"/>
        <v>3.8143674507311598E-3</v>
      </c>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row>
    <row r="11" spans="1:68" s="540" customFormat="1" ht="15.75" customHeight="1" x14ac:dyDescent="0.2">
      <c r="A11" s="1028">
        <v>1</v>
      </c>
      <c r="B11" s="1008">
        <v>1.1000000000000001</v>
      </c>
      <c r="C11" s="840"/>
      <c r="D11" s="840"/>
      <c r="E11" s="62" t="s">
        <v>1500</v>
      </c>
      <c r="F11" s="554"/>
      <c r="G11" s="43" t="s">
        <v>6278</v>
      </c>
      <c r="H11" s="1879">
        <v>90007168</v>
      </c>
      <c r="I11" s="50">
        <v>443360</v>
      </c>
      <c r="J11" s="92">
        <f>J$7</f>
        <v>45736</v>
      </c>
      <c r="K11" s="876">
        <v>18.75</v>
      </c>
      <c r="L11" s="556"/>
      <c r="M11" s="877">
        <f>K11</f>
        <v>18.75</v>
      </c>
      <c r="N11" s="552" t="s">
        <v>56</v>
      </c>
      <c r="O11" s="630">
        <f>O$7</f>
        <v>45920</v>
      </c>
      <c r="P11" s="2041" t="s">
        <v>69</v>
      </c>
      <c r="Q11" s="2037" t="s">
        <v>70</v>
      </c>
      <c r="R11" s="2037" t="s">
        <v>3486</v>
      </c>
      <c r="S11" s="901" t="s">
        <v>4064</v>
      </c>
      <c r="T11" s="904" t="s">
        <v>5262</v>
      </c>
      <c r="U11" s="903" t="s">
        <v>5262</v>
      </c>
      <c r="V11" s="901" t="s">
        <v>5262</v>
      </c>
      <c r="W11" s="1728">
        <v>18.7</v>
      </c>
      <c r="X11" s="989">
        <f t="shared" si="0"/>
        <v>2.673796791443861E-3</v>
      </c>
      <c r="Y11" s="521"/>
      <c r="Z11" s="521"/>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row>
    <row r="12" spans="1:68" s="540" customFormat="1" ht="57" customHeight="1" x14ac:dyDescent="0.2">
      <c r="A12" s="1029">
        <v>1</v>
      </c>
      <c r="B12" s="1008">
        <v>1.1000000000000001</v>
      </c>
      <c r="C12" s="840"/>
      <c r="D12" s="840"/>
      <c r="E12" s="553" t="s">
        <v>1501</v>
      </c>
      <c r="G12" s="558" t="s">
        <v>1502</v>
      </c>
      <c r="H12" s="1880"/>
      <c r="I12" s="2131"/>
      <c r="J12" s="559"/>
      <c r="K12" s="560"/>
      <c r="L12" s="561"/>
      <c r="M12" s="562"/>
      <c r="N12" s="561"/>
      <c r="O12" s="2135"/>
      <c r="P12" s="2044"/>
      <c r="Q12" s="2040"/>
      <c r="R12" s="2037"/>
      <c r="S12" s="901" t="s">
        <v>4068</v>
      </c>
      <c r="T12" s="921"/>
      <c r="U12" s="903"/>
      <c r="V12" s="901"/>
      <c r="W12" s="2232"/>
      <c r="X12" s="989" t="str">
        <f t="shared" si="0"/>
        <v>Blank</v>
      </c>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row>
    <row r="13" spans="1:68" s="540" customFormat="1" ht="19.5" customHeight="1" x14ac:dyDescent="0.2">
      <c r="A13" s="1028">
        <v>1</v>
      </c>
      <c r="B13" s="1008">
        <v>1.1000000000000001</v>
      </c>
      <c r="C13" s="840"/>
      <c r="D13" s="840"/>
      <c r="E13" s="1026" t="str">
        <f t="shared" ref="E13:E14" si="2">E12</f>
        <v>Psychogeriatric (PG) patients moved under QH MH hospital redevelopment program</v>
      </c>
      <c r="F13" s="563" t="s">
        <v>1503</v>
      </c>
      <c r="G13" s="564" t="s">
        <v>1504</v>
      </c>
      <c r="H13" s="1881">
        <v>90006372</v>
      </c>
      <c r="I13" s="83" t="s">
        <v>61</v>
      </c>
      <c r="J13" s="92">
        <f>J$7</f>
        <v>45736</v>
      </c>
      <c r="K13" s="876">
        <v>50.1</v>
      </c>
      <c r="L13" s="556"/>
      <c r="M13" s="877">
        <f>K13</f>
        <v>50.1</v>
      </c>
      <c r="N13" s="552" t="s">
        <v>56</v>
      </c>
      <c r="O13" s="630">
        <f>O$7</f>
        <v>45920</v>
      </c>
      <c r="P13" s="2044" t="s">
        <v>69</v>
      </c>
      <c r="Q13" s="2037" t="s">
        <v>70</v>
      </c>
      <c r="R13" s="2037" t="s">
        <v>2301</v>
      </c>
      <c r="S13" s="901" t="s">
        <v>4070</v>
      </c>
      <c r="T13" s="904" t="s">
        <v>5263</v>
      </c>
      <c r="U13" s="903" t="s">
        <v>5263</v>
      </c>
      <c r="V13" s="901" t="s">
        <v>5263</v>
      </c>
      <c r="W13" s="1728">
        <v>49.9</v>
      </c>
      <c r="X13" s="989">
        <f t="shared" si="0"/>
        <v>4.0080160320641323E-3</v>
      </c>
      <c r="Y13" s="521"/>
      <c r="Z13" s="521"/>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row>
    <row r="14" spans="1:68" s="540" customFormat="1" ht="19.5" customHeight="1" x14ac:dyDescent="0.2">
      <c r="A14" s="1028">
        <v>1</v>
      </c>
      <c r="B14" s="1008">
        <v>1.1000000000000001</v>
      </c>
      <c r="C14" s="840"/>
      <c r="D14" s="840"/>
      <c r="E14" s="1026" t="str">
        <f t="shared" si="2"/>
        <v>Psychogeriatric (PG) patients moved under QH MH hospital redevelopment program</v>
      </c>
      <c r="F14" s="563" t="s">
        <v>1485</v>
      </c>
      <c r="G14" s="564" t="s">
        <v>1505</v>
      </c>
      <c r="H14" s="1867">
        <v>90006371</v>
      </c>
      <c r="I14" s="83" t="s">
        <v>61</v>
      </c>
      <c r="J14" s="92">
        <f>J$7</f>
        <v>45736</v>
      </c>
      <c r="K14" s="876">
        <v>60.2</v>
      </c>
      <c r="L14" s="556"/>
      <c r="M14" s="877">
        <f>K14</f>
        <v>60.2</v>
      </c>
      <c r="N14" s="552" t="s">
        <v>56</v>
      </c>
      <c r="O14" s="630">
        <f>O$7</f>
        <v>45920</v>
      </c>
      <c r="P14" s="2044" t="s">
        <v>69</v>
      </c>
      <c r="Q14" s="2037" t="s">
        <v>70</v>
      </c>
      <c r="R14" s="2037" t="s">
        <v>2295</v>
      </c>
      <c r="S14" s="901" t="s">
        <v>4065</v>
      </c>
      <c r="T14" s="904" t="s">
        <v>5264</v>
      </c>
      <c r="U14" s="903"/>
      <c r="V14" s="901" t="s">
        <v>5258</v>
      </c>
      <c r="W14" s="1728">
        <v>78.650000000000006</v>
      </c>
      <c r="X14" s="989">
        <f t="shared" si="0"/>
        <v>-0.23458359821996189</v>
      </c>
      <c r="Y14" s="521"/>
      <c r="Z14" s="521"/>
      <c r="AA14" s="521"/>
      <c r="AB14" s="521"/>
      <c r="AC14" s="521"/>
      <c r="AD14" s="521"/>
      <c r="AE14" s="521"/>
      <c r="AF14" s="521"/>
      <c r="AG14" s="521"/>
      <c r="AH14" s="521"/>
      <c r="AI14" s="521"/>
      <c r="AJ14" s="521"/>
      <c r="AK14" s="521"/>
      <c r="AL14" s="521"/>
      <c r="AM14" s="521"/>
      <c r="AN14" s="521"/>
      <c r="AO14" s="521"/>
      <c r="AP14" s="521"/>
      <c r="AQ14" s="521"/>
      <c r="AR14" s="521"/>
      <c r="AS14" s="521"/>
      <c r="AT14" s="52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row>
    <row r="15" spans="1:68" s="540" customFormat="1" ht="31.5" x14ac:dyDescent="0.2">
      <c r="A15" s="1028">
        <v>1</v>
      </c>
      <c r="B15" s="1008">
        <v>1.1000000000000001</v>
      </c>
      <c r="C15" s="840"/>
      <c r="D15" s="840"/>
      <c r="E15" s="553" t="s">
        <v>1506</v>
      </c>
      <c r="F15" s="563"/>
      <c r="G15" s="554"/>
      <c r="H15" s="1879"/>
      <c r="I15" s="50"/>
      <c r="J15" s="555"/>
      <c r="K15" s="557"/>
      <c r="L15" s="556"/>
      <c r="M15" s="566"/>
      <c r="N15" s="552"/>
      <c r="O15" s="2135"/>
      <c r="P15" s="2044"/>
      <c r="Q15" s="2037"/>
      <c r="R15" s="2037"/>
      <c r="S15" s="901" t="s">
        <v>4068</v>
      </c>
      <c r="T15" s="921"/>
      <c r="U15" s="903"/>
      <c r="V15" s="901"/>
      <c r="W15" s="805"/>
      <c r="X15" s="989" t="str">
        <f t="shared" si="0"/>
        <v>Blank</v>
      </c>
      <c r="Y15" s="521"/>
      <c r="Z15" s="521"/>
      <c r="AA15" s="521"/>
      <c r="AB15" s="521"/>
      <c r="AC15" s="521"/>
      <c r="AD15" s="521"/>
      <c r="AE15" s="521"/>
      <c r="AF15" s="521"/>
      <c r="AG15" s="521"/>
      <c r="AH15" s="521"/>
      <c r="AI15" s="521"/>
      <c r="AJ15" s="521"/>
      <c r="AK15" s="521"/>
      <c r="AL15" s="521"/>
      <c r="AM15" s="521"/>
      <c r="AN15" s="521"/>
      <c r="AO15" s="521"/>
      <c r="AP15" s="521"/>
      <c r="AQ15" s="521"/>
      <c r="AR15" s="521"/>
      <c r="AS15" s="521"/>
      <c r="AT15" s="521"/>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row>
    <row r="16" spans="1:68" s="540" customFormat="1" ht="30.75" customHeight="1" x14ac:dyDescent="0.2">
      <c r="A16" s="1028">
        <v>1</v>
      </c>
      <c r="B16" s="1008">
        <v>1.1000000000000001</v>
      </c>
      <c r="C16" s="840"/>
      <c r="D16" s="840"/>
      <c r="E16" s="62" t="s">
        <v>1507</v>
      </c>
      <c r="F16" s="563" t="s">
        <v>1508</v>
      </c>
      <c r="G16" s="564" t="s">
        <v>1956</v>
      </c>
      <c r="H16" s="1881">
        <v>90005974</v>
      </c>
      <c r="I16" s="83" t="s">
        <v>61</v>
      </c>
      <c r="J16" s="92">
        <f>J$7</f>
        <v>45736</v>
      </c>
      <c r="K16" s="876">
        <v>63.85</v>
      </c>
      <c r="L16" s="556"/>
      <c r="M16" s="877">
        <f>K16</f>
        <v>63.85</v>
      </c>
      <c r="N16" s="552" t="s">
        <v>56</v>
      </c>
      <c r="O16" s="630">
        <f>O$7</f>
        <v>45920</v>
      </c>
      <c r="P16" s="2044" t="s">
        <v>69</v>
      </c>
      <c r="Q16" s="2037" t="s">
        <v>70</v>
      </c>
      <c r="R16" s="2037" t="s">
        <v>2302</v>
      </c>
      <c r="S16" s="901" t="s">
        <v>4070</v>
      </c>
      <c r="T16" s="904" t="s">
        <v>5265</v>
      </c>
      <c r="U16" s="903" t="s">
        <v>5265</v>
      </c>
      <c r="V16" s="901" t="s">
        <v>5265</v>
      </c>
      <c r="W16" s="1728">
        <v>63.55</v>
      </c>
      <c r="X16" s="989">
        <f t="shared" si="0"/>
        <v>4.7206923682141522E-3</v>
      </c>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row>
    <row r="17" spans="1:68" s="540" customFormat="1" ht="12.75" x14ac:dyDescent="0.2">
      <c r="A17" s="1028">
        <v>1</v>
      </c>
      <c r="B17" s="1008">
        <v>1.1000000000000001</v>
      </c>
      <c r="C17" s="840"/>
      <c r="D17" s="840"/>
      <c r="E17" s="1026" t="str">
        <f t="shared" ref="E17:E18" si="3">E16</f>
        <v>Psychogeriatric patients admitted after 7/4/2000, collocated in Aust. Govt. funded RCF</v>
      </c>
      <c r="F17" s="563" t="s">
        <v>1509</v>
      </c>
      <c r="G17" s="564" t="s">
        <v>1957</v>
      </c>
      <c r="H17" s="1881">
        <v>90007170</v>
      </c>
      <c r="I17" s="83" t="s">
        <v>61</v>
      </c>
      <c r="J17" s="92">
        <f>J$7</f>
        <v>45736</v>
      </c>
      <c r="K17" s="876">
        <v>78.95</v>
      </c>
      <c r="L17" s="556"/>
      <c r="M17" s="877">
        <f>K17</f>
        <v>78.95</v>
      </c>
      <c r="N17" s="552" t="s">
        <v>56</v>
      </c>
      <c r="O17" s="630">
        <f>O$7</f>
        <v>45920</v>
      </c>
      <c r="P17" s="2044" t="s">
        <v>57</v>
      </c>
      <c r="Q17" s="2037" t="s">
        <v>1484</v>
      </c>
      <c r="R17" s="2037" t="s">
        <v>2303</v>
      </c>
      <c r="S17" s="901" t="s">
        <v>4065</v>
      </c>
      <c r="T17" s="904" t="s">
        <v>5266</v>
      </c>
      <c r="U17" s="903"/>
      <c r="V17" s="901" t="s">
        <v>5259</v>
      </c>
      <c r="W17" s="1728">
        <v>78.650000000000006</v>
      </c>
      <c r="X17" s="989">
        <f t="shared" si="0"/>
        <v>3.8143674507311598E-3</v>
      </c>
      <c r="Y17" s="521"/>
      <c r="Z17" s="521"/>
      <c r="AA17" s="521"/>
      <c r="AB17" s="521"/>
      <c r="AC17" s="521"/>
      <c r="AD17" s="521"/>
      <c r="AE17" s="521"/>
      <c r="AF17" s="521"/>
      <c r="AG17" s="521"/>
      <c r="AH17" s="521"/>
      <c r="AI17" s="521"/>
      <c r="AJ17" s="521"/>
      <c r="AK17" s="521"/>
      <c r="AL17" s="521"/>
      <c r="AM17" s="521"/>
      <c r="AN17" s="521"/>
      <c r="AO17" s="521"/>
      <c r="AP17" s="521"/>
      <c r="AQ17" s="521"/>
      <c r="AR17" s="521"/>
      <c r="AS17" s="521"/>
      <c r="AT17" s="521"/>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row>
    <row r="18" spans="1:68" s="540" customFormat="1" ht="65.25" customHeight="1" x14ac:dyDescent="0.2">
      <c r="A18" s="1028">
        <v>1</v>
      </c>
      <c r="B18" s="1008">
        <v>1.1000000000000001</v>
      </c>
      <c r="C18" s="840"/>
      <c r="D18" s="840"/>
      <c r="E18" s="1026" t="str">
        <f t="shared" si="3"/>
        <v>Psychogeriatric patients admitted after 7/4/2000, collocated in Aust. Govt. funded RCF</v>
      </c>
      <c r="F18" s="563" t="s">
        <v>1510</v>
      </c>
      <c r="G18" s="564" t="s">
        <v>1958</v>
      </c>
      <c r="H18" s="1881">
        <v>90006373</v>
      </c>
      <c r="I18" s="83" t="s">
        <v>61</v>
      </c>
      <c r="J18" s="92"/>
      <c r="K18" s="567" t="s">
        <v>1511</v>
      </c>
      <c r="L18" s="565"/>
      <c r="M18" s="568" t="s">
        <v>1511</v>
      </c>
      <c r="N18" s="548" t="s">
        <v>56</v>
      </c>
      <c r="O18" s="630"/>
      <c r="P18" s="2044" t="s">
        <v>57</v>
      </c>
      <c r="Q18" s="2037" t="s">
        <v>58</v>
      </c>
      <c r="R18" s="2037" t="s">
        <v>2304</v>
      </c>
      <c r="S18" s="901" t="s">
        <v>4066</v>
      </c>
      <c r="T18" s="904" t="s">
        <v>5267</v>
      </c>
      <c r="U18" s="903"/>
      <c r="V18" s="901"/>
      <c r="W18" s="2233" t="s">
        <v>1511</v>
      </c>
      <c r="X18" s="989" t="str">
        <f t="shared" si="0"/>
        <v>Text</v>
      </c>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1"/>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row>
    <row r="19" spans="1:68" s="540" customFormat="1" ht="15.75" customHeight="1" x14ac:dyDescent="0.2">
      <c r="A19" s="1028">
        <v>1</v>
      </c>
      <c r="B19" s="1008">
        <v>1.1000000000000001</v>
      </c>
      <c r="C19" s="840"/>
      <c r="D19" s="840"/>
      <c r="E19" s="2048" t="s">
        <v>802</v>
      </c>
      <c r="F19" s="554"/>
      <c r="G19" s="554"/>
      <c r="H19" s="1879"/>
      <c r="I19" s="50"/>
      <c r="J19" s="555"/>
      <c r="K19" s="570"/>
      <c r="L19" s="569"/>
      <c r="M19" s="951"/>
      <c r="N19" s="552"/>
      <c r="O19" s="2135"/>
      <c r="P19" s="2044"/>
      <c r="Q19" s="2037"/>
      <c r="R19" s="2037"/>
      <c r="S19" s="901" t="s">
        <v>4068</v>
      </c>
      <c r="T19" s="921"/>
      <c r="U19" s="903"/>
      <c r="V19" s="901"/>
      <c r="W19" s="2221"/>
      <c r="X19" s="989" t="str">
        <f t="shared" si="0"/>
        <v>Blank</v>
      </c>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row>
    <row r="20" spans="1:68" s="540" customFormat="1" ht="24" customHeight="1" x14ac:dyDescent="0.2">
      <c r="A20" s="1028">
        <v>1</v>
      </c>
      <c r="B20" s="1008">
        <v>1.1000000000000001</v>
      </c>
      <c r="C20" s="840"/>
      <c r="D20" s="840"/>
      <c r="E20" s="1026" t="str">
        <f>E19</f>
        <v>Private Patients</v>
      </c>
      <c r="F20" s="563" t="s">
        <v>1491</v>
      </c>
      <c r="G20" s="563" t="s">
        <v>1492</v>
      </c>
      <c r="H20" s="1879">
        <v>90007171</v>
      </c>
      <c r="I20" s="50" t="s">
        <v>137</v>
      </c>
      <c r="J20" s="92">
        <f>J$7</f>
        <v>45736</v>
      </c>
      <c r="K20" s="876">
        <v>224.75</v>
      </c>
      <c r="L20" s="556"/>
      <c r="M20" s="877">
        <f>K20</f>
        <v>224.75</v>
      </c>
      <c r="N20" s="552" t="s">
        <v>56</v>
      </c>
      <c r="O20" s="630">
        <f>O$7</f>
        <v>45920</v>
      </c>
      <c r="P20" s="2044" t="s">
        <v>57</v>
      </c>
      <c r="Q20" s="2037" t="s">
        <v>1493</v>
      </c>
      <c r="R20" s="2037" t="s">
        <v>2298</v>
      </c>
      <c r="S20" s="901" t="s">
        <v>4064</v>
      </c>
      <c r="T20" s="904" t="s">
        <v>5257</v>
      </c>
      <c r="U20" s="903" t="s">
        <v>5257</v>
      </c>
      <c r="V20" s="901" t="s">
        <v>5257</v>
      </c>
      <c r="W20" s="1728">
        <v>224.45</v>
      </c>
      <c r="X20" s="989">
        <f t="shared" si="0"/>
        <v>1.3366005791937141E-3</v>
      </c>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row>
    <row r="21" spans="1:68" s="540" customFormat="1" ht="39.75" customHeight="1" x14ac:dyDescent="0.2">
      <c r="A21" s="1028">
        <v>1</v>
      </c>
      <c r="B21" s="1008">
        <v>1.1000000000000001</v>
      </c>
      <c r="C21" s="840"/>
      <c r="D21" s="840"/>
      <c r="E21" s="553" t="s">
        <v>1481</v>
      </c>
      <c r="F21" s="563" t="s">
        <v>1494</v>
      </c>
      <c r="G21" s="563" t="s">
        <v>1495</v>
      </c>
      <c r="H21" s="1879">
        <v>90005775</v>
      </c>
      <c r="I21" s="50" t="s">
        <v>137</v>
      </c>
      <c r="J21" s="92">
        <f>J$7</f>
        <v>45736</v>
      </c>
      <c r="K21" s="876">
        <v>206</v>
      </c>
      <c r="L21" s="556"/>
      <c r="M21" s="877">
        <f>K21</f>
        <v>206</v>
      </c>
      <c r="N21" s="552" t="s">
        <v>56</v>
      </c>
      <c r="O21" s="630">
        <f>O$7</f>
        <v>45920</v>
      </c>
      <c r="P21" s="2045" t="s">
        <v>6279</v>
      </c>
      <c r="Q21" s="2037" t="s">
        <v>1497</v>
      </c>
      <c r="R21" s="2037" t="s">
        <v>2299</v>
      </c>
      <c r="S21" s="901" t="s">
        <v>4064</v>
      </c>
      <c r="T21" s="904" t="s">
        <v>5254</v>
      </c>
      <c r="U21" s="903" t="s">
        <v>5254</v>
      </c>
      <c r="V21" s="901" t="s">
        <v>5254</v>
      </c>
      <c r="W21" s="1728">
        <v>205.75</v>
      </c>
      <c r="X21" s="989">
        <f t="shared" si="0"/>
        <v>1.2150668286756705E-3</v>
      </c>
      <c r="Y21" s="521"/>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row>
    <row r="22" spans="1:68" s="540" customFormat="1" ht="15.75" customHeight="1" x14ac:dyDescent="0.2">
      <c r="A22" s="1028">
        <v>1</v>
      </c>
      <c r="B22" s="1008">
        <v>1.1000000000000001</v>
      </c>
      <c r="C22" s="840"/>
      <c r="D22" s="840"/>
      <c r="E22" s="1026" t="str">
        <f>E21</f>
        <v>Hospital based facilities</v>
      </c>
      <c r="F22" s="554" t="s">
        <v>1498</v>
      </c>
      <c r="G22" s="554" t="s">
        <v>1499</v>
      </c>
      <c r="H22" s="1879">
        <v>90007172</v>
      </c>
      <c r="I22" s="50" t="s">
        <v>137</v>
      </c>
      <c r="J22" s="92">
        <f>J$7</f>
        <v>45736</v>
      </c>
      <c r="K22" s="876">
        <v>78.95</v>
      </c>
      <c r="L22" s="556"/>
      <c r="M22" s="877">
        <f>K22</f>
        <v>78.95</v>
      </c>
      <c r="N22" s="552" t="s">
        <v>56</v>
      </c>
      <c r="O22" s="630">
        <f>O$7</f>
        <v>45920</v>
      </c>
      <c r="P22" s="2044" t="s">
        <v>57</v>
      </c>
      <c r="Q22" s="2037" t="s">
        <v>1484</v>
      </c>
      <c r="R22" s="2037" t="s">
        <v>2300</v>
      </c>
      <c r="S22" s="901" t="s">
        <v>4065</v>
      </c>
      <c r="T22" s="904" t="s">
        <v>5268</v>
      </c>
      <c r="U22" s="903"/>
      <c r="V22" s="901" t="s">
        <v>5259</v>
      </c>
      <c r="W22" s="1728">
        <f>W$7</f>
        <v>78.650000000000006</v>
      </c>
      <c r="X22" s="989">
        <f t="shared" si="0"/>
        <v>3.8143674507311598E-3</v>
      </c>
      <c r="Y22" s="521"/>
      <c r="Z22" s="521"/>
      <c r="AA22" s="521"/>
      <c r="AB22" s="521"/>
      <c r="AC22" s="521"/>
      <c r="AD22" s="521"/>
      <c r="AE22" s="521"/>
      <c r="AF22" s="521"/>
      <c r="AG22" s="521"/>
      <c r="AH22" s="521"/>
      <c r="AI22" s="521"/>
      <c r="AJ22" s="521"/>
      <c r="AK22" s="521"/>
      <c r="AL22" s="521"/>
      <c r="AM22" s="521"/>
      <c r="AN22" s="521"/>
      <c r="AO22" s="521"/>
      <c r="AP22" s="521"/>
      <c r="AQ22" s="521"/>
      <c r="AR22" s="521"/>
      <c r="AS22" s="521"/>
      <c r="AT22" s="521"/>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row>
    <row r="23" spans="1:68" s="540" customFormat="1" ht="15.75" customHeight="1" x14ac:dyDescent="0.3">
      <c r="A23" s="1028">
        <v>1</v>
      </c>
      <c r="B23" s="541">
        <v>1.2</v>
      </c>
      <c r="C23" s="541"/>
      <c r="D23" s="2074"/>
      <c r="E23" s="542" t="s">
        <v>1536</v>
      </c>
      <c r="F23" s="554"/>
      <c r="G23" s="554"/>
      <c r="H23" s="1879"/>
      <c r="I23" s="50"/>
      <c r="J23" s="555"/>
      <c r="K23" s="570"/>
      <c r="L23" s="569"/>
      <c r="M23" s="571"/>
      <c r="N23" s="552"/>
      <c r="O23" s="2135"/>
      <c r="P23" s="2044"/>
      <c r="Q23" s="2037"/>
      <c r="R23" s="2037"/>
      <c r="S23" s="901" t="s">
        <v>4068</v>
      </c>
      <c r="T23" s="921"/>
      <c r="U23" s="903"/>
      <c r="V23" s="901"/>
      <c r="W23" s="2221"/>
      <c r="X23" s="989" t="str">
        <f t="shared" si="0"/>
        <v>Blank</v>
      </c>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row>
    <row r="24" spans="1:68" s="540" customFormat="1" ht="18.75" x14ac:dyDescent="0.2">
      <c r="A24" s="1028">
        <v>1</v>
      </c>
      <c r="B24" s="1008">
        <v>1.2</v>
      </c>
      <c r="C24" s="1974" t="s">
        <v>6459</v>
      </c>
      <c r="D24" s="1974"/>
      <c r="E24" s="2073" t="s">
        <v>28</v>
      </c>
      <c r="F24" s="572"/>
      <c r="G24" s="573"/>
      <c r="H24" s="1882"/>
      <c r="I24" s="98"/>
      <c r="J24" s="550"/>
      <c r="K24" s="574"/>
      <c r="L24" s="575"/>
      <c r="M24" s="576"/>
      <c r="N24" s="552"/>
      <c r="O24" s="2135"/>
      <c r="P24" s="2044"/>
      <c r="Q24" s="2037"/>
      <c r="R24" s="2037"/>
      <c r="S24" s="901" t="s">
        <v>4068</v>
      </c>
      <c r="T24" s="921"/>
      <c r="U24" s="903"/>
      <c r="V24" s="901"/>
      <c r="W24" s="2231"/>
      <c r="X24" s="989" t="str">
        <f t="shared" si="0"/>
        <v>Blank</v>
      </c>
      <c r="Y24" s="521"/>
      <c r="Z24" s="521"/>
      <c r="AA24" s="521"/>
      <c r="AB24" s="521"/>
      <c r="AC24" s="521"/>
      <c r="AD24" s="521"/>
      <c r="AE24" s="521"/>
      <c r="AF24" s="521"/>
      <c r="AG24" s="521"/>
      <c r="AH24" s="521"/>
      <c r="AI24" s="521"/>
      <c r="AJ24" s="521"/>
      <c r="AK24" s="521"/>
      <c r="AL24" s="521"/>
      <c r="AM24" s="521"/>
      <c r="AN24" s="521"/>
      <c r="AO24" s="521"/>
      <c r="AP24" s="521"/>
      <c r="AQ24" s="521"/>
      <c r="AR24" s="521"/>
      <c r="AS24" s="52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row>
    <row r="25" spans="1:68" s="540" customFormat="1" ht="15.75" x14ac:dyDescent="0.2">
      <c r="A25" s="1028">
        <v>1</v>
      </c>
      <c r="B25" s="1008">
        <v>1.2</v>
      </c>
      <c r="C25" s="840"/>
      <c r="D25" s="840"/>
      <c r="E25" s="62" t="s">
        <v>28</v>
      </c>
      <c r="F25" s="554" t="s">
        <v>1512</v>
      </c>
      <c r="G25" s="554" t="s">
        <v>1513</v>
      </c>
      <c r="H25" s="1879">
        <v>90006374</v>
      </c>
      <c r="I25" s="50" t="s">
        <v>61</v>
      </c>
      <c r="J25" s="92">
        <f>J$7</f>
        <v>45736</v>
      </c>
      <c r="K25" s="876">
        <f>K$8</f>
        <v>60.2</v>
      </c>
      <c r="L25" s="556"/>
      <c r="M25" s="877">
        <f>K25</f>
        <v>60.2</v>
      </c>
      <c r="N25" s="552" t="s">
        <v>56</v>
      </c>
      <c r="O25" s="630">
        <f>O$7</f>
        <v>45920</v>
      </c>
      <c r="P25" s="2044" t="s">
        <v>69</v>
      </c>
      <c r="Q25" s="2037" t="s">
        <v>70</v>
      </c>
      <c r="R25" s="2037" t="s">
        <v>2305</v>
      </c>
      <c r="S25" s="901" t="s">
        <v>4065</v>
      </c>
      <c r="T25" s="904" t="s">
        <v>5269</v>
      </c>
      <c r="U25" s="903"/>
      <c r="V25" s="901" t="s">
        <v>5258</v>
      </c>
      <c r="W25" s="1728">
        <f>W$8</f>
        <v>59.95</v>
      </c>
      <c r="X25" s="989">
        <f t="shared" si="0"/>
        <v>4.17014178482078E-3</v>
      </c>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row>
    <row r="26" spans="1:68" s="540" customFormat="1" ht="12.75" x14ac:dyDescent="0.2">
      <c r="A26" s="1028">
        <v>1</v>
      </c>
      <c r="B26" s="1008">
        <v>1.2</v>
      </c>
      <c r="C26" s="840"/>
      <c r="D26" s="840"/>
      <c r="E26" s="1026" t="s">
        <v>28</v>
      </c>
      <c r="F26" s="554" t="s">
        <v>3170</v>
      </c>
      <c r="G26" s="43" t="s">
        <v>6513</v>
      </c>
      <c r="H26" s="1879"/>
      <c r="I26" s="50"/>
      <c r="J26" s="92"/>
      <c r="K26" s="876" t="s">
        <v>1604</v>
      </c>
      <c r="L26" s="556"/>
      <c r="M26" s="877" t="s">
        <v>1604</v>
      </c>
      <c r="N26" s="552"/>
      <c r="O26" s="630"/>
      <c r="P26" s="2047" t="s">
        <v>69</v>
      </c>
      <c r="Q26" s="2046" t="s">
        <v>70</v>
      </c>
      <c r="R26" s="1990" t="s">
        <v>3171</v>
      </c>
      <c r="S26" s="901" t="s">
        <v>1604</v>
      </c>
      <c r="T26" s="904" t="s">
        <v>5270</v>
      </c>
      <c r="U26" s="903"/>
      <c r="V26" s="901"/>
      <c r="W26" s="1728" t="s">
        <v>1604</v>
      </c>
      <c r="X26" s="989" t="str">
        <f t="shared" si="0"/>
        <v>Text</v>
      </c>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row>
    <row r="27" spans="1:68" s="540" customFormat="1" ht="12.75" x14ac:dyDescent="0.2">
      <c r="A27" s="1028">
        <v>1</v>
      </c>
      <c r="B27" s="1008">
        <v>1.2</v>
      </c>
      <c r="C27" s="840"/>
      <c r="D27" s="840"/>
      <c r="E27" s="1026" t="s">
        <v>28</v>
      </c>
      <c r="F27" s="43" t="s">
        <v>6339</v>
      </c>
      <c r="G27" s="43" t="s">
        <v>6340</v>
      </c>
      <c r="H27" s="1879"/>
      <c r="I27" s="50"/>
      <c r="J27" s="92">
        <v>45200</v>
      </c>
      <c r="K27" s="139" t="s">
        <v>1604</v>
      </c>
      <c r="L27" s="556"/>
      <c r="M27" s="1728" t="s">
        <v>1604</v>
      </c>
      <c r="N27" s="552"/>
      <c r="O27" s="630"/>
      <c r="P27" s="2047" t="s">
        <v>69</v>
      </c>
      <c r="Q27" s="2046" t="s">
        <v>70</v>
      </c>
      <c r="R27" s="1990" t="s">
        <v>6341</v>
      </c>
      <c r="S27" s="901" t="s">
        <v>1604</v>
      </c>
      <c r="T27" s="1132" t="s">
        <v>6346</v>
      </c>
      <c r="U27" s="903"/>
      <c r="V27" s="901"/>
      <c r="W27" s="1728" t="s">
        <v>1604</v>
      </c>
      <c r="X27" s="1730" t="s">
        <v>6348</v>
      </c>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row>
    <row r="28" spans="1:68" s="540" customFormat="1" ht="12.75" x14ac:dyDescent="0.2">
      <c r="A28" s="1028">
        <v>1</v>
      </c>
      <c r="B28" s="1008">
        <v>1.2</v>
      </c>
      <c r="C28" s="840"/>
      <c r="D28" s="840"/>
      <c r="E28" s="1026" t="s">
        <v>28</v>
      </c>
      <c r="F28" s="554" t="s">
        <v>1516</v>
      </c>
      <c r="G28" s="554" t="s">
        <v>1517</v>
      </c>
      <c r="H28" s="1879">
        <v>90007173</v>
      </c>
      <c r="I28" s="50" t="s">
        <v>61</v>
      </c>
      <c r="J28" s="92">
        <v>45658</v>
      </c>
      <c r="K28" s="876">
        <v>49.25</v>
      </c>
      <c r="L28" s="556"/>
      <c r="M28" s="877">
        <f>K28</f>
        <v>49.25</v>
      </c>
      <c r="N28" s="552" t="s">
        <v>56</v>
      </c>
      <c r="O28" s="630">
        <v>46023</v>
      </c>
      <c r="P28" s="2044" t="s">
        <v>69</v>
      </c>
      <c r="Q28" s="2037" t="s">
        <v>70</v>
      </c>
      <c r="R28" s="2037" t="s">
        <v>2307</v>
      </c>
      <c r="S28" s="901" t="s">
        <v>4064</v>
      </c>
      <c r="T28" s="904" t="s">
        <v>5271</v>
      </c>
      <c r="U28" s="903" t="s">
        <v>5271</v>
      </c>
      <c r="V28" s="901" t="s">
        <v>5271</v>
      </c>
      <c r="W28" s="1728">
        <v>49.25</v>
      </c>
      <c r="X28" s="989">
        <f t="shared" si="0"/>
        <v>0</v>
      </c>
      <c r="Y28" s="521"/>
      <c r="Z28" s="521"/>
      <c r="AA28" s="521"/>
      <c r="AB28" s="521"/>
      <c r="AC28" s="521"/>
      <c r="AD28" s="521"/>
      <c r="AE28" s="521"/>
      <c r="AF28" s="521"/>
      <c r="AG28" s="521"/>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row>
    <row r="29" spans="1:68" s="540" customFormat="1" ht="12.75" x14ac:dyDescent="0.2">
      <c r="A29" s="1028">
        <v>1</v>
      </c>
      <c r="B29" s="1008">
        <v>1.2</v>
      </c>
      <c r="C29" s="840"/>
      <c r="D29" s="840"/>
      <c r="E29" s="1026" t="s">
        <v>28</v>
      </c>
      <c r="F29" s="554" t="s">
        <v>1518</v>
      </c>
      <c r="G29" s="554" t="s">
        <v>1519</v>
      </c>
      <c r="H29" s="1879">
        <v>90005975</v>
      </c>
      <c r="I29" s="50">
        <v>443160</v>
      </c>
      <c r="J29" s="92">
        <f>J$28</f>
        <v>45658</v>
      </c>
      <c r="K29" s="876">
        <f>K$28</f>
        <v>49.25</v>
      </c>
      <c r="L29" s="556"/>
      <c r="M29" s="877">
        <f>K29</f>
        <v>49.25</v>
      </c>
      <c r="N29" s="552" t="s">
        <v>56</v>
      </c>
      <c r="O29" s="630">
        <f>O$28</f>
        <v>46023</v>
      </c>
      <c r="P29" s="2044" t="s">
        <v>69</v>
      </c>
      <c r="Q29" s="2037" t="s">
        <v>70</v>
      </c>
      <c r="R29" s="2037" t="s">
        <v>2308</v>
      </c>
      <c r="S29" s="901" t="s">
        <v>4070</v>
      </c>
      <c r="T29" s="904" t="s">
        <v>5272</v>
      </c>
      <c r="U29" s="903"/>
      <c r="V29" s="901" t="s">
        <v>5272</v>
      </c>
      <c r="W29" s="1728">
        <f>W$28</f>
        <v>49.25</v>
      </c>
      <c r="X29" s="989">
        <f t="shared" si="0"/>
        <v>0</v>
      </c>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row>
    <row r="30" spans="1:68" s="540" customFormat="1" ht="12.75" x14ac:dyDescent="0.2">
      <c r="A30" s="1028">
        <v>1</v>
      </c>
      <c r="B30" s="1008">
        <v>1.2</v>
      </c>
      <c r="C30" s="840"/>
      <c r="D30" s="840"/>
      <c r="E30" s="1026" t="s">
        <v>28</v>
      </c>
      <c r="F30" s="554" t="s">
        <v>1514</v>
      </c>
      <c r="G30" s="554" t="s">
        <v>1515</v>
      </c>
      <c r="H30" s="1879">
        <v>90007174</v>
      </c>
      <c r="I30" s="50" t="s">
        <v>61</v>
      </c>
      <c r="J30" s="92">
        <f>J$7</f>
        <v>45736</v>
      </c>
      <c r="K30" s="876">
        <f>K$8</f>
        <v>60.2</v>
      </c>
      <c r="L30" s="556"/>
      <c r="M30" s="877">
        <f>K30</f>
        <v>60.2</v>
      </c>
      <c r="N30" s="552" t="s">
        <v>56</v>
      </c>
      <c r="O30" s="630">
        <f>O$7</f>
        <v>45920</v>
      </c>
      <c r="P30" s="2044" t="s">
        <v>69</v>
      </c>
      <c r="Q30" s="2037" t="s">
        <v>70</v>
      </c>
      <c r="R30" s="2037" t="s">
        <v>2306</v>
      </c>
      <c r="S30" s="901" t="s">
        <v>4065</v>
      </c>
      <c r="T30" s="904" t="s">
        <v>5273</v>
      </c>
      <c r="U30" s="903"/>
      <c r="V30" s="901" t="s">
        <v>5258</v>
      </c>
      <c r="W30" s="1728">
        <f>W$8</f>
        <v>59.95</v>
      </c>
      <c r="X30" s="989">
        <f t="shared" si="0"/>
        <v>4.17014178482078E-3</v>
      </c>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row>
    <row r="31" spans="1:68" s="540" customFormat="1" ht="15.75" x14ac:dyDescent="0.2">
      <c r="A31" s="1028">
        <v>1</v>
      </c>
      <c r="B31" s="1008">
        <v>1.2</v>
      </c>
      <c r="C31" s="840"/>
      <c r="D31" s="840"/>
      <c r="E31" s="553" t="s">
        <v>1527</v>
      </c>
      <c r="F31" s="554" t="s">
        <v>1532</v>
      </c>
      <c r="G31" s="554" t="s">
        <v>1533</v>
      </c>
      <c r="H31" s="1879">
        <v>90006375</v>
      </c>
      <c r="I31" s="50" t="s">
        <v>61</v>
      </c>
      <c r="J31" s="92">
        <f>J$7</f>
        <v>45736</v>
      </c>
      <c r="K31" s="876">
        <v>18.75</v>
      </c>
      <c r="L31" s="556"/>
      <c r="M31" s="877">
        <f>K31</f>
        <v>18.75</v>
      </c>
      <c r="N31" s="552" t="s">
        <v>56</v>
      </c>
      <c r="O31" s="630">
        <f>O$7</f>
        <v>45920</v>
      </c>
      <c r="P31" s="2044" t="s">
        <v>69</v>
      </c>
      <c r="Q31" s="2037" t="s">
        <v>70</v>
      </c>
      <c r="R31" s="2037" t="s">
        <v>2314</v>
      </c>
      <c r="S31" s="901" t="s">
        <v>4065</v>
      </c>
      <c r="T31" s="904" t="s">
        <v>5274</v>
      </c>
      <c r="U31" s="903"/>
      <c r="V31" s="901" t="s">
        <v>5262</v>
      </c>
      <c r="W31" s="1728">
        <v>18.7</v>
      </c>
      <c r="X31" s="989">
        <f t="shared" si="0"/>
        <v>2.673796791443861E-3</v>
      </c>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row>
    <row r="32" spans="1:68" s="540" customFormat="1" ht="12.75" x14ac:dyDescent="0.2">
      <c r="A32" s="1028">
        <v>1</v>
      </c>
      <c r="B32" s="1008">
        <v>1.2</v>
      </c>
      <c r="C32" s="840"/>
      <c r="D32" s="840"/>
      <c r="E32" s="1063" t="str">
        <f>E31</f>
        <v>Partial</v>
      </c>
      <c r="F32" s="554" t="s">
        <v>1534</v>
      </c>
      <c r="G32" s="554" t="s">
        <v>1535</v>
      </c>
      <c r="H32" s="1879">
        <v>90007175</v>
      </c>
      <c r="I32" s="50" t="s">
        <v>61</v>
      </c>
      <c r="J32" s="92">
        <f>J$7</f>
        <v>45736</v>
      </c>
      <c r="K32" s="876">
        <v>18.75</v>
      </c>
      <c r="L32" s="556"/>
      <c r="M32" s="877">
        <f>K32</f>
        <v>18.75</v>
      </c>
      <c r="N32" s="552" t="s">
        <v>56</v>
      </c>
      <c r="O32" s="630">
        <f>O$7</f>
        <v>45920</v>
      </c>
      <c r="P32" s="2044" t="s">
        <v>69</v>
      </c>
      <c r="Q32" s="2037" t="s">
        <v>70</v>
      </c>
      <c r="R32" s="2037" t="s">
        <v>2315</v>
      </c>
      <c r="S32" s="901" t="s">
        <v>4065</v>
      </c>
      <c r="T32" s="904" t="s">
        <v>5275</v>
      </c>
      <c r="U32" s="903"/>
      <c r="V32" s="901" t="s">
        <v>5262</v>
      </c>
      <c r="W32" s="1728">
        <v>18.7</v>
      </c>
      <c r="X32" s="989">
        <f t="shared" si="0"/>
        <v>2.673796791443861E-3</v>
      </c>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row>
    <row r="33" spans="1:68" s="540" customFormat="1" ht="18.75" x14ac:dyDescent="0.2">
      <c r="A33" s="1028">
        <v>1</v>
      </c>
      <c r="B33" s="1008">
        <v>1.2</v>
      </c>
      <c r="C33" s="1974" t="s">
        <v>6460</v>
      </c>
      <c r="D33" s="1974"/>
      <c r="E33" s="2077" t="s">
        <v>802</v>
      </c>
      <c r="F33" s="2075"/>
      <c r="G33" s="554"/>
      <c r="H33" s="1879"/>
      <c r="I33" s="50"/>
      <c r="J33" s="555"/>
      <c r="K33" s="570"/>
      <c r="L33" s="569"/>
      <c r="M33" s="571"/>
      <c r="N33" s="552"/>
      <c r="O33" s="2135"/>
      <c r="P33" s="2044"/>
      <c r="Q33" s="2037"/>
      <c r="R33" s="2037"/>
      <c r="S33" s="901" t="s">
        <v>4068</v>
      </c>
      <c r="T33" s="921"/>
      <c r="U33" s="903"/>
      <c r="V33" s="901"/>
      <c r="W33" s="2221"/>
      <c r="X33" s="989" t="str">
        <f t="shared" si="0"/>
        <v>Blank</v>
      </c>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row>
    <row r="34" spans="1:68" s="540" customFormat="1" ht="38.25" x14ac:dyDescent="0.2">
      <c r="A34" s="1028">
        <v>1</v>
      </c>
      <c r="B34" s="1008">
        <v>1.2</v>
      </c>
      <c r="C34" s="840"/>
      <c r="D34" s="840"/>
      <c r="E34" s="2076" t="s">
        <v>1520</v>
      </c>
      <c r="F34" s="563" t="s">
        <v>1521</v>
      </c>
      <c r="G34" s="563" t="s">
        <v>1522</v>
      </c>
      <c r="H34" s="1879">
        <v>90005588</v>
      </c>
      <c r="I34" s="50" t="s">
        <v>137</v>
      </c>
      <c r="J34" s="92">
        <f>J$7</f>
        <v>45736</v>
      </c>
      <c r="K34" s="876">
        <f>K$21</f>
        <v>206</v>
      </c>
      <c r="L34" s="556"/>
      <c r="M34" s="877">
        <f>K34</f>
        <v>206</v>
      </c>
      <c r="N34" s="552" t="s">
        <v>56</v>
      </c>
      <c r="O34" s="630">
        <f>O$7</f>
        <v>45920</v>
      </c>
      <c r="P34" s="2044" t="s">
        <v>6279</v>
      </c>
      <c r="Q34" s="2037" t="s">
        <v>1497</v>
      </c>
      <c r="R34" s="2037" t="s">
        <v>2309</v>
      </c>
      <c r="S34" s="901" t="s">
        <v>4065</v>
      </c>
      <c r="T34" s="904" t="s">
        <v>5276</v>
      </c>
      <c r="U34" s="903"/>
      <c r="V34" s="901" t="s">
        <v>5254</v>
      </c>
      <c r="W34" s="1728">
        <f>W$21</f>
        <v>205.75</v>
      </c>
      <c r="X34" s="989">
        <f t="shared" si="0"/>
        <v>1.2150668286756705E-3</v>
      </c>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row>
    <row r="35" spans="1:68" s="540" customFormat="1" ht="38.25" x14ac:dyDescent="0.2">
      <c r="A35" s="1028">
        <v>1</v>
      </c>
      <c r="B35" s="1008">
        <v>1.2</v>
      </c>
      <c r="C35" s="840"/>
      <c r="D35" s="840"/>
      <c r="E35" s="1026" t="str">
        <f t="shared" ref="E35:E36" si="4">E34</f>
        <v>Private/Shared</v>
      </c>
      <c r="F35" s="554" t="s">
        <v>1525</v>
      </c>
      <c r="G35" s="554" t="s">
        <v>1526</v>
      </c>
      <c r="H35" s="1879">
        <v>90007641</v>
      </c>
      <c r="I35" s="50" t="s">
        <v>137</v>
      </c>
      <c r="J35" s="92">
        <v>45658</v>
      </c>
      <c r="K35" s="876">
        <v>195.05</v>
      </c>
      <c r="L35" s="556"/>
      <c r="M35" s="877">
        <f>K35</f>
        <v>195.05</v>
      </c>
      <c r="N35" s="552" t="s">
        <v>56</v>
      </c>
      <c r="O35" s="630">
        <v>46023</v>
      </c>
      <c r="P35" s="2044" t="s">
        <v>1496</v>
      </c>
      <c r="Q35" s="2037" t="s">
        <v>1497</v>
      </c>
      <c r="R35" s="2037" t="s">
        <v>2311</v>
      </c>
      <c r="S35" s="901" t="s">
        <v>4064</v>
      </c>
      <c r="T35" s="904" t="s">
        <v>5256</v>
      </c>
      <c r="U35" s="903" t="s">
        <v>5256</v>
      </c>
      <c r="V35" s="901" t="s">
        <v>5256</v>
      </c>
      <c r="W35" s="1728">
        <v>195.05</v>
      </c>
      <c r="X35" s="989">
        <f t="shared" si="0"/>
        <v>0</v>
      </c>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1"/>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row>
    <row r="36" spans="1:68" s="540" customFormat="1" ht="12.75" x14ac:dyDescent="0.2">
      <c r="A36" s="1028">
        <v>1</v>
      </c>
      <c r="B36" s="1008">
        <v>1.2</v>
      </c>
      <c r="C36" s="840"/>
      <c r="D36" s="840"/>
      <c r="E36" s="1026" t="str">
        <f t="shared" si="4"/>
        <v>Private/Shared</v>
      </c>
      <c r="F36" s="554" t="s">
        <v>1523</v>
      </c>
      <c r="G36" s="554" t="s">
        <v>1524</v>
      </c>
      <c r="H36" s="1879">
        <v>90007176</v>
      </c>
      <c r="I36" s="50" t="s">
        <v>137</v>
      </c>
      <c r="J36" s="92">
        <f>J$7</f>
        <v>45736</v>
      </c>
      <c r="K36" s="876">
        <f>K$8</f>
        <v>60.2</v>
      </c>
      <c r="L36" s="556"/>
      <c r="M36" s="877">
        <f>K36</f>
        <v>60.2</v>
      </c>
      <c r="N36" s="552" t="s">
        <v>56</v>
      </c>
      <c r="O36" s="630">
        <f>O$7</f>
        <v>45920</v>
      </c>
      <c r="P36" s="2044" t="s">
        <v>69</v>
      </c>
      <c r="Q36" s="2037" t="s">
        <v>70</v>
      </c>
      <c r="R36" s="2037" t="s">
        <v>2310</v>
      </c>
      <c r="S36" s="901" t="s">
        <v>4065</v>
      </c>
      <c r="T36" s="904" t="s">
        <v>5277</v>
      </c>
      <c r="U36" s="903"/>
      <c r="V36" s="901" t="s">
        <v>5258</v>
      </c>
      <c r="W36" s="1728">
        <f>W$8</f>
        <v>59.95</v>
      </c>
      <c r="X36" s="989">
        <f t="shared" si="0"/>
        <v>4.17014178482078E-3</v>
      </c>
      <c r="Y36" s="521"/>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row>
    <row r="37" spans="1:68" s="540" customFormat="1" ht="25.5" x14ac:dyDescent="0.2">
      <c r="A37" s="1028">
        <v>1</v>
      </c>
      <c r="B37" s="1008">
        <v>1.2</v>
      </c>
      <c r="C37" s="840"/>
      <c r="D37" s="840"/>
      <c r="E37" s="553" t="s">
        <v>1527</v>
      </c>
      <c r="F37" s="554" t="s">
        <v>1528</v>
      </c>
      <c r="G37" s="43" t="s">
        <v>6603</v>
      </c>
      <c r="H37" s="1879">
        <v>90006376</v>
      </c>
      <c r="I37" s="50" t="s">
        <v>137</v>
      </c>
      <c r="J37" s="92">
        <f>J$7</f>
        <v>45736</v>
      </c>
      <c r="K37" s="876">
        <v>164.55</v>
      </c>
      <c r="L37" s="556"/>
      <c r="M37" s="877">
        <f>K37</f>
        <v>164.55</v>
      </c>
      <c r="N37" s="552" t="s">
        <v>56</v>
      </c>
      <c r="O37" s="630">
        <f>O$7</f>
        <v>45920</v>
      </c>
      <c r="P37" s="2044" t="s">
        <v>6279</v>
      </c>
      <c r="Q37" s="2037" t="s">
        <v>1529</v>
      </c>
      <c r="R37" s="2037" t="s">
        <v>2312</v>
      </c>
      <c r="S37" s="901" t="s">
        <v>4064</v>
      </c>
      <c r="T37" s="904" t="s">
        <v>5255</v>
      </c>
      <c r="U37" s="903" t="s">
        <v>5255</v>
      </c>
      <c r="V37" s="901" t="s">
        <v>5255</v>
      </c>
      <c r="W37" s="1728">
        <v>164.5</v>
      </c>
      <c r="X37" s="989">
        <f t="shared" si="0"/>
        <v>3.0395136778116338E-4</v>
      </c>
      <c r="Y37" s="521"/>
      <c r="Z37" s="521"/>
      <c r="AA37" s="521"/>
      <c r="AB37" s="521"/>
      <c r="AC37" s="521"/>
      <c r="AD37" s="521"/>
      <c r="AE37" s="521"/>
      <c r="AF37" s="521"/>
      <c r="AG37" s="521"/>
      <c r="AH37" s="521"/>
      <c r="AI37" s="521"/>
      <c r="AJ37" s="52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row>
    <row r="38" spans="1:68" s="540" customFormat="1" ht="12.75" x14ac:dyDescent="0.2">
      <c r="A38" s="1030">
        <v>1</v>
      </c>
      <c r="B38" s="2146">
        <v>1.2</v>
      </c>
      <c r="C38" s="2148"/>
      <c r="D38" s="2148"/>
      <c r="E38" s="1031" t="str">
        <f>E37</f>
        <v>Partial</v>
      </c>
      <c r="F38" s="970" t="s">
        <v>1530</v>
      </c>
      <c r="G38" s="970" t="s">
        <v>1531</v>
      </c>
      <c r="H38" s="1883">
        <v>90007177</v>
      </c>
      <c r="I38" s="967" t="s">
        <v>137</v>
      </c>
      <c r="J38" s="968">
        <f>J$7</f>
        <v>45736</v>
      </c>
      <c r="K38" s="876">
        <v>18.75</v>
      </c>
      <c r="L38" s="1884"/>
      <c r="M38" s="877">
        <f>K38</f>
        <v>18.75</v>
      </c>
      <c r="N38" s="1885" t="s">
        <v>56</v>
      </c>
      <c r="O38" s="1754">
        <f>O$7</f>
        <v>45920</v>
      </c>
      <c r="P38" s="2149" t="s">
        <v>69</v>
      </c>
      <c r="Q38" s="1885" t="s">
        <v>70</v>
      </c>
      <c r="R38" s="1885" t="s">
        <v>2313</v>
      </c>
      <c r="S38" s="931" t="s">
        <v>4065</v>
      </c>
      <c r="T38" s="909" t="s">
        <v>5278</v>
      </c>
      <c r="U38" s="931"/>
      <c r="V38" s="931" t="s">
        <v>5262</v>
      </c>
      <c r="W38" s="1728">
        <v>18.7</v>
      </c>
      <c r="X38" s="2150">
        <f t="shared" si="0"/>
        <v>2.673796791443861E-3</v>
      </c>
    </row>
    <row r="39" spans="1:68" s="520" customFormat="1" x14ac:dyDescent="0.2">
      <c r="E39" s="577"/>
      <c r="I39" s="86"/>
      <c r="J39" s="579"/>
      <c r="K39" s="878"/>
      <c r="L39" s="580"/>
      <c r="M39" s="878"/>
      <c r="N39" s="578"/>
      <c r="O39" s="590"/>
      <c r="P39" s="578"/>
      <c r="Q39" s="581"/>
      <c r="R39" s="582"/>
      <c r="S39" s="881"/>
      <c r="T39" s="881"/>
      <c r="U39" s="867"/>
      <c r="V39" s="859"/>
      <c r="W39" s="521"/>
      <c r="X39" s="521"/>
      <c r="Y39" s="521"/>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row>
    <row r="40" spans="1:68" x14ac:dyDescent="0.2">
      <c r="A40" s="520"/>
      <c r="B40" s="520"/>
      <c r="C40" s="520"/>
      <c r="D40" s="520"/>
      <c r="E40" s="577"/>
      <c r="F40" s="520"/>
      <c r="G40" s="520"/>
      <c r="H40" s="520"/>
      <c r="I40" s="86"/>
      <c r="J40" s="579"/>
      <c r="K40" s="878"/>
      <c r="L40" s="580"/>
      <c r="M40" s="878"/>
      <c r="N40" s="578"/>
      <c r="O40" s="583"/>
      <c r="P40" s="578"/>
      <c r="Q40" s="581"/>
      <c r="R40" s="582"/>
    </row>
    <row r="41" spans="1:68" x14ac:dyDescent="0.2">
      <c r="A41" s="520"/>
      <c r="B41" s="520"/>
      <c r="C41" s="520"/>
      <c r="D41" s="520"/>
      <c r="E41" s="577"/>
      <c r="F41" s="520"/>
      <c r="G41" s="520"/>
      <c r="H41" s="520"/>
      <c r="I41" s="86"/>
      <c r="J41" s="579"/>
      <c r="K41" s="878"/>
      <c r="L41" s="580"/>
      <c r="M41" s="878"/>
      <c r="N41" s="578"/>
      <c r="O41" s="583"/>
      <c r="P41" s="578"/>
      <c r="Q41" s="581"/>
      <c r="R41" s="582"/>
    </row>
    <row r="42" spans="1:68" x14ac:dyDescent="0.2">
      <c r="A42" s="520"/>
      <c r="B42" s="520"/>
      <c r="C42" s="520"/>
      <c r="D42" s="520"/>
      <c r="E42" s="577"/>
      <c r="F42" s="520"/>
      <c r="G42" s="520"/>
      <c r="H42" s="520"/>
      <c r="I42" s="86"/>
      <c r="J42" s="579"/>
      <c r="K42" s="878"/>
      <c r="L42" s="580"/>
      <c r="M42" s="878"/>
      <c r="N42" s="578"/>
      <c r="O42" s="583"/>
      <c r="P42" s="578"/>
      <c r="Q42" s="581"/>
      <c r="R42" s="582"/>
    </row>
    <row r="43" spans="1:68" x14ac:dyDescent="0.2">
      <c r="A43" s="520"/>
      <c r="B43" s="520"/>
      <c r="C43" s="520"/>
      <c r="D43" s="520"/>
      <c r="E43" s="577"/>
      <c r="F43" s="520"/>
      <c r="G43" s="520"/>
      <c r="H43" s="520"/>
      <c r="I43" s="86"/>
      <c r="J43" s="579"/>
      <c r="K43" s="878"/>
      <c r="L43" s="580"/>
      <c r="M43" s="878"/>
      <c r="N43" s="578"/>
      <c r="O43" s="583"/>
      <c r="P43" s="578"/>
      <c r="Q43" s="581"/>
      <c r="R43" s="582"/>
    </row>
    <row r="44" spans="1:68" x14ac:dyDescent="0.2">
      <c r="A44" s="520"/>
      <c r="B44" s="520"/>
      <c r="C44" s="520"/>
      <c r="D44" s="520"/>
      <c r="E44" s="577"/>
      <c r="F44" s="520"/>
      <c r="G44" s="520"/>
      <c r="H44" s="520"/>
      <c r="I44" s="86"/>
      <c r="J44" s="579"/>
      <c r="K44" s="878"/>
      <c r="L44" s="580"/>
      <c r="M44" s="878"/>
      <c r="N44" s="578"/>
      <c r="O44" s="583"/>
      <c r="P44" s="578"/>
      <c r="Q44" s="581"/>
      <c r="R44" s="582"/>
    </row>
    <row r="45" spans="1:68" x14ac:dyDescent="0.2">
      <c r="A45" s="520"/>
      <c r="B45" s="520"/>
      <c r="C45" s="520"/>
      <c r="D45" s="520"/>
      <c r="E45" s="577"/>
      <c r="F45" s="520"/>
      <c r="G45" s="520"/>
      <c r="H45" s="520"/>
      <c r="I45" s="86"/>
      <c r="J45" s="579"/>
      <c r="K45" s="878"/>
      <c r="L45" s="580"/>
      <c r="M45" s="878"/>
      <c r="N45" s="578"/>
      <c r="O45" s="583"/>
      <c r="P45" s="578"/>
      <c r="Q45" s="581"/>
      <c r="R45" s="582"/>
    </row>
    <row r="46" spans="1:68" x14ac:dyDescent="0.2">
      <c r="A46" s="520"/>
      <c r="B46" s="520"/>
      <c r="C46" s="520"/>
      <c r="D46" s="520"/>
      <c r="E46" s="577"/>
      <c r="F46" s="520"/>
      <c r="G46" s="520"/>
      <c r="H46" s="520"/>
      <c r="I46" s="86"/>
      <c r="J46" s="579"/>
      <c r="K46" s="878"/>
      <c r="L46" s="580"/>
      <c r="M46" s="878"/>
      <c r="N46" s="578"/>
      <c r="O46" s="583"/>
      <c r="P46" s="578"/>
      <c r="Q46" s="581"/>
      <c r="R46" s="582"/>
    </row>
    <row r="47" spans="1:68" x14ac:dyDescent="0.2">
      <c r="A47" s="520"/>
      <c r="B47" s="520"/>
      <c r="C47" s="520"/>
      <c r="D47" s="520"/>
      <c r="E47" s="577"/>
      <c r="F47" s="520"/>
      <c r="G47" s="520"/>
      <c r="H47" s="520"/>
      <c r="I47" s="86"/>
      <c r="J47" s="579"/>
      <c r="K47" s="878"/>
      <c r="L47" s="580"/>
      <c r="M47" s="878"/>
      <c r="N47" s="578"/>
      <c r="O47" s="583"/>
      <c r="P47" s="578"/>
      <c r="Q47" s="581"/>
      <c r="R47" s="582"/>
    </row>
    <row r="48" spans="1:68" x14ac:dyDescent="0.2">
      <c r="A48" s="520"/>
      <c r="B48" s="520"/>
      <c r="C48" s="520"/>
      <c r="D48" s="520"/>
      <c r="E48" s="577"/>
      <c r="F48" s="520"/>
      <c r="G48" s="520"/>
      <c r="H48" s="520"/>
      <c r="I48" s="86"/>
      <c r="J48" s="579"/>
      <c r="K48" s="878"/>
      <c r="L48" s="580"/>
      <c r="M48" s="878"/>
      <c r="N48" s="578"/>
      <c r="O48" s="583"/>
      <c r="P48" s="578"/>
      <c r="Q48" s="581"/>
      <c r="R48" s="582"/>
    </row>
    <row r="49" spans="1:18" x14ac:dyDescent="0.2">
      <c r="A49" s="520"/>
      <c r="B49" s="520"/>
      <c r="C49" s="520"/>
      <c r="D49" s="520"/>
      <c r="E49" s="577"/>
      <c r="F49" s="520"/>
      <c r="G49" s="520"/>
      <c r="H49" s="520"/>
      <c r="I49" s="86"/>
      <c r="J49" s="579"/>
      <c r="K49" s="878"/>
      <c r="L49" s="580"/>
      <c r="M49" s="878"/>
      <c r="N49" s="578"/>
      <c r="O49" s="583"/>
      <c r="P49" s="578"/>
      <c r="Q49" s="581"/>
      <c r="R49" s="582"/>
    </row>
    <row r="50" spans="1:18" x14ac:dyDescent="0.2">
      <c r="A50" s="520"/>
      <c r="B50" s="520"/>
      <c r="C50" s="520"/>
      <c r="D50" s="520"/>
      <c r="E50" s="577"/>
      <c r="F50" s="520"/>
      <c r="G50" s="520"/>
      <c r="H50" s="520"/>
      <c r="I50" s="86"/>
      <c r="J50" s="579"/>
      <c r="K50" s="878"/>
      <c r="L50" s="580"/>
      <c r="M50" s="878"/>
      <c r="N50" s="578"/>
      <c r="O50" s="583"/>
      <c r="P50" s="578"/>
      <c r="Q50" s="581"/>
      <c r="R50" s="582"/>
    </row>
    <row r="51" spans="1:18" x14ac:dyDescent="0.2">
      <c r="A51" s="520"/>
      <c r="B51" s="520"/>
      <c r="C51" s="520"/>
      <c r="D51" s="520"/>
      <c r="E51" s="577"/>
      <c r="F51" s="520"/>
      <c r="G51" s="520"/>
      <c r="H51" s="520"/>
      <c r="I51" s="86"/>
      <c r="J51" s="579"/>
      <c r="K51" s="878"/>
      <c r="L51" s="580"/>
      <c r="M51" s="878"/>
      <c r="N51" s="578"/>
      <c r="O51" s="583"/>
      <c r="P51" s="578"/>
      <c r="Q51" s="581"/>
      <c r="R51" s="582"/>
    </row>
    <row r="52" spans="1:18" x14ac:dyDescent="0.2">
      <c r="A52" s="520"/>
      <c r="B52" s="520"/>
      <c r="C52" s="520"/>
      <c r="D52" s="520"/>
      <c r="E52" s="577"/>
      <c r="F52" s="520"/>
      <c r="G52" s="520"/>
      <c r="H52" s="520"/>
      <c r="I52" s="86"/>
      <c r="J52" s="579"/>
      <c r="K52" s="878"/>
      <c r="L52" s="580"/>
      <c r="M52" s="878"/>
      <c r="N52" s="578"/>
      <c r="O52" s="583"/>
      <c r="P52" s="578"/>
      <c r="Q52" s="581"/>
      <c r="R52" s="582"/>
    </row>
    <row r="53" spans="1:18" x14ac:dyDescent="0.2">
      <c r="A53" s="520"/>
      <c r="B53" s="520"/>
      <c r="C53" s="520"/>
      <c r="D53" s="520"/>
      <c r="E53" s="577"/>
      <c r="F53" s="520"/>
      <c r="G53" s="520"/>
      <c r="H53" s="520"/>
      <c r="I53" s="86"/>
      <c r="J53" s="579"/>
      <c r="K53" s="878"/>
      <c r="L53" s="580"/>
      <c r="M53" s="878"/>
      <c r="N53" s="578"/>
      <c r="O53" s="583"/>
      <c r="P53" s="578"/>
      <c r="Q53" s="581"/>
      <c r="R53" s="582"/>
    </row>
    <row r="54" spans="1:18" x14ac:dyDescent="0.2">
      <c r="A54" s="520"/>
      <c r="B54" s="520"/>
      <c r="C54" s="520"/>
      <c r="D54" s="520"/>
      <c r="E54" s="577"/>
      <c r="F54" s="520"/>
      <c r="G54" s="520"/>
      <c r="H54" s="520"/>
      <c r="I54" s="86"/>
      <c r="J54" s="579"/>
      <c r="K54" s="878"/>
      <c r="L54" s="580"/>
      <c r="M54" s="878"/>
      <c r="N54" s="578"/>
      <c r="O54" s="583"/>
      <c r="P54" s="578"/>
      <c r="Q54" s="581"/>
      <c r="R54" s="582"/>
    </row>
    <row r="55" spans="1:18" x14ac:dyDescent="0.2">
      <c r="A55" s="520"/>
      <c r="B55" s="520"/>
      <c r="C55" s="520"/>
      <c r="D55" s="520"/>
      <c r="E55" s="577"/>
      <c r="F55" s="520"/>
      <c r="G55" s="520"/>
      <c r="H55" s="520"/>
      <c r="I55" s="86"/>
      <c r="J55" s="579"/>
      <c r="K55" s="878"/>
      <c r="L55" s="580"/>
      <c r="M55" s="878"/>
      <c r="N55" s="578"/>
      <c r="O55" s="583"/>
      <c r="P55" s="578"/>
      <c r="Q55" s="581"/>
      <c r="R55" s="582"/>
    </row>
    <row r="56" spans="1:18" x14ac:dyDescent="0.2">
      <c r="A56" s="520"/>
      <c r="B56" s="520"/>
      <c r="C56" s="520"/>
      <c r="D56" s="520"/>
      <c r="E56" s="577"/>
      <c r="F56" s="520"/>
      <c r="G56" s="520"/>
      <c r="H56" s="520"/>
      <c r="I56" s="86"/>
      <c r="J56" s="579"/>
      <c r="K56" s="878"/>
      <c r="L56" s="580"/>
      <c r="M56" s="878"/>
      <c r="N56" s="578"/>
      <c r="O56" s="583"/>
      <c r="P56" s="578"/>
      <c r="Q56" s="581"/>
      <c r="R56" s="582"/>
    </row>
    <row r="57" spans="1:18" x14ac:dyDescent="0.2">
      <c r="A57" s="520"/>
      <c r="B57" s="520"/>
      <c r="C57" s="520"/>
      <c r="D57" s="520"/>
      <c r="E57" s="577"/>
      <c r="F57" s="520"/>
      <c r="G57" s="520"/>
      <c r="H57" s="520"/>
      <c r="I57" s="86"/>
      <c r="J57" s="579"/>
      <c r="K57" s="878"/>
      <c r="L57" s="580"/>
      <c r="M57" s="878"/>
      <c r="N57" s="578"/>
      <c r="O57" s="583"/>
      <c r="P57" s="578"/>
      <c r="Q57" s="581"/>
      <c r="R57" s="582"/>
    </row>
    <row r="58" spans="1:18" x14ac:dyDescent="0.2">
      <c r="A58" s="520"/>
      <c r="B58" s="520"/>
      <c r="C58" s="520"/>
      <c r="D58" s="520"/>
      <c r="E58" s="577"/>
      <c r="F58" s="520"/>
      <c r="G58" s="520"/>
      <c r="H58" s="520"/>
      <c r="I58" s="86"/>
      <c r="J58" s="579"/>
      <c r="K58" s="878"/>
      <c r="L58" s="580"/>
      <c r="M58" s="878"/>
      <c r="N58" s="578"/>
      <c r="O58" s="583"/>
      <c r="P58" s="578"/>
      <c r="Q58" s="581"/>
      <c r="R58" s="582"/>
    </row>
    <row r="59" spans="1:18" x14ac:dyDescent="0.2">
      <c r="A59" s="520"/>
      <c r="B59" s="520"/>
      <c r="C59" s="520"/>
      <c r="D59" s="520"/>
      <c r="E59" s="577"/>
      <c r="F59" s="520"/>
      <c r="G59" s="520"/>
      <c r="H59" s="520"/>
      <c r="I59" s="86"/>
      <c r="J59" s="579"/>
      <c r="K59" s="878"/>
      <c r="L59" s="580"/>
      <c r="M59" s="878"/>
      <c r="N59" s="578"/>
      <c r="O59" s="583"/>
      <c r="P59" s="578"/>
      <c r="Q59" s="581"/>
      <c r="R59" s="582"/>
    </row>
    <row r="60" spans="1:18" x14ac:dyDescent="0.2">
      <c r="A60" s="520"/>
      <c r="B60" s="520"/>
      <c r="C60" s="520"/>
      <c r="D60" s="520"/>
      <c r="E60" s="577"/>
      <c r="F60" s="520"/>
      <c r="G60" s="520"/>
      <c r="H60" s="520"/>
      <c r="I60" s="86"/>
      <c r="J60" s="579"/>
      <c r="K60" s="878"/>
      <c r="L60" s="580"/>
      <c r="M60" s="878"/>
      <c r="N60" s="578"/>
      <c r="O60" s="583"/>
      <c r="P60" s="578"/>
      <c r="Q60" s="581"/>
      <c r="R60" s="582"/>
    </row>
    <row r="61" spans="1:18" x14ac:dyDescent="0.2">
      <c r="A61" s="520"/>
      <c r="B61" s="520"/>
      <c r="C61" s="520"/>
      <c r="D61" s="520"/>
      <c r="E61" s="577"/>
      <c r="F61" s="520"/>
      <c r="G61" s="520"/>
      <c r="H61" s="520"/>
      <c r="I61" s="86"/>
      <c r="J61" s="579"/>
      <c r="K61" s="878"/>
      <c r="L61" s="580"/>
      <c r="M61" s="878"/>
      <c r="N61" s="578"/>
      <c r="O61" s="583"/>
      <c r="P61" s="578"/>
      <c r="Q61" s="581"/>
      <c r="R61" s="582"/>
    </row>
    <row r="62" spans="1:18" x14ac:dyDescent="0.2">
      <c r="A62" s="520"/>
      <c r="B62" s="520"/>
      <c r="C62" s="520"/>
      <c r="D62" s="520"/>
      <c r="E62" s="577"/>
      <c r="F62" s="520"/>
      <c r="G62" s="520"/>
      <c r="H62" s="520"/>
      <c r="I62" s="86"/>
      <c r="J62" s="579"/>
      <c r="K62" s="878"/>
      <c r="L62" s="580"/>
      <c r="M62" s="878"/>
      <c r="N62" s="578"/>
      <c r="O62" s="583"/>
      <c r="P62" s="578"/>
      <c r="Q62" s="581"/>
      <c r="R62" s="582"/>
    </row>
    <row r="63" spans="1:18" x14ac:dyDescent="0.2">
      <c r="A63" s="520"/>
      <c r="B63" s="520"/>
      <c r="C63" s="520"/>
      <c r="D63" s="520"/>
      <c r="E63" s="577"/>
      <c r="F63" s="520"/>
      <c r="G63" s="520"/>
      <c r="H63" s="520"/>
      <c r="I63" s="86"/>
      <c r="J63" s="579"/>
      <c r="K63" s="878"/>
      <c r="L63" s="580"/>
      <c r="M63" s="878"/>
      <c r="N63" s="578"/>
      <c r="O63" s="583"/>
      <c r="P63" s="578"/>
      <c r="Q63" s="581"/>
      <c r="R63" s="582"/>
    </row>
    <row r="64" spans="1:18" x14ac:dyDescent="0.2">
      <c r="A64" s="520"/>
      <c r="B64" s="520"/>
      <c r="C64" s="520"/>
      <c r="D64" s="520"/>
      <c r="E64" s="577"/>
      <c r="F64" s="520"/>
      <c r="G64" s="520"/>
      <c r="H64" s="520"/>
      <c r="I64" s="86"/>
      <c r="J64" s="579"/>
      <c r="K64" s="878"/>
      <c r="L64" s="580"/>
      <c r="M64" s="878"/>
      <c r="N64" s="578"/>
      <c r="O64" s="583"/>
      <c r="P64" s="578"/>
      <c r="Q64" s="581"/>
      <c r="R64" s="582"/>
    </row>
    <row r="65" spans="1:18" x14ac:dyDescent="0.2">
      <c r="A65" s="520"/>
      <c r="B65" s="520"/>
      <c r="C65" s="520"/>
      <c r="D65" s="520"/>
      <c r="E65" s="577"/>
      <c r="F65" s="520"/>
      <c r="G65" s="520"/>
      <c r="H65" s="520"/>
      <c r="I65" s="86"/>
      <c r="J65" s="579"/>
      <c r="K65" s="878"/>
      <c r="L65" s="580"/>
      <c r="M65" s="878"/>
      <c r="N65" s="578"/>
      <c r="O65" s="583"/>
      <c r="P65" s="578"/>
      <c r="Q65" s="581"/>
      <c r="R65" s="582"/>
    </row>
    <row r="66" spans="1:18" x14ac:dyDescent="0.2">
      <c r="A66" s="520"/>
      <c r="B66" s="520"/>
      <c r="C66" s="520"/>
      <c r="D66" s="520"/>
      <c r="E66" s="577"/>
      <c r="F66" s="520"/>
      <c r="G66" s="520"/>
      <c r="H66" s="520"/>
      <c r="I66" s="86"/>
      <c r="J66" s="579"/>
      <c r="K66" s="878"/>
      <c r="L66" s="580"/>
      <c r="M66" s="878"/>
      <c r="N66" s="578"/>
      <c r="O66" s="583"/>
      <c r="P66" s="578"/>
      <c r="Q66" s="581"/>
      <c r="R66" s="582"/>
    </row>
    <row r="67" spans="1:18" x14ac:dyDescent="0.2">
      <c r="A67" s="520"/>
      <c r="B67" s="520"/>
      <c r="C67" s="520"/>
      <c r="D67" s="520"/>
      <c r="E67" s="577"/>
      <c r="F67" s="520"/>
      <c r="G67" s="520"/>
      <c r="H67" s="520"/>
      <c r="I67" s="86"/>
      <c r="J67" s="579"/>
      <c r="K67" s="878"/>
      <c r="L67" s="580"/>
      <c r="M67" s="878"/>
      <c r="N67" s="578"/>
      <c r="O67" s="583"/>
      <c r="P67" s="578"/>
      <c r="Q67" s="581"/>
      <c r="R67" s="582"/>
    </row>
    <row r="68" spans="1:18" x14ac:dyDescent="0.2">
      <c r="A68" s="520"/>
      <c r="B68" s="520"/>
      <c r="C68" s="520"/>
      <c r="D68" s="520"/>
      <c r="E68" s="577"/>
      <c r="F68" s="520"/>
      <c r="G68" s="520"/>
      <c r="H68" s="520"/>
      <c r="I68" s="86"/>
      <c r="J68" s="579"/>
      <c r="K68" s="878"/>
      <c r="L68" s="580"/>
      <c r="M68" s="878"/>
      <c r="N68" s="578"/>
      <c r="O68" s="583"/>
      <c r="P68" s="578"/>
      <c r="Q68" s="581"/>
      <c r="R68" s="582"/>
    </row>
    <row r="69" spans="1:18" x14ac:dyDescent="0.2">
      <c r="A69" s="520"/>
      <c r="B69" s="520"/>
      <c r="C69" s="520"/>
      <c r="D69" s="520"/>
      <c r="E69" s="577"/>
      <c r="F69" s="520"/>
      <c r="G69" s="520"/>
      <c r="H69" s="520"/>
      <c r="I69" s="86"/>
      <c r="J69" s="579"/>
      <c r="K69" s="878"/>
      <c r="L69" s="580"/>
      <c r="M69" s="878"/>
      <c r="N69" s="578"/>
      <c r="O69" s="583"/>
      <c r="P69" s="578"/>
      <c r="Q69" s="581"/>
      <c r="R69" s="582"/>
    </row>
    <row r="70" spans="1:18" x14ac:dyDescent="0.2">
      <c r="A70" s="520"/>
      <c r="B70" s="520"/>
      <c r="C70" s="520"/>
      <c r="D70" s="520"/>
      <c r="E70" s="577"/>
      <c r="F70" s="520"/>
      <c r="G70" s="520"/>
      <c r="H70" s="520"/>
      <c r="I70" s="86"/>
      <c r="J70" s="579"/>
      <c r="K70" s="878"/>
      <c r="L70" s="580"/>
      <c r="M70" s="878"/>
      <c r="N70" s="578"/>
      <c r="O70" s="583"/>
      <c r="P70" s="578"/>
      <c r="Q70" s="581"/>
      <c r="R70" s="582"/>
    </row>
    <row r="71" spans="1:18" x14ac:dyDescent="0.2">
      <c r="A71" s="520"/>
      <c r="B71" s="520"/>
      <c r="C71" s="520"/>
      <c r="D71" s="520"/>
      <c r="E71" s="577"/>
      <c r="F71" s="520"/>
      <c r="G71" s="520"/>
      <c r="H71" s="520"/>
      <c r="I71" s="86"/>
      <c r="J71" s="579"/>
      <c r="K71" s="878"/>
      <c r="L71" s="580"/>
      <c r="M71" s="878"/>
      <c r="N71" s="578"/>
      <c r="O71" s="583"/>
      <c r="P71" s="578"/>
      <c r="Q71" s="581"/>
      <c r="R71" s="582"/>
    </row>
    <row r="72" spans="1:18" x14ac:dyDescent="0.2">
      <c r="A72" s="520"/>
      <c r="B72" s="520"/>
      <c r="C72" s="520"/>
      <c r="D72" s="520"/>
      <c r="E72" s="577"/>
      <c r="F72" s="520"/>
      <c r="G72" s="520"/>
      <c r="H72" s="520"/>
      <c r="I72" s="86"/>
      <c r="J72" s="579"/>
      <c r="K72" s="878"/>
      <c r="L72" s="580"/>
      <c r="M72" s="878"/>
      <c r="N72" s="578"/>
      <c r="O72" s="583"/>
      <c r="P72" s="578"/>
      <c r="Q72" s="581"/>
      <c r="R72" s="582"/>
    </row>
    <row r="73" spans="1:18" x14ac:dyDescent="0.2">
      <c r="A73" s="520"/>
      <c r="B73" s="520"/>
      <c r="C73" s="520"/>
      <c r="D73" s="520"/>
      <c r="E73" s="577"/>
      <c r="F73" s="520"/>
      <c r="G73" s="520"/>
      <c r="H73" s="520"/>
      <c r="I73" s="86"/>
      <c r="J73" s="579"/>
      <c r="K73" s="878"/>
      <c r="L73" s="580"/>
      <c r="M73" s="878"/>
      <c r="N73" s="578"/>
      <c r="O73" s="583"/>
      <c r="P73" s="578"/>
      <c r="Q73" s="581"/>
      <c r="R73" s="582"/>
    </row>
    <row r="74" spans="1:18" x14ac:dyDescent="0.2">
      <c r="A74" s="520"/>
      <c r="B74" s="520"/>
      <c r="C74" s="520"/>
      <c r="D74" s="520"/>
      <c r="E74" s="577"/>
      <c r="F74" s="520"/>
      <c r="G74" s="520"/>
      <c r="H74" s="520"/>
      <c r="I74" s="86"/>
      <c r="J74" s="579"/>
      <c r="K74" s="878"/>
      <c r="L74" s="580"/>
      <c r="M74" s="878"/>
      <c r="N74" s="578"/>
      <c r="O74" s="583"/>
      <c r="P74" s="578"/>
      <c r="Q74" s="581"/>
      <c r="R74" s="582"/>
    </row>
    <row r="75" spans="1:18" x14ac:dyDescent="0.2">
      <c r="A75" s="520"/>
      <c r="B75" s="520"/>
      <c r="C75" s="520"/>
      <c r="D75" s="520"/>
      <c r="E75" s="577"/>
      <c r="F75" s="520"/>
      <c r="G75" s="520"/>
      <c r="H75" s="520"/>
      <c r="I75" s="86"/>
      <c r="J75" s="579"/>
      <c r="K75" s="878"/>
      <c r="L75" s="580"/>
      <c r="M75" s="878"/>
      <c r="N75" s="578"/>
      <c r="O75" s="583"/>
      <c r="P75" s="578"/>
      <c r="Q75" s="581"/>
      <c r="R75" s="582"/>
    </row>
    <row r="76" spans="1:18" x14ac:dyDescent="0.2">
      <c r="A76" s="520"/>
      <c r="B76" s="520"/>
      <c r="C76" s="520"/>
      <c r="D76" s="520"/>
      <c r="E76" s="577"/>
      <c r="F76" s="520"/>
      <c r="G76" s="520"/>
      <c r="H76" s="520"/>
      <c r="I76" s="86"/>
      <c r="J76" s="579"/>
      <c r="K76" s="878"/>
      <c r="L76" s="580"/>
      <c r="M76" s="878"/>
      <c r="N76" s="578"/>
      <c r="O76" s="583"/>
      <c r="P76" s="578"/>
      <c r="Q76" s="581"/>
      <c r="R76" s="582"/>
    </row>
    <row r="77" spans="1:18" x14ac:dyDescent="0.2">
      <c r="A77" s="520"/>
      <c r="B77" s="520"/>
      <c r="C77" s="520"/>
      <c r="D77" s="520"/>
      <c r="E77" s="577"/>
      <c r="F77" s="520"/>
      <c r="G77" s="520"/>
      <c r="H77" s="520"/>
      <c r="I77" s="86"/>
      <c r="J77" s="579"/>
      <c r="K77" s="878"/>
      <c r="L77" s="580"/>
      <c r="M77" s="878"/>
      <c r="N77" s="578"/>
      <c r="O77" s="583"/>
      <c r="P77" s="578"/>
      <c r="Q77" s="581"/>
      <c r="R77" s="582"/>
    </row>
    <row r="78" spans="1:18" x14ac:dyDescent="0.2">
      <c r="A78" s="520"/>
      <c r="B78" s="520"/>
      <c r="C78" s="520"/>
      <c r="D78" s="520"/>
      <c r="E78" s="577"/>
      <c r="F78" s="520"/>
      <c r="G78" s="520"/>
      <c r="H78" s="520"/>
      <c r="I78" s="86"/>
      <c r="J78" s="579"/>
      <c r="K78" s="878"/>
      <c r="L78" s="580"/>
      <c r="M78" s="878"/>
      <c r="N78" s="578"/>
      <c r="O78" s="583"/>
      <c r="P78" s="578"/>
      <c r="Q78" s="581"/>
      <c r="R78" s="582"/>
    </row>
    <row r="79" spans="1:18" x14ac:dyDescent="0.2">
      <c r="A79" s="520"/>
      <c r="B79" s="520"/>
      <c r="C79" s="520"/>
      <c r="D79" s="520"/>
      <c r="E79" s="577"/>
      <c r="F79" s="520"/>
      <c r="G79" s="520"/>
      <c r="H79" s="520"/>
      <c r="I79" s="86"/>
      <c r="J79" s="579"/>
      <c r="K79" s="878"/>
      <c r="L79" s="580"/>
      <c r="M79" s="878"/>
      <c r="N79" s="578"/>
      <c r="O79" s="583"/>
      <c r="P79" s="578"/>
      <c r="Q79" s="581"/>
      <c r="R79" s="582"/>
    </row>
    <row r="80" spans="1:18" x14ac:dyDescent="0.2">
      <c r="A80" s="520"/>
      <c r="B80" s="520"/>
      <c r="C80" s="520"/>
      <c r="D80" s="520"/>
      <c r="E80" s="577"/>
      <c r="F80" s="520"/>
      <c r="G80" s="520"/>
      <c r="H80" s="520"/>
      <c r="I80" s="86"/>
      <c r="J80" s="579"/>
      <c r="K80" s="878"/>
      <c r="L80" s="580"/>
      <c r="M80" s="878"/>
      <c r="N80" s="578"/>
      <c r="O80" s="583"/>
      <c r="P80" s="578"/>
      <c r="Q80" s="581"/>
      <c r="R80" s="582"/>
    </row>
    <row r="81" spans="1:18" x14ac:dyDescent="0.2">
      <c r="A81" s="520"/>
      <c r="B81" s="520"/>
      <c r="C81" s="520"/>
      <c r="D81" s="520"/>
      <c r="E81" s="577"/>
      <c r="F81" s="520"/>
      <c r="G81" s="520"/>
      <c r="H81" s="520"/>
      <c r="I81" s="86"/>
      <c r="J81" s="579"/>
      <c r="K81" s="878"/>
      <c r="L81" s="580"/>
      <c r="M81" s="878"/>
      <c r="N81" s="578"/>
      <c r="O81" s="583"/>
      <c r="P81" s="578"/>
      <c r="Q81" s="581"/>
      <c r="R81" s="582"/>
    </row>
    <row r="82" spans="1:18" x14ac:dyDescent="0.2">
      <c r="A82" s="520"/>
      <c r="B82" s="520"/>
      <c r="C82" s="520"/>
      <c r="D82" s="520"/>
      <c r="E82" s="577"/>
      <c r="F82" s="520"/>
      <c r="G82" s="520"/>
      <c r="H82" s="520"/>
      <c r="I82" s="86"/>
      <c r="J82" s="579"/>
      <c r="K82" s="878"/>
      <c r="L82" s="580"/>
      <c r="M82" s="878"/>
      <c r="N82" s="578"/>
      <c r="O82" s="583"/>
      <c r="P82" s="578"/>
      <c r="Q82" s="581"/>
      <c r="R82" s="582"/>
    </row>
    <row r="83" spans="1:18" x14ac:dyDescent="0.2">
      <c r="A83" s="520"/>
      <c r="B83" s="520"/>
      <c r="C83" s="520"/>
      <c r="D83" s="520"/>
      <c r="E83" s="577"/>
      <c r="F83" s="520"/>
      <c r="G83" s="520"/>
      <c r="H83" s="520"/>
      <c r="I83" s="86"/>
      <c r="J83" s="579"/>
      <c r="K83" s="878"/>
      <c r="L83" s="580"/>
      <c r="M83" s="878"/>
      <c r="N83" s="578"/>
      <c r="O83" s="583"/>
      <c r="P83" s="578"/>
      <c r="Q83" s="581"/>
      <c r="R83" s="582"/>
    </row>
    <row r="84" spans="1:18" x14ac:dyDescent="0.2">
      <c r="A84" s="520"/>
      <c r="B84" s="520"/>
      <c r="C84" s="520"/>
      <c r="D84" s="520"/>
      <c r="E84" s="577"/>
      <c r="F84" s="520"/>
      <c r="G84" s="520"/>
      <c r="H84" s="520"/>
      <c r="I84" s="86"/>
      <c r="J84" s="579"/>
      <c r="K84" s="878"/>
      <c r="L84" s="580"/>
      <c r="M84" s="878"/>
      <c r="N84" s="578"/>
      <c r="O84" s="583"/>
      <c r="P84" s="578"/>
      <c r="Q84" s="581"/>
      <c r="R84" s="582"/>
    </row>
    <row r="85" spans="1:18" x14ac:dyDescent="0.2">
      <c r="A85" s="520"/>
      <c r="B85" s="520"/>
      <c r="C85" s="520"/>
      <c r="D85" s="520"/>
      <c r="E85" s="577"/>
      <c r="F85" s="520"/>
      <c r="G85" s="520"/>
      <c r="H85" s="520"/>
      <c r="I85" s="86"/>
      <c r="J85" s="579"/>
      <c r="K85" s="878"/>
      <c r="L85" s="580"/>
      <c r="M85" s="878"/>
      <c r="N85" s="578"/>
      <c r="O85" s="583"/>
      <c r="P85" s="578"/>
      <c r="Q85" s="581"/>
      <c r="R85" s="582"/>
    </row>
    <row r="86" spans="1:18" x14ac:dyDescent="0.2">
      <c r="A86" s="520"/>
      <c r="B86" s="520"/>
      <c r="C86" s="520"/>
      <c r="D86" s="520"/>
      <c r="E86" s="577"/>
      <c r="F86" s="520"/>
      <c r="G86" s="520"/>
      <c r="H86" s="520"/>
      <c r="I86" s="86"/>
      <c r="J86" s="579"/>
      <c r="K86" s="878"/>
      <c r="L86" s="580"/>
      <c r="M86" s="878"/>
      <c r="N86" s="578"/>
      <c r="O86" s="583"/>
      <c r="P86" s="578"/>
      <c r="Q86" s="581"/>
      <c r="R86" s="582"/>
    </row>
    <row r="87" spans="1:18" x14ac:dyDescent="0.2">
      <c r="A87" s="520"/>
      <c r="B87" s="520"/>
      <c r="C87" s="520"/>
      <c r="D87" s="520"/>
      <c r="E87" s="577"/>
      <c r="F87" s="520"/>
      <c r="G87" s="520"/>
      <c r="H87" s="520"/>
      <c r="I87" s="86"/>
      <c r="J87" s="579"/>
      <c r="K87" s="878"/>
      <c r="L87" s="580"/>
      <c r="M87" s="878"/>
      <c r="N87" s="578"/>
      <c r="O87" s="583"/>
      <c r="P87" s="578"/>
      <c r="Q87" s="581"/>
      <c r="R87" s="582"/>
    </row>
    <row r="88" spans="1:18" x14ac:dyDescent="0.2">
      <c r="A88" s="520"/>
      <c r="B88" s="520"/>
      <c r="C88" s="520"/>
      <c r="D88" s="520"/>
      <c r="E88" s="577"/>
      <c r="F88" s="520"/>
      <c r="G88" s="520"/>
      <c r="H88" s="520"/>
      <c r="I88" s="86"/>
      <c r="J88" s="579"/>
      <c r="K88" s="878"/>
      <c r="L88" s="580"/>
      <c r="M88" s="878"/>
      <c r="N88" s="578"/>
      <c r="O88" s="583"/>
      <c r="P88" s="578"/>
      <c r="Q88" s="581"/>
      <c r="R88" s="582"/>
    </row>
    <row r="89" spans="1:18" x14ac:dyDescent="0.2">
      <c r="A89" s="520"/>
      <c r="B89" s="520"/>
      <c r="C89" s="520"/>
      <c r="D89" s="520"/>
      <c r="E89" s="577"/>
      <c r="F89" s="520"/>
      <c r="G89" s="520"/>
      <c r="H89" s="520"/>
      <c r="I89" s="86"/>
      <c r="J89" s="579"/>
      <c r="K89" s="878"/>
      <c r="L89" s="580"/>
      <c r="M89" s="878"/>
      <c r="N89" s="578"/>
      <c r="O89" s="583"/>
      <c r="P89" s="578"/>
      <c r="Q89" s="581"/>
      <c r="R89" s="582"/>
    </row>
    <row r="90" spans="1:18" x14ac:dyDescent="0.2">
      <c r="A90" s="520"/>
      <c r="B90" s="520"/>
      <c r="C90" s="520"/>
      <c r="D90" s="520"/>
      <c r="E90" s="577"/>
      <c r="F90" s="520"/>
      <c r="G90" s="520"/>
      <c r="H90" s="520"/>
      <c r="I90" s="86"/>
      <c r="J90" s="579"/>
      <c r="K90" s="878"/>
      <c r="L90" s="580"/>
      <c r="M90" s="878"/>
      <c r="N90" s="578"/>
      <c r="O90" s="583"/>
      <c r="P90" s="578"/>
      <c r="Q90" s="581"/>
      <c r="R90" s="582"/>
    </row>
    <row r="91" spans="1:18" x14ac:dyDescent="0.2">
      <c r="A91" s="520"/>
      <c r="B91" s="520"/>
      <c r="C91" s="520"/>
      <c r="D91" s="520"/>
      <c r="E91" s="577"/>
      <c r="F91" s="520"/>
      <c r="G91" s="520"/>
      <c r="H91" s="520"/>
      <c r="I91" s="86"/>
      <c r="J91" s="579"/>
      <c r="K91" s="878"/>
      <c r="L91" s="580"/>
      <c r="M91" s="878"/>
      <c r="N91" s="578"/>
      <c r="O91" s="583"/>
      <c r="P91" s="578"/>
      <c r="Q91" s="581"/>
      <c r="R91" s="582"/>
    </row>
    <row r="92" spans="1:18" x14ac:dyDescent="0.2">
      <c r="A92" s="520"/>
      <c r="B92" s="520"/>
      <c r="C92" s="520"/>
      <c r="D92" s="520"/>
      <c r="E92" s="577"/>
      <c r="F92" s="520"/>
      <c r="G92" s="520"/>
      <c r="H92" s="520"/>
      <c r="I92" s="86"/>
      <c r="J92" s="579"/>
      <c r="K92" s="878"/>
      <c r="L92" s="580"/>
      <c r="M92" s="878"/>
      <c r="N92" s="578"/>
      <c r="O92" s="583"/>
      <c r="P92" s="578"/>
      <c r="Q92" s="581"/>
      <c r="R92" s="582"/>
    </row>
    <row r="93" spans="1:18" x14ac:dyDescent="0.2">
      <c r="A93" s="520"/>
      <c r="B93" s="520"/>
      <c r="C93" s="520"/>
      <c r="D93" s="520"/>
      <c r="E93" s="577"/>
      <c r="F93" s="520"/>
      <c r="G93" s="520"/>
      <c r="H93" s="520"/>
      <c r="I93" s="86"/>
      <c r="J93" s="579"/>
      <c r="K93" s="878"/>
      <c r="L93" s="580"/>
      <c r="M93" s="878"/>
      <c r="N93" s="578"/>
      <c r="O93" s="583"/>
      <c r="P93" s="578"/>
      <c r="Q93" s="581"/>
      <c r="R93" s="582"/>
    </row>
    <row r="94" spans="1:18" x14ac:dyDescent="0.2">
      <c r="A94" s="520"/>
      <c r="B94" s="520"/>
      <c r="C94" s="520"/>
      <c r="D94" s="520"/>
      <c r="E94" s="577"/>
      <c r="F94" s="520"/>
      <c r="G94" s="520"/>
      <c r="H94" s="520"/>
      <c r="I94" s="86"/>
      <c r="J94" s="579"/>
      <c r="K94" s="878"/>
      <c r="L94" s="580"/>
      <c r="M94" s="878"/>
      <c r="N94" s="578"/>
      <c r="O94" s="583"/>
      <c r="P94" s="578"/>
      <c r="Q94" s="581"/>
      <c r="R94" s="582"/>
    </row>
    <row r="95" spans="1:18" x14ac:dyDescent="0.2">
      <c r="A95" s="520"/>
      <c r="B95" s="520"/>
      <c r="C95" s="520"/>
      <c r="D95" s="520"/>
      <c r="E95" s="577"/>
      <c r="F95" s="520"/>
      <c r="G95" s="520"/>
      <c r="H95" s="520"/>
      <c r="I95" s="86"/>
      <c r="J95" s="579"/>
      <c r="K95" s="878"/>
      <c r="L95" s="580"/>
      <c r="M95" s="878"/>
      <c r="N95" s="578"/>
      <c r="O95" s="583"/>
      <c r="P95" s="578"/>
      <c r="Q95" s="581"/>
      <c r="R95" s="582"/>
    </row>
    <row r="96" spans="1:18" x14ac:dyDescent="0.2">
      <c r="A96" s="520"/>
      <c r="B96" s="520"/>
      <c r="C96" s="520"/>
      <c r="D96" s="520"/>
      <c r="E96" s="577"/>
      <c r="F96" s="520"/>
      <c r="G96" s="520"/>
      <c r="H96" s="520"/>
      <c r="I96" s="86"/>
      <c r="J96" s="579"/>
      <c r="K96" s="878"/>
      <c r="L96" s="580"/>
      <c r="M96" s="878"/>
      <c r="N96" s="578"/>
      <c r="O96" s="583"/>
      <c r="P96" s="578"/>
      <c r="Q96" s="581"/>
      <c r="R96" s="582"/>
    </row>
    <row r="97" spans="1:18" x14ac:dyDescent="0.2">
      <c r="A97" s="520"/>
      <c r="B97" s="520"/>
      <c r="C97" s="520"/>
      <c r="D97" s="520"/>
      <c r="E97" s="577"/>
      <c r="F97" s="520"/>
      <c r="G97" s="520"/>
      <c r="H97" s="520"/>
      <c r="I97" s="86"/>
      <c r="J97" s="579"/>
      <c r="K97" s="878"/>
      <c r="L97" s="580"/>
      <c r="M97" s="878"/>
      <c r="N97" s="578"/>
      <c r="O97" s="583"/>
      <c r="P97" s="578"/>
      <c r="Q97" s="581"/>
      <c r="R97" s="582"/>
    </row>
    <row r="98" spans="1:18" x14ac:dyDescent="0.2">
      <c r="A98" s="520"/>
      <c r="B98" s="520"/>
      <c r="C98" s="520"/>
      <c r="D98" s="520"/>
      <c r="E98" s="577"/>
      <c r="F98" s="520"/>
      <c r="G98" s="520"/>
      <c r="H98" s="520"/>
      <c r="I98" s="86"/>
      <c r="J98" s="579"/>
      <c r="K98" s="878"/>
      <c r="L98" s="580"/>
      <c r="M98" s="878"/>
      <c r="N98" s="578"/>
      <c r="O98" s="583"/>
      <c r="P98" s="578"/>
      <c r="Q98" s="581"/>
      <c r="R98" s="582"/>
    </row>
    <row r="99" spans="1:18" x14ac:dyDescent="0.2">
      <c r="A99" s="520"/>
      <c r="B99" s="520"/>
      <c r="C99" s="520"/>
      <c r="D99" s="520"/>
      <c r="E99" s="577"/>
      <c r="F99" s="520"/>
      <c r="G99" s="520"/>
      <c r="H99" s="520"/>
      <c r="I99" s="86"/>
      <c r="J99" s="579"/>
      <c r="K99" s="878"/>
      <c r="L99" s="580"/>
      <c r="M99" s="878"/>
      <c r="N99" s="578"/>
      <c r="O99" s="583"/>
      <c r="P99" s="578"/>
      <c r="Q99" s="581"/>
      <c r="R99" s="582"/>
    </row>
    <row r="100" spans="1:18" x14ac:dyDescent="0.2">
      <c r="A100" s="520"/>
      <c r="B100" s="520"/>
      <c r="C100" s="520"/>
      <c r="D100" s="520"/>
      <c r="E100" s="577"/>
      <c r="F100" s="520"/>
      <c r="G100" s="520"/>
      <c r="H100" s="520"/>
      <c r="I100" s="86"/>
      <c r="J100" s="579"/>
      <c r="K100" s="878"/>
      <c r="L100" s="580"/>
      <c r="M100" s="878"/>
      <c r="N100" s="578"/>
      <c r="O100" s="583"/>
      <c r="P100" s="578"/>
      <c r="Q100" s="581"/>
      <c r="R100" s="582"/>
    </row>
    <row r="101" spans="1:18" x14ac:dyDescent="0.2">
      <c r="A101" s="520"/>
      <c r="B101" s="520"/>
      <c r="C101" s="520"/>
      <c r="D101" s="520"/>
      <c r="E101" s="577"/>
      <c r="F101" s="520"/>
      <c r="G101" s="520"/>
      <c r="H101" s="520"/>
      <c r="I101" s="86"/>
      <c r="J101" s="579"/>
      <c r="K101" s="878"/>
      <c r="L101" s="580"/>
      <c r="M101" s="878"/>
      <c r="N101" s="578"/>
      <c r="O101" s="583"/>
      <c r="P101" s="578"/>
      <c r="Q101" s="581"/>
      <c r="R101" s="582"/>
    </row>
    <row r="102" spans="1:18" x14ac:dyDescent="0.2">
      <c r="A102" s="520"/>
      <c r="B102" s="520"/>
      <c r="C102" s="520"/>
      <c r="D102" s="520"/>
      <c r="E102" s="577"/>
      <c r="F102" s="520"/>
      <c r="G102" s="520"/>
      <c r="H102" s="520"/>
      <c r="I102" s="86"/>
      <c r="J102" s="579"/>
      <c r="K102" s="878"/>
      <c r="L102" s="580"/>
      <c r="M102" s="878"/>
      <c r="N102" s="578"/>
      <c r="O102" s="583"/>
      <c r="P102" s="578"/>
      <c r="Q102" s="581"/>
      <c r="R102" s="582"/>
    </row>
    <row r="103" spans="1:18" x14ac:dyDescent="0.2">
      <c r="A103" s="520"/>
      <c r="B103" s="520"/>
      <c r="C103" s="520"/>
      <c r="D103" s="520"/>
      <c r="E103" s="577"/>
      <c r="F103" s="520"/>
      <c r="G103" s="520"/>
      <c r="H103" s="520"/>
      <c r="I103" s="86"/>
      <c r="J103" s="579"/>
      <c r="K103" s="878"/>
      <c r="L103" s="580"/>
      <c r="M103" s="878"/>
      <c r="N103" s="578"/>
      <c r="O103" s="583"/>
      <c r="P103" s="578"/>
      <c r="Q103" s="581"/>
      <c r="R103" s="582"/>
    </row>
    <row r="104" spans="1:18" x14ac:dyDescent="0.2">
      <c r="A104" s="520"/>
      <c r="B104" s="520"/>
      <c r="C104" s="520"/>
      <c r="D104" s="520"/>
      <c r="E104" s="577"/>
      <c r="F104" s="520"/>
      <c r="G104" s="520"/>
      <c r="H104" s="520"/>
      <c r="I104" s="86"/>
      <c r="J104" s="579"/>
      <c r="K104" s="878"/>
      <c r="L104" s="580"/>
      <c r="M104" s="878"/>
      <c r="N104" s="578"/>
      <c r="O104" s="583"/>
      <c r="P104" s="578"/>
      <c r="Q104" s="581"/>
      <c r="R104" s="582"/>
    </row>
    <row r="105" spans="1:18" x14ac:dyDescent="0.2">
      <c r="A105" s="520"/>
      <c r="B105" s="520"/>
      <c r="C105" s="520"/>
      <c r="D105" s="520"/>
      <c r="E105" s="577"/>
      <c r="F105" s="520"/>
      <c r="G105" s="520"/>
      <c r="H105" s="520"/>
      <c r="I105" s="86"/>
      <c r="J105" s="579"/>
      <c r="K105" s="878"/>
      <c r="L105" s="580"/>
      <c r="M105" s="878"/>
      <c r="N105" s="578"/>
      <c r="O105" s="583"/>
      <c r="P105" s="578"/>
      <c r="Q105" s="581"/>
      <c r="R105" s="582"/>
    </row>
    <row r="106" spans="1:18" x14ac:dyDescent="0.2">
      <c r="A106" s="520"/>
      <c r="B106" s="520"/>
      <c r="C106" s="520"/>
      <c r="D106" s="520"/>
      <c r="E106" s="577"/>
      <c r="F106" s="520"/>
      <c r="G106" s="520"/>
      <c r="H106" s="520"/>
      <c r="I106" s="86"/>
      <c r="J106" s="579"/>
      <c r="K106" s="878"/>
      <c r="L106" s="580"/>
      <c r="M106" s="878"/>
      <c r="N106" s="578"/>
      <c r="O106" s="583"/>
      <c r="P106" s="578"/>
      <c r="Q106" s="581"/>
      <c r="R106" s="582"/>
    </row>
    <row r="107" spans="1:18" x14ac:dyDescent="0.2">
      <c r="A107" s="520"/>
      <c r="B107" s="520"/>
      <c r="C107" s="520"/>
      <c r="D107" s="520"/>
      <c r="E107" s="577"/>
      <c r="F107" s="520"/>
      <c r="G107" s="520"/>
      <c r="H107" s="520"/>
      <c r="I107" s="86"/>
      <c r="J107" s="579"/>
      <c r="K107" s="878"/>
      <c r="L107" s="580"/>
      <c r="M107" s="878"/>
      <c r="N107" s="578"/>
      <c r="O107" s="583"/>
      <c r="P107" s="578"/>
      <c r="Q107" s="581"/>
      <c r="R107" s="582"/>
    </row>
    <row r="108" spans="1:18" x14ac:dyDescent="0.2">
      <c r="A108" s="520"/>
      <c r="B108" s="520"/>
      <c r="C108" s="520"/>
      <c r="D108" s="520"/>
      <c r="E108" s="577"/>
      <c r="F108" s="520"/>
      <c r="G108" s="520"/>
      <c r="H108" s="520"/>
      <c r="I108" s="86"/>
      <c r="J108" s="579"/>
      <c r="K108" s="878"/>
      <c r="L108" s="580"/>
      <c r="M108" s="878"/>
      <c r="N108" s="578"/>
      <c r="O108" s="583"/>
      <c r="P108" s="578"/>
      <c r="Q108" s="581"/>
      <c r="R108" s="582"/>
    </row>
    <row r="109" spans="1:18" x14ac:dyDescent="0.2">
      <c r="A109" s="520"/>
      <c r="B109" s="520"/>
      <c r="C109" s="520"/>
      <c r="D109" s="520"/>
      <c r="E109" s="577"/>
      <c r="F109" s="520"/>
      <c r="G109" s="520"/>
      <c r="H109" s="520"/>
      <c r="I109" s="86"/>
      <c r="J109" s="579"/>
      <c r="K109" s="878"/>
      <c r="L109" s="580"/>
      <c r="M109" s="878"/>
      <c r="N109" s="578"/>
      <c r="O109" s="583"/>
      <c r="P109" s="578"/>
      <c r="Q109" s="581"/>
      <c r="R109" s="582"/>
    </row>
    <row r="110" spans="1:18" x14ac:dyDescent="0.2">
      <c r="A110" s="520"/>
      <c r="B110" s="520"/>
      <c r="C110" s="520"/>
      <c r="D110" s="520"/>
      <c r="E110" s="577"/>
      <c r="F110" s="520"/>
      <c r="G110" s="520"/>
      <c r="H110" s="520"/>
      <c r="I110" s="86"/>
      <c r="J110" s="579"/>
      <c r="K110" s="878"/>
      <c r="L110" s="580"/>
      <c r="M110" s="878"/>
      <c r="N110" s="578"/>
      <c r="O110" s="583"/>
      <c r="P110" s="578"/>
      <c r="Q110" s="581"/>
      <c r="R110" s="582"/>
    </row>
    <row r="111" spans="1:18" x14ac:dyDescent="0.2">
      <c r="A111" s="520"/>
      <c r="B111" s="520"/>
      <c r="C111" s="520"/>
      <c r="D111" s="520"/>
      <c r="E111" s="577"/>
      <c r="F111" s="520"/>
      <c r="G111" s="520"/>
      <c r="H111" s="520"/>
      <c r="I111" s="86"/>
      <c r="J111" s="579"/>
      <c r="K111" s="878"/>
      <c r="L111" s="580"/>
      <c r="M111" s="878"/>
      <c r="N111" s="578"/>
      <c r="O111" s="583"/>
      <c r="P111" s="578"/>
      <c r="Q111" s="581"/>
      <c r="R111" s="582"/>
    </row>
    <row r="112" spans="1:18" x14ac:dyDescent="0.2">
      <c r="A112" s="520"/>
      <c r="B112" s="520"/>
      <c r="C112" s="520"/>
      <c r="D112" s="520"/>
      <c r="E112" s="577"/>
      <c r="F112" s="520"/>
      <c r="G112" s="520"/>
      <c r="H112" s="520"/>
      <c r="I112" s="86"/>
      <c r="J112" s="579"/>
      <c r="K112" s="878"/>
      <c r="L112" s="580"/>
      <c r="M112" s="878"/>
      <c r="N112" s="578"/>
      <c r="O112" s="583"/>
      <c r="P112" s="578"/>
      <c r="Q112" s="581"/>
      <c r="R112" s="582"/>
    </row>
    <row r="113" spans="1:18" x14ac:dyDescent="0.2">
      <c r="A113" s="520"/>
      <c r="B113" s="520"/>
      <c r="C113" s="520"/>
      <c r="D113" s="520"/>
      <c r="E113" s="577"/>
      <c r="F113" s="520"/>
      <c r="G113" s="520"/>
      <c r="H113" s="520"/>
      <c r="I113" s="86"/>
      <c r="J113" s="579"/>
      <c r="K113" s="878"/>
      <c r="L113" s="580"/>
      <c r="M113" s="878"/>
      <c r="N113" s="578"/>
      <c r="O113" s="583"/>
      <c r="P113" s="578"/>
      <c r="Q113" s="581"/>
      <c r="R113" s="582"/>
    </row>
    <row r="114" spans="1:18" x14ac:dyDescent="0.2">
      <c r="A114" s="520"/>
      <c r="B114" s="520"/>
      <c r="C114" s="520"/>
      <c r="D114" s="520"/>
      <c r="E114" s="577"/>
      <c r="F114" s="520"/>
      <c r="G114" s="520"/>
      <c r="H114" s="520"/>
      <c r="I114" s="86"/>
      <c r="J114" s="579"/>
      <c r="K114" s="878"/>
      <c r="L114" s="580"/>
      <c r="M114" s="878"/>
      <c r="N114" s="578"/>
      <c r="O114" s="583"/>
      <c r="P114" s="578"/>
      <c r="Q114" s="581"/>
      <c r="R114" s="582"/>
    </row>
    <row r="115" spans="1:18" x14ac:dyDescent="0.2">
      <c r="A115" s="520"/>
      <c r="B115" s="520"/>
      <c r="C115" s="520"/>
      <c r="D115" s="520"/>
      <c r="E115" s="577"/>
      <c r="F115" s="520"/>
      <c r="G115" s="520"/>
      <c r="H115" s="520"/>
      <c r="I115" s="86"/>
      <c r="J115" s="579"/>
      <c r="K115" s="878"/>
      <c r="L115" s="580"/>
      <c r="M115" s="878"/>
      <c r="N115" s="578"/>
      <c r="O115" s="583"/>
      <c r="P115" s="578"/>
      <c r="Q115" s="581"/>
      <c r="R115" s="582"/>
    </row>
    <row r="116" spans="1:18" x14ac:dyDescent="0.2">
      <c r="A116" s="520"/>
      <c r="B116" s="520"/>
      <c r="C116" s="520"/>
      <c r="D116" s="520"/>
      <c r="E116" s="577"/>
      <c r="F116" s="520"/>
      <c r="G116" s="520"/>
      <c r="H116" s="520"/>
      <c r="I116" s="86"/>
      <c r="J116" s="579"/>
      <c r="K116" s="878"/>
      <c r="L116" s="580"/>
      <c r="M116" s="878"/>
      <c r="N116" s="578"/>
      <c r="O116" s="583"/>
      <c r="P116" s="578"/>
      <c r="Q116" s="581"/>
      <c r="R116" s="582"/>
    </row>
    <row r="117" spans="1:18" x14ac:dyDescent="0.2">
      <c r="A117" s="520"/>
      <c r="B117" s="520"/>
      <c r="C117" s="520"/>
      <c r="D117" s="520"/>
      <c r="E117" s="577"/>
      <c r="F117" s="520"/>
      <c r="G117" s="520"/>
      <c r="H117" s="520"/>
      <c r="I117" s="86"/>
      <c r="J117" s="579"/>
      <c r="K117" s="878"/>
      <c r="L117" s="580"/>
      <c r="M117" s="878"/>
      <c r="N117" s="578"/>
      <c r="O117" s="583"/>
      <c r="P117" s="578"/>
      <c r="Q117" s="581"/>
      <c r="R117" s="582"/>
    </row>
    <row r="118" spans="1:18" x14ac:dyDescent="0.2">
      <c r="A118" s="520"/>
      <c r="B118" s="520"/>
      <c r="C118" s="520"/>
      <c r="D118" s="520"/>
      <c r="E118" s="577"/>
      <c r="F118" s="520"/>
      <c r="G118" s="520"/>
      <c r="H118" s="520"/>
      <c r="I118" s="86"/>
      <c r="J118" s="579"/>
      <c r="K118" s="878"/>
      <c r="L118" s="580"/>
      <c r="M118" s="878"/>
      <c r="N118" s="578"/>
      <c r="O118" s="583"/>
      <c r="P118" s="578"/>
      <c r="Q118" s="581"/>
      <c r="R118" s="582"/>
    </row>
    <row r="119" spans="1:18" x14ac:dyDescent="0.2">
      <c r="A119" s="520"/>
      <c r="B119" s="520"/>
      <c r="C119" s="520"/>
      <c r="D119" s="520"/>
      <c r="E119" s="577"/>
      <c r="F119" s="520"/>
      <c r="G119" s="520"/>
      <c r="H119" s="520"/>
      <c r="I119" s="86"/>
      <c r="J119" s="579"/>
      <c r="K119" s="878"/>
      <c r="L119" s="580"/>
      <c r="M119" s="878"/>
      <c r="N119" s="578"/>
      <c r="O119" s="583"/>
      <c r="P119" s="578"/>
      <c r="Q119" s="581"/>
      <c r="R119" s="582"/>
    </row>
    <row r="120" spans="1:18" x14ac:dyDescent="0.2">
      <c r="A120" s="520"/>
      <c r="B120" s="520"/>
      <c r="C120" s="520"/>
      <c r="D120" s="520"/>
      <c r="E120" s="577"/>
      <c r="F120" s="520"/>
      <c r="G120" s="520"/>
      <c r="H120" s="520"/>
      <c r="I120" s="86"/>
      <c r="J120" s="579"/>
      <c r="K120" s="878"/>
      <c r="L120" s="580"/>
      <c r="M120" s="878"/>
      <c r="N120" s="578"/>
      <c r="O120" s="583"/>
      <c r="P120" s="578"/>
      <c r="Q120" s="581"/>
      <c r="R120" s="582"/>
    </row>
    <row r="121" spans="1:18" x14ac:dyDescent="0.2">
      <c r="A121" s="520"/>
      <c r="B121" s="520"/>
      <c r="C121" s="520"/>
      <c r="D121" s="520"/>
      <c r="E121" s="577"/>
      <c r="F121" s="520"/>
      <c r="G121" s="520"/>
      <c r="H121" s="520"/>
      <c r="I121" s="86"/>
      <c r="J121" s="579"/>
      <c r="K121" s="878"/>
      <c r="L121" s="580"/>
      <c r="M121" s="878"/>
      <c r="N121" s="578"/>
      <c r="O121" s="583"/>
      <c r="P121" s="578"/>
      <c r="Q121" s="581"/>
      <c r="R121" s="582"/>
    </row>
    <row r="122" spans="1:18" x14ac:dyDescent="0.2">
      <c r="A122" s="520"/>
      <c r="B122" s="520"/>
      <c r="C122" s="520"/>
      <c r="D122" s="520"/>
      <c r="E122" s="577"/>
      <c r="F122" s="520"/>
      <c r="G122" s="520"/>
      <c r="H122" s="520"/>
      <c r="I122" s="86"/>
      <c r="J122" s="579"/>
      <c r="K122" s="878"/>
      <c r="L122" s="580"/>
      <c r="M122" s="878"/>
      <c r="N122" s="578"/>
      <c r="O122" s="583"/>
      <c r="P122" s="578"/>
      <c r="Q122" s="581"/>
      <c r="R122" s="582"/>
    </row>
    <row r="123" spans="1:18" x14ac:dyDescent="0.2">
      <c r="A123" s="520"/>
      <c r="B123" s="520"/>
      <c r="C123" s="520"/>
      <c r="D123" s="520"/>
      <c r="E123" s="577"/>
      <c r="F123" s="520"/>
      <c r="G123" s="520"/>
      <c r="H123" s="520"/>
      <c r="I123" s="86"/>
      <c r="J123" s="579"/>
      <c r="K123" s="878"/>
      <c r="L123" s="580"/>
      <c r="M123" s="878"/>
      <c r="N123" s="578"/>
      <c r="O123" s="583"/>
      <c r="P123" s="578"/>
      <c r="Q123" s="581"/>
      <c r="R123" s="582"/>
    </row>
    <row r="124" spans="1:18" x14ac:dyDescent="0.2">
      <c r="A124" s="520"/>
      <c r="B124" s="520"/>
      <c r="C124" s="520"/>
      <c r="D124" s="520"/>
      <c r="E124" s="577"/>
      <c r="F124" s="520"/>
      <c r="G124" s="520"/>
      <c r="H124" s="520"/>
      <c r="I124" s="86"/>
      <c r="J124" s="579"/>
      <c r="K124" s="878"/>
      <c r="L124" s="580"/>
      <c r="M124" s="878"/>
      <c r="N124" s="578"/>
      <c r="O124" s="583"/>
      <c r="P124" s="578"/>
      <c r="Q124" s="581"/>
      <c r="R124" s="582"/>
    </row>
    <row r="125" spans="1:18" x14ac:dyDescent="0.2">
      <c r="A125" s="520"/>
      <c r="B125" s="520"/>
      <c r="C125" s="520"/>
      <c r="D125" s="520"/>
      <c r="E125" s="577"/>
      <c r="F125" s="520"/>
      <c r="G125" s="520"/>
      <c r="H125" s="520"/>
      <c r="I125" s="86"/>
      <c r="J125" s="579"/>
      <c r="K125" s="878"/>
      <c r="L125" s="580"/>
      <c r="M125" s="878"/>
      <c r="N125" s="578"/>
      <c r="O125" s="583"/>
      <c r="P125" s="578"/>
      <c r="Q125" s="581"/>
      <c r="R125" s="582"/>
    </row>
    <row r="126" spans="1:18" x14ac:dyDescent="0.2">
      <c r="A126" s="520"/>
      <c r="B126" s="520"/>
      <c r="C126" s="520"/>
      <c r="D126" s="520"/>
      <c r="E126" s="577"/>
      <c r="F126" s="520"/>
      <c r="G126" s="520"/>
      <c r="H126" s="520"/>
      <c r="I126" s="86"/>
      <c r="J126" s="579"/>
      <c r="K126" s="878"/>
      <c r="L126" s="580"/>
      <c r="M126" s="878"/>
      <c r="N126" s="578"/>
      <c r="O126" s="583"/>
      <c r="P126" s="578"/>
      <c r="Q126" s="581"/>
      <c r="R126" s="582"/>
    </row>
    <row r="127" spans="1:18" x14ac:dyDescent="0.2">
      <c r="A127" s="520"/>
      <c r="B127" s="520"/>
      <c r="C127" s="520"/>
      <c r="D127" s="520"/>
      <c r="E127" s="577"/>
      <c r="F127" s="520"/>
      <c r="G127" s="520"/>
      <c r="H127" s="520"/>
      <c r="I127" s="86"/>
      <c r="J127" s="579"/>
      <c r="K127" s="878"/>
      <c r="L127" s="580"/>
      <c r="M127" s="878"/>
      <c r="N127" s="578"/>
      <c r="O127" s="583"/>
      <c r="P127" s="578"/>
      <c r="Q127" s="581"/>
      <c r="R127" s="582"/>
    </row>
    <row r="128" spans="1:18" x14ac:dyDescent="0.2">
      <c r="A128" s="520"/>
      <c r="B128" s="520"/>
      <c r="C128" s="520"/>
      <c r="D128" s="520"/>
      <c r="E128" s="577"/>
      <c r="F128" s="520"/>
      <c r="G128" s="520"/>
      <c r="H128" s="520"/>
      <c r="I128" s="86"/>
      <c r="J128" s="579"/>
      <c r="K128" s="878"/>
      <c r="L128" s="580"/>
      <c r="M128" s="878"/>
      <c r="N128" s="578"/>
      <c r="O128" s="583"/>
      <c r="P128" s="578"/>
      <c r="Q128" s="581"/>
      <c r="R128" s="582"/>
    </row>
    <row r="129" spans="1:18" x14ac:dyDescent="0.2">
      <c r="A129" s="520"/>
      <c r="B129" s="520"/>
      <c r="C129" s="520"/>
      <c r="D129" s="520"/>
      <c r="E129" s="577"/>
      <c r="F129" s="520"/>
      <c r="G129" s="520"/>
      <c r="H129" s="520"/>
      <c r="I129" s="86"/>
      <c r="J129" s="579"/>
      <c r="K129" s="878"/>
      <c r="L129" s="580"/>
      <c r="M129" s="878"/>
      <c r="N129" s="578"/>
      <c r="O129" s="583"/>
      <c r="P129" s="578"/>
      <c r="Q129" s="581"/>
      <c r="R129" s="582"/>
    </row>
    <row r="130" spans="1:18" x14ac:dyDescent="0.2">
      <c r="A130" s="520"/>
      <c r="B130" s="520"/>
      <c r="C130" s="520"/>
      <c r="D130" s="520"/>
      <c r="E130" s="577"/>
      <c r="F130" s="520"/>
      <c r="G130" s="520"/>
      <c r="H130" s="520"/>
      <c r="I130" s="86"/>
      <c r="J130" s="579"/>
      <c r="K130" s="878"/>
      <c r="L130" s="580"/>
      <c r="M130" s="878"/>
      <c r="N130" s="578"/>
      <c r="O130" s="583"/>
      <c r="P130" s="578"/>
      <c r="Q130" s="581"/>
      <c r="R130" s="582"/>
    </row>
    <row r="131" spans="1:18" x14ac:dyDescent="0.2">
      <c r="A131" s="520"/>
      <c r="B131" s="520"/>
      <c r="C131" s="520"/>
      <c r="D131" s="520"/>
      <c r="E131" s="577"/>
      <c r="F131" s="520"/>
      <c r="G131" s="520"/>
      <c r="H131" s="520"/>
      <c r="I131" s="86"/>
      <c r="J131" s="579"/>
      <c r="K131" s="878"/>
      <c r="L131" s="580"/>
      <c r="M131" s="878"/>
      <c r="N131" s="578"/>
      <c r="O131" s="583"/>
      <c r="P131" s="578"/>
      <c r="Q131" s="581"/>
      <c r="R131" s="582"/>
    </row>
    <row r="132" spans="1:18" x14ac:dyDescent="0.2">
      <c r="A132" s="520"/>
      <c r="B132" s="520"/>
      <c r="C132" s="520"/>
      <c r="D132" s="520"/>
      <c r="E132" s="577"/>
      <c r="F132" s="520"/>
      <c r="G132" s="520"/>
      <c r="H132" s="520"/>
      <c r="I132" s="86"/>
      <c r="J132" s="579"/>
      <c r="K132" s="878"/>
      <c r="L132" s="580"/>
      <c r="M132" s="878"/>
      <c r="N132" s="578"/>
      <c r="O132" s="583"/>
      <c r="P132" s="578"/>
      <c r="Q132" s="581"/>
      <c r="R132" s="582"/>
    </row>
    <row r="133" spans="1:18" x14ac:dyDescent="0.2">
      <c r="A133" s="520"/>
      <c r="B133" s="520"/>
      <c r="C133" s="520"/>
      <c r="D133" s="520"/>
      <c r="E133" s="577"/>
      <c r="F133" s="520"/>
      <c r="G133" s="520"/>
      <c r="H133" s="520"/>
      <c r="I133" s="86"/>
      <c r="J133" s="579"/>
      <c r="K133" s="878"/>
      <c r="L133" s="580"/>
      <c r="M133" s="878"/>
      <c r="N133" s="578"/>
      <c r="O133" s="583"/>
      <c r="P133" s="578"/>
      <c r="Q133" s="581"/>
      <c r="R133" s="582"/>
    </row>
    <row r="134" spans="1:18" x14ac:dyDescent="0.2">
      <c r="A134" s="520"/>
      <c r="B134" s="520"/>
      <c r="C134" s="520"/>
      <c r="D134" s="520"/>
      <c r="E134" s="577"/>
      <c r="F134" s="520"/>
      <c r="G134" s="520"/>
      <c r="H134" s="520"/>
      <c r="I134" s="86"/>
      <c r="J134" s="579"/>
      <c r="K134" s="878"/>
      <c r="L134" s="580"/>
      <c r="M134" s="878"/>
      <c r="N134" s="578"/>
      <c r="O134" s="583"/>
      <c r="P134" s="578"/>
      <c r="Q134" s="581"/>
      <c r="R134" s="582"/>
    </row>
    <row r="135" spans="1:18" x14ac:dyDescent="0.2">
      <c r="A135" s="520"/>
      <c r="B135" s="520"/>
      <c r="C135" s="520"/>
      <c r="D135" s="520"/>
      <c r="E135" s="577"/>
      <c r="F135" s="520"/>
      <c r="G135" s="520"/>
      <c r="H135" s="520"/>
      <c r="I135" s="86"/>
      <c r="J135" s="579"/>
      <c r="K135" s="878"/>
      <c r="L135" s="580"/>
      <c r="M135" s="878"/>
      <c r="N135" s="578"/>
      <c r="O135" s="583"/>
      <c r="P135" s="578"/>
      <c r="Q135" s="581"/>
      <c r="R135" s="582"/>
    </row>
    <row r="136" spans="1:18" x14ac:dyDescent="0.2">
      <c r="A136" s="520"/>
      <c r="B136" s="520"/>
      <c r="C136" s="520"/>
      <c r="D136" s="520"/>
      <c r="E136" s="577"/>
      <c r="F136" s="520"/>
      <c r="G136" s="520"/>
      <c r="H136" s="520"/>
      <c r="I136" s="86"/>
      <c r="J136" s="579"/>
      <c r="K136" s="878"/>
      <c r="L136" s="580"/>
      <c r="M136" s="878"/>
      <c r="N136" s="578"/>
      <c r="O136" s="583"/>
      <c r="P136" s="578"/>
      <c r="Q136" s="581"/>
      <c r="R136" s="582"/>
    </row>
    <row r="137" spans="1:18" x14ac:dyDescent="0.2">
      <c r="A137" s="520"/>
      <c r="B137" s="520"/>
      <c r="C137" s="520"/>
      <c r="D137" s="520"/>
      <c r="E137" s="577"/>
      <c r="F137" s="520"/>
      <c r="G137" s="520"/>
      <c r="H137" s="520"/>
      <c r="I137" s="86"/>
      <c r="J137" s="579"/>
      <c r="K137" s="878"/>
      <c r="L137" s="580"/>
      <c r="M137" s="878"/>
      <c r="N137" s="578"/>
      <c r="O137" s="583"/>
      <c r="P137" s="578"/>
      <c r="Q137" s="581"/>
      <c r="R137" s="582"/>
    </row>
    <row r="138" spans="1:18" x14ac:dyDescent="0.2">
      <c r="A138" s="520"/>
      <c r="B138" s="520"/>
      <c r="C138" s="520"/>
      <c r="D138" s="520"/>
      <c r="E138" s="577"/>
      <c r="F138" s="520"/>
      <c r="G138" s="520"/>
      <c r="H138" s="520"/>
      <c r="I138" s="86"/>
      <c r="J138" s="579"/>
      <c r="K138" s="878"/>
      <c r="L138" s="580"/>
      <c r="M138" s="878"/>
      <c r="N138" s="578"/>
      <c r="O138" s="583"/>
      <c r="P138" s="578"/>
      <c r="Q138" s="581"/>
      <c r="R138" s="582"/>
    </row>
    <row r="139" spans="1:18" x14ac:dyDescent="0.2">
      <c r="A139" s="520"/>
      <c r="B139" s="520"/>
      <c r="C139" s="520"/>
      <c r="D139" s="520"/>
      <c r="E139" s="577"/>
      <c r="F139" s="520"/>
      <c r="G139" s="520"/>
      <c r="H139" s="520"/>
      <c r="I139" s="86"/>
      <c r="J139" s="579"/>
      <c r="K139" s="878"/>
      <c r="L139" s="580"/>
      <c r="M139" s="878"/>
      <c r="N139" s="578"/>
      <c r="O139" s="583"/>
      <c r="P139" s="578"/>
      <c r="Q139" s="581"/>
      <c r="R139" s="582"/>
    </row>
    <row r="140" spans="1:18" x14ac:dyDescent="0.2">
      <c r="A140" s="520"/>
      <c r="B140" s="520"/>
      <c r="C140" s="520"/>
      <c r="D140" s="520"/>
      <c r="E140" s="577"/>
      <c r="F140" s="520"/>
      <c r="G140" s="520"/>
      <c r="H140" s="520"/>
      <c r="I140" s="86"/>
      <c r="J140" s="579"/>
      <c r="K140" s="878"/>
      <c r="L140" s="580"/>
      <c r="M140" s="878"/>
      <c r="N140" s="578"/>
      <c r="O140" s="583"/>
      <c r="P140" s="578"/>
      <c r="Q140" s="581"/>
      <c r="R140" s="582"/>
    </row>
    <row r="141" spans="1:18" x14ac:dyDescent="0.2">
      <c r="A141" s="520"/>
      <c r="B141" s="520"/>
      <c r="C141" s="520"/>
      <c r="D141" s="520"/>
      <c r="E141" s="577"/>
      <c r="F141" s="520"/>
      <c r="G141" s="520"/>
      <c r="H141" s="520"/>
      <c r="I141" s="86"/>
      <c r="J141" s="579"/>
      <c r="K141" s="878"/>
      <c r="L141" s="580"/>
      <c r="M141" s="878"/>
      <c r="N141" s="578"/>
      <c r="O141" s="583"/>
      <c r="P141" s="578"/>
      <c r="Q141" s="581"/>
      <c r="R141" s="582"/>
    </row>
    <row r="142" spans="1:18" x14ac:dyDescent="0.2">
      <c r="A142" s="520"/>
      <c r="B142" s="520"/>
      <c r="C142" s="520"/>
      <c r="D142" s="520"/>
      <c r="E142" s="577"/>
      <c r="F142" s="520"/>
      <c r="G142" s="520"/>
      <c r="H142" s="520"/>
      <c r="I142" s="86"/>
      <c r="J142" s="579"/>
      <c r="K142" s="878"/>
      <c r="L142" s="580"/>
      <c r="M142" s="878"/>
      <c r="N142" s="578"/>
      <c r="O142" s="583"/>
      <c r="P142" s="578"/>
      <c r="Q142" s="581"/>
      <c r="R142" s="582"/>
    </row>
    <row r="143" spans="1:18" x14ac:dyDescent="0.2">
      <c r="A143" s="520"/>
      <c r="B143" s="520"/>
      <c r="C143" s="520"/>
      <c r="D143" s="520"/>
      <c r="E143" s="577"/>
      <c r="F143" s="520"/>
      <c r="G143" s="520"/>
      <c r="H143" s="520"/>
      <c r="I143" s="86"/>
      <c r="J143" s="579"/>
      <c r="K143" s="878"/>
      <c r="L143" s="580"/>
      <c r="M143" s="878"/>
      <c r="N143" s="578"/>
      <c r="O143" s="583"/>
      <c r="P143" s="578"/>
      <c r="Q143" s="581"/>
      <c r="R143" s="582"/>
    </row>
    <row r="144" spans="1:18" x14ac:dyDescent="0.2">
      <c r="A144" s="520"/>
      <c r="B144" s="520"/>
      <c r="C144" s="520"/>
      <c r="D144" s="520"/>
      <c r="E144" s="577"/>
      <c r="F144" s="520"/>
      <c r="G144" s="520"/>
      <c r="H144" s="520"/>
      <c r="I144" s="86"/>
      <c r="J144" s="579"/>
      <c r="K144" s="878"/>
      <c r="L144" s="580"/>
      <c r="M144" s="878"/>
      <c r="N144" s="578"/>
      <c r="O144" s="583"/>
      <c r="P144" s="578"/>
      <c r="Q144" s="581"/>
      <c r="R144" s="582"/>
    </row>
    <row r="145" spans="1:18" x14ac:dyDescent="0.2">
      <c r="A145" s="520"/>
      <c r="B145" s="520"/>
      <c r="C145" s="520"/>
      <c r="D145" s="520"/>
      <c r="E145" s="577"/>
      <c r="F145" s="520"/>
      <c r="G145" s="520"/>
      <c r="H145" s="520"/>
      <c r="I145" s="86"/>
      <c r="J145" s="579"/>
      <c r="K145" s="878"/>
      <c r="L145" s="580"/>
      <c r="M145" s="878"/>
      <c r="N145" s="578"/>
      <c r="O145" s="583"/>
      <c r="P145" s="578"/>
      <c r="Q145" s="581"/>
      <c r="R145" s="582"/>
    </row>
    <row r="146" spans="1:18" x14ac:dyDescent="0.2">
      <c r="A146" s="520"/>
      <c r="B146" s="520"/>
      <c r="C146" s="520"/>
      <c r="D146" s="520"/>
      <c r="E146" s="577"/>
      <c r="F146" s="520"/>
      <c r="G146" s="520"/>
      <c r="H146" s="520"/>
      <c r="I146" s="86"/>
      <c r="J146" s="579"/>
      <c r="K146" s="878"/>
      <c r="L146" s="580"/>
      <c r="M146" s="878"/>
      <c r="N146" s="578"/>
      <c r="O146" s="583"/>
      <c r="P146" s="578"/>
      <c r="Q146" s="581"/>
      <c r="R146" s="582"/>
    </row>
    <row r="147" spans="1:18" x14ac:dyDescent="0.2">
      <c r="A147" s="520"/>
      <c r="B147" s="520"/>
      <c r="C147" s="520"/>
      <c r="D147" s="520"/>
      <c r="E147" s="577"/>
      <c r="F147" s="520"/>
      <c r="G147" s="520"/>
      <c r="H147" s="520"/>
      <c r="I147" s="86"/>
      <c r="J147" s="579"/>
      <c r="K147" s="878"/>
      <c r="L147" s="580"/>
      <c r="M147" s="878"/>
      <c r="N147" s="578"/>
      <c r="O147" s="583"/>
      <c r="P147" s="578"/>
      <c r="Q147" s="581"/>
      <c r="R147" s="582"/>
    </row>
    <row r="148" spans="1:18" x14ac:dyDescent="0.2">
      <c r="A148" s="520"/>
      <c r="B148" s="520"/>
      <c r="C148" s="520"/>
      <c r="D148" s="520"/>
      <c r="E148" s="577"/>
      <c r="F148" s="520"/>
      <c r="G148" s="520"/>
      <c r="H148" s="520"/>
      <c r="I148" s="86"/>
      <c r="J148" s="579"/>
      <c r="K148" s="878"/>
      <c r="L148" s="580"/>
      <c r="M148" s="878"/>
      <c r="N148" s="578"/>
      <c r="O148" s="583"/>
      <c r="P148" s="578"/>
      <c r="Q148" s="581"/>
      <c r="R148" s="582"/>
    </row>
    <row r="149" spans="1:18" x14ac:dyDescent="0.2">
      <c r="A149" s="520"/>
      <c r="B149" s="520"/>
      <c r="C149" s="520"/>
      <c r="D149" s="520"/>
      <c r="E149" s="577"/>
      <c r="F149" s="520"/>
      <c r="G149" s="520"/>
      <c r="H149" s="520"/>
      <c r="I149" s="86"/>
      <c r="J149" s="579"/>
      <c r="K149" s="878"/>
      <c r="L149" s="580"/>
      <c r="M149" s="878"/>
      <c r="N149" s="578"/>
      <c r="O149" s="583"/>
      <c r="P149" s="578"/>
      <c r="Q149" s="581"/>
      <c r="R149" s="582"/>
    </row>
    <row r="150" spans="1:18" x14ac:dyDescent="0.2">
      <c r="A150" s="520"/>
      <c r="B150" s="520"/>
      <c r="C150" s="520"/>
      <c r="D150" s="520"/>
      <c r="E150" s="577"/>
      <c r="F150" s="520"/>
      <c r="G150" s="520"/>
      <c r="H150" s="520"/>
      <c r="I150" s="86"/>
      <c r="J150" s="579"/>
      <c r="K150" s="878"/>
      <c r="L150" s="580"/>
      <c r="M150" s="878"/>
      <c r="N150" s="578"/>
      <c r="O150" s="583"/>
      <c r="P150" s="578"/>
      <c r="Q150" s="581"/>
      <c r="R150" s="582"/>
    </row>
    <row r="151" spans="1:18" x14ac:dyDescent="0.2">
      <c r="A151" s="520"/>
      <c r="B151" s="520"/>
      <c r="C151" s="520"/>
      <c r="D151" s="520"/>
      <c r="E151" s="577"/>
      <c r="F151" s="520"/>
      <c r="G151" s="520"/>
      <c r="H151" s="520"/>
      <c r="I151" s="86"/>
      <c r="J151" s="579"/>
      <c r="K151" s="878"/>
      <c r="L151" s="580"/>
      <c r="M151" s="878"/>
      <c r="N151" s="578"/>
      <c r="O151" s="583"/>
      <c r="P151" s="578"/>
      <c r="Q151" s="581"/>
      <c r="R151" s="582"/>
    </row>
    <row r="152" spans="1:18" x14ac:dyDescent="0.2">
      <c r="A152" s="520"/>
      <c r="B152" s="520"/>
      <c r="C152" s="520"/>
      <c r="D152" s="520"/>
      <c r="E152" s="577"/>
      <c r="F152" s="520"/>
      <c r="G152" s="520"/>
      <c r="H152" s="520"/>
      <c r="I152" s="86"/>
      <c r="J152" s="579"/>
      <c r="K152" s="878"/>
      <c r="L152" s="580"/>
      <c r="M152" s="878"/>
      <c r="N152" s="578"/>
      <c r="O152" s="583"/>
      <c r="P152" s="578"/>
      <c r="Q152" s="581"/>
      <c r="R152" s="582"/>
    </row>
    <row r="153" spans="1:18" x14ac:dyDescent="0.2">
      <c r="A153" s="520"/>
      <c r="B153" s="520"/>
      <c r="C153" s="520"/>
      <c r="D153" s="520"/>
      <c r="E153" s="577"/>
      <c r="F153" s="520"/>
      <c r="G153" s="520"/>
      <c r="H153" s="520"/>
      <c r="I153" s="86"/>
      <c r="J153" s="579"/>
      <c r="K153" s="878"/>
      <c r="L153" s="580"/>
      <c r="M153" s="878"/>
      <c r="N153" s="578"/>
      <c r="O153" s="583"/>
      <c r="P153" s="578"/>
      <c r="Q153" s="581"/>
      <c r="R153" s="582"/>
    </row>
    <row r="154" spans="1:18" x14ac:dyDescent="0.2">
      <c r="A154" s="520"/>
      <c r="B154" s="520"/>
      <c r="C154" s="520"/>
      <c r="D154" s="520"/>
      <c r="E154" s="577"/>
      <c r="F154" s="520"/>
      <c r="G154" s="520"/>
      <c r="H154" s="520"/>
      <c r="I154" s="86"/>
      <c r="J154" s="579"/>
      <c r="K154" s="878"/>
      <c r="L154" s="580"/>
      <c r="M154" s="878"/>
      <c r="N154" s="578"/>
      <c r="O154" s="583"/>
      <c r="P154" s="578"/>
      <c r="Q154" s="581"/>
      <c r="R154" s="582"/>
    </row>
    <row r="155" spans="1:18" x14ac:dyDescent="0.2">
      <c r="A155" s="520"/>
      <c r="B155" s="520"/>
      <c r="C155" s="520"/>
      <c r="D155" s="520"/>
      <c r="E155" s="577"/>
      <c r="F155" s="520"/>
      <c r="G155" s="520"/>
      <c r="H155" s="520"/>
      <c r="I155" s="86"/>
      <c r="J155" s="579"/>
      <c r="K155" s="878"/>
      <c r="L155" s="580"/>
      <c r="M155" s="878"/>
      <c r="N155" s="578"/>
      <c r="O155" s="583"/>
      <c r="P155" s="578"/>
      <c r="Q155" s="581"/>
      <c r="R155" s="582"/>
    </row>
    <row r="156" spans="1:18" x14ac:dyDescent="0.2">
      <c r="A156" s="520"/>
      <c r="B156" s="520"/>
      <c r="C156" s="520"/>
      <c r="D156" s="520"/>
      <c r="E156" s="577"/>
      <c r="F156" s="520"/>
      <c r="G156" s="520"/>
      <c r="H156" s="520"/>
      <c r="I156" s="86"/>
      <c r="J156" s="579"/>
      <c r="K156" s="878"/>
      <c r="L156" s="580"/>
      <c r="M156" s="878"/>
      <c r="N156" s="578"/>
      <c r="O156" s="583"/>
      <c r="P156" s="578"/>
      <c r="Q156" s="581"/>
      <c r="R156" s="582"/>
    </row>
    <row r="157" spans="1:18" x14ac:dyDescent="0.2">
      <c r="A157" s="520"/>
      <c r="B157" s="520"/>
      <c r="C157" s="520"/>
      <c r="D157" s="520"/>
      <c r="E157" s="577"/>
      <c r="F157" s="520"/>
      <c r="G157" s="520"/>
      <c r="H157" s="520"/>
      <c r="I157" s="86"/>
      <c r="J157" s="579"/>
      <c r="K157" s="878"/>
      <c r="L157" s="580"/>
      <c r="M157" s="878"/>
      <c r="N157" s="578"/>
      <c r="O157" s="583"/>
      <c r="P157" s="578"/>
      <c r="Q157" s="581"/>
      <c r="R157" s="582"/>
    </row>
    <row r="158" spans="1:18" x14ac:dyDescent="0.2">
      <c r="A158" s="520"/>
      <c r="B158" s="520"/>
      <c r="C158" s="520"/>
      <c r="D158" s="520"/>
      <c r="E158" s="577"/>
      <c r="F158" s="520"/>
      <c r="G158" s="520"/>
      <c r="H158" s="520"/>
      <c r="I158" s="86"/>
      <c r="J158" s="579"/>
      <c r="K158" s="878"/>
      <c r="L158" s="580"/>
      <c r="M158" s="878"/>
      <c r="N158" s="578"/>
      <c r="O158" s="583"/>
      <c r="P158" s="578"/>
      <c r="Q158" s="581"/>
      <c r="R158" s="582"/>
    </row>
    <row r="159" spans="1:18" x14ac:dyDescent="0.2">
      <c r="A159" s="520"/>
      <c r="B159" s="520"/>
      <c r="C159" s="520"/>
      <c r="D159" s="520"/>
      <c r="E159" s="577"/>
      <c r="F159" s="520"/>
      <c r="G159" s="520"/>
      <c r="H159" s="520"/>
      <c r="I159" s="86"/>
      <c r="J159" s="579"/>
      <c r="K159" s="878"/>
      <c r="L159" s="580"/>
      <c r="M159" s="878"/>
      <c r="N159" s="578"/>
      <c r="O159" s="583"/>
      <c r="P159" s="578"/>
      <c r="Q159" s="581"/>
      <c r="R159" s="582"/>
    </row>
    <row r="160" spans="1:18" x14ac:dyDescent="0.2">
      <c r="A160" s="520"/>
      <c r="B160" s="520"/>
      <c r="C160" s="520"/>
      <c r="D160" s="520"/>
      <c r="E160" s="577"/>
      <c r="F160" s="520"/>
      <c r="G160" s="520"/>
      <c r="H160" s="520"/>
      <c r="I160" s="86"/>
      <c r="J160" s="579"/>
      <c r="K160" s="878"/>
      <c r="L160" s="580"/>
      <c r="M160" s="878"/>
      <c r="N160" s="578"/>
      <c r="O160" s="583"/>
      <c r="P160" s="578"/>
      <c r="Q160" s="581"/>
      <c r="R160" s="582"/>
    </row>
    <row r="161" spans="1:18" x14ac:dyDescent="0.2">
      <c r="A161" s="520"/>
      <c r="B161" s="520"/>
      <c r="C161" s="520"/>
      <c r="D161" s="520"/>
      <c r="E161" s="577"/>
      <c r="F161" s="520"/>
      <c r="G161" s="520"/>
      <c r="H161" s="520"/>
      <c r="I161" s="86"/>
      <c r="J161" s="579"/>
      <c r="K161" s="878"/>
      <c r="L161" s="580"/>
      <c r="M161" s="878"/>
      <c r="N161" s="578"/>
      <c r="O161" s="583"/>
      <c r="P161" s="578"/>
      <c r="Q161" s="581"/>
      <c r="R161" s="582"/>
    </row>
    <row r="162" spans="1:18" x14ac:dyDescent="0.2">
      <c r="A162" s="520"/>
      <c r="B162" s="520"/>
      <c r="C162" s="520"/>
      <c r="D162" s="520"/>
      <c r="E162" s="577"/>
      <c r="F162" s="520"/>
      <c r="G162" s="520"/>
      <c r="H162" s="520"/>
      <c r="I162" s="86"/>
      <c r="J162" s="579"/>
      <c r="K162" s="878"/>
      <c r="L162" s="580"/>
      <c r="M162" s="878"/>
      <c r="N162" s="578"/>
      <c r="O162" s="583"/>
      <c r="P162" s="578"/>
      <c r="Q162" s="581"/>
      <c r="R162" s="582"/>
    </row>
    <row r="163" spans="1:18" x14ac:dyDescent="0.2">
      <c r="A163" s="520"/>
      <c r="B163" s="520"/>
      <c r="C163" s="520"/>
      <c r="D163" s="520"/>
      <c r="E163" s="577"/>
      <c r="F163" s="520"/>
      <c r="G163" s="520"/>
      <c r="H163" s="520"/>
      <c r="I163" s="86"/>
      <c r="J163" s="579"/>
      <c r="K163" s="878"/>
      <c r="L163" s="580"/>
      <c r="M163" s="878"/>
      <c r="N163" s="578"/>
      <c r="O163" s="583"/>
      <c r="P163" s="578"/>
      <c r="Q163" s="581"/>
      <c r="R163" s="582"/>
    </row>
    <row r="164" spans="1:18" x14ac:dyDescent="0.2">
      <c r="A164" s="520"/>
      <c r="B164" s="520"/>
      <c r="C164" s="520"/>
      <c r="D164" s="520"/>
      <c r="E164" s="577"/>
      <c r="F164" s="520"/>
      <c r="G164" s="520"/>
      <c r="H164" s="520"/>
      <c r="I164" s="86"/>
      <c r="J164" s="579"/>
      <c r="K164" s="878"/>
      <c r="L164" s="580"/>
      <c r="M164" s="878"/>
      <c r="N164" s="578"/>
      <c r="O164" s="583"/>
      <c r="P164" s="578"/>
      <c r="Q164" s="581"/>
      <c r="R164" s="582"/>
    </row>
    <row r="165" spans="1:18" x14ac:dyDescent="0.2">
      <c r="A165" s="520"/>
      <c r="B165" s="520"/>
      <c r="C165" s="520"/>
      <c r="D165" s="520"/>
      <c r="E165" s="577"/>
      <c r="F165" s="520"/>
      <c r="G165" s="520"/>
      <c r="H165" s="520"/>
      <c r="I165" s="86"/>
      <c r="J165" s="579"/>
      <c r="K165" s="878"/>
      <c r="L165" s="580"/>
      <c r="M165" s="878"/>
      <c r="N165" s="578"/>
      <c r="O165" s="583"/>
      <c r="P165" s="578"/>
      <c r="Q165" s="581"/>
      <c r="R165" s="582"/>
    </row>
    <row r="166" spans="1:18" x14ac:dyDescent="0.2">
      <c r="A166" s="520"/>
      <c r="B166" s="520"/>
      <c r="C166" s="520"/>
      <c r="D166" s="520"/>
      <c r="E166" s="577"/>
      <c r="F166" s="520"/>
      <c r="G166" s="520"/>
      <c r="H166" s="520"/>
      <c r="I166" s="86"/>
      <c r="J166" s="579"/>
      <c r="K166" s="878"/>
      <c r="L166" s="580"/>
      <c r="M166" s="878"/>
      <c r="N166" s="578"/>
      <c r="O166" s="583"/>
      <c r="P166" s="578"/>
      <c r="Q166" s="581"/>
      <c r="R166" s="582"/>
    </row>
    <row r="167" spans="1:18" x14ac:dyDescent="0.2">
      <c r="A167" s="520"/>
      <c r="B167" s="520"/>
      <c r="C167" s="520"/>
      <c r="D167" s="520"/>
      <c r="E167" s="577"/>
      <c r="F167" s="520"/>
      <c r="G167" s="520"/>
      <c r="H167" s="520"/>
      <c r="I167" s="86"/>
      <c r="J167" s="579"/>
      <c r="K167" s="878"/>
      <c r="L167" s="580"/>
      <c r="M167" s="878"/>
      <c r="N167" s="578"/>
      <c r="O167" s="583"/>
      <c r="P167" s="578"/>
      <c r="Q167" s="581"/>
      <c r="R167" s="582"/>
    </row>
    <row r="168" spans="1:18" x14ac:dyDescent="0.2">
      <c r="A168" s="520"/>
      <c r="B168" s="520"/>
      <c r="C168" s="520"/>
      <c r="D168" s="520"/>
      <c r="E168" s="577"/>
      <c r="F168" s="520"/>
      <c r="G168" s="520"/>
      <c r="H168" s="520"/>
      <c r="I168" s="86"/>
      <c r="J168" s="579"/>
      <c r="K168" s="878"/>
      <c r="L168" s="580"/>
      <c r="M168" s="878"/>
      <c r="N168" s="578"/>
      <c r="O168" s="583"/>
      <c r="P168" s="578"/>
      <c r="Q168" s="581"/>
      <c r="R168" s="582"/>
    </row>
    <row r="169" spans="1:18" x14ac:dyDescent="0.2">
      <c r="A169" s="520"/>
      <c r="B169" s="520"/>
      <c r="C169" s="520"/>
      <c r="D169" s="520"/>
      <c r="E169" s="577"/>
      <c r="F169" s="520"/>
      <c r="G169" s="520"/>
      <c r="H169" s="520"/>
      <c r="I169" s="86"/>
      <c r="J169" s="579"/>
      <c r="K169" s="878"/>
      <c r="L169" s="580"/>
      <c r="M169" s="878"/>
      <c r="N169" s="578"/>
      <c r="O169" s="583"/>
      <c r="P169" s="578"/>
      <c r="Q169" s="581"/>
      <c r="R169" s="582"/>
    </row>
    <row r="170" spans="1:18" x14ac:dyDescent="0.2">
      <c r="A170" s="520"/>
      <c r="B170" s="520"/>
      <c r="C170" s="520"/>
      <c r="D170" s="520"/>
      <c r="E170" s="577"/>
      <c r="F170" s="520"/>
      <c r="G170" s="520"/>
      <c r="H170" s="520"/>
      <c r="I170" s="86"/>
      <c r="J170" s="579"/>
      <c r="K170" s="878"/>
      <c r="L170" s="580"/>
      <c r="M170" s="878"/>
      <c r="N170" s="578"/>
      <c r="O170" s="583"/>
      <c r="P170" s="578"/>
      <c r="Q170" s="581"/>
      <c r="R170" s="582"/>
    </row>
    <row r="171" spans="1:18" x14ac:dyDescent="0.2">
      <c r="A171" s="520"/>
      <c r="B171" s="520"/>
      <c r="C171" s="520"/>
      <c r="D171" s="520"/>
      <c r="E171" s="577"/>
      <c r="F171" s="520"/>
      <c r="G171" s="520"/>
      <c r="H171" s="520"/>
      <c r="I171" s="86"/>
      <c r="J171" s="579"/>
      <c r="K171" s="878"/>
      <c r="L171" s="580"/>
      <c r="M171" s="878"/>
      <c r="N171" s="578"/>
      <c r="O171" s="583"/>
      <c r="P171" s="578"/>
      <c r="Q171" s="581"/>
      <c r="R171" s="582"/>
    </row>
    <row r="172" spans="1:18" x14ac:dyDescent="0.2">
      <c r="A172" s="520"/>
      <c r="B172" s="520"/>
      <c r="C172" s="520"/>
      <c r="D172" s="520"/>
      <c r="E172" s="577"/>
      <c r="F172" s="520"/>
      <c r="G172" s="520"/>
      <c r="H172" s="520"/>
      <c r="I172" s="86"/>
      <c r="J172" s="579"/>
      <c r="K172" s="878"/>
      <c r="L172" s="580"/>
      <c r="M172" s="878"/>
      <c r="N172" s="578"/>
      <c r="O172" s="583"/>
      <c r="P172" s="578"/>
      <c r="Q172" s="581"/>
      <c r="R172" s="582"/>
    </row>
    <row r="173" spans="1:18" x14ac:dyDescent="0.2">
      <c r="A173" s="520"/>
      <c r="B173" s="520"/>
      <c r="C173" s="520"/>
      <c r="D173" s="520"/>
      <c r="E173" s="577"/>
      <c r="F173" s="520"/>
      <c r="G173" s="520"/>
      <c r="H173" s="520"/>
      <c r="I173" s="86"/>
      <c r="J173" s="579"/>
      <c r="K173" s="878"/>
      <c r="L173" s="580"/>
      <c r="M173" s="878"/>
      <c r="N173" s="578"/>
      <c r="O173" s="583"/>
      <c r="P173" s="578"/>
      <c r="Q173" s="581"/>
      <c r="R173" s="582"/>
    </row>
    <row r="174" spans="1:18" x14ac:dyDescent="0.2">
      <c r="A174" s="520"/>
      <c r="B174" s="520"/>
      <c r="C174" s="520"/>
      <c r="D174" s="520"/>
      <c r="E174" s="577"/>
      <c r="F174" s="520"/>
      <c r="G174" s="520"/>
      <c r="H174" s="520"/>
      <c r="I174" s="86"/>
      <c r="J174" s="579"/>
      <c r="K174" s="878"/>
      <c r="L174" s="580"/>
      <c r="M174" s="878"/>
      <c r="N174" s="578"/>
      <c r="O174" s="583"/>
      <c r="P174" s="578"/>
      <c r="Q174" s="581"/>
      <c r="R174" s="582"/>
    </row>
    <row r="175" spans="1:18" x14ac:dyDescent="0.2">
      <c r="A175" s="520"/>
      <c r="B175" s="520"/>
      <c r="C175" s="520"/>
      <c r="D175" s="520"/>
      <c r="E175" s="577"/>
      <c r="F175" s="520"/>
      <c r="G175" s="520"/>
      <c r="H175" s="520"/>
      <c r="I175" s="86"/>
      <c r="J175" s="579"/>
      <c r="K175" s="878"/>
      <c r="L175" s="580"/>
      <c r="M175" s="878"/>
      <c r="N175" s="578"/>
      <c r="O175" s="583"/>
      <c r="P175" s="578"/>
      <c r="Q175" s="581"/>
      <c r="R175" s="582"/>
    </row>
    <row r="176" spans="1:18" x14ac:dyDescent="0.2">
      <c r="A176" s="520"/>
      <c r="B176" s="520"/>
      <c r="C176" s="520"/>
      <c r="D176" s="520"/>
      <c r="E176" s="577"/>
      <c r="F176" s="520"/>
      <c r="G176" s="520"/>
      <c r="H176" s="520"/>
      <c r="I176" s="86"/>
      <c r="J176" s="579"/>
      <c r="K176" s="878"/>
      <c r="L176" s="580"/>
      <c r="M176" s="878"/>
      <c r="N176" s="578"/>
      <c r="O176" s="583"/>
      <c r="P176" s="578"/>
      <c r="Q176" s="581"/>
      <c r="R176" s="582"/>
    </row>
    <row r="177" spans="1:18" x14ac:dyDescent="0.2">
      <c r="A177" s="520"/>
      <c r="B177" s="520"/>
      <c r="C177" s="520"/>
      <c r="D177" s="520"/>
      <c r="E177" s="577"/>
      <c r="F177" s="520"/>
      <c r="G177" s="520"/>
      <c r="H177" s="520"/>
      <c r="I177" s="86"/>
      <c r="J177" s="579"/>
      <c r="K177" s="878"/>
      <c r="L177" s="580"/>
      <c r="M177" s="878"/>
      <c r="N177" s="578"/>
      <c r="O177" s="583"/>
      <c r="P177" s="578"/>
      <c r="Q177" s="581"/>
      <c r="R177" s="582"/>
    </row>
    <row r="178" spans="1:18" x14ac:dyDescent="0.2">
      <c r="A178" s="520"/>
      <c r="B178" s="520"/>
      <c r="C178" s="520"/>
      <c r="D178" s="520"/>
      <c r="E178" s="577"/>
      <c r="F178" s="520"/>
      <c r="G178" s="520"/>
      <c r="H178" s="520"/>
      <c r="I178" s="86"/>
      <c r="J178" s="579"/>
      <c r="K178" s="878"/>
      <c r="L178" s="580"/>
      <c r="M178" s="878"/>
      <c r="N178" s="578"/>
      <c r="O178" s="583"/>
      <c r="P178" s="578"/>
      <c r="Q178" s="581"/>
      <c r="R178" s="582"/>
    </row>
    <row r="179" spans="1:18" x14ac:dyDescent="0.2">
      <c r="A179" s="520"/>
      <c r="B179" s="520"/>
      <c r="C179" s="520"/>
      <c r="D179" s="520"/>
      <c r="E179" s="577"/>
      <c r="F179" s="520"/>
      <c r="G179" s="520"/>
      <c r="H179" s="520"/>
      <c r="I179" s="86"/>
      <c r="J179" s="579"/>
      <c r="K179" s="878"/>
      <c r="L179" s="580"/>
      <c r="M179" s="878"/>
      <c r="N179" s="578"/>
      <c r="O179" s="583"/>
      <c r="P179" s="578"/>
      <c r="Q179" s="581"/>
      <c r="R179" s="582"/>
    </row>
    <row r="180" spans="1:18" x14ac:dyDescent="0.2">
      <c r="A180" s="520"/>
      <c r="B180" s="520"/>
      <c r="C180" s="520"/>
      <c r="D180" s="520"/>
      <c r="E180" s="577"/>
      <c r="F180" s="520"/>
      <c r="G180" s="520"/>
      <c r="H180" s="520"/>
      <c r="I180" s="86"/>
      <c r="J180" s="579"/>
      <c r="K180" s="878"/>
      <c r="L180" s="580"/>
      <c r="M180" s="878"/>
      <c r="N180" s="578"/>
      <c r="O180" s="583"/>
      <c r="P180" s="578"/>
      <c r="Q180" s="581"/>
      <c r="R180" s="582"/>
    </row>
    <row r="181" spans="1:18" x14ac:dyDescent="0.2">
      <c r="A181" s="520"/>
      <c r="B181" s="520"/>
      <c r="C181" s="520"/>
      <c r="D181" s="520"/>
      <c r="E181" s="577"/>
      <c r="F181" s="520"/>
      <c r="G181" s="520"/>
      <c r="H181" s="520"/>
      <c r="I181" s="86"/>
      <c r="J181" s="579"/>
      <c r="K181" s="878"/>
      <c r="L181" s="580"/>
      <c r="M181" s="878"/>
      <c r="N181" s="578"/>
      <c r="O181" s="583"/>
      <c r="P181" s="578"/>
      <c r="Q181" s="581"/>
      <c r="R181" s="582"/>
    </row>
    <row r="182" spans="1:18" x14ac:dyDescent="0.2">
      <c r="A182" s="520"/>
      <c r="B182" s="520"/>
      <c r="C182" s="520"/>
      <c r="D182" s="520"/>
      <c r="E182" s="577"/>
      <c r="F182" s="520"/>
      <c r="G182" s="520"/>
      <c r="H182" s="520"/>
      <c r="I182" s="86"/>
      <c r="J182" s="579"/>
      <c r="K182" s="878"/>
      <c r="L182" s="580"/>
      <c r="M182" s="878"/>
      <c r="N182" s="578"/>
      <c r="O182" s="583"/>
      <c r="P182" s="578"/>
      <c r="Q182" s="581"/>
      <c r="R182" s="582"/>
    </row>
    <row r="183" spans="1:18" x14ac:dyDescent="0.2">
      <c r="A183" s="520"/>
      <c r="B183" s="520"/>
      <c r="C183" s="520"/>
      <c r="D183" s="520"/>
      <c r="E183" s="577"/>
      <c r="F183" s="520"/>
      <c r="G183" s="520"/>
      <c r="H183" s="520"/>
      <c r="I183" s="86"/>
      <c r="J183" s="579"/>
      <c r="K183" s="878"/>
      <c r="L183" s="580"/>
      <c r="M183" s="878"/>
      <c r="N183" s="578"/>
      <c r="O183" s="583"/>
      <c r="P183" s="578"/>
      <c r="Q183" s="581"/>
      <c r="R183" s="582"/>
    </row>
    <row r="184" spans="1:18" x14ac:dyDescent="0.2">
      <c r="A184" s="520"/>
      <c r="B184" s="520"/>
      <c r="C184" s="520"/>
      <c r="D184" s="520"/>
      <c r="E184" s="577"/>
      <c r="F184" s="520"/>
      <c r="G184" s="520"/>
      <c r="H184" s="520"/>
      <c r="I184" s="86"/>
      <c r="J184" s="579"/>
      <c r="K184" s="878"/>
      <c r="L184" s="580"/>
      <c r="M184" s="878"/>
      <c r="N184" s="578"/>
      <c r="O184" s="583"/>
      <c r="P184" s="578"/>
      <c r="Q184" s="581"/>
      <c r="R184" s="582"/>
    </row>
    <row r="185" spans="1:18" x14ac:dyDescent="0.2">
      <c r="A185" s="520"/>
      <c r="B185" s="520"/>
      <c r="C185" s="520"/>
      <c r="D185" s="520"/>
      <c r="E185" s="577"/>
      <c r="F185" s="520"/>
      <c r="G185" s="520"/>
      <c r="H185" s="520"/>
      <c r="I185" s="86"/>
      <c r="J185" s="579"/>
      <c r="K185" s="878"/>
      <c r="L185" s="580"/>
      <c r="M185" s="878"/>
      <c r="N185" s="578"/>
      <c r="O185" s="583"/>
      <c r="P185" s="578"/>
      <c r="Q185" s="581"/>
      <c r="R185" s="582"/>
    </row>
    <row r="186" spans="1:18" x14ac:dyDescent="0.2">
      <c r="A186" s="520"/>
      <c r="B186" s="520"/>
      <c r="C186" s="520"/>
      <c r="D186" s="520"/>
      <c r="E186" s="577"/>
      <c r="F186" s="520"/>
      <c r="G186" s="520"/>
      <c r="H186" s="520"/>
      <c r="I186" s="86"/>
      <c r="J186" s="579"/>
      <c r="K186" s="878"/>
      <c r="L186" s="580"/>
      <c r="M186" s="878"/>
      <c r="N186" s="578"/>
      <c r="O186" s="583"/>
      <c r="P186" s="578"/>
      <c r="Q186" s="581"/>
      <c r="R186" s="582"/>
    </row>
    <row r="187" spans="1:18" x14ac:dyDescent="0.2">
      <c r="A187" s="520"/>
      <c r="B187" s="520"/>
      <c r="C187" s="520"/>
      <c r="D187" s="520"/>
      <c r="E187" s="577"/>
      <c r="F187" s="520"/>
      <c r="G187" s="520"/>
      <c r="H187" s="520"/>
      <c r="I187" s="86"/>
      <c r="J187" s="579"/>
      <c r="K187" s="878"/>
      <c r="L187" s="580"/>
      <c r="M187" s="878"/>
      <c r="N187" s="578"/>
      <c r="O187" s="583"/>
      <c r="P187" s="578"/>
      <c r="Q187" s="581"/>
      <c r="R187" s="582"/>
    </row>
    <row r="188" spans="1:18" x14ac:dyDescent="0.2">
      <c r="A188" s="520"/>
      <c r="B188" s="520"/>
      <c r="C188" s="520"/>
      <c r="D188" s="520"/>
      <c r="E188" s="577"/>
      <c r="F188" s="520"/>
      <c r="G188" s="520"/>
      <c r="H188" s="520"/>
      <c r="I188" s="86"/>
      <c r="J188" s="579"/>
      <c r="K188" s="878"/>
      <c r="L188" s="580"/>
      <c r="M188" s="878"/>
      <c r="N188" s="578"/>
      <c r="O188" s="583"/>
      <c r="P188" s="578"/>
      <c r="Q188" s="581"/>
      <c r="R188" s="582"/>
    </row>
    <row r="189" spans="1:18" x14ac:dyDescent="0.2">
      <c r="A189" s="520"/>
      <c r="B189" s="520"/>
      <c r="C189" s="520"/>
      <c r="D189" s="520"/>
      <c r="E189" s="577"/>
      <c r="F189" s="520"/>
      <c r="G189" s="520"/>
      <c r="H189" s="520"/>
      <c r="I189" s="86"/>
      <c r="J189" s="579"/>
      <c r="K189" s="878"/>
      <c r="L189" s="580"/>
      <c r="M189" s="878"/>
      <c r="N189" s="578"/>
      <c r="O189" s="583"/>
      <c r="P189" s="578"/>
      <c r="Q189" s="581"/>
      <c r="R189" s="582"/>
    </row>
    <row r="190" spans="1:18" x14ac:dyDescent="0.2">
      <c r="A190" s="520"/>
      <c r="B190" s="520"/>
      <c r="C190" s="520"/>
      <c r="D190" s="520"/>
      <c r="E190" s="577"/>
      <c r="F190" s="520"/>
      <c r="G190" s="520"/>
      <c r="H190" s="520"/>
      <c r="I190" s="86"/>
      <c r="J190" s="579"/>
      <c r="K190" s="878"/>
      <c r="L190" s="580"/>
      <c r="M190" s="878"/>
      <c r="N190" s="578"/>
      <c r="O190" s="583"/>
      <c r="P190" s="578"/>
      <c r="Q190" s="581"/>
      <c r="R190" s="582"/>
    </row>
    <row r="191" spans="1:18" x14ac:dyDescent="0.2">
      <c r="A191" s="520"/>
      <c r="B191" s="520"/>
      <c r="C191" s="520"/>
      <c r="D191" s="520"/>
      <c r="E191" s="577"/>
      <c r="F191" s="520"/>
      <c r="G191" s="520"/>
      <c r="H191" s="520"/>
      <c r="I191" s="86"/>
      <c r="J191" s="579"/>
      <c r="K191" s="878"/>
      <c r="L191" s="580"/>
      <c r="M191" s="878"/>
      <c r="N191" s="578"/>
      <c r="O191" s="583"/>
      <c r="P191" s="578"/>
      <c r="Q191" s="581"/>
      <c r="R191" s="582"/>
    </row>
    <row r="192" spans="1:18" x14ac:dyDescent="0.2">
      <c r="A192" s="520"/>
      <c r="B192" s="520"/>
      <c r="C192" s="520"/>
      <c r="D192" s="520"/>
      <c r="E192" s="577"/>
      <c r="F192" s="520"/>
      <c r="G192" s="520"/>
      <c r="H192" s="520"/>
      <c r="I192" s="86"/>
      <c r="J192" s="579"/>
      <c r="K192" s="878"/>
      <c r="L192" s="580"/>
      <c r="M192" s="878"/>
      <c r="N192" s="578"/>
      <c r="O192" s="583"/>
      <c r="P192" s="578"/>
      <c r="Q192" s="581"/>
      <c r="R192" s="582"/>
    </row>
    <row r="193" spans="1:18" x14ac:dyDescent="0.2">
      <c r="A193" s="520"/>
      <c r="B193" s="520"/>
      <c r="C193" s="520"/>
      <c r="D193" s="520"/>
      <c r="E193" s="577"/>
      <c r="F193" s="520"/>
      <c r="G193" s="520"/>
      <c r="H193" s="520"/>
      <c r="I193" s="86"/>
      <c r="J193" s="579"/>
      <c r="K193" s="878"/>
      <c r="L193" s="580"/>
      <c r="M193" s="878"/>
      <c r="N193" s="578"/>
      <c r="O193" s="583"/>
      <c r="P193" s="578"/>
      <c r="Q193" s="581"/>
      <c r="R193" s="582"/>
    </row>
    <row r="194" spans="1:18" x14ac:dyDescent="0.2">
      <c r="A194" s="520"/>
      <c r="B194" s="520"/>
      <c r="C194" s="520"/>
      <c r="D194" s="520"/>
      <c r="E194" s="577"/>
      <c r="F194" s="520"/>
      <c r="G194" s="520"/>
      <c r="H194" s="520"/>
      <c r="I194" s="86"/>
      <c r="J194" s="579"/>
      <c r="K194" s="878"/>
      <c r="L194" s="580"/>
      <c r="M194" s="878"/>
      <c r="N194" s="578"/>
      <c r="O194" s="583"/>
      <c r="P194" s="578"/>
      <c r="Q194" s="581"/>
      <c r="R194" s="582"/>
    </row>
    <row r="195" spans="1:18" x14ac:dyDescent="0.2">
      <c r="A195" s="520"/>
      <c r="B195" s="520"/>
      <c r="C195" s="520"/>
      <c r="D195" s="520"/>
      <c r="E195" s="577"/>
      <c r="F195" s="520"/>
      <c r="G195" s="520"/>
      <c r="H195" s="520"/>
      <c r="I195" s="86"/>
      <c r="J195" s="579"/>
      <c r="K195" s="878"/>
      <c r="L195" s="580"/>
      <c r="M195" s="878"/>
      <c r="N195" s="578"/>
      <c r="O195" s="583"/>
      <c r="P195" s="578"/>
      <c r="Q195" s="581"/>
      <c r="R195" s="582"/>
    </row>
    <row r="196" spans="1:18" x14ac:dyDescent="0.2">
      <c r="A196" s="520"/>
      <c r="B196" s="520"/>
      <c r="C196" s="520"/>
      <c r="D196" s="520"/>
      <c r="E196" s="577"/>
      <c r="F196" s="520"/>
      <c r="G196" s="520"/>
      <c r="H196" s="520"/>
      <c r="I196" s="86"/>
      <c r="J196" s="579"/>
      <c r="K196" s="878"/>
      <c r="L196" s="580"/>
      <c r="M196" s="878"/>
      <c r="N196" s="578"/>
      <c r="O196" s="583"/>
      <c r="P196" s="578"/>
      <c r="Q196" s="581"/>
      <c r="R196" s="582"/>
    </row>
    <row r="197" spans="1:18" x14ac:dyDescent="0.2">
      <c r="A197" s="520"/>
      <c r="B197" s="520"/>
      <c r="C197" s="520"/>
      <c r="D197" s="520"/>
      <c r="E197" s="577"/>
      <c r="F197" s="520"/>
      <c r="G197" s="520"/>
      <c r="H197" s="520"/>
      <c r="I197" s="86"/>
      <c r="J197" s="579"/>
      <c r="K197" s="878"/>
      <c r="L197" s="580"/>
      <c r="M197" s="878"/>
      <c r="N197" s="578"/>
      <c r="O197" s="583"/>
      <c r="P197" s="578"/>
      <c r="Q197" s="581"/>
      <c r="R197" s="582"/>
    </row>
    <row r="198" spans="1:18" x14ac:dyDescent="0.2">
      <c r="A198" s="520"/>
      <c r="B198" s="520"/>
      <c r="C198" s="520"/>
      <c r="D198" s="520"/>
      <c r="E198" s="577"/>
      <c r="F198" s="520"/>
      <c r="G198" s="520"/>
      <c r="H198" s="520"/>
      <c r="I198" s="86"/>
      <c r="J198" s="579"/>
      <c r="K198" s="878"/>
      <c r="L198" s="580"/>
      <c r="M198" s="878"/>
      <c r="N198" s="578"/>
      <c r="O198" s="583"/>
      <c r="P198" s="578"/>
      <c r="Q198" s="581"/>
      <c r="R198" s="582"/>
    </row>
    <row r="199" spans="1:18" x14ac:dyDescent="0.2">
      <c r="A199" s="520"/>
      <c r="B199" s="520"/>
      <c r="C199" s="520"/>
      <c r="D199" s="520"/>
      <c r="E199" s="577"/>
      <c r="F199" s="520"/>
      <c r="G199" s="520"/>
      <c r="H199" s="520"/>
      <c r="I199" s="86"/>
      <c r="J199" s="579"/>
      <c r="K199" s="878"/>
      <c r="L199" s="580"/>
      <c r="M199" s="878"/>
      <c r="N199" s="578"/>
      <c r="O199" s="583"/>
      <c r="P199" s="578"/>
      <c r="Q199" s="581"/>
      <c r="R199" s="582"/>
    </row>
    <row r="200" spans="1:18" x14ac:dyDescent="0.2">
      <c r="A200" s="520"/>
      <c r="B200" s="520"/>
      <c r="C200" s="520"/>
      <c r="D200" s="520"/>
      <c r="E200" s="577"/>
      <c r="F200" s="520"/>
      <c r="G200" s="520"/>
      <c r="H200" s="520"/>
      <c r="I200" s="86"/>
      <c r="J200" s="579"/>
      <c r="K200" s="878"/>
      <c r="L200" s="580"/>
      <c r="M200" s="878"/>
      <c r="N200" s="578"/>
      <c r="O200" s="583"/>
      <c r="P200" s="578"/>
      <c r="Q200" s="581"/>
      <c r="R200" s="582"/>
    </row>
    <row r="201" spans="1:18" x14ac:dyDescent="0.2">
      <c r="A201" s="520"/>
      <c r="B201" s="520"/>
      <c r="C201" s="520"/>
      <c r="D201" s="520"/>
      <c r="E201" s="577"/>
      <c r="F201" s="520"/>
      <c r="G201" s="520"/>
      <c r="H201" s="520"/>
      <c r="I201" s="86"/>
      <c r="J201" s="579"/>
      <c r="K201" s="878"/>
      <c r="L201" s="580"/>
      <c r="M201" s="878"/>
      <c r="N201" s="578"/>
      <c r="O201" s="583"/>
      <c r="P201" s="578"/>
      <c r="Q201" s="581"/>
      <c r="R201" s="582"/>
    </row>
    <row r="202" spans="1:18" x14ac:dyDescent="0.2">
      <c r="A202" s="520"/>
      <c r="B202" s="520"/>
      <c r="C202" s="520"/>
      <c r="D202" s="520"/>
      <c r="E202" s="577"/>
      <c r="F202" s="520"/>
      <c r="G202" s="520"/>
      <c r="H202" s="520"/>
      <c r="I202" s="86"/>
      <c r="J202" s="579"/>
      <c r="K202" s="878"/>
      <c r="L202" s="580"/>
      <c r="M202" s="878"/>
      <c r="N202" s="578"/>
      <c r="O202" s="583"/>
      <c r="P202" s="578"/>
      <c r="Q202" s="581"/>
      <c r="R202" s="582"/>
    </row>
    <row r="203" spans="1:18" x14ac:dyDescent="0.2">
      <c r="A203" s="520"/>
      <c r="B203" s="520"/>
      <c r="C203" s="520"/>
      <c r="D203" s="520"/>
      <c r="E203" s="577"/>
      <c r="F203" s="520"/>
      <c r="G203" s="520"/>
      <c r="H203" s="520"/>
      <c r="I203" s="86"/>
      <c r="J203" s="579"/>
      <c r="K203" s="878"/>
      <c r="L203" s="580"/>
      <c r="M203" s="878"/>
      <c r="N203" s="578"/>
      <c r="O203" s="583"/>
      <c r="P203" s="578"/>
      <c r="Q203" s="581"/>
      <c r="R203" s="582"/>
    </row>
    <row r="204" spans="1:18" x14ac:dyDescent="0.2">
      <c r="A204" s="520"/>
      <c r="B204" s="520"/>
      <c r="C204" s="520"/>
      <c r="D204" s="520"/>
      <c r="E204" s="577"/>
      <c r="F204" s="520"/>
      <c r="G204" s="520"/>
      <c r="H204" s="520"/>
      <c r="I204" s="86"/>
      <c r="J204" s="579"/>
      <c r="K204" s="878"/>
      <c r="L204" s="580"/>
      <c r="M204" s="878"/>
      <c r="N204" s="578"/>
      <c r="O204" s="583"/>
      <c r="P204" s="578"/>
      <c r="Q204" s="581"/>
      <c r="R204" s="582"/>
    </row>
    <row r="205" spans="1:18" x14ac:dyDescent="0.2">
      <c r="A205" s="520"/>
      <c r="B205" s="520"/>
      <c r="C205" s="520"/>
      <c r="D205" s="520"/>
      <c r="E205" s="577"/>
      <c r="F205" s="520"/>
      <c r="G205" s="520"/>
      <c r="H205" s="520"/>
      <c r="I205" s="86"/>
      <c r="J205" s="579"/>
      <c r="K205" s="878"/>
      <c r="L205" s="580"/>
      <c r="M205" s="878"/>
      <c r="N205" s="578"/>
      <c r="O205" s="583"/>
      <c r="P205" s="578"/>
      <c r="Q205" s="581"/>
      <c r="R205" s="582"/>
    </row>
    <row r="206" spans="1:18" x14ac:dyDescent="0.2">
      <c r="A206" s="520"/>
      <c r="B206" s="520"/>
      <c r="C206" s="520"/>
      <c r="D206" s="520"/>
      <c r="E206" s="577"/>
      <c r="F206" s="520"/>
      <c r="G206" s="520"/>
      <c r="H206" s="520"/>
      <c r="I206" s="86"/>
      <c r="J206" s="579"/>
      <c r="K206" s="878"/>
      <c r="L206" s="580"/>
      <c r="M206" s="878"/>
      <c r="N206" s="578"/>
      <c r="O206" s="583"/>
      <c r="P206" s="578"/>
      <c r="Q206" s="581"/>
      <c r="R206" s="582"/>
    </row>
    <row r="207" spans="1:18" x14ac:dyDescent="0.2">
      <c r="A207" s="520"/>
      <c r="B207" s="520"/>
      <c r="C207" s="520"/>
      <c r="D207" s="520"/>
      <c r="E207" s="577"/>
      <c r="F207" s="520"/>
      <c r="G207" s="520"/>
      <c r="H207" s="520"/>
      <c r="I207" s="86"/>
      <c r="J207" s="579"/>
      <c r="K207" s="878"/>
      <c r="L207" s="580"/>
      <c r="M207" s="878"/>
      <c r="N207" s="578"/>
      <c r="O207" s="583"/>
      <c r="P207" s="578"/>
      <c r="Q207" s="581"/>
      <c r="R207" s="582"/>
    </row>
    <row r="208" spans="1:18" x14ac:dyDescent="0.2">
      <c r="A208" s="520"/>
      <c r="B208" s="520"/>
      <c r="C208" s="520"/>
      <c r="D208" s="520"/>
      <c r="E208" s="577"/>
      <c r="F208" s="520"/>
      <c r="G208" s="520"/>
      <c r="H208" s="520"/>
      <c r="I208" s="86"/>
      <c r="J208" s="579"/>
      <c r="K208" s="878"/>
      <c r="L208" s="580"/>
      <c r="M208" s="878"/>
      <c r="N208" s="578"/>
      <c r="O208" s="583"/>
      <c r="P208" s="578"/>
      <c r="Q208" s="581"/>
      <c r="R208" s="582"/>
    </row>
    <row r="209" spans="1:18" x14ac:dyDescent="0.2">
      <c r="A209" s="520"/>
      <c r="B209" s="520"/>
      <c r="C209" s="520"/>
      <c r="D209" s="520"/>
      <c r="E209" s="577"/>
      <c r="F209" s="520"/>
      <c r="G209" s="520"/>
      <c r="H209" s="520"/>
      <c r="I209" s="86"/>
      <c r="J209" s="579"/>
      <c r="K209" s="878"/>
      <c r="L209" s="580"/>
      <c r="M209" s="878"/>
      <c r="N209" s="578"/>
      <c r="O209" s="583"/>
      <c r="P209" s="578"/>
      <c r="Q209" s="581"/>
      <c r="R209" s="582"/>
    </row>
    <row r="210" spans="1:18" x14ac:dyDescent="0.2">
      <c r="A210" s="520"/>
      <c r="B210" s="520"/>
      <c r="C210" s="520"/>
      <c r="D210" s="520"/>
      <c r="E210" s="577"/>
      <c r="F210" s="520"/>
      <c r="G210" s="520"/>
      <c r="H210" s="520"/>
      <c r="I210" s="86"/>
      <c r="J210" s="579"/>
      <c r="K210" s="878"/>
      <c r="L210" s="580"/>
      <c r="M210" s="878"/>
      <c r="N210" s="578"/>
      <c r="O210" s="583"/>
      <c r="P210" s="578"/>
      <c r="Q210" s="581"/>
      <c r="R210" s="582"/>
    </row>
    <row r="211" spans="1:18" x14ac:dyDescent="0.2">
      <c r="A211" s="520"/>
      <c r="B211" s="520"/>
      <c r="C211" s="520"/>
      <c r="D211" s="520"/>
      <c r="E211" s="577"/>
      <c r="F211" s="520"/>
      <c r="G211" s="520"/>
      <c r="H211" s="520"/>
      <c r="I211" s="86"/>
      <c r="J211" s="579"/>
      <c r="K211" s="878"/>
      <c r="L211" s="580"/>
      <c r="M211" s="878"/>
      <c r="N211" s="578"/>
      <c r="O211" s="583"/>
      <c r="P211" s="578"/>
      <c r="Q211" s="581"/>
      <c r="R211" s="582"/>
    </row>
    <row r="212" spans="1:18" x14ac:dyDescent="0.2">
      <c r="A212" s="520"/>
      <c r="B212" s="520"/>
      <c r="C212" s="520"/>
      <c r="D212" s="520"/>
      <c r="E212" s="577"/>
      <c r="F212" s="520"/>
      <c r="G212" s="520"/>
      <c r="H212" s="520"/>
      <c r="I212" s="86"/>
      <c r="J212" s="579"/>
      <c r="K212" s="878"/>
      <c r="L212" s="580"/>
      <c r="M212" s="878"/>
      <c r="N212" s="578"/>
      <c r="O212" s="583"/>
      <c r="P212" s="578"/>
      <c r="Q212" s="581"/>
      <c r="R212" s="582"/>
    </row>
    <row r="213" spans="1:18" x14ac:dyDescent="0.2">
      <c r="A213" s="520"/>
      <c r="B213" s="520"/>
      <c r="C213" s="520"/>
      <c r="D213" s="520"/>
      <c r="E213" s="577"/>
      <c r="F213" s="520"/>
      <c r="G213" s="520"/>
      <c r="H213" s="520"/>
      <c r="I213" s="86"/>
      <c r="J213" s="579"/>
      <c r="K213" s="878"/>
      <c r="L213" s="580"/>
      <c r="M213" s="878"/>
      <c r="N213" s="578"/>
      <c r="O213" s="583"/>
      <c r="P213" s="578"/>
      <c r="Q213" s="581"/>
      <c r="R213" s="582"/>
    </row>
    <row r="214" spans="1:18" x14ac:dyDescent="0.2">
      <c r="A214" s="520"/>
      <c r="B214" s="520"/>
      <c r="C214" s="520"/>
      <c r="D214" s="520"/>
      <c r="E214" s="577"/>
      <c r="F214" s="520"/>
      <c r="G214" s="520"/>
      <c r="H214" s="520"/>
      <c r="I214" s="86"/>
      <c r="J214" s="579"/>
      <c r="K214" s="878"/>
      <c r="L214" s="580"/>
      <c r="M214" s="878"/>
      <c r="N214" s="578"/>
      <c r="O214" s="583"/>
      <c r="P214" s="578"/>
      <c r="Q214" s="581"/>
      <c r="R214" s="582"/>
    </row>
    <row r="215" spans="1:18" x14ac:dyDescent="0.2">
      <c r="A215" s="520"/>
      <c r="B215" s="520"/>
      <c r="C215" s="520"/>
      <c r="D215" s="520"/>
      <c r="E215" s="577"/>
      <c r="F215" s="520"/>
      <c r="G215" s="520"/>
      <c r="H215" s="520"/>
      <c r="I215" s="86"/>
      <c r="J215" s="579"/>
      <c r="K215" s="878"/>
      <c r="L215" s="580"/>
      <c r="M215" s="878"/>
      <c r="N215" s="578"/>
      <c r="O215" s="583"/>
      <c r="P215" s="578"/>
      <c r="Q215" s="581"/>
      <c r="R215" s="582"/>
    </row>
    <row r="216" spans="1:18" x14ac:dyDescent="0.2">
      <c r="A216" s="520"/>
      <c r="B216" s="520"/>
      <c r="C216" s="520"/>
      <c r="D216" s="520"/>
      <c r="E216" s="577"/>
      <c r="F216" s="520"/>
      <c r="G216" s="520"/>
      <c r="H216" s="520"/>
      <c r="I216" s="86"/>
      <c r="J216" s="579"/>
      <c r="K216" s="878"/>
      <c r="L216" s="580"/>
      <c r="M216" s="878"/>
      <c r="N216" s="578"/>
      <c r="O216" s="583"/>
      <c r="P216" s="578"/>
      <c r="Q216" s="581"/>
      <c r="R216" s="582"/>
    </row>
    <row r="217" spans="1:18" x14ac:dyDescent="0.2">
      <c r="A217" s="520"/>
      <c r="B217" s="520"/>
      <c r="C217" s="520"/>
      <c r="D217" s="520"/>
      <c r="E217" s="577"/>
      <c r="F217" s="520"/>
      <c r="G217" s="520"/>
      <c r="H217" s="520"/>
      <c r="I217" s="86"/>
      <c r="J217" s="579"/>
      <c r="K217" s="878"/>
      <c r="L217" s="580"/>
      <c r="M217" s="878"/>
      <c r="N217" s="578"/>
      <c r="O217" s="583"/>
      <c r="P217" s="578"/>
      <c r="Q217" s="581"/>
      <c r="R217" s="582"/>
    </row>
    <row r="218" spans="1:18" x14ac:dyDescent="0.2">
      <c r="A218" s="520"/>
      <c r="B218" s="520"/>
      <c r="C218" s="520"/>
      <c r="D218" s="520"/>
      <c r="E218" s="577"/>
      <c r="F218" s="520"/>
      <c r="G218" s="520"/>
      <c r="H218" s="520"/>
      <c r="I218" s="86"/>
      <c r="J218" s="579"/>
      <c r="K218" s="878"/>
      <c r="L218" s="580"/>
      <c r="M218" s="878"/>
      <c r="N218" s="578"/>
      <c r="O218" s="583"/>
      <c r="P218" s="578"/>
      <c r="Q218" s="581"/>
      <c r="R218" s="582"/>
    </row>
    <row r="219" spans="1:18" x14ac:dyDescent="0.2">
      <c r="A219" s="520"/>
      <c r="B219" s="520"/>
      <c r="C219" s="520"/>
      <c r="D219" s="520"/>
      <c r="E219" s="577"/>
      <c r="F219" s="520"/>
      <c r="G219" s="520"/>
      <c r="H219" s="520"/>
      <c r="I219" s="86"/>
      <c r="J219" s="579"/>
      <c r="K219" s="878"/>
      <c r="L219" s="580"/>
      <c r="M219" s="878"/>
      <c r="N219" s="578"/>
      <c r="O219" s="583"/>
      <c r="P219" s="578"/>
      <c r="Q219" s="581"/>
      <c r="R219" s="582"/>
    </row>
    <row r="220" spans="1:18" x14ac:dyDescent="0.2">
      <c r="A220" s="520"/>
      <c r="B220" s="520"/>
      <c r="C220" s="520"/>
      <c r="D220" s="520"/>
      <c r="E220" s="577"/>
      <c r="F220" s="520"/>
      <c r="G220" s="520"/>
      <c r="H220" s="520"/>
      <c r="I220" s="86"/>
      <c r="J220" s="579"/>
      <c r="K220" s="878"/>
      <c r="L220" s="580"/>
      <c r="M220" s="878"/>
      <c r="N220" s="578"/>
      <c r="O220" s="583"/>
      <c r="P220" s="578"/>
      <c r="Q220" s="581"/>
      <c r="R220" s="582"/>
    </row>
    <row r="221" spans="1:18" x14ac:dyDescent="0.2">
      <c r="A221" s="520"/>
      <c r="B221" s="520"/>
      <c r="C221" s="520"/>
      <c r="D221" s="520"/>
      <c r="E221" s="577"/>
      <c r="F221" s="520"/>
      <c r="G221" s="520"/>
      <c r="H221" s="520"/>
      <c r="I221" s="86"/>
      <c r="J221" s="579"/>
      <c r="K221" s="878"/>
      <c r="L221" s="580"/>
      <c r="M221" s="878"/>
      <c r="N221" s="578"/>
      <c r="O221" s="583"/>
      <c r="P221" s="578"/>
      <c r="Q221" s="581"/>
      <c r="R221" s="582"/>
    </row>
    <row r="222" spans="1:18" x14ac:dyDescent="0.2">
      <c r="A222" s="520"/>
      <c r="B222" s="520"/>
      <c r="C222" s="520"/>
      <c r="D222" s="520"/>
      <c r="E222" s="577"/>
      <c r="F222" s="520"/>
      <c r="G222" s="520"/>
      <c r="H222" s="520"/>
      <c r="I222" s="86"/>
      <c r="J222" s="579"/>
      <c r="K222" s="878"/>
      <c r="L222" s="580"/>
      <c r="M222" s="878"/>
      <c r="N222" s="578"/>
      <c r="O222" s="583"/>
      <c r="P222" s="578"/>
      <c r="Q222" s="581"/>
      <c r="R222" s="582"/>
    </row>
    <row r="223" spans="1:18" x14ac:dyDescent="0.2">
      <c r="A223" s="520"/>
      <c r="B223" s="520"/>
      <c r="C223" s="520"/>
      <c r="D223" s="520"/>
      <c r="E223" s="577"/>
      <c r="F223" s="520"/>
      <c r="G223" s="520"/>
      <c r="H223" s="520"/>
      <c r="I223" s="86"/>
      <c r="J223" s="579"/>
      <c r="K223" s="878"/>
      <c r="L223" s="580"/>
      <c r="M223" s="878"/>
      <c r="N223" s="578"/>
      <c r="O223" s="583"/>
      <c r="P223" s="578"/>
      <c r="Q223" s="581"/>
      <c r="R223" s="582"/>
    </row>
    <row r="224" spans="1:18" x14ac:dyDescent="0.2">
      <c r="A224" s="520"/>
      <c r="B224" s="520"/>
      <c r="C224" s="520"/>
      <c r="D224" s="520"/>
      <c r="E224" s="577"/>
      <c r="F224" s="520"/>
      <c r="G224" s="520"/>
      <c r="H224" s="520"/>
      <c r="I224" s="86"/>
      <c r="J224" s="579"/>
      <c r="K224" s="878"/>
      <c r="L224" s="580"/>
      <c r="M224" s="878"/>
      <c r="N224" s="578"/>
      <c r="O224" s="583"/>
      <c r="P224" s="578"/>
      <c r="Q224" s="581"/>
      <c r="R224" s="582"/>
    </row>
    <row r="225" spans="1:18" x14ac:dyDescent="0.2">
      <c r="A225" s="520"/>
      <c r="B225" s="520"/>
      <c r="C225" s="520"/>
      <c r="D225" s="520"/>
      <c r="E225" s="577"/>
      <c r="F225" s="520"/>
      <c r="G225" s="520"/>
      <c r="H225" s="520"/>
      <c r="I225" s="86"/>
      <c r="J225" s="579"/>
      <c r="K225" s="878"/>
      <c r="L225" s="580"/>
      <c r="M225" s="878"/>
      <c r="N225" s="578"/>
      <c r="O225" s="583"/>
      <c r="P225" s="578"/>
      <c r="Q225" s="581"/>
      <c r="R225" s="582"/>
    </row>
    <row r="226" spans="1:18" x14ac:dyDescent="0.2">
      <c r="A226" s="520"/>
      <c r="B226" s="520"/>
      <c r="C226" s="520"/>
      <c r="D226" s="520"/>
      <c r="E226" s="577"/>
      <c r="F226" s="520"/>
      <c r="G226" s="520"/>
      <c r="H226" s="520"/>
      <c r="I226" s="86"/>
      <c r="J226" s="579"/>
      <c r="K226" s="878"/>
      <c r="L226" s="580"/>
      <c r="M226" s="878"/>
      <c r="N226" s="578"/>
      <c r="O226" s="583"/>
      <c r="P226" s="578"/>
      <c r="Q226" s="581"/>
      <c r="R226" s="582"/>
    </row>
    <row r="227" spans="1:18" x14ac:dyDescent="0.2">
      <c r="A227" s="520"/>
      <c r="B227" s="520"/>
      <c r="C227" s="520"/>
      <c r="D227" s="520"/>
      <c r="E227" s="577"/>
      <c r="F227" s="520"/>
      <c r="G227" s="520"/>
      <c r="H227" s="520"/>
      <c r="I227" s="86"/>
      <c r="J227" s="579"/>
      <c r="K227" s="878"/>
      <c r="L227" s="580"/>
      <c r="M227" s="878"/>
      <c r="N227" s="578"/>
      <c r="O227" s="583"/>
      <c r="P227" s="578"/>
      <c r="Q227" s="581"/>
      <c r="R227" s="582"/>
    </row>
    <row r="228" spans="1:18" x14ac:dyDescent="0.2">
      <c r="A228" s="520"/>
      <c r="B228" s="520"/>
      <c r="C228" s="520"/>
      <c r="D228" s="520"/>
      <c r="E228" s="577"/>
      <c r="F228" s="520"/>
      <c r="G228" s="520"/>
      <c r="H228" s="520"/>
      <c r="I228" s="86"/>
      <c r="J228" s="579"/>
      <c r="K228" s="878"/>
      <c r="L228" s="580"/>
      <c r="M228" s="878"/>
      <c r="N228" s="578"/>
      <c r="O228" s="583"/>
      <c r="P228" s="578"/>
      <c r="Q228" s="581"/>
      <c r="R228" s="582"/>
    </row>
    <row r="229" spans="1:18" x14ac:dyDescent="0.2">
      <c r="A229" s="520"/>
      <c r="B229" s="520"/>
      <c r="C229" s="520"/>
      <c r="D229" s="520"/>
      <c r="E229" s="577"/>
      <c r="F229" s="520"/>
      <c r="G229" s="520"/>
      <c r="H229" s="520"/>
      <c r="I229" s="86"/>
      <c r="J229" s="579"/>
      <c r="K229" s="878"/>
      <c r="L229" s="580"/>
      <c r="M229" s="878"/>
      <c r="N229" s="578"/>
      <c r="O229" s="583"/>
      <c r="P229" s="578"/>
      <c r="Q229" s="581"/>
      <c r="R229" s="582"/>
    </row>
    <row r="230" spans="1:18" x14ac:dyDescent="0.2">
      <c r="A230" s="520"/>
      <c r="B230" s="520"/>
      <c r="C230" s="520"/>
      <c r="D230" s="520"/>
      <c r="E230" s="577"/>
      <c r="F230" s="520"/>
      <c r="G230" s="520"/>
      <c r="H230" s="520"/>
      <c r="I230" s="86"/>
      <c r="J230" s="579"/>
      <c r="K230" s="878"/>
      <c r="L230" s="580"/>
      <c r="M230" s="878"/>
      <c r="N230" s="578"/>
      <c r="O230" s="583"/>
      <c r="P230" s="578"/>
      <c r="Q230" s="581"/>
      <c r="R230" s="582"/>
    </row>
    <row r="231" spans="1:18" x14ac:dyDescent="0.2">
      <c r="A231" s="520"/>
      <c r="B231" s="520"/>
      <c r="C231" s="520"/>
      <c r="D231" s="520"/>
      <c r="E231" s="577"/>
      <c r="F231" s="520"/>
      <c r="G231" s="520"/>
      <c r="H231" s="520"/>
      <c r="I231" s="86"/>
      <c r="J231" s="579"/>
      <c r="K231" s="878"/>
      <c r="L231" s="580"/>
      <c r="M231" s="878"/>
      <c r="N231" s="578"/>
      <c r="O231" s="583"/>
      <c r="P231" s="578"/>
      <c r="Q231" s="581"/>
      <c r="R231" s="582"/>
    </row>
    <row r="232" spans="1:18" x14ac:dyDescent="0.2">
      <c r="A232" s="520"/>
      <c r="B232" s="520"/>
      <c r="C232" s="520"/>
      <c r="D232" s="520"/>
      <c r="E232" s="577"/>
      <c r="F232" s="520"/>
      <c r="G232" s="520"/>
      <c r="H232" s="520"/>
      <c r="I232" s="86"/>
      <c r="J232" s="579"/>
      <c r="K232" s="878"/>
      <c r="L232" s="580"/>
      <c r="M232" s="878"/>
      <c r="N232" s="578"/>
      <c r="O232" s="583"/>
      <c r="P232" s="578"/>
      <c r="Q232" s="581"/>
      <c r="R232" s="582"/>
    </row>
    <row r="233" spans="1:18" x14ac:dyDescent="0.2">
      <c r="A233" s="520"/>
      <c r="B233" s="520"/>
      <c r="C233" s="520"/>
      <c r="D233" s="520"/>
      <c r="E233" s="577"/>
      <c r="F233" s="520"/>
      <c r="G233" s="520"/>
      <c r="H233" s="520"/>
      <c r="I233" s="86"/>
      <c r="J233" s="579"/>
      <c r="K233" s="878"/>
      <c r="L233" s="580"/>
      <c r="M233" s="878"/>
      <c r="N233" s="578"/>
      <c r="O233" s="583"/>
      <c r="P233" s="578"/>
      <c r="Q233" s="581"/>
      <c r="R233" s="582"/>
    </row>
    <row r="234" spans="1:18" x14ac:dyDescent="0.2">
      <c r="A234" s="520"/>
      <c r="B234" s="520"/>
      <c r="C234" s="520"/>
      <c r="D234" s="520"/>
      <c r="E234" s="577"/>
      <c r="F234" s="520"/>
      <c r="G234" s="520"/>
      <c r="H234" s="520"/>
      <c r="I234" s="86"/>
      <c r="J234" s="579"/>
      <c r="K234" s="878"/>
      <c r="L234" s="580"/>
      <c r="M234" s="878"/>
      <c r="N234" s="578"/>
      <c r="O234" s="583"/>
      <c r="P234" s="578"/>
      <c r="Q234" s="581"/>
      <c r="R234" s="582"/>
    </row>
    <row r="235" spans="1:18" x14ac:dyDescent="0.2">
      <c r="A235" s="520"/>
      <c r="B235" s="520"/>
      <c r="C235" s="520"/>
      <c r="D235" s="520"/>
      <c r="E235" s="577"/>
      <c r="F235" s="520"/>
      <c r="G235" s="520"/>
      <c r="H235" s="520"/>
      <c r="I235" s="86"/>
      <c r="J235" s="579"/>
      <c r="K235" s="878"/>
      <c r="L235" s="580"/>
      <c r="M235" s="878"/>
      <c r="N235" s="578"/>
      <c r="O235" s="583"/>
      <c r="P235" s="578"/>
      <c r="Q235" s="581"/>
      <c r="R235" s="582"/>
    </row>
    <row r="236" spans="1:18" x14ac:dyDescent="0.2">
      <c r="A236" s="520"/>
      <c r="B236" s="520"/>
      <c r="C236" s="520"/>
      <c r="D236" s="520"/>
      <c r="E236" s="577"/>
      <c r="F236" s="520"/>
      <c r="G236" s="520"/>
      <c r="H236" s="520"/>
      <c r="I236" s="86"/>
      <c r="J236" s="579"/>
      <c r="K236" s="878"/>
      <c r="L236" s="580"/>
      <c r="M236" s="878"/>
      <c r="N236" s="578"/>
      <c r="O236" s="583"/>
      <c r="P236" s="578"/>
      <c r="Q236" s="581"/>
      <c r="R236" s="582"/>
    </row>
    <row r="237" spans="1:18" x14ac:dyDescent="0.2">
      <c r="A237" s="520"/>
      <c r="B237" s="520"/>
      <c r="C237" s="520"/>
      <c r="D237" s="520"/>
      <c r="E237" s="577"/>
      <c r="F237" s="520"/>
      <c r="G237" s="520"/>
      <c r="H237" s="520"/>
      <c r="I237" s="86"/>
      <c r="J237" s="579"/>
      <c r="K237" s="878"/>
      <c r="L237" s="580"/>
      <c r="M237" s="878"/>
      <c r="N237" s="578"/>
      <c r="O237" s="583"/>
      <c r="P237" s="578"/>
      <c r="Q237" s="581"/>
      <c r="R237" s="582"/>
    </row>
    <row r="238" spans="1:18" x14ac:dyDescent="0.2">
      <c r="A238" s="520"/>
      <c r="B238" s="520"/>
      <c r="C238" s="520"/>
      <c r="D238" s="520"/>
      <c r="E238" s="577"/>
      <c r="F238" s="520"/>
      <c r="G238" s="520"/>
      <c r="H238" s="520"/>
      <c r="I238" s="86"/>
      <c r="J238" s="579"/>
      <c r="K238" s="878"/>
      <c r="L238" s="580"/>
      <c r="M238" s="878"/>
      <c r="N238" s="578"/>
      <c r="O238" s="583"/>
      <c r="P238" s="578"/>
      <c r="Q238" s="581"/>
      <c r="R238" s="582"/>
    </row>
    <row r="239" spans="1:18" x14ac:dyDescent="0.2">
      <c r="A239" s="520"/>
      <c r="B239" s="520"/>
      <c r="C239" s="520"/>
      <c r="D239" s="520"/>
      <c r="E239" s="577"/>
      <c r="F239" s="520"/>
      <c r="G239" s="520"/>
      <c r="H239" s="520"/>
      <c r="I239" s="86"/>
      <c r="J239" s="579"/>
      <c r="K239" s="878"/>
      <c r="L239" s="580"/>
      <c r="M239" s="878"/>
      <c r="N239" s="578"/>
      <c r="O239" s="583"/>
      <c r="P239" s="578"/>
      <c r="Q239" s="581"/>
      <c r="R239" s="582"/>
    </row>
    <row r="240" spans="1:18" x14ac:dyDescent="0.2">
      <c r="A240" s="520"/>
      <c r="B240" s="520"/>
      <c r="C240" s="520"/>
      <c r="D240" s="520"/>
      <c r="E240" s="577"/>
      <c r="F240" s="520"/>
      <c r="G240" s="520"/>
      <c r="H240" s="520"/>
      <c r="I240" s="86"/>
      <c r="J240" s="579"/>
      <c r="K240" s="878"/>
      <c r="L240" s="580"/>
      <c r="M240" s="878"/>
      <c r="N240" s="578"/>
      <c r="O240" s="583"/>
      <c r="P240" s="578"/>
      <c r="Q240" s="581"/>
      <c r="R240" s="582"/>
    </row>
    <row r="241" spans="1:18" x14ac:dyDescent="0.2">
      <c r="A241" s="520"/>
      <c r="B241" s="520"/>
      <c r="C241" s="520"/>
      <c r="D241" s="520"/>
      <c r="E241" s="577"/>
      <c r="F241" s="520"/>
      <c r="G241" s="520"/>
      <c r="H241" s="520"/>
      <c r="I241" s="86"/>
      <c r="J241" s="579"/>
      <c r="K241" s="878"/>
      <c r="L241" s="580"/>
      <c r="M241" s="878"/>
      <c r="N241" s="578"/>
      <c r="O241" s="583"/>
      <c r="P241" s="578"/>
      <c r="Q241" s="581"/>
      <c r="R241" s="582"/>
    </row>
    <row r="242" spans="1:18" x14ac:dyDescent="0.2">
      <c r="A242" s="520"/>
      <c r="B242" s="520"/>
      <c r="C242" s="520"/>
      <c r="D242" s="520"/>
      <c r="E242" s="577"/>
      <c r="F242" s="520"/>
      <c r="G242" s="520"/>
      <c r="H242" s="520"/>
      <c r="I242" s="86"/>
      <c r="J242" s="579"/>
      <c r="K242" s="878"/>
      <c r="L242" s="580"/>
      <c r="M242" s="878"/>
      <c r="N242" s="578"/>
      <c r="O242" s="583"/>
      <c r="P242" s="578"/>
      <c r="Q242" s="581"/>
      <c r="R242" s="582"/>
    </row>
    <row r="243" spans="1:18" x14ac:dyDescent="0.2">
      <c r="A243" s="520"/>
      <c r="B243" s="520"/>
      <c r="C243" s="520"/>
      <c r="D243" s="520"/>
      <c r="E243" s="577"/>
      <c r="F243" s="520"/>
      <c r="G243" s="520"/>
      <c r="H243" s="520"/>
      <c r="I243" s="86"/>
      <c r="J243" s="579"/>
      <c r="K243" s="878"/>
      <c r="L243" s="580"/>
      <c r="M243" s="878"/>
      <c r="N243" s="578"/>
      <c r="O243" s="583"/>
      <c r="P243" s="578"/>
      <c r="Q243" s="581"/>
      <c r="R243" s="582"/>
    </row>
    <row r="244" spans="1:18" x14ac:dyDescent="0.2">
      <c r="A244" s="520"/>
      <c r="B244" s="520"/>
      <c r="C244" s="520"/>
      <c r="D244" s="520"/>
      <c r="E244" s="577"/>
      <c r="F244" s="520"/>
      <c r="G244" s="520"/>
      <c r="H244" s="520"/>
      <c r="I244" s="86"/>
      <c r="J244" s="579"/>
      <c r="K244" s="878"/>
      <c r="L244" s="580"/>
      <c r="M244" s="878"/>
      <c r="N244" s="578"/>
      <c r="O244" s="583"/>
      <c r="P244" s="578"/>
      <c r="Q244" s="581"/>
      <c r="R244" s="582"/>
    </row>
    <row r="245" spans="1:18" x14ac:dyDescent="0.2">
      <c r="A245" s="520"/>
      <c r="B245" s="520"/>
      <c r="C245" s="520"/>
      <c r="D245" s="520"/>
      <c r="E245" s="577"/>
      <c r="F245" s="520"/>
      <c r="G245" s="520"/>
      <c r="H245" s="520"/>
      <c r="I245" s="86"/>
      <c r="J245" s="579"/>
      <c r="K245" s="878"/>
      <c r="L245" s="580"/>
      <c r="M245" s="878"/>
      <c r="N245" s="578"/>
      <c r="O245" s="583"/>
      <c r="P245" s="578"/>
      <c r="Q245" s="581"/>
      <c r="R245" s="582"/>
    </row>
    <row r="246" spans="1:18" x14ac:dyDescent="0.2">
      <c r="A246" s="520"/>
      <c r="B246" s="520"/>
      <c r="C246" s="520"/>
      <c r="D246" s="520"/>
      <c r="E246" s="577"/>
      <c r="F246" s="520"/>
      <c r="G246" s="520"/>
      <c r="H246" s="520"/>
      <c r="I246" s="86"/>
      <c r="J246" s="579"/>
      <c r="K246" s="878"/>
      <c r="L246" s="580"/>
      <c r="M246" s="878"/>
      <c r="N246" s="578"/>
      <c r="O246" s="583"/>
      <c r="P246" s="578"/>
      <c r="Q246" s="581"/>
      <c r="R246" s="582"/>
    </row>
    <row r="247" spans="1:18" x14ac:dyDescent="0.2">
      <c r="A247" s="520"/>
      <c r="B247" s="520"/>
      <c r="C247" s="520"/>
      <c r="D247" s="520"/>
      <c r="E247" s="577"/>
      <c r="F247" s="520"/>
      <c r="G247" s="520"/>
      <c r="H247" s="520"/>
      <c r="I247" s="86"/>
      <c r="J247" s="579"/>
      <c r="K247" s="878"/>
      <c r="L247" s="580"/>
      <c r="M247" s="878"/>
      <c r="N247" s="578"/>
      <c r="O247" s="583"/>
      <c r="P247" s="578"/>
      <c r="Q247" s="581"/>
      <c r="R247" s="582"/>
    </row>
    <row r="248" spans="1:18" x14ac:dyDescent="0.2">
      <c r="A248" s="520"/>
      <c r="B248" s="520"/>
      <c r="C248" s="520"/>
      <c r="D248" s="520"/>
      <c r="E248" s="577"/>
      <c r="F248" s="520"/>
      <c r="G248" s="520"/>
      <c r="H248" s="520"/>
      <c r="I248" s="86"/>
      <c r="J248" s="579"/>
      <c r="K248" s="878"/>
      <c r="L248" s="580"/>
      <c r="M248" s="878"/>
      <c r="N248" s="578"/>
      <c r="O248" s="583"/>
      <c r="P248" s="578"/>
      <c r="Q248" s="581"/>
      <c r="R248" s="582"/>
    </row>
    <row r="249" spans="1:18" x14ac:dyDescent="0.2">
      <c r="A249" s="520"/>
      <c r="B249" s="520"/>
      <c r="C249" s="520"/>
      <c r="D249" s="520"/>
      <c r="E249" s="577"/>
      <c r="F249" s="520"/>
      <c r="G249" s="520"/>
      <c r="H249" s="520"/>
      <c r="I249" s="86"/>
      <c r="J249" s="579"/>
      <c r="K249" s="878"/>
      <c r="L249" s="580"/>
      <c r="M249" s="878"/>
      <c r="N249" s="578"/>
      <c r="O249" s="583"/>
      <c r="P249" s="578"/>
      <c r="Q249" s="581"/>
      <c r="R249" s="582"/>
    </row>
    <row r="250" spans="1:18" x14ac:dyDescent="0.2">
      <c r="A250" s="520"/>
      <c r="B250" s="520"/>
      <c r="C250" s="520"/>
      <c r="D250" s="520"/>
      <c r="E250" s="577"/>
      <c r="F250" s="520"/>
      <c r="G250" s="520"/>
      <c r="H250" s="520"/>
      <c r="I250" s="86"/>
      <c r="J250" s="579"/>
      <c r="K250" s="878"/>
      <c r="L250" s="580"/>
      <c r="M250" s="878"/>
      <c r="N250" s="578"/>
      <c r="O250" s="583"/>
      <c r="P250" s="578"/>
      <c r="Q250" s="581"/>
      <c r="R250" s="582"/>
    </row>
    <row r="251" spans="1:18" x14ac:dyDescent="0.2">
      <c r="A251" s="520"/>
      <c r="B251" s="520"/>
      <c r="C251" s="520"/>
      <c r="D251" s="520"/>
      <c r="E251" s="577"/>
      <c r="F251" s="520"/>
      <c r="G251" s="520"/>
      <c r="H251" s="520"/>
      <c r="I251" s="86"/>
      <c r="J251" s="579"/>
      <c r="K251" s="878"/>
      <c r="L251" s="580"/>
      <c r="M251" s="878"/>
      <c r="N251" s="578"/>
      <c r="O251" s="583"/>
      <c r="P251" s="578"/>
      <c r="Q251" s="581"/>
      <c r="R251" s="582"/>
    </row>
    <row r="252" spans="1:18" x14ac:dyDescent="0.2">
      <c r="A252" s="520"/>
      <c r="B252" s="520"/>
      <c r="C252" s="520"/>
      <c r="D252" s="520"/>
      <c r="E252" s="577"/>
      <c r="F252" s="520"/>
      <c r="G252" s="520"/>
      <c r="H252" s="520"/>
      <c r="I252" s="86"/>
      <c r="J252" s="579"/>
      <c r="K252" s="878"/>
      <c r="L252" s="580"/>
      <c r="M252" s="878"/>
      <c r="N252" s="578"/>
      <c r="O252" s="583"/>
      <c r="P252" s="578"/>
      <c r="Q252" s="581"/>
      <c r="R252" s="582"/>
    </row>
    <row r="253" spans="1:18" x14ac:dyDescent="0.2">
      <c r="A253" s="520"/>
      <c r="B253" s="520"/>
      <c r="C253" s="520"/>
      <c r="D253" s="520"/>
      <c r="E253" s="577"/>
      <c r="F253" s="520"/>
      <c r="G253" s="520"/>
      <c r="H253" s="520"/>
      <c r="I253" s="86"/>
      <c r="J253" s="579"/>
      <c r="K253" s="878"/>
      <c r="L253" s="580"/>
      <c r="M253" s="878"/>
      <c r="N253" s="578"/>
      <c r="O253" s="583"/>
      <c r="P253" s="578"/>
      <c r="Q253" s="581"/>
      <c r="R253" s="582"/>
    </row>
    <row r="254" spans="1:18" x14ac:dyDescent="0.2">
      <c r="A254" s="520"/>
      <c r="B254" s="520"/>
      <c r="C254" s="520"/>
      <c r="D254" s="520"/>
      <c r="E254" s="577"/>
      <c r="F254" s="520"/>
      <c r="G254" s="520"/>
      <c r="H254" s="520"/>
      <c r="I254" s="86"/>
      <c r="J254" s="579"/>
      <c r="K254" s="878"/>
      <c r="L254" s="580"/>
      <c r="M254" s="878"/>
      <c r="N254" s="578"/>
      <c r="O254" s="583"/>
      <c r="P254" s="578"/>
      <c r="Q254" s="581"/>
      <c r="R254" s="582"/>
    </row>
    <row r="255" spans="1:18" x14ac:dyDescent="0.2">
      <c r="A255" s="520"/>
      <c r="B255" s="520"/>
      <c r="C255" s="520"/>
      <c r="D255" s="520"/>
      <c r="E255" s="577"/>
      <c r="F255" s="520"/>
      <c r="G255" s="520"/>
      <c r="H255" s="520"/>
      <c r="I255" s="86"/>
      <c r="J255" s="579"/>
      <c r="K255" s="878"/>
      <c r="L255" s="580"/>
      <c r="M255" s="878"/>
      <c r="N255" s="578"/>
      <c r="O255" s="583"/>
      <c r="P255" s="578"/>
      <c r="Q255" s="581"/>
      <c r="R255" s="582"/>
    </row>
    <row r="256" spans="1:18" x14ac:dyDescent="0.2">
      <c r="A256" s="520"/>
      <c r="B256" s="520"/>
      <c r="C256" s="520"/>
      <c r="D256" s="520"/>
      <c r="E256" s="577"/>
      <c r="F256" s="520"/>
      <c r="G256" s="520"/>
      <c r="H256" s="520"/>
      <c r="I256" s="86"/>
      <c r="J256" s="579"/>
      <c r="K256" s="878"/>
      <c r="L256" s="580"/>
      <c r="M256" s="878"/>
      <c r="N256" s="578"/>
      <c r="O256" s="583"/>
      <c r="P256" s="578"/>
      <c r="Q256" s="581"/>
      <c r="R256" s="582"/>
    </row>
    <row r="257" spans="1:18" x14ac:dyDescent="0.2">
      <c r="A257" s="520"/>
      <c r="B257" s="520"/>
      <c r="C257" s="520"/>
      <c r="D257" s="520"/>
      <c r="E257" s="577"/>
      <c r="F257" s="520"/>
      <c r="G257" s="520"/>
      <c r="H257" s="520"/>
      <c r="I257" s="86"/>
      <c r="J257" s="579"/>
      <c r="K257" s="878"/>
      <c r="L257" s="580"/>
      <c r="M257" s="878"/>
      <c r="N257" s="578"/>
      <c r="O257" s="583"/>
      <c r="P257" s="578"/>
      <c r="Q257" s="581"/>
      <c r="R257" s="582"/>
    </row>
    <row r="258" spans="1:18" x14ac:dyDescent="0.2">
      <c r="A258" s="520"/>
      <c r="B258" s="520"/>
      <c r="C258" s="520"/>
      <c r="D258" s="520"/>
      <c r="E258" s="577"/>
      <c r="F258" s="520"/>
      <c r="G258" s="520"/>
      <c r="H258" s="520"/>
      <c r="I258" s="86"/>
      <c r="J258" s="579"/>
      <c r="K258" s="878"/>
      <c r="L258" s="580"/>
      <c r="M258" s="878"/>
      <c r="N258" s="578"/>
      <c r="O258" s="583"/>
      <c r="P258" s="578"/>
      <c r="Q258" s="581"/>
      <c r="R258" s="582"/>
    </row>
    <row r="259" spans="1:18" x14ac:dyDescent="0.2">
      <c r="A259" s="520"/>
      <c r="B259" s="520"/>
      <c r="C259" s="520"/>
      <c r="D259" s="520"/>
      <c r="E259" s="577"/>
      <c r="F259" s="520"/>
      <c r="G259" s="520"/>
      <c r="H259" s="520"/>
      <c r="I259" s="86"/>
      <c r="J259" s="579"/>
      <c r="K259" s="878"/>
      <c r="L259" s="580"/>
      <c r="M259" s="878"/>
      <c r="N259" s="578"/>
      <c r="O259" s="583"/>
      <c r="P259" s="578"/>
      <c r="Q259" s="581"/>
      <c r="R259" s="582"/>
    </row>
    <row r="260" spans="1:18" x14ac:dyDescent="0.2">
      <c r="A260" s="520"/>
      <c r="B260" s="520"/>
      <c r="C260" s="520"/>
      <c r="D260" s="520"/>
      <c r="E260" s="577"/>
      <c r="F260" s="520"/>
      <c r="G260" s="520"/>
      <c r="H260" s="520"/>
      <c r="I260" s="86"/>
      <c r="J260" s="579"/>
      <c r="K260" s="878"/>
      <c r="L260" s="580"/>
      <c r="M260" s="878"/>
      <c r="N260" s="578"/>
      <c r="O260" s="583"/>
      <c r="P260" s="578"/>
      <c r="Q260" s="581"/>
      <c r="R260" s="582"/>
    </row>
    <row r="261" spans="1:18" x14ac:dyDescent="0.2">
      <c r="A261" s="520"/>
      <c r="B261" s="520"/>
      <c r="C261" s="520"/>
      <c r="D261" s="520"/>
      <c r="E261" s="577"/>
      <c r="F261" s="520"/>
      <c r="G261" s="520"/>
      <c r="H261" s="520"/>
      <c r="I261" s="86"/>
      <c r="J261" s="579"/>
      <c r="K261" s="878"/>
      <c r="L261" s="580"/>
      <c r="M261" s="878"/>
      <c r="N261" s="578"/>
      <c r="O261" s="583"/>
      <c r="P261" s="578"/>
      <c r="Q261" s="581"/>
      <c r="R261" s="582"/>
    </row>
    <row r="262" spans="1:18" x14ac:dyDescent="0.2">
      <c r="A262" s="520"/>
      <c r="B262" s="520"/>
      <c r="C262" s="520"/>
      <c r="D262" s="520"/>
      <c r="E262" s="577"/>
      <c r="F262" s="520"/>
      <c r="G262" s="520"/>
      <c r="H262" s="520"/>
      <c r="I262" s="86"/>
      <c r="J262" s="579"/>
      <c r="K262" s="878"/>
      <c r="L262" s="580"/>
      <c r="M262" s="878"/>
      <c r="N262" s="578"/>
      <c r="O262" s="583"/>
      <c r="P262" s="578"/>
      <c r="Q262" s="581"/>
      <c r="R262" s="582"/>
    </row>
    <row r="263" spans="1:18" x14ac:dyDescent="0.2">
      <c r="A263" s="520"/>
      <c r="B263" s="520"/>
      <c r="C263" s="520"/>
      <c r="D263" s="520"/>
      <c r="E263" s="577"/>
      <c r="F263" s="520"/>
      <c r="G263" s="520"/>
      <c r="H263" s="520"/>
      <c r="I263" s="86"/>
      <c r="J263" s="579"/>
      <c r="K263" s="878"/>
      <c r="L263" s="580"/>
      <c r="M263" s="878"/>
      <c r="N263" s="578"/>
      <c r="O263" s="583"/>
      <c r="P263" s="578"/>
      <c r="Q263" s="581"/>
      <c r="R263" s="582"/>
    </row>
    <row r="264" spans="1:18" x14ac:dyDescent="0.2">
      <c r="A264" s="520"/>
      <c r="B264" s="520"/>
      <c r="C264" s="520"/>
      <c r="D264" s="520"/>
      <c r="E264" s="577"/>
      <c r="F264" s="520"/>
      <c r="G264" s="520"/>
      <c r="H264" s="520"/>
      <c r="I264" s="86"/>
      <c r="J264" s="579"/>
      <c r="K264" s="878"/>
      <c r="L264" s="580"/>
      <c r="M264" s="878"/>
      <c r="N264" s="578"/>
      <c r="O264" s="583"/>
      <c r="P264" s="578"/>
      <c r="Q264" s="581"/>
      <c r="R264" s="582"/>
    </row>
    <row r="265" spans="1:18" x14ac:dyDescent="0.2">
      <c r="A265" s="520"/>
      <c r="B265" s="520"/>
      <c r="C265" s="520"/>
      <c r="D265" s="520"/>
      <c r="E265" s="577"/>
      <c r="F265" s="520"/>
      <c r="G265" s="520"/>
      <c r="H265" s="520"/>
      <c r="I265" s="86"/>
      <c r="J265" s="579"/>
      <c r="K265" s="878"/>
      <c r="L265" s="580"/>
      <c r="M265" s="878"/>
      <c r="N265" s="578"/>
      <c r="O265" s="583"/>
      <c r="P265" s="578"/>
      <c r="Q265" s="581"/>
      <c r="R265" s="582"/>
    </row>
    <row r="266" spans="1:18" x14ac:dyDescent="0.2">
      <c r="A266" s="520"/>
      <c r="B266" s="520"/>
      <c r="C266" s="520"/>
      <c r="D266" s="520"/>
      <c r="E266" s="577"/>
      <c r="F266" s="520"/>
      <c r="G266" s="520"/>
      <c r="H266" s="520"/>
      <c r="I266" s="86"/>
      <c r="J266" s="579"/>
      <c r="K266" s="878"/>
      <c r="L266" s="580"/>
      <c r="M266" s="878"/>
      <c r="N266" s="578"/>
      <c r="O266" s="583"/>
      <c r="P266" s="578"/>
      <c r="Q266" s="581"/>
      <c r="R266" s="582"/>
    </row>
    <row r="267" spans="1:18" x14ac:dyDescent="0.2">
      <c r="A267" s="520"/>
      <c r="B267" s="520"/>
      <c r="C267" s="520"/>
      <c r="D267" s="520"/>
      <c r="E267" s="577"/>
      <c r="F267" s="520"/>
      <c r="G267" s="520"/>
      <c r="H267" s="520"/>
      <c r="I267" s="86"/>
      <c r="J267" s="579"/>
      <c r="K267" s="878"/>
      <c r="L267" s="580"/>
      <c r="M267" s="878"/>
      <c r="N267" s="578"/>
      <c r="O267" s="583"/>
      <c r="P267" s="578"/>
      <c r="Q267" s="581"/>
      <c r="R267" s="582"/>
    </row>
    <row r="268" spans="1:18" x14ac:dyDescent="0.2">
      <c r="A268" s="520"/>
      <c r="B268" s="520"/>
      <c r="C268" s="520"/>
      <c r="D268" s="520"/>
      <c r="E268" s="577"/>
      <c r="F268" s="520"/>
      <c r="G268" s="520"/>
      <c r="H268" s="520"/>
      <c r="I268" s="86"/>
      <c r="J268" s="579"/>
      <c r="K268" s="878"/>
      <c r="L268" s="580"/>
      <c r="M268" s="878"/>
      <c r="N268" s="578"/>
      <c r="O268" s="583"/>
      <c r="P268" s="578"/>
      <c r="Q268" s="581"/>
      <c r="R268" s="582"/>
    </row>
    <row r="269" spans="1:18" x14ac:dyDescent="0.2">
      <c r="A269" s="520"/>
      <c r="B269" s="520"/>
      <c r="C269" s="520"/>
      <c r="D269" s="520"/>
      <c r="E269" s="577"/>
      <c r="F269" s="520"/>
      <c r="G269" s="520"/>
      <c r="H269" s="520"/>
      <c r="I269" s="86"/>
      <c r="J269" s="579"/>
      <c r="K269" s="878"/>
      <c r="L269" s="580"/>
      <c r="M269" s="878"/>
      <c r="N269" s="578"/>
      <c r="O269" s="583"/>
      <c r="P269" s="578"/>
      <c r="Q269" s="581"/>
      <c r="R269" s="582"/>
    </row>
    <row r="270" spans="1:18" x14ac:dyDescent="0.2">
      <c r="A270" s="520"/>
      <c r="B270" s="520"/>
      <c r="C270" s="520"/>
      <c r="D270" s="520"/>
      <c r="E270" s="577"/>
      <c r="F270" s="520"/>
      <c r="G270" s="520"/>
      <c r="H270" s="520"/>
      <c r="I270" s="86"/>
      <c r="J270" s="579"/>
      <c r="K270" s="878"/>
      <c r="L270" s="580"/>
      <c r="M270" s="878"/>
      <c r="N270" s="578"/>
      <c r="O270" s="583"/>
      <c r="P270" s="578"/>
      <c r="Q270" s="581"/>
      <c r="R270" s="582"/>
    </row>
    <row r="271" spans="1:18" x14ac:dyDescent="0.2">
      <c r="A271" s="520"/>
      <c r="B271" s="520"/>
      <c r="C271" s="520"/>
      <c r="D271" s="520"/>
      <c r="E271" s="577"/>
      <c r="F271" s="520"/>
      <c r="G271" s="520"/>
      <c r="H271" s="520"/>
      <c r="I271" s="86"/>
      <c r="J271" s="579"/>
      <c r="K271" s="878"/>
      <c r="L271" s="580"/>
      <c r="M271" s="878"/>
      <c r="N271" s="578"/>
      <c r="O271" s="583"/>
      <c r="P271" s="578"/>
      <c r="Q271" s="581"/>
      <c r="R271" s="582"/>
    </row>
    <row r="272" spans="1:18" x14ac:dyDescent="0.2">
      <c r="A272" s="520"/>
      <c r="B272" s="520"/>
      <c r="C272" s="520"/>
      <c r="D272" s="520"/>
      <c r="E272" s="577"/>
      <c r="F272" s="520"/>
      <c r="G272" s="520"/>
      <c r="H272" s="520"/>
      <c r="I272" s="86"/>
      <c r="J272" s="579"/>
      <c r="K272" s="878"/>
      <c r="L272" s="580"/>
      <c r="M272" s="878"/>
      <c r="N272" s="578"/>
      <c r="O272" s="583"/>
      <c r="P272" s="578"/>
      <c r="Q272" s="581"/>
      <c r="R272" s="582"/>
    </row>
    <row r="273" spans="1:18" x14ac:dyDescent="0.2">
      <c r="A273" s="520"/>
      <c r="B273" s="520"/>
      <c r="C273" s="520"/>
      <c r="D273" s="520"/>
      <c r="E273" s="577"/>
      <c r="F273" s="520"/>
      <c r="G273" s="520"/>
      <c r="H273" s="520"/>
      <c r="I273" s="86"/>
      <c r="J273" s="579"/>
      <c r="K273" s="878"/>
      <c r="L273" s="580"/>
      <c r="M273" s="878"/>
      <c r="N273" s="578"/>
      <c r="O273" s="583"/>
      <c r="P273" s="578"/>
      <c r="Q273" s="581"/>
      <c r="R273" s="582"/>
    </row>
    <row r="274" spans="1:18" x14ac:dyDescent="0.2">
      <c r="A274" s="520"/>
      <c r="B274" s="520"/>
      <c r="C274" s="520"/>
      <c r="D274" s="520"/>
      <c r="E274" s="577"/>
      <c r="F274" s="520"/>
      <c r="G274" s="520"/>
      <c r="H274" s="520"/>
      <c r="I274" s="86"/>
      <c r="J274" s="579"/>
      <c r="K274" s="878"/>
      <c r="L274" s="580"/>
      <c r="M274" s="878"/>
      <c r="N274" s="578"/>
      <c r="O274" s="583"/>
      <c r="P274" s="578"/>
      <c r="Q274" s="581"/>
      <c r="R274" s="582"/>
    </row>
    <row r="275" spans="1:18" x14ac:dyDescent="0.2">
      <c r="A275" s="520"/>
      <c r="B275" s="520"/>
      <c r="C275" s="520"/>
      <c r="D275" s="520"/>
      <c r="E275" s="577"/>
      <c r="F275" s="520"/>
      <c r="G275" s="520"/>
      <c r="H275" s="520"/>
      <c r="I275" s="86"/>
      <c r="J275" s="579"/>
      <c r="K275" s="878"/>
      <c r="L275" s="580"/>
      <c r="M275" s="878"/>
      <c r="N275" s="578"/>
      <c r="O275" s="583"/>
      <c r="P275" s="578"/>
      <c r="Q275" s="581"/>
      <c r="R275" s="582"/>
    </row>
    <row r="276" spans="1:18" x14ac:dyDescent="0.2">
      <c r="A276" s="520"/>
      <c r="B276" s="520"/>
      <c r="C276" s="520"/>
      <c r="D276" s="520"/>
      <c r="E276" s="577"/>
      <c r="F276" s="520"/>
      <c r="G276" s="520"/>
      <c r="H276" s="520"/>
      <c r="I276" s="86"/>
      <c r="J276" s="579"/>
      <c r="K276" s="878"/>
      <c r="L276" s="580"/>
      <c r="M276" s="878"/>
      <c r="N276" s="578"/>
      <c r="O276" s="583"/>
      <c r="P276" s="578"/>
      <c r="Q276" s="581"/>
      <c r="R276" s="582"/>
    </row>
    <row r="277" spans="1:18" x14ac:dyDescent="0.2">
      <c r="A277" s="520"/>
      <c r="B277" s="520"/>
      <c r="C277" s="520"/>
      <c r="D277" s="520"/>
      <c r="E277" s="577"/>
      <c r="F277" s="520"/>
      <c r="G277" s="520"/>
      <c r="H277" s="520"/>
      <c r="I277" s="86"/>
      <c r="J277" s="579"/>
      <c r="K277" s="878"/>
      <c r="L277" s="580"/>
      <c r="M277" s="878"/>
      <c r="N277" s="578"/>
      <c r="O277" s="583"/>
      <c r="P277" s="578"/>
      <c r="Q277" s="581"/>
      <c r="R277" s="582"/>
    </row>
    <row r="278" spans="1:18" x14ac:dyDescent="0.2">
      <c r="A278" s="520"/>
      <c r="B278" s="520"/>
      <c r="C278" s="520"/>
      <c r="D278" s="520"/>
      <c r="E278" s="577"/>
      <c r="F278" s="520"/>
      <c r="G278" s="520"/>
      <c r="H278" s="520"/>
      <c r="I278" s="86"/>
      <c r="J278" s="579"/>
      <c r="K278" s="878"/>
      <c r="L278" s="580"/>
      <c r="M278" s="878"/>
      <c r="N278" s="578"/>
      <c r="O278" s="583"/>
      <c r="P278" s="578"/>
      <c r="Q278" s="581"/>
      <c r="R278" s="582"/>
    </row>
    <row r="279" spans="1:18" x14ac:dyDescent="0.2">
      <c r="A279" s="520"/>
      <c r="B279" s="520"/>
      <c r="C279" s="520"/>
      <c r="D279" s="520"/>
      <c r="E279" s="577"/>
      <c r="F279" s="520"/>
      <c r="G279" s="520"/>
      <c r="H279" s="520"/>
      <c r="I279" s="86"/>
      <c r="J279" s="579"/>
      <c r="K279" s="878"/>
      <c r="L279" s="580"/>
      <c r="M279" s="878"/>
      <c r="N279" s="578"/>
      <c r="O279" s="583"/>
      <c r="P279" s="578"/>
      <c r="Q279" s="581"/>
      <c r="R279" s="582"/>
    </row>
    <row r="280" spans="1:18" x14ac:dyDescent="0.2">
      <c r="A280" s="520"/>
      <c r="B280" s="520"/>
      <c r="C280" s="520"/>
      <c r="D280" s="520"/>
      <c r="E280" s="577"/>
      <c r="F280" s="520"/>
      <c r="G280" s="520"/>
      <c r="H280" s="520"/>
      <c r="I280" s="86"/>
      <c r="J280" s="579"/>
      <c r="K280" s="878"/>
      <c r="L280" s="580"/>
      <c r="M280" s="878"/>
      <c r="N280" s="578"/>
      <c r="O280" s="583"/>
      <c r="P280" s="578"/>
      <c r="Q280" s="581"/>
      <c r="R280" s="582"/>
    </row>
    <row r="281" spans="1:18" x14ac:dyDescent="0.2">
      <c r="A281" s="520"/>
      <c r="B281" s="520"/>
      <c r="C281" s="520"/>
      <c r="D281" s="520"/>
      <c r="E281" s="577"/>
      <c r="F281" s="520"/>
      <c r="G281" s="520"/>
      <c r="H281" s="520"/>
      <c r="I281" s="86"/>
      <c r="J281" s="579"/>
      <c r="K281" s="878"/>
      <c r="L281" s="580"/>
      <c r="M281" s="878"/>
      <c r="N281" s="578"/>
      <c r="O281" s="583"/>
      <c r="P281" s="578"/>
      <c r="Q281" s="581"/>
      <c r="R281" s="582"/>
    </row>
    <row r="282" spans="1:18" x14ac:dyDescent="0.2">
      <c r="A282" s="520"/>
      <c r="B282" s="520"/>
      <c r="C282" s="520"/>
      <c r="D282" s="520"/>
      <c r="E282" s="577"/>
      <c r="F282" s="520"/>
      <c r="G282" s="520"/>
      <c r="H282" s="520"/>
      <c r="I282" s="86"/>
      <c r="J282" s="579"/>
      <c r="K282" s="878"/>
      <c r="L282" s="580"/>
      <c r="M282" s="878"/>
      <c r="N282" s="578"/>
      <c r="O282" s="583"/>
      <c r="P282" s="578"/>
      <c r="Q282" s="581"/>
      <c r="R282" s="582"/>
    </row>
    <row r="283" spans="1:18" x14ac:dyDescent="0.2">
      <c r="A283" s="520"/>
      <c r="B283" s="520"/>
      <c r="C283" s="520"/>
      <c r="D283" s="520"/>
      <c r="E283" s="577"/>
      <c r="F283" s="520"/>
      <c r="G283" s="520"/>
      <c r="H283" s="520"/>
      <c r="I283" s="86"/>
      <c r="J283" s="579"/>
      <c r="K283" s="878"/>
      <c r="L283" s="580"/>
      <c r="M283" s="878"/>
      <c r="N283" s="578"/>
      <c r="O283" s="583"/>
      <c r="P283" s="578"/>
      <c r="Q283" s="581"/>
      <c r="R283" s="582"/>
    </row>
    <row r="284" spans="1:18" x14ac:dyDescent="0.2">
      <c r="A284" s="520"/>
      <c r="B284" s="520"/>
      <c r="C284" s="520"/>
      <c r="D284" s="520"/>
      <c r="E284" s="577"/>
      <c r="F284" s="520"/>
      <c r="G284" s="520"/>
      <c r="H284" s="520"/>
      <c r="I284" s="86"/>
      <c r="J284" s="579"/>
      <c r="K284" s="878"/>
      <c r="L284" s="580"/>
      <c r="M284" s="878"/>
      <c r="N284" s="578"/>
      <c r="O284" s="583"/>
      <c r="P284" s="578"/>
      <c r="Q284" s="581"/>
      <c r="R284" s="582"/>
    </row>
    <row r="285" spans="1:18" x14ac:dyDescent="0.2">
      <c r="A285" s="520"/>
      <c r="B285" s="520"/>
      <c r="C285" s="520"/>
      <c r="D285" s="520"/>
      <c r="E285" s="577"/>
      <c r="F285" s="520"/>
      <c r="G285" s="520"/>
      <c r="H285" s="520"/>
      <c r="I285" s="86"/>
      <c r="J285" s="579"/>
      <c r="K285" s="878"/>
      <c r="L285" s="580"/>
      <c r="M285" s="878"/>
      <c r="N285" s="578"/>
      <c r="O285" s="583"/>
      <c r="P285" s="578"/>
      <c r="Q285" s="581"/>
      <c r="R285" s="582"/>
    </row>
    <row r="286" spans="1:18" x14ac:dyDescent="0.2">
      <c r="A286" s="520"/>
      <c r="B286" s="520"/>
      <c r="C286" s="520"/>
      <c r="D286" s="520"/>
      <c r="E286" s="577"/>
      <c r="F286" s="520"/>
      <c r="G286" s="520"/>
      <c r="H286" s="520"/>
      <c r="I286" s="86"/>
      <c r="J286" s="579"/>
      <c r="K286" s="878"/>
      <c r="L286" s="580"/>
      <c r="M286" s="878"/>
      <c r="N286" s="578"/>
      <c r="O286" s="583"/>
      <c r="P286" s="578"/>
      <c r="Q286" s="581"/>
      <c r="R286" s="582"/>
    </row>
    <row r="287" spans="1:18" x14ac:dyDescent="0.2">
      <c r="A287" s="520"/>
      <c r="B287" s="520"/>
      <c r="C287" s="520"/>
      <c r="D287" s="520"/>
      <c r="E287" s="577"/>
      <c r="F287" s="520"/>
      <c r="G287" s="520"/>
      <c r="H287" s="520"/>
      <c r="I287" s="86"/>
      <c r="J287" s="579"/>
      <c r="K287" s="878"/>
      <c r="L287" s="580"/>
      <c r="M287" s="878"/>
      <c r="N287" s="578"/>
      <c r="O287" s="583"/>
      <c r="P287" s="578"/>
      <c r="Q287" s="581"/>
      <c r="R287" s="582"/>
    </row>
    <row r="288" spans="1:18" x14ac:dyDescent="0.2">
      <c r="A288" s="520"/>
      <c r="B288" s="520"/>
      <c r="C288" s="520"/>
      <c r="D288" s="520"/>
      <c r="E288" s="577"/>
      <c r="F288" s="520"/>
      <c r="G288" s="520"/>
      <c r="H288" s="520"/>
      <c r="I288" s="86"/>
      <c r="J288" s="579"/>
      <c r="K288" s="878"/>
      <c r="L288" s="580"/>
      <c r="M288" s="878"/>
      <c r="N288" s="578"/>
      <c r="O288" s="583"/>
      <c r="P288" s="578"/>
      <c r="Q288" s="581"/>
      <c r="R288" s="582"/>
    </row>
    <row r="289" spans="1:18" x14ac:dyDescent="0.2">
      <c r="A289" s="520"/>
      <c r="B289" s="520"/>
      <c r="C289" s="520"/>
      <c r="D289" s="520"/>
      <c r="E289" s="577"/>
      <c r="F289" s="520"/>
      <c r="G289" s="520"/>
      <c r="H289" s="520"/>
      <c r="I289" s="86"/>
      <c r="J289" s="579"/>
      <c r="K289" s="878"/>
      <c r="L289" s="580"/>
      <c r="M289" s="878"/>
      <c r="N289" s="578"/>
      <c r="O289" s="583"/>
      <c r="P289" s="578"/>
      <c r="Q289" s="581"/>
      <c r="R289" s="582"/>
    </row>
    <row r="290" spans="1:18" x14ac:dyDescent="0.2">
      <c r="A290" s="520"/>
      <c r="B290" s="520"/>
      <c r="C290" s="520"/>
      <c r="D290" s="520"/>
      <c r="E290" s="577"/>
      <c r="F290" s="520"/>
      <c r="G290" s="520"/>
      <c r="H290" s="520"/>
      <c r="I290" s="86"/>
      <c r="J290" s="579"/>
      <c r="K290" s="878"/>
      <c r="L290" s="580"/>
      <c r="M290" s="878"/>
      <c r="N290" s="578"/>
      <c r="O290" s="583"/>
      <c r="P290" s="578"/>
      <c r="Q290" s="581"/>
      <c r="R290" s="582"/>
    </row>
    <row r="291" spans="1:18" x14ac:dyDescent="0.2">
      <c r="A291" s="520"/>
      <c r="B291" s="520"/>
      <c r="C291" s="520"/>
      <c r="D291" s="520"/>
      <c r="E291" s="577"/>
      <c r="F291" s="520"/>
      <c r="G291" s="520"/>
      <c r="H291" s="520"/>
      <c r="I291" s="86"/>
      <c r="J291" s="579"/>
      <c r="K291" s="878"/>
      <c r="L291" s="580"/>
      <c r="M291" s="878"/>
      <c r="N291" s="578"/>
      <c r="O291" s="583"/>
      <c r="P291" s="578"/>
      <c r="Q291" s="581"/>
      <c r="R291" s="582"/>
    </row>
    <row r="292" spans="1:18" x14ac:dyDescent="0.2">
      <c r="A292" s="520"/>
      <c r="B292" s="520"/>
      <c r="C292" s="520"/>
      <c r="D292" s="520"/>
      <c r="E292" s="577"/>
      <c r="F292" s="520"/>
      <c r="G292" s="520"/>
      <c r="H292" s="520"/>
      <c r="I292" s="86"/>
      <c r="J292" s="579"/>
      <c r="K292" s="878"/>
      <c r="L292" s="580"/>
      <c r="M292" s="878"/>
      <c r="N292" s="578"/>
      <c r="O292" s="583"/>
      <c r="P292" s="578"/>
      <c r="Q292" s="581"/>
      <c r="R292" s="582"/>
    </row>
    <row r="293" spans="1:18" x14ac:dyDescent="0.2">
      <c r="A293" s="520"/>
      <c r="B293" s="520"/>
      <c r="C293" s="520"/>
      <c r="D293" s="520"/>
      <c r="E293" s="577"/>
      <c r="F293" s="520"/>
      <c r="G293" s="520"/>
      <c r="H293" s="520"/>
      <c r="I293" s="86"/>
      <c r="J293" s="579"/>
      <c r="K293" s="878"/>
      <c r="L293" s="580"/>
      <c r="M293" s="878"/>
      <c r="N293" s="578"/>
      <c r="O293" s="583"/>
      <c r="P293" s="578"/>
      <c r="Q293" s="581"/>
      <c r="R293" s="582"/>
    </row>
    <row r="294" spans="1:18" x14ac:dyDescent="0.2">
      <c r="A294" s="520"/>
      <c r="B294" s="520"/>
      <c r="C294" s="520"/>
      <c r="D294" s="520"/>
      <c r="E294" s="577"/>
      <c r="F294" s="520"/>
      <c r="G294" s="520"/>
      <c r="H294" s="520"/>
      <c r="I294" s="86"/>
      <c r="J294" s="579"/>
      <c r="K294" s="878"/>
      <c r="L294" s="580"/>
      <c r="M294" s="878"/>
      <c r="N294" s="578"/>
      <c r="O294" s="583"/>
      <c r="P294" s="578"/>
      <c r="Q294" s="581"/>
      <c r="R294" s="582"/>
    </row>
    <row r="295" spans="1:18" x14ac:dyDescent="0.2">
      <c r="A295" s="520"/>
      <c r="B295" s="520"/>
      <c r="C295" s="520"/>
      <c r="D295" s="520"/>
      <c r="E295" s="577"/>
      <c r="F295" s="520"/>
      <c r="G295" s="520"/>
      <c r="H295" s="520"/>
      <c r="I295" s="86"/>
      <c r="J295" s="579"/>
      <c r="K295" s="878"/>
      <c r="L295" s="580"/>
      <c r="M295" s="878"/>
      <c r="N295" s="578"/>
      <c r="O295" s="583"/>
      <c r="P295" s="578"/>
      <c r="Q295" s="581"/>
      <c r="R295" s="582"/>
    </row>
    <row r="296" spans="1:18" x14ac:dyDescent="0.2">
      <c r="A296" s="520"/>
      <c r="B296" s="520"/>
      <c r="C296" s="520"/>
      <c r="D296" s="520"/>
      <c r="E296" s="577"/>
      <c r="F296" s="520"/>
      <c r="G296" s="520"/>
      <c r="H296" s="520"/>
      <c r="I296" s="86"/>
      <c r="J296" s="579"/>
      <c r="K296" s="878"/>
      <c r="L296" s="580"/>
      <c r="M296" s="878"/>
      <c r="N296" s="578"/>
      <c r="O296" s="583"/>
      <c r="P296" s="578"/>
      <c r="Q296" s="581"/>
      <c r="R296" s="582"/>
    </row>
    <row r="297" spans="1:18" x14ac:dyDescent="0.2">
      <c r="A297" s="520"/>
      <c r="B297" s="520"/>
      <c r="C297" s="520"/>
      <c r="D297" s="520"/>
      <c r="E297" s="577"/>
      <c r="F297" s="520"/>
      <c r="G297" s="520"/>
      <c r="H297" s="520"/>
      <c r="I297" s="86"/>
      <c r="J297" s="579"/>
      <c r="K297" s="878"/>
      <c r="L297" s="580"/>
      <c r="M297" s="878"/>
      <c r="N297" s="578"/>
      <c r="O297" s="583"/>
      <c r="P297" s="578"/>
      <c r="Q297" s="581"/>
      <c r="R297" s="582"/>
    </row>
    <row r="298" spans="1:18" x14ac:dyDescent="0.2">
      <c r="A298" s="520"/>
      <c r="B298" s="520"/>
      <c r="C298" s="520"/>
      <c r="D298" s="520"/>
      <c r="E298" s="577"/>
      <c r="F298" s="520"/>
      <c r="G298" s="520"/>
      <c r="H298" s="520"/>
      <c r="I298" s="86"/>
      <c r="J298" s="579"/>
      <c r="K298" s="878"/>
      <c r="L298" s="580"/>
      <c r="M298" s="878"/>
      <c r="N298" s="578"/>
      <c r="O298" s="583"/>
      <c r="P298" s="578"/>
      <c r="Q298" s="581"/>
      <c r="R298" s="582"/>
    </row>
    <row r="299" spans="1:18" x14ac:dyDescent="0.2">
      <c r="A299" s="520"/>
      <c r="B299" s="520"/>
      <c r="C299" s="520"/>
      <c r="D299" s="520"/>
      <c r="E299" s="577"/>
      <c r="F299" s="520"/>
      <c r="G299" s="520"/>
      <c r="H299" s="520"/>
      <c r="I299" s="86"/>
      <c r="J299" s="579"/>
      <c r="K299" s="878"/>
      <c r="L299" s="580"/>
      <c r="M299" s="878"/>
      <c r="N299" s="578"/>
      <c r="O299" s="583"/>
      <c r="P299" s="578"/>
      <c r="Q299" s="581"/>
      <c r="R299" s="582"/>
    </row>
    <row r="300" spans="1:18" x14ac:dyDescent="0.2">
      <c r="A300" s="520"/>
      <c r="B300" s="520"/>
      <c r="C300" s="520"/>
      <c r="D300" s="520"/>
      <c r="E300" s="577"/>
      <c r="F300" s="520"/>
      <c r="G300" s="520"/>
      <c r="H300" s="520"/>
      <c r="I300" s="86"/>
      <c r="J300" s="579"/>
      <c r="K300" s="878"/>
      <c r="L300" s="580"/>
      <c r="M300" s="878"/>
      <c r="N300" s="578"/>
      <c r="O300" s="583"/>
      <c r="P300" s="578"/>
      <c r="Q300" s="581"/>
      <c r="R300" s="582"/>
    </row>
    <row r="301" spans="1:18" x14ac:dyDescent="0.2">
      <c r="A301" s="520"/>
      <c r="B301" s="520"/>
      <c r="C301" s="520"/>
      <c r="D301" s="520"/>
      <c r="E301" s="577"/>
      <c r="F301" s="520"/>
      <c r="G301" s="520"/>
      <c r="H301" s="520"/>
      <c r="I301" s="86"/>
      <c r="J301" s="579"/>
      <c r="K301" s="878"/>
      <c r="L301" s="580"/>
      <c r="M301" s="878"/>
      <c r="N301" s="578"/>
      <c r="O301" s="583"/>
      <c r="P301" s="578"/>
      <c r="Q301" s="581"/>
      <c r="R301" s="582"/>
    </row>
    <row r="302" spans="1:18" x14ac:dyDescent="0.2">
      <c r="A302" s="520"/>
      <c r="B302" s="520"/>
      <c r="C302" s="520"/>
      <c r="D302" s="520"/>
      <c r="E302" s="577"/>
      <c r="F302" s="520"/>
      <c r="G302" s="520"/>
      <c r="H302" s="520"/>
      <c r="I302" s="86"/>
      <c r="J302" s="579"/>
      <c r="K302" s="878"/>
      <c r="L302" s="580"/>
      <c r="M302" s="878"/>
      <c r="N302" s="578"/>
      <c r="O302" s="583"/>
      <c r="P302" s="578"/>
      <c r="Q302" s="581"/>
      <c r="R302" s="582"/>
    </row>
    <row r="303" spans="1:18" x14ac:dyDescent="0.2">
      <c r="A303" s="520"/>
      <c r="B303" s="520"/>
      <c r="C303" s="520"/>
      <c r="D303" s="520"/>
      <c r="E303" s="577"/>
      <c r="F303" s="520"/>
      <c r="G303" s="520"/>
      <c r="H303" s="520"/>
      <c r="I303" s="86"/>
      <c r="J303" s="579"/>
      <c r="K303" s="878"/>
      <c r="L303" s="580"/>
      <c r="M303" s="878"/>
      <c r="N303" s="578"/>
      <c r="O303" s="583"/>
      <c r="P303" s="578"/>
      <c r="Q303" s="581"/>
      <c r="R303" s="582"/>
    </row>
    <row r="304" spans="1:18" x14ac:dyDescent="0.2">
      <c r="A304" s="520"/>
      <c r="B304" s="520"/>
      <c r="C304" s="520"/>
      <c r="D304" s="520"/>
      <c r="E304" s="577"/>
      <c r="F304" s="520"/>
      <c r="G304" s="520"/>
      <c r="H304" s="520"/>
      <c r="I304" s="86"/>
      <c r="J304" s="579"/>
      <c r="K304" s="878"/>
      <c r="L304" s="580"/>
      <c r="M304" s="878"/>
      <c r="N304" s="578"/>
      <c r="O304" s="583"/>
      <c r="P304" s="578"/>
      <c r="Q304" s="581"/>
      <c r="R304" s="582"/>
    </row>
    <row r="305" spans="1:18" x14ac:dyDescent="0.2">
      <c r="A305" s="520"/>
      <c r="B305" s="520"/>
      <c r="C305" s="520"/>
      <c r="D305" s="520"/>
      <c r="E305" s="577"/>
      <c r="F305" s="520"/>
      <c r="G305" s="520"/>
      <c r="H305" s="520"/>
      <c r="I305" s="86"/>
      <c r="J305" s="579"/>
      <c r="K305" s="878"/>
      <c r="L305" s="580"/>
      <c r="M305" s="878"/>
      <c r="N305" s="578"/>
      <c r="O305" s="583"/>
      <c r="P305" s="578"/>
      <c r="Q305" s="581"/>
      <c r="R305" s="582"/>
    </row>
    <row r="306" spans="1:18" x14ac:dyDescent="0.2">
      <c r="A306" s="520"/>
      <c r="B306" s="520"/>
      <c r="C306" s="520"/>
      <c r="D306" s="520"/>
      <c r="E306" s="577"/>
      <c r="F306" s="520"/>
      <c r="G306" s="520"/>
      <c r="H306" s="520"/>
      <c r="I306" s="86"/>
      <c r="J306" s="579"/>
      <c r="K306" s="878"/>
      <c r="L306" s="580"/>
      <c r="M306" s="878"/>
      <c r="N306" s="578"/>
      <c r="O306" s="583"/>
      <c r="P306" s="578"/>
      <c r="Q306" s="581"/>
      <c r="R306" s="582"/>
    </row>
    <row r="307" spans="1:18" x14ac:dyDescent="0.2">
      <c r="A307" s="520"/>
      <c r="B307" s="520"/>
      <c r="C307" s="520"/>
      <c r="D307" s="520"/>
      <c r="E307" s="577"/>
      <c r="F307" s="520"/>
      <c r="G307" s="520"/>
      <c r="H307" s="520"/>
      <c r="I307" s="86"/>
      <c r="J307" s="579"/>
      <c r="K307" s="878"/>
      <c r="L307" s="580"/>
      <c r="M307" s="878"/>
      <c r="N307" s="578"/>
      <c r="O307" s="583"/>
      <c r="P307" s="578"/>
      <c r="Q307" s="581"/>
      <c r="R307" s="582"/>
    </row>
    <row r="308" spans="1:18" x14ac:dyDescent="0.2">
      <c r="A308" s="520"/>
      <c r="B308" s="520"/>
      <c r="C308" s="520"/>
      <c r="D308" s="520"/>
      <c r="E308" s="577"/>
      <c r="F308" s="520"/>
      <c r="G308" s="520"/>
      <c r="H308" s="520"/>
      <c r="I308" s="86"/>
      <c r="J308" s="579"/>
      <c r="K308" s="878"/>
      <c r="L308" s="580"/>
      <c r="M308" s="878"/>
      <c r="N308" s="578"/>
      <c r="O308" s="583"/>
      <c r="P308" s="578"/>
      <c r="Q308" s="581"/>
      <c r="R308" s="582"/>
    </row>
    <row r="309" spans="1:18" x14ac:dyDescent="0.2">
      <c r="A309" s="520"/>
      <c r="B309" s="520"/>
      <c r="C309" s="520"/>
      <c r="D309" s="520"/>
      <c r="E309" s="577"/>
      <c r="F309" s="520"/>
      <c r="G309" s="520"/>
      <c r="H309" s="520"/>
      <c r="I309" s="86"/>
      <c r="J309" s="579"/>
      <c r="K309" s="878"/>
      <c r="L309" s="580"/>
      <c r="M309" s="878"/>
      <c r="N309" s="578"/>
      <c r="O309" s="583"/>
      <c r="P309" s="578"/>
      <c r="Q309" s="581"/>
      <c r="R309" s="582"/>
    </row>
    <row r="310" spans="1:18" x14ac:dyDescent="0.2">
      <c r="A310" s="520"/>
      <c r="B310" s="520"/>
      <c r="C310" s="520"/>
      <c r="D310" s="520"/>
      <c r="E310" s="577"/>
      <c r="F310" s="520"/>
      <c r="G310" s="520"/>
      <c r="H310" s="520"/>
      <c r="I310" s="86"/>
      <c r="J310" s="579"/>
      <c r="K310" s="878"/>
      <c r="L310" s="580"/>
      <c r="M310" s="878"/>
      <c r="N310" s="578"/>
      <c r="O310" s="583"/>
      <c r="P310" s="578"/>
      <c r="Q310" s="581"/>
      <c r="R310" s="582"/>
    </row>
    <row r="311" spans="1:18" x14ac:dyDescent="0.2">
      <c r="A311" s="520"/>
      <c r="B311" s="520"/>
      <c r="C311" s="520"/>
      <c r="D311" s="520"/>
      <c r="E311" s="577"/>
      <c r="F311" s="520"/>
      <c r="G311" s="520"/>
      <c r="H311" s="520"/>
      <c r="I311" s="86"/>
      <c r="J311" s="579"/>
      <c r="K311" s="878"/>
      <c r="L311" s="580"/>
      <c r="M311" s="878"/>
      <c r="N311" s="578"/>
      <c r="O311" s="583"/>
      <c r="P311" s="578"/>
      <c r="Q311" s="581"/>
      <c r="R311" s="582"/>
    </row>
    <row r="312" spans="1:18" x14ac:dyDescent="0.2">
      <c r="A312" s="520"/>
      <c r="B312" s="520"/>
      <c r="C312" s="520"/>
      <c r="D312" s="520"/>
      <c r="E312" s="577"/>
      <c r="F312" s="520"/>
      <c r="G312" s="520"/>
      <c r="H312" s="520"/>
      <c r="I312" s="86"/>
      <c r="J312" s="579"/>
      <c r="K312" s="878"/>
      <c r="L312" s="580"/>
      <c r="M312" s="878"/>
      <c r="N312" s="578"/>
      <c r="O312" s="583"/>
      <c r="P312" s="578"/>
      <c r="Q312" s="581"/>
      <c r="R312" s="582"/>
    </row>
    <row r="313" spans="1:18" x14ac:dyDescent="0.2">
      <c r="A313" s="520"/>
      <c r="B313" s="520"/>
      <c r="C313" s="520"/>
      <c r="D313" s="520"/>
      <c r="E313" s="577"/>
      <c r="F313" s="520"/>
      <c r="G313" s="520"/>
      <c r="H313" s="520"/>
      <c r="I313" s="86"/>
      <c r="J313" s="579"/>
      <c r="K313" s="878"/>
      <c r="L313" s="580"/>
      <c r="M313" s="878"/>
      <c r="N313" s="578"/>
      <c r="O313" s="583"/>
      <c r="P313" s="578"/>
      <c r="Q313" s="581"/>
      <c r="R313" s="582"/>
    </row>
    <row r="314" spans="1:18" x14ac:dyDescent="0.2">
      <c r="A314" s="520"/>
      <c r="B314" s="520"/>
      <c r="C314" s="520"/>
      <c r="D314" s="520"/>
      <c r="E314" s="577"/>
      <c r="F314" s="520"/>
      <c r="G314" s="520"/>
      <c r="H314" s="520"/>
      <c r="I314" s="86"/>
      <c r="J314" s="579"/>
      <c r="K314" s="878"/>
      <c r="L314" s="580"/>
      <c r="M314" s="878"/>
      <c r="N314" s="578"/>
      <c r="O314" s="583"/>
      <c r="P314" s="578"/>
      <c r="Q314" s="581"/>
      <c r="R314" s="582"/>
    </row>
    <row r="315" spans="1:18" x14ac:dyDescent="0.2">
      <c r="A315" s="520"/>
      <c r="B315" s="520"/>
      <c r="C315" s="520"/>
      <c r="D315" s="520"/>
      <c r="E315" s="577"/>
      <c r="F315" s="520"/>
      <c r="G315" s="520"/>
      <c r="H315" s="520"/>
      <c r="I315" s="86"/>
      <c r="J315" s="579"/>
      <c r="K315" s="878"/>
      <c r="L315" s="580"/>
      <c r="M315" s="878"/>
      <c r="N315" s="578"/>
      <c r="O315" s="583"/>
      <c r="P315" s="578"/>
      <c r="Q315" s="581"/>
      <c r="R315" s="582"/>
    </row>
    <row r="316" spans="1:18" x14ac:dyDescent="0.2">
      <c r="A316" s="520"/>
      <c r="B316" s="520"/>
      <c r="C316" s="520"/>
      <c r="D316" s="520"/>
      <c r="E316" s="577"/>
      <c r="F316" s="520"/>
      <c r="G316" s="520"/>
      <c r="H316" s="520"/>
      <c r="I316" s="86"/>
      <c r="J316" s="579"/>
      <c r="K316" s="878"/>
      <c r="L316" s="580"/>
      <c r="M316" s="878"/>
      <c r="N316" s="578"/>
      <c r="O316" s="583"/>
      <c r="P316" s="578"/>
      <c r="Q316" s="581"/>
      <c r="R316" s="582"/>
    </row>
    <row r="317" spans="1:18" x14ac:dyDescent="0.2">
      <c r="A317" s="520"/>
      <c r="B317" s="520"/>
      <c r="C317" s="520"/>
      <c r="D317" s="520"/>
      <c r="E317" s="577"/>
      <c r="F317" s="520"/>
      <c r="G317" s="520"/>
      <c r="H317" s="520"/>
      <c r="I317" s="86"/>
      <c r="J317" s="579"/>
      <c r="K317" s="878"/>
      <c r="L317" s="580"/>
      <c r="M317" s="878"/>
      <c r="N317" s="578"/>
      <c r="O317" s="583"/>
      <c r="P317" s="578"/>
      <c r="Q317" s="581"/>
      <c r="R317" s="582"/>
    </row>
    <row r="318" spans="1:18" x14ac:dyDescent="0.2">
      <c r="A318" s="520"/>
      <c r="B318" s="520"/>
      <c r="C318" s="520"/>
      <c r="D318" s="520"/>
      <c r="E318" s="577"/>
      <c r="F318" s="520"/>
      <c r="G318" s="520"/>
      <c r="H318" s="520"/>
      <c r="I318" s="86"/>
      <c r="J318" s="579"/>
      <c r="K318" s="878"/>
      <c r="L318" s="580"/>
      <c r="M318" s="878"/>
      <c r="N318" s="578"/>
      <c r="O318" s="583"/>
      <c r="P318" s="578"/>
      <c r="Q318" s="581"/>
      <c r="R318" s="582"/>
    </row>
    <row r="319" spans="1:18" x14ac:dyDescent="0.2">
      <c r="A319" s="520"/>
      <c r="B319" s="520"/>
      <c r="C319" s="520"/>
      <c r="D319" s="520"/>
      <c r="E319" s="577"/>
      <c r="F319" s="520"/>
      <c r="G319" s="520"/>
      <c r="H319" s="520"/>
      <c r="I319" s="86"/>
      <c r="J319" s="579"/>
      <c r="K319" s="878"/>
      <c r="L319" s="580"/>
      <c r="M319" s="878"/>
      <c r="N319" s="578"/>
      <c r="O319" s="583"/>
      <c r="P319" s="578"/>
      <c r="Q319" s="581"/>
      <c r="R319" s="582"/>
    </row>
    <row r="320" spans="1:18" x14ac:dyDescent="0.2">
      <c r="A320" s="520"/>
      <c r="B320" s="520"/>
      <c r="C320" s="520"/>
      <c r="D320" s="520"/>
      <c r="E320" s="577"/>
      <c r="F320" s="520"/>
      <c r="G320" s="520"/>
      <c r="H320" s="520"/>
      <c r="I320" s="86"/>
      <c r="J320" s="579"/>
      <c r="K320" s="878"/>
      <c r="L320" s="580"/>
      <c r="M320" s="878"/>
      <c r="N320" s="578"/>
      <c r="O320" s="583"/>
      <c r="P320" s="578"/>
      <c r="Q320" s="581"/>
      <c r="R320" s="582"/>
    </row>
    <row r="321" spans="1:18" x14ac:dyDescent="0.2">
      <c r="A321" s="520"/>
      <c r="B321" s="520"/>
      <c r="C321" s="520"/>
      <c r="D321" s="520"/>
      <c r="E321" s="577"/>
      <c r="F321" s="520"/>
      <c r="G321" s="520"/>
      <c r="H321" s="520"/>
      <c r="I321" s="86"/>
      <c r="J321" s="579"/>
      <c r="K321" s="878"/>
      <c r="L321" s="580"/>
      <c r="M321" s="878"/>
      <c r="N321" s="578"/>
      <c r="O321" s="583"/>
      <c r="P321" s="578"/>
      <c r="Q321" s="581"/>
      <c r="R321" s="582"/>
    </row>
    <row r="322" spans="1:18" x14ac:dyDescent="0.2">
      <c r="A322" s="520"/>
      <c r="B322" s="520"/>
      <c r="C322" s="520"/>
      <c r="D322" s="520"/>
      <c r="E322" s="577"/>
      <c r="F322" s="520"/>
      <c r="G322" s="520"/>
      <c r="H322" s="520"/>
      <c r="I322" s="86"/>
      <c r="J322" s="579"/>
      <c r="K322" s="878"/>
      <c r="L322" s="580"/>
      <c r="M322" s="878"/>
      <c r="N322" s="578"/>
      <c r="O322" s="583"/>
      <c r="P322" s="578"/>
      <c r="Q322" s="581"/>
      <c r="R322" s="582"/>
    </row>
    <row r="323" spans="1:18" x14ac:dyDescent="0.2">
      <c r="A323" s="520"/>
      <c r="B323" s="520"/>
      <c r="C323" s="520"/>
      <c r="D323" s="520"/>
      <c r="E323" s="577"/>
      <c r="F323" s="520"/>
      <c r="G323" s="520"/>
      <c r="H323" s="520"/>
      <c r="I323" s="86"/>
      <c r="J323" s="579"/>
      <c r="K323" s="878"/>
      <c r="L323" s="580"/>
      <c r="M323" s="878"/>
      <c r="N323" s="578"/>
      <c r="O323" s="583"/>
      <c r="P323" s="578"/>
      <c r="Q323" s="581"/>
      <c r="R323" s="582"/>
    </row>
    <row r="324" spans="1:18" x14ac:dyDescent="0.2">
      <c r="A324" s="520"/>
      <c r="B324" s="520"/>
      <c r="C324" s="520"/>
      <c r="D324" s="520"/>
      <c r="E324" s="577"/>
      <c r="F324" s="520"/>
      <c r="G324" s="520"/>
      <c r="H324" s="520"/>
      <c r="I324" s="86"/>
      <c r="J324" s="579"/>
      <c r="K324" s="878"/>
      <c r="L324" s="580"/>
      <c r="M324" s="878"/>
      <c r="N324" s="578"/>
      <c r="O324" s="583"/>
      <c r="P324" s="578"/>
      <c r="Q324" s="581"/>
      <c r="R324" s="582"/>
    </row>
    <row r="325" spans="1:18" x14ac:dyDescent="0.2">
      <c r="A325" s="520"/>
      <c r="B325" s="520"/>
      <c r="C325" s="520"/>
      <c r="D325" s="520"/>
      <c r="E325" s="577"/>
      <c r="F325" s="520"/>
      <c r="G325" s="520"/>
      <c r="H325" s="520"/>
      <c r="I325" s="86"/>
      <c r="J325" s="579"/>
      <c r="K325" s="878"/>
      <c r="L325" s="580"/>
      <c r="M325" s="878"/>
      <c r="N325" s="578"/>
      <c r="O325" s="583"/>
      <c r="P325" s="578"/>
      <c r="Q325" s="581"/>
      <c r="R325" s="582"/>
    </row>
    <row r="326" spans="1:18" x14ac:dyDescent="0.2">
      <c r="A326" s="520"/>
      <c r="B326" s="520"/>
      <c r="C326" s="520"/>
      <c r="D326" s="520"/>
      <c r="E326" s="577"/>
      <c r="F326" s="520"/>
      <c r="G326" s="520"/>
      <c r="H326" s="520"/>
      <c r="I326" s="86"/>
      <c r="J326" s="579"/>
      <c r="K326" s="878"/>
      <c r="L326" s="580"/>
      <c r="M326" s="878"/>
      <c r="N326" s="578"/>
      <c r="O326" s="583"/>
      <c r="P326" s="578"/>
      <c r="Q326" s="581"/>
      <c r="R326" s="582"/>
    </row>
    <row r="327" spans="1:18" x14ac:dyDescent="0.2">
      <c r="A327" s="520"/>
      <c r="B327" s="520"/>
      <c r="C327" s="520"/>
      <c r="D327" s="520"/>
      <c r="E327" s="577"/>
      <c r="F327" s="520"/>
      <c r="G327" s="520"/>
      <c r="H327" s="520"/>
      <c r="I327" s="86"/>
      <c r="J327" s="579"/>
      <c r="K327" s="878"/>
      <c r="L327" s="580"/>
      <c r="M327" s="878"/>
      <c r="N327" s="578"/>
      <c r="O327" s="583"/>
      <c r="P327" s="578"/>
      <c r="Q327" s="581"/>
      <c r="R327" s="582"/>
    </row>
    <row r="328" spans="1:18" x14ac:dyDescent="0.2">
      <c r="A328" s="520"/>
      <c r="B328" s="520"/>
      <c r="C328" s="520"/>
      <c r="D328" s="520"/>
      <c r="E328" s="577"/>
      <c r="F328" s="520"/>
      <c r="G328" s="520"/>
      <c r="H328" s="520"/>
      <c r="I328" s="86"/>
      <c r="J328" s="579"/>
      <c r="K328" s="878"/>
      <c r="L328" s="580"/>
      <c r="M328" s="878"/>
      <c r="N328" s="578"/>
      <c r="O328" s="583"/>
      <c r="P328" s="578"/>
      <c r="Q328" s="581"/>
      <c r="R328" s="582"/>
    </row>
    <row r="329" spans="1:18" x14ac:dyDescent="0.2">
      <c r="A329" s="520"/>
      <c r="B329" s="520"/>
      <c r="C329" s="520"/>
      <c r="D329" s="520"/>
      <c r="E329" s="577"/>
      <c r="F329" s="520"/>
      <c r="G329" s="520"/>
      <c r="H329" s="520"/>
      <c r="I329" s="86"/>
      <c r="J329" s="579"/>
      <c r="K329" s="878"/>
      <c r="L329" s="580"/>
      <c r="M329" s="878"/>
      <c r="N329" s="578"/>
      <c r="O329" s="583"/>
      <c r="P329" s="578"/>
      <c r="Q329" s="581"/>
      <c r="R329" s="582"/>
    </row>
    <row r="330" spans="1:18" x14ac:dyDescent="0.2">
      <c r="A330" s="520"/>
      <c r="B330" s="520"/>
      <c r="C330" s="520"/>
      <c r="D330" s="520"/>
      <c r="E330" s="577"/>
      <c r="F330" s="520"/>
      <c r="G330" s="520"/>
      <c r="H330" s="520"/>
      <c r="I330" s="86"/>
      <c r="J330" s="579"/>
      <c r="K330" s="878"/>
      <c r="L330" s="580"/>
      <c r="M330" s="878"/>
      <c r="N330" s="578"/>
      <c r="O330" s="583"/>
      <c r="P330" s="578"/>
      <c r="Q330" s="581"/>
      <c r="R330" s="582"/>
    </row>
    <row r="331" spans="1:18" x14ac:dyDescent="0.2">
      <c r="A331" s="520"/>
      <c r="B331" s="520"/>
      <c r="C331" s="520"/>
      <c r="D331" s="520"/>
      <c r="E331" s="577"/>
      <c r="F331" s="520"/>
      <c r="G331" s="520"/>
      <c r="H331" s="520"/>
      <c r="I331" s="86"/>
      <c r="J331" s="579"/>
      <c r="K331" s="878"/>
      <c r="L331" s="580"/>
      <c r="M331" s="878"/>
      <c r="N331" s="578"/>
      <c r="O331" s="583"/>
      <c r="P331" s="578"/>
      <c r="Q331" s="581"/>
      <c r="R331" s="582"/>
    </row>
    <row r="332" spans="1:18" x14ac:dyDescent="0.2">
      <c r="A332" s="520"/>
      <c r="B332" s="520"/>
      <c r="C332" s="520"/>
      <c r="D332" s="520"/>
      <c r="E332" s="577"/>
      <c r="F332" s="520"/>
      <c r="G332" s="520"/>
      <c r="H332" s="520"/>
      <c r="I332" s="86"/>
      <c r="J332" s="579"/>
      <c r="K332" s="878"/>
      <c r="L332" s="580"/>
      <c r="M332" s="878"/>
      <c r="N332" s="578"/>
      <c r="O332" s="583"/>
      <c r="P332" s="578"/>
      <c r="Q332" s="581"/>
      <c r="R332" s="582"/>
    </row>
    <row r="333" spans="1:18" x14ac:dyDescent="0.2">
      <c r="A333" s="520"/>
      <c r="B333" s="520"/>
      <c r="C333" s="520"/>
      <c r="D333" s="520"/>
      <c r="E333" s="577"/>
      <c r="F333" s="520"/>
      <c r="G333" s="520"/>
      <c r="H333" s="520"/>
      <c r="I333" s="86"/>
      <c r="J333" s="579"/>
      <c r="K333" s="878"/>
      <c r="L333" s="580"/>
      <c r="M333" s="878"/>
      <c r="N333" s="578"/>
      <c r="O333" s="583"/>
      <c r="P333" s="578"/>
      <c r="Q333" s="581"/>
      <c r="R333" s="582"/>
    </row>
    <row r="334" spans="1:18" x14ac:dyDescent="0.2">
      <c r="A334" s="520"/>
      <c r="B334" s="520"/>
      <c r="C334" s="520"/>
      <c r="D334" s="520"/>
      <c r="E334" s="577"/>
      <c r="F334" s="520"/>
      <c r="G334" s="520"/>
      <c r="H334" s="520"/>
      <c r="I334" s="86"/>
      <c r="J334" s="579"/>
      <c r="K334" s="878"/>
      <c r="L334" s="580"/>
      <c r="M334" s="878"/>
      <c r="N334" s="578"/>
      <c r="O334" s="583"/>
      <c r="P334" s="578"/>
      <c r="Q334" s="581"/>
      <c r="R334" s="582"/>
    </row>
    <row r="335" spans="1:18" x14ac:dyDescent="0.2">
      <c r="A335" s="520"/>
      <c r="B335" s="520"/>
      <c r="C335" s="520"/>
      <c r="D335" s="520"/>
      <c r="E335" s="577"/>
      <c r="F335" s="520"/>
      <c r="G335" s="520"/>
      <c r="H335" s="520"/>
      <c r="I335" s="86"/>
      <c r="J335" s="579"/>
      <c r="K335" s="878"/>
      <c r="L335" s="580"/>
      <c r="M335" s="878"/>
      <c r="N335" s="578"/>
      <c r="O335" s="583"/>
      <c r="P335" s="578"/>
      <c r="Q335" s="581"/>
      <c r="R335" s="582"/>
    </row>
    <row r="336" spans="1:18" x14ac:dyDescent="0.2">
      <c r="A336" s="520"/>
      <c r="B336" s="520"/>
      <c r="C336" s="520"/>
      <c r="D336" s="520"/>
      <c r="E336" s="577"/>
      <c r="F336" s="520"/>
      <c r="G336" s="520"/>
      <c r="H336" s="520"/>
      <c r="I336" s="86"/>
      <c r="J336" s="579"/>
      <c r="K336" s="878"/>
      <c r="L336" s="580"/>
      <c r="M336" s="878"/>
      <c r="N336" s="578"/>
      <c r="O336" s="583"/>
      <c r="P336" s="578"/>
      <c r="Q336" s="581"/>
      <c r="R336" s="582"/>
    </row>
    <row r="337" spans="1:18" x14ac:dyDescent="0.2">
      <c r="A337" s="520"/>
      <c r="B337" s="520"/>
      <c r="C337" s="520"/>
      <c r="D337" s="520"/>
      <c r="E337" s="577"/>
      <c r="F337" s="520"/>
      <c r="G337" s="520"/>
      <c r="H337" s="520"/>
      <c r="I337" s="86"/>
      <c r="J337" s="579"/>
      <c r="K337" s="878"/>
      <c r="L337" s="580"/>
      <c r="M337" s="878"/>
      <c r="N337" s="578"/>
      <c r="O337" s="583"/>
      <c r="P337" s="578"/>
      <c r="Q337" s="581"/>
      <c r="R337" s="582"/>
    </row>
    <row r="338" spans="1:18" x14ac:dyDescent="0.2">
      <c r="A338" s="520"/>
      <c r="B338" s="520"/>
      <c r="C338" s="520"/>
      <c r="D338" s="520"/>
      <c r="E338" s="577"/>
      <c r="F338" s="520"/>
      <c r="G338" s="520"/>
      <c r="H338" s="520"/>
      <c r="I338" s="86"/>
      <c r="J338" s="579"/>
      <c r="K338" s="878"/>
      <c r="L338" s="580"/>
      <c r="M338" s="878"/>
      <c r="N338" s="578"/>
      <c r="O338" s="583"/>
      <c r="P338" s="578"/>
      <c r="Q338" s="581"/>
      <c r="R338" s="582"/>
    </row>
    <row r="339" spans="1:18" x14ac:dyDescent="0.2">
      <c r="A339" s="520"/>
      <c r="B339" s="520"/>
      <c r="C339" s="520"/>
      <c r="D339" s="520"/>
      <c r="E339" s="577"/>
      <c r="F339" s="520"/>
      <c r="G339" s="520"/>
      <c r="H339" s="520"/>
      <c r="I339" s="86"/>
      <c r="J339" s="579"/>
      <c r="K339" s="878"/>
      <c r="L339" s="580"/>
      <c r="M339" s="878"/>
      <c r="N339" s="578"/>
      <c r="O339" s="583"/>
      <c r="P339" s="578"/>
      <c r="Q339" s="581"/>
      <c r="R339" s="582"/>
    </row>
    <row r="340" spans="1:18" x14ac:dyDescent="0.2">
      <c r="A340" s="520"/>
      <c r="B340" s="520"/>
      <c r="C340" s="520"/>
      <c r="D340" s="520"/>
      <c r="E340" s="577"/>
      <c r="F340" s="520"/>
      <c r="G340" s="520"/>
      <c r="H340" s="520"/>
      <c r="I340" s="86"/>
      <c r="J340" s="579"/>
      <c r="K340" s="878"/>
      <c r="L340" s="580"/>
      <c r="M340" s="878"/>
      <c r="N340" s="578"/>
      <c r="O340" s="583"/>
      <c r="P340" s="578"/>
      <c r="Q340" s="581"/>
      <c r="R340" s="582"/>
    </row>
    <row r="341" spans="1:18" x14ac:dyDescent="0.2">
      <c r="A341" s="520"/>
      <c r="B341" s="520"/>
      <c r="C341" s="520"/>
      <c r="D341" s="520"/>
      <c r="E341" s="577"/>
      <c r="F341" s="520"/>
      <c r="G341" s="520"/>
      <c r="H341" s="520"/>
      <c r="I341" s="86"/>
      <c r="J341" s="579"/>
      <c r="K341" s="878"/>
      <c r="L341" s="580"/>
      <c r="M341" s="878"/>
      <c r="N341" s="578"/>
      <c r="O341" s="583"/>
      <c r="P341" s="578"/>
      <c r="Q341" s="581"/>
      <c r="R341" s="582"/>
    </row>
    <row r="342" spans="1:18" x14ac:dyDescent="0.2">
      <c r="A342" s="520"/>
      <c r="B342" s="520"/>
      <c r="C342" s="520"/>
      <c r="D342" s="520"/>
      <c r="E342" s="577"/>
      <c r="F342" s="520"/>
      <c r="G342" s="520"/>
      <c r="H342" s="520"/>
      <c r="I342" s="86"/>
      <c r="J342" s="579"/>
      <c r="K342" s="878"/>
      <c r="L342" s="580"/>
      <c r="M342" s="878"/>
      <c r="N342" s="578"/>
      <c r="O342" s="583"/>
      <c r="P342" s="578"/>
      <c r="Q342" s="581"/>
      <c r="R342" s="582"/>
    </row>
    <row r="343" spans="1:18" x14ac:dyDescent="0.2">
      <c r="A343" s="520"/>
      <c r="B343" s="520"/>
      <c r="C343" s="520"/>
      <c r="D343" s="520"/>
      <c r="E343" s="577"/>
      <c r="F343" s="520"/>
      <c r="G343" s="520"/>
      <c r="H343" s="520"/>
      <c r="I343" s="86"/>
      <c r="J343" s="579"/>
      <c r="K343" s="878"/>
      <c r="L343" s="580"/>
      <c r="M343" s="878"/>
      <c r="N343" s="578"/>
      <c r="O343" s="583"/>
      <c r="P343" s="578"/>
      <c r="Q343" s="581"/>
      <c r="R343" s="582"/>
    </row>
    <row r="344" spans="1:18" x14ac:dyDescent="0.2">
      <c r="A344" s="520"/>
      <c r="B344" s="520"/>
      <c r="C344" s="520"/>
      <c r="D344" s="520"/>
      <c r="E344" s="577"/>
      <c r="F344" s="520"/>
      <c r="G344" s="520"/>
      <c r="H344" s="520"/>
      <c r="I344" s="86"/>
      <c r="J344" s="579"/>
      <c r="K344" s="878"/>
      <c r="L344" s="580"/>
      <c r="M344" s="878"/>
      <c r="N344" s="578"/>
      <c r="O344" s="583"/>
      <c r="P344" s="578"/>
      <c r="Q344" s="581"/>
      <c r="R344" s="582"/>
    </row>
    <row r="345" spans="1:18" x14ac:dyDescent="0.2">
      <c r="A345" s="520"/>
      <c r="B345" s="520"/>
      <c r="C345" s="520"/>
      <c r="D345" s="520"/>
      <c r="E345" s="577"/>
      <c r="F345" s="520"/>
      <c r="G345" s="520"/>
      <c r="H345" s="520"/>
      <c r="I345" s="86"/>
      <c r="J345" s="579"/>
      <c r="K345" s="878"/>
      <c r="L345" s="580"/>
      <c r="M345" s="878"/>
      <c r="N345" s="578"/>
      <c r="O345" s="583"/>
      <c r="P345" s="578"/>
      <c r="Q345" s="581"/>
      <c r="R345" s="582"/>
    </row>
    <row r="346" spans="1:18" x14ac:dyDescent="0.2">
      <c r="A346" s="520"/>
      <c r="B346" s="520"/>
      <c r="C346" s="520"/>
      <c r="D346" s="520"/>
      <c r="E346" s="577"/>
      <c r="F346" s="520"/>
      <c r="G346" s="520"/>
      <c r="H346" s="520"/>
      <c r="I346" s="86"/>
      <c r="J346" s="579"/>
      <c r="K346" s="878"/>
      <c r="L346" s="580"/>
      <c r="M346" s="878"/>
      <c r="N346" s="578"/>
      <c r="O346" s="583"/>
      <c r="P346" s="578"/>
      <c r="Q346" s="581"/>
      <c r="R346" s="582"/>
    </row>
    <row r="347" spans="1:18" x14ac:dyDescent="0.2">
      <c r="A347" s="520"/>
      <c r="B347" s="520"/>
      <c r="C347" s="520"/>
      <c r="D347" s="520"/>
      <c r="E347" s="577"/>
      <c r="F347" s="520"/>
      <c r="G347" s="520"/>
      <c r="H347" s="520"/>
      <c r="I347" s="86"/>
      <c r="J347" s="579"/>
      <c r="K347" s="878"/>
      <c r="L347" s="580"/>
      <c r="M347" s="878"/>
      <c r="N347" s="578"/>
      <c r="O347" s="583"/>
      <c r="P347" s="578"/>
      <c r="Q347" s="581"/>
      <c r="R347" s="582"/>
    </row>
    <row r="348" spans="1:18" x14ac:dyDescent="0.2">
      <c r="A348" s="520"/>
      <c r="B348" s="520"/>
      <c r="C348" s="520"/>
      <c r="D348" s="520"/>
      <c r="E348" s="577"/>
      <c r="F348" s="520"/>
      <c r="G348" s="520"/>
      <c r="H348" s="520"/>
      <c r="I348" s="86"/>
      <c r="J348" s="579"/>
      <c r="K348" s="878"/>
      <c r="L348" s="580"/>
      <c r="M348" s="878"/>
      <c r="N348" s="578"/>
      <c r="O348" s="583"/>
      <c r="P348" s="578"/>
      <c r="Q348" s="581"/>
      <c r="R348" s="582"/>
    </row>
    <row r="349" spans="1:18" x14ac:dyDescent="0.2">
      <c r="A349" s="520"/>
      <c r="B349" s="520"/>
      <c r="C349" s="520"/>
      <c r="D349" s="520"/>
      <c r="E349" s="577"/>
      <c r="F349" s="520"/>
      <c r="G349" s="520"/>
      <c r="H349" s="520"/>
      <c r="I349" s="86"/>
      <c r="J349" s="579"/>
      <c r="K349" s="878"/>
      <c r="L349" s="580"/>
      <c r="M349" s="878"/>
      <c r="N349" s="578"/>
      <c r="O349" s="583"/>
      <c r="P349" s="578"/>
      <c r="Q349" s="581"/>
      <c r="R349" s="582"/>
    </row>
    <row r="350" spans="1:18" x14ac:dyDescent="0.2">
      <c r="A350" s="520"/>
      <c r="B350" s="520"/>
      <c r="C350" s="520"/>
      <c r="D350" s="520"/>
      <c r="E350" s="577"/>
      <c r="F350" s="520"/>
      <c r="G350" s="520"/>
      <c r="H350" s="520"/>
      <c r="I350" s="86"/>
      <c r="J350" s="579"/>
      <c r="K350" s="878"/>
      <c r="L350" s="580"/>
      <c r="M350" s="878"/>
      <c r="N350" s="578"/>
      <c r="O350" s="583"/>
      <c r="P350" s="578"/>
      <c r="Q350" s="581"/>
      <c r="R350" s="582"/>
    </row>
    <row r="351" spans="1:18" x14ac:dyDescent="0.2">
      <c r="A351" s="520"/>
      <c r="B351" s="520"/>
      <c r="C351" s="520"/>
      <c r="D351" s="520"/>
      <c r="E351" s="577"/>
      <c r="F351" s="520"/>
      <c r="G351" s="520"/>
      <c r="H351" s="520"/>
      <c r="I351" s="86"/>
      <c r="J351" s="579"/>
      <c r="K351" s="878"/>
      <c r="L351" s="580"/>
      <c r="M351" s="878"/>
      <c r="N351" s="578"/>
      <c r="O351" s="583"/>
      <c r="P351" s="578"/>
      <c r="Q351" s="581"/>
      <c r="R351" s="582"/>
    </row>
    <row r="352" spans="1:18" x14ac:dyDescent="0.2">
      <c r="A352" s="520"/>
      <c r="B352" s="520"/>
      <c r="C352" s="520"/>
      <c r="D352" s="520"/>
      <c r="E352" s="577"/>
      <c r="F352" s="520"/>
      <c r="G352" s="520"/>
      <c r="H352" s="520"/>
      <c r="I352" s="86"/>
      <c r="J352" s="579"/>
      <c r="K352" s="878"/>
      <c r="L352" s="580"/>
      <c r="M352" s="878"/>
      <c r="N352" s="578"/>
      <c r="O352" s="583"/>
      <c r="P352" s="578"/>
      <c r="Q352" s="581"/>
      <c r="R352" s="582"/>
    </row>
    <row r="353" spans="1:18" x14ac:dyDescent="0.2">
      <c r="A353" s="520"/>
      <c r="B353" s="520"/>
      <c r="C353" s="520"/>
      <c r="D353" s="520"/>
      <c r="E353" s="577"/>
      <c r="F353" s="520"/>
      <c r="G353" s="520"/>
      <c r="H353" s="520"/>
      <c r="I353" s="86"/>
      <c r="J353" s="579"/>
      <c r="K353" s="878"/>
      <c r="L353" s="580"/>
      <c r="M353" s="878"/>
      <c r="N353" s="578"/>
      <c r="O353" s="583"/>
      <c r="P353" s="578"/>
      <c r="Q353" s="581"/>
      <c r="R353" s="582"/>
    </row>
    <row r="354" spans="1:18" x14ac:dyDescent="0.2">
      <c r="A354" s="520"/>
      <c r="B354" s="520"/>
      <c r="C354" s="520"/>
      <c r="D354" s="520"/>
      <c r="E354" s="577"/>
      <c r="F354" s="520"/>
      <c r="G354" s="520"/>
      <c r="H354" s="520"/>
      <c r="I354" s="86"/>
      <c r="J354" s="579"/>
      <c r="K354" s="878"/>
      <c r="L354" s="580"/>
      <c r="M354" s="878"/>
      <c r="N354" s="578"/>
      <c r="O354" s="583"/>
      <c r="P354" s="578"/>
      <c r="Q354" s="581"/>
      <c r="R354" s="582"/>
    </row>
    <row r="355" spans="1:18" x14ac:dyDescent="0.2">
      <c r="A355" s="520"/>
      <c r="B355" s="520"/>
      <c r="C355" s="520"/>
      <c r="D355" s="520"/>
      <c r="E355" s="577"/>
      <c r="F355" s="520"/>
      <c r="G355" s="520"/>
      <c r="H355" s="520"/>
      <c r="I355" s="86"/>
      <c r="J355" s="579"/>
      <c r="K355" s="878"/>
      <c r="L355" s="580"/>
      <c r="M355" s="878"/>
      <c r="N355" s="578"/>
      <c r="O355" s="583"/>
      <c r="P355" s="578"/>
      <c r="Q355" s="581"/>
      <c r="R355" s="582"/>
    </row>
    <row r="356" spans="1:18" x14ac:dyDescent="0.2">
      <c r="A356" s="520"/>
      <c r="B356" s="520"/>
      <c r="C356" s="520"/>
      <c r="D356" s="520"/>
      <c r="E356" s="577"/>
      <c r="F356" s="520"/>
      <c r="G356" s="520"/>
      <c r="H356" s="520"/>
      <c r="I356" s="86"/>
      <c r="J356" s="579"/>
      <c r="K356" s="878"/>
      <c r="L356" s="580"/>
      <c r="M356" s="878"/>
      <c r="N356" s="578"/>
      <c r="O356" s="583"/>
      <c r="P356" s="578"/>
      <c r="Q356" s="581"/>
      <c r="R356" s="582"/>
    </row>
    <row r="357" spans="1:18" x14ac:dyDescent="0.2">
      <c r="A357" s="520"/>
      <c r="B357" s="520"/>
      <c r="C357" s="520"/>
      <c r="D357" s="520"/>
      <c r="E357" s="577"/>
      <c r="F357" s="520"/>
      <c r="G357" s="520"/>
      <c r="H357" s="520"/>
      <c r="I357" s="86"/>
      <c r="J357" s="579"/>
      <c r="K357" s="878"/>
      <c r="L357" s="580"/>
      <c r="M357" s="878"/>
      <c r="N357" s="578"/>
      <c r="O357" s="583"/>
      <c r="P357" s="578"/>
      <c r="Q357" s="581"/>
      <c r="R357" s="582"/>
    </row>
    <row r="358" spans="1:18" x14ac:dyDescent="0.2">
      <c r="A358" s="520"/>
      <c r="B358" s="520"/>
      <c r="C358" s="520"/>
      <c r="D358" s="520"/>
      <c r="E358" s="577"/>
      <c r="F358" s="520"/>
      <c r="G358" s="520"/>
      <c r="H358" s="520"/>
      <c r="I358" s="86"/>
      <c r="J358" s="579"/>
      <c r="K358" s="878"/>
      <c r="L358" s="580"/>
      <c r="M358" s="878"/>
      <c r="N358" s="578"/>
      <c r="O358" s="583"/>
      <c r="P358" s="578"/>
      <c r="Q358" s="581"/>
      <c r="R358" s="582"/>
    </row>
    <row r="359" spans="1:18" x14ac:dyDescent="0.2">
      <c r="A359" s="520"/>
      <c r="B359" s="520"/>
      <c r="C359" s="520"/>
      <c r="D359" s="520"/>
      <c r="E359" s="577"/>
      <c r="F359" s="520"/>
      <c r="G359" s="520"/>
      <c r="H359" s="520"/>
      <c r="I359" s="86"/>
      <c r="J359" s="579"/>
      <c r="K359" s="878"/>
      <c r="L359" s="580"/>
      <c r="M359" s="878"/>
      <c r="N359" s="578"/>
      <c r="O359" s="583"/>
      <c r="P359" s="578"/>
      <c r="Q359" s="581"/>
      <c r="R359" s="582"/>
    </row>
    <row r="360" spans="1:18" x14ac:dyDescent="0.2">
      <c r="A360" s="520"/>
      <c r="B360" s="520"/>
      <c r="C360" s="520"/>
      <c r="D360" s="520"/>
      <c r="E360" s="577"/>
      <c r="F360" s="520"/>
      <c r="G360" s="520"/>
      <c r="H360" s="520"/>
      <c r="I360" s="86"/>
      <c r="J360" s="579"/>
      <c r="K360" s="878"/>
      <c r="L360" s="580"/>
      <c r="M360" s="878"/>
      <c r="N360" s="578"/>
      <c r="O360" s="583"/>
      <c r="P360" s="578"/>
      <c r="Q360" s="581"/>
      <c r="R360" s="582"/>
    </row>
    <row r="361" spans="1:18" x14ac:dyDescent="0.2">
      <c r="A361" s="520"/>
      <c r="B361" s="520"/>
      <c r="C361" s="520"/>
      <c r="D361" s="520"/>
      <c r="E361" s="577"/>
      <c r="F361" s="520"/>
      <c r="G361" s="520"/>
      <c r="H361" s="520"/>
      <c r="I361" s="86"/>
      <c r="J361" s="579"/>
      <c r="K361" s="878"/>
      <c r="L361" s="580"/>
      <c r="M361" s="878"/>
      <c r="N361" s="578"/>
      <c r="O361" s="583"/>
      <c r="P361" s="578"/>
      <c r="Q361" s="581"/>
      <c r="R361" s="582"/>
    </row>
    <row r="362" spans="1:18" x14ac:dyDescent="0.2">
      <c r="A362" s="520"/>
      <c r="B362" s="520"/>
      <c r="C362" s="520"/>
      <c r="D362" s="520"/>
      <c r="E362" s="577"/>
      <c r="F362" s="520"/>
      <c r="G362" s="520"/>
      <c r="H362" s="520"/>
      <c r="I362" s="86"/>
      <c r="J362" s="579"/>
      <c r="K362" s="878"/>
      <c r="L362" s="580"/>
      <c r="M362" s="878"/>
      <c r="N362" s="578"/>
      <c r="O362" s="583"/>
      <c r="P362" s="578"/>
      <c r="Q362" s="581"/>
      <c r="R362" s="582"/>
    </row>
    <row r="363" spans="1:18" x14ac:dyDescent="0.2">
      <c r="A363" s="520"/>
      <c r="B363" s="520"/>
      <c r="C363" s="520"/>
      <c r="D363" s="520"/>
      <c r="E363" s="577"/>
      <c r="F363" s="520"/>
      <c r="G363" s="520"/>
      <c r="H363" s="520"/>
      <c r="I363" s="86"/>
      <c r="J363" s="579"/>
      <c r="K363" s="878"/>
      <c r="L363" s="580"/>
      <c r="M363" s="878"/>
      <c r="N363" s="578"/>
      <c r="O363" s="583"/>
      <c r="P363" s="578"/>
      <c r="Q363" s="581"/>
      <c r="R363" s="582"/>
    </row>
    <row r="364" spans="1:18" x14ac:dyDescent="0.2">
      <c r="A364" s="520"/>
      <c r="B364" s="520"/>
      <c r="C364" s="520"/>
      <c r="D364" s="520"/>
      <c r="E364" s="577"/>
      <c r="F364" s="520"/>
      <c r="G364" s="520"/>
      <c r="H364" s="520"/>
      <c r="I364" s="86"/>
      <c r="J364" s="579"/>
      <c r="K364" s="878"/>
      <c r="L364" s="580"/>
      <c r="M364" s="878"/>
      <c r="N364" s="578"/>
      <c r="O364" s="583"/>
      <c r="P364" s="578"/>
      <c r="Q364" s="581"/>
      <c r="R364" s="582"/>
    </row>
    <row r="365" spans="1:18" x14ac:dyDescent="0.2">
      <c r="A365" s="520"/>
      <c r="B365" s="520"/>
      <c r="C365" s="520"/>
      <c r="D365" s="520"/>
      <c r="E365" s="577"/>
      <c r="F365" s="520"/>
      <c r="G365" s="520"/>
      <c r="H365" s="520"/>
      <c r="I365" s="86"/>
      <c r="J365" s="579"/>
      <c r="K365" s="878"/>
      <c r="L365" s="580"/>
      <c r="M365" s="878"/>
      <c r="N365" s="578"/>
      <c r="O365" s="583"/>
      <c r="P365" s="578"/>
      <c r="Q365" s="581"/>
      <c r="R365" s="582"/>
    </row>
    <row r="366" spans="1:18" x14ac:dyDescent="0.2">
      <c r="A366" s="520"/>
      <c r="B366" s="520"/>
      <c r="C366" s="520"/>
      <c r="D366" s="520"/>
      <c r="E366" s="577"/>
      <c r="F366" s="520"/>
      <c r="G366" s="520"/>
      <c r="H366" s="520"/>
      <c r="I366" s="86"/>
      <c r="J366" s="579"/>
      <c r="K366" s="878"/>
      <c r="L366" s="580"/>
      <c r="M366" s="878"/>
      <c r="N366" s="578"/>
      <c r="O366" s="583"/>
      <c r="P366" s="578"/>
      <c r="Q366" s="581"/>
      <c r="R366" s="582"/>
    </row>
    <row r="367" spans="1:18" x14ac:dyDescent="0.2">
      <c r="A367" s="520"/>
      <c r="B367" s="520"/>
      <c r="C367" s="520"/>
      <c r="D367" s="520"/>
      <c r="E367" s="577"/>
      <c r="F367" s="520"/>
      <c r="G367" s="520"/>
      <c r="H367" s="520"/>
      <c r="I367" s="86"/>
      <c r="J367" s="579"/>
      <c r="K367" s="878"/>
      <c r="L367" s="580"/>
      <c r="M367" s="878"/>
      <c r="N367" s="578"/>
      <c r="O367" s="583"/>
      <c r="P367" s="578"/>
      <c r="Q367" s="581"/>
      <c r="R367" s="582"/>
    </row>
    <row r="368" spans="1:18" x14ac:dyDescent="0.2">
      <c r="A368" s="520"/>
      <c r="B368" s="520"/>
      <c r="C368" s="520"/>
      <c r="D368" s="520"/>
      <c r="E368" s="577"/>
      <c r="F368" s="520"/>
      <c r="G368" s="520"/>
      <c r="H368" s="520"/>
      <c r="I368" s="86"/>
      <c r="J368" s="579"/>
      <c r="K368" s="878"/>
      <c r="L368" s="580"/>
      <c r="M368" s="878"/>
      <c r="N368" s="578"/>
      <c r="O368" s="583"/>
      <c r="P368" s="578"/>
      <c r="Q368" s="581"/>
      <c r="R368" s="582"/>
    </row>
    <row r="369" spans="1:18" x14ac:dyDescent="0.2">
      <c r="A369" s="520"/>
      <c r="B369" s="520"/>
      <c r="C369" s="520"/>
      <c r="D369" s="520"/>
      <c r="E369" s="577"/>
      <c r="F369" s="520"/>
      <c r="G369" s="520"/>
      <c r="H369" s="520"/>
      <c r="I369" s="86"/>
      <c r="J369" s="579"/>
      <c r="K369" s="878"/>
      <c r="L369" s="580"/>
      <c r="M369" s="878"/>
      <c r="N369" s="578"/>
      <c r="O369" s="583"/>
      <c r="P369" s="578"/>
      <c r="Q369" s="581"/>
      <c r="R369" s="582"/>
    </row>
    <row r="370" spans="1:18" x14ac:dyDescent="0.2">
      <c r="A370" s="520"/>
      <c r="B370" s="520"/>
      <c r="C370" s="520"/>
      <c r="D370" s="520"/>
      <c r="E370" s="577"/>
      <c r="F370" s="520"/>
      <c r="G370" s="520"/>
      <c r="H370" s="520"/>
      <c r="I370" s="86"/>
      <c r="J370" s="579"/>
      <c r="K370" s="878"/>
      <c r="L370" s="580"/>
      <c r="M370" s="878"/>
      <c r="N370" s="578"/>
      <c r="O370" s="583"/>
      <c r="P370" s="578"/>
      <c r="Q370" s="581"/>
      <c r="R370" s="582"/>
    </row>
    <row r="371" spans="1:18" x14ac:dyDescent="0.2">
      <c r="A371" s="520"/>
      <c r="B371" s="520"/>
      <c r="C371" s="520"/>
      <c r="D371" s="520"/>
      <c r="E371" s="577"/>
      <c r="F371" s="520"/>
      <c r="G371" s="520"/>
      <c r="H371" s="520"/>
      <c r="I371" s="86"/>
      <c r="J371" s="579"/>
      <c r="K371" s="878"/>
      <c r="L371" s="580"/>
      <c r="M371" s="878"/>
      <c r="N371" s="578"/>
      <c r="O371" s="583"/>
      <c r="P371" s="578"/>
      <c r="Q371" s="581"/>
      <c r="R371" s="582"/>
    </row>
    <row r="372" spans="1:18" x14ac:dyDescent="0.2">
      <c r="A372" s="520"/>
      <c r="B372" s="520"/>
      <c r="C372" s="520"/>
      <c r="D372" s="520"/>
      <c r="E372" s="577"/>
      <c r="F372" s="520"/>
      <c r="G372" s="520"/>
      <c r="H372" s="520"/>
      <c r="I372" s="86"/>
      <c r="J372" s="579"/>
      <c r="K372" s="878"/>
      <c r="L372" s="580"/>
      <c r="M372" s="878"/>
      <c r="N372" s="578"/>
      <c r="O372" s="583"/>
      <c r="P372" s="578"/>
      <c r="Q372" s="581"/>
      <c r="R372" s="582"/>
    </row>
    <row r="373" spans="1:18" x14ac:dyDescent="0.2">
      <c r="A373" s="520"/>
      <c r="B373" s="520"/>
      <c r="C373" s="520"/>
      <c r="D373" s="520"/>
      <c r="E373" s="577"/>
      <c r="F373" s="520"/>
      <c r="G373" s="520"/>
      <c r="H373" s="520"/>
      <c r="I373" s="86"/>
      <c r="J373" s="579"/>
      <c r="K373" s="878"/>
      <c r="L373" s="580"/>
      <c r="M373" s="878"/>
      <c r="N373" s="578"/>
      <c r="O373" s="583"/>
      <c r="P373" s="578"/>
      <c r="Q373" s="581"/>
      <c r="R373" s="582"/>
    </row>
    <row r="374" spans="1:18" x14ac:dyDescent="0.2">
      <c r="A374" s="520"/>
      <c r="B374" s="520"/>
      <c r="C374" s="520"/>
      <c r="D374" s="520"/>
      <c r="E374" s="577"/>
      <c r="F374" s="520"/>
      <c r="G374" s="520"/>
      <c r="H374" s="520"/>
      <c r="I374" s="86"/>
      <c r="J374" s="579"/>
      <c r="K374" s="878"/>
      <c r="L374" s="580"/>
      <c r="M374" s="878"/>
      <c r="N374" s="578"/>
      <c r="O374" s="583"/>
      <c r="P374" s="578"/>
      <c r="Q374" s="581"/>
      <c r="R374" s="582"/>
    </row>
    <row r="375" spans="1:18" x14ac:dyDescent="0.2">
      <c r="A375" s="520"/>
      <c r="B375" s="520"/>
      <c r="C375" s="520"/>
      <c r="D375" s="520"/>
      <c r="E375" s="577"/>
      <c r="F375" s="520"/>
      <c r="G375" s="520"/>
      <c r="H375" s="520"/>
      <c r="I375" s="86"/>
      <c r="J375" s="579"/>
      <c r="K375" s="878"/>
      <c r="L375" s="580"/>
      <c r="M375" s="878"/>
      <c r="N375" s="578"/>
      <c r="O375" s="583"/>
      <c r="P375" s="578"/>
      <c r="Q375" s="581"/>
      <c r="R375" s="582"/>
    </row>
    <row r="376" spans="1:18" x14ac:dyDescent="0.2">
      <c r="A376" s="520"/>
      <c r="B376" s="520"/>
      <c r="C376" s="520"/>
      <c r="D376" s="520"/>
      <c r="E376" s="577"/>
      <c r="F376" s="520"/>
      <c r="G376" s="520"/>
      <c r="H376" s="520"/>
      <c r="I376" s="86"/>
      <c r="J376" s="579"/>
      <c r="K376" s="878"/>
      <c r="L376" s="580"/>
      <c r="M376" s="878"/>
      <c r="N376" s="578"/>
      <c r="O376" s="583"/>
      <c r="P376" s="578"/>
      <c r="Q376" s="581"/>
      <c r="R376" s="582"/>
    </row>
    <row r="377" spans="1:18" x14ac:dyDescent="0.2">
      <c r="A377" s="520"/>
      <c r="B377" s="520"/>
      <c r="C377" s="520"/>
      <c r="D377" s="520"/>
      <c r="E377" s="577"/>
      <c r="F377" s="520"/>
      <c r="G377" s="520"/>
      <c r="H377" s="520"/>
      <c r="I377" s="86"/>
      <c r="J377" s="579"/>
      <c r="K377" s="878"/>
      <c r="L377" s="580"/>
      <c r="M377" s="878"/>
      <c r="N377" s="578"/>
      <c r="O377" s="583"/>
      <c r="P377" s="578"/>
      <c r="Q377" s="581"/>
      <c r="R377" s="582"/>
    </row>
    <row r="378" spans="1:18" x14ac:dyDescent="0.2">
      <c r="A378" s="520"/>
      <c r="B378" s="520"/>
      <c r="C378" s="520"/>
      <c r="D378" s="520"/>
      <c r="E378" s="577"/>
      <c r="F378" s="520"/>
      <c r="G378" s="520"/>
      <c r="H378" s="520"/>
      <c r="I378" s="86"/>
      <c r="J378" s="579"/>
      <c r="K378" s="878"/>
      <c r="L378" s="580"/>
      <c r="M378" s="878"/>
      <c r="N378" s="578"/>
      <c r="O378" s="583"/>
      <c r="P378" s="578"/>
      <c r="Q378" s="581"/>
      <c r="R378" s="582"/>
    </row>
    <row r="379" spans="1:18" x14ac:dyDescent="0.2">
      <c r="A379" s="520"/>
      <c r="B379" s="520"/>
      <c r="C379" s="520"/>
      <c r="D379" s="520"/>
      <c r="E379" s="577"/>
      <c r="F379" s="520"/>
      <c r="G379" s="520"/>
      <c r="H379" s="520"/>
      <c r="I379" s="86"/>
      <c r="J379" s="579"/>
      <c r="K379" s="878"/>
      <c r="L379" s="580"/>
      <c r="M379" s="878"/>
      <c r="N379" s="578"/>
      <c r="O379" s="583"/>
      <c r="P379" s="578"/>
      <c r="Q379" s="581"/>
      <c r="R379" s="582"/>
    </row>
    <row r="380" spans="1:18" x14ac:dyDescent="0.2">
      <c r="A380" s="520"/>
      <c r="B380" s="520"/>
      <c r="C380" s="520"/>
      <c r="D380" s="520"/>
      <c r="E380" s="577"/>
      <c r="F380" s="520"/>
      <c r="G380" s="520"/>
      <c r="H380" s="520"/>
      <c r="I380" s="86"/>
      <c r="J380" s="579"/>
      <c r="K380" s="878"/>
      <c r="L380" s="580"/>
      <c r="M380" s="878"/>
      <c r="N380" s="578"/>
      <c r="O380" s="583"/>
      <c r="P380" s="578"/>
      <c r="Q380" s="581"/>
      <c r="R380" s="582"/>
    </row>
    <row r="381" spans="1:18" x14ac:dyDescent="0.2">
      <c r="A381" s="520"/>
      <c r="B381" s="520"/>
      <c r="C381" s="520"/>
      <c r="D381" s="520"/>
      <c r="E381" s="577"/>
      <c r="F381" s="520"/>
      <c r="G381" s="520"/>
      <c r="H381" s="520"/>
      <c r="I381" s="86"/>
      <c r="J381" s="579"/>
      <c r="K381" s="878"/>
      <c r="L381" s="580"/>
      <c r="M381" s="878"/>
      <c r="N381" s="578"/>
      <c r="O381" s="583"/>
      <c r="P381" s="578"/>
      <c r="Q381" s="581"/>
      <c r="R381" s="582"/>
    </row>
    <row r="382" spans="1:18" x14ac:dyDescent="0.2">
      <c r="A382" s="520"/>
      <c r="B382" s="520"/>
      <c r="C382" s="520"/>
      <c r="D382" s="520"/>
      <c r="E382" s="577"/>
      <c r="F382" s="520"/>
      <c r="G382" s="520"/>
      <c r="H382" s="520"/>
      <c r="I382" s="86"/>
      <c r="J382" s="579"/>
      <c r="K382" s="878"/>
      <c r="L382" s="580"/>
      <c r="M382" s="878"/>
      <c r="N382" s="578"/>
      <c r="O382" s="583"/>
      <c r="P382" s="578"/>
      <c r="Q382" s="581"/>
      <c r="R382" s="582"/>
    </row>
    <row r="383" spans="1:18" x14ac:dyDescent="0.2">
      <c r="A383" s="520"/>
      <c r="B383" s="520"/>
      <c r="C383" s="520"/>
      <c r="D383" s="520"/>
      <c r="E383" s="577"/>
      <c r="F383" s="520"/>
      <c r="G383" s="520"/>
      <c r="H383" s="520"/>
      <c r="I383" s="86"/>
      <c r="J383" s="579"/>
      <c r="K383" s="878"/>
      <c r="L383" s="580"/>
      <c r="M383" s="878"/>
      <c r="N383" s="578"/>
      <c r="O383" s="583"/>
      <c r="P383" s="578"/>
      <c r="Q383" s="581"/>
      <c r="R383" s="582"/>
    </row>
    <row r="384" spans="1:18" x14ac:dyDescent="0.2">
      <c r="A384" s="520"/>
      <c r="B384" s="520"/>
      <c r="C384" s="520"/>
      <c r="D384" s="520"/>
      <c r="E384" s="577"/>
      <c r="F384" s="520"/>
      <c r="G384" s="520"/>
      <c r="H384" s="520"/>
      <c r="I384" s="86"/>
      <c r="J384" s="579"/>
      <c r="K384" s="878"/>
      <c r="L384" s="580"/>
      <c r="M384" s="878"/>
      <c r="N384" s="578"/>
      <c r="O384" s="583"/>
      <c r="P384" s="578"/>
      <c r="Q384" s="581"/>
      <c r="R384" s="582"/>
    </row>
    <row r="385" spans="1:18" x14ac:dyDescent="0.2">
      <c r="A385" s="520"/>
      <c r="B385" s="520"/>
      <c r="C385" s="520"/>
      <c r="D385" s="520"/>
      <c r="E385" s="577"/>
      <c r="F385" s="520"/>
      <c r="G385" s="520"/>
      <c r="H385" s="520"/>
      <c r="I385" s="86"/>
      <c r="J385" s="579"/>
      <c r="K385" s="878"/>
      <c r="L385" s="580"/>
      <c r="M385" s="878"/>
      <c r="N385" s="578"/>
      <c r="O385" s="583"/>
      <c r="P385" s="578"/>
      <c r="Q385" s="581"/>
      <c r="R385" s="582"/>
    </row>
    <row r="386" spans="1:18" x14ac:dyDescent="0.2">
      <c r="A386" s="520"/>
      <c r="B386" s="520"/>
      <c r="C386" s="520"/>
      <c r="D386" s="520"/>
      <c r="E386" s="577"/>
      <c r="F386" s="520"/>
      <c r="G386" s="520"/>
      <c r="H386" s="520"/>
      <c r="I386" s="86"/>
      <c r="J386" s="579"/>
      <c r="K386" s="878"/>
      <c r="L386" s="580"/>
      <c r="M386" s="878"/>
      <c r="N386" s="578"/>
      <c r="O386" s="583"/>
      <c r="P386" s="578"/>
      <c r="Q386" s="581"/>
      <c r="R386" s="582"/>
    </row>
    <row r="387" spans="1:18" x14ac:dyDescent="0.2">
      <c r="A387" s="520"/>
      <c r="B387" s="520"/>
      <c r="C387" s="520"/>
      <c r="D387" s="520"/>
      <c r="E387" s="577"/>
      <c r="F387" s="520"/>
      <c r="G387" s="520"/>
      <c r="H387" s="520"/>
      <c r="I387" s="86"/>
      <c r="J387" s="579"/>
      <c r="K387" s="878"/>
      <c r="L387" s="580"/>
      <c r="M387" s="878"/>
      <c r="N387" s="578"/>
      <c r="O387" s="583"/>
      <c r="P387" s="578"/>
      <c r="Q387" s="581"/>
      <c r="R387" s="582"/>
    </row>
    <row r="388" spans="1:18" x14ac:dyDescent="0.2">
      <c r="A388" s="520"/>
      <c r="B388" s="520"/>
      <c r="C388" s="520"/>
      <c r="D388" s="520"/>
      <c r="E388" s="577"/>
      <c r="F388" s="520"/>
      <c r="G388" s="520"/>
      <c r="H388" s="520"/>
      <c r="I388" s="86"/>
      <c r="J388" s="579"/>
      <c r="K388" s="878"/>
      <c r="L388" s="580"/>
      <c r="M388" s="878"/>
      <c r="N388" s="578"/>
      <c r="O388" s="583"/>
      <c r="P388" s="578"/>
      <c r="Q388" s="581"/>
      <c r="R388" s="582"/>
    </row>
    <row r="389" spans="1:18" x14ac:dyDescent="0.2">
      <c r="A389" s="520"/>
      <c r="B389" s="520"/>
      <c r="C389" s="520"/>
      <c r="D389" s="520"/>
      <c r="E389" s="577"/>
      <c r="F389" s="520"/>
      <c r="G389" s="520"/>
      <c r="H389" s="520"/>
      <c r="I389" s="86"/>
      <c r="J389" s="579"/>
      <c r="K389" s="878"/>
      <c r="L389" s="580"/>
      <c r="M389" s="878"/>
      <c r="N389" s="578"/>
      <c r="O389" s="583"/>
      <c r="P389" s="578"/>
      <c r="Q389" s="581"/>
      <c r="R389" s="582"/>
    </row>
    <row r="390" spans="1:18" x14ac:dyDescent="0.2">
      <c r="A390" s="520"/>
      <c r="B390" s="520"/>
      <c r="C390" s="520"/>
      <c r="D390" s="520"/>
      <c r="E390" s="577"/>
      <c r="F390" s="520"/>
      <c r="G390" s="520"/>
      <c r="H390" s="520"/>
      <c r="I390" s="86"/>
      <c r="J390" s="579"/>
      <c r="K390" s="878"/>
      <c r="L390" s="580"/>
      <c r="M390" s="878"/>
      <c r="N390" s="578"/>
      <c r="O390" s="583"/>
      <c r="P390" s="578"/>
      <c r="Q390" s="581"/>
      <c r="R390" s="582"/>
    </row>
    <row r="391" spans="1:18" x14ac:dyDescent="0.2">
      <c r="A391" s="520"/>
      <c r="B391" s="520"/>
      <c r="C391" s="520"/>
      <c r="D391" s="520"/>
      <c r="E391" s="577"/>
      <c r="F391" s="520"/>
      <c r="G391" s="520"/>
      <c r="H391" s="520"/>
      <c r="I391" s="86"/>
      <c r="J391" s="579"/>
      <c r="K391" s="878"/>
      <c r="L391" s="580"/>
      <c r="M391" s="878"/>
      <c r="N391" s="578"/>
      <c r="O391" s="583"/>
      <c r="P391" s="578"/>
      <c r="Q391" s="581"/>
      <c r="R391" s="582"/>
    </row>
    <row r="392" spans="1:18" x14ac:dyDescent="0.2">
      <c r="A392" s="520"/>
      <c r="B392" s="520"/>
      <c r="C392" s="520"/>
      <c r="D392" s="520"/>
      <c r="E392" s="577"/>
      <c r="F392" s="520"/>
      <c r="G392" s="520"/>
      <c r="H392" s="520"/>
      <c r="I392" s="86"/>
      <c r="J392" s="579"/>
      <c r="K392" s="878"/>
      <c r="L392" s="580"/>
      <c r="M392" s="878"/>
      <c r="N392" s="578"/>
      <c r="O392" s="583"/>
      <c r="P392" s="578"/>
      <c r="Q392" s="581"/>
      <c r="R392" s="582"/>
    </row>
    <row r="393" spans="1:18" x14ac:dyDescent="0.2">
      <c r="A393" s="520"/>
      <c r="B393" s="520"/>
      <c r="C393" s="520"/>
      <c r="D393" s="520"/>
      <c r="E393" s="577"/>
      <c r="F393" s="520"/>
      <c r="G393" s="520"/>
      <c r="H393" s="520"/>
      <c r="I393" s="86"/>
      <c r="J393" s="579"/>
      <c r="K393" s="878"/>
      <c r="L393" s="580"/>
      <c r="M393" s="878"/>
      <c r="N393" s="578"/>
      <c r="O393" s="583"/>
      <c r="P393" s="578"/>
      <c r="Q393" s="581"/>
      <c r="R393" s="582"/>
    </row>
    <row r="394" spans="1:18" x14ac:dyDescent="0.2">
      <c r="A394" s="520"/>
      <c r="B394" s="520"/>
      <c r="C394" s="520"/>
      <c r="D394" s="520"/>
      <c r="E394" s="577"/>
      <c r="F394" s="520"/>
      <c r="G394" s="520"/>
      <c r="H394" s="520"/>
      <c r="I394" s="86"/>
      <c r="J394" s="579"/>
      <c r="K394" s="878"/>
      <c r="L394" s="580"/>
      <c r="M394" s="878"/>
      <c r="N394" s="578"/>
      <c r="O394" s="583"/>
      <c r="P394" s="578"/>
      <c r="Q394" s="581"/>
      <c r="R394" s="582"/>
    </row>
    <row r="395" spans="1:18" x14ac:dyDescent="0.2">
      <c r="A395" s="520"/>
      <c r="B395" s="520"/>
      <c r="C395" s="520"/>
      <c r="D395" s="520"/>
      <c r="E395" s="577"/>
      <c r="F395" s="520"/>
      <c r="G395" s="520"/>
      <c r="H395" s="520"/>
      <c r="I395" s="86"/>
      <c r="J395" s="579"/>
      <c r="K395" s="878"/>
      <c r="L395" s="580"/>
      <c r="M395" s="878"/>
      <c r="N395" s="578"/>
      <c r="O395" s="583"/>
      <c r="P395" s="578"/>
      <c r="Q395" s="581"/>
      <c r="R395" s="582"/>
    </row>
    <row r="396" spans="1:18" x14ac:dyDescent="0.2">
      <c r="A396" s="520"/>
      <c r="B396" s="520"/>
      <c r="C396" s="520"/>
      <c r="D396" s="520"/>
      <c r="E396" s="577"/>
      <c r="F396" s="520"/>
      <c r="G396" s="520"/>
      <c r="H396" s="520"/>
      <c r="I396" s="86"/>
      <c r="J396" s="579"/>
      <c r="K396" s="878"/>
      <c r="L396" s="580"/>
      <c r="M396" s="878"/>
      <c r="N396" s="578"/>
      <c r="O396" s="583"/>
      <c r="P396" s="578"/>
      <c r="Q396" s="581"/>
      <c r="R396" s="582"/>
    </row>
    <row r="397" spans="1:18" x14ac:dyDescent="0.2">
      <c r="A397" s="520"/>
      <c r="B397" s="520"/>
      <c r="C397" s="520"/>
      <c r="D397" s="520"/>
      <c r="E397" s="577"/>
      <c r="F397" s="520"/>
      <c r="G397" s="520"/>
      <c r="H397" s="520"/>
      <c r="I397" s="86"/>
      <c r="J397" s="579"/>
      <c r="K397" s="878"/>
      <c r="L397" s="580"/>
      <c r="M397" s="878"/>
      <c r="N397" s="578"/>
      <c r="O397" s="583"/>
      <c r="P397" s="578"/>
      <c r="Q397" s="581"/>
      <c r="R397" s="582"/>
    </row>
    <row r="398" spans="1:18" x14ac:dyDescent="0.2">
      <c r="A398" s="520"/>
      <c r="B398" s="520"/>
      <c r="C398" s="520"/>
      <c r="D398" s="520"/>
      <c r="E398" s="577"/>
      <c r="F398" s="520"/>
      <c r="G398" s="520"/>
      <c r="H398" s="520"/>
      <c r="I398" s="86"/>
      <c r="J398" s="579"/>
      <c r="K398" s="878"/>
      <c r="L398" s="580"/>
      <c r="M398" s="878"/>
      <c r="N398" s="578"/>
      <c r="O398" s="583"/>
      <c r="P398" s="578"/>
      <c r="Q398" s="581"/>
      <c r="R398" s="582"/>
    </row>
    <row r="399" spans="1:18" x14ac:dyDescent="0.2">
      <c r="A399" s="520"/>
      <c r="B399" s="520"/>
      <c r="C399" s="520"/>
      <c r="D399" s="520"/>
      <c r="E399" s="577"/>
      <c r="F399" s="520"/>
      <c r="G399" s="520"/>
      <c r="H399" s="520"/>
      <c r="I399" s="86"/>
      <c r="J399" s="579"/>
      <c r="K399" s="878"/>
      <c r="L399" s="580"/>
      <c r="M399" s="878"/>
      <c r="N399" s="578"/>
      <c r="O399" s="583"/>
      <c r="P399" s="578"/>
      <c r="Q399" s="581"/>
      <c r="R399" s="582"/>
    </row>
    <row r="400" spans="1:18" x14ac:dyDescent="0.2">
      <c r="A400" s="520"/>
      <c r="B400" s="520"/>
      <c r="C400" s="520"/>
      <c r="D400" s="520"/>
      <c r="E400" s="577"/>
      <c r="F400" s="520"/>
      <c r="G400" s="520"/>
      <c r="H400" s="520"/>
      <c r="I400" s="86"/>
      <c r="J400" s="579"/>
      <c r="K400" s="878"/>
      <c r="L400" s="580"/>
      <c r="M400" s="878"/>
      <c r="N400" s="578"/>
      <c r="O400" s="583"/>
      <c r="P400" s="578"/>
      <c r="Q400" s="581"/>
      <c r="R400" s="582"/>
    </row>
    <row r="401" spans="1:18" x14ac:dyDescent="0.2">
      <c r="A401" s="520"/>
      <c r="B401" s="520"/>
      <c r="C401" s="520"/>
      <c r="D401" s="520"/>
      <c r="E401" s="577"/>
      <c r="F401" s="520"/>
      <c r="G401" s="520"/>
      <c r="H401" s="520"/>
      <c r="I401" s="86"/>
      <c r="J401" s="579"/>
      <c r="K401" s="878"/>
      <c r="L401" s="580"/>
      <c r="M401" s="878"/>
      <c r="N401" s="578"/>
      <c r="O401" s="583"/>
      <c r="P401" s="578"/>
      <c r="Q401" s="581"/>
      <c r="R401" s="582"/>
    </row>
    <row r="402" spans="1:18" x14ac:dyDescent="0.2">
      <c r="A402" s="520"/>
      <c r="B402" s="520"/>
      <c r="C402" s="520"/>
      <c r="D402" s="520"/>
      <c r="E402" s="577"/>
      <c r="F402" s="520"/>
      <c r="G402" s="520"/>
      <c r="H402" s="520"/>
      <c r="I402" s="86"/>
      <c r="J402" s="579"/>
      <c r="K402" s="878"/>
      <c r="L402" s="580"/>
      <c r="M402" s="878"/>
      <c r="N402" s="578"/>
      <c r="O402" s="583"/>
      <c r="P402" s="578"/>
      <c r="Q402" s="581"/>
      <c r="R402" s="582"/>
    </row>
    <row r="403" spans="1:18" x14ac:dyDescent="0.2">
      <c r="A403" s="520"/>
      <c r="B403" s="520"/>
      <c r="C403" s="520"/>
      <c r="D403" s="520"/>
      <c r="E403" s="577"/>
      <c r="F403" s="520"/>
      <c r="G403" s="520"/>
      <c r="H403" s="520"/>
      <c r="I403" s="86"/>
      <c r="J403" s="579"/>
      <c r="K403" s="878"/>
      <c r="L403" s="580"/>
      <c r="M403" s="878"/>
      <c r="N403" s="578"/>
      <c r="O403" s="583"/>
      <c r="P403" s="578"/>
      <c r="Q403" s="581"/>
      <c r="R403" s="582"/>
    </row>
    <row r="404" spans="1:18" x14ac:dyDescent="0.2">
      <c r="A404" s="520"/>
      <c r="B404" s="520"/>
      <c r="C404" s="520"/>
      <c r="D404" s="520"/>
      <c r="E404" s="577"/>
      <c r="F404" s="520"/>
      <c r="G404" s="520"/>
      <c r="H404" s="520"/>
      <c r="I404" s="86"/>
      <c r="J404" s="579"/>
      <c r="K404" s="878"/>
      <c r="L404" s="580"/>
      <c r="M404" s="878"/>
      <c r="N404" s="578"/>
      <c r="O404" s="583"/>
      <c r="P404" s="578"/>
      <c r="Q404" s="581"/>
      <c r="R404" s="582"/>
    </row>
    <row r="405" spans="1:18" x14ac:dyDescent="0.2">
      <c r="A405" s="520"/>
      <c r="B405" s="520"/>
      <c r="C405" s="520"/>
      <c r="D405" s="520"/>
      <c r="E405" s="577"/>
      <c r="F405" s="520"/>
      <c r="G405" s="520"/>
      <c r="H405" s="520"/>
      <c r="I405" s="86"/>
      <c r="J405" s="579"/>
      <c r="K405" s="878"/>
      <c r="L405" s="580"/>
      <c r="M405" s="878"/>
      <c r="N405" s="578"/>
      <c r="O405" s="583"/>
      <c r="P405" s="578"/>
      <c r="Q405" s="581"/>
      <c r="R405" s="582"/>
    </row>
    <row r="406" spans="1:18" x14ac:dyDescent="0.2">
      <c r="A406" s="520"/>
      <c r="B406" s="520"/>
      <c r="C406" s="520"/>
      <c r="D406" s="520"/>
      <c r="E406" s="577"/>
      <c r="F406" s="520"/>
      <c r="G406" s="520"/>
      <c r="H406" s="520"/>
      <c r="I406" s="86"/>
      <c r="J406" s="579"/>
      <c r="K406" s="878"/>
      <c r="L406" s="580"/>
      <c r="M406" s="878"/>
      <c r="N406" s="578"/>
      <c r="O406" s="583"/>
      <c r="P406" s="578"/>
      <c r="Q406" s="581"/>
      <c r="R406" s="582"/>
    </row>
    <row r="407" spans="1:18" x14ac:dyDescent="0.2">
      <c r="A407" s="520"/>
      <c r="B407" s="520"/>
      <c r="C407" s="520"/>
      <c r="D407" s="520"/>
      <c r="E407" s="577"/>
      <c r="F407" s="520"/>
      <c r="G407" s="520"/>
      <c r="H407" s="520"/>
      <c r="I407" s="86"/>
      <c r="J407" s="579"/>
      <c r="K407" s="878"/>
      <c r="L407" s="580"/>
      <c r="M407" s="878"/>
      <c r="N407" s="578"/>
      <c r="O407" s="583"/>
      <c r="P407" s="578"/>
      <c r="Q407" s="581"/>
      <c r="R407" s="582"/>
    </row>
    <row r="408" spans="1:18" x14ac:dyDescent="0.2">
      <c r="A408" s="520"/>
      <c r="B408" s="520"/>
      <c r="C408" s="520"/>
      <c r="D408" s="520"/>
      <c r="E408" s="577"/>
      <c r="F408" s="520"/>
      <c r="G408" s="520"/>
      <c r="H408" s="520"/>
      <c r="I408" s="86"/>
      <c r="J408" s="579"/>
      <c r="K408" s="878"/>
      <c r="L408" s="580"/>
      <c r="M408" s="878"/>
      <c r="N408" s="578"/>
      <c r="O408" s="583"/>
      <c r="P408" s="578"/>
      <c r="Q408" s="581"/>
      <c r="R408" s="582"/>
    </row>
    <row r="409" spans="1:18" x14ac:dyDescent="0.2">
      <c r="A409" s="520"/>
      <c r="B409" s="520"/>
      <c r="C409" s="520"/>
      <c r="D409" s="520"/>
      <c r="E409" s="577"/>
      <c r="F409" s="520"/>
      <c r="G409" s="520"/>
      <c r="H409" s="520"/>
      <c r="I409" s="86"/>
      <c r="J409" s="579"/>
      <c r="K409" s="878"/>
      <c r="L409" s="580"/>
      <c r="M409" s="878"/>
      <c r="N409" s="578"/>
      <c r="O409" s="583"/>
      <c r="P409" s="578"/>
      <c r="Q409" s="581"/>
      <c r="R409" s="582"/>
    </row>
    <row r="410" spans="1:18" x14ac:dyDescent="0.2">
      <c r="A410" s="520"/>
      <c r="B410" s="520"/>
      <c r="C410" s="520"/>
      <c r="D410" s="520"/>
      <c r="E410" s="577"/>
      <c r="F410" s="520"/>
      <c r="G410" s="520"/>
      <c r="H410" s="520"/>
      <c r="I410" s="86"/>
      <c r="J410" s="579"/>
      <c r="K410" s="878"/>
      <c r="L410" s="580"/>
      <c r="M410" s="878"/>
      <c r="N410" s="578"/>
      <c r="O410" s="583"/>
      <c r="P410" s="578"/>
      <c r="Q410" s="581"/>
      <c r="R410" s="582"/>
    </row>
    <row r="411" spans="1:18" x14ac:dyDescent="0.2">
      <c r="A411" s="520"/>
      <c r="B411" s="520"/>
      <c r="C411" s="520"/>
      <c r="D411" s="520"/>
      <c r="E411" s="577"/>
      <c r="F411" s="520"/>
      <c r="G411" s="520"/>
      <c r="H411" s="520"/>
      <c r="I411" s="86"/>
      <c r="J411" s="579"/>
      <c r="K411" s="878"/>
      <c r="L411" s="580"/>
      <c r="M411" s="878"/>
      <c r="N411" s="578"/>
      <c r="O411" s="583"/>
      <c r="P411" s="578"/>
      <c r="Q411" s="581"/>
      <c r="R411" s="582"/>
    </row>
    <row r="412" spans="1:18" x14ac:dyDescent="0.2">
      <c r="A412" s="520"/>
      <c r="B412" s="520"/>
      <c r="C412" s="520"/>
      <c r="D412" s="520"/>
      <c r="E412" s="577"/>
      <c r="F412" s="520"/>
      <c r="G412" s="520"/>
      <c r="H412" s="520"/>
      <c r="I412" s="86"/>
      <c r="J412" s="579"/>
      <c r="K412" s="878"/>
      <c r="L412" s="580"/>
      <c r="M412" s="878"/>
      <c r="N412" s="578"/>
      <c r="O412" s="583"/>
      <c r="P412" s="578"/>
      <c r="Q412" s="581"/>
      <c r="R412" s="582"/>
    </row>
    <row r="413" spans="1:18" x14ac:dyDescent="0.2">
      <c r="A413" s="520"/>
      <c r="B413" s="520"/>
      <c r="C413" s="520"/>
      <c r="D413" s="520"/>
      <c r="E413" s="577"/>
      <c r="F413" s="520"/>
      <c r="G413" s="520"/>
      <c r="H413" s="520"/>
      <c r="I413" s="86"/>
      <c r="J413" s="579"/>
      <c r="K413" s="878"/>
      <c r="L413" s="580"/>
      <c r="M413" s="878"/>
      <c r="N413" s="578"/>
      <c r="O413" s="583"/>
      <c r="P413" s="578"/>
      <c r="Q413" s="581"/>
      <c r="R413" s="582"/>
    </row>
    <row r="414" spans="1:18" x14ac:dyDescent="0.2">
      <c r="A414" s="520"/>
      <c r="B414" s="520"/>
      <c r="C414" s="520"/>
      <c r="D414" s="520"/>
      <c r="E414" s="577"/>
      <c r="F414" s="520"/>
      <c r="G414" s="520"/>
      <c r="H414" s="520"/>
      <c r="I414" s="86"/>
      <c r="J414" s="579"/>
      <c r="K414" s="878"/>
      <c r="L414" s="580"/>
      <c r="M414" s="878"/>
      <c r="N414" s="578"/>
      <c r="O414" s="583"/>
      <c r="P414" s="578"/>
      <c r="Q414" s="581"/>
      <c r="R414" s="582"/>
    </row>
    <row r="415" spans="1:18" x14ac:dyDescent="0.2">
      <c r="A415" s="520"/>
      <c r="B415" s="520"/>
      <c r="C415" s="520"/>
      <c r="D415" s="520"/>
      <c r="E415" s="577"/>
      <c r="F415" s="520"/>
      <c r="G415" s="520"/>
      <c r="H415" s="520"/>
      <c r="I415" s="86"/>
      <c r="J415" s="579"/>
      <c r="K415" s="878"/>
      <c r="L415" s="580"/>
      <c r="M415" s="878"/>
      <c r="N415" s="578"/>
      <c r="O415" s="583"/>
      <c r="P415" s="578"/>
      <c r="Q415" s="581"/>
      <c r="R415" s="582"/>
    </row>
    <row r="416" spans="1:18" x14ac:dyDescent="0.2">
      <c r="A416" s="520"/>
      <c r="B416" s="520"/>
      <c r="C416" s="520"/>
      <c r="D416" s="520"/>
      <c r="E416" s="577"/>
      <c r="F416" s="520"/>
      <c r="G416" s="520"/>
      <c r="H416" s="520"/>
      <c r="I416" s="86"/>
      <c r="J416" s="579"/>
      <c r="K416" s="878"/>
      <c r="L416" s="580"/>
      <c r="M416" s="878"/>
      <c r="N416" s="578"/>
      <c r="O416" s="583"/>
      <c r="P416" s="578"/>
      <c r="Q416" s="581"/>
      <c r="R416" s="582"/>
    </row>
    <row r="417" spans="1:18" x14ac:dyDescent="0.2">
      <c r="A417" s="520"/>
      <c r="B417" s="520"/>
      <c r="C417" s="520"/>
      <c r="D417" s="520"/>
      <c r="E417" s="577"/>
      <c r="F417" s="520"/>
      <c r="G417" s="520"/>
      <c r="H417" s="520"/>
      <c r="I417" s="86"/>
      <c r="J417" s="579"/>
      <c r="K417" s="878"/>
      <c r="L417" s="580"/>
      <c r="M417" s="878"/>
      <c r="N417" s="578"/>
      <c r="O417" s="583"/>
      <c r="P417" s="578"/>
      <c r="Q417" s="581"/>
      <c r="R417" s="582"/>
    </row>
    <row r="418" spans="1:18" x14ac:dyDescent="0.2">
      <c r="A418" s="520"/>
      <c r="B418" s="520"/>
      <c r="C418" s="520"/>
      <c r="D418" s="520"/>
      <c r="E418" s="577"/>
      <c r="F418" s="520"/>
      <c r="G418" s="520"/>
      <c r="H418" s="520"/>
      <c r="I418" s="86"/>
      <c r="J418" s="579"/>
      <c r="K418" s="878"/>
      <c r="L418" s="580"/>
      <c r="M418" s="878"/>
      <c r="N418" s="578"/>
      <c r="O418" s="583"/>
      <c r="P418" s="578"/>
      <c r="Q418" s="581"/>
      <c r="R418" s="582"/>
    </row>
    <row r="419" spans="1:18" x14ac:dyDescent="0.2">
      <c r="A419" s="520"/>
      <c r="B419" s="520"/>
      <c r="C419" s="520"/>
      <c r="D419" s="520"/>
      <c r="E419" s="577"/>
      <c r="F419" s="520"/>
      <c r="G419" s="520"/>
      <c r="H419" s="520"/>
      <c r="I419" s="86"/>
      <c r="J419" s="579"/>
      <c r="K419" s="878"/>
      <c r="L419" s="580"/>
      <c r="M419" s="878"/>
      <c r="N419" s="578"/>
      <c r="O419" s="583"/>
      <c r="P419" s="578"/>
      <c r="Q419" s="581"/>
      <c r="R419" s="582"/>
    </row>
    <row r="420" spans="1:18" x14ac:dyDescent="0.2">
      <c r="A420" s="520"/>
      <c r="B420" s="520"/>
      <c r="C420" s="520"/>
      <c r="D420" s="520"/>
      <c r="E420" s="577"/>
      <c r="F420" s="520"/>
      <c r="G420" s="520"/>
      <c r="H420" s="520"/>
      <c r="I420" s="86"/>
      <c r="J420" s="579"/>
      <c r="K420" s="878"/>
      <c r="L420" s="580"/>
      <c r="M420" s="878"/>
      <c r="N420" s="578"/>
      <c r="O420" s="583"/>
      <c r="P420" s="578"/>
      <c r="Q420" s="581"/>
      <c r="R420" s="582"/>
    </row>
    <row r="421" spans="1:18" x14ac:dyDescent="0.2">
      <c r="A421" s="520"/>
      <c r="B421" s="520"/>
      <c r="C421" s="520"/>
      <c r="D421" s="520"/>
      <c r="E421" s="577"/>
      <c r="F421" s="520"/>
      <c r="G421" s="520"/>
      <c r="H421" s="520"/>
      <c r="I421" s="86"/>
      <c r="J421" s="579"/>
      <c r="K421" s="878"/>
      <c r="L421" s="580"/>
      <c r="M421" s="878"/>
      <c r="N421" s="578"/>
      <c r="O421" s="583"/>
      <c r="P421" s="578"/>
      <c r="Q421" s="581"/>
      <c r="R421" s="582"/>
    </row>
    <row r="422" spans="1:18" x14ac:dyDescent="0.2">
      <c r="A422" s="520"/>
      <c r="B422" s="520"/>
      <c r="C422" s="520"/>
      <c r="D422" s="520"/>
      <c r="E422" s="577"/>
      <c r="F422" s="520"/>
      <c r="G422" s="520"/>
      <c r="H422" s="520"/>
      <c r="I422" s="86"/>
      <c r="J422" s="579"/>
      <c r="K422" s="878"/>
      <c r="L422" s="580"/>
      <c r="M422" s="878"/>
      <c r="N422" s="578"/>
      <c r="O422" s="583"/>
      <c r="P422" s="578"/>
      <c r="Q422" s="581"/>
      <c r="R422" s="582"/>
    </row>
    <row r="423" spans="1:18" x14ac:dyDescent="0.2">
      <c r="A423" s="520"/>
      <c r="B423" s="520"/>
      <c r="C423" s="520"/>
      <c r="D423" s="520"/>
      <c r="E423" s="577"/>
      <c r="F423" s="520"/>
      <c r="G423" s="520"/>
      <c r="H423" s="520"/>
      <c r="I423" s="86"/>
      <c r="J423" s="579"/>
      <c r="K423" s="878"/>
      <c r="L423" s="580"/>
      <c r="M423" s="878"/>
      <c r="N423" s="578"/>
      <c r="O423" s="583"/>
      <c r="P423" s="578"/>
      <c r="Q423" s="581"/>
      <c r="R423" s="582"/>
    </row>
    <row r="424" spans="1:18" x14ac:dyDescent="0.2">
      <c r="A424" s="520"/>
      <c r="B424" s="520"/>
      <c r="C424" s="520"/>
      <c r="D424" s="520"/>
      <c r="E424" s="577"/>
      <c r="F424" s="520"/>
      <c r="G424" s="520"/>
      <c r="H424" s="520"/>
      <c r="I424" s="86"/>
      <c r="J424" s="579"/>
      <c r="K424" s="878"/>
      <c r="L424" s="580"/>
      <c r="M424" s="878"/>
      <c r="N424" s="578"/>
      <c r="O424" s="583"/>
      <c r="P424" s="578"/>
      <c r="Q424" s="581"/>
      <c r="R424" s="582"/>
    </row>
    <row r="425" spans="1:18" x14ac:dyDescent="0.2">
      <c r="A425" s="520"/>
      <c r="B425" s="520"/>
      <c r="C425" s="520"/>
      <c r="D425" s="520"/>
      <c r="E425" s="577"/>
      <c r="F425" s="520"/>
      <c r="G425" s="520"/>
      <c r="H425" s="520"/>
      <c r="I425" s="86"/>
      <c r="J425" s="579"/>
      <c r="K425" s="878"/>
      <c r="L425" s="580"/>
      <c r="M425" s="878"/>
      <c r="N425" s="578"/>
      <c r="O425" s="583"/>
      <c r="P425" s="578"/>
      <c r="Q425" s="581"/>
      <c r="R425" s="582"/>
    </row>
    <row r="426" spans="1:18" x14ac:dyDescent="0.2">
      <c r="A426" s="520"/>
      <c r="B426" s="520"/>
      <c r="C426" s="520"/>
      <c r="D426" s="520"/>
      <c r="E426" s="577"/>
      <c r="F426" s="520"/>
      <c r="G426" s="520"/>
      <c r="H426" s="520"/>
      <c r="I426" s="86"/>
      <c r="J426" s="579"/>
      <c r="K426" s="878"/>
      <c r="L426" s="580"/>
      <c r="M426" s="878"/>
      <c r="N426" s="578"/>
      <c r="O426" s="583"/>
      <c r="P426" s="578"/>
      <c r="Q426" s="581"/>
      <c r="R426" s="582"/>
    </row>
    <row r="427" spans="1:18" x14ac:dyDescent="0.2">
      <c r="A427" s="520"/>
      <c r="B427" s="520"/>
      <c r="C427" s="520"/>
      <c r="D427" s="520"/>
      <c r="E427" s="577"/>
      <c r="F427" s="520"/>
      <c r="G427" s="520"/>
      <c r="H427" s="520"/>
      <c r="I427" s="86"/>
      <c r="J427" s="579"/>
      <c r="K427" s="878"/>
      <c r="L427" s="580"/>
      <c r="M427" s="878"/>
      <c r="N427" s="578"/>
      <c r="O427" s="583"/>
      <c r="P427" s="578"/>
      <c r="Q427" s="581"/>
      <c r="R427" s="582"/>
    </row>
    <row r="428" spans="1:18" x14ac:dyDescent="0.2">
      <c r="A428" s="520"/>
      <c r="B428" s="520"/>
      <c r="C428" s="520"/>
      <c r="D428" s="520"/>
      <c r="E428" s="577"/>
      <c r="F428" s="520"/>
      <c r="G428" s="520"/>
      <c r="H428" s="520"/>
      <c r="I428" s="86"/>
      <c r="J428" s="579"/>
      <c r="K428" s="878"/>
      <c r="L428" s="580"/>
      <c r="M428" s="878"/>
      <c r="N428" s="578"/>
      <c r="O428" s="583"/>
      <c r="P428" s="578"/>
      <c r="Q428" s="581"/>
      <c r="R428" s="582"/>
    </row>
    <row r="429" spans="1:18" x14ac:dyDescent="0.2">
      <c r="A429" s="520"/>
      <c r="B429" s="520"/>
      <c r="C429" s="520"/>
      <c r="D429" s="520"/>
      <c r="E429" s="577"/>
      <c r="F429" s="520"/>
      <c r="G429" s="520"/>
      <c r="H429" s="520"/>
      <c r="I429" s="86"/>
      <c r="J429" s="579"/>
      <c r="K429" s="878"/>
      <c r="L429" s="580"/>
      <c r="M429" s="878"/>
      <c r="N429" s="578"/>
      <c r="O429" s="583"/>
      <c r="P429" s="578"/>
      <c r="Q429" s="581"/>
      <c r="R429" s="582"/>
    </row>
    <row r="430" spans="1:18" x14ac:dyDescent="0.2">
      <c r="A430" s="520"/>
      <c r="B430" s="520"/>
      <c r="C430" s="520"/>
      <c r="D430" s="520"/>
      <c r="E430" s="577"/>
      <c r="F430" s="520"/>
      <c r="G430" s="520"/>
      <c r="H430" s="520"/>
      <c r="I430" s="86"/>
      <c r="J430" s="579"/>
      <c r="K430" s="878"/>
      <c r="L430" s="580"/>
      <c r="M430" s="878"/>
      <c r="N430" s="578"/>
      <c r="O430" s="583"/>
      <c r="P430" s="578"/>
      <c r="Q430" s="581"/>
      <c r="R430" s="582"/>
    </row>
    <row r="431" spans="1:18" x14ac:dyDescent="0.2">
      <c r="A431" s="520"/>
      <c r="B431" s="520"/>
      <c r="C431" s="520"/>
      <c r="D431" s="520"/>
      <c r="E431" s="577"/>
      <c r="F431" s="520"/>
      <c r="G431" s="520"/>
      <c r="H431" s="520"/>
      <c r="I431" s="86"/>
      <c r="J431" s="579"/>
      <c r="K431" s="878"/>
      <c r="L431" s="580"/>
      <c r="M431" s="878"/>
      <c r="N431" s="578"/>
      <c r="O431" s="583"/>
      <c r="P431" s="578"/>
      <c r="Q431" s="581"/>
      <c r="R431" s="582"/>
    </row>
    <row r="432" spans="1:18" x14ac:dyDescent="0.2">
      <c r="A432" s="520"/>
      <c r="B432" s="520"/>
      <c r="C432" s="520"/>
      <c r="D432" s="520"/>
      <c r="E432" s="577"/>
      <c r="F432" s="520"/>
      <c r="G432" s="520"/>
      <c r="H432" s="520"/>
      <c r="I432" s="86"/>
      <c r="J432" s="579"/>
      <c r="K432" s="878"/>
      <c r="L432" s="580"/>
      <c r="M432" s="878"/>
      <c r="N432" s="578"/>
      <c r="O432" s="583"/>
      <c r="P432" s="578"/>
      <c r="Q432" s="581"/>
      <c r="R432" s="582"/>
    </row>
    <row r="433" spans="1:18" x14ac:dyDescent="0.2">
      <c r="A433" s="520"/>
      <c r="B433" s="520"/>
      <c r="C433" s="520"/>
      <c r="D433" s="520"/>
      <c r="E433" s="577"/>
      <c r="F433" s="520"/>
      <c r="G433" s="520"/>
      <c r="H433" s="520"/>
      <c r="I433" s="86"/>
      <c r="J433" s="579"/>
      <c r="K433" s="878"/>
      <c r="L433" s="580"/>
      <c r="M433" s="878"/>
      <c r="N433" s="578"/>
      <c r="O433" s="583"/>
      <c r="P433" s="578"/>
      <c r="Q433" s="581"/>
      <c r="R433" s="582"/>
    </row>
    <row r="434" spans="1:18" x14ac:dyDescent="0.2">
      <c r="A434" s="520"/>
      <c r="B434" s="520"/>
      <c r="C434" s="520"/>
      <c r="D434" s="520"/>
      <c r="E434" s="577"/>
      <c r="F434" s="520"/>
      <c r="G434" s="520"/>
      <c r="H434" s="520"/>
      <c r="I434" s="86"/>
      <c r="J434" s="579"/>
      <c r="K434" s="878"/>
      <c r="L434" s="580"/>
      <c r="M434" s="878"/>
      <c r="N434" s="578"/>
      <c r="O434" s="583"/>
      <c r="P434" s="578"/>
      <c r="Q434" s="581"/>
      <c r="R434" s="582"/>
    </row>
    <row r="435" spans="1:18" x14ac:dyDescent="0.2">
      <c r="A435" s="520"/>
      <c r="B435" s="520"/>
      <c r="C435" s="520"/>
      <c r="D435" s="520"/>
      <c r="E435" s="577"/>
      <c r="F435" s="520"/>
      <c r="G435" s="520"/>
      <c r="H435" s="520"/>
      <c r="I435" s="86"/>
      <c r="J435" s="579"/>
      <c r="K435" s="878"/>
      <c r="L435" s="580"/>
      <c r="M435" s="878"/>
      <c r="N435" s="578"/>
      <c r="O435" s="583"/>
      <c r="P435" s="578"/>
      <c r="Q435" s="581"/>
      <c r="R435" s="582"/>
    </row>
    <row r="436" spans="1:18" x14ac:dyDescent="0.2">
      <c r="A436" s="520"/>
      <c r="B436" s="520"/>
      <c r="C436" s="520"/>
      <c r="D436" s="520"/>
      <c r="E436" s="577"/>
      <c r="F436" s="520"/>
      <c r="G436" s="520"/>
      <c r="H436" s="520"/>
      <c r="I436" s="86"/>
      <c r="J436" s="579"/>
      <c r="K436" s="878"/>
      <c r="L436" s="580"/>
      <c r="M436" s="878"/>
      <c r="N436" s="578"/>
      <c r="O436" s="583"/>
      <c r="P436" s="578"/>
      <c r="Q436" s="581"/>
      <c r="R436" s="582"/>
    </row>
    <row r="437" spans="1:18" x14ac:dyDescent="0.2">
      <c r="A437" s="520"/>
      <c r="B437" s="520"/>
      <c r="C437" s="520"/>
      <c r="D437" s="520"/>
      <c r="E437" s="577"/>
      <c r="F437" s="520"/>
      <c r="G437" s="520"/>
      <c r="H437" s="520"/>
      <c r="I437" s="86"/>
      <c r="J437" s="579"/>
      <c r="K437" s="878"/>
      <c r="L437" s="580"/>
      <c r="M437" s="878"/>
      <c r="N437" s="578"/>
      <c r="O437" s="583"/>
      <c r="P437" s="578"/>
      <c r="Q437" s="581"/>
      <c r="R437" s="582"/>
    </row>
    <row r="438" spans="1:18" x14ac:dyDescent="0.2">
      <c r="A438" s="520"/>
      <c r="B438" s="520"/>
      <c r="C438" s="520"/>
      <c r="D438" s="520"/>
      <c r="E438" s="577"/>
      <c r="F438" s="520"/>
      <c r="G438" s="520"/>
      <c r="H438" s="520"/>
      <c r="I438" s="86"/>
      <c r="J438" s="579"/>
      <c r="K438" s="878"/>
      <c r="L438" s="580"/>
      <c r="M438" s="878"/>
      <c r="N438" s="578"/>
      <c r="O438" s="583"/>
      <c r="P438" s="578"/>
      <c r="Q438" s="581"/>
      <c r="R438" s="582"/>
    </row>
    <row r="439" spans="1:18" x14ac:dyDescent="0.2">
      <c r="A439" s="520"/>
      <c r="B439" s="520"/>
      <c r="C439" s="520"/>
      <c r="D439" s="520"/>
      <c r="E439" s="577"/>
      <c r="F439" s="520"/>
      <c r="G439" s="520"/>
      <c r="H439" s="520"/>
      <c r="I439" s="86"/>
      <c r="J439" s="579"/>
      <c r="K439" s="878"/>
      <c r="L439" s="580"/>
      <c r="M439" s="878"/>
      <c r="N439" s="578"/>
      <c r="O439" s="583"/>
      <c r="P439" s="578"/>
      <c r="Q439" s="581"/>
      <c r="R439" s="582"/>
    </row>
    <row r="440" spans="1:18" x14ac:dyDescent="0.2">
      <c r="A440" s="520"/>
      <c r="B440" s="520"/>
      <c r="C440" s="520"/>
      <c r="D440" s="520"/>
      <c r="E440" s="577"/>
      <c r="F440" s="520"/>
      <c r="G440" s="520"/>
      <c r="H440" s="520"/>
      <c r="I440" s="86"/>
      <c r="J440" s="579"/>
      <c r="K440" s="878"/>
      <c r="L440" s="580"/>
      <c r="M440" s="878"/>
      <c r="N440" s="578"/>
      <c r="O440" s="583"/>
      <c r="P440" s="578"/>
      <c r="Q440" s="581"/>
      <c r="R440" s="582"/>
    </row>
    <row r="441" spans="1:18" x14ac:dyDescent="0.2">
      <c r="A441" s="520"/>
      <c r="B441" s="520"/>
      <c r="C441" s="520"/>
      <c r="D441" s="520"/>
      <c r="E441" s="577"/>
      <c r="F441" s="520"/>
      <c r="G441" s="520"/>
      <c r="H441" s="520"/>
      <c r="I441" s="86"/>
      <c r="J441" s="579"/>
      <c r="K441" s="878"/>
      <c r="L441" s="580"/>
      <c r="M441" s="878"/>
      <c r="N441" s="578"/>
      <c r="O441" s="583"/>
      <c r="P441" s="578"/>
      <c r="Q441" s="581"/>
      <c r="R441" s="582"/>
    </row>
    <row r="442" spans="1:18" x14ac:dyDescent="0.2">
      <c r="A442" s="520"/>
      <c r="B442" s="520"/>
      <c r="C442" s="520"/>
      <c r="D442" s="520"/>
      <c r="E442" s="577"/>
      <c r="F442" s="520"/>
      <c r="G442" s="520"/>
      <c r="H442" s="520"/>
      <c r="I442" s="86"/>
      <c r="J442" s="579"/>
      <c r="K442" s="878"/>
      <c r="L442" s="580"/>
      <c r="M442" s="878"/>
      <c r="N442" s="578"/>
      <c r="O442" s="583"/>
      <c r="P442" s="578"/>
      <c r="Q442" s="581"/>
      <c r="R442" s="582"/>
    </row>
    <row r="443" spans="1:18" x14ac:dyDescent="0.2">
      <c r="A443" s="520"/>
      <c r="B443" s="520"/>
      <c r="C443" s="520"/>
      <c r="D443" s="520"/>
      <c r="E443" s="577"/>
      <c r="F443" s="520"/>
      <c r="G443" s="520"/>
      <c r="H443" s="520"/>
      <c r="I443" s="86"/>
      <c r="J443" s="579"/>
      <c r="K443" s="878"/>
      <c r="L443" s="580"/>
      <c r="M443" s="878"/>
      <c r="N443" s="578"/>
      <c r="O443" s="583"/>
      <c r="P443" s="578"/>
      <c r="Q443" s="581"/>
      <c r="R443" s="582"/>
    </row>
    <row r="444" spans="1:18" x14ac:dyDescent="0.2">
      <c r="A444" s="520"/>
      <c r="B444" s="520"/>
      <c r="C444" s="520"/>
      <c r="D444" s="520"/>
      <c r="E444" s="577"/>
      <c r="F444" s="520"/>
      <c r="G444" s="520"/>
      <c r="H444" s="520"/>
      <c r="I444" s="86"/>
      <c r="J444" s="579"/>
      <c r="K444" s="878"/>
      <c r="L444" s="580"/>
      <c r="M444" s="878"/>
      <c r="N444" s="578"/>
      <c r="O444" s="583"/>
      <c r="P444" s="578"/>
      <c r="Q444" s="581"/>
      <c r="R444" s="582"/>
    </row>
    <row r="445" spans="1:18" x14ac:dyDescent="0.2">
      <c r="A445" s="520"/>
      <c r="B445" s="520"/>
      <c r="C445" s="520"/>
      <c r="D445" s="520"/>
      <c r="E445" s="577"/>
      <c r="F445" s="520"/>
      <c r="G445" s="520"/>
      <c r="H445" s="520"/>
      <c r="I445" s="86"/>
      <c r="J445" s="579"/>
      <c r="K445" s="878"/>
      <c r="L445" s="580"/>
      <c r="M445" s="878"/>
      <c r="N445" s="578"/>
      <c r="O445" s="583"/>
      <c r="P445" s="578"/>
      <c r="Q445" s="581"/>
      <c r="R445" s="582"/>
    </row>
    <row r="446" spans="1:18" x14ac:dyDescent="0.2">
      <c r="A446" s="520"/>
      <c r="B446" s="520"/>
      <c r="C446" s="520"/>
      <c r="D446" s="520"/>
      <c r="E446" s="577"/>
      <c r="F446" s="520"/>
      <c r="G446" s="520"/>
      <c r="H446" s="520"/>
      <c r="I446" s="86"/>
      <c r="J446" s="579"/>
      <c r="K446" s="878"/>
      <c r="L446" s="580"/>
      <c r="M446" s="878"/>
      <c r="N446" s="578"/>
      <c r="O446" s="583"/>
      <c r="P446" s="578"/>
      <c r="Q446" s="581"/>
      <c r="R446" s="582"/>
    </row>
    <row r="447" spans="1:18" x14ac:dyDescent="0.2">
      <c r="A447" s="520"/>
      <c r="B447" s="520"/>
      <c r="C447" s="520"/>
      <c r="D447" s="520"/>
      <c r="E447" s="577"/>
      <c r="F447" s="520"/>
      <c r="G447" s="520"/>
      <c r="H447" s="520"/>
      <c r="I447" s="86"/>
      <c r="J447" s="579"/>
      <c r="K447" s="878"/>
      <c r="L447" s="580"/>
      <c r="M447" s="878"/>
      <c r="N447" s="578"/>
      <c r="O447" s="583"/>
      <c r="P447" s="578"/>
      <c r="Q447" s="581"/>
      <c r="R447" s="582"/>
    </row>
    <row r="448" spans="1:18" x14ac:dyDescent="0.2">
      <c r="A448" s="520"/>
      <c r="B448" s="520"/>
      <c r="C448" s="520"/>
      <c r="D448" s="520"/>
      <c r="E448" s="577"/>
      <c r="F448" s="520"/>
      <c r="G448" s="520"/>
      <c r="H448" s="520"/>
      <c r="I448" s="86"/>
      <c r="J448" s="579"/>
      <c r="K448" s="878"/>
      <c r="L448" s="580"/>
      <c r="M448" s="878"/>
      <c r="N448" s="578"/>
      <c r="O448" s="583"/>
      <c r="P448" s="578"/>
      <c r="Q448" s="581"/>
      <c r="R448" s="582"/>
    </row>
    <row r="449" spans="1:18" x14ac:dyDescent="0.2">
      <c r="A449" s="520"/>
      <c r="B449" s="520"/>
      <c r="C449" s="520"/>
      <c r="D449" s="520"/>
      <c r="E449" s="577"/>
      <c r="F449" s="520"/>
      <c r="G449" s="520"/>
      <c r="H449" s="520"/>
      <c r="I449" s="86"/>
      <c r="J449" s="579"/>
      <c r="K449" s="878"/>
      <c r="L449" s="580"/>
      <c r="M449" s="878"/>
      <c r="N449" s="578"/>
      <c r="O449" s="583"/>
      <c r="P449" s="578"/>
      <c r="Q449" s="581"/>
      <c r="R449" s="582"/>
    </row>
    <row r="450" spans="1:18" x14ac:dyDescent="0.2">
      <c r="A450" s="520"/>
      <c r="B450" s="520"/>
      <c r="C450" s="520"/>
      <c r="D450" s="520"/>
      <c r="E450" s="577"/>
      <c r="F450" s="520"/>
      <c r="G450" s="520"/>
      <c r="H450" s="520"/>
      <c r="I450" s="86"/>
      <c r="J450" s="579"/>
      <c r="K450" s="878"/>
      <c r="L450" s="580"/>
      <c r="M450" s="878"/>
      <c r="N450" s="578"/>
      <c r="O450" s="583"/>
      <c r="P450" s="578"/>
      <c r="Q450" s="581"/>
      <c r="R450" s="582"/>
    </row>
    <row r="451" spans="1:18" x14ac:dyDescent="0.2">
      <c r="A451" s="520"/>
      <c r="B451" s="520"/>
      <c r="C451" s="520"/>
      <c r="D451" s="520"/>
      <c r="E451" s="577"/>
      <c r="F451" s="520"/>
      <c r="G451" s="520"/>
      <c r="H451" s="520"/>
      <c r="I451" s="86"/>
      <c r="J451" s="579"/>
      <c r="K451" s="878"/>
      <c r="L451" s="580"/>
      <c r="M451" s="878"/>
      <c r="N451" s="578"/>
      <c r="O451" s="583"/>
      <c r="P451" s="578"/>
      <c r="Q451" s="581"/>
      <c r="R451" s="582"/>
    </row>
    <row r="452" spans="1:18" x14ac:dyDescent="0.2">
      <c r="A452" s="520"/>
      <c r="B452" s="520"/>
      <c r="C452" s="520"/>
      <c r="D452" s="520"/>
      <c r="E452" s="577"/>
      <c r="F452" s="520"/>
      <c r="G452" s="520"/>
      <c r="H452" s="520"/>
      <c r="I452" s="86"/>
      <c r="J452" s="579"/>
      <c r="K452" s="878"/>
      <c r="L452" s="580"/>
      <c r="M452" s="878"/>
      <c r="N452" s="578"/>
      <c r="O452" s="583"/>
      <c r="P452" s="578"/>
      <c r="Q452" s="581"/>
      <c r="R452" s="582"/>
    </row>
    <row r="453" spans="1:18" x14ac:dyDescent="0.2">
      <c r="A453" s="520"/>
      <c r="B453" s="520"/>
      <c r="C453" s="520"/>
      <c r="D453" s="520"/>
      <c r="E453" s="577"/>
      <c r="F453" s="520"/>
      <c r="G453" s="520"/>
      <c r="H453" s="520"/>
      <c r="I453" s="86"/>
      <c r="J453" s="579"/>
      <c r="K453" s="878"/>
      <c r="L453" s="580"/>
      <c r="M453" s="878"/>
      <c r="N453" s="578"/>
      <c r="O453" s="583"/>
      <c r="P453" s="578"/>
      <c r="Q453" s="581"/>
      <c r="R453" s="582"/>
    </row>
    <row r="454" spans="1:18" x14ac:dyDescent="0.2">
      <c r="A454" s="520"/>
      <c r="B454" s="520"/>
      <c r="C454" s="520"/>
      <c r="D454" s="520"/>
      <c r="E454" s="577"/>
      <c r="F454" s="520"/>
      <c r="G454" s="520"/>
      <c r="H454" s="520"/>
      <c r="I454" s="86"/>
      <c r="J454" s="579"/>
      <c r="K454" s="878"/>
      <c r="L454" s="580"/>
      <c r="M454" s="878"/>
      <c r="N454" s="578"/>
      <c r="O454" s="583"/>
      <c r="P454" s="578"/>
      <c r="Q454" s="581"/>
      <c r="R454" s="582"/>
    </row>
    <row r="455" spans="1:18" x14ac:dyDescent="0.2">
      <c r="B455" s="520"/>
      <c r="C455" s="520"/>
      <c r="D455" s="520"/>
      <c r="E455" s="577"/>
      <c r="F455" s="520"/>
      <c r="G455" s="520"/>
      <c r="H455" s="520"/>
      <c r="I455" s="86"/>
      <c r="J455" s="579"/>
      <c r="K455" s="878"/>
      <c r="L455" s="580"/>
      <c r="M455" s="878"/>
      <c r="N455" s="578"/>
      <c r="O455" s="583"/>
      <c r="P455" s="578"/>
      <c r="Q455" s="581"/>
      <c r="R455" s="582"/>
    </row>
    <row r="456" spans="1:18" x14ac:dyDescent="0.2">
      <c r="B456" s="520"/>
      <c r="C456" s="520"/>
      <c r="D456" s="520"/>
      <c r="E456" s="577"/>
      <c r="F456" s="520"/>
      <c r="G456" s="520"/>
      <c r="H456" s="520"/>
      <c r="I456" s="86"/>
      <c r="J456" s="579"/>
      <c r="K456" s="878"/>
      <c r="L456" s="580"/>
      <c r="M456" s="878"/>
      <c r="N456" s="578"/>
      <c r="O456" s="583"/>
      <c r="P456" s="578"/>
      <c r="Q456" s="581"/>
      <c r="R456" s="582"/>
    </row>
    <row r="457" spans="1:18" x14ac:dyDescent="0.2">
      <c r="B457" s="520"/>
      <c r="C457" s="520"/>
      <c r="D457" s="520"/>
      <c r="E457" s="577"/>
      <c r="F457" s="520"/>
      <c r="G457" s="520"/>
      <c r="H457" s="520"/>
      <c r="I457" s="86"/>
      <c r="J457" s="579"/>
      <c r="K457" s="878"/>
      <c r="L457" s="580"/>
      <c r="M457" s="878"/>
      <c r="N457" s="578"/>
      <c r="O457" s="583"/>
      <c r="P457" s="578"/>
      <c r="Q457" s="581"/>
      <c r="R457" s="582"/>
    </row>
    <row r="458" spans="1:18" x14ac:dyDescent="0.2">
      <c r="C458" s="520"/>
      <c r="D458" s="520"/>
      <c r="E458" s="577"/>
      <c r="F458" s="520"/>
      <c r="G458" s="520"/>
      <c r="H458" s="520"/>
      <c r="I458" s="86"/>
      <c r="J458" s="579"/>
      <c r="K458" s="878"/>
      <c r="L458" s="580"/>
      <c r="M458" s="878"/>
      <c r="N458" s="578"/>
      <c r="O458" s="583"/>
      <c r="P458" s="578"/>
      <c r="Q458" s="581"/>
      <c r="R458" s="582"/>
    </row>
  </sheetData>
  <sheetProtection algorithmName="SHA-512" hashValue="egV6nKAYGdWODi7AMXQaV0zcOAMpRgwxnC9g1rHnbCXvS3KzOnsKGsYByt7mSxTQZH2Chm4Sx6G30IkRna1zAg==" saltValue="DhNEBYKSt7KplQ1BdR7sSg==" spinCount="100000" sheet="1" sort="0" autoFilter="0" pivotTables="0"/>
  <autoFilter ref="A3:X38" xr:uid="{00000000-0001-0000-0400-000000000000}"/>
  <phoneticPr fontId="33" type="noConversion"/>
  <conditionalFormatting sqref="T7:T11">
    <cfRule type="duplicateValues" dxfId="123" priority="18"/>
  </conditionalFormatting>
  <conditionalFormatting sqref="T13:T14">
    <cfRule type="duplicateValues" dxfId="122" priority="17"/>
  </conditionalFormatting>
  <conditionalFormatting sqref="T16:T18">
    <cfRule type="duplicateValues" dxfId="121" priority="16"/>
  </conditionalFormatting>
  <conditionalFormatting sqref="T20:T22">
    <cfRule type="duplicateValues" dxfId="120" priority="15"/>
  </conditionalFormatting>
  <conditionalFormatting sqref="T25:T26 T28:T32">
    <cfRule type="duplicateValues" dxfId="119" priority="14"/>
  </conditionalFormatting>
  <conditionalFormatting sqref="T34:T38">
    <cfRule type="duplicateValues" dxfId="118" priority="13"/>
  </conditionalFormatting>
  <conditionalFormatting sqref="W5">
    <cfRule type="containsText" dxfId="117" priority="12" operator="containsText" text="false">
      <formula>NOT(ISERROR(SEARCH("false",W5)))</formula>
    </cfRule>
  </conditionalFormatting>
  <conditionalFormatting sqref="X4:X38">
    <cfRule type="cellIs" dxfId="116" priority="9" operator="lessThan">
      <formula>0</formula>
    </cfRule>
    <cfRule type="expression" dxfId="115" priority="10" stopIfTrue="1">
      <formula>ISTEXT(X4)</formula>
    </cfRule>
    <cfRule type="cellIs" dxfId="114" priority="11" operator="greaterThan">
      <formula>0</formula>
    </cfRule>
  </conditionalFormatting>
  <conditionalFormatting sqref="T27">
    <cfRule type="duplicateValues" dxfId="113" priority="4"/>
  </conditionalFormatting>
  <conditionalFormatting sqref="X1">
    <cfRule type="cellIs" dxfId="112" priority="1" operator="lessThan">
      <formula>0</formula>
    </cfRule>
    <cfRule type="expression" dxfId="111" priority="2" stopIfTrue="1">
      <formula>ISTEXT(X1)</formula>
    </cfRule>
    <cfRule type="cellIs" dxfId="110" priority="3" operator="greaterThan">
      <formula>0</formula>
    </cfRule>
  </conditionalFormatting>
  <printOptions horizontalCentered="1" verticalCentered="1"/>
  <pageMargins left="0.35433070866141736" right="0.35433070866141736" top="0.19685039370078741" bottom="0.19685039370078741" header="0.19685039370078741" footer="0.19685039370078741"/>
  <pageSetup paperSize="8" scale="47" fitToHeight="0" orientation="landscape" cellComments="asDisplayed" r:id="rId1"/>
  <headerFooter alignWithMargins="0">
    <oddFooter>&amp;C&amp;"Calibri,Regular"&amp;11Section C, Page &amp;P of 1</oddFooter>
  </headerFooter>
  <ignoredErrors>
    <ignoredError sqref="I28 I7:I10 I12:I26 I30:I3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CE29B"/>
  </sheetPr>
  <dimension ref="A1:FL515"/>
  <sheetViews>
    <sheetView zoomScale="80" zoomScaleNormal="80" zoomScaleSheetLayoutView="75" workbookViewId="0">
      <pane ySplit="3" topLeftCell="A4" activePane="bottomLeft" state="frozen"/>
      <selection activeCell="A3" sqref="A3"/>
      <selection pane="bottomLeft" activeCell="A4" sqref="A4"/>
    </sheetView>
  </sheetViews>
  <sheetFormatPr defaultColWidth="9.140625" defaultRowHeight="11.25" outlineLevelCol="1" x14ac:dyDescent="0.2"/>
  <cols>
    <col min="1" max="4" width="8.42578125" style="592" customWidth="1"/>
    <col min="5" max="5" width="67" style="682" customWidth="1"/>
    <col min="6" max="6" width="16.85546875" style="592" customWidth="1"/>
    <col min="7" max="7" width="59.42578125" style="592" customWidth="1"/>
    <col min="8" max="9" width="12.42578125" style="683" customWidth="1"/>
    <col min="10" max="10" width="12.85546875" style="684" customWidth="1"/>
    <col min="11" max="11" width="14.5703125" style="887" customWidth="1"/>
    <col min="12" max="12" width="14.28515625" style="679" customWidth="1"/>
    <col min="13" max="13" width="15" style="887" customWidth="1"/>
    <col min="14" max="14" width="12.85546875" style="677" customWidth="1"/>
    <col min="15" max="15" width="11.85546875" style="686" customWidth="1"/>
    <col min="16" max="16" width="31.140625" style="592" customWidth="1"/>
    <col min="17" max="17" width="61" style="685" customWidth="1"/>
    <col min="18" max="18" width="42.85546875" style="685" customWidth="1"/>
    <col min="19" max="19" width="15.85546875" style="859" hidden="1" customWidth="1" outlineLevel="1"/>
    <col min="20" max="20" width="13" style="899" hidden="1" customWidth="1" outlineLevel="1"/>
    <col min="21" max="21" width="13.42578125" style="867" hidden="1" customWidth="1" outlineLevel="1"/>
    <col min="22" max="22" width="11.5703125" style="859" hidden="1" customWidth="1" outlineLevel="1"/>
    <col min="23" max="25" width="9.140625" style="591" hidden="1" customWidth="1" outlineLevel="1"/>
    <col min="26" max="26" width="9.140625" style="591" collapsed="1"/>
    <col min="27" max="166" width="9.140625" style="591"/>
    <col min="167" max="16384" width="9.140625" style="592"/>
  </cols>
  <sheetData>
    <row r="1" spans="1:166" ht="36.75" thickBot="1" x14ac:dyDescent="0.25">
      <c r="A1" s="865" t="s">
        <v>2520</v>
      </c>
      <c r="B1" s="866"/>
      <c r="C1" s="866"/>
      <c r="D1" s="866"/>
      <c r="E1" s="866"/>
      <c r="F1" s="866"/>
      <c r="G1" s="866"/>
      <c r="H1" s="870"/>
      <c r="I1" s="1757"/>
      <c r="J1" s="866"/>
      <c r="K1" s="870"/>
      <c r="L1" s="866"/>
      <c r="M1" s="870"/>
      <c r="N1" s="866"/>
      <c r="O1" s="883" t="s">
        <v>2545</v>
      </c>
      <c r="P1" s="1041"/>
      <c r="Q1" s="1044">
        <f>'Section A - Public Patients'!P1</f>
        <v>45736</v>
      </c>
      <c r="R1" s="1045"/>
      <c r="S1" s="1117" t="s">
        <v>4328</v>
      </c>
      <c r="T1" s="1117">
        <f>COUNTA(T4:T95)</f>
        <v>73</v>
      </c>
      <c r="W1" s="1625" t="s">
        <v>6260</v>
      </c>
      <c r="X1" s="1624">
        <f>COUNTIF(X4:X4152,"&gt;0")+COUNTIF(X4:X4152,"&lt;0")</f>
        <v>27</v>
      </c>
      <c r="Y1" s="672"/>
    </row>
    <row r="2" spans="1:166" ht="53.25" thickBot="1" x14ac:dyDescent="0.25">
      <c r="A2" s="593" t="s">
        <v>1775</v>
      </c>
      <c r="B2" s="863"/>
      <c r="C2" s="863"/>
      <c r="D2" s="863"/>
      <c r="E2" s="594" t="s">
        <v>1945</v>
      </c>
      <c r="F2" s="863"/>
      <c r="G2" s="863"/>
      <c r="H2" s="863"/>
      <c r="I2" s="963"/>
      <c r="J2" s="963"/>
      <c r="K2" s="889"/>
      <c r="L2" s="863"/>
      <c r="M2" s="863"/>
      <c r="N2" s="863"/>
      <c r="O2" s="1042"/>
      <c r="P2" s="1043"/>
      <c r="Q2" s="882"/>
      <c r="R2" s="680"/>
      <c r="T2" s="900"/>
      <c r="W2" s="1609" t="s">
        <v>6289</v>
      </c>
      <c r="X2" s="329"/>
      <c r="Y2" s="1608" t="s">
        <v>6255</v>
      </c>
      <c r="Z2" s="521"/>
    </row>
    <row r="3" spans="1:166" s="601" customFormat="1" ht="51.75" thickBot="1" x14ac:dyDescent="0.25">
      <c r="A3" s="1005" t="s">
        <v>4059</v>
      </c>
      <c r="B3" s="1005" t="s">
        <v>4060</v>
      </c>
      <c r="C3" s="1005" t="s">
        <v>4061</v>
      </c>
      <c r="D3" s="1005" t="s">
        <v>4062</v>
      </c>
      <c r="E3" s="854" t="s">
        <v>4063</v>
      </c>
      <c r="F3" s="595" t="s">
        <v>17</v>
      </c>
      <c r="G3" s="595" t="s">
        <v>18</v>
      </c>
      <c r="H3" s="1" t="s">
        <v>3779</v>
      </c>
      <c r="I3" s="2" t="s">
        <v>3915</v>
      </c>
      <c r="J3" s="596" t="s">
        <v>19</v>
      </c>
      <c r="K3" s="597" t="s">
        <v>1356</v>
      </c>
      <c r="L3" s="598" t="s">
        <v>21</v>
      </c>
      <c r="M3" s="597" t="s">
        <v>1357</v>
      </c>
      <c r="N3" s="599" t="s">
        <v>23</v>
      </c>
      <c r="O3" s="2049" t="s">
        <v>26</v>
      </c>
      <c r="P3" s="2049" t="s">
        <v>24</v>
      </c>
      <c r="Q3" s="2049" t="s">
        <v>25</v>
      </c>
      <c r="R3" s="2050" t="s">
        <v>1960</v>
      </c>
      <c r="S3" s="916" t="s">
        <v>4067</v>
      </c>
      <c r="T3" s="917" t="s">
        <v>4073</v>
      </c>
      <c r="U3" s="918" t="s">
        <v>4069</v>
      </c>
      <c r="V3" s="926" t="s">
        <v>5995</v>
      </c>
      <c r="W3" s="985" t="s">
        <v>4201</v>
      </c>
      <c r="X3" s="986" t="s">
        <v>4202</v>
      </c>
      <c r="Y3" s="1420" t="s">
        <v>6349</v>
      </c>
      <c r="Z3" s="591"/>
      <c r="AA3" s="591"/>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0"/>
      <c r="CJ3" s="600"/>
      <c r="CK3" s="600"/>
      <c r="CL3" s="600"/>
      <c r="CM3" s="600"/>
      <c r="CN3" s="600"/>
      <c r="CO3" s="600"/>
      <c r="CP3" s="600"/>
      <c r="CQ3" s="600"/>
      <c r="CR3" s="600"/>
      <c r="CS3" s="600"/>
      <c r="CT3" s="600"/>
      <c r="CU3" s="600"/>
      <c r="CV3" s="600"/>
      <c r="CW3" s="600"/>
      <c r="CX3" s="600"/>
      <c r="CY3" s="600"/>
      <c r="CZ3" s="600"/>
      <c r="DA3" s="600"/>
      <c r="DB3" s="600"/>
      <c r="DC3" s="600"/>
      <c r="DD3" s="600"/>
      <c r="DE3" s="600"/>
      <c r="DF3" s="600"/>
      <c r="DG3" s="600"/>
      <c r="DH3" s="600"/>
      <c r="DI3" s="600"/>
      <c r="DJ3" s="600"/>
      <c r="DK3" s="600"/>
      <c r="DL3" s="600"/>
      <c r="DM3" s="600"/>
      <c r="DN3" s="600"/>
      <c r="DO3" s="600"/>
      <c r="DP3" s="600"/>
      <c r="DQ3" s="600"/>
      <c r="DR3" s="600"/>
      <c r="DS3" s="600"/>
      <c r="DT3" s="600"/>
      <c r="DU3" s="600"/>
      <c r="DV3" s="600"/>
      <c r="DW3" s="600"/>
      <c r="DX3" s="600"/>
      <c r="DY3" s="600"/>
      <c r="DZ3" s="600"/>
      <c r="EA3" s="600"/>
      <c r="EB3" s="600"/>
      <c r="EC3" s="600"/>
      <c r="ED3" s="600"/>
      <c r="EE3" s="600"/>
      <c r="EF3" s="600"/>
      <c r="EG3" s="600"/>
      <c r="EH3" s="600"/>
      <c r="EI3" s="600"/>
      <c r="EJ3" s="600"/>
      <c r="EK3" s="600"/>
      <c r="EL3" s="600"/>
      <c r="EM3" s="600"/>
      <c r="EN3" s="600"/>
      <c r="EO3" s="600"/>
      <c r="EP3" s="600"/>
      <c r="EQ3" s="600"/>
      <c r="ER3" s="600"/>
      <c r="ES3" s="600"/>
      <c r="ET3" s="600"/>
      <c r="EU3" s="600"/>
      <c r="EV3" s="600"/>
      <c r="EW3" s="600"/>
      <c r="EX3" s="600"/>
      <c r="EY3" s="600"/>
      <c r="EZ3" s="600"/>
      <c r="FA3" s="600"/>
      <c r="FB3" s="600"/>
      <c r="FC3" s="600"/>
      <c r="FD3" s="600"/>
      <c r="FE3" s="600"/>
      <c r="FF3" s="600"/>
      <c r="FG3" s="600"/>
      <c r="FH3" s="600"/>
      <c r="FI3" s="600"/>
      <c r="FJ3" s="600"/>
    </row>
    <row r="4" spans="1:166" ht="31.5" x14ac:dyDescent="0.2">
      <c r="A4" s="602">
        <v>1</v>
      </c>
      <c r="B4" s="603"/>
      <c r="C4" s="603"/>
      <c r="D4" s="603"/>
      <c r="E4" s="604" t="s">
        <v>1778</v>
      </c>
      <c r="F4" s="605"/>
      <c r="G4" s="605"/>
      <c r="H4" s="605"/>
      <c r="I4" s="606"/>
      <c r="J4" s="606"/>
      <c r="K4" s="608"/>
      <c r="L4" s="607"/>
      <c r="M4" s="608"/>
      <c r="N4" s="609"/>
      <c r="O4" s="2051"/>
      <c r="P4" s="2052"/>
      <c r="Q4" s="2053"/>
      <c r="R4" s="2053"/>
      <c r="S4" s="913" t="s">
        <v>4068</v>
      </c>
      <c r="T4" s="925"/>
      <c r="U4" s="915"/>
      <c r="V4" s="913"/>
      <c r="W4" s="987"/>
      <c r="X4" s="988" t="str">
        <f>IF(K4="","Blank",IF(ISTEXT(K4),"Text",(K4/W4)-1))</f>
        <v>Blank</v>
      </c>
    </row>
    <row r="5" spans="1:166" ht="18.75" x14ac:dyDescent="0.3">
      <c r="A5" s="1022">
        <v>1</v>
      </c>
      <c r="B5" s="610">
        <v>1.1000000000000001</v>
      </c>
      <c r="C5" s="611"/>
      <c r="D5" s="611"/>
      <c r="E5" s="2070" t="s">
        <v>1478</v>
      </c>
      <c r="F5" s="613"/>
      <c r="G5" s="614"/>
      <c r="H5" s="1887"/>
      <c r="I5" s="615"/>
      <c r="J5" s="616"/>
      <c r="K5" s="618"/>
      <c r="L5" s="617"/>
      <c r="M5" s="618"/>
      <c r="N5" s="619"/>
      <c r="O5" s="1894"/>
      <c r="P5" s="2054"/>
      <c r="Q5" s="2055"/>
      <c r="R5" s="2055"/>
      <c r="S5" s="901" t="s">
        <v>4068</v>
      </c>
      <c r="T5" s="923"/>
      <c r="U5" s="903"/>
      <c r="V5" s="901"/>
      <c r="W5" s="1004"/>
      <c r="X5" s="989" t="str">
        <f t="shared" ref="X5:X74" si="0">IF(K5="","Blank",IF(ISTEXT(K5),"Text",(K5/W5)-1))</f>
        <v>Blank</v>
      </c>
    </row>
    <row r="6" spans="1:166" s="634" customFormat="1" ht="37.5" x14ac:dyDescent="0.3">
      <c r="A6" s="1022">
        <v>1</v>
      </c>
      <c r="B6" s="1024">
        <v>1.1000000000000001</v>
      </c>
      <c r="C6" s="2067" t="s">
        <v>6458</v>
      </c>
      <c r="D6" s="2068"/>
      <c r="E6" s="2072" t="s">
        <v>1358</v>
      </c>
      <c r="F6" s="2069"/>
      <c r="G6" s="628"/>
      <c r="H6" s="957"/>
      <c r="I6" s="629"/>
      <c r="J6" s="630"/>
      <c r="K6" s="645"/>
      <c r="L6" s="631"/>
      <c r="M6" s="641"/>
      <c r="N6" s="633"/>
      <c r="O6" s="1746"/>
      <c r="P6" s="2054"/>
      <c r="Q6" s="2055"/>
      <c r="R6" s="2055"/>
      <c r="S6" s="901" t="s">
        <v>4068</v>
      </c>
      <c r="T6" s="924"/>
      <c r="U6" s="903"/>
      <c r="V6" s="927"/>
      <c r="W6" s="645"/>
      <c r="X6" s="989" t="str">
        <f t="shared" si="0"/>
        <v>Blank</v>
      </c>
      <c r="Y6" s="620"/>
      <c r="Z6" s="591"/>
      <c r="AA6" s="591"/>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row>
    <row r="7" spans="1:166" s="634" customFormat="1" ht="51" x14ac:dyDescent="0.2">
      <c r="A7" s="1022">
        <v>1</v>
      </c>
      <c r="B7" s="1024">
        <v>1.1000000000000001</v>
      </c>
      <c r="C7" s="620"/>
      <c r="D7" s="620"/>
      <c r="E7" s="2078" t="s">
        <v>1359</v>
      </c>
      <c r="F7" s="635"/>
      <c r="G7" s="635" t="s">
        <v>1360</v>
      </c>
      <c r="H7" s="957"/>
      <c r="I7" s="629">
        <v>213080</v>
      </c>
      <c r="J7" s="636">
        <v>42186</v>
      </c>
      <c r="K7" s="637" t="s">
        <v>1361</v>
      </c>
      <c r="L7" s="638"/>
      <c r="M7" s="637" t="s">
        <v>1361</v>
      </c>
      <c r="N7" s="633" t="s">
        <v>1362</v>
      </c>
      <c r="O7" s="630"/>
      <c r="P7" s="2056" t="s">
        <v>1363</v>
      </c>
      <c r="Q7" s="642" t="s">
        <v>1364</v>
      </c>
      <c r="R7" s="2081" t="s">
        <v>3482</v>
      </c>
      <c r="S7" s="901" t="s">
        <v>4066</v>
      </c>
      <c r="T7" s="903" t="s">
        <v>5279</v>
      </c>
      <c r="U7" s="903"/>
      <c r="V7" s="927"/>
      <c r="W7" s="2234" t="s">
        <v>1361</v>
      </c>
      <c r="X7" s="989" t="str">
        <f t="shared" si="0"/>
        <v>Text</v>
      </c>
      <c r="Y7" s="620"/>
      <c r="Z7" s="591"/>
      <c r="AA7" s="591"/>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row>
    <row r="8" spans="1:166" s="634" customFormat="1" ht="51" x14ac:dyDescent="0.2">
      <c r="A8" s="1022">
        <v>1</v>
      </c>
      <c r="B8" s="1024">
        <v>1.1000000000000001</v>
      </c>
      <c r="C8" s="620"/>
      <c r="D8" s="620"/>
      <c r="E8" s="62" t="s">
        <v>1365</v>
      </c>
      <c r="F8" s="635"/>
      <c r="G8" s="635" t="s">
        <v>1366</v>
      </c>
      <c r="H8" s="957"/>
      <c r="I8" s="629">
        <v>443630</v>
      </c>
      <c r="J8" s="636">
        <v>42186</v>
      </c>
      <c r="K8" s="637" t="s">
        <v>1361</v>
      </c>
      <c r="L8" s="638"/>
      <c r="M8" s="637" t="s">
        <v>1361</v>
      </c>
      <c r="N8" s="633" t="s">
        <v>56</v>
      </c>
      <c r="O8" s="630"/>
      <c r="P8" s="2056" t="s">
        <v>1363</v>
      </c>
      <c r="Q8" s="642" t="s">
        <v>1364</v>
      </c>
      <c r="R8" s="2081" t="s">
        <v>3483</v>
      </c>
      <c r="S8" s="901" t="s">
        <v>4066</v>
      </c>
      <c r="T8" s="903" t="s">
        <v>5280</v>
      </c>
      <c r="U8" s="903"/>
      <c r="V8" s="927"/>
      <c r="W8" s="2234" t="s">
        <v>1361</v>
      </c>
      <c r="X8" s="989" t="str">
        <f t="shared" si="0"/>
        <v>Text</v>
      </c>
      <c r="Y8" s="620"/>
      <c r="Z8" s="591"/>
      <c r="AA8" s="591"/>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0"/>
      <c r="DA8" s="620"/>
      <c r="DB8" s="620"/>
      <c r="DC8" s="620"/>
      <c r="DD8" s="620"/>
      <c r="DE8" s="620"/>
      <c r="DF8" s="620"/>
      <c r="DG8" s="620"/>
      <c r="DH8" s="620"/>
      <c r="DI8" s="620"/>
      <c r="DJ8" s="620"/>
      <c r="DK8" s="620"/>
      <c r="DL8" s="620"/>
      <c r="DM8" s="620"/>
      <c r="DN8" s="620"/>
      <c r="DO8" s="620"/>
      <c r="DP8" s="620"/>
      <c r="DQ8" s="620"/>
      <c r="DR8" s="620"/>
      <c r="DS8" s="620"/>
      <c r="DT8" s="620"/>
      <c r="DU8" s="620"/>
      <c r="DV8" s="620"/>
      <c r="DW8" s="620"/>
      <c r="DX8" s="620"/>
      <c r="DY8" s="620"/>
      <c r="DZ8" s="620"/>
      <c r="EA8" s="620"/>
      <c r="EB8" s="620"/>
      <c r="EC8" s="620"/>
      <c r="ED8" s="620"/>
      <c r="EE8" s="620"/>
      <c r="EF8" s="620"/>
      <c r="EG8" s="620"/>
      <c r="EH8" s="620"/>
      <c r="EI8" s="620"/>
      <c r="EJ8" s="620"/>
      <c r="EK8" s="620"/>
      <c r="EL8" s="620"/>
      <c r="EM8" s="620"/>
      <c r="EN8" s="620"/>
      <c r="EO8" s="620"/>
      <c r="EP8" s="620"/>
      <c r="EQ8" s="620"/>
      <c r="ER8" s="620"/>
      <c r="ES8" s="620"/>
      <c r="ET8" s="620"/>
      <c r="EU8" s="620"/>
      <c r="EV8" s="620"/>
      <c r="EW8" s="620"/>
      <c r="EX8" s="620"/>
      <c r="EY8" s="620"/>
      <c r="EZ8" s="620"/>
      <c r="FA8" s="620"/>
      <c r="FB8" s="620"/>
      <c r="FC8" s="620"/>
      <c r="FD8" s="620"/>
      <c r="FE8" s="620"/>
      <c r="FF8" s="620"/>
      <c r="FG8" s="620"/>
      <c r="FH8" s="620"/>
      <c r="FI8" s="620"/>
      <c r="FJ8" s="620"/>
    </row>
    <row r="9" spans="1:166" s="634" customFormat="1" ht="51" x14ac:dyDescent="0.2">
      <c r="A9" s="1022">
        <v>1</v>
      </c>
      <c r="B9" s="1024">
        <v>1.1000000000000001</v>
      </c>
      <c r="C9" s="620"/>
      <c r="D9" s="620"/>
      <c r="E9" s="1026" t="str">
        <f t="shared" ref="E9:E16" si="1">E8</f>
        <v>Daily Accommodation Payment</v>
      </c>
      <c r="F9" s="957" t="s">
        <v>1367</v>
      </c>
      <c r="G9" s="635" t="s">
        <v>1368</v>
      </c>
      <c r="H9" s="957"/>
      <c r="I9" s="629" t="s">
        <v>1369</v>
      </c>
      <c r="J9" s="630"/>
      <c r="K9" s="639" t="s">
        <v>1370</v>
      </c>
      <c r="L9" s="632"/>
      <c r="M9" s="639" t="s">
        <v>1370</v>
      </c>
      <c r="N9" s="640" t="s">
        <v>56</v>
      </c>
      <c r="O9" s="630"/>
      <c r="P9" s="2056" t="s">
        <v>1363</v>
      </c>
      <c r="Q9" s="642" t="s">
        <v>1364</v>
      </c>
      <c r="R9" s="2081" t="s">
        <v>2269</v>
      </c>
      <c r="S9" s="901" t="s">
        <v>4066</v>
      </c>
      <c r="T9" s="903" t="s">
        <v>5281</v>
      </c>
      <c r="U9" s="903"/>
      <c r="V9" s="927"/>
      <c r="W9" s="2217" t="s">
        <v>1370</v>
      </c>
      <c r="X9" s="989" t="str">
        <f t="shared" si="0"/>
        <v>Text</v>
      </c>
      <c r="Y9" s="620"/>
      <c r="Z9" s="591"/>
      <c r="AA9" s="591"/>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c r="BB9" s="620"/>
      <c r="BC9" s="620"/>
      <c r="BD9" s="620"/>
      <c r="BE9" s="620"/>
      <c r="BF9" s="620"/>
      <c r="BG9" s="620"/>
      <c r="BH9" s="620"/>
      <c r="BI9" s="620"/>
      <c r="BJ9" s="620"/>
      <c r="BK9" s="620"/>
      <c r="BL9" s="620"/>
      <c r="BM9" s="620"/>
      <c r="BN9" s="620"/>
      <c r="BO9" s="620"/>
      <c r="BP9" s="620"/>
      <c r="BQ9" s="620"/>
      <c r="BR9" s="620"/>
      <c r="BS9" s="620"/>
      <c r="BT9" s="620"/>
      <c r="BU9" s="620"/>
      <c r="BV9" s="620"/>
      <c r="BW9" s="620"/>
      <c r="BX9" s="620"/>
      <c r="BY9" s="620"/>
      <c r="BZ9" s="620"/>
      <c r="CA9" s="620"/>
      <c r="CB9" s="620"/>
      <c r="CC9" s="620"/>
      <c r="CD9" s="620"/>
      <c r="CE9" s="620"/>
      <c r="CF9" s="620"/>
      <c r="CG9" s="620"/>
      <c r="CH9" s="620"/>
      <c r="CI9" s="620"/>
      <c r="CJ9" s="620"/>
      <c r="CK9" s="620"/>
      <c r="CL9" s="620"/>
      <c r="CM9" s="620"/>
      <c r="CN9" s="620"/>
      <c r="CO9" s="620"/>
      <c r="CP9" s="620"/>
      <c r="CQ9" s="620"/>
      <c r="CR9" s="620"/>
      <c r="CS9" s="620"/>
      <c r="CT9" s="620"/>
      <c r="CU9" s="620"/>
      <c r="CV9" s="620"/>
      <c r="CW9" s="620"/>
      <c r="CX9" s="620"/>
      <c r="CY9" s="620"/>
      <c r="CZ9" s="620"/>
      <c r="DA9" s="620"/>
      <c r="DB9" s="620"/>
      <c r="DC9" s="620"/>
      <c r="DD9" s="620"/>
      <c r="DE9" s="620"/>
      <c r="DF9" s="620"/>
      <c r="DG9" s="620"/>
      <c r="DH9" s="620"/>
      <c r="DI9" s="620"/>
      <c r="DJ9" s="620"/>
      <c r="DK9" s="620"/>
      <c r="DL9" s="620"/>
      <c r="DM9" s="620"/>
      <c r="DN9" s="620"/>
      <c r="DO9" s="620"/>
      <c r="DP9" s="620"/>
      <c r="DQ9" s="620"/>
      <c r="DR9" s="620"/>
      <c r="DS9" s="620"/>
      <c r="DT9" s="620"/>
      <c r="DU9" s="620"/>
      <c r="DV9" s="620"/>
      <c r="DW9" s="620"/>
      <c r="DX9" s="620"/>
      <c r="DY9" s="620"/>
      <c r="DZ9" s="620"/>
      <c r="EA9" s="620"/>
      <c r="EB9" s="620"/>
      <c r="EC9" s="620"/>
      <c r="ED9" s="620"/>
      <c r="EE9" s="620"/>
      <c r="EF9" s="620"/>
      <c r="EG9" s="620"/>
      <c r="EH9" s="620"/>
      <c r="EI9" s="620"/>
      <c r="EJ9" s="620"/>
      <c r="EK9" s="620"/>
      <c r="EL9" s="620"/>
      <c r="EM9" s="620"/>
      <c r="EN9" s="620"/>
      <c r="EO9" s="620"/>
      <c r="EP9" s="620"/>
      <c r="EQ9" s="620"/>
      <c r="ER9" s="620"/>
      <c r="ES9" s="620"/>
      <c r="ET9" s="620"/>
      <c r="EU9" s="620"/>
      <c r="EV9" s="620"/>
      <c r="EW9" s="620"/>
      <c r="EX9" s="620"/>
      <c r="EY9" s="620"/>
      <c r="EZ9" s="620"/>
      <c r="FA9" s="620"/>
      <c r="FB9" s="620"/>
      <c r="FC9" s="620"/>
      <c r="FD9" s="620"/>
      <c r="FE9" s="620"/>
      <c r="FF9" s="620"/>
      <c r="FG9" s="620"/>
      <c r="FH9" s="620"/>
      <c r="FI9" s="620"/>
      <c r="FJ9" s="620"/>
    </row>
    <row r="10" spans="1:166" s="634" customFormat="1" ht="12.75" x14ac:dyDescent="0.2">
      <c r="A10" s="1022">
        <v>1</v>
      </c>
      <c r="B10" s="1024">
        <v>1.1000000000000001</v>
      </c>
      <c r="C10" s="620"/>
      <c r="D10" s="620"/>
      <c r="E10" s="1026" t="str">
        <f t="shared" si="1"/>
        <v>Daily Accommodation Payment</v>
      </c>
      <c r="F10" s="957" t="s">
        <v>1371</v>
      </c>
      <c r="G10" s="635" t="s">
        <v>1372</v>
      </c>
      <c r="H10" s="957">
        <v>90007178</v>
      </c>
      <c r="I10" s="629" t="s">
        <v>1369</v>
      </c>
      <c r="J10" s="630">
        <v>45736</v>
      </c>
      <c r="K10" s="884">
        <v>63.82</v>
      </c>
      <c r="L10" s="641"/>
      <c r="M10" s="884">
        <f>K10</f>
        <v>63.82</v>
      </c>
      <c r="N10" s="640" t="s">
        <v>56</v>
      </c>
      <c r="O10" s="630">
        <v>45920</v>
      </c>
      <c r="P10" s="2056" t="s">
        <v>1363</v>
      </c>
      <c r="Q10" s="642" t="s">
        <v>1364</v>
      </c>
      <c r="R10" s="2081" t="s">
        <v>2270</v>
      </c>
      <c r="S10" s="901" t="s">
        <v>4064</v>
      </c>
      <c r="T10" s="903" t="s">
        <v>5282</v>
      </c>
      <c r="U10" s="903" t="s">
        <v>5282</v>
      </c>
      <c r="V10" s="927" t="s">
        <v>5282</v>
      </c>
      <c r="W10" s="789">
        <v>63.57</v>
      </c>
      <c r="X10" s="989">
        <f t="shared" si="0"/>
        <v>3.9326726443291715E-3</v>
      </c>
      <c r="Y10" s="620"/>
      <c r="Z10" s="591"/>
      <c r="AA10" s="591"/>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c r="CG10" s="620"/>
      <c r="CH10" s="620"/>
      <c r="CI10" s="620"/>
      <c r="CJ10" s="620"/>
      <c r="CK10" s="620"/>
      <c r="CL10" s="620"/>
      <c r="CM10" s="620"/>
      <c r="CN10" s="620"/>
      <c r="CO10" s="620"/>
      <c r="CP10" s="620"/>
      <c r="CQ10" s="620"/>
      <c r="CR10" s="620"/>
      <c r="CS10" s="620"/>
      <c r="CT10" s="620"/>
      <c r="CU10" s="620"/>
      <c r="CV10" s="620"/>
      <c r="CW10" s="620"/>
      <c r="CX10" s="620"/>
      <c r="CY10" s="620"/>
      <c r="CZ10" s="620"/>
      <c r="DA10" s="620"/>
      <c r="DB10" s="620"/>
      <c r="DC10" s="620"/>
      <c r="DD10" s="620"/>
      <c r="DE10" s="620"/>
      <c r="DF10" s="620"/>
      <c r="DG10" s="620"/>
      <c r="DH10" s="620"/>
      <c r="DI10" s="620"/>
      <c r="DJ10" s="620"/>
      <c r="DK10" s="620"/>
      <c r="DL10" s="620"/>
      <c r="DM10" s="620"/>
      <c r="DN10" s="620"/>
      <c r="DO10" s="620"/>
      <c r="DP10" s="620"/>
      <c r="DQ10" s="620"/>
      <c r="DR10" s="620"/>
      <c r="DS10" s="620"/>
      <c r="DT10" s="620"/>
      <c r="DU10" s="620"/>
      <c r="DV10" s="620"/>
      <c r="DW10" s="620"/>
      <c r="DX10" s="620"/>
      <c r="DY10" s="620"/>
      <c r="DZ10" s="620"/>
      <c r="EA10" s="620"/>
      <c r="EB10" s="620"/>
      <c r="EC10" s="620"/>
      <c r="ED10" s="620"/>
      <c r="EE10" s="620"/>
      <c r="EF10" s="620"/>
      <c r="EG10" s="620"/>
      <c r="EH10" s="620"/>
      <c r="EI10" s="620"/>
      <c r="EJ10" s="620"/>
      <c r="EK10" s="620"/>
      <c r="EL10" s="620"/>
      <c r="EM10" s="620"/>
      <c r="EN10" s="620"/>
      <c r="EO10" s="620"/>
      <c r="EP10" s="620"/>
      <c r="EQ10" s="620"/>
      <c r="ER10" s="620"/>
      <c r="ES10" s="620"/>
      <c r="ET10" s="620"/>
      <c r="EU10" s="620"/>
      <c r="EV10" s="620"/>
      <c r="EW10" s="620"/>
      <c r="EX10" s="620"/>
      <c r="EY10" s="620"/>
      <c r="EZ10" s="620"/>
      <c r="FA10" s="620"/>
      <c r="FB10" s="620"/>
      <c r="FC10" s="620"/>
      <c r="FD10" s="620"/>
      <c r="FE10" s="620"/>
      <c r="FF10" s="620"/>
      <c r="FG10" s="620"/>
      <c r="FH10" s="620"/>
      <c r="FI10" s="620"/>
      <c r="FJ10" s="620"/>
    </row>
    <row r="11" spans="1:166" s="634" customFormat="1" ht="51" x14ac:dyDescent="0.2">
      <c r="A11" s="1022">
        <v>1</v>
      </c>
      <c r="B11" s="1024">
        <v>1.1000000000000001</v>
      </c>
      <c r="C11" s="620"/>
      <c r="D11" s="620"/>
      <c r="E11" s="1026" t="str">
        <f t="shared" si="1"/>
        <v>Daily Accommodation Payment</v>
      </c>
      <c r="F11" s="957" t="s">
        <v>1373</v>
      </c>
      <c r="G11" s="635" t="s">
        <v>1374</v>
      </c>
      <c r="H11" s="957">
        <v>90005776</v>
      </c>
      <c r="I11" s="629">
        <v>443630</v>
      </c>
      <c r="J11" s="630"/>
      <c r="K11" s="639" t="s">
        <v>1370</v>
      </c>
      <c r="L11" s="632"/>
      <c r="M11" s="639" t="s">
        <v>1370</v>
      </c>
      <c r="N11" s="640"/>
      <c r="O11" s="630"/>
      <c r="P11" s="2056" t="s">
        <v>1363</v>
      </c>
      <c r="Q11" s="642" t="s">
        <v>1364</v>
      </c>
      <c r="R11" s="2081" t="s">
        <v>2271</v>
      </c>
      <c r="S11" s="901" t="s">
        <v>4066</v>
      </c>
      <c r="T11" s="903" t="s">
        <v>5283</v>
      </c>
      <c r="U11" s="903"/>
      <c r="V11" s="927"/>
      <c r="W11" s="2217" t="s">
        <v>1370</v>
      </c>
      <c r="X11" s="989" t="str">
        <f t="shared" si="0"/>
        <v>Text</v>
      </c>
      <c r="Y11" s="620"/>
      <c r="Z11" s="591"/>
      <c r="AA11" s="591"/>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c r="BY11" s="620"/>
      <c r="BZ11" s="620"/>
      <c r="CA11" s="620"/>
      <c r="CB11" s="620"/>
      <c r="CC11" s="620"/>
      <c r="CD11" s="620"/>
      <c r="CE11" s="620"/>
      <c r="CF11" s="620"/>
      <c r="CG11" s="620"/>
      <c r="CH11" s="620"/>
      <c r="CI11" s="620"/>
      <c r="CJ11" s="620"/>
      <c r="CK11" s="620"/>
      <c r="CL11" s="620"/>
      <c r="CM11" s="620"/>
      <c r="CN11" s="620"/>
      <c r="CO11" s="62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c r="DS11" s="620"/>
      <c r="DT11" s="620"/>
      <c r="DU11" s="620"/>
      <c r="DV11" s="620"/>
      <c r="DW11" s="620"/>
      <c r="DX11" s="620"/>
      <c r="DY11" s="620"/>
      <c r="DZ11" s="620"/>
      <c r="EA11" s="620"/>
      <c r="EB11" s="620"/>
      <c r="EC11" s="620"/>
      <c r="ED11" s="620"/>
      <c r="EE11" s="620"/>
      <c r="EF11" s="620"/>
      <c r="EG11" s="620"/>
      <c r="EH11" s="620"/>
      <c r="EI11" s="620"/>
      <c r="EJ11" s="620"/>
      <c r="EK11" s="620"/>
      <c r="EL11" s="620"/>
      <c r="EM11" s="620"/>
      <c r="EN11" s="620"/>
      <c r="EO11" s="620"/>
      <c r="EP11" s="620"/>
      <c r="EQ11" s="620"/>
      <c r="ER11" s="620"/>
      <c r="ES11" s="620"/>
      <c r="ET11" s="620"/>
      <c r="EU11" s="620"/>
      <c r="EV11" s="620"/>
      <c r="EW11" s="620"/>
      <c r="EX11" s="620"/>
      <c r="EY11" s="620"/>
      <c r="EZ11" s="620"/>
      <c r="FA11" s="620"/>
      <c r="FB11" s="620"/>
      <c r="FC11" s="620"/>
      <c r="FD11" s="620"/>
      <c r="FE11" s="620"/>
      <c r="FF11" s="620"/>
      <c r="FG11" s="620"/>
      <c r="FH11" s="620"/>
      <c r="FI11" s="620"/>
      <c r="FJ11" s="620"/>
    </row>
    <row r="12" spans="1:166" s="634" customFormat="1" ht="51" x14ac:dyDescent="0.2">
      <c r="A12" s="1022">
        <v>1</v>
      </c>
      <c r="B12" s="1024">
        <v>1.1000000000000001</v>
      </c>
      <c r="C12" s="620"/>
      <c r="D12" s="620"/>
      <c r="E12" s="1026" t="str">
        <f t="shared" si="1"/>
        <v>Daily Accommodation Payment</v>
      </c>
      <c r="F12" s="957" t="s">
        <v>1375</v>
      </c>
      <c r="G12" s="635" t="s">
        <v>1376</v>
      </c>
      <c r="H12" s="957">
        <v>90007180</v>
      </c>
      <c r="I12" s="629">
        <v>443630</v>
      </c>
      <c r="J12" s="630"/>
      <c r="K12" s="639" t="s">
        <v>1370</v>
      </c>
      <c r="L12" s="632"/>
      <c r="M12" s="639" t="s">
        <v>1370</v>
      </c>
      <c r="N12" s="642"/>
      <c r="O12" s="630"/>
      <c r="P12" s="642" t="s">
        <v>1363</v>
      </c>
      <c r="Q12" s="642" t="s">
        <v>1364</v>
      </c>
      <c r="R12" s="642" t="s">
        <v>2519</v>
      </c>
      <c r="S12" s="901" t="s">
        <v>4066</v>
      </c>
      <c r="T12" s="903" t="s">
        <v>5284</v>
      </c>
      <c r="U12" s="903"/>
      <c r="V12" s="927"/>
      <c r="W12" s="2217" t="s">
        <v>1370</v>
      </c>
      <c r="X12" s="989" t="str">
        <f t="shared" si="0"/>
        <v>Text</v>
      </c>
      <c r="Y12" s="620"/>
      <c r="Z12" s="591"/>
      <c r="AA12" s="591"/>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c r="BA12" s="620"/>
      <c r="BB12" s="620"/>
      <c r="BC12" s="620"/>
      <c r="BD12" s="620"/>
      <c r="BE12" s="620"/>
      <c r="BF12" s="620"/>
      <c r="BG12" s="620"/>
      <c r="BH12" s="620"/>
      <c r="BI12" s="620"/>
      <c r="BJ12" s="620"/>
      <c r="BK12" s="620"/>
      <c r="BL12" s="620"/>
      <c r="BM12" s="620"/>
      <c r="BN12" s="620"/>
      <c r="BO12" s="620"/>
      <c r="BP12" s="620"/>
      <c r="BQ12" s="620"/>
      <c r="BR12" s="620"/>
      <c r="BS12" s="620"/>
      <c r="BT12" s="620"/>
      <c r="BU12" s="620"/>
      <c r="BV12" s="620"/>
      <c r="BW12" s="620"/>
      <c r="BX12" s="620"/>
      <c r="BY12" s="620"/>
      <c r="BZ12" s="620"/>
      <c r="CA12" s="620"/>
      <c r="CB12" s="620"/>
      <c r="CC12" s="620"/>
      <c r="CD12" s="620"/>
      <c r="CE12" s="620"/>
      <c r="CF12" s="620"/>
      <c r="CG12" s="620"/>
      <c r="CH12" s="620"/>
      <c r="CI12" s="620"/>
      <c r="CJ12" s="620"/>
      <c r="CK12" s="620"/>
      <c r="CL12" s="620"/>
      <c r="CM12" s="620"/>
      <c r="CN12" s="620"/>
      <c r="CO12" s="620"/>
      <c r="CP12" s="620"/>
      <c r="CQ12" s="620"/>
      <c r="CR12" s="620"/>
      <c r="CS12" s="620"/>
      <c r="CT12" s="620"/>
      <c r="CU12" s="620"/>
      <c r="CV12" s="620"/>
      <c r="CW12" s="620"/>
      <c r="CX12" s="620"/>
      <c r="CY12" s="620"/>
      <c r="CZ12" s="620"/>
      <c r="DA12" s="620"/>
      <c r="DB12" s="620"/>
      <c r="DC12" s="620"/>
      <c r="DD12" s="620"/>
      <c r="DE12" s="620"/>
      <c r="DF12" s="620"/>
      <c r="DG12" s="620"/>
      <c r="DH12" s="620"/>
      <c r="DI12" s="620"/>
      <c r="DJ12" s="620"/>
      <c r="DK12" s="620"/>
      <c r="DL12" s="620"/>
      <c r="DM12" s="620"/>
      <c r="DN12" s="620"/>
      <c r="DO12" s="620"/>
      <c r="DP12" s="620"/>
      <c r="DQ12" s="620"/>
      <c r="DR12" s="620"/>
      <c r="DS12" s="620"/>
      <c r="DT12" s="620"/>
      <c r="DU12" s="620"/>
      <c r="DV12" s="620"/>
      <c r="DW12" s="620"/>
      <c r="DX12" s="620"/>
      <c r="DY12" s="620"/>
      <c r="DZ12" s="620"/>
      <c r="EA12" s="620"/>
      <c r="EB12" s="620"/>
      <c r="EC12" s="620"/>
      <c r="ED12" s="620"/>
      <c r="EE12" s="620"/>
      <c r="EF12" s="620"/>
      <c r="EG12" s="620"/>
      <c r="EH12" s="620"/>
      <c r="EI12" s="620"/>
      <c r="EJ12" s="620"/>
      <c r="EK12" s="620"/>
      <c r="EL12" s="620"/>
      <c r="EM12" s="620"/>
      <c r="EN12" s="620"/>
      <c r="EO12" s="620"/>
      <c r="EP12" s="620"/>
      <c r="EQ12" s="620"/>
      <c r="ER12" s="620"/>
      <c r="ES12" s="620"/>
      <c r="ET12" s="620"/>
      <c r="EU12" s="620"/>
      <c r="EV12" s="620"/>
      <c r="EW12" s="620"/>
      <c r="EX12" s="620"/>
      <c r="EY12" s="620"/>
      <c r="EZ12" s="620"/>
      <c r="FA12" s="620"/>
      <c r="FB12" s="620"/>
      <c r="FC12" s="620"/>
      <c r="FD12" s="620"/>
      <c r="FE12" s="620"/>
      <c r="FF12" s="620"/>
      <c r="FG12" s="620"/>
      <c r="FH12" s="620"/>
      <c r="FI12" s="620"/>
      <c r="FJ12" s="620"/>
    </row>
    <row r="13" spans="1:166" s="634" customFormat="1" ht="12.75" x14ac:dyDescent="0.2">
      <c r="A13" s="1022">
        <v>1</v>
      </c>
      <c r="B13" s="1024">
        <v>1.1000000000000001</v>
      </c>
      <c r="C13" s="620"/>
      <c r="D13" s="620"/>
      <c r="E13" s="1026" t="str">
        <f t="shared" si="1"/>
        <v>Daily Accommodation Payment</v>
      </c>
      <c r="F13" s="957" t="s">
        <v>1946</v>
      </c>
      <c r="G13" s="635" t="s">
        <v>1378</v>
      </c>
      <c r="H13" s="957">
        <v>90006378</v>
      </c>
      <c r="I13" s="629" t="s">
        <v>1369</v>
      </c>
      <c r="J13" s="630">
        <f>J$10</f>
        <v>45736</v>
      </c>
      <c r="K13" s="884">
        <f>K$10</f>
        <v>63.82</v>
      </c>
      <c r="L13" s="632"/>
      <c r="M13" s="884">
        <f>K13</f>
        <v>63.82</v>
      </c>
      <c r="N13" s="640" t="s">
        <v>56</v>
      </c>
      <c r="O13" s="630">
        <f t="shared" ref="O13:O14" si="2">O$10</f>
        <v>45920</v>
      </c>
      <c r="P13" s="2056" t="s">
        <v>1363</v>
      </c>
      <c r="Q13" s="642" t="s">
        <v>1364</v>
      </c>
      <c r="R13" s="2081" t="s">
        <v>2276</v>
      </c>
      <c r="S13" s="901" t="s">
        <v>4065</v>
      </c>
      <c r="T13" s="903" t="s">
        <v>5285</v>
      </c>
      <c r="U13" s="903"/>
      <c r="V13" s="901" t="s">
        <v>5282</v>
      </c>
      <c r="W13" s="789">
        <f>W$10</f>
        <v>63.57</v>
      </c>
      <c r="X13" s="989">
        <f t="shared" si="0"/>
        <v>3.9326726443291715E-3</v>
      </c>
      <c r="Y13" s="620"/>
      <c r="Z13" s="591"/>
      <c r="AA13" s="591"/>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0"/>
      <c r="DA13" s="620"/>
      <c r="DB13" s="620"/>
      <c r="DC13" s="620"/>
      <c r="DD13" s="620"/>
      <c r="DE13" s="620"/>
      <c r="DF13" s="620"/>
      <c r="DG13" s="620"/>
      <c r="DH13" s="620"/>
      <c r="DI13" s="620"/>
      <c r="DJ13" s="620"/>
      <c r="DK13" s="620"/>
      <c r="DL13" s="620"/>
      <c r="DM13" s="620"/>
      <c r="DN13" s="620"/>
      <c r="DO13" s="620"/>
      <c r="DP13" s="620"/>
      <c r="DQ13" s="620"/>
      <c r="DR13" s="620"/>
      <c r="DS13" s="620"/>
      <c r="DT13" s="620"/>
      <c r="DU13" s="620"/>
      <c r="DV13" s="620"/>
      <c r="DW13" s="620"/>
      <c r="DX13" s="620"/>
      <c r="DY13" s="620"/>
      <c r="DZ13" s="620"/>
      <c r="EA13" s="620"/>
      <c r="EB13" s="620"/>
      <c r="EC13" s="620"/>
      <c r="ED13" s="620"/>
      <c r="EE13" s="620"/>
      <c r="EF13" s="620"/>
      <c r="EG13" s="620"/>
      <c r="EH13" s="620"/>
      <c r="EI13" s="620"/>
      <c r="EJ13" s="620"/>
      <c r="EK13" s="620"/>
      <c r="EL13" s="620"/>
      <c r="EM13" s="620"/>
      <c r="EN13" s="620"/>
      <c r="EO13" s="620"/>
      <c r="EP13" s="620"/>
      <c r="EQ13" s="620"/>
      <c r="ER13" s="620"/>
      <c r="ES13" s="620"/>
      <c r="ET13" s="620"/>
      <c r="EU13" s="620"/>
      <c r="EV13" s="620"/>
      <c r="EW13" s="620"/>
      <c r="EX13" s="620"/>
      <c r="EY13" s="620"/>
      <c r="EZ13" s="620"/>
      <c r="FA13" s="620"/>
      <c r="FB13" s="620"/>
      <c r="FC13" s="620"/>
      <c r="FD13" s="620"/>
      <c r="FE13" s="620"/>
      <c r="FF13" s="620"/>
      <c r="FG13" s="620"/>
      <c r="FH13" s="620"/>
      <c r="FI13" s="620"/>
      <c r="FJ13" s="620"/>
    </row>
    <row r="14" spans="1:166" s="634" customFormat="1" ht="12.75" x14ac:dyDescent="0.2">
      <c r="A14" s="1022">
        <v>1</v>
      </c>
      <c r="B14" s="1024">
        <v>1.1000000000000001</v>
      </c>
      <c r="C14" s="620"/>
      <c r="D14" s="620"/>
      <c r="E14" s="1026" t="str">
        <f t="shared" si="1"/>
        <v>Daily Accommodation Payment</v>
      </c>
      <c r="F14" s="957" t="s">
        <v>1393</v>
      </c>
      <c r="G14" s="635" t="s">
        <v>1394</v>
      </c>
      <c r="H14" s="957">
        <v>90007181</v>
      </c>
      <c r="I14" s="629" t="s">
        <v>1369</v>
      </c>
      <c r="J14" s="630">
        <f>J$10</f>
        <v>45736</v>
      </c>
      <c r="K14" s="884">
        <f>K$10</f>
        <v>63.82</v>
      </c>
      <c r="L14" s="632"/>
      <c r="M14" s="884">
        <f>K14</f>
        <v>63.82</v>
      </c>
      <c r="N14" s="640" t="s">
        <v>56</v>
      </c>
      <c r="O14" s="630">
        <f t="shared" si="2"/>
        <v>45920</v>
      </c>
      <c r="P14" s="2056" t="s">
        <v>1363</v>
      </c>
      <c r="Q14" s="642" t="s">
        <v>1364</v>
      </c>
      <c r="R14" s="2081" t="s">
        <v>2280</v>
      </c>
      <c r="S14" s="901" t="s">
        <v>4065</v>
      </c>
      <c r="T14" s="903" t="s">
        <v>5286</v>
      </c>
      <c r="U14" s="903"/>
      <c r="V14" s="901" t="s">
        <v>5282</v>
      </c>
      <c r="W14" s="789">
        <f>W$10</f>
        <v>63.57</v>
      </c>
      <c r="X14" s="989">
        <f t="shared" si="0"/>
        <v>3.9326726443291715E-3</v>
      </c>
      <c r="Y14" s="620"/>
      <c r="Z14" s="591"/>
      <c r="AA14" s="591"/>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c r="BB14" s="620"/>
      <c r="BC14" s="620"/>
      <c r="BD14" s="620"/>
      <c r="BE14" s="620"/>
      <c r="BF14" s="620"/>
      <c r="BG14" s="620"/>
      <c r="BH14" s="620"/>
      <c r="BI14" s="620"/>
      <c r="BJ14" s="620"/>
      <c r="BK14" s="620"/>
      <c r="BL14" s="620"/>
      <c r="BM14" s="620"/>
      <c r="BN14" s="620"/>
      <c r="BO14" s="620"/>
      <c r="BP14" s="620"/>
      <c r="BQ14" s="620"/>
      <c r="BR14" s="620"/>
      <c r="BS14" s="620"/>
      <c r="BT14" s="620"/>
      <c r="BU14" s="620"/>
      <c r="BV14" s="620"/>
      <c r="BW14" s="620"/>
      <c r="BX14" s="620"/>
      <c r="BY14" s="620"/>
      <c r="BZ14" s="620"/>
      <c r="CA14" s="620"/>
      <c r="CB14" s="620"/>
      <c r="CC14" s="620"/>
      <c r="CD14" s="620"/>
      <c r="CE14" s="620"/>
      <c r="CF14" s="620"/>
      <c r="CG14" s="620"/>
      <c r="CH14" s="620"/>
      <c r="CI14" s="620"/>
      <c r="CJ14" s="620"/>
      <c r="CK14" s="620"/>
      <c r="CL14" s="620"/>
      <c r="CM14" s="620"/>
      <c r="CN14" s="620"/>
      <c r="CO14" s="620"/>
      <c r="CP14" s="620"/>
      <c r="CQ14" s="620"/>
      <c r="CR14" s="620"/>
      <c r="CS14" s="620"/>
      <c r="CT14" s="620"/>
      <c r="CU14" s="620"/>
      <c r="CV14" s="620"/>
      <c r="CW14" s="620"/>
      <c r="CX14" s="620"/>
      <c r="CY14" s="620"/>
      <c r="CZ14" s="620"/>
      <c r="DA14" s="620"/>
      <c r="DB14" s="620"/>
      <c r="DC14" s="620"/>
      <c r="DD14" s="620"/>
      <c r="DE14" s="620"/>
      <c r="DF14" s="620"/>
      <c r="DG14" s="620"/>
      <c r="DH14" s="620"/>
      <c r="DI14" s="620"/>
      <c r="DJ14" s="620"/>
      <c r="DK14" s="620"/>
      <c r="DL14" s="620"/>
      <c r="DM14" s="620"/>
      <c r="DN14" s="620"/>
      <c r="DO14" s="620"/>
      <c r="DP14" s="620"/>
      <c r="DQ14" s="620"/>
      <c r="DR14" s="620"/>
      <c r="DS14" s="620"/>
      <c r="DT14" s="620"/>
      <c r="DU14" s="620"/>
      <c r="DV14" s="620"/>
      <c r="DW14" s="620"/>
      <c r="DX14" s="620"/>
      <c r="DY14" s="620"/>
      <c r="DZ14" s="620"/>
      <c r="EA14" s="620"/>
      <c r="EB14" s="620"/>
      <c r="EC14" s="620"/>
      <c r="ED14" s="620"/>
      <c r="EE14" s="620"/>
      <c r="EF14" s="620"/>
      <c r="EG14" s="620"/>
      <c r="EH14" s="620"/>
      <c r="EI14" s="620"/>
      <c r="EJ14" s="620"/>
      <c r="EK14" s="620"/>
      <c r="EL14" s="620"/>
      <c r="EM14" s="620"/>
      <c r="EN14" s="620"/>
      <c r="EO14" s="620"/>
      <c r="EP14" s="620"/>
      <c r="EQ14" s="620"/>
      <c r="ER14" s="620"/>
      <c r="ES14" s="620"/>
      <c r="ET14" s="620"/>
      <c r="EU14" s="620"/>
      <c r="EV14" s="620"/>
      <c r="EW14" s="620"/>
      <c r="EX14" s="620"/>
      <c r="EY14" s="620"/>
      <c r="EZ14" s="620"/>
      <c r="FA14" s="620"/>
      <c r="FB14" s="620"/>
      <c r="FC14" s="620"/>
      <c r="FD14" s="620"/>
      <c r="FE14" s="620"/>
      <c r="FF14" s="620"/>
      <c r="FG14" s="620"/>
      <c r="FH14" s="620"/>
      <c r="FI14" s="620"/>
      <c r="FJ14" s="620"/>
    </row>
    <row r="15" spans="1:166" s="634" customFormat="1" ht="51" x14ac:dyDescent="0.2">
      <c r="A15" s="1022">
        <v>1</v>
      </c>
      <c r="B15" s="1024">
        <v>1.1000000000000001</v>
      </c>
      <c r="C15" s="620"/>
      <c r="D15" s="620"/>
      <c r="E15" s="1026" t="str">
        <f t="shared" si="1"/>
        <v>Daily Accommodation Payment</v>
      </c>
      <c r="F15" s="957" t="s">
        <v>1395</v>
      </c>
      <c r="G15" s="635" t="s">
        <v>1396</v>
      </c>
      <c r="H15" s="957">
        <v>90005977</v>
      </c>
      <c r="I15" s="629" t="s">
        <v>1369</v>
      </c>
      <c r="J15" s="630"/>
      <c r="K15" s="637" t="s">
        <v>1370</v>
      </c>
      <c r="L15" s="632"/>
      <c r="M15" s="637" t="s">
        <v>1370</v>
      </c>
      <c r="N15" s="640" t="s">
        <v>56</v>
      </c>
      <c r="O15" s="630"/>
      <c r="P15" s="2056" t="s">
        <v>1363</v>
      </c>
      <c r="Q15" s="642" t="s">
        <v>1364</v>
      </c>
      <c r="R15" s="2081" t="s">
        <v>2281</v>
      </c>
      <c r="S15" s="901" t="s">
        <v>4066</v>
      </c>
      <c r="T15" s="903" t="s">
        <v>5287</v>
      </c>
      <c r="U15" s="903"/>
      <c r="V15" s="927"/>
      <c r="W15" s="2234" t="s">
        <v>1370</v>
      </c>
      <c r="X15" s="989" t="str">
        <f t="shared" si="0"/>
        <v>Text</v>
      </c>
      <c r="Y15" s="620"/>
      <c r="Z15" s="591"/>
      <c r="AA15" s="591"/>
      <c r="AB15" s="620"/>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0"/>
      <c r="AY15" s="620"/>
      <c r="AZ15" s="620"/>
      <c r="BA15" s="620"/>
      <c r="BB15" s="620"/>
      <c r="BC15" s="620"/>
      <c r="BD15" s="620"/>
      <c r="BE15" s="620"/>
      <c r="BF15" s="620"/>
      <c r="BG15" s="620"/>
      <c r="BH15" s="620"/>
      <c r="BI15" s="620"/>
      <c r="BJ15" s="620"/>
      <c r="BK15" s="620"/>
      <c r="BL15" s="620"/>
      <c r="BM15" s="620"/>
      <c r="BN15" s="620"/>
      <c r="BO15" s="620"/>
      <c r="BP15" s="620"/>
      <c r="BQ15" s="620"/>
      <c r="BR15" s="620"/>
      <c r="BS15" s="620"/>
      <c r="BT15" s="620"/>
      <c r="BU15" s="620"/>
      <c r="BV15" s="620"/>
      <c r="BW15" s="620"/>
      <c r="BX15" s="620"/>
      <c r="BY15" s="620"/>
      <c r="BZ15" s="620"/>
      <c r="CA15" s="620"/>
      <c r="CB15" s="620"/>
      <c r="CC15" s="620"/>
      <c r="CD15" s="620"/>
      <c r="CE15" s="620"/>
      <c r="CF15" s="620"/>
      <c r="CG15" s="620"/>
      <c r="CH15" s="620"/>
      <c r="CI15" s="620"/>
      <c r="CJ15" s="620"/>
      <c r="CK15" s="620"/>
      <c r="CL15" s="620"/>
      <c r="CM15" s="620"/>
      <c r="CN15" s="620"/>
      <c r="CO15" s="620"/>
      <c r="CP15" s="620"/>
      <c r="CQ15" s="620"/>
      <c r="CR15" s="620"/>
      <c r="CS15" s="620"/>
      <c r="CT15" s="620"/>
      <c r="CU15" s="620"/>
      <c r="CV15" s="620"/>
      <c r="CW15" s="620"/>
      <c r="CX15" s="620"/>
      <c r="CY15" s="620"/>
      <c r="CZ15" s="620"/>
      <c r="DA15" s="620"/>
      <c r="DB15" s="620"/>
      <c r="DC15" s="620"/>
      <c r="DD15" s="620"/>
      <c r="DE15" s="620"/>
      <c r="DF15" s="620"/>
      <c r="DG15" s="620"/>
      <c r="DH15" s="620"/>
      <c r="DI15" s="620"/>
      <c r="DJ15" s="620"/>
      <c r="DK15" s="620"/>
      <c r="DL15" s="620"/>
      <c r="DM15" s="620"/>
      <c r="DN15" s="620"/>
      <c r="DO15" s="620"/>
      <c r="DP15" s="620"/>
      <c r="DQ15" s="620"/>
      <c r="DR15" s="620"/>
      <c r="DS15" s="620"/>
      <c r="DT15" s="620"/>
      <c r="DU15" s="620"/>
      <c r="DV15" s="620"/>
      <c r="DW15" s="620"/>
      <c r="DX15" s="620"/>
      <c r="DY15" s="620"/>
      <c r="DZ15" s="620"/>
      <c r="EA15" s="620"/>
      <c r="EB15" s="620"/>
      <c r="EC15" s="620"/>
      <c r="ED15" s="620"/>
      <c r="EE15" s="620"/>
      <c r="EF15" s="620"/>
      <c r="EG15" s="620"/>
      <c r="EH15" s="620"/>
      <c r="EI15" s="620"/>
      <c r="EJ15" s="620"/>
      <c r="EK15" s="620"/>
      <c r="EL15" s="620"/>
      <c r="EM15" s="620"/>
      <c r="EN15" s="620"/>
      <c r="EO15" s="620"/>
      <c r="EP15" s="620"/>
      <c r="EQ15" s="620"/>
      <c r="ER15" s="620"/>
      <c r="ES15" s="620"/>
      <c r="ET15" s="620"/>
      <c r="EU15" s="620"/>
      <c r="EV15" s="620"/>
      <c r="EW15" s="620"/>
      <c r="EX15" s="620"/>
      <c r="EY15" s="620"/>
      <c r="EZ15" s="620"/>
      <c r="FA15" s="620"/>
      <c r="FB15" s="620"/>
      <c r="FC15" s="620"/>
      <c r="FD15" s="620"/>
      <c r="FE15" s="620"/>
      <c r="FF15" s="620"/>
      <c r="FG15" s="620"/>
      <c r="FH15" s="620"/>
      <c r="FI15" s="620"/>
      <c r="FJ15" s="620"/>
    </row>
    <row r="16" spans="1:166" s="634" customFormat="1" ht="25.5" x14ac:dyDescent="0.2">
      <c r="A16" s="1022">
        <v>1</v>
      </c>
      <c r="B16" s="1024">
        <v>1.1000000000000001</v>
      </c>
      <c r="C16" s="620"/>
      <c r="D16" s="620"/>
      <c r="E16" s="1026" t="str">
        <f t="shared" si="1"/>
        <v>Daily Accommodation Payment</v>
      </c>
      <c r="F16" s="957"/>
      <c r="G16" s="627" t="s">
        <v>1397</v>
      </c>
      <c r="H16" s="957"/>
      <c r="I16" s="629"/>
      <c r="J16" s="636"/>
      <c r="K16" s="885"/>
      <c r="L16" s="643"/>
      <c r="M16" s="885"/>
      <c r="N16" s="644"/>
      <c r="O16" s="630"/>
      <c r="P16" s="2056"/>
      <c r="Q16" s="644"/>
      <c r="R16" s="2081"/>
      <c r="S16" s="901" t="s">
        <v>4072</v>
      </c>
      <c r="T16" s="924"/>
      <c r="U16" s="903"/>
      <c r="V16" s="927"/>
      <c r="W16" s="2235"/>
      <c r="X16" s="989" t="str">
        <f t="shared" si="0"/>
        <v>Blank</v>
      </c>
      <c r="Y16" s="620"/>
      <c r="Z16" s="591"/>
      <c r="AA16" s="591"/>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c r="BB16" s="620"/>
      <c r="BC16" s="620"/>
      <c r="BD16" s="620"/>
      <c r="BE16" s="620"/>
      <c r="BF16" s="620"/>
      <c r="BG16" s="620"/>
      <c r="BH16" s="620"/>
      <c r="BI16" s="620"/>
      <c r="BJ16" s="620"/>
      <c r="BK16" s="620"/>
      <c r="BL16" s="620"/>
      <c r="BM16" s="620"/>
      <c r="BN16" s="620"/>
      <c r="BO16" s="620"/>
      <c r="BP16" s="620"/>
      <c r="BQ16" s="620"/>
      <c r="BR16" s="620"/>
      <c r="BS16" s="620"/>
      <c r="BT16" s="620"/>
      <c r="BU16" s="620"/>
      <c r="BV16" s="620"/>
      <c r="BW16" s="620"/>
      <c r="BX16" s="620"/>
      <c r="BY16" s="620"/>
      <c r="BZ16" s="620"/>
      <c r="CA16" s="620"/>
      <c r="CB16" s="620"/>
      <c r="CC16" s="620"/>
      <c r="CD16" s="620"/>
      <c r="CE16" s="620"/>
      <c r="CF16" s="620"/>
      <c r="CG16" s="620"/>
      <c r="CH16" s="620"/>
      <c r="CI16" s="620"/>
      <c r="CJ16" s="620"/>
      <c r="CK16" s="620"/>
      <c r="CL16" s="620"/>
      <c r="CM16" s="620"/>
      <c r="CN16" s="620"/>
      <c r="CO16" s="620"/>
      <c r="CP16" s="620"/>
      <c r="CQ16" s="620"/>
      <c r="CR16" s="620"/>
      <c r="CS16" s="620"/>
      <c r="CT16" s="620"/>
      <c r="CU16" s="620"/>
      <c r="CV16" s="620"/>
      <c r="CW16" s="620"/>
      <c r="CX16" s="620"/>
      <c r="CY16" s="620"/>
      <c r="CZ16" s="620"/>
      <c r="DA16" s="620"/>
      <c r="DB16" s="620"/>
      <c r="DC16" s="620"/>
      <c r="DD16" s="620"/>
      <c r="DE16" s="620"/>
      <c r="DF16" s="620"/>
      <c r="DG16" s="620"/>
      <c r="DH16" s="620"/>
      <c r="DI16" s="620"/>
      <c r="DJ16" s="620"/>
      <c r="DK16" s="620"/>
      <c r="DL16" s="620"/>
      <c r="DM16" s="620"/>
      <c r="DN16" s="620"/>
      <c r="DO16" s="620"/>
      <c r="DP16" s="620"/>
      <c r="DQ16" s="620"/>
      <c r="DR16" s="620"/>
      <c r="DS16" s="620"/>
      <c r="DT16" s="620"/>
      <c r="DU16" s="620"/>
      <c r="DV16" s="620"/>
      <c r="DW16" s="620"/>
      <c r="DX16" s="620"/>
      <c r="DY16" s="620"/>
      <c r="DZ16" s="620"/>
      <c r="EA16" s="620"/>
      <c r="EB16" s="620"/>
      <c r="EC16" s="620"/>
      <c r="ED16" s="620"/>
      <c r="EE16" s="620"/>
      <c r="EF16" s="620"/>
      <c r="EG16" s="620"/>
      <c r="EH16" s="620"/>
      <c r="EI16" s="620"/>
      <c r="EJ16" s="620"/>
      <c r="EK16" s="620"/>
      <c r="EL16" s="620"/>
      <c r="EM16" s="620"/>
      <c r="EN16" s="620"/>
      <c r="EO16" s="620"/>
      <c r="EP16" s="620"/>
      <c r="EQ16" s="620"/>
      <c r="ER16" s="620"/>
      <c r="ES16" s="620"/>
      <c r="ET16" s="620"/>
      <c r="EU16" s="620"/>
      <c r="EV16" s="620"/>
      <c r="EW16" s="620"/>
      <c r="EX16" s="620"/>
      <c r="EY16" s="620"/>
      <c r="EZ16" s="620"/>
      <c r="FA16" s="620"/>
      <c r="FB16" s="620"/>
      <c r="FC16" s="620"/>
      <c r="FD16" s="620"/>
      <c r="FE16" s="620"/>
      <c r="FF16" s="620"/>
      <c r="FG16" s="620"/>
      <c r="FH16" s="620"/>
      <c r="FI16" s="620"/>
      <c r="FJ16" s="620"/>
    </row>
    <row r="17" spans="1:166" s="634" customFormat="1" ht="15.75" x14ac:dyDescent="0.2">
      <c r="A17" s="1022">
        <v>1</v>
      </c>
      <c r="B17" s="1024">
        <v>1.1000000000000001</v>
      </c>
      <c r="C17" s="620"/>
      <c r="D17" s="620"/>
      <c r="E17" s="62" t="s">
        <v>1379</v>
      </c>
      <c r="F17" s="957" t="s">
        <v>1380</v>
      </c>
      <c r="G17" s="635" t="s">
        <v>1381</v>
      </c>
      <c r="H17" s="957">
        <v>90007182</v>
      </c>
      <c r="I17" s="629" t="s">
        <v>1369</v>
      </c>
      <c r="J17" s="630">
        <f>J$10</f>
        <v>45736</v>
      </c>
      <c r="K17" s="884">
        <v>78.95</v>
      </c>
      <c r="L17" s="632"/>
      <c r="M17" s="884">
        <f t="shared" ref="M17:M23" si="3">K17</f>
        <v>78.95</v>
      </c>
      <c r="N17" s="640" t="s">
        <v>56</v>
      </c>
      <c r="O17" s="630">
        <f>O$10</f>
        <v>45920</v>
      </c>
      <c r="P17" s="2056"/>
      <c r="Q17" s="642"/>
      <c r="R17" s="2081" t="s">
        <v>2273</v>
      </c>
      <c r="S17" s="901" t="s">
        <v>4070</v>
      </c>
      <c r="T17" s="903" t="s">
        <v>5288</v>
      </c>
      <c r="U17" s="903" t="s">
        <v>5288</v>
      </c>
      <c r="V17" s="927" t="s">
        <v>5288</v>
      </c>
      <c r="W17" s="789">
        <v>75.55</v>
      </c>
      <c r="X17" s="989">
        <f t="shared" si="0"/>
        <v>4.5003309066843133E-2</v>
      </c>
      <c r="Y17" s="620"/>
      <c r="Z17" s="591"/>
      <c r="AA17" s="591"/>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0"/>
      <c r="DM17" s="620"/>
      <c r="DN17" s="620"/>
      <c r="DO17" s="620"/>
      <c r="DP17" s="620"/>
      <c r="DQ17" s="620"/>
      <c r="DR17" s="620"/>
      <c r="DS17" s="620"/>
      <c r="DT17" s="620"/>
      <c r="DU17" s="620"/>
      <c r="DV17" s="620"/>
      <c r="DW17" s="620"/>
      <c r="DX17" s="620"/>
      <c r="DY17" s="620"/>
      <c r="DZ17" s="620"/>
      <c r="EA17" s="620"/>
      <c r="EB17" s="620"/>
      <c r="EC17" s="620"/>
      <c r="ED17" s="620"/>
      <c r="EE17" s="620"/>
      <c r="EF17" s="620"/>
      <c r="EG17" s="620"/>
      <c r="EH17" s="620"/>
      <c r="EI17" s="620"/>
      <c r="EJ17" s="620"/>
      <c r="EK17" s="620"/>
      <c r="EL17" s="620"/>
      <c r="EM17" s="620"/>
      <c r="EN17" s="620"/>
      <c r="EO17" s="620"/>
      <c r="EP17" s="620"/>
      <c r="EQ17" s="620"/>
      <c r="ER17" s="620"/>
      <c r="ES17" s="620"/>
      <c r="ET17" s="620"/>
      <c r="EU17" s="620"/>
      <c r="EV17" s="620"/>
      <c r="EW17" s="620"/>
      <c r="EX17" s="620"/>
      <c r="EY17" s="620"/>
      <c r="EZ17" s="620"/>
      <c r="FA17" s="620"/>
      <c r="FB17" s="620"/>
      <c r="FC17" s="620"/>
      <c r="FD17" s="620"/>
      <c r="FE17" s="620"/>
      <c r="FF17" s="620"/>
      <c r="FG17" s="620"/>
      <c r="FH17" s="620"/>
      <c r="FI17" s="620"/>
      <c r="FJ17" s="620"/>
    </row>
    <row r="18" spans="1:166" s="634" customFormat="1" ht="12.75" x14ac:dyDescent="0.2">
      <c r="A18" s="1030">
        <v>1</v>
      </c>
      <c r="B18" s="1068">
        <v>1.1000000000000001</v>
      </c>
      <c r="E18" s="1026" t="str">
        <f t="shared" ref="E18:E23" si="4">E17</f>
        <v>Non AG-funded (C'wlth) approved beds</v>
      </c>
      <c r="F18" s="957" t="s">
        <v>1382</v>
      </c>
      <c r="G18" s="635" t="s">
        <v>1383</v>
      </c>
      <c r="H18" s="957">
        <v>90006379</v>
      </c>
      <c r="I18" s="629" t="s">
        <v>1369</v>
      </c>
      <c r="J18" s="1745">
        <v>45658</v>
      </c>
      <c r="K18" s="884">
        <v>64.599999999999994</v>
      </c>
      <c r="L18" s="632"/>
      <c r="M18" s="884">
        <f t="shared" si="3"/>
        <v>64.599999999999994</v>
      </c>
      <c r="N18" s="640" t="s">
        <v>56</v>
      </c>
      <c r="O18" s="1746">
        <v>46023</v>
      </c>
      <c r="P18" s="2056"/>
      <c r="Q18" s="642"/>
      <c r="R18" s="2081" t="s">
        <v>2274</v>
      </c>
      <c r="S18" s="929" t="s">
        <v>4064</v>
      </c>
      <c r="T18" s="929" t="s">
        <v>5289</v>
      </c>
      <c r="U18" s="929" t="s">
        <v>5289</v>
      </c>
      <c r="V18" s="1539" t="s">
        <v>5289</v>
      </c>
      <c r="W18" s="789">
        <v>64.599999999999994</v>
      </c>
      <c r="X18" s="1772">
        <f t="shared" si="0"/>
        <v>0</v>
      </c>
      <c r="Z18" s="592"/>
      <c r="AA18" s="592"/>
    </row>
    <row r="19" spans="1:166" s="634" customFormat="1" ht="12.75" x14ac:dyDescent="0.2">
      <c r="A19" s="1030">
        <v>1</v>
      </c>
      <c r="B19" s="1068">
        <v>1.1000000000000001</v>
      </c>
      <c r="E19" s="1026" t="str">
        <f t="shared" si="4"/>
        <v>Non AG-funded (C'wlth) approved beds</v>
      </c>
      <c r="F19" s="957" t="s">
        <v>1384</v>
      </c>
      <c r="G19" s="635" t="s">
        <v>1385</v>
      </c>
      <c r="H19" s="957">
        <v>90007183</v>
      </c>
      <c r="I19" s="629" t="s">
        <v>1369</v>
      </c>
      <c r="J19" s="1746">
        <f>J$18</f>
        <v>45658</v>
      </c>
      <c r="K19" s="884">
        <f>K$18</f>
        <v>64.599999999999994</v>
      </c>
      <c r="L19" s="632"/>
      <c r="M19" s="884">
        <f t="shared" si="3"/>
        <v>64.599999999999994</v>
      </c>
      <c r="N19" s="640" t="s">
        <v>56</v>
      </c>
      <c r="O19" s="1746">
        <f>O$18</f>
        <v>46023</v>
      </c>
      <c r="P19" s="2056"/>
      <c r="Q19" s="642"/>
      <c r="R19" s="2081" t="s">
        <v>2275</v>
      </c>
      <c r="S19" s="929" t="s">
        <v>4065</v>
      </c>
      <c r="T19" s="929" t="s">
        <v>5290</v>
      </c>
      <c r="U19" s="929"/>
      <c r="V19" s="929" t="s">
        <v>5289</v>
      </c>
      <c r="W19" s="789">
        <f>W$18</f>
        <v>64.599999999999994</v>
      </c>
      <c r="X19" s="1772">
        <f t="shared" si="0"/>
        <v>0</v>
      </c>
      <c r="Z19" s="592"/>
      <c r="AA19" s="592"/>
    </row>
    <row r="20" spans="1:166" s="634" customFormat="1" ht="12.75" x14ac:dyDescent="0.2">
      <c r="A20" s="1022">
        <v>1</v>
      </c>
      <c r="B20" s="1024">
        <v>1.1000000000000001</v>
      </c>
      <c r="C20" s="620"/>
      <c r="D20" s="620"/>
      <c r="E20" s="1026" t="str">
        <f t="shared" si="4"/>
        <v>Non AG-funded (C'wlth) approved beds</v>
      </c>
      <c r="F20" s="957" t="s">
        <v>1377</v>
      </c>
      <c r="G20" s="635" t="s">
        <v>1386</v>
      </c>
      <c r="H20" s="957">
        <v>90005676</v>
      </c>
      <c r="I20" s="629" t="s">
        <v>1369</v>
      </c>
      <c r="J20" s="630">
        <f>J$10</f>
        <v>45736</v>
      </c>
      <c r="K20" s="884">
        <v>65.7</v>
      </c>
      <c r="L20" s="632"/>
      <c r="M20" s="884">
        <f t="shared" si="3"/>
        <v>65.7</v>
      </c>
      <c r="N20" s="640" t="s">
        <v>56</v>
      </c>
      <c r="O20" s="630">
        <f>O$10</f>
        <v>45920</v>
      </c>
      <c r="P20" s="2056"/>
      <c r="Q20" s="642"/>
      <c r="R20" s="2081" t="s">
        <v>2272</v>
      </c>
      <c r="S20" s="901" t="s">
        <v>4070</v>
      </c>
      <c r="T20" s="903" t="s">
        <v>5291</v>
      </c>
      <c r="U20" s="903" t="s">
        <v>5291</v>
      </c>
      <c r="V20" s="927" t="s">
        <v>5291</v>
      </c>
      <c r="W20" s="789">
        <v>63.8</v>
      </c>
      <c r="X20" s="989">
        <f t="shared" si="0"/>
        <v>2.9780564263322873E-2</v>
      </c>
      <c r="Y20" s="620"/>
      <c r="Z20" s="591"/>
      <c r="AA20" s="591"/>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620"/>
      <c r="DB20" s="620"/>
      <c r="DC20" s="620"/>
      <c r="DD20" s="620"/>
      <c r="DE20" s="620"/>
      <c r="DF20" s="620"/>
      <c r="DG20" s="620"/>
      <c r="DH20" s="620"/>
      <c r="DI20" s="620"/>
      <c r="DJ20" s="620"/>
      <c r="DK20" s="620"/>
      <c r="DL20" s="620"/>
      <c r="DM20" s="620"/>
      <c r="DN20" s="620"/>
      <c r="DO20" s="620"/>
      <c r="DP20" s="620"/>
      <c r="DQ20" s="620"/>
      <c r="DR20" s="620"/>
      <c r="DS20" s="620"/>
      <c r="DT20" s="620"/>
      <c r="DU20" s="620"/>
      <c r="DV20" s="620"/>
      <c r="DW20" s="620"/>
      <c r="DX20" s="620"/>
      <c r="DY20" s="620"/>
      <c r="DZ20" s="620"/>
      <c r="EA20" s="620"/>
      <c r="EB20" s="620"/>
      <c r="EC20" s="620"/>
      <c r="ED20" s="620"/>
      <c r="EE20" s="620"/>
      <c r="EF20" s="620"/>
      <c r="EG20" s="620"/>
      <c r="EH20" s="620"/>
      <c r="EI20" s="620"/>
      <c r="EJ20" s="620"/>
      <c r="EK20" s="620"/>
      <c r="EL20" s="620"/>
      <c r="EM20" s="620"/>
      <c r="EN20" s="620"/>
      <c r="EO20" s="620"/>
      <c r="EP20" s="620"/>
      <c r="EQ20" s="620"/>
      <c r="ER20" s="620"/>
      <c r="ES20" s="620"/>
      <c r="ET20" s="620"/>
      <c r="EU20" s="620"/>
      <c r="EV20" s="620"/>
      <c r="EW20" s="620"/>
      <c r="EX20" s="620"/>
      <c r="EY20" s="620"/>
      <c r="EZ20" s="620"/>
      <c r="FA20" s="620"/>
      <c r="FB20" s="620"/>
      <c r="FC20" s="620"/>
      <c r="FD20" s="620"/>
      <c r="FE20" s="620"/>
      <c r="FF20" s="620"/>
      <c r="FG20" s="620"/>
      <c r="FH20" s="620"/>
      <c r="FI20" s="620"/>
      <c r="FJ20" s="620"/>
    </row>
    <row r="21" spans="1:166" s="634" customFormat="1" ht="12.75" x14ac:dyDescent="0.2">
      <c r="A21" s="1030">
        <v>1</v>
      </c>
      <c r="B21" s="1068">
        <v>1.1000000000000001</v>
      </c>
      <c r="E21" s="1026" t="str">
        <f t="shared" si="4"/>
        <v>Non AG-funded (C'wlth) approved beds</v>
      </c>
      <c r="F21" s="957" t="s">
        <v>1387</v>
      </c>
      <c r="G21" s="635" t="s">
        <v>1388</v>
      </c>
      <c r="H21" s="957">
        <v>90007184</v>
      </c>
      <c r="I21" s="629" t="s">
        <v>1369</v>
      </c>
      <c r="J21" s="1746">
        <v>45658</v>
      </c>
      <c r="K21" s="884">
        <v>39.5</v>
      </c>
      <c r="L21" s="632"/>
      <c r="M21" s="884">
        <f t="shared" si="3"/>
        <v>39.5</v>
      </c>
      <c r="N21" s="640" t="s">
        <v>56</v>
      </c>
      <c r="O21" s="1746">
        <f t="shared" ref="O21:O22" si="5">O$18</f>
        <v>46023</v>
      </c>
      <c r="P21" s="2056"/>
      <c r="Q21" s="642"/>
      <c r="R21" s="2081" t="s">
        <v>2277</v>
      </c>
      <c r="S21" s="929" t="s">
        <v>4070</v>
      </c>
      <c r="T21" s="929" t="s">
        <v>5292</v>
      </c>
      <c r="U21" s="929" t="s">
        <v>5292</v>
      </c>
      <c r="V21" s="1539" t="s">
        <v>5292</v>
      </c>
      <c r="W21" s="789">
        <v>39.5</v>
      </c>
      <c r="X21" s="1772">
        <f t="shared" si="0"/>
        <v>0</v>
      </c>
      <c r="Z21" s="592"/>
      <c r="AA21" s="592"/>
    </row>
    <row r="22" spans="1:166" s="634" customFormat="1" ht="12.75" x14ac:dyDescent="0.2">
      <c r="A22" s="1030">
        <v>1</v>
      </c>
      <c r="B22" s="1068">
        <v>1.1000000000000001</v>
      </c>
      <c r="E22" s="1026" t="str">
        <f t="shared" si="4"/>
        <v>Non AG-funded (C'wlth) approved beds</v>
      </c>
      <c r="F22" s="957" t="s">
        <v>1389</v>
      </c>
      <c r="G22" s="635" t="s">
        <v>1390</v>
      </c>
      <c r="H22" s="957">
        <v>90006380</v>
      </c>
      <c r="I22" s="629" t="s">
        <v>1369</v>
      </c>
      <c r="J22" s="1746">
        <v>45658</v>
      </c>
      <c r="K22" s="884">
        <v>35.6</v>
      </c>
      <c r="L22" s="632"/>
      <c r="M22" s="884">
        <f t="shared" si="3"/>
        <v>35.6</v>
      </c>
      <c r="N22" s="640" t="s">
        <v>56</v>
      </c>
      <c r="O22" s="1745">
        <f t="shared" si="5"/>
        <v>46023</v>
      </c>
      <c r="P22" s="2056"/>
      <c r="Q22" s="642"/>
      <c r="R22" s="2081" t="s">
        <v>2278</v>
      </c>
      <c r="S22" s="929" t="s">
        <v>4070</v>
      </c>
      <c r="T22" s="929" t="s">
        <v>5293</v>
      </c>
      <c r="U22" s="929" t="s">
        <v>5293</v>
      </c>
      <c r="V22" s="1539" t="s">
        <v>5293</v>
      </c>
      <c r="W22" s="789">
        <v>35.6</v>
      </c>
      <c r="X22" s="1772">
        <f t="shared" si="0"/>
        <v>0</v>
      </c>
      <c r="Z22" s="592"/>
      <c r="AA22" s="592"/>
    </row>
    <row r="23" spans="1:166" s="634" customFormat="1" ht="12.75" x14ac:dyDescent="0.2">
      <c r="A23" s="1022">
        <v>1</v>
      </c>
      <c r="B23" s="1024">
        <v>1.1000000000000001</v>
      </c>
      <c r="C23" s="620"/>
      <c r="D23" s="620"/>
      <c r="E23" s="1026" t="str">
        <f t="shared" si="4"/>
        <v>Non AG-funded (C'wlth) approved beds</v>
      </c>
      <c r="F23" s="957" t="s">
        <v>1391</v>
      </c>
      <c r="G23" s="635" t="s">
        <v>1392</v>
      </c>
      <c r="H23" s="957">
        <v>90007185</v>
      </c>
      <c r="I23" s="629" t="s">
        <v>1369</v>
      </c>
      <c r="J23" s="630">
        <f>J$10</f>
        <v>45736</v>
      </c>
      <c r="K23" s="884">
        <v>60.2</v>
      </c>
      <c r="L23" s="632"/>
      <c r="M23" s="884">
        <f t="shared" si="3"/>
        <v>60.2</v>
      </c>
      <c r="N23" s="640" t="s">
        <v>56</v>
      </c>
      <c r="O23" s="630">
        <f>O$10</f>
        <v>45920</v>
      </c>
      <c r="P23" s="2056"/>
      <c r="Q23" s="642"/>
      <c r="R23" s="2081" t="s">
        <v>2279</v>
      </c>
      <c r="S23" s="901" t="s">
        <v>4070</v>
      </c>
      <c r="T23" s="903" t="s">
        <v>5294</v>
      </c>
      <c r="U23" s="903" t="s">
        <v>5294</v>
      </c>
      <c r="V23" s="927" t="s">
        <v>5294</v>
      </c>
      <c r="W23" s="789">
        <v>57.6</v>
      </c>
      <c r="X23" s="989">
        <f t="shared" si="0"/>
        <v>4.513888888888884E-2</v>
      </c>
      <c r="Y23" s="620"/>
      <c r="Z23" s="591"/>
      <c r="AA23" s="591"/>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0"/>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0"/>
      <c r="DM23" s="620"/>
      <c r="DN23" s="620"/>
      <c r="DO23" s="620"/>
      <c r="DP23" s="620"/>
      <c r="DQ23" s="620"/>
      <c r="DR23" s="620"/>
      <c r="DS23" s="620"/>
      <c r="DT23" s="620"/>
      <c r="DU23" s="620"/>
      <c r="DV23" s="620"/>
      <c r="DW23" s="620"/>
      <c r="DX23" s="620"/>
      <c r="DY23" s="620"/>
      <c r="DZ23" s="620"/>
      <c r="EA23" s="620"/>
      <c r="EB23" s="620"/>
      <c r="EC23" s="620"/>
      <c r="ED23" s="620"/>
      <c r="EE23" s="620"/>
      <c r="EF23" s="620"/>
      <c r="EG23" s="620"/>
      <c r="EH23" s="620"/>
      <c r="EI23" s="620"/>
      <c r="EJ23" s="620"/>
      <c r="EK23" s="620"/>
      <c r="EL23" s="620"/>
      <c r="EM23" s="620"/>
      <c r="EN23" s="620"/>
      <c r="EO23" s="620"/>
      <c r="EP23" s="620"/>
      <c r="EQ23" s="620"/>
      <c r="ER23" s="620"/>
      <c r="ES23" s="620"/>
      <c r="ET23" s="620"/>
      <c r="EU23" s="620"/>
      <c r="EV23" s="620"/>
      <c r="EW23" s="620"/>
      <c r="EX23" s="620"/>
      <c r="EY23" s="620"/>
      <c r="EZ23" s="620"/>
      <c r="FA23" s="620"/>
      <c r="FB23" s="620"/>
      <c r="FC23" s="620"/>
      <c r="FD23" s="620"/>
      <c r="FE23" s="620"/>
      <c r="FF23" s="620"/>
      <c r="FG23" s="620"/>
      <c r="FH23" s="620"/>
      <c r="FI23" s="620"/>
      <c r="FJ23" s="620"/>
    </row>
    <row r="24" spans="1:166" s="634" customFormat="1" ht="15.75" x14ac:dyDescent="0.2">
      <c r="A24" s="1030">
        <v>1</v>
      </c>
      <c r="B24" s="1068">
        <v>1.1000000000000001</v>
      </c>
      <c r="E24" s="62" t="s">
        <v>1398</v>
      </c>
      <c r="F24" s="1886"/>
      <c r="G24" s="627"/>
      <c r="H24" s="957"/>
      <c r="I24" s="629"/>
      <c r="J24" s="636"/>
      <c r="K24" s="885"/>
      <c r="L24" s="643"/>
      <c r="M24" s="885"/>
      <c r="N24" s="644"/>
      <c r="O24" s="630"/>
      <c r="P24" s="2056"/>
      <c r="Q24" s="644"/>
      <c r="R24" s="644"/>
      <c r="S24" s="929" t="s">
        <v>4068</v>
      </c>
      <c r="T24" s="2147"/>
      <c r="U24" s="929"/>
      <c r="V24" s="1539"/>
      <c r="W24" s="2235"/>
      <c r="X24" s="1772" t="str">
        <f t="shared" si="0"/>
        <v>Blank</v>
      </c>
      <c r="Z24" s="592"/>
      <c r="AA24" s="592"/>
    </row>
    <row r="25" spans="1:166" s="634" customFormat="1" ht="15.75" x14ac:dyDescent="0.2">
      <c r="A25" s="1030">
        <v>1</v>
      </c>
      <c r="B25" s="1068">
        <v>1.1000000000000001</v>
      </c>
      <c r="E25" s="62" t="s">
        <v>1399</v>
      </c>
      <c r="F25" s="957" t="s">
        <v>1400</v>
      </c>
      <c r="G25" s="635" t="s">
        <v>1401</v>
      </c>
      <c r="H25" s="957">
        <v>90005978</v>
      </c>
      <c r="I25" s="629" t="s">
        <v>1369</v>
      </c>
      <c r="J25" s="630">
        <f>J$10</f>
        <v>45736</v>
      </c>
      <c r="K25" s="884">
        <f>K$10</f>
        <v>63.82</v>
      </c>
      <c r="L25" s="643"/>
      <c r="M25" s="884">
        <f>K25</f>
        <v>63.82</v>
      </c>
      <c r="N25" s="640" t="s">
        <v>56</v>
      </c>
      <c r="O25" s="630">
        <f>O$10</f>
        <v>45920</v>
      </c>
      <c r="P25" s="2056" t="s">
        <v>1363</v>
      </c>
      <c r="Q25" s="642" t="s">
        <v>1364</v>
      </c>
      <c r="R25" s="2081" t="s">
        <v>2282</v>
      </c>
      <c r="S25" s="929" t="s">
        <v>4065</v>
      </c>
      <c r="T25" s="929" t="s">
        <v>5295</v>
      </c>
      <c r="U25" s="929"/>
      <c r="V25" s="929" t="s">
        <v>5282</v>
      </c>
      <c r="W25" s="789">
        <f>W$10</f>
        <v>63.57</v>
      </c>
      <c r="X25" s="1772">
        <f t="shared" si="0"/>
        <v>3.9326726443291715E-3</v>
      </c>
      <c r="Z25" s="592"/>
      <c r="AA25" s="592"/>
    </row>
    <row r="26" spans="1:166" s="634" customFormat="1" ht="15.75" x14ac:dyDescent="0.2">
      <c r="A26" s="1022">
        <v>1</v>
      </c>
      <c r="B26" s="1024">
        <v>1.1000000000000001</v>
      </c>
      <c r="C26" s="620"/>
      <c r="D26" s="620"/>
      <c r="E26" s="62" t="s">
        <v>1402</v>
      </c>
      <c r="F26" s="957"/>
      <c r="G26" s="635"/>
      <c r="H26" s="957"/>
      <c r="I26" s="629"/>
      <c r="J26" s="636"/>
      <c r="K26" s="885"/>
      <c r="L26" s="643"/>
      <c r="M26" s="885"/>
      <c r="N26" s="640"/>
      <c r="O26" s="630"/>
      <c r="P26" s="2056"/>
      <c r="Q26" s="642"/>
      <c r="R26" s="642"/>
      <c r="S26" s="901" t="s">
        <v>4068</v>
      </c>
      <c r="T26" s="924"/>
      <c r="U26" s="903"/>
      <c r="V26" s="927"/>
      <c r="W26" s="2235"/>
      <c r="X26" s="989" t="str">
        <f t="shared" si="0"/>
        <v>Blank</v>
      </c>
      <c r="Y26" s="620"/>
      <c r="Z26" s="591"/>
      <c r="AA26" s="591"/>
      <c r="AB26" s="620"/>
      <c r="AC26" s="620"/>
      <c r="AD26" s="620"/>
      <c r="AE26" s="620"/>
      <c r="AF26" s="620"/>
      <c r="AG26" s="620"/>
      <c r="AH26" s="620"/>
      <c r="AI26" s="620"/>
      <c r="AJ26" s="620"/>
      <c r="AK26" s="620"/>
      <c r="AL26" s="620"/>
      <c r="AM26" s="620"/>
      <c r="AN26" s="620"/>
      <c r="AO26" s="620"/>
      <c r="AP26" s="620"/>
      <c r="AQ26" s="620"/>
      <c r="AR26" s="620"/>
      <c r="AS26" s="620"/>
      <c r="AT26" s="620"/>
      <c r="AU26" s="620"/>
      <c r="AV26" s="620"/>
      <c r="AW26" s="620"/>
      <c r="AX26" s="620"/>
      <c r="AY26" s="620"/>
      <c r="AZ26" s="620"/>
      <c r="BA26" s="620"/>
      <c r="BB26" s="620"/>
      <c r="BC26" s="620"/>
      <c r="BD26" s="620"/>
      <c r="BE26" s="620"/>
      <c r="BF26" s="620"/>
      <c r="BG26" s="620"/>
      <c r="BH26" s="620"/>
      <c r="BI26" s="620"/>
      <c r="BJ26" s="620"/>
      <c r="BK26" s="620"/>
      <c r="BL26" s="620"/>
      <c r="BM26" s="620"/>
      <c r="BN26" s="620"/>
      <c r="BO26" s="620"/>
      <c r="BP26" s="620"/>
      <c r="BQ26" s="620"/>
      <c r="BR26" s="620"/>
      <c r="BS26" s="620"/>
      <c r="BT26" s="620"/>
      <c r="BU26" s="620"/>
      <c r="BV26" s="620"/>
      <c r="BW26" s="620"/>
      <c r="BX26" s="620"/>
      <c r="BY26" s="620"/>
      <c r="BZ26" s="620"/>
      <c r="CA26" s="620"/>
      <c r="CB26" s="620"/>
      <c r="CC26" s="620"/>
      <c r="CD26" s="620"/>
      <c r="CE26" s="620"/>
      <c r="CF26" s="620"/>
      <c r="CG26" s="620"/>
      <c r="CH26" s="620"/>
      <c r="CI26" s="620"/>
      <c r="CJ26" s="620"/>
      <c r="CK26" s="620"/>
      <c r="CL26" s="620"/>
      <c r="CM26" s="620"/>
      <c r="CN26" s="620"/>
      <c r="CO26" s="620"/>
      <c r="CP26" s="620"/>
      <c r="CQ26" s="620"/>
      <c r="CR26" s="620"/>
      <c r="CS26" s="620"/>
      <c r="CT26" s="620"/>
      <c r="CU26" s="620"/>
      <c r="CV26" s="620"/>
      <c r="CW26" s="620"/>
      <c r="CX26" s="620"/>
      <c r="CY26" s="620"/>
      <c r="CZ26" s="620"/>
      <c r="DA26" s="620"/>
      <c r="DB26" s="620"/>
      <c r="DC26" s="620"/>
      <c r="DD26" s="620"/>
      <c r="DE26" s="620"/>
      <c r="DF26" s="620"/>
      <c r="DG26" s="620"/>
      <c r="DH26" s="620"/>
      <c r="DI26" s="620"/>
      <c r="DJ26" s="620"/>
      <c r="DK26" s="620"/>
      <c r="DL26" s="620"/>
      <c r="DM26" s="620"/>
      <c r="DN26" s="620"/>
      <c r="DO26" s="620"/>
      <c r="DP26" s="620"/>
      <c r="DQ26" s="620"/>
      <c r="DR26" s="620"/>
      <c r="DS26" s="620"/>
      <c r="DT26" s="620"/>
      <c r="DU26" s="620"/>
      <c r="DV26" s="620"/>
      <c r="DW26" s="620"/>
      <c r="DX26" s="620"/>
      <c r="DY26" s="620"/>
      <c r="DZ26" s="620"/>
      <c r="EA26" s="620"/>
      <c r="EB26" s="620"/>
      <c r="EC26" s="620"/>
      <c r="ED26" s="620"/>
      <c r="EE26" s="620"/>
      <c r="EF26" s="620"/>
      <c r="EG26" s="620"/>
      <c r="EH26" s="620"/>
      <c r="EI26" s="620"/>
      <c r="EJ26" s="620"/>
      <c r="EK26" s="620"/>
      <c r="EL26" s="620"/>
      <c r="EM26" s="620"/>
      <c r="EN26" s="620"/>
      <c r="EO26" s="620"/>
      <c r="EP26" s="620"/>
      <c r="EQ26" s="620"/>
      <c r="ER26" s="620"/>
      <c r="ES26" s="620"/>
      <c r="ET26" s="620"/>
      <c r="EU26" s="620"/>
      <c r="EV26" s="620"/>
      <c r="EW26" s="620"/>
      <c r="EX26" s="620"/>
      <c r="EY26" s="620"/>
      <c r="EZ26" s="620"/>
      <c r="FA26" s="620"/>
      <c r="FB26" s="620"/>
      <c r="FC26" s="620"/>
      <c r="FD26" s="620"/>
      <c r="FE26" s="620"/>
      <c r="FF26" s="620"/>
      <c r="FG26" s="620"/>
      <c r="FH26" s="620"/>
      <c r="FI26" s="620"/>
      <c r="FJ26" s="620"/>
    </row>
    <row r="27" spans="1:166" s="634" customFormat="1" ht="15.75" x14ac:dyDescent="0.2">
      <c r="A27" s="1022">
        <v>1</v>
      </c>
      <c r="B27" s="1024">
        <v>1.1000000000000001</v>
      </c>
      <c r="C27" s="620"/>
      <c r="D27" s="620"/>
      <c r="E27" s="62" t="s">
        <v>1399</v>
      </c>
      <c r="F27" s="957" t="s">
        <v>1403</v>
      </c>
      <c r="G27" s="635" t="s">
        <v>1404</v>
      </c>
      <c r="H27" s="957">
        <v>90007186</v>
      </c>
      <c r="I27" s="629" t="s">
        <v>1369</v>
      </c>
      <c r="J27" s="630">
        <f t="shared" ref="J27:J30" si="6">J$10</f>
        <v>45736</v>
      </c>
      <c r="K27" s="884">
        <v>63.8</v>
      </c>
      <c r="L27" s="643"/>
      <c r="M27" s="884">
        <f>K27</f>
        <v>63.8</v>
      </c>
      <c r="N27" s="640" t="s">
        <v>56</v>
      </c>
      <c r="O27" s="630">
        <f t="shared" ref="O27:O30" si="7">O$10</f>
        <v>45920</v>
      </c>
      <c r="P27" s="2056" t="s">
        <v>1363</v>
      </c>
      <c r="Q27" s="642" t="s">
        <v>1364</v>
      </c>
      <c r="R27" s="2081" t="s">
        <v>2283</v>
      </c>
      <c r="S27" s="901" t="s">
        <v>4070</v>
      </c>
      <c r="T27" s="903" t="s">
        <v>5296</v>
      </c>
      <c r="U27" s="903" t="s">
        <v>5296</v>
      </c>
      <c r="V27" s="927" t="s">
        <v>5296</v>
      </c>
      <c r="W27" s="789">
        <v>61.96</v>
      </c>
      <c r="X27" s="989">
        <f t="shared" si="0"/>
        <v>2.9696578437701682E-2</v>
      </c>
      <c r="Y27" s="620"/>
      <c r="Z27" s="591"/>
      <c r="AA27" s="591"/>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c r="BB27" s="620"/>
      <c r="BC27" s="620"/>
      <c r="BD27" s="620"/>
      <c r="BE27" s="620"/>
      <c r="BF27" s="620"/>
      <c r="BG27" s="620"/>
      <c r="BH27" s="620"/>
      <c r="BI27" s="620"/>
      <c r="BJ27" s="620"/>
      <c r="BK27" s="620"/>
      <c r="BL27" s="620"/>
      <c r="BM27" s="620"/>
      <c r="BN27" s="620"/>
      <c r="BO27" s="620"/>
      <c r="BP27" s="620"/>
      <c r="BQ27" s="620"/>
      <c r="BR27" s="620"/>
      <c r="BS27" s="620"/>
      <c r="BT27" s="620"/>
      <c r="BU27" s="620"/>
      <c r="BV27" s="620"/>
      <c r="BW27" s="620"/>
      <c r="BX27" s="620"/>
      <c r="BY27" s="620"/>
      <c r="BZ27" s="620"/>
      <c r="CA27" s="620"/>
      <c r="CB27" s="620"/>
      <c r="CC27" s="620"/>
      <c r="CD27" s="620"/>
      <c r="CE27" s="620"/>
      <c r="CF27" s="620"/>
      <c r="CG27" s="620"/>
      <c r="CH27" s="620"/>
      <c r="CI27" s="620"/>
      <c r="CJ27" s="620"/>
      <c r="CK27" s="620"/>
      <c r="CL27" s="620"/>
      <c r="CM27" s="620"/>
      <c r="CN27" s="620"/>
      <c r="CO27" s="620"/>
      <c r="CP27" s="620"/>
      <c r="CQ27" s="620"/>
      <c r="CR27" s="620"/>
      <c r="CS27" s="620"/>
      <c r="CT27" s="620"/>
      <c r="CU27" s="620"/>
      <c r="CV27" s="620"/>
      <c r="CW27" s="620"/>
      <c r="CX27" s="620"/>
      <c r="CY27" s="620"/>
      <c r="CZ27" s="620"/>
      <c r="DA27" s="620"/>
      <c r="DB27" s="620"/>
      <c r="DC27" s="620"/>
      <c r="DD27" s="620"/>
      <c r="DE27" s="620"/>
      <c r="DF27" s="620"/>
      <c r="DG27" s="620"/>
      <c r="DH27" s="620"/>
      <c r="DI27" s="620"/>
      <c r="DJ27" s="620"/>
      <c r="DK27" s="620"/>
      <c r="DL27" s="620"/>
      <c r="DM27" s="620"/>
      <c r="DN27" s="620"/>
      <c r="DO27" s="620"/>
      <c r="DP27" s="620"/>
      <c r="DQ27" s="620"/>
      <c r="DR27" s="620"/>
      <c r="DS27" s="620"/>
      <c r="DT27" s="620"/>
      <c r="DU27" s="620"/>
      <c r="DV27" s="620"/>
      <c r="DW27" s="620"/>
      <c r="DX27" s="620"/>
      <c r="DY27" s="620"/>
      <c r="DZ27" s="620"/>
      <c r="EA27" s="620"/>
      <c r="EB27" s="620"/>
      <c r="EC27" s="620"/>
      <c r="ED27" s="620"/>
      <c r="EE27" s="620"/>
      <c r="EF27" s="620"/>
      <c r="EG27" s="620"/>
      <c r="EH27" s="620"/>
      <c r="EI27" s="620"/>
      <c r="EJ27" s="620"/>
      <c r="EK27" s="620"/>
      <c r="EL27" s="620"/>
      <c r="EM27" s="620"/>
      <c r="EN27" s="620"/>
      <c r="EO27" s="620"/>
      <c r="EP27" s="620"/>
      <c r="EQ27" s="620"/>
      <c r="ER27" s="620"/>
      <c r="ES27" s="620"/>
      <c r="ET27" s="620"/>
      <c r="EU27" s="620"/>
      <c r="EV27" s="620"/>
      <c r="EW27" s="620"/>
      <c r="EX27" s="620"/>
      <c r="EY27" s="620"/>
      <c r="EZ27" s="620"/>
      <c r="FA27" s="620"/>
      <c r="FB27" s="620"/>
      <c r="FC27" s="620"/>
      <c r="FD27" s="620"/>
      <c r="FE27" s="620"/>
      <c r="FF27" s="620"/>
      <c r="FG27" s="620"/>
      <c r="FH27" s="620"/>
      <c r="FI27" s="620"/>
      <c r="FJ27" s="620"/>
    </row>
    <row r="28" spans="1:166" s="634" customFormat="1" ht="12.75" x14ac:dyDescent="0.2">
      <c r="A28" s="1022">
        <v>1</v>
      </c>
      <c r="B28" s="1024">
        <v>1.1000000000000001</v>
      </c>
      <c r="C28" s="620"/>
      <c r="D28" s="620"/>
      <c r="E28" s="1026" t="str">
        <f t="shared" ref="E28:E31" si="8">E27</f>
        <v>Maximum Basic Daily Fee</v>
      </c>
      <c r="F28" s="957" t="s">
        <v>1405</v>
      </c>
      <c r="G28" s="635" t="s">
        <v>1406</v>
      </c>
      <c r="H28" s="957">
        <v>90006381</v>
      </c>
      <c r="I28" s="629" t="s">
        <v>1369</v>
      </c>
      <c r="J28" s="630">
        <f t="shared" si="6"/>
        <v>45736</v>
      </c>
      <c r="K28" s="884">
        <v>58.19</v>
      </c>
      <c r="L28" s="643"/>
      <c r="M28" s="884">
        <f>K28</f>
        <v>58.19</v>
      </c>
      <c r="N28" s="640" t="s">
        <v>56</v>
      </c>
      <c r="O28" s="630">
        <f t="shared" si="7"/>
        <v>45920</v>
      </c>
      <c r="P28" s="2056" t="s">
        <v>1363</v>
      </c>
      <c r="Q28" s="642" t="s">
        <v>1364</v>
      </c>
      <c r="R28" s="2081" t="s">
        <v>2284</v>
      </c>
      <c r="S28" s="901" t="s">
        <v>4070</v>
      </c>
      <c r="T28" s="903" t="s">
        <v>5297</v>
      </c>
      <c r="U28" s="903" t="s">
        <v>5297</v>
      </c>
      <c r="V28" s="927" t="s">
        <v>5297</v>
      </c>
      <c r="W28" s="789">
        <v>56.49</v>
      </c>
      <c r="X28" s="989">
        <f t="shared" si="0"/>
        <v>3.0093821915383234E-2</v>
      </c>
      <c r="Y28" s="620"/>
      <c r="Z28" s="591"/>
      <c r="AA28" s="591"/>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0"/>
      <c r="AZ28" s="620"/>
      <c r="BA28" s="620"/>
      <c r="BB28" s="620"/>
      <c r="BC28" s="620"/>
      <c r="BD28" s="620"/>
      <c r="BE28" s="620"/>
      <c r="BF28" s="620"/>
      <c r="BG28" s="620"/>
      <c r="BH28" s="620"/>
      <c r="BI28" s="620"/>
      <c r="BJ28" s="620"/>
      <c r="BK28" s="620"/>
      <c r="BL28" s="620"/>
      <c r="BM28" s="620"/>
      <c r="BN28" s="620"/>
      <c r="BO28" s="620"/>
      <c r="BP28" s="620"/>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620"/>
      <c r="CU28" s="620"/>
      <c r="CV28" s="620"/>
      <c r="CW28" s="620"/>
      <c r="CX28" s="620"/>
      <c r="CY28" s="620"/>
      <c r="CZ28" s="620"/>
      <c r="DA28" s="620"/>
      <c r="DB28" s="620"/>
      <c r="DC28" s="620"/>
      <c r="DD28" s="620"/>
      <c r="DE28" s="620"/>
      <c r="DF28" s="620"/>
      <c r="DG28" s="620"/>
      <c r="DH28" s="620"/>
      <c r="DI28" s="620"/>
      <c r="DJ28" s="620"/>
      <c r="DK28" s="620"/>
      <c r="DL28" s="620"/>
      <c r="DM28" s="620"/>
      <c r="DN28" s="620"/>
      <c r="DO28" s="620"/>
      <c r="DP28" s="620"/>
      <c r="DQ28" s="620"/>
      <c r="DR28" s="620"/>
      <c r="DS28" s="620"/>
      <c r="DT28" s="620"/>
      <c r="DU28" s="620"/>
      <c r="DV28" s="620"/>
      <c r="DW28" s="620"/>
      <c r="DX28" s="620"/>
      <c r="DY28" s="620"/>
      <c r="DZ28" s="620"/>
      <c r="EA28" s="620"/>
      <c r="EB28" s="620"/>
      <c r="EC28" s="620"/>
      <c r="ED28" s="620"/>
      <c r="EE28" s="620"/>
      <c r="EF28" s="620"/>
      <c r="EG28" s="620"/>
      <c r="EH28" s="620"/>
      <c r="EI28" s="620"/>
      <c r="EJ28" s="620"/>
      <c r="EK28" s="620"/>
      <c r="EL28" s="620"/>
      <c r="EM28" s="620"/>
      <c r="EN28" s="620"/>
      <c r="EO28" s="620"/>
      <c r="EP28" s="620"/>
      <c r="EQ28" s="620"/>
      <c r="ER28" s="620"/>
      <c r="ES28" s="620"/>
      <c r="ET28" s="620"/>
      <c r="EU28" s="620"/>
      <c r="EV28" s="620"/>
      <c r="EW28" s="620"/>
      <c r="EX28" s="620"/>
      <c r="EY28" s="620"/>
      <c r="EZ28" s="620"/>
      <c r="FA28" s="620"/>
      <c r="FB28" s="620"/>
      <c r="FC28" s="620"/>
      <c r="FD28" s="620"/>
      <c r="FE28" s="620"/>
      <c r="FF28" s="620"/>
      <c r="FG28" s="620"/>
      <c r="FH28" s="620"/>
      <c r="FI28" s="620"/>
      <c r="FJ28" s="620"/>
    </row>
    <row r="29" spans="1:166" s="634" customFormat="1" ht="12.75" x14ac:dyDescent="0.2">
      <c r="A29" s="1022">
        <v>1</v>
      </c>
      <c r="B29" s="1024">
        <v>1.1000000000000001</v>
      </c>
      <c r="C29" s="620"/>
      <c r="D29" s="620"/>
      <c r="E29" s="1026" t="str">
        <f t="shared" si="8"/>
        <v>Maximum Basic Daily Fee</v>
      </c>
      <c r="F29" s="957" t="s">
        <v>1407</v>
      </c>
      <c r="G29" s="635" t="s">
        <v>1408</v>
      </c>
      <c r="H29" s="957">
        <v>90007187</v>
      </c>
      <c r="I29" s="629" t="s">
        <v>1369</v>
      </c>
      <c r="J29" s="630">
        <f t="shared" si="6"/>
        <v>45736</v>
      </c>
      <c r="K29" s="884">
        <v>63.82</v>
      </c>
      <c r="L29" s="643"/>
      <c r="M29" s="884">
        <f>K29</f>
        <v>63.82</v>
      </c>
      <c r="N29" s="640" t="s">
        <v>56</v>
      </c>
      <c r="O29" s="630">
        <f t="shared" si="7"/>
        <v>45920</v>
      </c>
      <c r="P29" s="2056" t="s">
        <v>1363</v>
      </c>
      <c r="Q29" s="642" t="s">
        <v>1364</v>
      </c>
      <c r="R29" s="2081" t="s">
        <v>2285</v>
      </c>
      <c r="S29" s="901" t="s">
        <v>4070</v>
      </c>
      <c r="T29" s="903" t="s">
        <v>5298</v>
      </c>
      <c r="U29" s="903" t="s">
        <v>5298</v>
      </c>
      <c r="V29" s="927" t="s">
        <v>5298</v>
      </c>
      <c r="W29" s="789">
        <v>61.96</v>
      </c>
      <c r="X29" s="989">
        <f t="shared" si="0"/>
        <v>3.0019367333763647E-2</v>
      </c>
      <c r="Y29" s="620"/>
      <c r="Z29" s="591"/>
      <c r="AA29" s="591"/>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c r="BB29" s="620"/>
      <c r="BC29" s="620"/>
      <c r="BD29" s="620"/>
      <c r="BE29" s="620"/>
      <c r="BF29" s="620"/>
      <c r="BG29" s="620"/>
      <c r="BH29" s="620"/>
      <c r="BI29" s="620"/>
      <c r="BJ29" s="620"/>
      <c r="BK29" s="620"/>
      <c r="BL29" s="620"/>
      <c r="BM29" s="620"/>
      <c r="BN29" s="620"/>
      <c r="BO29" s="620"/>
      <c r="BP29" s="620"/>
      <c r="BQ29" s="620"/>
      <c r="BR29" s="620"/>
      <c r="BS29" s="620"/>
      <c r="BT29" s="620"/>
      <c r="BU29" s="620"/>
      <c r="BV29" s="620"/>
      <c r="BW29" s="620"/>
      <c r="BX29" s="620"/>
      <c r="BY29" s="620"/>
      <c r="BZ29" s="620"/>
      <c r="CA29" s="620"/>
      <c r="CB29" s="620"/>
      <c r="CC29" s="620"/>
      <c r="CD29" s="620"/>
      <c r="CE29" s="620"/>
      <c r="CF29" s="620"/>
      <c r="CG29" s="620"/>
      <c r="CH29" s="620"/>
      <c r="CI29" s="620"/>
      <c r="CJ29" s="620"/>
      <c r="CK29" s="620"/>
      <c r="CL29" s="620"/>
      <c r="CM29" s="620"/>
      <c r="CN29" s="620"/>
      <c r="CO29" s="620"/>
      <c r="CP29" s="620"/>
      <c r="CQ29" s="620"/>
      <c r="CR29" s="620"/>
      <c r="CS29" s="620"/>
      <c r="CT29" s="620"/>
      <c r="CU29" s="620"/>
      <c r="CV29" s="620"/>
      <c r="CW29" s="620"/>
      <c r="CX29" s="620"/>
      <c r="CY29" s="620"/>
      <c r="CZ29" s="620"/>
      <c r="DA29" s="620"/>
      <c r="DB29" s="620"/>
      <c r="DC29" s="620"/>
      <c r="DD29" s="620"/>
      <c r="DE29" s="620"/>
      <c r="DF29" s="620"/>
      <c r="DG29" s="620"/>
      <c r="DH29" s="620"/>
      <c r="DI29" s="620"/>
      <c r="DJ29" s="620"/>
      <c r="DK29" s="620"/>
      <c r="DL29" s="620"/>
      <c r="DM29" s="620"/>
      <c r="DN29" s="620"/>
      <c r="DO29" s="620"/>
      <c r="DP29" s="620"/>
      <c r="DQ29" s="620"/>
      <c r="DR29" s="620"/>
      <c r="DS29" s="620"/>
      <c r="DT29" s="620"/>
      <c r="DU29" s="620"/>
      <c r="DV29" s="620"/>
      <c r="DW29" s="620"/>
      <c r="DX29" s="620"/>
      <c r="DY29" s="620"/>
      <c r="DZ29" s="620"/>
      <c r="EA29" s="620"/>
      <c r="EB29" s="620"/>
      <c r="EC29" s="620"/>
      <c r="ED29" s="620"/>
      <c r="EE29" s="620"/>
      <c r="EF29" s="620"/>
      <c r="EG29" s="620"/>
      <c r="EH29" s="620"/>
      <c r="EI29" s="620"/>
      <c r="EJ29" s="620"/>
      <c r="EK29" s="620"/>
      <c r="EL29" s="620"/>
      <c r="EM29" s="620"/>
      <c r="EN29" s="620"/>
      <c r="EO29" s="620"/>
      <c r="EP29" s="620"/>
      <c r="EQ29" s="620"/>
      <c r="ER29" s="620"/>
      <c r="ES29" s="620"/>
      <c r="ET29" s="620"/>
      <c r="EU29" s="620"/>
      <c r="EV29" s="620"/>
      <c r="EW29" s="620"/>
      <c r="EX29" s="620"/>
      <c r="EY29" s="620"/>
      <c r="EZ29" s="620"/>
      <c r="FA29" s="620"/>
      <c r="FB29" s="620"/>
      <c r="FC29" s="620"/>
      <c r="FD29" s="620"/>
      <c r="FE29" s="620"/>
      <c r="FF29" s="620"/>
      <c r="FG29" s="620"/>
      <c r="FH29" s="620"/>
      <c r="FI29" s="620"/>
      <c r="FJ29" s="620"/>
    </row>
    <row r="30" spans="1:166" s="634" customFormat="1" ht="12.75" x14ac:dyDescent="0.2">
      <c r="A30" s="1022">
        <v>1</v>
      </c>
      <c r="B30" s="1024">
        <v>1.1000000000000001</v>
      </c>
      <c r="C30" s="620"/>
      <c r="D30" s="620"/>
      <c r="E30" s="1026" t="str">
        <f t="shared" si="8"/>
        <v>Maximum Basic Daily Fee</v>
      </c>
      <c r="F30" s="957" t="s">
        <v>1409</v>
      </c>
      <c r="G30" s="635" t="s">
        <v>1410</v>
      </c>
      <c r="H30" s="957">
        <v>90005777</v>
      </c>
      <c r="I30" s="629" t="s">
        <v>1369</v>
      </c>
      <c r="J30" s="630">
        <f t="shared" si="6"/>
        <v>45736</v>
      </c>
      <c r="K30" s="884">
        <v>72.459999999999994</v>
      </c>
      <c r="L30" s="643"/>
      <c r="M30" s="884">
        <f>K30</f>
        <v>72.459999999999994</v>
      </c>
      <c r="N30" s="640" t="s">
        <v>56</v>
      </c>
      <c r="O30" s="630">
        <f t="shared" si="7"/>
        <v>45920</v>
      </c>
      <c r="P30" s="2056" t="s">
        <v>1363</v>
      </c>
      <c r="Q30" s="642" t="s">
        <v>1364</v>
      </c>
      <c r="R30" s="2081" t="s">
        <v>2286</v>
      </c>
      <c r="S30" s="901" t="s">
        <v>4070</v>
      </c>
      <c r="T30" s="903" t="s">
        <v>5299</v>
      </c>
      <c r="U30" s="903" t="s">
        <v>5299</v>
      </c>
      <c r="V30" s="927" t="s">
        <v>5299</v>
      </c>
      <c r="W30" s="789">
        <v>70.34</v>
      </c>
      <c r="X30" s="989">
        <f t="shared" si="0"/>
        <v>3.0139323286892061E-2</v>
      </c>
      <c r="Y30" s="620"/>
      <c r="Z30" s="591"/>
      <c r="AA30" s="591"/>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0"/>
      <c r="CJ30" s="620"/>
      <c r="CK30" s="620"/>
      <c r="CL30" s="620"/>
      <c r="CM30" s="620"/>
      <c r="CN30" s="620"/>
      <c r="CO30" s="620"/>
      <c r="CP30" s="620"/>
      <c r="CQ30" s="620"/>
      <c r="CR30" s="620"/>
      <c r="CS30" s="620"/>
      <c r="CT30" s="620"/>
      <c r="CU30" s="620"/>
      <c r="CV30" s="620"/>
      <c r="CW30" s="620"/>
      <c r="CX30" s="620"/>
      <c r="CY30" s="620"/>
      <c r="CZ30" s="620"/>
      <c r="DA30" s="620"/>
      <c r="DB30" s="620"/>
      <c r="DC30" s="620"/>
      <c r="DD30" s="620"/>
      <c r="DE30" s="620"/>
      <c r="DF30" s="620"/>
      <c r="DG30" s="620"/>
      <c r="DH30" s="620"/>
      <c r="DI30" s="620"/>
      <c r="DJ30" s="620"/>
      <c r="DK30" s="620"/>
      <c r="DL30" s="620"/>
      <c r="DM30" s="620"/>
      <c r="DN30" s="620"/>
      <c r="DO30" s="620"/>
      <c r="DP30" s="620"/>
      <c r="DQ30" s="620"/>
      <c r="DR30" s="620"/>
      <c r="DS30" s="620"/>
      <c r="DT30" s="620"/>
      <c r="DU30" s="620"/>
      <c r="DV30" s="620"/>
      <c r="DW30" s="620"/>
      <c r="DX30" s="620"/>
      <c r="DY30" s="620"/>
      <c r="DZ30" s="620"/>
      <c r="EA30" s="620"/>
      <c r="EB30" s="620"/>
      <c r="EC30" s="620"/>
      <c r="ED30" s="620"/>
      <c r="EE30" s="620"/>
      <c r="EF30" s="620"/>
      <c r="EG30" s="620"/>
      <c r="EH30" s="620"/>
      <c r="EI30" s="620"/>
      <c r="EJ30" s="620"/>
      <c r="EK30" s="620"/>
      <c r="EL30" s="620"/>
      <c r="EM30" s="620"/>
      <c r="EN30" s="620"/>
      <c r="EO30" s="620"/>
      <c r="EP30" s="620"/>
      <c r="EQ30" s="620"/>
      <c r="ER30" s="620"/>
      <c r="ES30" s="620"/>
      <c r="ET30" s="620"/>
      <c r="EU30" s="620"/>
      <c r="EV30" s="620"/>
      <c r="EW30" s="620"/>
      <c r="EX30" s="620"/>
      <c r="EY30" s="620"/>
      <c r="EZ30" s="620"/>
      <c r="FA30" s="620"/>
      <c r="FB30" s="620"/>
      <c r="FC30" s="620"/>
      <c r="FD30" s="620"/>
      <c r="FE30" s="620"/>
      <c r="FF30" s="620"/>
      <c r="FG30" s="620"/>
      <c r="FH30" s="620"/>
      <c r="FI30" s="620"/>
      <c r="FJ30" s="620"/>
    </row>
    <row r="31" spans="1:166" s="634" customFormat="1" ht="51" x14ac:dyDescent="0.2">
      <c r="A31" s="1022">
        <v>1</v>
      </c>
      <c r="B31" s="1024">
        <v>1.1000000000000001</v>
      </c>
      <c r="C31" s="620"/>
      <c r="D31" s="620"/>
      <c r="E31" s="1026" t="str">
        <f t="shared" si="8"/>
        <v>Maximum Basic Daily Fee</v>
      </c>
      <c r="F31" s="2079"/>
      <c r="G31" s="647" t="s">
        <v>1411</v>
      </c>
      <c r="H31" s="957"/>
      <c r="I31" s="629"/>
      <c r="J31" s="636"/>
      <c r="K31" s="885"/>
      <c r="L31" s="643"/>
      <c r="M31" s="885"/>
      <c r="N31" s="640" t="s">
        <v>56</v>
      </c>
      <c r="O31" s="630"/>
      <c r="P31" s="2056" t="s">
        <v>1363</v>
      </c>
      <c r="Q31" s="642" t="s">
        <v>1364</v>
      </c>
      <c r="R31" s="642"/>
      <c r="S31" s="901" t="s">
        <v>4072</v>
      </c>
      <c r="T31" s="924"/>
      <c r="U31" s="903"/>
      <c r="V31" s="927"/>
      <c r="W31" s="2235"/>
      <c r="X31" s="989" t="str">
        <f t="shared" si="0"/>
        <v>Blank</v>
      </c>
      <c r="Y31" s="620"/>
      <c r="Z31" s="591"/>
      <c r="AA31" s="591"/>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620"/>
      <c r="CG31" s="620"/>
      <c r="CH31" s="620"/>
      <c r="CI31" s="620"/>
      <c r="CJ31" s="620"/>
      <c r="CK31" s="620"/>
      <c r="CL31" s="620"/>
      <c r="CM31" s="620"/>
      <c r="CN31" s="620"/>
      <c r="CO31" s="620"/>
      <c r="CP31" s="620"/>
      <c r="CQ31" s="620"/>
      <c r="CR31" s="620"/>
      <c r="CS31" s="620"/>
      <c r="CT31" s="620"/>
      <c r="CU31" s="620"/>
      <c r="CV31" s="620"/>
      <c r="CW31" s="620"/>
      <c r="CX31" s="620"/>
      <c r="CY31" s="620"/>
      <c r="CZ31" s="620"/>
      <c r="DA31" s="620"/>
      <c r="DB31" s="620"/>
      <c r="DC31" s="620"/>
      <c r="DD31" s="620"/>
      <c r="DE31" s="620"/>
      <c r="DF31" s="620"/>
      <c r="DG31" s="620"/>
      <c r="DH31" s="620"/>
      <c r="DI31" s="620"/>
      <c r="DJ31" s="620"/>
      <c r="DK31" s="620"/>
      <c r="DL31" s="620"/>
      <c r="DM31" s="620"/>
      <c r="DN31" s="620"/>
      <c r="DO31" s="620"/>
      <c r="DP31" s="620"/>
      <c r="DQ31" s="620"/>
      <c r="DR31" s="620"/>
      <c r="DS31" s="620"/>
      <c r="DT31" s="620"/>
      <c r="DU31" s="620"/>
      <c r="DV31" s="620"/>
      <c r="DW31" s="620"/>
      <c r="DX31" s="620"/>
      <c r="DY31" s="620"/>
      <c r="DZ31" s="620"/>
      <c r="EA31" s="620"/>
      <c r="EB31" s="620"/>
      <c r="EC31" s="620"/>
      <c r="ED31" s="620"/>
      <c r="EE31" s="620"/>
      <c r="EF31" s="620"/>
      <c r="EG31" s="620"/>
      <c r="EH31" s="620"/>
      <c r="EI31" s="620"/>
      <c r="EJ31" s="620"/>
      <c r="EK31" s="620"/>
      <c r="EL31" s="620"/>
      <c r="EM31" s="620"/>
      <c r="EN31" s="620"/>
      <c r="EO31" s="620"/>
      <c r="EP31" s="620"/>
      <c r="EQ31" s="620"/>
      <c r="ER31" s="620"/>
      <c r="ES31" s="620"/>
      <c r="ET31" s="620"/>
      <c r="EU31" s="620"/>
      <c r="EV31" s="620"/>
      <c r="EW31" s="620"/>
      <c r="EX31" s="620"/>
      <c r="EY31" s="620"/>
      <c r="EZ31" s="620"/>
      <c r="FA31" s="620"/>
      <c r="FB31" s="620"/>
      <c r="FC31" s="620"/>
      <c r="FD31" s="620"/>
      <c r="FE31" s="620"/>
      <c r="FF31" s="620"/>
      <c r="FG31" s="620"/>
      <c r="FH31" s="620"/>
      <c r="FI31" s="620"/>
      <c r="FJ31" s="620"/>
    </row>
    <row r="32" spans="1:166" s="634" customFormat="1" ht="15.75" x14ac:dyDescent="0.2">
      <c r="A32" s="1022">
        <v>1</v>
      </c>
      <c r="B32" s="1024">
        <v>1.1000000000000001</v>
      </c>
      <c r="C32" s="620"/>
      <c r="D32" s="620"/>
      <c r="E32" s="62" t="s">
        <v>1402</v>
      </c>
      <c r="F32" s="1886"/>
      <c r="G32" s="628"/>
      <c r="H32" s="957"/>
      <c r="I32" s="629"/>
      <c r="J32" s="636"/>
      <c r="K32" s="885"/>
      <c r="L32" s="643"/>
      <c r="M32" s="885"/>
      <c r="N32" s="640"/>
      <c r="O32" s="630"/>
      <c r="P32" s="2056" t="s">
        <v>1363</v>
      </c>
      <c r="Q32" s="642" t="s">
        <v>1364</v>
      </c>
      <c r="R32" s="642"/>
      <c r="S32" s="901" t="s">
        <v>4068</v>
      </c>
      <c r="T32" s="924"/>
      <c r="U32" s="903"/>
      <c r="V32" s="927"/>
      <c r="W32" s="2235"/>
      <c r="X32" s="989" t="str">
        <f t="shared" si="0"/>
        <v>Blank</v>
      </c>
      <c r="Y32" s="620"/>
      <c r="Z32" s="591"/>
      <c r="AA32" s="591"/>
      <c r="AB32" s="620"/>
      <c r="AC32" s="620"/>
      <c r="AD32" s="620"/>
      <c r="AE32" s="620"/>
      <c r="AF32" s="620"/>
      <c r="AG32" s="620"/>
      <c r="AH32" s="620"/>
      <c r="AI32" s="620"/>
      <c r="AJ32" s="620"/>
      <c r="AK32" s="620"/>
      <c r="AL32" s="620"/>
      <c r="AM32" s="620"/>
      <c r="AN32" s="620"/>
      <c r="AO32" s="620"/>
      <c r="AP32" s="620"/>
      <c r="AQ32" s="620"/>
      <c r="AR32" s="620"/>
      <c r="AS32" s="620"/>
      <c r="AT32" s="620"/>
      <c r="AU32" s="620"/>
      <c r="AV32" s="620"/>
      <c r="AW32" s="620"/>
      <c r="AX32" s="620"/>
      <c r="AY32" s="620"/>
      <c r="AZ32" s="620"/>
      <c r="BA32" s="620"/>
      <c r="BB32" s="620"/>
      <c r="BC32" s="620"/>
      <c r="BD32" s="620"/>
      <c r="BE32" s="620"/>
      <c r="BF32" s="620"/>
      <c r="BG32" s="620"/>
      <c r="BH32" s="620"/>
      <c r="BI32" s="620"/>
      <c r="BJ32" s="620"/>
      <c r="BK32" s="620"/>
      <c r="BL32" s="620"/>
      <c r="BM32" s="620"/>
      <c r="BN32" s="620"/>
      <c r="BO32" s="620"/>
      <c r="BP32" s="620"/>
      <c r="BQ32" s="620"/>
      <c r="BR32" s="620"/>
      <c r="BS32" s="620"/>
      <c r="BT32" s="620"/>
      <c r="BU32" s="620"/>
      <c r="BV32" s="620"/>
      <c r="BW32" s="620"/>
      <c r="BX32" s="620"/>
      <c r="BY32" s="620"/>
      <c r="BZ32" s="620"/>
      <c r="CA32" s="620"/>
      <c r="CB32" s="620"/>
      <c r="CC32" s="620"/>
      <c r="CD32" s="620"/>
      <c r="CE32" s="620"/>
      <c r="CF32" s="620"/>
      <c r="CG32" s="620"/>
      <c r="CH32" s="620"/>
      <c r="CI32" s="620"/>
      <c r="CJ32" s="620"/>
      <c r="CK32" s="620"/>
      <c r="CL32" s="620"/>
      <c r="CM32" s="620"/>
      <c r="CN32" s="620"/>
      <c r="CO32" s="620"/>
      <c r="CP32" s="620"/>
      <c r="CQ32" s="620"/>
      <c r="CR32" s="620"/>
      <c r="CS32" s="620"/>
      <c r="CT32" s="620"/>
      <c r="CU32" s="620"/>
      <c r="CV32" s="620"/>
      <c r="CW32" s="620"/>
      <c r="CX32" s="620"/>
      <c r="CY32" s="620"/>
      <c r="CZ32" s="620"/>
      <c r="DA32" s="620"/>
      <c r="DB32" s="620"/>
      <c r="DC32" s="620"/>
      <c r="DD32" s="620"/>
      <c r="DE32" s="620"/>
      <c r="DF32" s="620"/>
      <c r="DG32" s="620"/>
      <c r="DH32" s="620"/>
      <c r="DI32" s="620"/>
      <c r="DJ32" s="620"/>
      <c r="DK32" s="620"/>
      <c r="DL32" s="620"/>
      <c r="DM32" s="620"/>
      <c r="DN32" s="620"/>
      <c r="DO32" s="620"/>
      <c r="DP32" s="620"/>
      <c r="DQ32" s="620"/>
      <c r="DR32" s="620"/>
      <c r="DS32" s="620"/>
      <c r="DT32" s="620"/>
      <c r="DU32" s="620"/>
      <c r="DV32" s="620"/>
      <c r="DW32" s="620"/>
      <c r="DX32" s="620"/>
      <c r="DY32" s="620"/>
      <c r="DZ32" s="620"/>
      <c r="EA32" s="620"/>
      <c r="EB32" s="620"/>
      <c r="EC32" s="620"/>
      <c r="ED32" s="620"/>
      <c r="EE32" s="620"/>
      <c r="EF32" s="620"/>
      <c r="EG32" s="620"/>
      <c r="EH32" s="620"/>
      <c r="EI32" s="620"/>
      <c r="EJ32" s="620"/>
      <c r="EK32" s="620"/>
      <c r="EL32" s="620"/>
      <c r="EM32" s="620"/>
      <c r="EN32" s="620"/>
      <c r="EO32" s="620"/>
      <c r="EP32" s="620"/>
      <c r="EQ32" s="620"/>
      <c r="ER32" s="620"/>
      <c r="ES32" s="620"/>
      <c r="ET32" s="620"/>
      <c r="EU32" s="620"/>
      <c r="EV32" s="620"/>
      <c r="EW32" s="620"/>
      <c r="EX32" s="620"/>
      <c r="EY32" s="620"/>
      <c r="EZ32" s="620"/>
      <c r="FA32" s="620"/>
      <c r="FB32" s="620"/>
      <c r="FC32" s="620"/>
      <c r="FD32" s="620"/>
      <c r="FE32" s="620"/>
      <c r="FF32" s="620"/>
      <c r="FG32" s="620"/>
      <c r="FH32" s="620"/>
      <c r="FI32" s="620"/>
      <c r="FJ32" s="620"/>
    </row>
    <row r="33" spans="1:168" s="956" customFormat="1" ht="31.5" x14ac:dyDescent="0.2">
      <c r="A33" s="1023">
        <v>1</v>
      </c>
      <c r="B33" s="1025">
        <v>1.1000000000000001</v>
      </c>
      <c r="C33" s="952"/>
      <c r="D33" s="952"/>
      <c r="E33" s="62" t="s">
        <v>1412</v>
      </c>
      <c r="F33" s="1872" t="s">
        <v>1413</v>
      </c>
      <c r="G33" s="2085" t="s">
        <v>1404</v>
      </c>
      <c r="H33" s="1888">
        <v>90007188</v>
      </c>
      <c r="I33" s="629" t="s">
        <v>1369</v>
      </c>
      <c r="J33" s="630">
        <f t="shared" ref="J33:J36" si="9">J$10</f>
        <v>45736</v>
      </c>
      <c r="K33" s="884">
        <v>63.08</v>
      </c>
      <c r="L33" s="649"/>
      <c r="M33" s="884">
        <f>K33</f>
        <v>63.08</v>
      </c>
      <c r="N33" s="640" t="s">
        <v>56</v>
      </c>
      <c r="O33" s="630">
        <f t="shared" ref="O33:O36" si="10">O$10</f>
        <v>45920</v>
      </c>
      <c r="P33" s="2056" t="s">
        <v>1363</v>
      </c>
      <c r="Q33" s="642" t="s">
        <v>1364</v>
      </c>
      <c r="R33" s="2081" t="s">
        <v>2287</v>
      </c>
      <c r="S33" s="953" t="s">
        <v>4070</v>
      </c>
      <c r="T33" s="954" t="s">
        <v>5300</v>
      </c>
      <c r="U33" s="954" t="s">
        <v>5300</v>
      </c>
      <c r="V33" s="955" t="s">
        <v>5300</v>
      </c>
      <c r="W33" s="789">
        <v>61.24</v>
      </c>
      <c r="X33" s="989">
        <f t="shared" si="0"/>
        <v>3.0045721750489918E-2</v>
      </c>
      <c r="Y33" s="952"/>
      <c r="Z33" s="591"/>
      <c r="AA33" s="591"/>
      <c r="AB33" s="952"/>
      <c r="AC33" s="952"/>
      <c r="AD33" s="952"/>
      <c r="AE33" s="952"/>
      <c r="AF33" s="952"/>
      <c r="AG33" s="952"/>
      <c r="AH33" s="952"/>
      <c r="AI33" s="952"/>
      <c r="AJ33" s="952"/>
      <c r="AK33" s="952"/>
      <c r="AL33" s="952"/>
      <c r="AM33" s="952"/>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2"/>
      <c r="BM33" s="952"/>
      <c r="BN33" s="952"/>
      <c r="BO33" s="952"/>
      <c r="BP33" s="952"/>
      <c r="BQ33" s="952"/>
      <c r="BR33" s="952"/>
      <c r="BS33" s="952"/>
      <c r="BT33" s="952"/>
      <c r="BU33" s="952"/>
      <c r="BV33" s="952"/>
      <c r="BW33" s="952"/>
      <c r="BX33" s="952"/>
      <c r="BY33" s="952"/>
      <c r="BZ33" s="952"/>
      <c r="CA33" s="952"/>
      <c r="CB33" s="952"/>
      <c r="CC33" s="952"/>
      <c r="CD33" s="952"/>
      <c r="CE33" s="952"/>
      <c r="CF33" s="952"/>
      <c r="CG33" s="952"/>
      <c r="CH33" s="952"/>
      <c r="CI33" s="952"/>
      <c r="CJ33" s="952"/>
      <c r="CK33" s="952"/>
      <c r="CL33" s="952"/>
      <c r="CM33" s="952"/>
      <c r="CN33" s="952"/>
      <c r="CO33" s="952"/>
      <c r="CP33" s="952"/>
      <c r="CQ33" s="952"/>
      <c r="CR33" s="952"/>
      <c r="CS33" s="952"/>
      <c r="CT33" s="952"/>
      <c r="CU33" s="952"/>
      <c r="CV33" s="952"/>
      <c r="CW33" s="952"/>
      <c r="CX33" s="952"/>
      <c r="CY33" s="952"/>
      <c r="CZ33" s="952"/>
      <c r="DA33" s="952"/>
      <c r="DB33" s="952"/>
      <c r="DC33" s="952"/>
      <c r="DD33" s="952"/>
      <c r="DE33" s="952"/>
      <c r="DF33" s="952"/>
      <c r="DG33" s="952"/>
      <c r="DH33" s="952"/>
      <c r="DI33" s="952"/>
      <c r="DJ33" s="952"/>
      <c r="DK33" s="952"/>
      <c r="DL33" s="952"/>
      <c r="DM33" s="952"/>
      <c r="DN33" s="952"/>
      <c r="DO33" s="952"/>
      <c r="DP33" s="952"/>
      <c r="DQ33" s="952"/>
      <c r="DR33" s="952"/>
      <c r="DS33" s="952"/>
      <c r="DT33" s="952"/>
      <c r="DU33" s="952"/>
      <c r="DV33" s="952"/>
      <c r="DW33" s="952"/>
      <c r="DX33" s="952"/>
      <c r="DY33" s="952"/>
      <c r="DZ33" s="952"/>
      <c r="EA33" s="952"/>
      <c r="EB33" s="952"/>
      <c r="EC33" s="952"/>
      <c r="ED33" s="952"/>
      <c r="EE33" s="952"/>
      <c r="EF33" s="952"/>
      <c r="EG33" s="952"/>
      <c r="EH33" s="952"/>
      <c r="EI33" s="952"/>
      <c r="EJ33" s="952"/>
      <c r="EK33" s="952"/>
      <c r="EL33" s="952"/>
      <c r="EM33" s="952"/>
      <c r="EN33" s="952"/>
      <c r="EO33" s="952"/>
      <c r="EP33" s="952"/>
      <c r="EQ33" s="952"/>
      <c r="ER33" s="952"/>
      <c r="ES33" s="952"/>
      <c r="ET33" s="952"/>
      <c r="EU33" s="952"/>
      <c r="EV33" s="952"/>
      <c r="EW33" s="952"/>
      <c r="EX33" s="952"/>
      <c r="EY33" s="952"/>
      <c r="EZ33" s="952"/>
      <c r="FA33" s="952"/>
      <c r="FB33" s="952"/>
      <c r="FC33" s="952"/>
      <c r="FD33" s="952"/>
      <c r="FE33" s="952"/>
      <c r="FF33" s="952"/>
      <c r="FG33" s="952"/>
      <c r="FH33" s="952"/>
      <c r="FI33" s="952"/>
      <c r="FJ33" s="952"/>
    </row>
    <row r="34" spans="1:168" s="634" customFormat="1" ht="12.75" x14ac:dyDescent="0.2">
      <c r="A34" s="1022">
        <v>1</v>
      </c>
      <c r="B34" s="1024">
        <v>1.1000000000000001</v>
      </c>
      <c r="C34" s="620"/>
      <c r="D34" s="620"/>
      <c r="E34" s="1026" t="str">
        <f t="shared" ref="E34:E37" si="11">E33</f>
        <v xml:space="preserve">Maximum Basic Daily Fee for Residents Eligible for Basic Daily Fee Supplement </v>
      </c>
      <c r="F34" s="2080" t="s">
        <v>1414</v>
      </c>
      <c r="G34" s="648" t="s">
        <v>1406</v>
      </c>
      <c r="H34" s="1888">
        <v>90006382</v>
      </c>
      <c r="I34" s="629" t="s">
        <v>1369</v>
      </c>
      <c r="J34" s="630">
        <f t="shared" si="9"/>
        <v>45736</v>
      </c>
      <c r="K34" s="884">
        <v>57.44</v>
      </c>
      <c r="L34" s="643"/>
      <c r="M34" s="884">
        <f>K34</f>
        <v>57.44</v>
      </c>
      <c r="N34" s="640" t="s">
        <v>56</v>
      </c>
      <c r="O34" s="630">
        <f t="shared" si="10"/>
        <v>45920</v>
      </c>
      <c r="P34" s="2056" t="s">
        <v>1363</v>
      </c>
      <c r="Q34" s="642" t="s">
        <v>1364</v>
      </c>
      <c r="R34" s="2081" t="s">
        <v>2288</v>
      </c>
      <c r="S34" s="901" t="s">
        <v>4070</v>
      </c>
      <c r="T34" s="903" t="s">
        <v>5301</v>
      </c>
      <c r="U34" s="903" t="s">
        <v>5301</v>
      </c>
      <c r="V34" s="927" t="s">
        <v>5301</v>
      </c>
      <c r="W34" s="789">
        <v>55.77</v>
      </c>
      <c r="X34" s="989">
        <f t="shared" si="0"/>
        <v>2.9944414559799126E-2</v>
      </c>
      <c r="Y34" s="620"/>
      <c r="Z34" s="591"/>
      <c r="AA34" s="591"/>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620"/>
      <c r="CG34" s="620"/>
      <c r="CH34" s="620"/>
      <c r="CI34" s="620"/>
      <c r="CJ34" s="620"/>
      <c r="CK34" s="620"/>
      <c r="CL34" s="620"/>
      <c r="CM34" s="620"/>
      <c r="CN34" s="620"/>
      <c r="CO34" s="620"/>
      <c r="CP34" s="620"/>
      <c r="CQ34" s="620"/>
      <c r="CR34" s="620"/>
      <c r="CS34" s="620"/>
      <c r="CT34" s="620"/>
      <c r="CU34" s="620"/>
      <c r="CV34" s="620"/>
      <c r="CW34" s="620"/>
      <c r="CX34" s="620"/>
      <c r="CY34" s="620"/>
      <c r="CZ34" s="620"/>
      <c r="DA34" s="620"/>
      <c r="DB34" s="620"/>
      <c r="DC34" s="620"/>
      <c r="DD34" s="620"/>
      <c r="DE34" s="620"/>
      <c r="DF34" s="620"/>
      <c r="DG34" s="620"/>
      <c r="DH34" s="620"/>
      <c r="DI34" s="620"/>
      <c r="DJ34" s="620"/>
      <c r="DK34" s="620"/>
      <c r="DL34" s="620"/>
      <c r="DM34" s="620"/>
      <c r="DN34" s="620"/>
      <c r="DO34" s="620"/>
      <c r="DP34" s="620"/>
      <c r="DQ34" s="620"/>
      <c r="DR34" s="620"/>
      <c r="DS34" s="620"/>
      <c r="DT34" s="620"/>
      <c r="DU34" s="620"/>
      <c r="DV34" s="620"/>
      <c r="DW34" s="620"/>
      <c r="DX34" s="620"/>
      <c r="DY34" s="620"/>
      <c r="DZ34" s="620"/>
      <c r="EA34" s="620"/>
      <c r="EB34" s="620"/>
      <c r="EC34" s="620"/>
      <c r="ED34" s="620"/>
      <c r="EE34" s="620"/>
      <c r="EF34" s="620"/>
      <c r="EG34" s="620"/>
      <c r="EH34" s="620"/>
      <c r="EI34" s="620"/>
      <c r="EJ34" s="620"/>
      <c r="EK34" s="620"/>
      <c r="EL34" s="620"/>
      <c r="EM34" s="620"/>
      <c r="EN34" s="620"/>
      <c r="EO34" s="620"/>
      <c r="EP34" s="620"/>
      <c r="EQ34" s="620"/>
      <c r="ER34" s="620"/>
      <c r="ES34" s="620"/>
      <c r="ET34" s="620"/>
      <c r="EU34" s="620"/>
      <c r="EV34" s="620"/>
      <c r="EW34" s="620"/>
      <c r="EX34" s="620"/>
      <c r="EY34" s="620"/>
      <c r="EZ34" s="620"/>
      <c r="FA34" s="620"/>
      <c r="FB34" s="620"/>
      <c r="FC34" s="620"/>
      <c r="FD34" s="620"/>
      <c r="FE34" s="620"/>
      <c r="FF34" s="620"/>
      <c r="FG34" s="620"/>
      <c r="FH34" s="620"/>
      <c r="FI34" s="620"/>
      <c r="FJ34" s="620"/>
    </row>
    <row r="35" spans="1:168" s="634" customFormat="1" ht="12.75" x14ac:dyDescent="0.2">
      <c r="A35" s="1022">
        <v>1</v>
      </c>
      <c r="B35" s="1024">
        <v>1.1000000000000001</v>
      </c>
      <c r="C35" s="620"/>
      <c r="D35" s="620"/>
      <c r="E35" s="1026" t="str">
        <f t="shared" si="11"/>
        <v xml:space="preserve">Maximum Basic Daily Fee for Residents Eligible for Basic Daily Fee Supplement </v>
      </c>
      <c r="F35" s="2080" t="s">
        <v>1415</v>
      </c>
      <c r="G35" s="648" t="s">
        <v>1408</v>
      </c>
      <c r="H35" s="1888">
        <v>90007189</v>
      </c>
      <c r="I35" s="629" t="s">
        <v>1369</v>
      </c>
      <c r="J35" s="630">
        <f t="shared" si="9"/>
        <v>45736</v>
      </c>
      <c r="K35" s="884">
        <v>63.07</v>
      </c>
      <c r="L35" s="643"/>
      <c r="M35" s="884">
        <f>K35</f>
        <v>63.07</v>
      </c>
      <c r="N35" s="640" t="s">
        <v>56</v>
      </c>
      <c r="O35" s="630">
        <f t="shared" si="10"/>
        <v>45920</v>
      </c>
      <c r="P35" s="2056" t="s">
        <v>1363</v>
      </c>
      <c r="Q35" s="642" t="s">
        <v>1364</v>
      </c>
      <c r="R35" s="2081" t="s">
        <v>2289</v>
      </c>
      <c r="S35" s="901" t="s">
        <v>4070</v>
      </c>
      <c r="T35" s="903" t="s">
        <v>5302</v>
      </c>
      <c r="U35" s="903" t="s">
        <v>5302</v>
      </c>
      <c r="V35" s="927" t="s">
        <v>5302</v>
      </c>
      <c r="W35" s="789">
        <v>61.24</v>
      </c>
      <c r="X35" s="989">
        <f t="shared" si="0"/>
        <v>2.9882429784454656E-2</v>
      </c>
      <c r="Y35" s="620"/>
      <c r="Z35" s="591"/>
      <c r="AA35" s="591"/>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0"/>
      <c r="CV35" s="620"/>
      <c r="CW35" s="620"/>
      <c r="CX35" s="620"/>
      <c r="CY35" s="620"/>
      <c r="CZ35" s="620"/>
      <c r="DA35" s="620"/>
      <c r="DB35" s="620"/>
      <c r="DC35" s="620"/>
      <c r="DD35" s="620"/>
      <c r="DE35" s="620"/>
      <c r="DF35" s="620"/>
      <c r="DG35" s="620"/>
      <c r="DH35" s="620"/>
      <c r="DI35" s="620"/>
      <c r="DJ35" s="620"/>
      <c r="DK35" s="620"/>
      <c r="DL35" s="620"/>
      <c r="DM35" s="620"/>
      <c r="DN35" s="620"/>
      <c r="DO35" s="620"/>
      <c r="DP35" s="620"/>
      <c r="DQ35" s="620"/>
      <c r="DR35" s="620"/>
      <c r="DS35" s="620"/>
      <c r="DT35" s="620"/>
      <c r="DU35" s="620"/>
      <c r="DV35" s="620"/>
      <c r="DW35" s="620"/>
      <c r="DX35" s="620"/>
      <c r="DY35" s="620"/>
      <c r="DZ35" s="620"/>
      <c r="EA35" s="620"/>
      <c r="EB35" s="620"/>
      <c r="EC35" s="620"/>
      <c r="ED35" s="620"/>
      <c r="EE35" s="620"/>
      <c r="EF35" s="620"/>
      <c r="EG35" s="620"/>
      <c r="EH35" s="620"/>
      <c r="EI35" s="620"/>
      <c r="EJ35" s="620"/>
      <c r="EK35" s="620"/>
      <c r="EL35" s="620"/>
      <c r="EM35" s="620"/>
      <c r="EN35" s="620"/>
      <c r="EO35" s="620"/>
      <c r="EP35" s="620"/>
      <c r="EQ35" s="620"/>
      <c r="ER35" s="620"/>
      <c r="ES35" s="620"/>
      <c r="ET35" s="620"/>
      <c r="EU35" s="620"/>
      <c r="EV35" s="620"/>
      <c r="EW35" s="620"/>
      <c r="EX35" s="620"/>
      <c r="EY35" s="620"/>
      <c r="EZ35" s="620"/>
      <c r="FA35" s="620"/>
      <c r="FB35" s="620"/>
      <c r="FC35" s="620"/>
      <c r="FD35" s="620"/>
      <c r="FE35" s="620"/>
      <c r="FF35" s="620"/>
      <c r="FG35" s="620"/>
      <c r="FH35" s="620"/>
      <c r="FI35" s="620"/>
      <c r="FJ35" s="620"/>
    </row>
    <row r="36" spans="1:168" s="634" customFormat="1" ht="12.75" x14ac:dyDescent="0.2">
      <c r="A36" s="1022">
        <v>1</v>
      </c>
      <c r="B36" s="1024">
        <v>1.1000000000000001</v>
      </c>
      <c r="C36" s="620"/>
      <c r="D36" s="620"/>
      <c r="E36" s="1026" t="str">
        <f t="shared" si="11"/>
        <v xml:space="preserve">Maximum Basic Daily Fee for Residents Eligible for Basic Daily Fee Supplement </v>
      </c>
      <c r="F36" s="2080" t="s">
        <v>1416</v>
      </c>
      <c r="G36" s="648" t="s">
        <v>1410</v>
      </c>
      <c r="H36" s="1888">
        <v>90005979</v>
      </c>
      <c r="I36" s="629" t="s">
        <v>1369</v>
      </c>
      <c r="J36" s="630">
        <f t="shared" si="9"/>
        <v>45736</v>
      </c>
      <c r="K36" s="884">
        <v>71.709999999999994</v>
      </c>
      <c r="L36" s="643"/>
      <c r="M36" s="884">
        <f>K36</f>
        <v>71.709999999999994</v>
      </c>
      <c r="N36" s="640" t="s">
        <v>56</v>
      </c>
      <c r="O36" s="630">
        <f t="shared" si="10"/>
        <v>45920</v>
      </c>
      <c r="P36" s="2056" t="s">
        <v>1363</v>
      </c>
      <c r="Q36" s="642" t="s">
        <v>1364</v>
      </c>
      <c r="R36" s="2081" t="s">
        <v>2290</v>
      </c>
      <c r="S36" s="901" t="s">
        <v>4070</v>
      </c>
      <c r="T36" s="903" t="s">
        <v>5303</v>
      </c>
      <c r="U36" s="903" t="s">
        <v>5303</v>
      </c>
      <c r="V36" s="927" t="s">
        <v>5303</v>
      </c>
      <c r="W36" s="789">
        <v>69.62</v>
      </c>
      <c r="X36" s="989">
        <f t="shared" si="0"/>
        <v>3.0020109164033082E-2</v>
      </c>
      <c r="Y36" s="620"/>
      <c r="Z36" s="591"/>
      <c r="AA36" s="591"/>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c r="BB36" s="620"/>
      <c r="BC36" s="620"/>
      <c r="BD36" s="620"/>
      <c r="BE36" s="620"/>
      <c r="BF36" s="620"/>
      <c r="BG36" s="620"/>
      <c r="BH36" s="620"/>
      <c r="BI36" s="620"/>
      <c r="BJ36" s="620"/>
      <c r="BK36" s="620"/>
      <c r="BL36" s="620"/>
      <c r="BM36" s="620"/>
      <c r="BN36" s="620"/>
      <c r="BO36" s="620"/>
      <c r="BP36" s="620"/>
      <c r="BQ36" s="620"/>
      <c r="BR36" s="620"/>
      <c r="BS36" s="620"/>
      <c r="BT36" s="620"/>
      <c r="BU36" s="620"/>
      <c r="BV36" s="620"/>
      <c r="BW36" s="620"/>
      <c r="BX36" s="620"/>
      <c r="BY36" s="620"/>
      <c r="BZ36" s="620"/>
      <c r="CA36" s="620"/>
      <c r="CB36" s="620"/>
      <c r="CC36" s="620"/>
      <c r="CD36" s="620"/>
      <c r="CE36" s="620"/>
      <c r="CF36" s="620"/>
      <c r="CG36" s="620"/>
      <c r="CH36" s="620"/>
      <c r="CI36" s="620"/>
      <c r="CJ36" s="620"/>
      <c r="CK36" s="620"/>
      <c r="CL36" s="620"/>
      <c r="CM36" s="620"/>
      <c r="CN36" s="620"/>
      <c r="CO36" s="620"/>
      <c r="CP36" s="620"/>
      <c r="CQ36" s="620"/>
      <c r="CR36" s="620"/>
      <c r="CS36" s="620"/>
      <c r="CT36" s="620"/>
      <c r="CU36" s="620"/>
      <c r="CV36" s="620"/>
      <c r="CW36" s="620"/>
      <c r="CX36" s="620"/>
      <c r="CY36" s="620"/>
      <c r="CZ36" s="620"/>
      <c r="DA36" s="620"/>
      <c r="DB36" s="620"/>
      <c r="DC36" s="620"/>
      <c r="DD36" s="620"/>
      <c r="DE36" s="620"/>
      <c r="DF36" s="620"/>
      <c r="DG36" s="620"/>
      <c r="DH36" s="620"/>
      <c r="DI36" s="620"/>
      <c r="DJ36" s="620"/>
      <c r="DK36" s="620"/>
      <c r="DL36" s="620"/>
      <c r="DM36" s="620"/>
      <c r="DN36" s="620"/>
      <c r="DO36" s="620"/>
      <c r="DP36" s="620"/>
      <c r="DQ36" s="620"/>
      <c r="DR36" s="620"/>
      <c r="DS36" s="620"/>
      <c r="DT36" s="620"/>
      <c r="DU36" s="620"/>
      <c r="DV36" s="620"/>
      <c r="DW36" s="620"/>
      <c r="DX36" s="620"/>
      <c r="DY36" s="620"/>
      <c r="DZ36" s="620"/>
      <c r="EA36" s="620"/>
      <c r="EB36" s="620"/>
      <c r="EC36" s="620"/>
      <c r="ED36" s="620"/>
      <c r="EE36" s="620"/>
      <c r="EF36" s="620"/>
      <c r="EG36" s="620"/>
      <c r="EH36" s="620"/>
      <c r="EI36" s="620"/>
      <c r="EJ36" s="620"/>
      <c r="EK36" s="620"/>
      <c r="EL36" s="620"/>
      <c r="EM36" s="620"/>
      <c r="EN36" s="620"/>
      <c r="EO36" s="620"/>
      <c r="EP36" s="620"/>
      <c r="EQ36" s="620"/>
      <c r="ER36" s="620"/>
      <c r="ES36" s="620"/>
      <c r="ET36" s="620"/>
      <c r="EU36" s="620"/>
      <c r="EV36" s="620"/>
      <c r="EW36" s="620"/>
      <c r="EX36" s="620"/>
      <c r="EY36" s="620"/>
      <c r="EZ36" s="620"/>
      <c r="FA36" s="620"/>
      <c r="FB36" s="620"/>
      <c r="FC36" s="620"/>
      <c r="FD36" s="620"/>
      <c r="FE36" s="620"/>
      <c r="FF36" s="620"/>
      <c r="FG36" s="620"/>
      <c r="FH36" s="620"/>
      <c r="FI36" s="620"/>
      <c r="FJ36" s="620"/>
    </row>
    <row r="37" spans="1:168" s="634" customFormat="1" ht="114.75" x14ac:dyDescent="0.2">
      <c r="A37" s="1022">
        <v>1</v>
      </c>
      <c r="B37" s="1024">
        <v>1.1000000000000001</v>
      </c>
      <c r="C37" s="620"/>
      <c r="D37" s="620"/>
      <c r="E37" s="1026" t="str">
        <f t="shared" si="11"/>
        <v xml:space="preserve">Maximum Basic Daily Fee for Residents Eligible for Basic Daily Fee Supplement </v>
      </c>
      <c r="F37" s="646"/>
      <c r="G37" s="647" t="s">
        <v>1417</v>
      </c>
      <c r="H37" s="1888"/>
      <c r="I37" s="629"/>
      <c r="J37" s="636"/>
      <c r="K37" s="885"/>
      <c r="L37" s="643"/>
      <c r="M37" s="885"/>
      <c r="N37" s="640"/>
      <c r="O37" s="630"/>
      <c r="P37" s="2056"/>
      <c r="Q37" s="642"/>
      <c r="R37" s="642"/>
      <c r="S37" s="901" t="s">
        <v>4072</v>
      </c>
      <c r="T37" s="924"/>
      <c r="U37" s="903"/>
      <c r="V37" s="927"/>
      <c r="W37" s="2235"/>
      <c r="X37" s="989" t="str">
        <f t="shared" si="0"/>
        <v>Blank</v>
      </c>
      <c r="Y37" s="620"/>
      <c r="Z37" s="591"/>
      <c r="AA37" s="591"/>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G37" s="620"/>
      <c r="BH37" s="620"/>
      <c r="BI37" s="620"/>
      <c r="BJ37" s="620"/>
      <c r="BK37" s="620"/>
      <c r="BL37" s="620"/>
      <c r="BM37" s="620"/>
      <c r="BN37" s="620"/>
      <c r="BO37" s="620"/>
      <c r="BP37" s="620"/>
      <c r="BQ37" s="620"/>
      <c r="BR37" s="620"/>
      <c r="BS37" s="620"/>
      <c r="BT37" s="620"/>
      <c r="BU37" s="620"/>
      <c r="BV37" s="620"/>
      <c r="BW37" s="620"/>
      <c r="BX37" s="620"/>
      <c r="BY37" s="620"/>
      <c r="BZ37" s="620"/>
      <c r="CA37" s="620"/>
      <c r="CB37" s="620"/>
      <c r="CC37" s="620"/>
      <c r="CD37" s="620"/>
      <c r="CE37" s="620"/>
      <c r="CF37" s="620"/>
      <c r="CG37" s="620"/>
      <c r="CH37" s="620"/>
      <c r="CI37" s="620"/>
      <c r="CJ37" s="620"/>
      <c r="CK37" s="620"/>
      <c r="CL37" s="620"/>
      <c r="CM37" s="620"/>
      <c r="CN37" s="620"/>
      <c r="CO37" s="620"/>
      <c r="CP37" s="620"/>
      <c r="CQ37" s="620"/>
      <c r="CR37" s="620"/>
      <c r="CS37" s="620"/>
      <c r="CT37" s="620"/>
      <c r="CU37" s="620"/>
      <c r="CV37" s="620"/>
      <c r="CW37" s="620"/>
      <c r="CX37" s="620"/>
      <c r="CY37" s="620"/>
      <c r="CZ37" s="620"/>
      <c r="DA37" s="620"/>
      <c r="DB37" s="620"/>
      <c r="DC37" s="620"/>
      <c r="DD37" s="620"/>
      <c r="DE37" s="620"/>
      <c r="DF37" s="620"/>
      <c r="DG37" s="620"/>
      <c r="DH37" s="620"/>
      <c r="DI37" s="620"/>
      <c r="DJ37" s="620"/>
      <c r="DK37" s="620"/>
      <c r="DL37" s="620"/>
      <c r="DM37" s="620"/>
      <c r="DN37" s="620"/>
      <c r="DO37" s="620"/>
      <c r="DP37" s="620"/>
      <c r="DQ37" s="620"/>
      <c r="DR37" s="620"/>
      <c r="DS37" s="620"/>
      <c r="DT37" s="620"/>
      <c r="DU37" s="620"/>
      <c r="DV37" s="620"/>
      <c r="DW37" s="620"/>
      <c r="DX37" s="620"/>
      <c r="DY37" s="620"/>
      <c r="DZ37" s="620"/>
      <c r="EA37" s="620"/>
      <c r="EB37" s="620"/>
      <c r="EC37" s="620"/>
      <c r="ED37" s="620"/>
      <c r="EE37" s="620"/>
      <c r="EF37" s="620"/>
      <c r="EG37" s="620"/>
      <c r="EH37" s="620"/>
      <c r="EI37" s="620"/>
      <c r="EJ37" s="620"/>
      <c r="EK37" s="620"/>
      <c r="EL37" s="620"/>
      <c r="EM37" s="620"/>
      <c r="EN37" s="620"/>
      <c r="EO37" s="620"/>
      <c r="EP37" s="620"/>
      <c r="EQ37" s="620"/>
      <c r="ER37" s="620"/>
      <c r="ES37" s="620"/>
      <c r="ET37" s="620"/>
      <c r="EU37" s="620"/>
      <c r="EV37" s="620"/>
      <c r="EW37" s="620"/>
      <c r="EX37" s="620"/>
      <c r="EY37" s="620"/>
      <c r="EZ37" s="620"/>
      <c r="FA37" s="620"/>
      <c r="FB37" s="620"/>
      <c r="FC37" s="620"/>
      <c r="FD37" s="620"/>
      <c r="FE37" s="620"/>
      <c r="FF37" s="620"/>
      <c r="FG37" s="620"/>
      <c r="FH37" s="620"/>
      <c r="FI37" s="620"/>
      <c r="FJ37" s="620"/>
    </row>
    <row r="38" spans="1:168" ht="25.5" x14ac:dyDescent="0.2">
      <c r="A38" s="1022">
        <v>1</v>
      </c>
      <c r="B38" s="1024">
        <v>1.1000000000000001</v>
      </c>
      <c r="C38" s="620"/>
      <c r="D38" s="620"/>
      <c r="E38" s="62" t="s">
        <v>1418</v>
      </c>
      <c r="F38" s="650"/>
      <c r="G38" s="627" t="s">
        <v>1419</v>
      </c>
      <c r="H38" s="957">
        <v>90007190</v>
      </c>
      <c r="I38" s="629">
        <v>450350</v>
      </c>
      <c r="J38" s="630">
        <f>J$10</f>
        <v>45736</v>
      </c>
      <c r="K38" s="884">
        <v>13.14</v>
      </c>
      <c r="L38" s="651"/>
      <c r="M38" s="884">
        <f>K38</f>
        <v>13.14</v>
      </c>
      <c r="N38" s="652" t="s">
        <v>56</v>
      </c>
      <c r="O38" s="630">
        <f>O$10</f>
        <v>45920</v>
      </c>
      <c r="P38" s="2056" t="s">
        <v>1363</v>
      </c>
      <c r="Q38" s="642" t="s">
        <v>1364</v>
      </c>
      <c r="R38" s="2081" t="s">
        <v>3484</v>
      </c>
      <c r="S38" s="901" t="s">
        <v>4065</v>
      </c>
      <c r="T38" s="903" t="s">
        <v>5304</v>
      </c>
      <c r="U38" s="903"/>
      <c r="V38" s="927" t="s">
        <v>5305</v>
      </c>
      <c r="W38" s="789">
        <v>13.09</v>
      </c>
      <c r="X38" s="989">
        <f t="shared" si="0"/>
        <v>3.8197097020626902E-3</v>
      </c>
      <c r="Y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c r="BC38" s="620"/>
      <c r="BD38" s="620"/>
      <c r="BE38" s="620"/>
      <c r="BF38" s="620"/>
      <c r="BG38" s="620"/>
      <c r="BH38" s="620"/>
      <c r="BI38" s="620"/>
      <c r="BJ38" s="620"/>
      <c r="BK38" s="620"/>
      <c r="BL38" s="620"/>
      <c r="BM38" s="620"/>
      <c r="BN38" s="620"/>
      <c r="BO38" s="620"/>
      <c r="BP38" s="620"/>
      <c r="BQ38" s="620"/>
      <c r="BR38" s="620"/>
      <c r="BS38" s="620"/>
      <c r="BT38" s="620"/>
      <c r="BU38" s="620"/>
      <c r="BV38" s="620"/>
      <c r="BW38" s="620"/>
      <c r="BX38" s="620"/>
      <c r="BY38" s="620"/>
      <c r="BZ38" s="620"/>
      <c r="CA38" s="620"/>
      <c r="CB38" s="620"/>
      <c r="CC38" s="620"/>
      <c r="CD38" s="620"/>
      <c r="CE38" s="620"/>
      <c r="CF38" s="620"/>
      <c r="CG38" s="620"/>
      <c r="CH38" s="620"/>
      <c r="CI38" s="620"/>
      <c r="CJ38" s="620"/>
      <c r="CK38" s="620"/>
      <c r="CL38" s="620"/>
      <c r="CM38" s="620"/>
      <c r="CN38" s="620"/>
      <c r="CO38" s="620"/>
      <c r="CP38" s="620"/>
      <c r="CQ38" s="620"/>
      <c r="CR38" s="620"/>
      <c r="CS38" s="620"/>
      <c r="CT38" s="620"/>
      <c r="CU38" s="620"/>
      <c r="CV38" s="620"/>
      <c r="CW38" s="620"/>
      <c r="CX38" s="620"/>
      <c r="CY38" s="620"/>
      <c r="CZ38" s="620"/>
      <c r="DA38" s="620"/>
      <c r="DB38" s="620"/>
      <c r="DC38" s="620"/>
      <c r="DD38" s="620"/>
      <c r="DE38" s="620"/>
      <c r="DF38" s="620"/>
      <c r="DG38" s="620"/>
      <c r="DH38" s="620"/>
      <c r="DI38" s="620"/>
      <c r="DJ38" s="620"/>
      <c r="DK38" s="620"/>
      <c r="DL38" s="620"/>
      <c r="DM38" s="620"/>
      <c r="DN38" s="620"/>
      <c r="DO38" s="620"/>
      <c r="DP38" s="620"/>
      <c r="DQ38" s="620"/>
      <c r="DR38" s="620"/>
      <c r="DS38" s="620"/>
      <c r="DT38" s="620"/>
      <c r="DU38" s="620"/>
      <c r="DV38" s="620"/>
      <c r="DW38" s="620"/>
      <c r="DX38" s="620"/>
      <c r="DY38" s="620"/>
      <c r="DZ38" s="620"/>
      <c r="EA38" s="620"/>
      <c r="EB38" s="620"/>
      <c r="EC38" s="620"/>
      <c r="ED38" s="620"/>
      <c r="EE38" s="620"/>
      <c r="EF38" s="620"/>
      <c r="EG38" s="620"/>
      <c r="EH38" s="620"/>
      <c r="EI38" s="620"/>
      <c r="EJ38" s="620"/>
      <c r="EK38" s="620"/>
      <c r="EL38" s="620"/>
      <c r="EM38" s="620"/>
      <c r="EN38" s="620"/>
      <c r="EO38" s="620"/>
      <c r="EP38" s="620"/>
      <c r="EQ38" s="620"/>
      <c r="ER38" s="620"/>
      <c r="ES38" s="620"/>
      <c r="ET38" s="620"/>
      <c r="EU38" s="620"/>
      <c r="EV38" s="620"/>
      <c r="EW38" s="620"/>
      <c r="EX38" s="620"/>
      <c r="EY38" s="620"/>
      <c r="EZ38" s="620"/>
      <c r="FA38" s="620"/>
      <c r="FB38" s="620"/>
      <c r="FC38" s="620"/>
      <c r="FD38" s="620"/>
      <c r="FE38" s="620"/>
      <c r="FF38" s="620"/>
      <c r="FG38" s="620"/>
      <c r="FH38" s="620"/>
      <c r="FI38" s="620"/>
      <c r="FJ38" s="620"/>
    </row>
    <row r="39" spans="1:168" ht="25.5" x14ac:dyDescent="0.2">
      <c r="A39" s="1022">
        <v>1</v>
      </c>
      <c r="B39" s="1024">
        <v>1.1000000000000001</v>
      </c>
      <c r="C39" s="591"/>
      <c r="D39" s="591"/>
      <c r="E39" s="1026" t="str">
        <f>E38</f>
        <v>Community Home Care Package</v>
      </c>
      <c r="F39" s="650"/>
      <c r="G39" s="653" t="s">
        <v>2550</v>
      </c>
      <c r="H39" s="1889"/>
      <c r="I39" s="654"/>
      <c r="J39" s="623"/>
      <c r="K39" s="657"/>
      <c r="L39" s="655"/>
      <c r="M39" s="657"/>
      <c r="N39" s="656"/>
      <c r="O39" s="630"/>
      <c r="P39" s="2057"/>
      <c r="Q39" s="652"/>
      <c r="R39" s="652"/>
      <c r="S39" s="901" t="s">
        <v>4072</v>
      </c>
      <c r="T39" s="923"/>
      <c r="U39" s="903"/>
      <c r="V39" s="927"/>
      <c r="W39" s="1535"/>
      <c r="X39" s="989" t="str">
        <f t="shared" si="0"/>
        <v>Blank</v>
      </c>
      <c r="Y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c r="BC39" s="620"/>
      <c r="BD39" s="620"/>
      <c r="BE39" s="620"/>
      <c r="BF39" s="620"/>
      <c r="BG39" s="620"/>
      <c r="BH39" s="620"/>
      <c r="BI39" s="620"/>
      <c r="BJ39" s="620"/>
      <c r="BK39" s="620"/>
      <c r="BL39" s="620"/>
      <c r="BM39" s="620"/>
      <c r="BN39" s="620"/>
      <c r="BO39" s="620"/>
      <c r="BP39" s="620"/>
      <c r="BQ39" s="620"/>
      <c r="BR39" s="620"/>
      <c r="BS39" s="620"/>
      <c r="BT39" s="620"/>
      <c r="BU39" s="620"/>
      <c r="BV39" s="620"/>
      <c r="BW39" s="620"/>
      <c r="BX39" s="620"/>
      <c r="BY39" s="620"/>
      <c r="BZ39" s="620"/>
      <c r="CA39" s="620"/>
      <c r="CB39" s="620"/>
      <c r="CC39" s="620"/>
      <c r="CD39" s="620"/>
      <c r="CE39" s="620"/>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0"/>
      <c r="DF39" s="620"/>
      <c r="DG39" s="620"/>
      <c r="DH39" s="620"/>
      <c r="DI39" s="620"/>
      <c r="DJ39" s="620"/>
      <c r="DK39" s="620"/>
      <c r="DL39" s="620"/>
      <c r="DM39" s="620"/>
      <c r="DN39" s="620"/>
      <c r="DO39" s="620"/>
      <c r="DP39" s="620"/>
      <c r="DQ39" s="620"/>
      <c r="DR39" s="620"/>
      <c r="DS39" s="620"/>
      <c r="DT39" s="620"/>
      <c r="DU39" s="620"/>
      <c r="DV39" s="620"/>
      <c r="DW39" s="620"/>
      <c r="DX39" s="620"/>
      <c r="DY39" s="620"/>
      <c r="DZ39" s="620"/>
      <c r="EA39" s="620"/>
      <c r="EB39" s="620"/>
      <c r="EC39" s="620"/>
      <c r="ED39" s="620"/>
      <c r="EE39" s="620"/>
      <c r="EF39" s="620"/>
      <c r="EG39" s="620"/>
      <c r="EH39" s="620"/>
      <c r="EI39" s="620"/>
      <c r="EJ39" s="620"/>
      <c r="EK39" s="620"/>
      <c r="EL39" s="620"/>
      <c r="EM39" s="620"/>
      <c r="EN39" s="620"/>
      <c r="EO39" s="620"/>
      <c r="EP39" s="620"/>
      <c r="EQ39" s="620"/>
      <c r="ER39" s="620"/>
      <c r="ES39" s="620"/>
      <c r="ET39" s="620"/>
      <c r="EU39" s="620"/>
      <c r="EV39" s="620"/>
      <c r="EW39" s="620"/>
      <c r="EX39" s="620"/>
      <c r="EY39" s="620"/>
      <c r="EZ39" s="620"/>
      <c r="FA39" s="620"/>
      <c r="FB39" s="620"/>
      <c r="FC39" s="620"/>
      <c r="FD39" s="620"/>
      <c r="FE39" s="620"/>
      <c r="FF39" s="620"/>
      <c r="FG39" s="620"/>
      <c r="FH39" s="620"/>
      <c r="FI39" s="620"/>
      <c r="FJ39" s="620"/>
    </row>
    <row r="40" spans="1:168" ht="18.75" x14ac:dyDescent="0.3">
      <c r="A40" s="1022">
        <v>1</v>
      </c>
      <c r="B40" s="610">
        <v>1.2</v>
      </c>
      <c r="C40" s="611"/>
      <c r="D40" s="611"/>
      <c r="E40" s="2070" t="s">
        <v>1479</v>
      </c>
      <c r="F40" s="1863"/>
      <c r="G40" s="621"/>
      <c r="H40" s="1890"/>
      <c r="I40" s="622"/>
      <c r="J40" s="623"/>
      <c r="K40" s="625"/>
      <c r="L40" s="624"/>
      <c r="M40" s="625"/>
      <c r="N40" s="626"/>
      <c r="O40" s="2058"/>
      <c r="P40" s="2059"/>
      <c r="Q40" s="2060"/>
      <c r="R40" s="2060"/>
      <c r="S40" s="901" t="s">
        <v>4068</v>
      </c>
      <c r="T40" s="923"/>
      <c r="U40" s="903"/>
      <c r="V40" s="927"/>
      <c r="W40" s="2236"/>
      <c r="X40" s="989" t="str">
        <f t="shared" si="0"/>
        <v>Blank</v>
      </c>
      <c r="Y40" s="620"/>
      <c r="FK40" s="591"/>
      <c r="FL40" s="591"/>
    </row>
    <row r="41" spans="1:168" s="1541" customFormat="1" ht="18.75" x14ac:dyDescent="0.3">
      <c r="A41" s="1022">
        <v>1</v>
      </c>
      <c r="B41" s="1024">
        <v>1.2</v>
      </c>
      <c r="C41" s="2067" t="s">
        <v>6459</v>
      </c>
      <c r="D41" s="2068"/>
      <c r="E41" s="2071" t="s">
        <v>6095</v>
      </c>
      <c r="F41" s="1863"/>
      <c r="G41" s="2084"/>
      <c r="H41" s="2115"/>
      <c r="I41" s="98"/>
      <c r="J41" s="795"/>
      <c r="K41" s="1535"/>
      <c r="L41" s="1536"/>
      <c r="M41" s="1535"/>
      <c r="N41" s="1537"/>
      <c r="O41" s="2058"/>
      <c r="P41" s="2058"/>
      <c r="Q41" s="2058"/>
      <c r="R41" s="2058"/>
      <c r="S41" s="929" t="s">
        <v>4068</v>
      </c>
      <c r="T41" s="1538"/>
      <c r="U41" s="929"/>
      <c r="V41" s="1539"/>
      <c r="W41" s="1535"/>
      <c r="X41" s="1540" t="str">
        <f t="shared" si="0"/>
        <v>Blank</v>
      </c>
      <c r="Y41" s="1534"/>
      <c r="Z41" s="591"/>
      <c r="AA41" s="591"/>
      <c r="AB41" s="591"/>
      <c r="AC41" s="591"/>
      <c r="AD41" s="591"/>
      <c r="AE41" s="591"/>
      <c r="AF41" s="591"/>
      <c r="AG41" s="591"/>
      <c r="AH41" s="591"/>
      <c r="AI41" s="591"/>
      <c r="AJ41" s="591"/>
      <c r="AK41" s="591"/>
      <c r="AL41" s="591"/>
      <c r="AM41" s="591"/>
      <c r="AN41" s="591"/>
      <c r="AO41" s="591"/>
      <c r="AP41" s="591"/>
      <c r="AQ41" s="591"/>
      <c r="AR41" s="591"/>
      <c r="AS41" s="591"/>
      <c r="AT41" s="591"/>
      <c r="AU41" s="591"/>
      <c r="AV41" s="591"/>
      <c r="AW41" s="591"/>
      <c r="AX41" s="591"/>
      <c r="AY41" s="591"/>
      <c r="AZ41" s="591"/>
      <c r="BA41" s="591"/>
      <c r="BB41" s="591"/>
      <c r="BC41" s="591"/>
      <c r="BD41" s="591"/>
      <c r="BE41" s="591"/>
      <c r="BF41" s="591"/>
      <c r="BG41" s="591"/>
      <c r="BH41" s="591"/>
      <c r="BI41" s="591"/>
      <c r="BJ41" s="591"/>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1"/>
      <c r="DM41" s="591"/>
      <c r="DN41" s="591"/>
      <c r="DO41" s="591"/>
      <c r="DP41" s="591"/>
      <c r="DQ41" s="591"/>
      <c r="DR41" s="591"/>
      <c r="DS41" s="591"/>
      <c r="DT41" s="591"/>
      <c r="DU41" s="591"/>
      <c r="DV41" s="591"/>
      <c r="DW41" s="591"/>
      <c r="DX41" s="591"/>
      <c r="DY41" s="591"/>
      <c r="DZ41" s="591"/>
      <c r="EA41" s="591"/>
      <c r="EB41" s="591"/>
      <c r="EC41" s="591"/>
      <c r="ED41" s="591"/>
      <c r="EE41" s="591"/>
      <c r="EF41" s="591"/>
      <c r="EG41" s="591"/>
      <c r="EH41" s="591"/>
      <c r="EI41" s="591"/>
      <c r="EJ41" s="591"/>
      <c r="EK41" s="591"/>
      <c r="EL41" s="591"/>
      <c r="EM41" s="591"/>
      <c r="EN41" s="591"/>
      <c r="EO41" s="591"/>
      <c r="EP41" s="591"/>
      <c r="EQ41" s="591"/>
      <c r="ER41" s="591"/>
      <c r="ES41" s="591"/>
      <c r="ET41" s="591"/>
      <c r="EU41" s="591"/>
      <c r="EV41" s="591"/>
      <c r="EW41" s="591"/>
      <c r="EX41" s="591"/>
      <c r="EY41" s="591"/>
      <c r="EZ41" s="591"/>
      <c r="FA41" s="591"/>
      <c r="FB41" s="591"/>
      <c r="FC41" s="591"/>
      <c r="FD41" s="591"/>
      <c r="FE41" s="591"/>
      <c r="FF41" s="591"/>
      <c r="FG41" s="591"/>
      <c r="FH41" s="591"/>
      <c r="FI41" s="591"/>
      <c r="FJ41" s="591"/>
      <c r="FK41" s="591"/>
      <c r="FL41" s="591"/>
    </row>
    <row r="42" spans="1:168" s="1534" customFormat="1" ht="24.95" customHeight="1" x14ac:dyDescent="0.2">
      <c r="A42" s="1022"/>
      <c r="B42" s="1024"/>
      <c r="C42" s="620"/>
      <c r="D42" s="620"/>
      <c r="E42" s="2257" t="s">
        <v>6457</v>
      </c>
      <c r="F42" s="1863"/>
      <c r="G42" s="635" t="s">
        <v>6583</v>
      </c>
      <c r="H42" s="957">
        <v>90010615</v>
      </c>
      <c r="I42" s="2114"/>
      <c r="J42" s="92">
        <v>45736</v>
      </c>
      <c r="K42" s="637" t="s">
        <v>1361</v>
      </c>
      <c r="L42" s="1542"/>
      <c r="M42" s="637" t="s">
        <v>1361</v>
      </c>
      <c r="N42" s="58"/>
      <c r="O42" s="2058"/>
      <c r="P42" s="2056" t="s">
        <v>1363</v>
      </c>
      <c r="Q42" s="642" t="s">
        <v>1364</v>
      </c>
      <c r="R42" s="2058"/>
      <c r="S42" s="929" t="s">
        <v>4066</v>
      </c>
      <c r="T42" s="929" t="s">
        <v>6586</v>
      </c>
      <c r="U42" s="929"/>
      <c r="V42" s="1539"/>
      <c r="W42" s="2234" t="s">
        <v>1361</v>
      </c>
      <c r="X42" s="1540" t="str">
        <f t="shared" si="0"/>
        <v>Text</v>
      </c>
      <c r="Z42" s="591"/>
      <c r="AA42" s="591"/>
      <c r="AB42" s="591"/>
      <c r="AC42" s="591"/>
      <c r="AD42" s="591"/>
      <c r="AE42" s="591"/>
      <c r="AF42" s="591"/>
      <c r="AG42" s="591"/>
      <c r="AH42" s="591"/>
      <c r="AI42" s="591"/>
      <c r="AJ42" s="591"/>
      <c r="AK42" s="591"/>
      <c r="AL42" s="591"/>
      <c r="AM42" s="591"/>
      <c r="AN42" s="591"/>
      <c r="AO42" s="591"/>
      <c r="AP42" s="591"/>
      <c r="AQ42" s="591"/>
      <c r="AR42" s="591"/>
      <c r="AS42" s="591"/>
      <c r="AT42" s="591"/>
      <c r="AU42" s="591"/>
      <c r="AV42" s="591"/>
      <c r="AW42" s="591"/>
      <c r="AX42" s="591"/>
      <c r="AY42" s="591"/>
      <c r="AZ42" s="591"/>
      <c r="BA42" s="591"/>
      <c r="BB42" s="591"/>
      <c r="BC42" s="591"/>
      <c r="BD42" s="591"/>
      <c r="BE42" s="591"/>
      <c r="BF42" s="591"/>
      <c r="BG42" s="591"/>
      <c r="BH42" s="591"/>
      <c r="BI42" s="591"/>
      <c r="BJ42" s="591"/>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1"/>
      <c r="DM42" s="591"/>
      <c r="DN42" s="591"/>
      <c r="DO42" s="591"/>
      <c r="DP42" s="591"/>
      <c r="DQ42" s="591"/>
      <c r="DR42" s="591"/>
      <c r="DS42" s="591"/>
      <c r="DT42" s="591"/>
      <c r="DU42" s="591"/>
      <c r="DV42" s="591"/>
      <c r="DW42" s="591"/>
      <c r="DX42" s="591"/>
      <c r="DY42" s="591"/>
      <c r="DZ42" s="591"/>
      <c r="EA42" s="591"/>
      <c r="EB42" s="591"/>
      <c r="EC42" s="591"/>
      <c r="ED42" s="591"/>
      <c r="EE42" s="591"/>
      <c r="EF42" s="591"/>
      <c r="EG42" s="591"/>
      <c r="EH42" s="591"/>
      <c r="EI42" s="591"/>
      <c r="EJ42" s="591"/>
      <c r="EK42" s="591"/>
      <c r="EL42" s="591"/>
      <c r="EM42" s="591"/>
      <c r="EN42" s="591"/>
      <c r="EO42" s="591"/>
      <c r="EP42" s="591"/>
      <c r="EQ42" s="591"/>
      <c r="ER42" s="591"/>
      <c r="ES42" s="591"/>
      <c r="ET42" s="591"/>
      <c r="EU42" s="591"/>
      <c r="EV42" s="591"/>
      <c r="EW42" s="591"/>
      <c r="EX42" s="591"/>
      <c r="EY42" s="591"/>
      <c r="EZ42" s="591"/>
      <c r="FA42" s="591"/>
      <c r="FB42" s="591"/>
      <c r="FC42" s="591"/>
      <c r="FD42" s="591"/>
      <c r="FE42" s="591"/>
      <c r="FF42" s="591"/>
      <c r="FG42" s="591"/>
      <c r="FH42" s="591"/>
      <c r="FI42" s="591"/>
      <c r="FJ42" s="591"/>
      <c r="FK42" s="591"/>
      <c r="FL42" s="591"/>
    </row>
    <row r="43" spans="1:168" s="1534" customFormat="1" ht="24.95" customHeight="1" x14ac:dyDescent="0.2">
      <c r="A43" s="1022"/>
      <c r="B43" s="1024"/>
      <c r="C43" s="620"/>
      <c r="D43" s="620"/>
      <c r="E43" s="2258"/>
      <c r="F43" s="1863"/>
      <c r="G43" s="635" t="s">
        <v>6584</v>
      </c>
      <c r="H43" s="957">
        <v>90010616</v>
      </c>
      <c r="I43" s="2114"/>
      <c r="J43" s="92">
        <v>45736</v>
      </c>
      <c r="K43" s="637" t="s">
        <v>1361</v>
      </c>
      <c r="L43" s="1542"/>
      <c r="M43" s="637" t="s">
        <v>1361</v>
      </c>
      <c r="N43" s="58"/>
      <c r="O43" s="2058"/>
      <c r="P43" s="2056" t="s">
        <v>1363</v>
      </c>
      <c r="Q43" s="642" t="s">
        <v>1364</v>
      </c>
      <c r="R43" s="2058"/>
      <c r="S43" s="929" t="s">
        <v>4066</v>
      </c>
      <c r="T43" s="929" t="s">
        <v>6587</v>
      </c>
      <c r="U43" s="929"/>
      <c r="V43" s="1539"/>
      <c r="W43" s="2234" t="s">
        <v>1361</v>
      </c>
      <c r="X43" s="1540" t="str">
        <f t="shared" si="0"/>
        <v>Text</v>
      </c>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1"/>
      <c r="AV43" s="591"/>
      <c r="AW43" s="591"/>
      <c r="AX43" s="591"/>
      <c r="AY43" s="591"/>
      <c r="AZ43" s="591"/>
      <c r="BA43" s="591"/>
      <c r="BB43" s="591"/>
      <c r="BC43" s="591"/>
      <c r="BD43" s="591"/>
      <c r="BE43" s="591"/>
      <c r="BF43" s="591"/>
      <c r="BG43" s="591"/>
      <c r="BH43" s="591"/>
      <c r="BI43" s="591"/>
      <c r="BJ43" s="591"/>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1"/>
      <c r="DM43" s="591"/>
      <c r="DN43" s="591"/>
      <c r="DO43" s="591"/>
      <c r="DP43" s="591"/>
      <c r="DQ43" s="591"/>
      <c r="DR43" s="591"/>
      <c r="DS43" s="591"/>
      <c r="DT43" s="591"/>
      <c r="DU43" s="591"/>
      <c r="DV43" s="591"/>
      <c r="DW43" s="591"/>
      <c r="DX43" s="591"/>
      <c r="DY43" s="591"/>
      <c r="DZ43" s="591"/>
      <c r="EA43" s="591"/>
      <c r="EB43" s="591"/>
      <c r="EC43" s="591"/>
      <c r="ED43" s="591"/>
      <c r="EE43" s="591"/>
      <c r="EF43" s="591"/>
      <c r="EG43" s="591"/>
      <c r="EH43" s="591"/>
      <c r="EI43" s="591"/>
      <c r="EJ43" s="591"/>
      <c r="EK43" s="591"/>
      <c r="EL43" s="591"/>
      <c r="EM43" s="591"/>
      <c r="EN43" s="591"/>
      <c r="EO43" s="591"/>
      <c r="EP43" s="591"/>
      <c r="EQ43" s="591"/>
      <c r="ER43" s="591"/>
      <c r="ES43" s="591"/>
      <c r="ET43" s="591"/>
      <c r="EU43" s="591"/>
      <c r="EV43" s="591"/>
      <c r="EW43" s="591"/>
      <c r="EX43" s="591"/>
      <c r="EY43" s="591"/>
      <c r="EZ43" s="591"/>
      <c r="FA43" s="591"/>
      <c r="FB43" s="591"/>
      <c r="FC43" s="591"/>
      <c r="FD43" s="591"/>
      <c r="FE43" s="591"/>
      <c r="FF43" s="591"/>
      <c r="FG43" s="591"/>
      <c r="FH43" s="591"/>
      <c r="FI43" s="591"/>
      <c r="FJ43" s="591"/>
      <c r="FK43" s="591"/>
      <c r="FL43" s="591"/>
    </row>
    <row r="44" spans="1:168" s="1534" customFormat="1" ht="24.95" customHeight="1" x14ac:dyDescent="0.2">
      <c r="A44" s="1022"/>
      <c r="B44" s="1024"/>
      <c r="C44" s="620"/>
      <c r="D44" s="620"/>
      <c r="E44" s="2258"/>
      <c r="F44" s="1863"/>
      <c r="G44" s="635" t="s">
        <v>6585</v>
      </c>
      <c r="H44" s="957">
        <v>90010617</v>
      </c>
      <c r="I44" s="2114"/>
      <c r="J44" s="92">
        <v>45736</v>
      </c>
      <c r="K44" s="637" t="s">
        <v>1361</v>
      </c>
      <c r="L44" s="1542"/>
      <c r="M44" s="637" t="s">
        <v>1361</v>
      </c>
      <c r="N44" s="58"/>
      <c r="O44" s="2058"/>
      <c r="P44" s="2056" t="s">
        <v>1363</v>
      </c>
      <c r="Q44" s="642" t="s">
        <v>1364</v>
      </c>
      <c r="R44" s="2058"/>
      <c r="S44" s="929" t="s">
        <v>4066</v>
      </c>
      <c r="T44" s="929" t="s">
        <v>6588</v>
      </c>
      <c r="U44" s="929"/>
      <c r="V44" s="1539"/>
      <c r="W44" s="2234" t="s">
        <v>1361</v>
      </c>
      <c r="X44" s="1540" t="str">
        <f t="shared" si="0"/>
        <v>Text</v>
      </c>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591"/>
      <c r="BA44" s="591"/>
      <c r="BB44" s="591"/>
      <c r="BC44" s="591"/>
      <c r="BD44" s="591"/>
      <c r="BE44" s="591"/>
      <c r="BF44" s="591"/>
      <c r="BG44" s="591"/>
      <c r="BH44" s="591"/>
      <c r="BI44" s="591"/>
      <c r="BJ44" s="591"/>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1"/>
      <c r="DM44" s="591"/>
      <c r="DN44" s="591"/>
      <c r="DO44" s="591"/>
      <c r="DP44" s="591"/>
      <c r="DQ44" s="591"/>
      <c r="DR44" s="591"/>
      <c r="DS44" s="591"/>
      <c r="DT44" s="591"/>
      <c r="DU44" s="591"/>
      <c r="DV44" s="591"/>
      <c r="DW44" s="591"/>
      <c r="DX44" s="591"/>
      <c r="DY44" s="591"/>
      <c r="DZ44" s="591"/>
      <c r="EA44" s="591"/>
      <c r="EB44" s="591"/>
      <c r="EC44" s="591"/>
      <c r="ED44" s="591"/>
      <c r="EE44" s="591"/>
      <c r="EF44" s="591"/>
      <c r="EG44" s="591"/>
      <c r="EH44" s="591"/>
      <c r="EI44" s="591"/>
      <c r="EJ44" s="591"/>
      <c r="EK44" s="591"/>
      <c r="EL44" s="591"/>
      <c r="EM44" s="591"/>
      <c r="EN44" s="591"/>
      <c r="EO44" s="591"/>
      <c r="EP44" s="591"/>
      <c r="EQ44" s="591"/>
      <c r="ER44" s="591"/>
      <c r="ES44" s="591"/>
      <c r="ET44" s="591"/>
      <c r="EU44" s="591"/>
      <c r="EV44" s="591"/>
      <c r="EW44" s="591"/>
      <c r="EX44" s="591"/>
      <c r="EY44" s="591"/>
      <c r="EZ44" s="591"/>
      <c r="FA44" s="591"/>
      <c r="FB44" s="591"/>
      <c r="FC44" s="591"/>
      <c r="FD44" s="591"/>
      <c r="FE44" s="591"/>
      <c r="FF44" s="591"/>
      <c r="FG44" s="591"/>
      <c r="FH44" s="591"/>
      <c r="FI44" s="591"/>
      <c r="FJ44" s="591"/>
      <c r="FK44" s="591"/>
      <c r="FL44" s="591"/>
    </row>
    <row r="45" spans="1:168" s="1534" customFormat="1" ht="24.95" customHeight="1" x14ac:dyDescent="0.2">
      <c r="A45" s="1022"/>
      <c r="B45" s="1024"/>
      <c r="C45" s="620"/>
      <c r="D45" s="620"/>
      <c r="E45" s="2258"/>
      <c r="F45" s="1863"/>
      <c r="G45" s="635" t="s">
        <v>6542</v>
      </c>
      <c r="H45" s="957">
        <v>90009105</v>
      </c>
      <c r="I45" s="2114"/>
      <c r="J45" s="92">
        <v>45736</v>
      </c>
      <c r="K45" s="637" t="s">
        <v>1361</v>
      </c>
      <c r="L45" s="1542"/>
      <c r="M45" s="637" t="s">
        <v>1361</v>
      </c>
      <c r="N45" s="58"/>
      <c r="O45" s="2058"/>
      <c r="P45" s="2056" t="s">
        <v>1363</v>
      </c>
      <c r="Q45" s="642" t="s">
        <v>1364</v>
      </c>
      <c r="R45" s="2058"/>
      <c r="S45" s="929" t="s">
        <v>4066</v>
      </c>
      <c r="T45" s="929" t="s">
        <v>6097</v>
      </c>
      <c r="U45" s="929"/>
      <c r="V45" s="1539"/>
      <c r="W45" s="2234" t="s">
        <v>1361</v>
      </c>
      <c r="X45" s="1540" t="str">
        <f t="shared" si="0"/>
        <v>Text</v>
      </c>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1"/>
      <c r="DM45" s="591"/>
      <c r="DN45" s="591"/>
      <c r="DO45" s="591"/>
      <c r="DP45" s="591"/>
      <c r="DQ45" s="591"/>
      <c r="DR45" s="591"/>
      <c r="DS45" s="591"/>
      <c r="DT45" s="591"/>
      <c r="DU45" s="591"/>
      <c r="DV45" s="591"/>
      <c r="DW45" s="591"/>
      <c r="DX45" s="591"/>
      <c r="DY45" s="591"/>
      <c r="DZ45" s="591"/>
      <c r="EA45" s="591"/>
      <c r="EB45" s="591"/>
      <c r="EC45" s="591"/>
      <c r="ED45" s="591"/>
      <c r="EE45" s="591"/>
      <c r="EF45" s="591"/>
      <c r="EG45" s="591"/>
      <c r="EH45" s="591"/>
      <c r="EI45" s="591"/>
      <c r="EJ45" s="591"/>
      <c r="EK45" s="591"/>
      <c r="EL45" s="591"/>
      <c r="EM45" s="591"/>
      <c r="EN45" s="591"/>
      <c r="EO45" s="591"/>
      <c r="EP45" s="591"/>
      <c r="EQ45" s="591"/>
      <c r="ER45" s="591"/>
      <c r="ES45" s="591"/>
      <c r="ET45" s="591"/>
      <c r="EU45" s="591"/>
      <c r="EV45" s="591"/>
      <c r="EW45" s="591"/>
      <c r="EX45" s="591"/>
      <c r="EY45" s="591"/>
      <c r="EZ45" s="591"/>
      <c r="FA45" s="591"/>
      <c r="FB45" s="591"/>
      <c r="FC45" s="591"/>
      <c r="FD45" s="591"/>
      <c r="FE45" s="591"/>
      <c r="FF45" s="591"/>
      <c r="FG45" s="591"/>
      <c r="FH45" s="591"/>
      <c r="FI45" s="591"/>
      <c r="FJ45" s="591"/>
      <c r="FK45" s="591"/>
      <c r="FL45" s="591"/>
    </row>
    <row r="46" spans="1:168" s="1534" customFormat="1" ht="24.95" customHeight="1" x14ac:dyDescent="0.2">
      <c r="A46" s="1022"/>
      <c r="B46" s="1024"/>
      <c r="C46" s="620"/>
      <c r="D46" s="620"/>
      <c r="E46" s="2258"/>
      <c r="F46" s="1863"/>
      <c r="G46" s="635" t="s">
        <v>6535</v>
      </c>
      <c r="H46" s="957">
        <v>90010595</v>
      </c>
      <c r="I46" s="2114"/>
      <c r="J46" s="92">
        <v>45736</v>
      </c>
      <c r="K46" s="637" t="s">
        <v>1361</v>
      </c>
      <c r="L46" s="1542"/>
      <c r="M46" s="637" t="s">
        <v>1361</v>
      </c>
      <c r="N46" s="58"/>
      <c r="O46" s="2058"/>
      <c r="P46" s="2056" t="s">
        <v>1363</v>
      </c>
      <c r="Q46" s="642" t="s">
        <v>1364</v>
      </c>
      <c r="R46" s="2058"/>
      <c r="S46" s="929" t="s">
        <v>4066</v>
      </c>
      <c r="T46" s="929" t="s">
        <v>6540</v>
      </c>
      <c r="U46" s="929"/>
      <c r="V46" s="1539"/>
      <c r="W46" s="2234" t="s">
        <v>1361</v>
      </c>
      <c r="X46" s="1540" t="str">
        <f t="shared" si="0"/>
        <v>Text</v>
      </c>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591"/>
      <c r="BA46" s="591"/>
      <c r="BB46" s="591"/>
      <c r="BC46" s="591"/>
      <c r="BD46" s="591"/>
      <c r="BE46" s="591"/>
      <c r="BF46" s="591"/>
      <c r="BG46" s="591"/>
      <c r="BH46" s="591"/>
      <c r="BI46" s="591"/>
      <c r="BJ46" s="591"/>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c r="CG46" s="591"/>
      <c r="CH46" s="591"/>
      <c r="CI46" s="591"/>
      <c r="CJ46" s="591"/>
      <c r="CK46" s="591"/>
      <c r="CL46" s="591"/>
      <c r="CM46" s="591"/>
      <c r="CN46" s="591"/>
      <c r="CO46" s="591"/>
      <c r="CP46" s="591"/>
      <c r="CQ46" s="591"/>
      <c r="CR46" s="591"/>
      <c r="CS46" s="591"/>
      <c r="CT46" s="591"/>
      <c r="CU46" s="591"/>
      <c r="CV46" s="591"/>
      <c r="CW46" s="591"/>
      <c r="CX46" s="591"/>
      <c r="CY46" s="591"/>
      <c r="CZ46" s="591"/>
      <c r="DA46" s="591"/>
      <c r="DB46" s="591"/>
      <c r="DC46" s="591"/>
      <c r="DD46" s="591"/>
      <c r="DE46" s="591"/>
      <c r="DF46" s="591"/>
      <c r="DG46" s="591"/>
      <c r="DH46" s="591"/>
      <c r="DI46" s="591"/>
      <c r="DJ46" s="591"/>
      <c r="DK46" s="591"/>
      <c r="DL46" s="591"/>
      <c r="DM46" s="591"/>
      <c r="DN46" s="591"/>
      <c r="DO46" s="591"/>
      <c r="DP46" s="591"/>
      <c r="DQ46" s="591"/>
      <c r="DR46" s="591"/>
      <c r="DS46" s="591"/>
      <c r="DT46" s="591"/>
      <c r="DU46" s="591"/>
      <c r="DV46" s="591"/>
      <c r="DW46" s="591"/>
      <c r="DX46" s="591"/>
      <c r="DY46" s="591"/>
      <c r="DZ46" s="591"/>
      <c r="EA46" s="591"/>
      <c r="EB46" s="591"/>
      <c r="EC46" s="591"/>
      <c r="ED46" s="591"/>
      <c r="EE46" s="591"/>
      <c r="EF46" s="591"/>
      <c r="EG46" s="591"/>
      <c r="EH46" s="591"/>
      <c r="EI46" s="591"/>
      <c r="EJ46" s="591"/>
      <c r="EK46" s="591"/>
      <c r="EL46" s="591"/>
      <c r="EM46" s="591"/>
      <c r="EN46" s="591"/>
      <c r="EO46" s="591"/>
      <c r="EP46" s="591"/>
      <c r="EQ46" s="591"/>
      <c r="ER46" s="591"/>
      <c r="ES46" s="591"/>
      <c r="ET46" s="591"/>
      <c r="EU46" s="591"/>
      <c r="EV46" s="591"/>
      <c r="EW46" s="591"/>
      <c r="EX46" s="591"/>
      <c r="EY46" s="591"/>
      <c r="EZ46" s="591"/>
      <c r="FA46" s="591"/>
      <c r="FB46" s="591"/>
      <c r="FC46" s="591"/>
      <c r="FD46" s="591"/>
      <c r="FE46" s="591"/>
      <c r="FF46" s="591"/>
      <c r="FG46" s="591"/>
      <c r="FH46" s="591"/>
      <c r="FI46" s="591"/>
      <c r="FJ46" s="591"/>
      <c r="FK46" s="591"/>
      <c r="FL46" s="591"/>
    </row>
    <row r="47" spans="1:168" s="1534" customFormat="1" ht="24.95" customHeight="1" x14ac:dyDescent="0.2">
      <c r="A47" s="1022"/>
      <c r="B47" s="1024"/>
      <c r="C47" s="620"/>
      <c r="D47" s="620"/>
      <c r="E47" s="2258"/>
      <c r="F47" s="1863"/>
      <c r="G47" s="635" t="s">
        <v>6536</v>
      </c>
      <c r="H47" s="957">
        <v>90010598</v>
      </c>
      <c r="I47" s="2114"/>
      <c r="J47" s="92">
        <v>45736</v>
      </c>
      <c r="K47" s="637" t="s">
        <v>1361</v>
      </c>
      <c r="L47" s="1542"/>
      <c r="M47" s="637" t="s">
        <v>1361</v>
      </c>
      <c r="N47" s="58"/>
      <c r="O47" s="2058"/>
      <c r="P47" s="2056" t="s">
        <v>1363</v>
      </c>
      <c r="Q47" s="642" t="s">
        <v>1364</v>
      </c>
      <c r="R47" s="2058"/>
      <c r="S47" s="929" t="s">
        <v>4066</v>
      </c>
      <c r="T47" s="929" t="s">
        <v>6541</v>
      </c>
      <c r="U47" s="929"/>
      <c r="V47" s="1539"/>
      <c r="W47" s="2234" t="s">
        <v>1361</v>
      </c>
      <c r="X47" s="1540" t="str">
        <f t="shared" si="0"/>
        <v>Text</v>
      </c>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591"/>
      <c r="BA47" s="591"/>
      <c r="BB47" s="591"/>
      <c r="BC47" s="591"/>
      <c r="BD47" s="591"/>
      <c r="BE47" s="591"/>
      <c r="BF47" s="591"/>
      <c r="BG47" s="591"/>
      <c r="BH47" s="591"/>
      <c r="BI47" s="591"/>
      <c r="BJ47" s="591"/>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c r="CG47" s="591"/>
      <c r="CH47" s="591"/>
      <c r="CI47" s="591"/>
      <c r="CJ47" s="591"/>
      <c r="CK47" s="591"/>
      <c r="CL47" s="591"/>
      <c r="CM47" s="591"/>
      <c r="CN47" s="591"/>
      <c r="CO47" s="591"/>
      <c r="CP47" s="591"/>
      <c r="CQ47" s="591"/>
      <c r="CR47" s="591"/>
      <c r="CS47" s="591"/>
      <c r="CT47" s="591"/>
      <c r="CU47" s="591"/>
      <c r="CV47" s="591"/>
      <c r="CW47" s="591"/>
      <c r="CX47" s="591"/>
      <c r="CY47" s="591"/>
      <c r="CZ47" s="591"/>
      <c r="DA47" s="591"/>
      <c r="DB47" s="591"/>
      <c r="DC47" s="591"/>
      <c r="DD47" s="591"/>
      <c r="DE47" s="591"/>
      <c r="DF47" s="591"/>
      <c r="DG47" s="591"/>
      <c r="DH47" s="591"/>
      <c r="DI47" s="591"/>
      <c r="DJ47" s="591"/>
      <c r="DK47" s="591"/>
      <c r="DL47" s="591"/>
      <c r="DM47" s="591"/>
      <c r="DN47" s="591"/>
      <c r="DO47" s="591"/>
      <c r="DP47" s="591"/>
      <c r="DQ47" s="591"/>
      <c r="DR47" s="591"/>
      <c r="DS47" s="591"/>
      <c r="DT47" s="591"/>
      <c r="DU47" s="591"/>
      <c r="DV47" s="591"/>
      <c r="DW47" s="591"/>
      <c r="DX47" s="591"/>
      <c r="DY47" s="591"/>
      <c r="DZ47" s="591"/>
      <c r="EA47" s="591"/>
      <c r="EB47" s="591"/>
      <c r="EC47" s="591"/>
      <c r="ED47" s="591"/>
      <c r="EE47" s="591"/>
      <c r="EF47" s="591"/>
      <c r="EG47" s="591"/>
      <c r="EH47" s="591"/>
      <c r="EI47" s="591"/>
      <c r="EJ47" s="591"/>
      <c r="EK47" s="591"/>
      <c r="EL47" s="591"/>
      <c r="EM47" s="591"/>
      <c r="EN47" s="591"/>
      <c r="EO47" s="591"/>
      <c r="EP47" s="591"/>
      <c r="EQ47" s="591"/>
      <c r="ER47" s="591"/>
      <c r="ES47" s="591"/>
      <c r="ET47" s="591"/>
      <c r="EU47" s="591"/>
      <c r="EV47" s="591"/>
      <c r="EW47" s="591"/>
      <c r="EX47" s="591"/>
      <c r="EY47" s="591"/>
      <c r="EZ47" s="591"/>
      <c r="FA47" s="591"/>
      <c r="FB47" s="591"/>
      <c r="FC47" s="591"/>
      <c r="FD47" s="591"/>
      <c r="FE47" s="591"/>
      <c r="FF47" s="591"/>
      <c r="FG47" s="591"/>
      <c r="FH47" s="591"/>
      <c r="FI47" s="591"/>
      <c r="FJ47" s="591"/>
      <c r="FK47" s="591"/>
      <c r="FL47" s="591"/>
    </row>
    <row r="48" spans="1:168" s="1534" customFormat="1" ht="24.95" customHeight="1" x14ac:dyDescent="0.2">
      <c r="A48" s="1022"/>
      <c r="B48" s="1024"/>
      <c r="C48" s="620"/>
      <c r="D48" s="620"/>
      <c r="E48" s="2258"/>
      <c r="F48" s="1863"/>
      <c r="G48" s="38" t="s">
        <v>6597</v>
      </c>
      <c r="H48" s="957">
        <v>90009108</v>
      </c>
      <c r="I48" s="2114"/>
      <c r="J48" s="92">
        <v>45736</v>
      </c>
      <c r="K48" s="637" t="s">
        <v>1361</v>
      </c>
      <c r="L48" s="1542"/>
      <c r="M48" s="637" t="s">
        <v>1361</v>
      </c>
      <c r="N48" s="58"/>
      <c r="O48" s="2058"/>
      <c r="P48" s="2056" t="s">
        <v>1363</v>
      </c>
      <c r="Q48" s="642" t="s">
        <v>1364</v>
      </c>
      <c r="R48" s="2058"/>
      <c r="S48" s="929" t="s">
        <v>4066</v>
      </c>
      <c r="T48" s="929" t="s">
        <v>6100</v>
      </c>
      <c r="U48" s="929"/>
      <c r="V48" s="1539"/>
      <c r="W48" s="2234" t="s">
        <v>1361</v>
      </c>
      <c r="X48" s="1540" t="str">
        <f t="shared" si="0"/>
        <v>Text</v>
      </c>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591"/>
      <c r="BA48" s="591"/>
      <c r="BB48" s="591"/>
      <c r="BC48" s="591"/>
      <c r="BD48" s="591"/>
      <c r="BE48" s="591"/>
      <c r="BF48" s="591"/>
      <c r="BG48" s="591"/>
      <c r="BH48" s="591"/>
      <c r="BI48" s="591"/>
      <c r="BJ48" s="591"/>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1"/>
      <c r="DM48" s="591"/>
      <c r="DN48" s="591"/>
      <c r="DO48" s="591"/>
      <c r="DP48" s="591"/>
      <c r="DQ48" s="591"/>
      <c r="DR48" s="591"/>
      <c r="DS48" s="591"/>
      <c r="DT48" s="591"/>
      <c r="DU48" s="591"/>
      <c r="DV48" s="591"/>
      <c r="DW48" s="591"/>
      <c r="DX48" s="591"/>
      <c r="DY48" s="591"/>
      <c r="DZ48" s="591"/>
      <c r="EA48" s="591"/>
      <c r="EB48" s="591"/>
      <c r="EC48" s="591"/>
      <c r="ED48" s="591"/>
      <c r="EE48" s="591"/>
      <c r="EF48" s="591"/>
      <c r="EG48" s="591"/>
      <c r="EH48" s="591"/>
      <c r="EI48" s="591"/>
      <c r="EJ48" s="591"/>
      <c r="EK48" s="591"/>
      <c r="EL48" s="591"/>
      <c r="EM48" s="591"/>
      <c r="EN48" s="591"/>
      <c r="EO48" s="591"/>
      <c r="EP48" s="591"/>
      <c r="EQ48" s="591"/>
      <c r="ER48" s="591"/>
      <c r="ES48" s="591"/>
      <c r="ET48" s="591"/>
      <c r="EU48" s="591"/>
      <c r="EV48" s="591"/>
      <c r="EW48" s="591"/>
      <c r="EX48" s="591"/>
      <c r="EY48" s="591"/>
      <c r="EZ48" s="591"/>
      <c r="FA48" s="591"/>
      <c r="FB48" s="591"/>
      <c r="FC48" s="591"/>
      <c r="FD48" s="591"/>
      <c r="FE48" s="591"/>
      <c r="FF48" s="591"/>
      <c r="FG48" s="591"/>
      <c r="FH48" s="591"/>
      <c r="FI48" s="591"/>
      <c r="FJ48" s="591"/>
      <c r="FK48" s="591"/>
      <c r="FL48" s="591"/>
    </row>
    <row r="49" spans="1:168" s="1534" customFormat="1" ht="24.95" customHeight="1" x14ac:dyDescent="0.2">
      <c r="A49" s="1022"/>
      <c r="B49" s="1024"/>
      <c r="C49" s="620"/>
      <c r="D49" s="620"/>
      <c r="E49" s="2258"/>
      <c r="F49" s="1863"/>
      <c r="G49" s="38" t="s">
        <v>6600</v>
      </c>
      <c r="H49" s="957">
        <v>90010605</v>
      </c>
      <c r="I49" s="2114"/>
      <c r="J49" s="92">
        <v>45736</v>
      </c>
      <c r="K49" s="637" t="s">
        <v>1361</v>
      </c>
      <c r="L49" s="1542"/>
      <c r="M49" s="637" t="s">
        <v>1361</v>
      </c>
      <c r="N49" s="58"/>
      <c r="O49" s="2058"/>
      <c r="P49" s="2056" t="s">
        <v>1363</v>
      </c>
      <c r="Q49" s="2151" t="s">
        <v>1364</v>
      </c>
      <c r="R49" s="2058"/>
      <c r="S49" s="929" t="s">
        <v>4066</v>
      </c>
      <c r="T49" s="929" t="s">
        <v>6598</v>
      </c>
      <c r="U49" s="929"/>
      <c r="V49" s="1539"/>
      <c r="W49" s="2234" t="s">
        <v>1361</v>
      </c>
      <c r="X49" s="1540" t="str">
        <f t="shared" si="0"/>
        <v>Text</v>
      </c>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591"/>
      <c r="BA49" s="591"/>
      <c r="BB49" s="591"/>
      <c r="BC49" s="591"/>
      <c r="BD49" s="591"/>
      <c r="BE49" s="591"/>
      <c r="BF49" s="591"/>
      <c r="BG49" s="591"/>
      <c r="BH49" s="591"/>
      <c r="BI49" s="591"/>
      <c r="BJ49" s="591"/>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1"/>
      <c r="DM49" s="591"/>
      <c r="DN49" s="591"/>
      <c r="DO49" s="591"/>
      <c r="DP49" s="591"/>
      <c r="DQ49" s="591"/>
      <c r="DR49" s="591"/>
      <c r="DS49" s="591"/>
      <c r="DT49" s="591"/>
      <c r="DU49" s="591"/>
      <c r="DV49" s="591"/>
      <c r="DW49" s="591"/>
      <c r="DX49" s="591"/>
      <c r="DY49" s="591"/>
      <c r="DZ49" s="591"/>
      <c r="EA49" s="591"/>
      <c r="EB49" s="591"/>
      <c r="EC49" s="591"/>
      <c r="ED49" s="591"/>
      <c r="EE49" s="591"/>
      <c r="EF49" s="591"/>
      <c r="EG49" s="591"/>
      <c r="EH49" s="591"/>
      <c r="EI49" s="591"/>
      <c r="EJ49" s="591"/>
      <c r="EK49" s="591"/>
      <c r="EL49" s="591"/>
      <c r="EM49" s="591"/>
      <c r="EN49" s="591"/>
      <c r="EO49" s="591"/>
      <c r="EP49" s="591"/>
      <c r="EQ49" s="591"/>
      <c r="ER49" s="591"/>
      <c r="ES49" s="591"/>
      <c r="ET49" s="591"/>
      <c r="EU49" s="591"/>
      <c r="EV49" s="591"/>
      <c r="EW49" s="591"/>
      <c r="EX49" s="591"/>
      <c r="EY49" s="591"/>
      <c r="EZ49" s="591"/>
      <c r="FA49" s="591"/>
      <c r="FB49" s="591"/>
      <c r="FC49" s="591"/>
      <c r="FD49" s="591"/>
      <c r="FE49" s="591"/>
      <c r="FF49" s="591"/>
      <c r="FG49" s="591"/>
      <c r="FH49" s="591"/>
      <c r="FI49" s="591"/>
      <c r="FJ49" s="591"/>
      <c r="FK49" s="591"/>
      <c r="FL49" s="591"/>
    </row>
    <row r="50" spans="1:168" s="1534" customFormat="1" ht="24.95" customHeight="1" x14ac:dyDescent="0.2">
      <c r="A50" s="1022"/>
      <c r="B50" s="1024"/>
      <c r="C50" s="620"/>
      <c r="D50" s="620"/>
      <c r="E50" s="2258"/>
      <c r="F50" s="1863"/>
      <c r="G50" s="38" t="s">
        <v>6601</v>
      </c>
      <c r="H50" s="957">
        <v>90010607</v>
      </c>
      <c r="I50" s="2114"/>
      <c r="J50" s="92">
        <v>45736</v>
      </c>
      <c r="K50" s="637" t="s">
        <v>1361</v>
      </c>
      <c r="L50" s="1542"/>
      <c r="M50" s="637" t="s">
        <v>1361</v>
      </c>
      <c r="N50" s="58"/>
      <c r="O50" s="2058"/>
      <c r="P50" s="2056" t="s">
        <v>1363</v>
      </c>
      <c r="Q50" s="642" t="s">
        <v>1364</v>
      </c>
      <c r="R50" s="2058"/>
      <c r="S50" s="929" t="s">
        <v>4066</v>
      </c>
      <c r="T50" s="929" t="s">
        <v>6599</v>
      </c>
      <c r="U50" s="929"/>
      <c r="V50" s="1539"/>
      <c r="W50" s="2234" t="s">
        <v>1361</v>
      </c>
      <c r="X50" s="1540" t="str">
        <f t="shared" si="0"/>
        <v>Text</v>
      </c>
      <c r="Z50" s="591"/>
      <c r="AA50" s="591"/>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c r="AY50" s="591"/>
      <c r="AZ50" s="591"/>
      <c r="BA50" s="591"/>
      <c r="BB50" s="591"/>
      <c r="BC50" s="591"/>
      <c r="BD50" s="591"/>
      <c r="BE50" s="591"/>
      <c r="BF50" s="591"/>
      <c r="BG50" s="591"/>
      <c r="BH50" s="591"/>
      <c r="BI50" s="591"/>
      <c r="BJ50" s="591"/>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c r="CG50" s="591"/>
      <c r="CH50" s="591"/>
      <c r="CI50" s="591"/>
      <c r="CJ50" s="591"/>
      <c r="CK50" s="591"/>
      <c r="CL50" s="591"/>
      <c r="CM50" s="591"/>
      <c r="CN50" s="591"/>
      <c r="CO50" s="591"/>
      <c r="CP50" s="591"/>
      <c r="CQ50" s="591"/>
      <c r="CR50" s="591"/>
      <c r="CS50" s="591"/>
      <c r="CT50" s="591"/>
      <c r="CU50" s="591"/>
      <c r="CV50" s="591"/>
      <c r="CW50" s="591"/>
      <c r="CX50" s="591"/>
      <c r="CY50" s="591"/>
      <c r="CZ50" s="591"/>
      <c r="DA50" s="591"/>
      <c r="DB50" s="591"/>
      <c r="DC50" s="591"/>
      <c r="DD50" s="591"/>
      <c r="DE50" s="591"/>
      <c r="DF50" s="591"/>
      <c r="DG50" s="591"/>
      <c r="DH50" s="591"/>
      <c r="DI50" s="591"/>
      <c r="DJ50" s="591"/>
      <c r="DK50" s="591"/>
      <c r="DL50" s="591"/>
      <c r="DM50" s="591"/>
      <c r="DN50" s="591"/>
      <c r="DO50" s="591"/>
      <c r="DP50" s="591"/>
      <c r="DQ50" s="591"/>
      <c r="DR50" s="591"/>
      <c r="DS50" s="591"/>
      <c r="DT50" s="591"/>
      <c r="DU50" s="591"/>
      <c r="DV50" s="591"/>
      <c r="DW50" s="591"/>
      <c r="DX50" s="591"/>
      <c r="DY50" s="591"/>
      <c r="DZ50" s="591"/>
      <c r="EA50" s="591"/>
      <c r="EB50" s="591"/>
      <c r="EC50" s="591"/>
      <c r="ED50" s="591"/>
      <c r="EE50" s="591"/>
      <c r="EF50" s="591"/>
      <c r="EG50" s="591"/>
      <c r="EH50" s="591"/>
      <c r="EI50" s="591"/>
      <c r="EJ50" s="591"/>
      <c r="EK50" s="591"/>
      <c r="EL50" s="591"/>
      <c r="EM50" s="591"/>
      <c r="EN50" s="591"/>
      <c r="EO50" s="591"/>
      <c r="EP50" s="591"/>
      <c r="EQ50" s="591"/>
      <c r="ER50" s="591"/>
      <c r="ES50" s="591"/>
      <c r="ET50" s="591"/>
      <c r="EU50" s="591"/>
      <c r="EV50" s="591"/>
      <c r="EW50" s="591"/>
      <c r="EX50" s="591"/>
      <c r="EY50" s="591"/>
      <c r="EZ50" s="591"/>
      <c r="FA50" s="591"/>
      <c r="FB50" s="591"/>
      <c r="FC50" s="591"/>
      <c r="FD50" s="591"/>
      <c r="FE50" s="591"/>
      <c r="FF50" s="591"/>
      <c r="FG50" s="591"/>
      <c r="FH50" s="591"/>
      <c r="FI50" s="591"/>
      <c r="FJ50" s="591"/>
      <c r="FK50" s="591"/>
      <c r="FL50" s="591"/>
    </row>
    <row r="51" spans="1:168" s="1534" customFormat="1" ht="24.95" customHeight="1" x14ac:dyDescent="0.2">
      <c r="A51" s="1022"/>
      <c r="B51" s="1024"/>
      <c r="C51" s="620"/>
      <c r="D51" s="620"/>
      <c r="E51" s="2258"/>
      <c r="F51" s="49"/>
      <c r="G51" s="635" t="s">
        <v>6547</v>
      </c>
      <c r="H51" s="957">
        <v>90006383</v>
      </c>
      <c r="I51" s="2114"/>
      <c r="J51" s="92">
        <v>45736</v>
      </c>
      <c r="K51" s="637" t="s">
        <v>1361</v>
      </c>
      <c r="L51" s="1542"/>
      <c r="M51" s="637" t="s">
        <v>1361</v>
      </c>
      <c r="N51" s="58"/>
      <c r="O51" s="2058"/>
      <c r="P51" s="2056" t="s">
        <v>1363</v>
      </c>
      <c r="Q51" s="642" t="s">
        <v>1364</v>
      </c>
      <c r="R51" s="2058"/>
      <c r="S51" s="929" t="s">
        <v>4066</v>
      </c>
      <c r="T51" s="929" t="s">
        <v>6519</v>
      </c>
      <c r="U51" s="929"/>
      <c r="V51" s="1539"/>
      <c r="W51" s="2234" t="s">
        <v>1361</v>
      </c>
      <c r="X51" s="1540" t="str">
        <f t="shared" si="0"/>
        <v>Text</v>
      </c>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591"/>
      <c r="BA51" s="591"/>
      <c r="BB51" s="591"/>
      <c r="BC51" s="591"/>
      <c r="BD51" s="591"/>
      <c r="BE51" s="591"/>
      <c r="BF51" s="591"/>
      <c r="BG51" s="591"/>
      <c r="BH51" s="591"/>
      <c r="BI51" s="591"/>
      <c r="BJ51" s="591"/>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c r="CG51" s="591"/>
      <c r="CH51" s="591"/>
      <c r="CI51" s="591"/>
      <c r="CJ51" s="591"/>
      <c r="CK51" s="591"/>
      <c r="CL51" s="591"/>
      <c r="CM51" s="591"/>
      <c r="CN51" s="591"/>
      <c r="CO51" s="591"/>
      <c r="CP51" s="591"/>
      <c r="CQ51" s="591"/>
      <c r="CR51" s="591"/>
      <c r="CS51" s="591"/>
      <c r="CT51" s="591"/>
      <c r="CU51" s="591"/>
      <c r="CV51" s="591"/>
      <c r="CW51" s="591"/>
      <c r="CX51" s="591"/>
      <c r="CY51" s="591"/>
      <c r="CZ51" s="591"/>
      <c r="DA51" s="591"/>
      <c r="DB51" s="591"/>
      <c r="DC51" s="591"/>
      <c r="DD51" s="591"/>
      <c r="DE51" s="591"/>
      <c r="DF51" s="591"/>
      <c r="DG51" s="591"/>
      <c r="DH51" s="591"/>
      <c r="DI51" s="591"/>
      <c r="DJ51" s="591"/>
      <c r="DK51" s="591"/>
      <c r="DL51" s="591"/>
      <c r="DM51" s="591"/>
      <c r="DN51" s="591"/>
      <c r="DO51" s="591"/>
      <c r="DP51" s="591"/>
      <c r="DQ51" s="591"/>
      <c r="DR51" s="591"/>
      <c r="DS51" s="591"/>
      <c r="DT51" s="591"/>
      <c r="DU51" s="591"/>
      <c r="DV51" s="591"/>
      <c r="DW51" s="591"/>
      <c r="DX51" s="591"/>
      <c r="DY51" s="591"/>
      <c r="DZ51" s="591"/>
      <c r="EA51" s="591"/>
      <c r="EB51" s="591"/>
      <c r="EC51" s="591"/>
      <c r="ED51" s="591"/>
      <c r="EE51" s="591"/>
      <c r="EF51" s="591"/>
      <c r="EG51" s="591"/>
      <c r="EH51" s="591"/>
      <c r="EI51" s="591"/>
      <c r="EJ51" s="591"/>
      <c r="EK51" s="591"/>
      <c r="EL51" s="591"/>
      <c r="EM51" s="591"/>
      <c r="EN51" s="591"/>
      <c r="EO51" s="591"/>
      <c r="EP51" s="591"/>
      <c r="EQ51" s="591"/>
      <c r="ER51" s="591"/>
      <c r="ES51" s="591"/>
      <c r="ET51" s="591"/>
      <c r="EU51" s="591"/>
      <c r="EV51" s="591"/>
      <c r="EW51" s="591"/>
      <c r="EX51" s="591"/>
      <c r="EY51" s="591"/>
      <c r="EZ51" s="591"/>
      <c r="FA51" s="591"/>
      <c r="FB51" s="591"/>
      <c r="FC51" s="591"/>
      <c r="FD51" s="591"/>
      <c r="FE51" s="591"/>
      <c r="FF51" s="591"/>
      <c r="FG51" s="591"/>
      <c r="FH51" s="591"/>
      <c r="FI51" s="591"/>
      <c r="FJ51" s="591"/>
      <c r="FK51" s="591"/>
      <c r="FL51" s="591"/>
    </row>
    <row r="52" spans="1:168" s="1534" customFormat="1" ht="24.95" customHeight="1" x14ac:dyDescent="0.2">
      <c r="A52" s="1022"/>
      <c r="B52" s="1024"/>
      <c r="C52" s="620"/>
      <c r="D52" s="620"/>
      <c r="E52" s="2258"/>
      <c r="F52" s="1863"/>
      <c r="G52" s="635" t="s">
        <v>6596</v>
      </c>
      <c r="H52" s="957">
        <v>90010608</v>
      </c>
      <c r="I52" s="2114"/>
      <c r="J52" s="92">
        <v>45736</v>
      </c>
      <c r="K52" s="637" t="s">
        <v>1361</v>
      </c>
      <c r="L52" s="1542"/>
      <c r="M52" s="637" t="s">
        <v>1361</v>
      </c>
      <c r="N52" s="58"/>
      <c r="O52" s="2058"/>
      <c r="P52" s="2056" t="s">
        <v>1363</v>
      </c>
      <c r="Q52" s="642" t="s">
        <v>1364</v>
      </c>
      <c r="R52" s="2058"/>
      <c r="S52" s="929" t="s">
        <v>4066</v>
      </c>
      <c r="T52" s="929" t="s">
        <v>6549</v>
      </c>
      <c r="U52" s="929"/>
      <c r="V52" s="1539"/>
      <c r="W52" s="2236"/>
      <c r="X52" s="1540" t="str">
        <f t="shared" si="0"/>
        <v>Text</v>
      </c>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c r="AY52" s="591"/>
      <c r="AZ52" s="591"/>
      <c r="BA52" s="591"/>
      <c r="BB52" s="591"/>
      <c r="BC52" s="591"/>
      <c r="BD52" s="591"/>
      <c r="BE52" s="591"/>
      <c r="BF52" s="591"/>
      <c r="BG52" s="591"/>
      <c r="BH52" s="591"/>
      <c r="BI52" s="591"/>
      <c r="BJ52" s="591"/>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1"/>
      <c r="DC52" s="591"/>
      <c r="DD52" s="591"/>
      <c r="DE52" s="591"/>
      <c r="DF52" s="591"/>
      <c r="DG52" s="591"/>
      <c r="DH52" s="591"/>
      <c r="DI52" s="591"/>
      <c r="DJ52" s="591"/>
      <c r="DK52" s="591"/>
      <c r="DL52" s="591"/>
      <c r="DM52" s="591"/>
      <c r="DN52" s="591"/>
      <c r="DO52" s="591"/>
      <c r="DP52" s="591"/>
      <c r="DQ52" s="591"/>
      <c r="DR52" s="591"/>
      <c r="DS52" s="591"/>
      <c r="DT52" s="591"/>
      <c r="DU52" s="591"/>
      <c r="DV52" s="591"/>
      <c r="DW52" s="591"/>
      <c r="DX52" s="591"/>
      <c r="DY52" s="591"/>
      <c r="DZ52" s="591"/>
      <c r="EA52" s="591"/>
      <c r="EB52" s="591"/>
      <c r="EC52" s="591"/>
      <c r="ED52" s="591"/>
      <c r="EE52" s="591"/>
      <c r="EF52" s="591"/>
      <c r="EG52" s="591"/>
      <c r="EH52" s="591"/>
      <c r="EI52" s="591"/>
      <c r="EJ52" s="591"/>
      <c r="EK52" s="591"/>
      <c r="EL52" s="591"/>
      <c r="EM52" s="591"/>
      <c r="EN52" s="591"/>
      <c r="EO52" s="591"/>
      <c r="EP52" s="591"/>
      <c r="EQ52" s="591"/>
      <c r="ER52" s="591"/>
      <c r="ES52" s="591"/>
      <c r="ET52" s="591"/>
      <c r="EU52" s="591"/>
      <c r="EV52" s="591"/>
      <c r="EW52" s="591"/>
      <c r="EX52" s="591"/>
      <c r="EY52" s="591"/>
      <c r="EZ52" s="591"/>
      <c r="FA52" s="591"/>
      <c r="FB52" s="591"/>
      <c r="FC52" s="591"/>
      <c r="FD52" s="591"/>
      <c r="FE52" s="591"/>
      <c r="FF52" s="591"/>
      <c r="FG52" s="591"/>
      <c r="FH52" s="591"/>
      <c r="FI52" s="591"/>
      <c r="FJ52" s="591"/>
      <c r="FK52" s="591"/>
      <c r="FL52" s="591"/>
    </row>
    <row r="53" spans="1:168" s="1534" customFormat="1" ht="24.95" customHeight="1" x14ac:dyDescent="0.2">
      <c r="A53" s="1022"/>
      <c r="B53" s="1024"/>
      <c r="C53" s="620"/>
      <c r="D53" s="620"/>
      <c r="E53" s="2258"/>
      <c r="F53" s="1863"/>
      <c r="G53" s="635" t="s">
        <v>6550</v>
      </c>
      <c r="H53" s="957">
        <v>90010609</v>
      </c>
      <c r="I53" s="2114"/>
      <c r="J53" s="92">
        <v>45736</v>
      </c>
      <c r="K53" s="637" t="s">
        <v>1361</v>
      </c>
      <c r="L53" s="1542"/>
      <c r="M53" s="637" t="s">
        <v>1361</v>
      </c>
      <c r="N53" s="58"/>
      <c r="O53" s="2058"/>
      <c r="P53" s="2056" t="s">
        <v>1363</v>
      </c>
      <c r="Q53" s="642" t="s">
        <v>1364</v>
      </c>
      <c r="R53" s="2058"/>
      <c r="S53" s="929" t="s">
        <v>4066</v>
      </c>
      <c r="T53" s="929" t="s">
        <v>6552</v>
      </c>
      <c r="U53" s="929"/>
      <c r="V53" s="1539"/>
      <c r="W53" s="2235"/>
      <c r="X53" s="1540" t="str">
        <f t="shared" si="0"/>
        <v>Text</v>
      </c>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c r="AY53" s="591"/>
      <c r="AZ53" s="591"/>
      <c r="BA53" s="591"/>
      <c r="BB53" s="591"/>
      <c r="BC53" s="591"/>
      <c r="BD53" s="591"/>
      <c r="BE53" s="591"/>
      <c r="BF53" s="591"/>
      <c r="BG53" s="591"/>
      <c r="BH53" s="591"/>
      <c r="BI53" s="591"/>
      <c r="BJ53" s="591"/>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c r="CG53" s="591"/>
      <c r="CH53" s="591"/>
      <c r="CI53" s="591"/>
      <c r="CJ53" s="591"/>
      <c r="CK53" s="591"/>
      <c r="CL53" s="591"/>
      <c r="CM53" s="591"/>
      <c r="CN53" s="591"/>
      <c r="CO53" s="591"/>
      <c r="CP53" s="591"/>
      <c r="CQ53" s="591"/>
      <c r="CR53" s="591"/>
      <c r="CS53" s="591"/>
      <c r="CT53" s="591"/>
      <c r="CU53" s="591"/>
      <c r="CV53" s="591"/>
      <c r="CW53" s="591"/>
      <c r="CX53" s="591"/>
      <c r="CY53" s="591"/>
      <c r="CZ53" s="591"/>
      <c r="DA53" s="591"/>
      <c r="DB53" s="591"/>
      <c r="DC53" s="591"/>
      <c r="DD53" s="591"/>
      <c r="DE53" s="591"/>
      <c r="DF53" s="591"/>
      <c r="DG53" s="591"/>
      <c r="DH53" s="591"/>
      <c r="DI53" s="591"/>
      <c r="DJ53" s="591"/>
      <c r="DK53" s="591"/>
      <c r="DL53" s="591"/>
      <c r="DM53" s="591"/>
      <c r="DN53" s="591"/>
      <c r="DO53" s="591"/>
      <c r="DP53" s="591"/>
      <c r="DQ53" s="591"/>
      <c r="DR53" s="591"/>
      <c r="DS53" s="591"/>
      <c r="DT53" s="591"/>
      <c r="DU53" s="591"/>
      <c r="DV53" s="591"/>
      <c r="DW53" s="591"/>
      <c r="DX53" s="591"/>
      <c r="DY53" s="591"/>
      <c r="DZ53" s="591"/>
      <c r="EA53" s="591"/>
      <c r="EB53" s="591"/>
      <c r="EC53" s="591"/>
      <c r="ED53" s="591"/>
      <c r="EE53" s="591"/>
      <c r="EF53" s="591"/>
      <c r="EG53" s="591"/>
      <c r="EH53" s="591"/>
      <c r="EI53" s="591"/>
      <c r="EJ53" s="591"/>
      <c r="EK53" s="591"/>
      <c r="EL53" s="591"/>
      <c r="EM53" s="591"/>
      <c r="EN53" s="591"/>
      <c r="EO53" s="591"/>
      <c r="EP53" s="591"/>
      <c r="EQ53" s="591"/>
      <c r="ER53" s="591"/>
      <c r="ES53" s="591"/>
      <c r="ET53" s="591"/>
      <c r="EU53" s="591"/>
      <c r="EV53" s="591"/>
      <c r="EW53" s="591"/>
      <c r="EX53" s="591"/>
      <c r="EY53" s="591"/>
      <c r="EZ53" s="591"/>
      <c r="FA53" s="591"/>
      <c r="FB53" s="591"/>
      <c r="FC53" s="591"/>
      <c r="FD53" s="591"/>
      <c r="FE53" s="591"/>
      <c r="FF53" s="591"/>
      <c r="FG53" s="591"/>
      <c r="FH53" s="591"/>
      <c r="FI53" s="591"/>
      <c r="FJ53" s="591"/>
      <c r="FK53" s="591"/>
      <c r="FL53" s="591"/>
    </row>
    <row r="54" spans="1:168" s="1534" customFormat="1" ht="24.95" customHeight="1" x14ac:dyDescent="0.2">
      <c r="A54" s="1022"/>
      <c r="B54" s="1024"/>
      <c r="C54" s="620"/>
      <c r="D54" s="620"/>
      <c r="E54" s="2258"/>
      <c r="F54" s="2112"/>
      <c r="G54" s="635" t="s">
        <v>6537</v>
      </c>
      <c r="H54" s="957">
        <v>90009106</v>
      </c>
      <c r="I54" s="2114"/>
      <c r="J54" s="92">
        <v>45736</v>
      </c>
      <c r="K54" s="637" t="s">
        <v>1361</v>
      </c>
      <c r="L54" s="1542"/>
      <c r="M54" s="637" t="s">
        <v>1361</v>
      </c>
      <c r="N54" s="58"/>
      <c r="O54" s="2058"/>
      <c r="P54" s="2056" t="s">
        <v>1363</v>
      </c>
      <c r="Q54" s="642" t="s">
        <v>1364</v>
      </c>
      <c r="R54" s="2058"/>
      <c r="S54" s="929" t="s">
        <v>4066</v>
      </c>
      <c r="T54" s="929" t="s">
        <v>6098</v>
      </c>
      <c r="U54" s="929"/>
      <c r="V54" s="1539"/>
      <c r="W54" s="789">
        <v>13.09</v>
      </c>
      <c r="X54" s="1540" t="str">
        <f t="shared" si="0"/>
        <v>Text</v>
      </c>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591"/>
      <c r="BA54" s="591"/>
      <c r="BB54" s="591"/>
      <c r="BC54" s="591"/>
      <c r="BD54" s="591"/>
      <c r="BE54" s="591"/>
      <c r="BF54" s="591"/>
      <c r="BG54" s="591"/>
      <c r="BH54" s="591"/>
      <c r="BI54" s="591"/>
      <c r="BJ54" s="591"/>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1"/>
      <c r="DC54" s="591"/>
      <c r="DD54" s="591"/>
      <c r="DE54" s="591"/>
      <c r="DF54" s="591"/>
      <c r="DG54" s="591"/>
      <c r="DH54" s="591"/>
      <c r="DI54" s="591"/>
      <c r="DJ54" s="591"/>
      <c r="DK54" s="591"/>
      <c r="DL54" s="591"/>
      <c r="DM54" s="591"/>
      <c r="DN54" s="591"/>
      <c r="DO54" s="591"/>
      <c r="DP54" s="591"/>
      <c r="DQ54" s="591"/>
      <c r="DR54" s="591"/>
      <c r="DS54" s="591"/>
      <c r="DT54" s="591"/>
      <c r="DU54" s="591"/>
      <c r="DV54" s="591"/>
      <c r="DW54" s="591"/>
      <c r="DX54" s="591"/>
      <c r="DY54" s="591"/>
      <c r="DZ54" s="591"/>
      <c r="EA54" s="591"/>
      <c r="EB54" s="591"/>
      <c r="EC54" s="591"/>
      <c r="ED54" s="591"/>
      <c r="EE54" s="591"/>
      <c r="EF54" s="591"/>
      <c r="EG54" s="591"/>
      <c r="EH54" s="591"/>
      <c r="EI54" s="591"/>
      <c r="EJ54" s="591"/>
      <c r="EK54" s="591"/>
      <c r="EL54" s="591"/>
      <c r="EM54" s="591"/>
      <c r="EN54" s="591"/>
      <c r="EO54" s="591"/>
      <c r="EP54" s="591"/>
      <c r="EQ54" s="591"/>
      <c r="ER54" s="591"/>
      <c r="ES54" s="591"/>
      <c r="ET54" s="591"/>
      <c r="EU54" s="591"/>
      <c r="EV54" s="591"/>
      <c r="EW54" s="591"/>
      <c r="EX54" s="591"/>
      <c r="EY54" s="591"/>
      <c r="EZ54" s="591"/>
      <c r="FA54" s="591"/>
      <c r="FB54" s="591"/>
      <c r="FC54" s="591"/>
      <c r="FD54" s="591"/>
      <c r="FE54" s="591"/>
      <c r="FF54" s="591"/>
      <c r="FG54" s="591"/>
      <c r="FH54" s="591"/>
      <c r="FI54" s="591"/>
      <c r="FJ54" s="591"/>
      <c r="FK54" s="591"/>
      <c r="FL54" s="591"/>
    </row>
    <row r="55" spans="1:168" s="1534" customFormat="1" ht="24.95" customHeight="1" x14ac:dyDescent="0.2">
      <c r="A55" s="1022"/>
      <c r="B55" s="1024"/>
      <c r="C55" s="620"/>
      <c r="D55" s="620"/>
      <c r="E55" s="2258"/>
      <c r="F55" s="2113"/>
      <c r="G55" s="635" t="s">
        <v>6538</v>
      </c>
      <c r="H55" s="957">
        <v>90010618</v>
      </c>
      <c r="I55" s="2114"/>
      <c r="J55" s="92">
        <v>45736</v>
      </c>
      <c r="K55" s="637" t="s">
        <v>1361</v>
      </c>
      <c r="L55" s="1542"/>
      <c r="M55" s="637" t="s">
        <v>1361</v>
      </c>
      <c r="N55" s="58"/>
      <c r="O55" s="2058"/>
      <c r="P55" s="2056" t="s">
        <v>1363</v>
      </c>
      <c r="Q55" s="642" t="s">
        <v>1364</v>
      </c>
      <c r="R55" s="2058"/>
      <c r="S55" s="929" t="s">
        <v>4066</v>
      </c>
      <c r="T55" s="929" t="s">
        <v>6544</v>
      </c>
      <c r="U55" s="929"/>
      <c r="V55" s="1539"/>
      <c r="W55" s="789">
        <f>W$10</f>
        <v>63.57</v>
      </c>
      <c r="X55" s="1540" t="str">
        <f t="shared" si="0"/>
        <v>Text</v>
      </c>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591"/>
      <c r="BA55" s="591"/>
      <c r="BB55" s="591"/>
      <c r="BC55" s="591"/>
      <c r="BD55" s="591"/>
      <c r="BE55" s="591"/>
      <c r="BF55" s="591"/>
      <c r="BG55" s="591"/>
      <c r="BH55" s="591"/>
      <c r="BI55" s="591"/>
      <c r="BJ55" s="591"/>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c r="CG55" s="591"/>
      <c r="CH55" s="591"/>
      <c r="CI55" s="591"/>
      <c r="CJ55" s="591"/>
      <c r="CK55" s="591"/>
      <c r="CL55" s="591"/>
      <c r="CM55" s="591"/>
      <c r="CN55" s="591"/>
      <c r="CO55" s="591"/>
      <c r="CP55" s="591"/>
      <c r="CQ55" s="591"/>
      <c r="CR55" s="591"/>
      <c r="CS55" s="591"/>
      <c r="CT55" s="591"/>
      <c r="CU55" s="591"/>
      <c r="CV55" s="591"/>
      <c r="CW55" s="591"/>
      <c r="CX55" s="591"/>
      <c r="CY55" s="591"/>
      <c r="CZ55" s="591"/>
      <c r="DA55" s="591"/>
      <c r="DB55" s="591"/>
      <c r="DC55" s="591"/>
      <c r="DD55" s="591"/>
      <c r="DE55" s="591"/>
      <c r="DF55" s="591"/>
      <c r="DG55" s="591"/>
      <c r="DH55" s="591"/>
      <c r="DI55" s="591"/>
      <c r="DJ55" s="591"/>
      <c r="DK55" s="591"/>
      <c r="DL55" s="591"/>
      <c r="DM55" s="591"/>
      <c r="DN55" s="591"/>
      <c r="DO55" s="591"/>
      <c r="DP55" s="591"/>
      <c r="DQ55" s="591"/>
      <c r="DR55" s="591"/>
      <c r="DS55" s="591"/>
      <c r="DT55" s="591"/>
      <c r="DU55" s="591"/>
      <c r="DV55" s="591"/>
      <c r="DW55" s="591"/>
      <c r="DX55" s="591"/>
      <c r="DY55" s="591"/>
      <c r="DZ55" s="591"/>
      <c r="EA55" s="591"/>
      <c r="EB55" s="591"/>
      <c r="EC55" s="591"/>
      <c r="ED55" s="591"/>
      <c r="EE55" s="591"/>
      <c r="EF55" s="591"/>
      <c r="EG55" s="591"/>
      <c r="EH55" s="591"/>
      <c r="EI55" s="591"/>
      <c r="EJ55" s="591"/>
      <c r="EK55" s="591"/>
      <c r="EL55" s="591"/>
      <c r="EM55" s="591"/>
      <c r="EN55" s="591"/>
      <c r="EO55" s="591"/>
      <c r="EP55" s="591"/>
      <c r="EQ55" s="591"/>
      <c r="ER55" s="591"/>
      <c r="ES55" s="591"/>
      <c r="ET55" s="591"/>
      <c r="EU55" s="591"/>
      <c r="EV55" s="591"/>
      <c r="EW55" s="591"/>
      <c r="EX55" s="591"/>
      <c r="EY55" s="591"/>
      <c r="EZ55" s="591"/>
      <c r="FA55" s="591"/>
      <c r="FB55" s="591"/>
      <c r="FC55" s="591"/>
      <c r="FD55" s="591"/>
      <c r="FE55" s="591"/>
      <c r="FF55" s="591"/>
      <c r="FG55" s="591"/>
      <c r="FH55" s="591"/>
      <c r="FI55" s="591"/>
      <c r="FJ55" s="591"/>
      <c r="FK55" s="591"/>
      <c r="FL55" s="591"/>
    </row>
    <row r="56" spans="1:168" s="1534" customFormat="1" ht="24.95" customHeight="1" x14ac:dyDescent="0.2">
      <c r="A56" s="1022"/>
      <c r="B56" s="1024"/>
      <c r="C56" s="620"/>
      <c r="D56" s="620"/>
      <c r="E56" s="2258"/>
      <c r="F56" s="2112"/>
      <c r="G56" s="635" t="s">
        <v>6539</v>
      </c>
      <c r="H56" s="957">
        <v>90010619</v>
      </c>
      <c r="I56" s="2114"/>
      <c r="J56" s="92">
        <v>45736</v>
      </c>
      <c r="K56" s="637" t="s">
        <v>1361</v>
      </c>
      <c r="L56" s="1542"/>
      <c r="M56" s="637" t="s">
        <v>1361</v>
      </c>
      <c r="N56" s="58"/>
      <c r="O56" s="2058"/>
      <c r="P56" s="2056" t="s">
        <v>1363</v>
      </c>
      <c r="Q56" s="642" t="s">
        <v>1364</v>
      </c>
      <c r="R56" s="2058"/>
      <c r="S56" s="929" t="s">
        <v>4066</v>
      </c>
      <c r="T56" s="929" t="s">
        <v>6545</v>
      </c>
      <c r="U56" s="929"/>
      <c r="V56" s="1539"/>
      <c r="W56" s="2237"/>
      <c r="X56" s="1540" t="str">
        <f t="shared" si="0"/>
        <v>Text</v>
      </c>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c r="BF56" s="591"/>
      <c r="BG56" s="591"/>
      <c r="BH56" s="591"/>
      <c r="BI56" s="591"/>
      <c r="BJ56" s="591"/>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1"/>
      <c r="DM56" s="591"/>
      <c r="DN56" s="591"/>
      <c r="DO56" s="591"/>
      <c r="DP56" s="591"/>
      <c r="DQ56" s="591"/>
      <c r="DR56" s="591"/>
      <c r="DS56" s="591"/>
      <c r="DT56" s="591"/>
      <c r="DU56" s="591"/>
      <c r="DV56" s="591"/>
      <c r="DW56" s="591"/>
      <c r="DX56" s="591"/>
      <c r="DY56" s="591"/>
      <c r="DZ56" s="591"/>
      <c r="EA56" s="591"/>
      <c r="EB56" s="591"/>
      <c r="EC56" s="591"/>
      <c r="ED56" s="591"/>
      <c r="EE56" s="591"/>
      <c r="EF56" s="591"/>
      <c r="EG56" s="591"/>
      <c r="EH56" s="591"/>
      <c r="EI56" s="591"/>
      <c r="EJ56" s="591"/>
      <c r="EK56" s="591"/>
      <c r="EL56" s="591"/>
      <c r="EM56" s="591"/>
      <c r="EN56" s="591"/>
      <c r="EO56" s="591"/>
      <c r="EP56" s="591"/>
      <c r="EQ56" s="591"/>
      <c r="ER56" s="591"/>
      <c r="ES56" s="591"/>
      <c r="ET56" s="591"/>
      <c r="EU56" s="591"/>
      <c r="EV56" s="591"/>
      <c r="EW56" s="591"/>
      <c r="EX56" s="591"/>
      <c r="EY56" s="591"/>
      <c r="EZ56" s="591"/>
      <c r="FA56" s="591"/>
      <c r="FB56" s="591"/>
      <c r="FC56" s="591"/>
      <c r="FD56" s="591"/>
      <c r="FE56" s="591"/>
      <c r="FF56" s="591"/>
      <c r="FG56" s="591"/>
      <c r="FH56" s="591"/>
      <c r="FI56" s="591"/>
      <c r="FJ56" s="591"/>
      <c r="FK56" s="591"/>
      <c r="FL56" s="591"/>
    </row>
    <row r="57" spans="1:168" s="1534" customFormat="1" ht="24.95" customHeight="1" x14ac:dyDescent="0.2">
      <c r="A57" s="1022"/>
      <c r="B57" s="1024"/>
      <c r="C57" s="620"/>
      <c r="D57" s="620"/>
      <c r="E57" s="2258"/>
      <c r="F57" s="2112"/>
      <c r="G57" s="635" t="s">
        <v>6553</v>
      </c>
      <c r="H57" s="957">
        <v>90009112</v>
      </c>
      <c r="I57" s="2114"/>
      <c r="J57" s="92">
        <v>45736</v>
      </c>
      <c r="K57" s="637" t="s">
        <v>1361</v>
      </c>
      <c r="L57" s="1542"/>
      <c r="M57" s="637" t="s">
        <v>1361</v>
      </c>
      <c r="N57" s="58"/>
      <c r="O57" s="2058"/>
      <c r="P57" s="2056" t="s">
        <v>1363</v>
      </c>
      <c r="Q57" s="642" t="s">
        <v>1364</v>
      </c>
      <c r="R57" s="2058"/>
      <c r="S57" s="929" t="s">
        <v>4066</v>
      </c>
      <c r="T57" s="929" t="s">
        <v>6450</v>
      </c>
      <c r="U57" s="929"/>
      <c r="V57" s="1539"/>
      <c r="W57" s="2238"/>
      <c r="X57" s="1540" t="str">
        <f t="shared" si="0"/>
        <v>Text</v>
      </c>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1"/>
      <c r="DM57" s="591"/>
      <c r="DN57" s="591"/>
      <c r="DO57" s="591"/>
      <c r="DP57" s="591"/>
      <c r="DQ57" s="591"/>
      <c r="DR57" s="591"/>
      <c r="DS57" s="591"/>
      <c r="DT57" s="591"/>
      <c r="DU57" s="591"/>
      <c r="DV57" s="591"/>
      <c r="DW57" s="591"/>
      <c r="DX57" s="591"/>
      <c r="DY57" s="591"/>
      <c r="DZ57" s="591"/>
      <c r="EA57" s="591"/>
      <c r="EB57" s="591"/>
      <c r="EC57" s="591"/>
      <c r="ED57" s="591"/>
      <c r="EE57" s="591"/>
      <c r="EF57" s="591"/>
      <c r="EG57" s="591"/>
      <c r="EH57" s="591"/>
      <c r="EI57" s="591"/>
      <c r="EJ57" s="591"/>
      <c r="EK57" s="591"/>
      <c r="EL57" s="591"/>
      <c r="EM57" s="591"/>
      <c r="EN57" s="591"/>
      <c r="EO57" s="591"/>
      <c r="EP57" s="591"/>
      <c r="EQ57" s="591"/>
      <c r="ER57" s="591"/>
      <c r="ES57" s="591"/>
      <c r="ET57" s="591"/>
      <c r="EU57" s="591"/>
      <c r="EV57" s="591"/>
      <c r="EW57" s="591"/>
      <c r="EX57" s="591"/>
      <c r="EY57" s="591"/>
      <c r="EZ57" s="591"/>
      <c r="FA57" s="591"/>
      <c r="FB57" s="591"/>
      <c r="FC57" s="591"/>
      <c r="FD57" s="591"/>
      <c r="FE57" s="591"/>
      <c r="FF57" s="591"/>
      <c r="FG57" s="591"/>
      <c r="FH57" s="591"/>
      <c r="FI57" s="591"/>
      <c r="FJ57" s="591"/>
      <c r="FK57" s="591"/>
      <c r="FL57" s="591"/>
    </row>
    <row r="58" spans="1:168" s="1534" customFormat="1" ht="24.95" customHeight="1" x14ac:dyDescent="0.2">
      <c r="A58" s="1022"/>
      <c r="B58" s="1024"/>
      <c r="C58" s="620"/>
      <c r="D58" s="620"/>
      <c r="E58" s="2258"/>
      <c r="F58" s="2112"/>
      <c r="G58" s="635" t="s">
        <v>6554</v>
      </c>
      <c r="H58" s="957">
        <v>90010596</v>
      </c>
      <c r="I58" s="2114"/>
      <c r="J58" s="92">
        <v>45736</v>
      </c>
      <c r="K58" s="637" t="s">
        <v>1361</v>
      </c>
      <c r="L58" s="1542"/>
      <c r="M58" s="637" t="s">
        <v>1361</v>
      </c>
      <c r="N58" s="58"/>
      <c r="O58" s="2058"/>
      <c r="P58" s="2056" t="s">
        <v>1363</v>
      </c>
      <c r="Q58" s="642" t="s">
        <v>1364</v>
      </c>
      <c r="R58" s="2058"/>
      <c r="S58" s="929" t="s">
        <v>4066</v>
      </c>
      <c r="T58" s="929" t="s">
        <v>6555</v>
      </c>
      <c r="U58" s="929"/>
      <c r="V58" s="1539"/>
      <c r="W58" s="2239"/>
      <c r="X58" s="1540" t="str">
        <f t="shared" si="0"/>
        <v>Text</v>
      </c>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591"/>
      <c r="BA58" s="591"/>
      <c r="BB58" s="591"/>
      <c r="BC58" s="591"/>
      <c r="BD58" s="591"/>
      <c r="BE58" s="591"/>
      <c r="BF58" s="591"/>
      <c r="BG58" s="591"/>
      <c r="BH58" s="591"/>
      <c r="BI58" s="591"/>
      <c r="BJ58" s="591"/>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591"/>
      <c r="EG58" s="591"/>
      <c r="EH58" s="591"/>
      <c r="EI58" s="591"/>
      <c r="EJ58" s="591"/>
      <c r="EK58" s="591"/>
      <c r="EL58" s="591"/>
      <c r="EM58" s="591"/>
      <c r="EN58" s="591"/>
      <c r="EO58" s="591"/>
      <c r="EP58" s="591"/>
      <c r="EQ58" s="591"/>
      <c r="ER58" s="591"/>
      <c r="ES58" s="591"/>
      <c r="ET58" s="591"/>
      <c r="EU58" s="591"/>
      <c r="EV58" s="591"/>
      <c r="EW58" s="591"/>
      <c r="EX58" s="591"/>
      <c r="EY58" s="591"/>
      <c r="EZ58" s="591"/>
      <c r="FA58" s="591"/>
      <c r="FB58" s="591"/>
      <c r="FC58" s="591"/>
      <c r="FD58" s="591"/>
      <c r="FE58" s="591"/>
      <c r="FF58" s="591"/>
      <c r="FG58" s="591"/>
      <c r="FH58" s="591"/>
      <c r="FI58" s="591"/>
      <c r="FJ58" s="591"/>
      <c r="FK58" s="591"/>
      <c r="FL58" s="591"/>
    </row>
    <row r="59" spans="1:168" s="1534" customFormat="1" ht="24.95" customHeight="1" x14ac:dyDescent="0.2">
      <c r="A59" s="1022"/>
      <c r="B59" s="1024"/>
      <c r="C59" s="620"/>
      <c r="D59" s="620"/>
      <c r="E59" s="2258"/>
      <c r="F59" s="2112"/>
      <c r="G59" s="635" t="s">
        <v>6594</v>
      </c>
      <c r="H59" s="957">
        <v>90010597</v>
      </c>
      <c r="I59" s="2114"/>
      <c r="J59" s="92">
        <v>45736</v>
      </c>
      <c r="K59" s="637" t="s">
        <v>1361</v>
      </c>
      <c r="L59" s="1542"/>
      <c r="M59" s="637" t="s">
        <v>1361</v>
      </c>
      <c r="N59" s="58"/>
      <c r="O59" s="2058"/>
      <c r="P59" s="2056" t="s">
        <v>1363</v>
      </c>
      <c r="Q59" s="642" t="s">
        <v>1364</v>
      </c>
      <c r="R59" s="2058"/>
      <c r="S59" s="929" t="s">
        <v>4066</v>
      </c>
      <c r="T59" s="929" t="s">
        <v>6557</v>
      </c>
      <c r="U59" s="929"/>
      <c r="V59" s="1539"/>
      <c r="W59" s="789">
        <f>W$10</f>
        <v>63.57</v>
      </c>
      <c r="X59" s="1540" t="str">
        <f t="shared" si="0"/>
        <v>Text</v>
      </c>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c r="BC59" s="591"/>
      <c r="BD59" s="591"/>
      <c r="BE59" s="591"/>
      <c r="BF59" s="591"/>
      <c r="BG59" s="591"/>
      <c r="BH59" s="591"/>
      <c r="BI59" s="591"/>
      <c r="BJ59" s="591"/>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1"/>
      <c r="DM59" s="591"/>
      <c r="DN59" s="591"/>
      <c r="DO59" s="591"/>
      <c r="DP59" s="591"/>
      <c r="DQ59" s="591"/>
      <c r="DR59" s="591"/>
      <c r="DS59" s="591"/>
      <c r="DT59" s="591"/>
      <c r="DU59" s="591"/>
      <c r="DV59" s="591"/>
      <c r="DW59" s="591"/>
      <c r="DX59" s="591"/>
      <c r="DY59" s="591"/>
      <c r="DZ59" s="591"/>
      <c r="EA59" s="591"/>
      <c r="EB59" s="591"/>
      <c r="EC59" s="591"/>
      <c r="ED59" s="591"/>
      <c r="EE59" s="591"/>
      <c r="EF59" s="591"/>
      <c r="EG59" s="591"/>
      <c r="EH59" s="591"/>
      <c r="EI59" s="591"/>
      <c r="EJ59" s="591"/>
      <c r="EK59" s="591"/>
      <c r="EL59" s="591"/>
      <c r="EM59" s="591"/>
      <c r="EN59" s="591"/>
      <c r="EO59" s="591"/>
      <c r="EP59" s="591"/>
      <c r="EQ59" s="591"/>
      <c r="ER59" s="591"/>
      <c r="ES59" s="591"/>
      <c r="ET59" s="591"/>
      <c r="EU59" s="591"/>
      <c r="EV59" s="591"/>
      <c r="EW59" s="591"/>
      <c r="EX59" s="591"/>
      <c r="EY59" s="591"/>
      <c r="EZ59" s="591"/>
      <c r="FA59" s="591"/>
      <c r="FB59" s="591"/>
      <c r="FC59" s="591"/>
      <c r="FD59" s="591"/>
      <c r="FE59" s="591"/>
      <c r="FF59" s="591"/>
      <c r="FG59" s="591"/>
      <c r="FH59" s="591"/>
      <c r="FI59" s="591"/>
      <c r="FJ59" s="591"/>
      <c r="FK59" s="591"/>
      <c r="FL59" s="591"/>
    </row>
    <row r="60" spans="1:168" s="1534" customFormat="1" ht="24.95" customHeight="1" x14ac:dyDescent="0.2">
      <c r="A60" s="1022"/>
      <c r="B60" s="1024"/>
      <c r="C60" s="620"/>
      <c r="D60" s="620"/>
      <c r="E60" s="2258"/>
      <c r="F60" s="2112"/>
      <c r="G60" s="635" t="s">
        <v>6558</v>
      </c>
      <c r="H60" s="957">
        <v>90009113</v>
      </c>
      <c r="I60" s="2114"/>
      <c r="J60" s="92">
        <v>45736</v>
      </c>
      <c r="K60" s="637" t="s">
        <v>1361</v>
      </c>
      <c r="L60" s="1542"/>
      <c r="M60" s="637" t="s">
        <v>1361</v>
      </c>
      <c r="N60" s="58"/>
      <c r="O60" s="2058"/>
      <c r="P60" s="2056" t="s">
        <v>1363</v>
      </c>
      <c r="Q60" s="642" t="s">
        <v>1364</v>
      </c>
      <c r="R60" s="2058"/>
      <c r="S60" s="929" t="s">
        <v>4066</v>
      </c>
      <c r="T60" s="929" t="s">
        <v>6461</v>
      </c>
      <c r="U60" s="929"/>
      <c r="V60" s="1539"/>
      <c r="W60" s="789">
        <f t="shared" ref="W60:W62" si="12">W$10</f>
        <v>63.57</v>
      </c>
      <c r="X60" s="1540" t="str">
        <f t="shared" si="0"/>
        <v>Text</v>
      </c>
      <c r="Z60" s="591"/>
      <c r="AA60" s="591"/>
      <c r="AB60" s="591"/>
      <c r="AC60" s="591"/>
      <c r="AD60" s="591"/>
      <c r="AE60" s="591"/>
      <c r="AF60" s="591"/>
      <c r="AG60" s="591"/>
      <c r="AH60" s="591"/>
      <c r="AI60" s="591"/>
      <c r="AJ60" s="591"/>
      <c r="AK60" s="591"/>
      <c r="AL60" s="591"/>
      <c r="AM60" s="591"/>
      <c r="AN60" s="591"/>
      <c r="AO60" s="591"/>
      <c r="AP60" s="591"/>
      <c r="AQ60" s="591"/>
      <c r="AR60" s="591"/>
      <c r="AS60" s="591"/>
      <c r="AT60" s="591"/>
      <c r="AU60" s="591"/>
      <c r="AV60" s="591"/>
      <c r="AW60" s="591"/>
      <c r="AX60" s="591"/>
      <c r="AY60" s="591"/>
      <c r="AZ60" s="591"/>
      <c r="BA60" s="591"/>
      <c r="BB60" s="591"/>
      <c r="BC60" s="591"/>
      <c r="BD60" s="591"/>
      <c r="BE60" s="591"/>
      <c r="BF60" s="591"/>
      <c r="BG60" s="591"/>
      <c r="BH60" s="591"/>
      <c r="BI60" s="591"/>
      <c r="BJ60" s="591"/>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c r="EA60" s="591"/>
      <c r="EB60" s="591"/>
      <c r="EC60" s="591"/>
      <c r="ED60" s="591"/>
      <c r="EE60" s="591"/>
      <c r="EF60" s="591"/>
      <c r="EG60" s="591"/>
      <c r="EH60" s="591"/>
      <c r="EI60" s="591"/>
      <c r="EJ60" s="591"/>
      <c r="EK60" s="591"/>
      <c r="EL60" s="591"/>
      <c r="EM60" s="591"/>
      <c r="EN60" s="591"/>
      <c r="EO60" s="591"/>
      <c r="EP60" s="591"/>
      <c r="EQ60" s="591"/>
      <c r="ER60" s="591"/>
      <c r="ES60" s="591"/>
      <c r="ET60" s="591"/>
      <c r="EU60" s="591"/>
      <c r="EV60" s="591"/>
      <c r="EW60" s="591"/>
      <c r="EX60" s="591"/>
      <c r="EY60" s="591"/>
      <c r="EZ60" s="591"/>
      <c r="FA60" s="591"/>
      <c r="FB60" s="591"/>
      <c r="FC60" s="591"/>
      <c r="FD60" s="591"/>
      <c r="FE60" s="591"/>
      <c r="FF60" s="591"/>
      <c r="FG60" s="591"/>
      <c r="FH60" s="591"/>
      <c r="FI60" s="591"/>
      <c r="FJ60" s="591"/>
      <c r="FK60" s="591"/>
      <c r="FL60" s="591"/>
    </row>
    <row r="61" spans="1:168" s="1534" customFormat="1" ht="24.95" customHeight="1" x14ac:dyDescent="0.2">
      <c r="A61" s="1022"/>
      <c r="B61" s="1024"/>
      <c r="C61" s="620"/>
      <c r="D61" s="620"/>
      <c r="E61" s="2258"/>
      <c r="F61" s="2112"/>
      <c r="G61" s="635" t="s">
        <v>6562</v>
      </c>
      <c r="H61" s="957">
        <v>90010601</v>
      </c>
      <c r="I61" s="2114"/>
      <c r="J61" s="92">
        <v>45736</v>
      </c>
      <c r="K61" s="637" t="s">
        <v>1361</v>
      </c>
      <c r="L61" s="1542"/>
      <c r="M61" s="637" t="s">
        <v>1361</v>
      </c>
      <c r="N61" s="58"/>
      <c r="O61" s="2058"/>
      <c r="P61" s="2056" t="s">
        <v>1363</v>
      </c>
      <c r="Q61" s="642" t="s">
        <v>1364</v>
      </c>
      <c r="R61" s="2058"/>
      <c r="S61" s="929" t="s">
        <v>4066</v>
      </c>
      <c r="T61" s="929" t="s">
        <v>6560</v>
      </c>
      <c r="U61" s="929"/>
      <c r="V61" s="1539"/>
      <c r="W61" s="789">
        <f t="shared" si="12"/>
        <v>63.57</v>
      </c>
      <c r="X61" s="1540" t="str">
        <f t="shared" si="0"/>
        <v>Text</v>
      </c>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1"/>
      <c r="AV61" s="591"/>
      <c r="AW61" s="591"/>
      <c r="AX61" s="591"/>
      <c r="AY61" s="591"/>
      <c r="AZ61" s="591"/>
      <c r="BA61" s="591"/>
      <c r="BB61" s="591"/>
      <c r="BC61" s="591"/>
      <c r="BD61" s="591"/>
      <c r="BE61" s="591"/>
      <c r="BF61" s="591"/>
      <c r="BG61" s="591"/>
      <c r="BH61" s="591"/>
      <c r="BI61" s="591"/>
      <c r="BJ61" s="591"/>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c r="CG61" s="591"/>
      <c r="CH61" s="591"/>
      <c r="CI61" s="591"/>
      <c r="CJ61" s="591"/>
      <c r="CK61" s="591"/>
      <c r="CL61" s="591"/>
      <c r="CM61" s="591"/>
      <c r="CN61" s="591"/>
      <c r="CO61" s="591"/>
      <c r="CP61" s="591"/>
      <c r="CQ61" s="591"/>
      <c r="CR61" s="591"/>
      <c r="CS61" s="591"/>
      <c r="CT61" s="591"/>
      <c r="CU61" s="591"/>
      <c r="CV61" s="591"/>
      <c r="CW61" s="591"/>
      <c r="CX61" s="591"/>
      <c r="CY61" s="591"/>
      <c r="CZ61" s="591"/>
      <c r="DA61" s="591"/>
      <c r="DB61" s="591"/>
      <c r="DC61" s="591"/>
      <c r="DD61" s="591"/>
      <c r="DE61" s="591"/>
      <c r="DF61" s="591"/>
      <c r="DG61" s="591"/>
      <c r="DH61" s="591"/>
      <c r="DI61" s="591"/>
      <c r="DJ61" s="591"/>
      <c r="DK61" s="591"/>
      <c r="DL61" s="591"/>
      <c r="DM61" s="591"/>
      <c r="DN61" s="591"/>
      <c r="DO61" s="591"/>
      <c r="DP61" s="591"/>
      <c r="DQ61" s="591"/>
      <c r="DR61" s="591"/>
      <c r="DS61" s="591"/>
      <c r="DT61" s="591"/>
      <c r="DU61" s="591"/>
      <c r="DV61" s="591"/>
      <c r="DW61" s="591"/>
      <c r="DX61" s="591"/>
      <c r="DY61" s="591"/>
      <c r="DZ61" s="591"/>
      <c r="EA61" s="591"/>
      <c r="EB61" s="591"/>
      <c r="EC61" s="591"/>
      <c r="ED61" s="591"/>
      <c r="EE61" s="591"/>
      <c r="EF61" s="591"/>
      <c r="EG61" s="591"/>
      <c r="EH61" s="591"/>
      <c r="EI61" s="591"/>
      <c r="EJ61" s="591"/>
      <c r="EK61" s="591"/>
      <c r="EL61" s="591"/>
      <c r="EM61" s="591"/>
      <c r="EN61" s="591"/>
      <c r="EO61" s="591"/>
      <c r="EP61" s="591"/>
      <c r="EQ61" s="591"/>
      <c r="ER61" s="591"/>
      <c r="ES61" s="591"/>
      <c r="ET61" s="591"/>
      <c r="EU61" s="591"/>
      <c r="EV61" s="591"/>
      <c r="EW61" s="591"/>
      <c r="EX61" s="591"/>
      <c r="EY61" s="591"/>
      <c r="EZ61" s="591"/>
      <c r="FA61" s="591"/>
      <c r="FB61" s="591"/>
      <c r="FC61" s="591"/>
      <c r="FD61" s="591"/>
      <c r="FE61" s="591"/>
      <c r="FF61" s="591"/>
      <c r="FG61" s="591"/>
      <c r="FH61" s="591"/>
      <c r="FI61" s="591"/>
      <c r="FJ61" s="591"/>
      <c r="FK61" s="591"/>
      <c r="FL61" s="591"/>
    </row>
    <row r="62" spans="1:168" s="1534" customFormat="1" ht="24.95" customHeight="1" x14ac:dyDescent="0.2">
      <c r="A62" s="1022"/>
      <c r="B62" s="1024"/>
      <c r="C62" s="620"/>
      <c r="D62" s="620"/>
      <c r="E62" s="2258"/>
      <c r="F62" s="2112"/>
      <c r="G62" s="635" t="s">
        <v>6559</v>
      </c>
      <c r="H62" s="957">
        <v>90010602</v>
      </c>
      <c r="I62" s="2114"/>
      <c r="J62" s="92">
        <v>45736</v>
      </c>
      <c r="K62" s="637" t="s">
        <v>1361</v>
      </c>
      <c r="L62" s="1542"/>
      <c r="M62" s="637" t="s">
        <v>1361</v>
      </c>
      <c r="N62" s="58"/>
      <c r="O62" s="2058"/>
      <c r="P62" s="2056" t="s">
        <v>1363</v>
      </c>
      <c r="Q62" s="642" t="s">
        <v>1364</v>
      </c>
      <c r="R62" s="2058"/>
      <c r="S62" s="929" t="s">
        <v>4066</v>
      </c>
      <c r="T62" s="929" t="s">
        <v>6561</v>
      </c>
      <c r="U62" s="929"/>
      <c r="V62" s="1539"/>
      <c r="W62" s="789">
        <f t="shared" si="12"/>
        <v>63.57</v>
      </c>
      <c r="X62" s="1540" t="str">
        <f t="shared" si="0"/>
        <v>Text</v>
      </c>
      <c r="Z62" s="591"/>
      <c r="AA62" s="591"/>
      <c r="AB62" s="591"/>
      <c r="AC62" s="591"/>
      <c r="AD62" s="591"/>
      <c r="AE62" s="591"/>
      <c r="AF62" s="591"/>
      <c r="AG62" s="591"/>
      <c r="AH62" s="591"/>
      <c r="AI62" s="591"/>
      <c r="AJ62" s="591"/>
      <c r="AK62" s="591"/>
      <c r="AL62" s="591"/>
      <c r="AM62" s="591"/>
      <c r="AN62" s="591"/>
      <c r="AO62" s="591"/>
      <c r="AP62" s="591"/>
      <c r="AQ62" s="591"/>
      <c r="AR62" s="591"/>
      <c r="AS62" s="591"/>
      <c r="AT62" s="591"/>
      <c r="AU62" s="591"/>
      <c r="AV62" s="591"/>
      <c r="AW62" s="591"/>
      <c r="AX62" s="591"/>
      <c r="AY62" s="591"/>
      <c r="AZ62" s="591"/>
      <c r="BA62" s="591"/>
      <c r="BB62" s="591"/>
      <c r="BC62" s="591"/>
      <c r="BD62" s="591"/>
      <c r="BE62" s="591"/>
      <c r="BF62" s="591"/>
      <c r="BG62" s="591"/>
      <c r="BH62" s="591"/>
      <c r="BI62" s="591"/>
      <c r="BJ62" s="591"/>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591"/>
      <c r="EL62" s="591"/>
      <c r="EM62" s="591"/>
      <c r="EN62" s="591"/>
      <c r="EO62" s="591"/>
      <c r="EP62" s="591"/>
      <c r="EQ62" s="591"/>
      <c r="ER62" s="591"/>
      <c r="ES62" s="591"/>
      <c r="ET62" s="591"/>
      <c r="EU62" s="591"/>
      <c r="EV62" s="591"/>
      <c r="EW62" s="591"/>
      <c r="EX62" s="591"/>
      <c r="EY62" s="591"/>
      <c r="EZ62" s="591"/>
      <c r="FA62" s="591"/>
      <c r="FB62" s="591"/>
      <c r="FC62" s="591"/>
      <c r="FD62" s="591"/>
      <c r="FE62" s="591"/>
      <c r="FF62" s="591"/>
      <c r="FG62" s="591"/>
      <c r="FH62" s="591"/>
      <c r="FI62" s="591"/>
      <c r="FJ62" s="591"/>
      <c r="FK62" s="591"/>
      <c r="FL62" s="591"/>
    </row>
    <row r="63" spans="1:168" s="1534" customFormat="1" ht="24.95" customHeight="1" x14ac:dyDescent="0.2">
      <c r="A63" s="1022"/>
      <c r="B63" s="1024"/>
      <c r="C63" s="620"/>
      <c r="D63" s="620"/>
      <c r="E63" s="2258"/>
      <c r="F63" s="2112"/>
      <c r="G63" s="635" t="s">
        <v>6563</v>
      </c>
      <c r="H63" s="957">
        <v>90009109</v>
      </c>
      <c r="I63" s="2114"/>
      <c r="J63" s="92">
        <v>45736</v>
      </c>
      <c r="K63" s="637" t="s">
        <v>1361</v>
      </c>
      <c r="L63" s="1542"/>
      <c r="M63" s="637" t="s">
        <v>1361</v>
      </c>
      <c r="N63" s="58"/>
      <c r="O63" s="2058"/>
      <c r="P63" s="2056" t="s">
        <v>1363</v>
      </c>
      <c r="Q63" s="642" t="s">
        <v>1364</v>
      </c>
      <c r="R63" s="2058"/>
      <c r="S63" s="929" t="s">
        <v>4066</v>
      </c>
      <c r="T63" s="929" t="s">
        <v>6447</v>
      </c>
      <c r="U63" s="929"/>
      <c r="V63" s="1539"/>
      <c r="W63" s="1535"/>
      <c r="X63" s="1540" t="str">
        <f t="shared" si="0"/>
        <v>Text</v>
      </c>
      <c r="Z63" s="591"/>
      <c r="AA63" s="591"/>
      <c r="AB63" s="591"/>
      <c r="AC63" s="591"/>
      <c r="AD63" s="591"/>
      <c r="AE63" s="591"/>
      <c r="AF63" s="591"/>
      <c r="AG63" s="591"/>
      <c r="AH63" s="591"/>
      <c r="AI63" s="591"/>
      <c r="AJ63" s="591"/>
      <c r="AK63" s="591"/>
      <c r="AL63" s="591"/>
      <c r="AM63" s="591"/>
      <c r="AN63" s="591"/>
      <c r="AO63" s="591"/>
      <c r="AP63" s="591"/>
      <c r="AQ63" s="591"/>
      <c r="AR63" s="591"/>
      <c r="AS63" s="591"/>
      <c r="AT63" s="591"/>
      <c r="AU63" s="591"/>
      <c r="AV63" s="591"/>
      <c r="AW63" s="591"/>
      <c r="AX63" s="591"/>
      <c r="AY63" s="591"/>
      <c r="AZ63" s="591"/>
      <c r="BA63" s="591"/>
      <c r="BB63" s="591"/>
      <c r="BC63" s="591"/>
      <c r="BD63" s="591"/>
      <c r="BE63" s="591"/>
      <c r="BF63" s="591"/>
      <c r="BG63" s="591"/>
      <c r="BH63" s="591"/>
      <c r="BI63" s="591"/>
      <c r="BJ63" s="591"/>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1"/>
      <c r="DM63" s="591"/>
      <c r="DN63" s="591"/>
      <c r="DO63" s="591"/>
      <c r="DP63" s="591"/>
      <c r="DQ63" s="591"/>
      <c r="DR63" s="591"/>
      <c r="DS63" s="591"/>
      <c r="DT63" s="591"/>
      <c r="DU63" s="591"/>
      <c r="DV63" s="591"/>
      <c r="DW63" s="591"/>
      <c r="DX63" s="591"/>
      <c r="DY63" s="591"/>
      <c r="DZ63" s="591"/>
      <c r="EA63" s="591"/>
      <c r="EB63" s="591"/>
      <c r="EC63" s="591"/>
      <c r="ED63" s="591"/>
      <c r="EE63" s="591"/>
      <c r="EF63" s="591"/>
      <c r="EG63" s="591"/>
      <c r="EH63" s="591"/>
      <c r="EI63" s="591"/>
      <c r="EJ63" s="591"/>
      <c r="EK63" s="591"/>
      <c r="EL63" s="591"/>
      <c r="EM63" s="591"/>
      <c r="EN63" s="591"/>
      <c r="EO63" s="591"/>
      <c r="EP63" s="591"/>
      <c r="EQ63" s="591"/>
      <c r="ER63" s="591"/>
      <c r="ES63" s="591"/>
      <c r="ET63" s="591"/>
      <c r="EU63" s="591"/>
      <c r="EV63" s="591"/>
      <c r="EW63" s="591"/>
      <c r="EX63" s="591"/>
      <c r="EY63" s="591"/>
      <c r="EZ63" s="591"/>
      <c r="FA63" s="591"/>
      <c r="FB63" s="591"/>
      <c r="FC63" s="591"/>
      <c r="FD63" s="591"/>
      <c r="FE63" s="591"/>
      <c r="FF63" s="591"/>
      <c r="FG63" s="591"/>
      <c r="FH63" s="591"/>
      <c r="FI63" s="591"/>
      <c r="FJ63" s="591"/>
      <c r="FK63" s="591"/>
      <c r="FL63" s="591"/>
    </row>
    <row r="64" spans="1:168" s="1534" customFormat="1" ht="24.95" customHeight="1" x14ac:dyDescent="0.2">
      <c r="A64" s="1022"/>
      <c r="B64" s="1024"/>
      <c r="C64" s="620"/>
      <c r="D64" s="620"/>
      <c r="E64" s="2258"/>
      <c r="F64" s="2112"/>
      <c r="G64" s="38" t="s">
        <v>6564</v>
      </c>
      <c r="H64" s="957">
        <v>90010610</v>
      </c>
      <c r="I64" s="2114"/>
      <c r="J64" s="92">
        <v>45736</v>
      </c>
      <c r="K64" s="637" t="s">
        <v>1361</v>
      </c>
      <c r="L64" s="1542"/>
      <c r="M64" s="637" t="s">
        <v>1361</v>
      </c>
      <c r="N64" s="58"/>
      <c r="O64" s="2058"/>
      <c r="P64" s="2056" t="s">
        <v>1363</v>
      </c>
      <c r="Q64" s="642" t="s">
        <v>1364</v>
      </c>
      <c r="R64" s="2058"/>
      <c r="S64" s="929" t="s">
        <v>4066</v>
      </c>
      <c r="T64" s="929" t="s">
        <v>6565</v>
      </c>
      <c r="U64" s="929"/>
      <c r="V64" s="1539"/>
      <c r="W64" s="789">
        <f t="shared" ref="W64:W67" si="13">W$10</f>
        <v>63.57</v>
      </c>
      <c r="X64" s="1540" t="str">
        <f t="shared" si="0"/>
        <v>Text</v>
      </c>
      <c r="Z64" s="591"/>
      <c r="AA64" s="591"/>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c r="BC64" s="591"/>
      <c r="BD64" s="591"/>
      <c r="BE64" s="591"/>
      <c r="BF64" s="591"/>
      <c r="BG64" s="591"/>
      <c r="BH64" s="591"/>
      <c r="BI64" s="591"/>
      <c r="BJ64" s="591"/>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591"/>
      <c r="EL64" s="591"/>
      <c r="EM64" s="591"/>
      <c r="EN64" s="591"/>
      <c r="EO64" s="591"/>
      <c r="EP64" s="591"/>
      <c r="EQ64" s="591"/>
      <c r="ER64" s="591"/>
      <c r="ES64" s="591"/>
      <c r="ET64" s="591"/>
      <c r="EU64" s="591"/>
      <c r="EV64" s="591"/>
      <c r="EW64" s="591"/>
      <c r="EX64" s="591"/>
      <c r="EY64" s="591"/>
      <c r="EZ64" s="591"/>
      <c r="FA64" s="591"/>
      <c r="FB64" s="591"/>
      <c r="FC64" s="591"/>
      <c r="FD64" s="591"/>
      <c r="FE64" s="591"/>
      <c r="FF64" s="591"/>
      <c r="FG64" s="591"/>
      <c r="FH64" s="591"/>
      <c r="FI64" s="591"/>
      <c r="FJ64" s="591"/>
      <c r="FK64" s="591"/>
      <c r="FL64" s="591"/>
    </row>
    <row r="65" spans="1:168" s="1534" customFormat="1" ht="24.95" customHeight="1" x14ac:dyDescent="0.2">
      <c r="A65" s="1022"/>
      <c r="B65" s="1024"/>
      <c r="C65" s="620"/>
      <c r="D65" s="620"/>
      <c r="E65" s="2258"/>
      <c r="F65" s="2112"/>
      <c r="G65" s="635" t="s">
        <v>6566</v>
      </c>
      <c r="H65" s="957">
        <v>90010611</v>
      </c>
      <c r="I65" s="2114"/>
      <c r="J65" s="92">
        <v>45736</v>
      </c>
      <c r="K65" s="637" t="s">
        <v>1361</v>
      </c>
      <c r="L65" s="1542"/>
      <c r="M65" s="637" t="s">
        <v>1361</v>
      </c>
      <c r="N65" s="58"/>
      <c r="O65" s="2058"/>
      <c r="P65" s="2056" t="s">
        <v>1363</v>
      </c>
      <c r="Q65" s="642" t="s">
        <v>1364</v>
      </c>
      <c r="R65" s="2058"/>
      <c r="S65" s="929" t="s">
        <v>4066</v>
      </c>
      <c r="T65" s="929" t="s">
        <v>6567</v>
      </c>
      <c r="U65" s="929"/>
      <c r="V65" s="1539"/>
      <c r="W65" s="789">
        <f t="shared" si="13"/>
        <v>63.57</v>
      </c>
      <c r="X65" s="1540" t="str">
        <f t="shared" si="0"/>
        <v>Text</v>
      </c>
      <c r="Z65" s="591"/>
      <c r="AA65" s="591"/>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c r="BC65" s="591"/>
      <c r="BD65" s="591"/>
      <c r="BE65" s="591"/>
      <c r="BF65" s="591"/>
      <c r="BG65" s="591"/>
      <c r="BH65" s="591"/>
      <c r="BI65" s="591"/>
      <c r="BJ65" s="591"/>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1"/>
      <c r="DM65" s="591"/>
      <c r="DN65" s="591"/>
      <c r="DO65" s="591"/>
      <c r="DP65" s="591"/>
      <c r="DQ65" s="591"/>
      <c r="DR65" s="591"/>
      <c r="DS65" s="591"/>
      <c r="DT65" s="591"/>
      <c r="DU65" s="591"/>
      <c r="DV65" s="591"/>
      <c r="DW65" s="591"/>
      <c r="DX65" s="591"/>
      <c r="DY65" s="591"/>
      <c r="DZ65" s="591"/>
      <c r="EA65" s="591"/>
      <c r="EB65" s="591"/>
      <c r="EC65" s="591"/>
      <c r="ED65" s="591"/>
      <c r="EE65" s="591"/>
      <c r="EF65" s="591"/>
      <c r="EG65" s="591"/>
      <c r="EH65" s="591"/>
      <c r="EI65" s="591"/>
      <c r="EJ65" s="591"/>
      <c r="EK65" s="591"/>
      <c r="EL65" s="591"/>
      <c r="EM65" s="591"/>
      <c r="EN65" s="591"/>
      <c r="EO65" s="591"/>
      <c r="EP65" s="591"/>
      <c r="EQ65" s="591"/>
      <c r="ER65" s="591"/>
      <c r="ES65" s="591"/>
      <c r="ET65" s="591"/>
      <c r="EU65" s="591"/>
      <c r="EV65" s="591"/>
      <c r="EW65" s="591"/>
      <c r="EX65" s="591"/>
      <c r="EY65" s="591"/>
      <c r="EZ65" s="591"/>
      <c r="FA65" s="591"/>
      <c r="FB65" s="591"/>
      <c r="FC65" s="591"/>
      <c r="FD65" s="591"/>
      <c r="FE65" s="591"/>
      <c r="FF65" s="591"/>
      <c r="FG65" s="591"/>
      <c r="FH65" s="591"/>
      <c r="FI65" s="591"/>
      <c r="FJ65" s="591"/>
      <c r="FK65" s="591"/>
      <c r="FL65" s="591"/>
    </row>
    <row r="66" spans="1:168" s="1534" customFormat="1" ht="24.95" customHeight="1" x14ac:dyDescent="0.2">
      <c r="A66" s="1022"/>
      <c r="B66" s="1024"/>
      <c r="C66" s="620"/>
      <c r="D66" s="620"/>
      <c r="E66" s="2258"/>
      <c r="F66" s="2112"/>
      <c r="G66" s="635" t="s">
        <v>6573</v>
      </c>
      <c r="H66" s="957">
        <v>90009110</v>
      </c>
      <c r="I66" s="2114"/>
      <c r="J66" s="92">
        <v>45736</v>
      </c>
      <c r="K66" s="637" t="s">
        <v>1361</v>
      </c>
      <c r="L66" s="1542"/>
      <c r="M66" s="637" t="s">
        <v>1361</v>
      </c>
      <c r="N66" s="58"/>
      <c r="O66" s="2058"/>
      <c r="P66" s="2056" t="s">
        <v>1363</v>
      </c>
      <c r="Q66" s="642" t="s">
        <v>1364</v>
      </c>
      <c r="R66" s="2058"/>
      <c r="S66" s="929" t="s">
        <v>4066</v>
      </c>
      <c r="T66" s="929" t="s">
        <v>6448</v>
      </c>
      <c r="U66" s="929"/>
      <c r="V66" s="1539"/>
      <c r="W66" s="789">
        <f t="shared" si="13"/>
        <v>63.57</v>
      </c>
      <c r="X66" s="1540" t="str">
        <f t="shared" si="0"/>
        <v>Text</v>
      </c>
      <c r="Z66" s="591"/>
      <c r="AA66" s="591"/>
      <c r="AB66" s="591"/>
      <c r="AC66" s="591"/>
      <c r="AD66" s="591"/>
      <c r="AE66" s="591"/>
      <c r="AF66" s="591"/>
      <c r="AG66" s="591"/>
      <c r="AH66" s="591"/>
      <c r="AI66" s="591"/>
      <c r="AJ66" s="591"/>
      <c r="AK66" s="591"/>
      <c r="AL66" s="591"/>
      <c r="AM66" s="591"/>
      <c r="AN66" s="591"/>
      <c r="AO66" s="591"/>
      <c r="AP66" s="591"/>
      <c r="AQ66" s="591"/>
      <c r="AR66" s="591"/>
      <c r="AS66" s="591"/>
      <c r="AT66" s="591"/>
      <c r="AU66" s="591"/>
      <c r="AV66" s="591"/>
      <c r="AW66" s="591"/>
      <c r="AX66" s="591"/>
      <c r="AY66" s="591"/>
      <c r="AZ66" s="591"/>
      <c r="BA66" s="591"/>
      <c r="BB66" s="591"/>
      <c r="BC66" s="591"/>
      <c r="BD66" s="591"/>
      <c r="BE66" s="591"/>
      <c r="BF66" s="591"/>
      <c r="BG66" s="591"/>
      <c r="BH66" s="591"/>
      <c r="BI66" s="591"/>
      <c r="BJ66" s="591"/>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591"/>
      <c r="EL66" s="591"/>
      <c r="EM66" s="591"/>
      <c r="EN66" s="591"/>
      <c r="EO66" s="591"/>
      <c r="EP66" s="591"/>
      <c r="EQ66" s="591"/>
      <c r="ER66" s="591"/>
      <c r="ES66" s="591"/>
      <c r="ET66" s="591"/>
      <c r="EU66" s="591"/>
      <c r="EV66" s="591"/>
      <c r="EW66" s="591"/>
      <c r="EX66" s="591"/>
      <c r="EY66" s="591"/>
      <c r="EZ66" s="591"/>
      <c r="FA66" s="591"/>
      <c r="FB66" s="591"/>
      <c r="FC66" s="591"/>
      <c r="FD66" s="591"/>
      <c r="FE66" s="591"/>
      <c r="FF66" s="591"/>
      <c r="FG66" s="591"/>
      <c r="FH66" s="591"/>
      <c r="FI66" s="591"/>
      <c r="FJ66" s="591"/>
      <c r="FK66" s="591"/>
      <c r="FL66" s="591"/>
    </row>
    <row r="67" spans="1:168" s="1534" customFormat="1" ht="24.95" customHeight="1" x14ac:dyDescent="0.2">
      <c r="A67" s="1022"/>
      <c r="B67" s="1024"/>
      <c r="C67" s="620"/>
      <c r="D67" s="620"/>
      <c r="E67" s="2258"/>
      <c r="F67" s="2112"/>
      <c r="G67" s="635" t="s">
        <v>6574</v>
      </c>
      <c r="H67" s="957">
        <v>90010613</v>
      </c>
      <c r="I67" s="2114"/>
      <c r="J67" s="92">
        <v>45736</v>
      </c>
      <c r="K67" s="637" t="s">
        <v>1361</v>
      </c>
      <c r="L67" s="1542"/>
      <c r="M67" s="637" t="s">
        <v>1361</v>
      </c>
      <c r="N67" s="58"/>
      <c r="O67" s="2058"/>
      <c r="P67" s="2056" t="s">
        <v>1363</v>
      </c>
      <c r="Q67" s="642" t="s">
        <v>1364</v>
      </c>
      <c r="R67" s="2058"/>
      <c r="S67" s="929" t="s">
        <v>4066</v>
      </c>
      <c r="T67" s="929" t="s">
        <v>6576</v>
      </c>
      <c r="U67" s="929"/>
      <c r="V67" s="1539"/>
      <c r="W67" s="789">
        <f t="shared" si="13"/>
        <v>63.57</v>
      </c>
      <c r="X67" s="1540" t="str">
        <f t="shared" si="0"/>
        <v>Text</v>
      </c>
      <c r="Z67" s="591"/>
      <c r="AA67" s="591"/>
      <c r="AB67" s="591"/>
      <c r="AC67" s="591"/>
      <c r="AD67" s="591"/>
      <c r="AE67" s="591"/>
      <c r="AF67" s="591"/>
      <c r="AG67" s="591"/>
      <c r="AH67" s="591"/>
      <c r="AI67" s="591"/>
      <c r="AJ67" s="591"/>
      <c r="AK67" s="591"/>
      <c r="AL67" s="591"/>
      <c r="AM67" s="591"/>
      <c r="AN67" s="591"/>
      <c r="AO67" s="591"/>
      <c r="AP67" s="591"/>
      <c r="AQ67" s="591"/>
      <c r="AR67" s="591"/>
      <c r="AS67" s="591"/>
      <c r="AT67" s="591"/>
      <c r="AU67" s="591"/>
      <c r="AV67" s="591"/>
      <c r="AW67" s="591"/>
      <c r="AX67" s="591"/>
      <c r="AY67" s="591"/>
      <c r="AZ67" s="591"/>
      <c r="BA67" s="591"/>
      <c r="BB67" s="591"/>
      <c r="BC67" s="591"/>
      <c r="BD67" s="591"/>
      <c r="BE67" s="591"/>
      <c r="BF67" s="591"/>
      <c r="BG67" s="591"/>
      <c r="BH67" s="591"/>
      <c r="BI67" s="591"/>
      <c r="BJ67" s="591"/>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c r="CG67" s="591"/>
      <c r="CH67" s="591"/>
      <c r="CI67" s="591"/>
      <c r="CJ67" s="591"/>
      <c r="CK67" s="591"/>
      <c r="CL67" s="591"/>
      <c r="CM67" s="591"/>
      <c r="CN67" s="591"/>
      <c r="CO67" s="591"/>
      <c r="CP67" s="591"/>
      <c r="CQ67" s="591"/>
      <c r="CR67" s="591"/>
      <c r="CS67" s="591"/>
      <c r="CT67" s="591"/>
      <c r="CU67" s="591"/>
      <c r="CV67" s="591"/>
      <c r="CW67" s="591"/>
      <c r="CX67" s="591"/>
      <c r="CY67" s="591"/>
      <c r="CZ67" s="591"/>
      <c r="DA67" s="591"/>
      <c r="DB67" s="591"/>
      <c r="DC67" s="591"/>
      <c r="DD67" s="591"/>
      <c r="DE67" s="591"/>
      <c r="DF67" s="591"/>
      <c r="DG67" s="591"/>
      <c r="DH67" s="591"/>
      <c r="DI67" s="591"/>
      <c r="DJ67" s="591"/>
      <c r="DK67" s="591"/>
      <c r="DL67" s="591"/>
      <c r="DM67" s="591"/>
      <c r="DN67" s="591"/>
      <c r="DO67" s="591"/>
      <c r="DP67" s="591"/>
      <c r="DQ67" s="591"/>
      <c r="DR67" s="591"/>
      <c r="DS67" s="591"/>
      <c r="DT67" s="591"/>
      <c r="DU67" s="591"/>
      <c r="DV67" s="591"/>
      <c r="DW67" s="591"/>
      <c r="DX67" s="591"/>
      <c r="DY67" s="591"/>
      <c r="DZ67" s="591"/>
      <c r="EA67" s="591"/>
      <c r="EB67" s="591"/>
      <c r="EC67" s="591"/>
      <c r="ED67" s="591"/>
      <c r="EE67" s="591"/>
      <c r="EF67" s="591"/>
      <c r="EG67" s="591"/>
      <c r="EH67" s="591"/>
      <c r="EI67" s="591"/>
      <c r="EJ67" s="591"/>
      <c r="EK67" s="591"/>
      <c r="EL67" s="591"/>
      <c r="EM67" s="591"/>
      <c r="EN67" s="591"/>
      <c r="EO67" s="591"/>
      <c r="EP67" s="591"/>
      <c r="EQ67" s="591"/>
      <c r="ER67" s="591"/>
      <c r="ES67" s="591"/>
      <c r="ET67" s="591"/>
      <c r="EU67" s="591"/>
      <c r="EV67" s="591"/>
      <c r="EW67" s="591"/>
      <c r="EX67" s="591"/>
      <c r="EY67" s="591"/>
      <c r="EZ67" s="591"/>
      <c r="FA67" s="591"/>
      <c r="FB67" s="591"/>
      <c r="FC67" s="591"/>
      <c r="FD67" s="591"/>
      <c r="FE67" s="591"/>
      <c r="FF67" s="591"/>
      <c r="FG67" s="591"/>
      <c r="FH67" s="591"/>
      <c r="FI67" s="591"/>
      <c r="FJ67" s="591"/>
      <c r="FK67" s="591"/>
      <c r="FL67" s="591"/>
    </row>
    <row r="68" spans="1:168" s="1534" customFormat="1" ht="24.95" customHeight="1" x14ac:dyDescent="0.2">
      <c r="A68" s="1022"/>
      <c r="B68" s="1024"/>
      <c r="C68" s="620"/>
      <c r="D68" s="620"/>
      <c r="E68" s="2258"/>
      <c r="F68" s="2112"/>
      <c r="G68" s="635" t="s">
        <v>6575</v>
      </c>
      <c r="H68" s="957">
        <v>90010614</v>
      </c>
      <c r="I68" s="2114"/>
      <c r="J68" s="92">
        <v>45736</v>
      </c>
      <c r="K68" s="637" t="s">
        <v>1361</v>
      </c>
      <c r="L68" s="1542"/>
      <c r="M68" s="637" t="s">
        <v>1361</v>
      </c>
      <c r="N68" s="58"/>
      <c r="O68" s="2058"/>
      <c r="P68" s="2056" t="s">
        <v>1363</v>
      </c>
      <c r="Q68" s="642" t="s">
        <v>1364</v>
      </c>
      <c r="R68" s="2058"/>
      <c r="S68" s="929" t="s">
        <v>4066</v>
      </c>
      <c r="T68" s="929" t="s">
        <v>6577</v>
      </c>
      <c r="U68" s="929"/>
      <c r="V68" s="1539"/>
      <c r="W68" s="1535"/>
      <c r="X68" s="1540" t="str">
        <f t="shared" si="0"/>
        <v>Text</v>
      </c>
      <c r="Z68" s="591"/>
      <c r="AA68" s="591"/>
      <c r="AB68" s="591"/>
      <c r="AC68" s="591"/>
      <c r="AD68" s="591"/>
      <c r="AE68" s="591"/>
      <c r="AF68" s="591"/>
      <c r="AG68" s="591"/>
      <c r="AH68" s="591"/>
      <c r="AI68" s="591"/>
      <c r="AJ68" s="591"/>
      <c r="AK68" s="591"/>
      <c r="AL68" s="591"/>
      <c r="AM68" s="591"/>
      <c r="AN68" s="591"/>
      <c r="AO68" s="591"/>
      <c r="AP68" s="591"/>
      <c r="AQ68" s="591"/>
      <c r="AR68" s="591"/>
      <c r="AS68" s="591"/>
      <c r="AT68" s="591"/>
      <c r="AU68" s="591"/>
      <c r="AV68" s="591"/>
      <c r="AW68" s="591"/>
      <c r="AX68" s="591"/>
      <c r="AY68" s="591"/>
      <c r="AZ68" s="591"/>
      <c r="BA68" s="591"/>
      <c r="BB68" s="591"/>
      <c r="BC68" s="591"/>
      <c r="BD68" s="591"/>
      <c r="BE68" s="591"/>
      <c r="BF68" s="591"/>
      <c r="BG68" s="591"/>
      <c r="BH68" s="591"/>
      <c r="BI68" s="591"/>
      <c r="BJ68" s="591"/>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591"/>
      <c r="EL68" s="591"/>
      <c r="EM68" s="591"/>
      <c r="EN68" s="591"/>
      <c r="EO68" s="591"/>
      <c r="EP68" s="591"/>
      <c r="EQ68" s="591"/>
      <c r="ER68" s="591"/>
      <c r="ES68" s="591"/>
      <c r="ET68" s="591"/>
      <c r="EU68" s="591"/>
      <c r="EV68" s="591"/>
      <c r="EW68" s="591"/>
      <c r="EX68" s="591"/>
      <c r="EY68" s="591"/>
      <c r="EZ68" s="591"/>
      <c r="FA68" s="591"/>
      <c r="FB68" s="591"/>
      <c r="FC68" s="591"/>
      <c r="FD68" s="591"/>
      <c r="FE68" s="591"/>
      <c r="FF68" s="591"/>
      <c r="FG68" s="591"/>
      <c r="FH68" s="591"/>
      <c r="FI68" s="591"/>
      <c r="FJ68" s="591"/>
      <c r="FK68" s="591"/>
      <c r="FL68" s="591"/>
    </row>
    <row r="69" spans="1:168" s="1534" customFormat="1" ht="24.95" customHeight="1" x14ac:dyDescent="0.2">
      <c r="A69" s="1022"/>
      <c r="B69" s="1024"/>
      <c r="C69" s="620"/>
      <c r="D69" s="620"/>
      <c r="E69" s="2258"/>
      <c r="F69" s="2112"/>
      <c r="G69" s="635" t="s">
        <v>6595</v>
      </c>
      <c r="H69" s="957">
        <v>90009111</v>
      </c>
      <c r="I69" s="2114"/>
      <c r="J69" s="92">
        <v>45736</v>
      </c>
      <c r="K69" s="637" t="s">
        <v>1361</v>
      </c>
      <c r="L69" s="1542"/>
      <c r="M69" s="637" t="s">
        <v>1361</v>
      </c>
      <c r="N69" s="58"/>
      <c r="O69" s="2058"/>
      <c r="P69" s="2056" t="s">
        <v>1363</v>
      </c>
      <c r="Q69" s="642" t="s">
        <v>1364</v>
      </c>
      <c r="R69" s="2058"/>
      <c r="S69" s="929" t="s">
        <v>4066</v>
      </c>
      <c r="T69" s="929" t="s">
        <v>6449</v>
      </c>
      <c r="U69" s="929"/>
      <c r="V69" s="1539"/>
      <c r="W69" s="2240">
        <f>W$54</f>
        <v>13.09</v>
      </c>
      <c r="X69" s="1540" t="str">
        <f t="shared" si="0"/>
        <v>Text</v>
      </c>
      <c r="Z69" s="591"/>
      <c r="AA69" s="591"/>
      <c r="AB69" s="591"/>
      <c r="AC69" s="591"/>
      <c r="AD69" s="591"/>
      <c r="AE69" s="591"/>
      <c r="AF69" s="591"/>
      <c r="AG69" s="591"/>
      <c r="AH69" s="591"/>
      <c r="AI69" s="591"/>
      <c r="AJ69" s="591"/>
      <c r="AK69" s="591"/>
      <c r="AL69" s="591"/>
      <c r="AM69" s="591"/>
      <c r="AN69" s="591"/>
      <c r="AO69" s="591"/>
      <c r="AP69" s="591"/>
      <c r="AQ69" s="591"/>
      <c r="AR69" s="591"/>
      <c r="AS69" s="591"/>
      <c r="AT69" s="591"/>
      <c r="AU69" s="591"/>
      <c r="AV69" s="591"/>
      <c r="AW69" s="591"/>
      <c r="AX69" s="591"/>
      <c r="AY69" s="591"/>
      <c r="AZ69" s="591"/>
      <c r="BA69" s="591"/>
      <c r="BB69" s="591"/>
      <c r="BC69" s="591"/>
      <c r="BD69" s="591"/>
      <c r="BE69" s="591"/>
      <c r="BF69" s="591"/>
      <c r="BG69" s="591"/>
      <c r="BH69" s="591"/>
      <c r="BI69" s="591"/>
      <c r="BJ69" s="591"/>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1"/>
      <c r="DM69" s="591"/>
      <c r="DN69" s="591"/>
      <c r="DO69" s="591"/>
      <c r="DP69" s="591"/>
      <c r="DQ69" s="591"/>
      <c r="DR69" s="591"/>
      <c r="DS69" s="591"/>
      <c r="DT69" s="591"/>
      <c r="DU69" s="591"/>
      <c r="DV69" s="591"/>
      <c r="DW69" s="591"/>
      <c r="DX69" s="591"/>
      <c r="DY69" s="591"/>
      <c r="DZ69" s="591"/>
      <c r="EA69" s="591"/>
      <c r="EB69" s="591"/>
      <c r="EC69" s="591"/>
      <c r="ED69" s="591"/>
      <c r="EE69" s="591"/>
      <c r="EF69" s="591"/>
      <c r="EG69" s="591"/>
      <c r="EH69" s="591"/>
      <c r="EI69" s="591"/>
      <c r="EJ69" s="591"/>
      <c r="EK69" s="591"/>
      <c r="EL69" s="591"/>
      <c r="EM69" s="591"/>
      <c r="EN69" s="591"/>
      <c r="EO69" s="591"/>
      <c r="EP69" s="591"/>
      <c r="EQ69" s="591"/>
      <c r="ER69" s="591"/>
      <c r="ES69" s="591"/>
      <c r="ET69" s="591"/>
      <c r="EU69" s="591"/>
      <c r="EV69" s="591"/>
      <c r="EW69" s="591"/>
      <c r="EX69" s="591"/>
      <c r="EY69" s="591"/>
      <c r="EZ69" s="591"/>
      <c r="FA69" s="591"/>
      <c r="FB69" s="591"/>
      <c r="FC69" s="591"/>
      <c r="FD69" s="591"/>
      <c r="FE69" s="591"/>
      <c r="FF69" s="591"/>
      <c r="FG69" s="591"/>
      <c r="FH69" s="591"/>
      <c r="FI69" s="591"/>
      <c r="FJ69" s="591"/>
      <c r="FK69" s="591"/>
      <c r="FL69" s="591"/>
    </row>
    <row r="70" spans="1:168" s="1534" customFormat="1" ht="24.95" customHeight="1" x14ac:dyDescent="0.2">
      <c r="A70" s="1022"/>
      <c r="B70" s="1024"/>
      <c r="C70" s="620"/>
      <c r="D70" s="620"/>
      <c r="E70" s="2258"/>
      <c r="F70" s="2112"/>
      <c r="G70" s="635" t="s">
        <v>6571</v>
      </c>
      <c r="H70" s="957">
        <v>90010612</v>
      </c>
      <c r="I70" s="2114"/>
      <c r="J70" s="92">
        <v>45736</v>
      </c>
      <c r="K70" s="637" t="s">
        <v>1361</v>
      </c>
      <c r="L70" s="1542"/>
      <c r="M70" s="637" t="s">
        <v>1361</v>
      </c>
      <c r="N70" s="58"/>
      <c r="O70" s="2058"/>
      <c r="P70" s="2056" t="s">
        <v>1363</v>
      </c>
      <c r="Q70" s="642" t="s">
        <v>1364</v>
      </c>
      <c r="R70" s="2058"/>
      <c r="S70" s="929" t="s">
        <v>4066</v>
      </c>
      <c r="T70" s="929" t="s">
        <v>6569</v>
      </c>
      <c r="U70" s="929"/>
      <c r="V70" s="1539"/>
      <c r="W70" s="637" t="s">
        <v>1361</v>
      </c>
      <c r="X70" s="1540" t="str">
        <f t="shared" si="0"/>
        <v>Text</v>
      </c>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591"/>
      <c r="AY70" s="591"/>
      <c r="AZ70" s="591"/>
      <c r="BA70" s="591"/>
      <c r="BB70" s="591"/>
      <c r="BC70" s="591"/>
      <c r="BD70" s="591"/>
      <c r="BE70" s="591"/>
      <c r="BF70" s="591"/>
      <c r="BG70" s="591"/>
      <c r="BH70" s="591"/>
      <c r="BI70" s="591"/>
      <c r="BJ70" s="591"/>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591"/>
      <c r="EL70" s="591"/>
      <c r="EM70" s="591"/>
      <c r="EN70" s="591"/>
      <c r="EO70" s="591"/>
      <c r="EP70" s="591"/>
      <c r="EQ70" s="591"/>
      <c r="ER70" s="591"/>
      <c r="ES70" s="591"/>
      <c r="ET70" s="591"/>
      <c r="EU70" s="591"/>
      <c r="EV70" s="591"/>
      <c r="EW70" s="591"/>
      <c r="EX70" s="591"/>
      <c r="EY70" s="591"/>
      <c r="EZ70" s="591"/>
      <c r="FA70" s="591"/>
      <c r="FB70" s="591"/>
      <c r="FC70" s="591"/>
      <c r="FD70" s="591"/>
      <c r="FE70" s="591"/>
      <c r="FF70" s="591"/>
      <c r="FG70" s="591"/>
      <c r="FH70" s="591"/>
      <c r="FI70" s="591"/>
      <c r="FJ70" s="591"/>
      <c r="FK70" s="591"/>
      <c r="FL70" s="591"/>
    </row>
    <row r="71" spans="1:168" s="1534" customFormat="1" ht="24.95" customHeight="1" x14ac:dyDescent="0.2">
      <c r="A71" s="1022"/>
      <c r="B71" s="1024"/>
      <c r="C71" s="620"/>
      <c r="D71" s="620"/>
      <c r="E71" s="2258"/>
      <c r="F71" s="2112"/>
      <c r="G71" s="635" t="s">
        <v>6570</v>
      </c>
      <c r="H71" s="957">
        <v>90010606</v>
      </c>
      <c r="I71" s="2114"/>
      <c r="J71" s="92">
        <v>45736</v>
      </c>
      <c r="K71" s="637" t="s">
        <v>1361</v>
      </c>
      <c r="L71" s="1542"/>
      <c r="M71" s="637" t="s">
        <v>1361</v>
      </c>
      <c r="N71" s="58"/>
      <c r="O71" s="2058"/>
      <c r="P71" s="2056" t="s">
        <v>1363</v>
      </c>
      <c r="Q71" s="642" t="s">
        <v>1364</v>
      </c>
      <c r="R71" s="2058"/>
      <c r="S71" s="929" t="s">
        <v>4066</v>
      </c>
      <c r="T71" s="929" t="s">
        <v>6572</v>
      </c>
      <c r="U71" s="929"/>
      <c r="V71" s="1539"/>
      <c r="W71" s="637" t="s">
        <v>1361</v>
      </c>
      <c r="X71" s="1540" t="str">
        <f t="shared" si="0"/>
        <v>Text</v>
      </c>
      <c r="Z71" s="591"/>
      <c r="AA71" s="591"/>
      <c r="AB71" s="591"/>
      <c r="AC71" s="591"/>
      <c r="AD71" s="591"/>
      <c r="AE71" s="591"/>
      <c r="AF71" s="591"/>
      <c r="AG71" s="591"/>
      <c r="AH71" s="591"/>
      <c r="AI71" s="591"/>
      <c r="AJ71" s="591"/>
      <c r="AK71" s="591"/>
      <c r="AL71" s="591"/>
      <c r="AM71" s="591"/>
      <c r="AN71" s="591"/>
      <c r="AO71" s="591"/>
      <c r="AP71" s="591"/>
      <c r="AQ71" s="591"/>
      <c r="AR71" s="591"/>
      <c r="AS71" s="591"/>
      <c r="AT71" s="591"/>
      <c r="AU71" s="591"/>
      <c r="AV71" s="591"/>
      <c r="AW71" s="591"/>
      <c r="AX71" s="591"/>
      <c r="AY71" s="591"/>
      <c r="AZ71" s="591"/>
      <c r="BA71" s="591"/>
      <c r="BB71" s="591"/>
      <c r="BC71" s="591"/>
      <c r="BD71" s="591"/>
      <c r="BE71" s="591"/>
      <c r="BF71" s="591"/>
      <c r="BG71" s="591"/>
      <c r="BH71" s="591"/>
      <c r="BI71" s="591"/>
      <c r="BJ71" s="591"/>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1"/>
      <c r="DM71" s="591"/>
      <c r="DN71" s="591"/>
      <c r="DO71" s="591"/>
      <c r="DP71" s="591"/>
      <c r="DQ71" s="591"/>
      <c r="DR71" s="591"/>
      <c r="DS71" s="591"/>
      <c r="DT71" s="591"/>
      <c r="DU71" s="591"/>
      <c r="DV71" s="591"/>
      <c r="DW71" s="591"/>
      <c r="DX71" s="591"/>
      <c r="DY71" s="591"/>
      <c r="DZ71" s="591"/>
      <c r="EA71" s="591"/>
      <c r="EB71" s="591"/>
      <c r="EC71" s="591"/>
      <c r="ED71" s="591"/>
      <c r="EE71" s="591"/>
      <c r="EF71" s="591"/>
      <c r="EG71" s="591"/>
      <c r="EH71" s="591"/>
      <c r="EI71" s="591"/>
      <c r="EJ71" s="591"/>
      <c r="EK71" s="591"/>
      <c r="EL71" s="591"/>
      <c r="EM71" s="591"/>
      <c r="EN71" s="591"/>
      <c r="EO71" s="591"/>
      <c r="EP71" s="591"/>
      <c r="EQ71" s="591"/>
      <c r="ER71" s="591"/>
      <c r="ES71" s="591"/>
      <c r="ET71" s="591"/>
      <c r="EU71" s="591"/>
      <c r="EV71" s="591"/>
      <c r="EW71" s="591"/>
      <c r="EX71" s="591"/>
      <c r="EY71" s="591"/>
      <c r="EZ71" s="591"/>
      <c r="FA71" s="591"/>
      <c r="FB71" s="591"/>
      <c r="FC71" s="591"/>
      <c r="FD71" s="591"/>
      <c r="FE71" s="591"/>
      <c r="FF71" s="591"/>
      <c r="FG71" s="591"/>
      <c r="FH71" s="591"/>
      <c r="FI71" s="591"/>
      <c r="FJ71" s="591"/>
      <c r="FK71" s="591"/>
      <c r="FL71" s="591"/>
    </row>
    <row r="72" spans="1:168" s="1534" customFormat="1" ht="24.95" customHeight="1" x14ac:dyDescent="0.2">
      <c r="A72" s="1022"/>
      <c r="B72" s="1024"/>
      <c r="C72" s="620"/>
      <c r="D72" s="620"/>
      <c r="E72" s="2258"/>
      <c r="F72" s="2112"/>
      <c r="G72" s="635" t="s">
        <v>6578</v>
      </c>
      <c r="H72" s="957">
        <v>90009107</v>
      </c>
      <c r="I72" s="2114"/>
      <c r="J72" s="92">
        <v>45736</v>
      </c>
      <c r="K72" s="637" t="s">
        <v>1361</v>
      </c>
      <c r="L72" s="1542"/>
      <c r="M72" s="637" t="s">
        <v>1361</v>
      </c>
      <c r="N72" s="58"/>
      <c r="O72" s="2058"/>
      <c r="P72" s="2056" t="s">
        <v>1363</v>
      </c>
      <c r="Q72" s="642" t="s">
        <v>1364</v>
      </c>
      <c r="R72" s="2058"/>
      <c r="S72" s="929" t="s">
        <v>4066</v>
      </c>
      <c r="T72" s="929" t="s">
        <v>6099</v>
      </c>
      <c r="U72" s="929"/>
      <c r="V72" s="1539"/>
      <c r="W72" s="637" t="s">
        <v>1361</v>
      </c>
      <c r="X72" s="1540" t="str">
        <f t="shared" si="0"/>
        <v>Text</v>
      </c>
      <c r="Z72" s="591"/>
      <c r="AA72" s="591"/>
      <c r="AB72" s="591"/>
      <c r="AC72" s="591"/>
      <c r="AD72" s="591"/>
      <c r="AE72" s="591"/>
      <c r="AF72" s="591"/>
      <c r="AG72" s="591"/>
      <c r="AH72" s="591"/>
      <c r="AI72" s="591"/>
      <c r="AJ72" s="591"/>
      <c r="AK72" s="591"/>
      <c r="AL72" s="591"/>
      <c r="AM72" s="591"/>
      <c r="AN72" s="591"/>
      <c r="AO72" s="591"/>
      <c r="AP72" s="591"/>
      <c r="AQ72" s="591"/>
      <c r="AR72" s="591"/>
      <c r="AS72" s="591"/>
      <c r="AT72" s="591"/>
      <c r="AU72" s="591"/>
      <c r="AV72" s="591"/>
      <c r="AW72" s="591"/>
      <c r="AX72" s="591"/>
      <c r="AY72" s="591"/>
      <c r="AZ72" s="591"/>
      <c r="BA72" s="591"/>
      <c r="BB72" s="591"/>
      <c r="BC72" s="591"/>
      <c r="BD72" s="591"/>
      <c r="BE72" s="591"/>
      <c r="BF72" s="591"/>
      <c r="BG72" s="591"/>
      <c r="BH72" s="591"/>
      <c r="BI72" s="591"/>
      <c r="BJ72" s="591"/>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591"/>
      <c r="EL72" s="591"/>
      <c r="EM72" s="591"/>
      <c r="EN72" s="591"/>
      <c r="EO72" s="591"/>
      <c r="EP72" s="591"/>
      <c r="EQ72" s="591"/>
      <c r="ER72" s="591"/>
      <c r="ES72" s="591"/>
      <c r="ET72" s="591"/>
      <c r="EU72" s="591"/>
      <c r="EV72" s="591"/>
      <c r="EW72" s="591"/>
      <c r="EX72" s="591"/>
      <c r="EY72" s="591"/>
      <c r="EZ72" s="591"/>
      <c r="FA72" s="591"/>
      <c r="FB72" s="591"/>
      <c r="FC72" s="591"/>
      <c r="FD72" s="591"/>
      <c r="FE72" s="591"/>
      <c r="FF72" s="591"/>
      <c r="FG72" s="591"/>
      <c r="FH72" s="591"/>
      <c r="FI72" s="591"/>
      <c r="FJ72" s="591"/>
      <c r="FK72" s="591"/>
      <c r="FL72" s="591"/>
    </row>
    <row r="73" spans="1:168" s="1534" customFormat="1" ht="24.95" customHeight="1" x14ac:dyDescent="0.2">
      <c r="A73" s="1022"/>
      <c r="B73" s="1024"/>
      <c r="C73" s="620"/>
      <c r="D73" s="620"/>
      <c r="E73" s="2258"/>
      <c r="F73" s="2113"/>
      <c r="G73" s="38" t="s">
        <v>6579</v>
      </c>
      <c r="H73" s="957">
        <v>90010603</v>
      </c>
      <c r="I73" s="2114"/>
      <c r="J73" s="92">
        <v>45736</v>
      </c>
      <c r="K73" s="637" t="s">
        <v>1361</v>
      </c>
      <c r="L73" s="1542"/>
      <c r="M73" s="637" t="s">
        <v>1361</v>
      </c>
      <c r="N73" s="58"/>
      <c r="O73" s="2058"/>
      <c r="P73" s="2056" t="s">
        <v>1363</v>
      </c>
      <c r="Q73" s="642" t="s">
        <v>1364</v>
      </c>
      <c r="R73" s="2058"/>
      <c r="S73" s="929" t="s">
        <v>4066</v>
      </c>
      <c r="T73" s="929" t="s">
        <v>6580</v>
      </c>
      <c r="U73" s="929"/>
      <c r="V73" s="1539"/>
      <c r="W73" s="637" t="s">
        <v>1361</v>
      </c>
      <c r="X73" s="1540" t="str">
        <f t="shared" si="0"/>
        <v>Text</v>
      </c>
      <c r="Z73" s="591"/>
      <c r="AA73" s="591"/>
      <c r="AB73" s="591"/>
      <c r="AC73" s="591"/>
      <c r="AD73" s="591"/>
      <c r="AE73" s="591"/>
      <c r="AF73" s="591"/>
      <c r="AG73" s="591"/>
      <c r="AH73" s="591"/>
      <c r="AI73" s="591"/>
      <c r="AJ73" s="591"/>
      <c r="AK73" s="591"/>
      <c r="AL73" s="591"/>
      <c r="AM73" s="591"/>
      <c r="AN73" s="591"/>
      <c r="AO73" s="591"/>
      <c r="AP73" s="591"/>
      <c r="AQ73" s="591"/>
      <c r="AR73" s="591"/>
      <c r="AS73" s="591"/>
      <c r="AT73" s="591"/>
      <c r="AU73" s="591"/>
      <c r="AV73" s="591"/>
      <c r="AW73" s="591"/>
      <c r="AX73" s="591"/>
      <c r="AY73" s="591"/>
      <c r="AZ73" s="591"/>
      <c r="BA73" s="591"/>
      <c r="BB73" s="591"/>
      <c r="BC73" s="591"/>
      <c r="BD73" s="591"/>
      <c r="BE73" s="591"/>
      <c r="BF73" s="591"/>
      <c r="BG73" s="591"/>
      <c r="BH73" s="591"/>
      <c r="BI73" s="591"/>
      <c r="BJ73" s="591"/>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c r="CG73" s="591"/>
      <c r="CH73" s="591"/>
      <c r="CI73" s="591"/>
      <c r="CJ73" s="591"/>
      <c r="CK73" s="591"/>
      <c r="CL73" s="591"/>
      <c r="CM73" s="591"/>
      <c r="CN73" s="591"/>
      <c r="CO73" s="591"/>
      <c r="CP73" s="591"/>
      <c r="CQ73" s="591"/>
      <c r="CR73" s="591"/>
      <c r="CS73" s="591"/>
      <c r="CT73" s="591"/>
      <c r="CU73" s="591"/>
      <c r="CV73" s="591"/>
      <c r="CW73" s="591"/>
      <c r="CX73" s="591"/>
      <c r="CY73" s="591"/>
      <c r="CZ73" s="591"/>
      <c r="DA73" s="591"/>
      <c r="DB73" s="591"/>
      <c r="DC73" s="591"/>
      <c r="DD73" s="591"/>
      <c r="DE73" s="591"/>
      <c r="DF73" s="591"/>
      <c r="DG73" s="591"/>
      <c r="DH73" s="591"/>
      <c r="DI73" s="591"/>
      <c r="DJ73" s="591"/>
      <c r="DK73" s="591"/>
      <c r="DL73" s="591"/>
      <c r="DM73" s="591"/>
      <c r="DN73" s="591"/>
      <c r="DO73" s="591"/>
      <c r="DP73" s="591"/>
      <c r="DQ73" s="591"/>
      <c r="DR73" s="591"/>
      <c r="DS73" s="591"/>
      <c r="DT73" s="591"/>
      <c r="DU73" s="591"/>
      <c r="DV73" s="591"/>
      <c r="DW73" s="591"/>
      <c r="DX73" s="591"/>
      <c r="DY73" s="591"/>
      <c r="DZ73" s="591"/>
      <c r="EA73" s="591"/>
      <c r="EB73" s="591"/>
      <c r="EC73" s="591"/>
      <c r="ED73" s="591"/>
      <c r="EE73" s="591"/>
      <c r="EF73" s="591"/>
      <c r="EG73" s="591"/>
      <c r="EH73" s="591"/>
      <c r="EI73" s="591"/>
      <c r="EJ73" s="591"/>
      <c r="EK73" s="591"/>
      <c r="EL73" s="591"/>
      <c r="EM73" s="591"/>
      <c r="EN73" s="591"/>
      <c r="EO73" s="591"/>
      <c r="EP73" s="591"/>
      <c r="EQ73" s="591"/>
      <c r="ER73" s="591"/>
      <c r="ES73" s="591"/>
      <c r="ET73" s="591"/>
      <c r="EU73" s="591"/>
      <c r="EV73" s="591"/>
      <c r="EW73" s="591"/>
      <c r="EX73" s="591"/>
      <c r="EY73" s="591"/>
      <c r="EZ73" s="591"/>
      <c r="FA73" s="591"/>
      <c r="FB73" s="591"/>
      <c r="FC73" s="591"/>
      <c r="FD73" s="591"/>
      <c r="FE73" s="591"/>
      <c r="FF73" s="591"/>
      <c r="FG73" s="591"/>
      <c r="FH73" s="591"/>
      <c r="FI73" s="591"/>
      <c r="FJ73" s="591"/>
      <c r="FK73" s="591"/>
      <c r="FL73" s="591"/>
    </row>
    <row r="74" spans="1:168" s="1534" customFormat="1" ht="24.95" customHeight="1" x14ac:dyDescent="0.2">
      <c r="A74" s="1022"/>
      <c r="B74" s="1024"/>
      <c r="C74" s="620"/>
      <c r="D74" s="620"/>
      <c r="E74" s="2258"/>
      <c r="F74" s="49"/>
      <c r="G74" s="635" t="s">
        <v>6581</v>
      </c>
      <c r="H74" s="957">
        <v>90010604</v>
      </c>
      <c r="I74" s="2114"/>
      <c r="J74" s="92">
        <v>45736</v>
      </c>
      <c r="K74" s="637" t="s">
        <v>1361</v>
      </c>
      <c r="L74" s="1542"/>
      <c r="M74" s="637" t="s">
        <v>1361</v>
      </c>
      <c r="N74" s="58"/>
      <c r="O74" s="2058"/>
      <c r="P74" s="2056" t="s">
        <v>1363</v>
      </c>
      <c r="Q74" s="642" t="s">
        <v>1364</v>
      </c>
      <c r="R74" s="2058"/>
      <c r="S74" s="929" t="s">
        <v>4066</v>
      </c>
      <c r="T74" s="929" t="s">
        <v>6582</v>
      </c>
      <c r="U74" s="929"/>
      <c r="V74" s="1539"/>
      <c r="W74" s="637" t="s">
        <v>1361</v>
      </c>
      <c r="X74" s="1540" t="str">
        <f t="shared" si="0"/>
        <v>Text</v>
      </c>
      <c r="Z74" s="591"/>
      <c r="AA74" s="591"/>
      <c r="AB74" s="591"/>
      <c r="AC74" s="591"/>
      <c r="AD74" s="591"/>
      <c r="AE74" s="591"/>
      <c r="AF74" s="591"/>
      <c r="AG74" s="591"/>
      <c r="AH74" s="591"/>
      <c r="AI74" s="591"/>
      <c r="AJ74" s="591"/>
      <c r="AK74" s="591"/>
      <c r="AL74" s="591"/>
      <c r="AM74" s="591"/>
      <c r="AN74" s="591"/>
      <c r="AO74" s="591"/>
      <c r="AP74" s="591"/>
      <c r="AQ74" s="591"/>
      <c r="AR74" s="591"/>
      <c r="AS74" s="591"/>
      <c r="AT74" s="591"/>
      <c r="AU74" s="591"/>
      <c r="AV74" s="591"/>
      <c r="AW74" s="591"/>
      <c r="AX74" s="591"/>
      <c r="AY74" s="591"/>
      <c r="AZ74" s="591"/>
      <c r="BA74" s="591"/>
      <c r="BB74" s="591"/>
      <c r="BC74" s="591"/>
      <c r="BD74" s="591"/>
      <c r="BE74" s="591"/>
      <c r="BF74" s="591"/>
      <c r="BG74" s="591"/>
      <c r="BH74" s="591"/>
      <c r="BI74" s="591"/>
      <c r="BJ74" s="591"/>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591"/>
      <c r="EL74" s="591"/>
      <c r="EM74" s="591"/>
      <c r="EN74" s="591"/>
      <c r="EO74" s="591"/>
      <c r="EP74" s="591"/>
      <c r="EQ74" s="591"/>
      <c r="ER74" s="591"/>
      <c r="ES74" s="591"/>
      <c r="ET74" s="591"/>
      <c r="EU74" s="591"/>
      <c r="EV74" s="591"/>
      <c r="EW74" s="591"/>
      <c r="EX74" s="591"/>
      <c r="EY74" s="591"/>
      <c r="EZ74" s="591"/>
      <c r="FA74" s="591"/>
      <c r="FB74" s="591"/>
      <c r="FC74" s="591"/>
      <c r="FD74" s="591"/>
      <c r="FE74" s="591"/>
      <c r="FF74" s="591"/>
      <c r="FG74" s="591"/>
      <c r="FH74" s="591"/>
      <c r="FI74" s="591"/>
      <c r="FJ74" s="591"/>
      <c r="FK74" s="591"/>
      <c r="FL74" s="591"/>
    </row>
    <row r="75" spans="1:168" s="1534" customFormat="1" ht="24.95" customHeight="1" x14ac:dyDescent="0.2">
      <c r="A75" s="1022"/>
      <c r="B75" s="1024"/>
      <c r="C75" s="620"/>
      <c r="D75" s="2083"/>
      <c r="E75" s="2255"/>
      <c r="F75" s="49"/>
      <c r="G75" s="635" t="s">
        <v>6590</v>
      </c>
      <c r="H75" s="957">
        <v>90009114</v>
      </c>
      <c r="I75" s="2114"/>
      <c r="J75" s="92">
        <v>45736</v>
      </c>
      <c r="K75" s="637" t="s">
        <v>1361</v>
      </c>
      <c r="L75" s="1542"/>
      <c r="M75" s="637" t="s">
        <v>1361</v>
      </c>
      <c r="N75" s="58"/>
      <c r="O75" s="2058"/>
      <c r="P75" s="2056" t="s">
        <v>1363</v>
      </c>
      <c r="Q75" s="642" t="s">
        <v>1364</v>
      </c>
      <c r="R75" s="2058"/>
      <c r="S75" s="929" t="s">
        <v>4066</v>
      </c>
      <c r="T75" s="929" t="s">
        <v>6451</v>
      </c>
      <c r="U75" s="929"/>
      <c r="V75" s="1539"/>
      <c r="W75" s="637" t="s">
        <v>1361</v>
      </c>
      <c r="X75" s="1540" t="str">
        <f t="shared" ref="X75:X77" si="14">IF(K75="","Blank",IF(ISTEXT(K75),"Text",(K75/W75)-1))</f>
        <v>Text</v>
      </c>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row>
    <row r="76" spans="1:168" s="1534" customFormat="1" ht="24.95" customHeight="1" x14ac:dyDescent="0.2">
      <c r="A76" s="1022"/>
      <c r="B76" s="1024"/>
      <c r="C76" s="620"/>
      <c r="D76" s="620"/>
      <c r="E76" s="2255"/>
      <c r="F76" s="49"/>
      <c r="G76" s="635" t="s">
        <v>6592</v>
      </c>
      <c r="H76" s="957">
        <v>90010599</v>
      </c>
      <c r="I76" s="2114"/>
      <c r="J76" s="92">
        <v>45736</v>
      </c>
      <c r="K76" s="637" t="s">
        <v>1361</v>
      </c>
      <c r="L76" s="1542"/>
      <c r="M76" s="637" t="s">
        <v>1361</v>
      </c>
      <c r="N76" s="58"/>
      <c r="O76" s="2058"/>
      <c r="P76" s="2056" t="s">
        <v>1363</v>
      </c>
      <c r="Q76" s="642" t="s">
        <v>1364</v>
      </c>
      <c r="R76" s="2058"/>
      <c r="S76" s="929" t="s">
        <v>4066</v>
      </c>
      <c r="T76" s="929" t="s">
        <v>6589</v>
      </c>
      <c r="U76" s="929"/>
      <c r="V76" s="1539"/>
      <c r="W76" s="637" t="s">
        <v>1361</v>
      </c>
      <c r="X76" s="1540" t="str">
        <f t="shared" si="14"/>
        <v>Text</v>
      </c>
      <c r="Z76" s="591"/>
      <c r="AA76" s="591"/>
      <c r="AB76" s="591"/>
      <c r="AC76" s="591"/>
      <c r="AD76" s="591"/>
      <c r="AE76" s="591"/>
      <c r="AF76" s="591"/>
      <c r="AG76" s="591"/>
      <c r="AH76" s="591"/>
      <c r="AI76" s="591"/>
      <c r="AJ76" s="591"/>
      <c r="AK76" s="591"/>
      <c r="AL76" s="591"/>
      <c r="AM76" s="591"/>
      <c r="AN76" s="591"/>
      <c r="AO76" s="591"/>
      <c r="AP76" s="591"/>
      <c r="AQ76" s="591"/>
      <c r="AR76" s="591"/>
      <c r="AS76" s="591"/>
      <c r="AT76" s="591"/>
      <c r="AU76" s="591"/>
      <c r="AV76" s="591"/>
      <c r="AW76" s="591"/>
      <c r="AX76" s="591"/>
      <c r="AY76" s="591"/>
      <c r="AZ76" s="591"/>
      <c r="BA76" s="591"/>
      <c r="BB76" s="591"/>
      <c r="BC76" s="591"/>
      <c r="BD76" s="591"/>
      <c r="BE76" s="591"/>
      <c r="BF76" s="591"/>
      <c r="BG76" s="591"/>
      <c r="BH76" s="591"/>
      <c r="BI76" s="591"/>
      <c r="BJ76" s="591"/>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591"/>
      <c r="EL76" s="591"/>
      <c r="EM76" s="591"/>
      <c r="EN76" s="591"/>
      <c r="EO76" s="591"/>
      <c r="EP76" s="591"/>
      <c r="EQ76" s="591"/>
      <c r="ER76" s="591"/>
      <c r="ES76" s="591"/>
      <c r="ET76" s="591"/>
      <c r="EU76" s="591"/>
      <c r="EV76" s="591"/>
      <c r="EW76" s="591"/>
      <c r="EX76" s="591"/>
      <c r="EY76" s="591"/>
      <c r="EZ76" s="591"/>
      <c r="FA76" s="591"/>
      <c r="FB76" s="591"/>
      <c r="FC76" s="591"/>
      <c r="FD76" s="591"/>
      <c r="FE76" s="591"/>
      <c r="FF76" s="591"/>
      <c r="FG76" s="591"/>
      <c r="FH76" s="591"/>
      <c r="FI76" s="591"/>
      <c r="FJ76" s="591"/>
      <c r="FK76" s="591"/>
      <c r="FL76" s="591"/>
    </row>
    <row r="77" spans="1:168" s="1534" customFormat="1" ht="24.95" customHeight="1" x14ac:dyDescent="0.2">
      <c r="A77" s="1022"/>
      <c r="B77" s="1024"/>
      <c r="C77" s="620"/>
      <c r="D77" s="620"/>
      <c r="E77" s="2256"/>
      <c r="F77" s="49"/>
      <c r="G77" s="38" t="s">
        <v>6593</v>
      </c>
      <c r="H77" s="957">
        <v>90010600</v>
      </c>
      <c r="I77" s="2114"/>
      <c r="J77" s="92">
        <v>45736</v>
      </c>
      <c r="K77" s="637" t="s">
        <v>1361</v>
      </c>
      <c r="L77" s="1542"/>
      <c r="M77" s="637" t="s">
        <v>1361</v>
      </c>
      <c r="N77" s="58"/>
      <c r="O77" s="2058"/>
      <c r="P77" s="2056" t="s">
        <v>1363</v>
      </c>
      <c r="Q77" s="642" t="s">
        <v>1364</v>
      </c>
      <c r="R77" s="2058"/>
      <c r="S77" s="929" t="s">
        <v>4066</v>
      </c>
      <c r="T77" s="929" t="s">
        <v>6591</v>
      </c>
      <c r="U77" s="929"/>
      <c r="V77" s="1539"/>
      <c r="W77" s="637" t="s">
        <v>1361</v>
      </c>
      <c r="X77" s="1540" t="str">
        <f t="shared" si="14"/>
        <v>Text</v>
      </c>
      <c r="Z77" s="591"/>
      <c r="AA77" s="591"/>
      <c r="AB77" s="591"/>
      <c r="AC77" s="591"/>
      <c r="AD77" s="591"/>
      <c r="AE77" s="591"/>
      <c r="AF77" s="591"/>
      <c r="AG77" s="591"/>
      <c r="AH77" s="591"/>
      <c r="AI77" s="591"/>
      <c r="AJ77" s="591"/>
      <c r="AK77" s="591"/>
      <c r="AL77" s="591"/>
      <c r="AM77" s="591"/>
      <c r="AN77" s="591"/>
      <c r="AO77" s="591"/>
      <c r="AP77" s="591"/>
      <c r="AQ77" s="591"/>
      <c r="AR77" s="591"/>
      <c r="AS77" s="591"/>
      <c r="AT77" s="591"/>
      <c r="AU77" s="591"/>
      <c r="AV77" s="591"/>
      <c r="AW77" s="591"/>
      <c r="AX77" s="591"/>
      <c r="AY77" s="591"/>
      <c r="AZ77" s="591"/>
      <c r="BA77" s="591"/>
      <c r="BB77" s="591"/>
      <c r="BC77" s="591"/>
      <c r="BD77" s="591"/>
      <c r="BE77" s="591"/>
      <c r="BF77" s="591"/>
      <c r="BG77" s="591"/>
      <c r="BH77" s="591"/>
      <c r="BI77" s="591"/>
      <c r="BJ77" s="591"/>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591"/>
      <c r="DM77" s="591"/>
      <c r="DN77" s="591"/>
      <c r="DO77" s="591"/>
      <c r="DP77" s="591"/>
      <c r="DQ77" s="591"/>
      <c r="DR77" s="591"/>
      <c r="DS77" s="591"/>
      <c r="DT77" s="591"/>
      <c r="DU77" s="591"/>
      <c r="DV77" s="591"/>
      <c r="DW77" s="591"/>
      <c r="DX77" s="591"/>
      <c r="DY77" s="591"/>
      <c r="DZ77" s="591"/>
      <c r="EA77" s="591"/>
      <c r="EB77" s="591"/>
      <c r="EC77" s="591"/>
      <c r="ED77" s="591"/>
      <c r="EE77" s="591"/>
      <c r="EF77" s="591"/>
      <c r="EG77" s="591"/>
      <c r="EH77" s="591"/>
      <c r="EI77" s="591"/>
      <c r="EJ77" s="591"/>
      <c r="EK77" s="591"/>
      <c r="EL77" s="591"/>
      <c r="EM77" s="591"/>
      <c r="EN77" s="591"/>
      <c r="EO77" s="591"/>
      <c r="EP77" s="591"/>
      <c r="EQ77" s="591"/>
      <c r="ER77" s="591"/>
      <c r="ES77" s="591"/>
      <c r="ET77" s="591"/>
      <c r="EU77" s="591"/>
      <c r="EV77" s="591"/>
      <c r="EW77" s="591"/>
      <c r="EX77" s="591"/>
      <c r="EY77" s="591"/>
      <c r="EZ77" s="591"/>
      <c r="FA77" s="591"/>
      <c r="FB77" s="591"/>
      <c r="FC77" s="591"/>
      <c r="FD77" s="591"/>
      <c r="FE77" s="591"/>
      <c r="FF77" s="591"/>
      <c r="FG77" s="591"/>
      <c r="FH77" s="591"/>
      <c r="FI77" s="591"/>
      <c r="FJ77" s="591"/>
      <c r="FK77" s="591"/>
      <c r="FL77" s="591"/>
    </row>
    <row r="78" spans="1:168" ht="18.75" x14ac:dyDescent="0.3">
      <c r="A78" s="1022">
        <v>1</v>
      </c>
      <c r="B78" s="610">
        <v>1.3</v>
      </c>
      <c r="C78" s="611"/>
      <c r="D78" s="611"/>
      <c r="E78" s="612" t="s">
        <v>1480</v>
      </c>
      <c r="F78" s="1826"/>
      <c r="G78" s="1826"/>
      <c r="H78" s="2116"/>
      <c r="I78" s="622"/>
      <c r="J78" s="636"/>
      <c r="K78" s="625"/>
      <c r="L78" s="624"/>
      <c r="M78" s="625"/>
      <c r="N78" s="626"/>
      <c r="O78" s="1746"/>
      <c r="P78" s="1746"/>
      <c r="Q78" s="2061"/>
      <c r="R78" s="2081"/>
      <c r="S78" s="901" t="s">
        <v>4068</v>
      </c>
      <c r="T78" s="923"/>
      <c r="U78" s="903"/>
      <c r="V78" s="927"/>
      <c r="W78" s="625"/>
      <c r="X78" s="989" t="str">
        <f t="shared" ref="X78:X81" si="15">IF(K78="","Blank",IF(ISTEXT(K78),"Text",(K78/W78)-1))</f>
        <v>Blank</v>
      </c>
      <c r="Y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0"/>
      <c r="BO78" s="620"/>
      <c r="BP78" s="620"/>
      <c r="BQ78" s="620"/>
      <c r="BR78" s="620"/>
      <c r="BS78" s="620"/>
      <c r="BT78" s="620"/>
      <c r="BU78" s="620"/>
      <c r="BV78" s="620"/>
      <c r="BW78" s="620"/>
      <c r="BX78" s="620"/>
      <c r="BY78" s="620"/>
      <c r="BZ78" s="620"/>
      <c r="CA78" s="620"/>
      <c r="CB78" s="620"/>
      <c r="CC78" s="620"/>
      <c r="CD78" s="620"/>
      <c r="CE78" s="620"/>
      <c r="CF78" s="620"/>
      <c r="CG78" s="620"/>
      <c r="CH78" s="620"/>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0"/>
      <c r="DJ78" s="620"/>
      <c r="DK78" s="620"/>
      <c r="DL78" s="620"/>
      <c r="DM78" s="620"/>
      <c r="DN78" s="620"/>
      <c r="DO78" s="620"/>
      <c r="DP78" s="620"/>
      <c r="DQ78" s="620"/>
      <c r="DR78" s="620"/>
      <c r="DS78" s="620"/>
      <c r="DT78" s="620"/>
      <c r="DU78" s="620"/>
      <c r="DV78" s="620"/>
      <c r="DW78" s="620"/>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0"/>
      <c r="EY78" s="620"/>
      <c r="EZ78" s="620"/>
      <c r="FA78" s="620"/>
      <c r="FB78" s="620"/>
      <c r="FC78" s="620"/>
      <c r="FD78" s="620"/>
      <c r="FE78" s="620"/>
      <c r="FF78" s="620"/>
      <c r="FG78" s="620"/>
      <c r="FH78" s="620"/>
      <c r="FI78" s="620"/>
      <c r="FJ78" s="620"/>
    </row>
    <row r="79" spans="1:168" s="634" customFormat="1" ht="25.5" x14ac:dyDescent="0.2">
      <c r="A79" s="1022">
        <v>1</v>
      </c>
      <c r="B79" s="1024">
        <v>1.3</v>
      </c>
      <c r="C79" s="620"/>
      <c r="D79" s="620"/>
      <c r="E79" s="62" t="s">
        <v>1468</v>
      </c>
      <c r="F79" s="660"/>
      <c r="G79" s="659" t="s">
        <v>2551</v>
      </c>
      <c r="H79" s="1891"/>
      <c r="I79" s="661"/>
      <c r="J79" s="636"/>
      <c r="K79" s="885"/>
      <c r="L79" s="662"/>
      <c r="M79" s="885"/>
      <c r="N79" s="663"/>
      <c r="O79" s="630"/>
      <c r="P79" s="2056" t="s">
        <v>57</v>
      </c>
      <c r="Q79" s="642" t="s">
        <v>1364</v>
      </c>
      <c r="R79" s="642"/>
      <c r="S79" s="901" t="s">
        <v>4068</v>
      </c>
      <c r="T79" s="924"/>
      <c r="U79" s="903"/>
      <c r="V79" s="927"/>
      <c r="W79" s="885"/>
      <c r="X79" s="989" t="str">
        <f t="shared" si="15"/>
        <v>Blank</v>
      </c>
      <c r="Y79" s="620"/>
      <c r="Z79" s="591"/>
      <c r="AA79" s="591"/>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c r="BT79" s="620"/>
      <c r="BU79" s="620"/>
      <c r="BV79" s="620"/>
      <c r="BW79" s="620"/>
      <c r="BX79" s="620"/>
      <c r="BY79" s="620"/>
      <c r="BZ79" s="620"/>
      <c r="CA79" s="620"/>
      <c r="CB79" s="620"/>
      <c r="CC79" s="620"/>
      <c r="CD79" s="620"/>
      <c r="CE79" s="620"/>
      <c r="CF79" s="620"/>
      <c r="CG79" s="620"/>
      <c r="CH79" s="620"/>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0"/>
      <c r="DJ79" s="620"/>
      <c r="DK79" s="620"/>
      <c r="DL79" s="620"/>
      <c r="DM79" s="620"/>
      <c r="DN79" s="620"/>
      <c r="DO79" s="620"/>
      <c r="DP79" s="620"/>
      <c r="DQ79" s="620"/>
      <c r="DR79" s="620"/>
      <c r="DS79" s="620"/>
      <c r="DT79" s="620"/>
      <c r="DU79" s="620"/>
      <c r="DV79" s="620"/>
      <c r="DW79" s="620"/>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0"/>
      <c r="EY79" s="620"/>
      <c r="EZ79" s="620"/>
      <c r="FA79" s="620"/>
      <c r="FB79" s="620"/>
      <c r="FC79" s="620"/>
      <c r="FD79" s="620"/>
      <c r="FE79" s="620"/>
      <c r="FF79" s="620"/>
      <c r="FG79" s="620"/>
      <c r="FH79" s="620"/>
      <c r="FI79" s="620"/>
      <c r="FJ79" s="620"/>
    </row>
    <row r="80" spans="1:168" s="634" customFormat="1" ht="25.5" x14ac:dyDescent="0.2">
      <c r="A80" s="1022">
        <v>1</v>
      </c>
      <c r="B80" s="1024">
        <v>1.3</v>
      </c>
      <c r="C80" s="620"/>
      <c r="D80" s="620"/>
      <c r="E80" s="62" t="s">
        <v>1469</v>
      </c>
      <c r="F80" s="635" t="s">
        <v>1470</v>
      </c>
      <c r="G80" s="635" t="s">
        <v>1471</v>
      </c>
      <c r="H80" s="957">
        <v>90007227</v>
      </c>
      <c r="I80" s="629">
        <v>443745</v>
      </c>
      <c r="J80" s="630">
        <f t="shared" ref="J80:J81" si="16">J$10</f>
        <v>45736</v>
      </c>
      <c r="K80" s="884">
        <v>13.14</v>
      </c>
      <c r="L80" s="664"/>
      <c r="M80" s="884">
        <f>K80</f>
        <v>13.14</v>
      </c>
      <c r="N80" s="640" t="s">
        <v>56</v>
      </c>
      <c r="O80" s="630">
        <f t="shared" ref="O80:O81" si="17">O$10</f>
        <v>45920</v>
      </c>
      <c r="P80" s="2056" t="s">
        <v>57</v>
      </c>
      <c r="Q80" s="642" t="s">
        <v>1472</v>
      </c>
      <c r="R80" s="2081" t="s">
        <v>2292</v>
      </c>
      <c r="S80" s="901" t="s">
        <v>4064</v>
      </c>
      <c r="T80" s="903" t="s">
        <v>5305</v>
      </c>
      <c r="U80" s="903" t="s">
        <v>5305</v>
      </c>
      <c r="V80" s="927" t="s">
        <v>5305</v>
      </c>
      <c r="W80" s="884">
        <v>13.09</v>
      </c>
      <c r="X80" s="989">
        <f t="shared" si="15"/>
        <v>3.8197097020626902E-3</v>
      </c>
      <c r="Y80" s="620"/>
      <c r="Z80" s="591"/>
      <c r="AA80" s="591"/>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620"/>
      <c r="BN80" s="620"/>
      <c r="BO80" s="620"/>
      <c r="BP80" s="620"/>
      <c r="BQ80" s="620"/>
      <c r="BR80" s="620"/>
      <c r="BS80" s="620"/>
      <c r="BT80" s="620"/>
      <c r="BU80" s="620"/>
      <c r="BV80" s="620"/>
      <c r="BW80" s="620"/>
      <c r="BX80" s="620"/>
      <c r="BY80" s="620"/>
      <c r="BZ80" s="620"/>
      <c r="CA80" s="620"/>
      <c r="CB80" s="620"/>
      <c r="CC80" s="620"/>
      <c r="CD80" s="620"/>
      <c r="CE80" s="620"/>
      <c r="CF80" s="620"/>
      <c r="CG80" s="620"/>
      <c r="CH80" s="620"/>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0"/>
      <c r="DJ80" s="620"/>
      <c r="DK80" s="620"/>
      <c r="DL80" s="620"/>
      <c r="DM80" s="620"/>
      <c r="DN80" s="620"/>
      <c r="DO80" s="620"/>
      <c r="DP80" s="620"/>
      <c r="DQ80" s="620"/>
      <c r="DR80" s="620"/>
      <c r="DS80" s="620"/>
      <c r="DT80" s="620"/>
      <c r="DU80" s="620"/>
      <c r="DV80" s="620"/>
      <c r="DW80" s="620"/>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0"/>
      <c r="EY80" s="620"/>
      <c r="EZ80" s="620"/>
      <c r="FA80" s="620"/>
      <c r="FB80" s="620"/>
      <c r="FC80" s="620"/>
      <c r="FD80" s="620"/>
      <c r="FE80" s="620"/>
      <c r="FF80" s="620"/>
      <c r="FG80" s="620"/>
      <c r="FH80" s="620"/>
      <c r="FI80" s="620"/>
      <c r="FJ80" s="620"/>
    </row>
    <row r="81" spans="1:166" s="634" customFormat="1" ht="24.95" customHeight="1" x14ac:dyDescent="0.2">
      <c r="A81" s="1022">
        <v>1</v>
      </c>
      <c r="B81" s="1024">
        <v>1.3</v>
      </c>
      <c r="C81" s="620"/>
      <c r="D81" s="620"/>
      <c r="E81" s="62" t="s">
        <v>1473</v>
      </c>
      <c r="F81" s="635" t="s">
        <v>1474</v>
      </c>
      <c r="G81" s="635" t="s">
        <v>1475</v>
      </c>
      <c r="H81" s="957">
        <v>90005782</v>
      </c>
      <c r="I81" s="629">
        <v>443745</v>
      </c>
      <c r="J81" s="630">
        <f t="shared" si="16"/>
        <v>45736</v>
      </c>
      <c r="K81" s="884">
        <f>K$10</f>
        <v>63.82</v>
      </c>
      <c r="L81" s="664"/>
      <c r="M81" s="884">
        <f>K81</f>
        <v>63.82</v>
      </c>
      <c r="N81" s="640" t="s">
        <v>56</v>
      </c>
      <c r="O81" s="630">
        <f t="shared" si="17"/>
        <v>45920</v>
      </c>
      <c r="P81" s="2056" t="s">
        <v>57</v>
      </c>
      <c r="Q81" s="642" t="s">
        <v>1472</v>
      </c>
      <c r="R81" s="2081" t="s">
        <v>2293</v>
      </c>
      <c r="S81" s="901" t="s">
        <v>4065</v>
      </c>
      <c r="T81" s="903" t="s">
        <v>5390</v>
      </c>
      <c r="U81" s="903"/>
      <c r="V81" s="901" t="s">
        <v>5282</v>
      </c>
      <c r="W81" s="884">
        <f>W$10</f>
        <v>63.57</v>
      </c>
      <c r="X81" s="989">
        <f t="shared" si="15"/>
        <v>3.9326726443291715E-3</v>
      </c>
      <c r="Y81" s="620"/>
      <c r="Z81" s="591"/>
      <c r="AA81" s="591"/>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620"/>
      <c r="BD81" s="620"/>
      <c r="BE81" s="620"/>
      <c r="BF81" s="620"/>
      <c r="BG81" s="620"/>
      <c r="BH81" s="620"/>
      <c r="BI81" s="620"/>
      <c r="BJ81" s="620"/>
      <c r="BK81" s="620"/>
      <c r="BL81" s="620"/>
      <c r="BM81" s="620"/>
      <c r="BN81" s="620"/>
      <c r="BO81" s="620"/>
      <c r="BP81" s="620"/>
      <c r="BQ81" s="620"/>
      <c r="BR81" s="620"/>
      <c r="BS81" s="620"/>
      <c r="BT81" s="620"/>
      <c r="BU81" s="620"/>
      <c r="BV81" s="620"/>
      <c r="BW81" s="620"/>
      <c r="BX81" s="620"/>
      <c r="BY81" s="620"/>
      <c r="BZ81" s="620"/>
      <c r="CA81" s="620"/>
      <c r="CB81" s="620"/>
      <c r="CC81" s="620"/>
      <c r="CD81" s="620"/>
      <c r="CE81" s="620"/>
      <c r="CF81" s="620"/>
      <c r="CG81" s="620"/>
      <c r="CH81" s="620"/>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0"/>
      <c r="DJ81" s="620"/>
      <c r="DK81" s="620"/>
      <c r="DL81" s="620"/>
      <c r="DM81" s="620"/>
      <c r="DN81" s="620"/>
      <c r="DO81" s="620"/>
      <c r="DP81" s="620"/>
      <c r="DQ81" s="620"/>
      <c r="DR81" s="620"/>
      <c r="DS81" s="620"/>
      <c r="DT81" s="620"/>
      <c r="DU81" s="620"/>
      <c r="DV81" s="620"/>
      <c r="DW81" s="620"/>
      <c r="DX81" s="620"/>
      <c r="DY81" s="620"/>
      <c r="DZ81" s="620"/>
      <c r="EA81" s="620"/>
      <c r="EB81" s="620"/>
      <c r="EC81" s="620"/>
      <c r="ED81" s="620"/>
      <c r="EE81" s="620"/>
      <c r="EF81" s="620"/>
      <c r="EG81" s="620"/>
      <c r="EH81" s="620"/>
      <c r="EI81" s="620"/>
      <c r="EJ81" s="620"/>
      <c r="EK81" s="620"/>
      <c r="EL81" s="620"/>
      <c r="EM81" s="620"/>
      <c r="EN81" s="620"/>
      <c r="EO81" s="620"/>
      <c r="EP81" s="620"/>
      <c r="EQ81" s="620"/>
      <c r="ER81" s="620"/>
      <c r="ES81" s="620"/>
      <c r="ET81" s="620"/>
      <c r="EU81" s="620"/>
      <c r="EV81" s="620"/>
      <c r="EW81" s="620"/>
      <c r="EX81" s="620"/>
      <c r="EY81" s="620"/>
      <c r="EZ81" s="620"/>
      <c r="FA81" s="620"/>
      <c r="FB81" s="620"/>
      <c r="FC81" s="620"/>
      <c r="FD81" s="620"/>
      <c r="FE81" s="620"/>
      <c r="FF81" s="620"/>
      <c r="FG81" s="620"/>
      <c r="FH81" s="620"/>
      <c r="FI81" s="620"/>
      <c r="FJ81" s="620"/>
    </row>
    <row r="82" spans="1:166" s="634" customFormat="1" ht="15.75" x14ac:dyDescent="0.2">
      <c r="A82" s="1022">
        <v>1</v>
      </c>
      <c r="B82" s="1024">
        <v>1.3</v>
      </c>
      <c r="C82" s="620"/>
      <c r="D82" s="620"/>
      <c r="E82" s="62" t="s">
        <v>1476</v>
      </c>
      <c r="F82" s="627"/>
      <c r="G82" s="635" t="s">
        <v>1477</v>
      </c>
      <c r="H82" s="957"/>
      <c r="I82" s="629"/>
      <c r="J82" s="636"/>
      <c r="K82" s="645"/>
      <c r="L82" s="665"/>
      <c r="M82" s="645"/>
      <c r="N82" s="667"/>
      <c r="O82" s="630"/>
      <c r="P82" s="2056"/>
      <c r="Q82" s="642"/>
      <c r="R82" s="2081"/>
      <c r="S82" s="901" t="s">
        <v>4072</v>
      </c>
      <c r="T82" s="924"/>
      <c r="U82" s="903"/>
      <c r="V82" s="927"/>
      <c r="W82" s="666"/>
      <c r="X82" s="989" t="str">
        <f t="shared" ref="X82:X95" si="18">IF(K82="","Blank",IF(ISTEXT(K82),"Text",(K82/W82)-1))</f>
        <v>Blank</v>
      </c>
      <c r="Y82" s="620"/>
      <c r="Z82" s="591"/>
      <c r="AA82" s="591"/>
      <c r="AB82" s="620"/>
      <c r="AC82" s="620"/>
      <c r="AD82" s="620"/>
      <c r="AE82" s="620"/>
      <c r="AF82" s="620"/>
      <c r="AG82" s="620"/>
      <c r="AH82" s="620"/>
      <c r="AI82" s="620"/>
      <c r="AJ82" s="620"/>
      <c r="AK82" s="620"/>
      <c r="AL82" s="620"/>
      <c r="AM82" s="620"/>
      <c r="AN82" s="620"/>
      <c r="AO82" s="620"/>
      <c r="AP82" s="620"/>
      <c r="AQ82" s="620"/>
      <c r="AR82" s="620"/>
      <c r="AS82" s="620"/>
      <c r="AT82" s="620"/>
      <c r="AU82" s="620"/>
      <c r="AV82" s="620"/>
      <c r="AW82" s="620"/>
      <c r="AX82" s="620"/>
      <c r="AY82" s="620"/>
      <c r="AZ82" s="620"/>
      <c r="BA82" s="620"/>
      <c r="BB82" s="620"/>
      <c r="BC82" s="620"/>
      <c r="BD82" s="620"/>
      <c r="BE82" s="620"/>
      <c r="BF82" s="620"/>
      <c r="BG82" s="620"/>
      <c r="BH82" s="620"/>
      <c r="BI82" s="620"/>
      <c r="BJ82" s="620"/>
      <c r="BK82" s="620"/>
      <c r="BL82" s="620"/>
      <c r="BM82" s="620"/>
      <c r="BN82" s="620"/>
      <c r="BO82" s="620"/>
      <c r="BP82" s="620"/>
      <c r="BQ82" s="620"/>
      <c r="BR82" s="620"/>
      <c r="BS82" s="620"/>
      <c r="BT82" s="620"/>
      <c r="BU82" s="620"/>
      <c r="BV82" s="620"/>
      <c r="BW82" s="620"/>
      <c r="BX82" s="620"/>
      <c r="BY82" s="620"/>
      <c r="BZ82" s="620"/>
      <c r="CA82" s="620"/>
      <c r="CB82" s="620"/>
      <c r="CC82" s="620"/>
      <c r="CD82" s="620"/>
      <c r="CE82" s="620"/>
      <c r="CF82" s="620"/>
      <c r="CG82" s="620"/>
      <c r="CH82" s="620"/>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0"/>
      <c r="DJ82" s="620"/>
      <c r="DK82" s="620"/>
      <c r="DL82" s="620"/>
      <c r="DM82" s="620"/>
      <c r="DN82" s="620"/>
      <c r="DO82" s="620"/>
      <c r="DP82" s="620"/>
      <c r="DQ82" s="620"/>
      <c r="DR82" s="620"/>
      <c r="DS82" s="620"/>
      <c r="DT82" s="620"/>
      <c r="DU82" s="620"/>
      <c r="DV82" s="620"/>
      <c r="DW82" s="620"/>
      <c r="DX82" s="620"/>
      <c r="DY82" s="620"/>
      <c r="DZ82" s="620"/>
      <c r="EA82" s="620"/>
      <c r="EB82" s="620"/>
      <c r="EC82" s="620"/>
      <c r="ED82" s="620"/>
      <c r="EE82" s="620"/>
      <c r="EF82" s="620"/>
      <c r="EG82" s="620"/>
      <c r="EH82" s="620"/>
      <c r="EI82" s="620"/>
      <c r="EJ82" s="620"/>
      <c r="EK82" s="620"/>
      <c r="EL82" s="620"/>
      <c r="EM82" s="620"/>
      <c r="EN82" s="620"/>
      <c r="EO82" s="620"/>
      <c r="EP82" s="620"/>
      <c r="EQ82" s="620"/>
      <c r="ER82" s="620"/>
      <c r="ES82" s="620"/>
      <c r="ET82" s="620"/>
      <c r="EU82" s="620"/>
      <c r="EV82" s="620"/>
      <c r="EW82" s="620"/>
      <c r="EX82" s="620"/>
      <c r="EY82" s="620"/>
      <c r="EZ82" s="620"/>
      <c r="FA82" s="620"/>
      <c r="FB82" s="620"/>
      <c r="FC82" s="620"/>
      <c r="FD82" s="620"/>
      <c r="FE82" s="620"/>
      <c r="FF82" s="620"/>
      <c r="FG82" s="620"/>
      <c r="FH82" s="620"/>
      <c r="FI82" s="620"/>
      <c r="FJ82" s="620"/>
    </row>
    <row r="83" spans="1:166" ht="31.5" x14ac:dyDescent="0.2">
      <c r="A83" s="602">
        <v>2</v>
      </c>
      <c r="B83" s="603"/>
      <c r="C83" s="603"/>
      <c r="D83" s="603"/>
      <c r="E83" s="604" t="s">
        <v>1779</v>
      </c>
      <c r="F83" s="605"/>
      <c r="G83" s="605"/>
      <c r="H83" s="1892"/>
      <c r="I83" s="1892"/>
      <c r="J83" s="668"/>
      <c r="K83" s="608"/>
      <c r="L83" s="669"/>
      <c r="M83" s="608"/>
      <c r="N83" s="609"/>
      <c r="O83" s="1746"/>
      <c r="P83" s="1746"/>
      <c r="Q83" s="2061"/>
      <c r="R83" s="2081"/>
      <c r="S83" s="901" t="s">
        <v>4068</v>
      </c>
      <c r="T83" s="923"/>
      <c r="U83" s="903"/>
      <c r="V83" s="927"/>
      <c r="W83" s="608"/>
      <c r="X83" s="989" t="str">
        <f t="shared" si="18"/>
        <v>Blank</v>
      </c>
      <c r="Y83" s="620"/>
      <c r="AB83" s="620"/>
      <c r="AC83" s="620"/>
      <c r="AD83" s="620"/>
      <c r="AE83" s="620"/>
      <c r="AF83" s="620"/>
      <c r="AG83" s="620"/>
      <c r="AH83" s="620"/>
      <c r="AI83" s="620"/>
      <c r="AJ83" s="620"/>
      <c r="AK83" s="620"/>
      <c r="AL83" s="620"/>
      <c r="AM83" s="620"/>
      <c r="AN83" s="620"/>
      <c r="AO83" s="620"/>
      <c r="AP83" s="620"/>
      <c r="AQ83" s="620"/>
      <c r="AR83" s="620"/>
      <c r="AS83" s="620"/>
      <c r="AT83" s="620"/>
      <c r="AU83" s="620"/>
      <c r="AV83" s="620"/>
      <c r="AW83" s="620"/>
      <c r="AX83" s="620"/>
      <c r="AY83" s="620"/>
      <c r="AZ83" s="620"/>
      <c r="BA83" s="620"/>
      <c r="BB83" s="620"/>
      <c r="BC83" s="620"/>
      <c r="BD83" s="620"/>
      <c r="BE83" s="620"/>
      <c r="BF83" s="620"/>
      <c r="BG83" s="620"/>
      <c r="BH83" s="620"/>
      <c r="BI83" s="620"/>
      <c r="BJ83" s="620"/>
      <c r="BK83" s="620"/>
      <c r="BL83" s="620"/>
      <c r="BM83" s="620"/>
      <c r="BN83" s="620"/>
      <c r="BO83" s="620"/>
      <c r="BP83" s="620"/>
      <c r="BQ83" s="620"/>
      <c r="BR83" s="620"/>
      <c r="BS83" s="620"/>
      <c r="BT83" s="620"/>
      <c r="BU83" s="620"/>
      <c r="BV83" s="620"/>
      <c r="BW83" s="620"/>
      <c r="BX83" s="620"/>
      <c r="BY83" s="620"/>
      <c r="BZ83" s="620"/>
      <c r="CA83" s="620"/>
      <c r="CB83" s="620"/>
      <c r="CC83" s="620"/>
      <c r="CD83" s="620"/>
      <c r="CE83" s="620"/>
      <c r="CF83" s="620"/>
      <c r="CG83" s="620"/>
      <c r="CH83" s="620"/>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0"/>
      <c r="DJ83" s="620"/>
      <c r="DK83" s="620"/>
      <c r="DL83" s="620"/>
      <c r="DM83" s="620"/>
      <c r="DN83" s="620"/>
      <c r="DO83" s="620"/>
      <c r="DP83" s="620"/>
      <c r="DQ83" s="620"/>
      <c r="DR83" s="620"/>
      <c r="DS83" s="620"/>
      <c r="DT83" s="620"/>
      <c r="DU83" s="620"/>
      <c r="DV83" s="620"/>
      <c r="DW83" s="620"/>
      <c r="DX83" s="620"/>
      <c r="DY83" s="620"/>
      <c r="DZ83" s="620"/>
      <c r="EA83" s="620"/>
      <c r="EB83" s="620"/>
      <c r="EC83" s="620"/>
      <c r="ED83" s="620"/>
      <c r="EE83" s="620"/>
      <c r="EF83" s="620"/>
      <c r="EG83" s="620"/>
      <c r="EH83" s="620"/>
      <c r="EI83" s="620"/>
      <c r="EJ83" s="620"/>
      <c r="EK83" s="620"/>
      <c r="EL83" s="620"/>
      <c r="EM83" s="620"/>
      <c r="EN83" s="620"/>
      <c r="EO83" s="620"/>
      <c r="EP83" s="620"/>
      <c r="EQ83" s="620"/>
      <c r="ER83" s="620"/>
      <c r="ES83" s="620"/>
      <c r="ET83" s="620"/>
      <c r="EU83" s="620"/>
      <c r="EV83" s="620"/>
      <c r="EW83" s="620"/>
      <c r="EX83" s="620"/>
      <c r="EY83" s="620"/>
      <c r="EZ83" s="620"/>
      <c r="FA83" s="620"/>
      <c r="FB83" s="620"/>
      <c r="FC83" s="620"/>
      <c r="FD83" s="620"/>
      <c r="FE83" s="620"/>
      <c r="FF83" s="620"/>
      <c r="FG83" s="620"/>
      <c r="FH83" s="620"/>
      <c r="FI83" s="620"/>
      <c r="FJ83" s="620"/>
    </row>
    <row r="84" spans="1:166" ht="18.75" x14ac:dyDescent="0.3">
      <c r="A84" s="1022">
        <v>2</v>
      </c>
      <c r="B84" s="610">
        <v>2.1</v>
      </c>
      <c r="C84" s="611"/>
      <c r="D84" s="611"/>
      <c r="E84" s="612" t="s">
        <v>1551</v>
      </c>
      <c r="F84" s="670"/>
      <c r="G84" s="614"/>
      <c r="H84" s="1887"/>
      <c r="I84" s="615"/>
      <c r="J84" s="616"/>
      <c r="K84" s="618"/>
      <c r="L84" s="617"/>
      <c r="M84" s="618"/>
      <c r="N84" s="671"/>
      <c r="O84" s="1746"/>
      <c r="P84" s="1746"/>
      <c r="Q84" s="2061"/>
      <c r="R84" s="2081"/>
      <c r="S84" s="901" t="s">
        <v>4068</v>
      </c>
      <c r="T84" s="923"/>
      <c r="U84" s="903"/>
      <c r="V84" s="927"/>
      <c r="W84" s="618"/>
      <c r="X84" s="989" t="str">
        <f t="shared" si="18"/>
        <v>Blank</v>
      </c>
      <c r="Y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c r="BA84" s="620"/>
      <c r="BB84" s="620"/>
      <c r="BC84" s="620"/>
      <c r="BD84" s="620"/>
      <c r="BE84" s="620"/>
      <c r="BF84" s="620"/>
      <c r="BG84" s="620"/>
      <c r="BH84" s="620"/>
      <c r="BI84" s="620"/>
      <c r="BJ84" s="620"/>
      <c r="BK84" s="620"/>
      <c r="BL84" s="620"/>
      <c r="BM84" s="620"/>
      <c r="BN84" s="620"/>
      <c r="BO84" s="620"/>
      <c r="BP84" s="620"/>
      <c r="BQ84" s="620"/>
      <c r="BR84" s="620"/>
      <c r="BS84" s="620"/>
      <c r="BT84" s="620"/>
      <c r="BU84" s="620"/>
      <c r="BV84" s="620"/>
      <c r="BW84" s="620"/>
      <c r="BX84" s="620"/>
      <c r="BY84" s="620"/>
      <c r="BZ84" s="620"/>
      <c r="CA84" s="620"/>
      <c r="CB84" s="620"/>
      <c r="CC84" s="620"/>
      <c r="CD84" s="620"/>
      <c r="CE84" s="620"/>
      <c r="CF84" s="620"/>
      <c r="CG84" s="620"/>
      <c r="CH84" s="620"/>
      <c r="CI84" s="620"/>
      <c r="CJ84" s="620"/>
      <c r="CK84" s="620"/>
      <c r="CL84" s="620"/>
      <c r="CM84" s="620"/>
      <c r="CN84" s="620"/>
      <c r="CO84" s="620"/>
      <c r="CP84" s="620"/>
      <c r="CQ84" s="620"/>
      <c r="CR84" s="620"/>
      <c r="CS84" s="620"/>
      <c r="CT84" s="620"/>
      <c r="CU84" s="620"/>
      <c r="CV84" s="620"/>
      <c r="CW84" s="620"/>
      <c r="CX84" s="620"/>
      <c r="CY84" s="620"/>
      <c r="CZ84" s="620"/>
      <c r="DA84" s="620"/>
      <c r="DB84" s="620"/>
      <c r="DC84" s="620"/>
      <c r="DD84" s="620"/>
      <c r="DE84" s="620"/>
      <c r="DF84" s="620"/>
      <c r="DG84" s="620"/>
      <c r="DH84" s="620"/>
      <c r="DI84" s="620"/>
      <c r="DJ84" s="620"/>
      <c r="DK84" s="620"/>
      <c r="DL84" s="620"/>
      <c r="DM84" s="620"/>
      <c r="DN84" s="620"/>
      <c r="DO84" s="620"/>
      <c r="DP84" s="620"/>
      <c r="DQ84" s="620"/>
      <c r="DR84" s="620"/>
      <c r="DS84" s="620"/>
      <c r="DT84" s="620"/>
      <c r="DU84" s="620"/>
      <c r="DV84" s="620"/>
      <c r="DW84" s="620"/>
      <c r="DX84" s="620"/>
      <c r="DY84" s="620"/>
      <c r="DZ84" s="620"/>
      <c r="EA84" s="620"/>
      <c r="EB84" s="620"/>
      <c r="EC84" s="620"/>
      <c r="ED84" s="620"/>
      <c r="EE84" s="620"/>
      <c r="EF84" s="620"/>
      <c r="EG84" s="620"/>
      <c r="EH84" s="620"/>
      <c r="EI84" s="620"/>
      <c r="EJ84" s="620"/>
      <c r="EK84" s="620"/>
      <c r="EL84" s="620"/>
      <c r="EM84" s="620"/>
      <c r="EN84" s="620"/>
      <c r="EO84" s="620"/>
      <c r="EP84" s="620"/>
      <c r="EQ84" s="620"/>
      <c r="ER84" s="620"/>
      <c r="ES84" s="620"/>
      <c r="ET84" s="620"/>
      <c r="EU84" s="620"/>
      <c r="EV84" s="620"/>
      <c r="EW84" s="620"/>
      <c r="EX84" s="620"/>
      <c r="EY84" s="620"/>
      <c r="EZ84" s="620"/>
      <c r="FA84" s="620"/>
      <c r="FB84" s="620"/>
      <c r="FC84" s="620"/>
      <c r="FD84" s="620"/>
      <c r="FE84" s="620"/>
      <c r="FF84" s="620"/>
      <c r="FG84" s="620"/>
      <c r="FH84" s="620"/>
      <c r="FI84" s="620"/>
      <c r="FJ84" s="620"/>
    </row>
    <row r="85" spans="1:166" s="674" customFormat="1" ht="12.75" x14ac:dyDescent="0.2">
      <c r="A85" s="1022">
        <v>2</v>
      </c>
      <c r="B85" s="1022">
        <v>2.1</v>
      </c>
      <c r="C85" s="672"/>
      <c r="D85" s="672"/>
      <c r="E85" s="1012" t="s">
        <v>1551</v>
      </c>
      <c r="F85" s="627" t="s">
        <v>1537</v>
      </c>
      <c r="G85" s="627" t="s">
        <v>1538</v>
      </c>
      <c r="H85" s="957">
        <v>90007228</v>
      </c>
      <c r="I85" s="629">
        <v>450035</v>
      </c>
      <c r="J85" s="630">
        <f t="shared" ref="J85:J88" si="19">J$10</f>
        <v>45736</v>
      </c>
      <c r="K85" s="884">
        <f>K$10</f>
        <v>63.82</v>
      </c>
      <c r="L85" s="643"/>
      <c r="M85" s="884">
        <f>K85</f>
        <v>63.82</v>
      </c>
      <c r="N85" s="673" t="s">
        <v>56</v>
      </c>
      <c r="O85" s="630">
        <f t="shared" ref="O85:O88" si="20">O$10</f>
        <v>45920</v>
      </c>
      <c r="P85" s="2056" t="s">
        <v>57</v>
      </c>
      <c r="Q85" s="673" t="s">
        <v>58</v>
      </c>
      <c r="R85" s="2081" t="s">
        <v>2316</v>
      </c>
      <c r="S85" s="901" t="s">
        <v>4065</v>
      </c>
      <c r="T85" s="903" t="s">
        <v>5391</v>
      </c>
      <c r="U85" s="903"/>
      <c r="V85" s="901" t="s">
        <v>5282</v>
      </c>
      <c r="W85" s="884">
        <f>W$10</f>
        <v>63.57</v>
      </c>
      <c r="X85" s="989">
        <f t="shared" si="18"/>
        <v>3.9326726443291715E-3</v>
      </c>
      <c r="Y85" s="620"/>
      <c r="Z85" s="591"/>
      <c r="AA85" s="591"/>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c r="BO85" s="620"/>
      <c r="BP85" s="620"/>
      <c r="BQ85" s="620"/>
      <c r="BR85" s="620"/>
      <c r="BS85" s="620"/>
      <c r="BT85" s="620"/>
      <c r="BU85" s="620"/>
      <c r="BV85" s="620"/>
      <c r="BW85" s="620"/>
      <c r="BX85" s="620"/>
      <c r="BY85" s="620"/>
      <c r="BZ85" s="620"/>
      <c r="CA85" s="620"/>
      <c r="CB85" s="620"/>
      <c r="CC85" s="620"/>
      <c r="CD85" s="620"/>
      <c r="CE85" s="620"/>
      <c r="CF85" s="620"/>
      <c r="CG85" s="620"/>
      <c r="CH85" s="620"/>
      <c r="CI85" s="620"/>
      <c r="CJ85" s="620"/>
      <c r="CK85" s="620"/>
      <c r="CL85" s="620"/>
      <c r="CM85" s="620"/>
      <c r="CN85" s="620"/>
      <c r="CO85" s="620"/>
      <c r="CP85" s="620"/>
      <c r="CQ85" s="620"/>
      <c r="CR85" s="620"/>
      <c r="CS85" s="620"/>
      <c r="CT85" s="620"/>
      <c r="CU85" s="620"/>
      <c r="CV85" s="620"/>
      <c r="CW85" s="620"/>
      <c r="CX85" s="620"/>
      <c r="CY85" s="620"/>
      <c r="CZ85" s="620"/>
      <c r="DA85" s="620"/>
      <c r="DB85" s="620"/>
      <c r="DC85" s="620"/>
      <c r="DD85" s="620"/>
      <c r="DE85" s="620"/>
      <c r="DF85" s="620"/>
      <c r="DG85" s="620"/>
      <c r="DH85" s="620"/>
      <c r="DI85" s="620"/>
      <c r="DJ85" s="620"/>
      <c r="DK85" s="620"/>
      <c r="DL85" s="620"/>
      <c r="DM85" s="620"/>
      <c r="DN85" s="620"/>
      <c r="DO85" s="620"/>
      <c r="DP85" s="620"/>
      <c r="DQ85" s="620"/>
      <c r="DR85" s="620"/>
      <c r="DS85" s="620"/>
      <c r="DT85" s="620"/>
      <c r="DU85" s="620"/>
      <c r="DV85" s="620"/>
      <c r="DW85" s="620"/>
      <c r="DX85" s="620"/>
      <c r="DY85" s="620"/>
      <c r="DZ85" s="620"/>
      <c r="EA85" s="620"/>
      <c r="EB85" s="620"/>
      <c r="EC85" s="620"/>
      <c r="ED85" s="620"/>
      <c r="EE85" s="620"/>
      <c r="EF85" s="620"/>
      <c r="EG85" s="620"/>
      <c r="EH85" s="620"/>
      <c r="EI85" s="620"/>
      <c r="EJ85" s="620"/>
      <c r="EK85" s="620"/>
      <c r="EL85" s="620"/>
      <c r="EM85" s="620"/>
      <c r="EN85" s="620"/>
      <c r="EO85" s="620"/>
      <c r="EP85" s="620"/>
      <c r="EQ85" s="620"/>
      <c r="ER85" s="620"/>
      <c r="ES85" s="620"/>
      <c r="ET85" s="620"/>
      <c r="EU85" s="620"/>
      <c r="EV85" s="620"/>
      <c r="EW85" s="620"/>
      <c r="EX85" s="620"/>
      <c r="EY85" s="620"/>
      <c r="EZ85" s="620"/>
      <c r="FA85" s="620"/>
      <c r="FB85" s="620"/>
      <c r="FC85" s="620"/>
      <c r="FD85" s="620"/>
      <c r="FE85" s="620"/>
      <c r="FF85" s="620"/>
      <c r="FG85" s="620"/>
      <c r="FH85" s="620"/>
      <c r="FI85" s="620"/>
      <c r="FJ85" s="620"/>
    </row>
    <row r="86" spans="1:166" s="674" customFormat="1" ht="12.75" x14ac:dyDescent="0.2">
      <c r="A86" s="1022">
        <v>2</v>
      </c>
      <c r="B86" s="1022">
        <v>2.1</v>
      </c>
      <c r="C86" s="672"/>
      <c r="D86" s="672"/>
      <c r="E86" s="1012" t="str">
        <f t="shared" ref="E86:E88" si="21">E85</f>
        <v>FLEXIBLE CARE</v>
      </c>
      <c r="F86" s="627" t="s">
        <v>1539</v>
      </c>
      <c r="G86" s="627" t="s">
        <v>1540</v>
      </c>
      <c r="H86" s="957">
        <v>90006402</v>
      </c>
      <c r="I86" s="629">
        <v>450035</v>
      </c>
      <c r="J86" s="630">
        <f t="shared" si="19"/>
        <v>45736</v>
      </c>
      <c r="K86" s="884">
        <f t="shared" ref="K86:K88" si="22">K$10</f>
        <v>63.82</v>
      </c>
      <c r="L86" s="643"/>
      <c r="M86" s="884">
        <f>K86</f>
        <v>63.82</v>
      </c>
      <c r="N86" s="673" t="s">
        <v>56</v>
      </c>
      <c r="O86" s="630">
        <f t="shared" si="20"/>
        <v>45920</v>
      </c>
      <c r="P86" s="2056" t="s">
        <v>57</v>
      </c>
      <c r="Q86" s="673" t="s">
        <v>58</v>
      </c>
      <c r="R86" s="2081" t="s">
        <v>2317</v>
      </c>
      <c r="S86" s="901" t="s">
        <v>4065</v>
      </c>
      <c r="T86" s="903" t="s">
        <v>5392</v>
      </c>
      <c r="U86" s="903"/>
      <c r="V86" s="901" t="s">
        <v>5282</v>
      </c>
      <c r="W86" s="884">
        <f t="shared" ref="W86:W88" si="23">W$10</f>
        <v>63.57</v>
      </c>
      <c r="X86" s="989">
        <f t="shared" si="18"/>
        <v>3.9326726443291715E-3</v>
      </c>
      <c r="Y86" s="620"/>
      <c r="Z86" s="591"/>
      <c r="AA86" s="591"/>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c r="BA86" s="620"/>
      <c r="BB86" s="620"/>
      <c r="BC86" s="620"/>
      <c r="BD86" s="620"/>
      <c r="BE86" s="620"/>
      <c r="BF86" s="620"/>
      <c r="BG86" s="620"/>
      <c r="BH86" s="620"/>
      <c r="BI86" s="620"/>
      <c r="BJ86" s="620"/>
      <c r="BK86" s="620"/>
      <c r="BL86" s="620"/>
      <c r="BM86" s="620"/>
      <c r="BN86" s="620"/>
      <c r="BO86" s="620"/>
      <c r="BP86" s="620"/>
      <c r="BQ86" s="620"/>
      <c r="BR86" s="620"/>
      <c r="BS86" s="620"/>
      <c r="BT86" s="620"/>
      <c r="BU86" s="620"/>
      <c r="BV86" s="620"/>
      <c r="BW86" s="620"/>
      <c r="BX86" s="620"/>
      <c r="BY86" s="620"/>
      <c r="BZ86" s="620"/>
      <c r="CA86" s="620"/>
      <c r="CB86" s="620"/>
      <c r="CC86" s="620"/>
      <c r="CD86" s="620"/>
      <c r="CE86" s="620"/>
      <c r="CF86" s="620"/>
      <c r="CG86" s="620"/>
      <c r="CH86" s="620"/>
      <c r="CI86" s="620"/>
      <c r="CJ86" s="620"/>
      <c r="CK86" s="620"/>
      <c r="CL86" s="620"/>
      <c r="CM86" s="620"/>
      <c r="CN86" s="620"/>
      <c r="CO86" s="620"/>
      <c r="CP86" s="620"/>
      <c r="CQ86" s="620"/>
      <c r="CR86" s="620"/>
      <c r="CS86" s="620"/>
      <c r="CT86" s="620"/>
      <c r="CU86" s="620"/>
      <c r="CV86" s="620"/>
      <c r="CW86" s="620"/>
      <c r="CX86" s="620"/>
      <c r="CY86" s="620"/>
      <c r="CZ86" s="620"/>
      <c r="DA86" s="620"/>
      <c r="DB86" s="620"/>
      <c r="DC86" s="620"/>
      <c r="DD86" s="620"/>
      <c r="DE86" s="620"/>
      <c r="DF86" s="620"/>
      <c r="DG86" s="620"/>
      <c r="DH86" s="620"/>
      <c r="DI86" s="620"/>
      <c r="DJ86" s="620"/>
      <c r="DK86" s="620"/>
      <c r="DL86" s="620"/>
      <c r="DM86" s="620"/>
      <c r="DN86" s="620"/>
      <c r="DO86" s="620"/>
      <c r="DP86" s="620"/>
      <c r="DQ86" s="620"/>
      <c r="DR86" s="620"/>
      <c r="DS86" s="620"/>
      <c r="DT86" s="620"/>
      <c r="DU86" s="620"/>
      <c r="DV86" s="620"/>
      <c r="DW86" s="620"/>
      <c r="DX86" s="620"/>
      <c r="DY86" s="620"/>
      <c r="DZ86" s="620"/>
      <c r="EA86" s="620"/>
      <c r="EB86" s="620"/>
      <c r="EC86" s="620"/>
      <c r="ED86" s="620"/>
      <c r="EE86" s="620"/>
      <c r="EF86" s="620"/>
      <c r="EG86" s="620"/>
      <c r="EH86" s="620"/>
      <c r="EI86" s="620"/>
      <c r="EJ86" s="620"/>
      <c r="EK86" s="620"/>
      <c r="EL86" s="620"/>
      <c r="EM86" s="620"/>
      <c r="EN86" s="620"/>
      <c r="EO86" s="620"/>
      <c r="EP86" s="620"/>
      <c r="EQ86" s="620"/>
      <c r="ER86" s="620"/>
      <c r="ES86" s="620"/>
      <c r="ET86" s="620"/>
      <c r="EU86" s="620"/>
      <c r="EV86" s="620"/>
      <c r="EW86" s="620"/>
      <c r="EX86" s="620"/>
      <c r="EY86" s="620"/>
      <c r="EZ86" s="620"/>
      <c r="FA86" s="620"/>
      <c r="FB86" s="620"/>
      <c r="FC86" s="620"/>
      <c r="FD86" s="620"/>
      <c r="FE86" s="620"/>
      <c r="FF86" s="620"/>
      <c r="FG86" s="620"/>
      <c r="FH86" s="620"/>
      <c r="FI86" s="620"/>
      <c r="FJ86" s="620"/>
    </row>
    <row r="87" spans="1:166" s="674" customFormat="1" ht="12.75" x14ac:dyDescent="0.2">
      <c r="A87" s="1022">
        <v>2</v>
      </c>
      <c r="B87" s="1022">
        <v>2.1</v>
      </c>
      <c r="C87" s="672"/>
      <c r="D87" s="672"/>
      <c r="E87" s="1012" t="str">
        <f t="shared" si="21"/>
        <v>FLEXIBLE CARE</v>
      </c>
      <c r="F87" s="627" t="s">
        <v>1541</v>
      </c>
      <c r="G87" s="627" t="s">
        <v>1542</v>
      </c>
      <c r="H87" s="957">
        <v>90007229</v>
      </c>
      <c r="I87" s="629">
        <v>450035</v>
      </c>
      <c r="J87" s="630">
        <f t="shared" si="19"/>
        <v>45736</v>
      </c>
      <c r="K87" s="884">
        <f t="shared" si="22"/>
        <v>63.82</v>
      </c>
      <c r="L87" s="643"/>
      <c r="M87" s="884">
        <f>K87</f>
        <v>63.82</v>
      </c>
      <c r="N87" s="673" t="s">
        <v>56</v>
      </c>
      <c r="O87" s="630">
        <f t="shared" si="20"/>
        <v>45920</v>
      </c>
      <c r="P87" s="2056" t="s">
        <v>57</v>
      </c>
      <c r="Q87" s="673" t="s">
        <v>58</v>
      </c>
      <c r="R87" s="2081" t="s">
        <v>2318</v>
      </c>
      <c r="S87" s="901" t="s">
        <v>4065</v>
      </c>
      <c r="T87" s="903" t="s">
        <v>5393</v>
      </c>
      <c r="U87" s="903"/>
      <c r="V87" s="901" t="s">
        <v>5282</v>
      </c>
      <c r="W87" s="884">
        <f t="shared" si="23"/>
        <v>63.57</v>
      </c>
      <c r="X87" s="989">
        <f t="shared" si="18"/>
        <v>3.9326726443291715E-3</v>
      </c>
      <c r="Y87" s="620"/>
      <c r="Z87" s="591"/>
      <c r="AA87" s="591"/>
      <c r="AB87" s="620"/>
      <c r="AC87" s="620"/>
      <c r="AD87" s="620"/>
      <c r="AE87" s="620"/>
      <c r="AF87" s="620"/>
      <c r="AG87" s="620"/>
      <c r="AH87" s="620"/>
      <c r="AI87" s="620"/>
      <c r="AJ87" s="620"/>
      <c r="AK87" s="620"/>
      <c r="AL87" s="620"/>
      <c r="AM87" s="620"/>
      <c r="AN87" s="620"/>
      <c r="AO87" s="620"/>
      <c r="AP87" s="620"/>
      <c r="AQ87" s="620"/>
      <c r="AR87" s="620"/>
      <c r="AS87" s="620"/>
      <c r="AT87" s="620"/>
      <c r="AU87" s="620"/>
      <c r="AV87" s="620"/>
      <c r="AW87" s="620"/>
      <c r="AX87" s="620"/>
      <c r="AY87" s="620"/>
      <c r="AZ87" s="620"/>
      <c r="BA87" s="620"/>
      <c r="BB87" s="620"/>
      <c r="BC87" s="620"/>
      <c r="BD87" s="620"/>
      <c r="BE87" s="620"/>
      <c r="BF87" s="620"/>
      <c r="BG87" s="620"/>
      <c r="BH87" s="620"/>
      <c r="BI87" s="620"/>
      <c r="BJ87" s="620"/>
      <c r="BK87" s="620"/>
      <c r="BL87" s="620"/>
      <c r="BM87" s="620"/>
      <c r="BN87" s="620"/>
      <c r="BO87" s="620"/>
      <c r="BP87" s="620"/>
      <c r="BQ87" s="620"/>
      <c r="BR87" s="620"/>
      <c r="BS87" s="620"/>
      <c r="BT87" s="620"/>
      <c r="BU87" s="620"/>
      <c r="BV87" s="620"/>
      <c r="BW87" s="620"/>
      <c r="BX87" s="620"/>
      <c r="BY87" s="620"/>
      <c r="BZ87" s="620"/>
      <c r="CA87" s="620"/>
      <c r="CB87" s="620"/>
      <c r="CC87" s="620"/>
      <c r="CD87" s="620"/>
      <c r="CE87" s="620"/>
      <c r="CF87" s="620"/>
      <c r="CG87" s="620"/>
      <c r="CH87" s="620"/>
      <c r="CI87" s="620"/>
      <c r="CJ87" s="620"/>
      <c r="CK87" s="620"/>
      <c r="CL87" s="620"/>
      <c r="CM87" s="620"/>
      <c r="CN87" s="620"/>
      <c r="CO87" s="620"/>
      <c r="CP87" s="620"/>
      <c r="CQ87" s="620"/>
      <c r="CR87" s="620"/>
      <c r="CS87" s="620"/>
      <c r="CT87" s="620"/>
      <c r="CU87" s="620"/>
      <c r="CV87" s="620"/>
      <c r="CW87" s="620"/>
      <c r="CX87" s="620"/>
      <c r="CY87" s="620"/>
      <c r="CZ87" s="620"/>
      <c r="DA87" s="620"/>
      <c r="DB87" s="620"/>
      <c r="DC87" s="620"/>
      <c r="DD87" s="620"/>
      <c r="DE87" s="620"/>
      <c r="DF87" s="620"/>
      <c r="DG87" s="620"/>
      <c r="DH87" s="620"/>
      <c r="DI87" s="620"/>
      <c r="DJ87" s="620"/>
      <c r="DK87" s="620"/>
      <c r="DL87" s="620"/>
      <c r="DM87" s="620"/>
      <c r="DN87" s="620"/>
      <c r="DO87" s="620"/>
      <c r="DP87" s="620"/>
      <c r="DQ87" s="620"/>
      <c r="DR87" s="620"/>
      <c r="DS87" s="620"/>
      <c r="DT87" s="620"/>
      <c r="DU87" s="620"/>
      <c r="DV87" s="620"/>
      <c r="DW87" s="620"/>
      <c r="DX87" s="620"/>
      <c r="DY87" s="620"/>
      <c r="DZ87" s="620"/>
      <c r="EA87" s="620"/>
      <c r="EB87" s="620"/>
      <c r="EC87" s="620"/>
      <c r="ED87" s="620"/>
      <c r="EE87" s="620"/>
      <c r="EF87" s="620"/>
      <c r="EG87" s="620"/>
      <c r="EH87" s="620"/>
      <c r="EI87" s="620"/>
      <c r="EJ87" s="620"/>
      <c r="EK87" s="620"/>
      <c r="EL87" s="620"/>
      <c r="EM87" s="620"/>
      <c r="EN87" s="620"/>
      <c r="EO87" s="620"/>
      <c r="EP87" s="620"/>
      <c r="EQ87" s="620"/>
      <c r="ER87" s="620"/>
      <c r="ES87" s="620"/>
      <c r="ET87" s="620"/>
      <c r="EU87" s="620"/>
      <c r="EV87" s="620"/>
      <c r="EW87" s="620"/>
      <c r="EX87" s="620"/>
      <c r="EY87" s="620"/>
      <c r="EZ87" s="620"/>
      <c r="FA87" s="620"/>
      <c r="FB87" s="620"/>
      <c r="FC87" s="620"/>
      <c r="FD87" s="620"/>
      <c r="FE87" s="620"/>
      <c r="FF87" s="620"/>
      <c r="FG87" s="620"/>
      <c r="FH87" s="620"/>
      <c r="FI87" s="620"/>
      <c r="FJ87" s="620"/>
    </row>
    <row r="88" spans="1:166" s="674" customFormat="1" ht="12.75" x14ac:dyDescent="0.2">
      <c r="A88" s="1022">
        <v>2</v>
      </c>
      <c r="B88" s="1022">
        <v>2.1</v>
      </c>
      <c r="C88" s="672"/>
      <c r="D88" s="672"/>
      <c r="E88" s="1012" t="str">
        <f t="shared" si="21"/>
        <v>FLEXIBLE CARE</v>
      </c>
      <c r="F88" s="627" t="s">
        <v>1543</v>
      </c>
      <c r="G88" s="627" t="s">
        <v>1544</v>
      </c>
      <c r="H88" s="957">
        <v>90005989</v>
      </c>
      <c r="I88" s="629">
        <v>450035</v>
      </c>
      <c r="J88" s="630">
        <f t="shared" si="19"/>
        <v>45736</v>
      </c>
      <c r="K88" s="884">
        <f t="shared" si="22"/>
        <v>63.82</v>
      </c>
      <c r="L88" s="643"/>
      <c r="M88" s="884">
        <f>K88</f>
        <v>63.82</v>
      </c>
      <c r="N88" s="673" t="s">
        <v>56</v>
      </c>
      <c r="O88" s="630">
        <f t="shared" si="20"/>
        <v>45920</v>
      </c>
      <c r="P88" s="2056" t="s">
        <v>57</v>
      </c>
      <c r="Q88" s="673" t="s">
        <v>58</v>
      </c>
      <c r="R88" s="2081" t="s">
        <v>2319</v>
      </c>
      <c r="S88" s="901" t="s">
        <v>4065</v>
      </c>
      <c r="T88" s="903" t="s">
        <v>5394</v>
      </c>
      <c r="U88" s="903"/>
      <c r="V88" s="901" t="s">
        <v>5282</v>
      </c>
      <c r="W88" s="884">
        <f t="shared" si="23"/>
        <v>63.57</v>
      </c>
      <c r="X88" s="989">
        <f t="shared" si="18"/>
        <v>3.9326726443291715E-3</v>
      </c>
      <c r="Y88" s="620"/>
      <c r="Z88" s="591"/>
      <c r="AA88" s="591"/>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c r="BA88" s="620"/>
      <c r="BB88" s="620"/>
      <c r="BC88" s="620"/>
      <c r="BD88" s="620"/>
      <c r="BE88" s="620"/>
      <c r="BF88" s="620"/>
      <c r="BG88" s="620"/>
      <c r="BH88" s="620"/>
      <c r="BI88" s="620"/>
      <c r="BJ88" s="620"/>
      <c r="BK88" s="620"/>
      <c r="BL88" s="620"/>
      <c r="BM88" s="620"/>
      <c r="BN88" s="620"/>
      <c r="BO88" s="620"/>
      <c r="BP88" s="620"/>
      <c r="BQ88" s="620"/>
      <c r="BR88" s="620"/>
      <c r="BS88" s="620"/>
      <c r="BT88" s="620"/>
      <c r="BU88" s="620"/>
      <c r="BV88" s="620"/>
      <c r="BW88" s="620"/>
      <c r="BX88" s="620"/>
      <c r="BY88" s="620"/>
      <c r="BZ88" s="620"/>
      <c r="CA88" s="620"/>
      <c r="CB88" s="620"/>
      <c r="CC88" s="620"/>
      <c r="CD88" s="620"/>
      <c r="CE88" s="620"/>
      <c r="CF88" s="620"/>
      <c r="CG88" s="620"/>
      <c r="CH88" s="620"/>
      <c r="CI88" s="620"/>
      <c r="CJ88" s="620"/>
      <c r="CK88" s="620"/>
      <c r="CL88" s="620"/>
      <c r="CM88" s="620"/>
      <c r="CN88" s="620"/>
      <c r="CO88" s="620"/>
      <c r="CP88" s="620"/>
      <c r="CQ88" s="620"/>
      <c r="CR88" s="620"/>
      <c r="CS88" s="620"/>
      <c r="CT88" s="620"/>
      <c r="CU88" s="620"/>
      <c r="CV88" s="620"/>
      <c r="CW88" s="620"/>
      <c r="CX88" s="620"/>
      <c r="CY88" s="620"/>
      <c r="CZ88" s="620"/>
      <c r="DA88" s="620"/>
      <c r="DB88" s="620"/>
      <c r="DC88" s="620"/>
      <c r="DD88" s="620"/>
      <c r="DE88" s="620"/>
      <c r="DF88" s="620"/>
      <c r="DG88" s="620"/>
      <c r="DH88" s="620"/>
      <c r="DI88" s="620"/>
      <c r="DJ88" s="620"/>
      <c r="DK88" s="620"/>
      <c r="DL88" s="620"/>
      <c r="DM88" s="620"/>
      <c r="DN88" s="620"/>
      <c r="DO88" s="620"/>
      <c r="DP88" s="620"/>
      <c r="DQ88" s="620"/>
      <c r="DR88" s="620"/>
      <c r="DS88" s="620"/>
      <c r="DT88" s="620"/>
      <c r="DU88" s="620"/>
      <c r="DV88" s="620"/>
      <c r="DW88" s="620"/>
      <c r="DX88" s="620"/>
      <c r="DY88" s="620"/>
      <c r="DZ88" s="620"/>
      <c r="EA88" s="620"/>
      <c r="EB88" s="620"/>
      <c r="EC88" s="620"/>
      <c r="ED88" s="620"/>
      <c r="EE88" s="620"/>
      <c r="EF88" s="620"/>
      <c r="EG88" s="620"/>
      <c r="EH88" s="620"/>
      <c r="EI88" s="620"/>
      <c r="EJ88" s="620"/>
      <c r="EK88" s="620"/>
      <c r="EL88" s="620"/>
      <c r="EM88" s="620"/>
      <c r="EN88" s="620"/>
      <c r="EO88" s="620"/>
      <c r="EP88" s="620"/>
      <c r="EQ88" s="620"/>
      <c r="ER88" s="620"/>
      <c r="ES88" s="620"/>
      <c r="ET88" s="620"/>
      <c r="EU88" s="620"/>
      <c r="EV88" s="620"/>
      <c r="EW88" s="620"/>
      <c r="EX88" s="620"/>
      <c r="EY88" s="620"/>
      <c r="EZ88" s="620"/>
      <c r="FA88" s="620"/>
      <c r="FB88" s="620"/>
      <c r="FC88" s="620"/>
      <c r="FD88" s="620"/>
      <c r="FE88" s="620"/>
      <c r="FF88" s="620"/>
      <c r="FG88" s="620"/>
      <c r="FH88" s="620"/>
      <c r="FI88" s="620"/>
      <c r="FJ88" s="620"/>
    </row>
    <row r="89" spans="1:166" ht="18.75" x14ac:dyDescent="0.3">
      <c r="A89" s="1022">
        <v>2</v>
      </c>
      <c r="B89" s="610">
        <v>2.2000000000000002</v>
      </c>
      <c r="C89" s="611"/>
      <c r="D89" s="611"/>
      <c r="E89" s="612" t="s">
        <v>1552</v>
      </c>
      <c r="F89" s="627"/>
      <c r="G89" s="675"/>
      <c r="H89" s="1893"/>
      <c r="I89" s="654"/>
      <c r="J89" s="636"/>
      <c r="K89" s="657"/>
      <c r="L89" s="658"/>
      <c r="M89" s="657"/>
      <c r="N89" s="671"/>
      <c r="O89" s="1746"/>
      <c r="P89" s="1746"/>
      <c r="Q89" s="2061"/>
      <c r="R89" s="2081"/>
      <c r="S89" s="901" t="s">
        <v>4068</v>
      </c>
      <c r="T89" s="923"/>
      <c r="U89" s="903"/>
      <c r="V89" s="927"/>
      <c r="W89" s="657"/>
      <c r="X89" s="989" t="str">
        <f t="shared" si="18"/>
        <v>Blank</v>
      </c>
      <c r="Y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c r="BB89" s="620"/>
      <c r="BC89" s="620"/>
      <c r="BD89" s="620"/>
      <c r="BE89" s="620"/>
      <c r="BF89" s="620"/>
      <c r="BG89" s="620"/>
      <c r="BH89" s="620"/>
      <c r="BI89" s="620"/>
      <c r="BJ89" s="620"/>
      <c r="BK89" s="620"/>
      <c r="BL89" s="620"/>
      <c r="BM89" s="620"/>
      <c r="BN89" s="620"/>
      <c r="BO89" s="620"/>
      <c r="BP89" s="620"/>
      <c r="BQ89" s="620"/>
      <c r="BR89" s="620"/>
      <c r="BS89" s="620"/>
      <c r="BT89" s="620"/>
      <c r="BU89" s="620"/>
      <c r="BV89" s="620"/>
      <c r="BW89" s="620"/>
      <c r="BX89" s="620"/>
      <c r="BY89" s="620"/>
      <c r="BZ89" s="620"/>
      <c r="CA89" s="620"/>
      <c r="CB89" s="620"/>
      <c r="CC89" s="620"/>
      <c r="CD89" s="620"/>
      <c r="CE89" s="620"/>
      <c r="CF89" s="620"/>
      <c r="CG89" s="620"/>
      <c r="CH89" s="620"/>
      <c r="CI89" s="620"/>
      <c r="CJ89" s="620"/>
      <c r="CK89" s="620"/>
      <c r="CL89" s="620"/>
      <c r="CM89" s="620"/>
      <c r="CN89" s="620"/>
      <c r="CO89" s="620"/>
      <c r="CP89" s="620"/>
      <c r="CQ89" s="620"/>
      <c r="CR89" s="620"/>
      <c r="CS89" s="620"/>
      <c r="CT89" s="620"/>
      <c r="CU89" s="620"/>
      <c r="CV89" s="620"/>
      <c r="CW89" s="620"/>
      <c r="CX89" s="620"/>
      <c r="CY89" s="620"/>
      <c r="CZ89" s="620"/>
      <c r="DA89" s="620"/>
      <c r="DB89" s="620"/>
      <c r="DC89" s="620"/>
      <c r="DD89" s="620"/>
      <c r="DE89" s="620"/>
      <c r="DF89" s="620"/>
      <c r="DG89" s="620"/>
      <c r="DH89" s="620"/>
      <c r="DI89" s="620"/>
      <c r="DJ89" s="620"/>
      <c r="DK89" s="620"/>
      <c r="DL89" s="620"/>
      <c r="DM89" s="620"/>
      <c r="DN89" s="620"/>
      <c r="DO89" s="620"/>
      <c r="DP89" s="620"/>
      <c r="DQ89" s="620"/>
      <c r="DR89" s="620"/>
      <c r="DS89" s="620"/>
      <c r="DT89" s="620"/>
      <c r="DU89" s="620"/>
      <c r="DV89" s="620"/>
      <c r="DW89" s="620"/>
      <c r="DX89" s="620"/>
      <c r="DY89" s="620"/>
      <c r="DZ89" s="620"/>
      <c r="EA89" s="620"/>
      <c r="EB89" s="620"/>
      <c r="EC89" s="620"/>
      <c r="ED89" s="620"/>
      <c r="EE89" s="620"/>
      <c r="EF89" s="620"/>
      <c r="EG89" s="620"/>
      <c r="EH89" s="620"/>
      <c r="EI89" s="620"/>
      <c r="EJ89" s="620"/>
      <c r="EK89" s="620"/>
      <c r="EL89" s="620"/>
      <c r="EM89" s="620"/>
      <c r="EN89" s="620"/>
      <c r="EO89" s="620"/>
      <c r="EP89" s="620"/>
      <c r="EQ89" s="620"/>
      <c r="ER89" s="620"/>
      <c r="ES89" s="620"/>
      <c r="ET89" s="620"/>
      <c r="EU89" s="620"/>
      <c r="EV89" s="620"/>
      <c r="EW89" s="620"/>
      <c r="EX89" s="620"/>
      <c r="EY89" s="620"/>
      <c r="EZ89" s="620"/>
      <c r="FA89" s="620"/>
      <c r="FB89" s="620"/>
      <c r="FC89" s="620"/>
      <c r="FD89" s="620"/>
      <c r="FE89" s="620"/>
      <c r="FF89" s="620"/>
      <c r="FG89" s="620"/>
      <c r="FH89" s="620"/>
      <c r="FI89" s="620"/>
      <c r="FJ89" s="620"/>
    </row>
    <row r="90" spans="1:166" s="674" customFormat="1" ht="12.75" x14ac:dyDescent="0.2">
      <c r="A90" s="1022">
        <v>2</v>
      </c>
      <c r="B90" s="1022">
        <v>2.2000000000000002</v>
      </c>
      <c r="C90" s="672"/>
      <c r="D90" s="672"/>
      <c r="E90" s="1012" t="s">
        <v>1552</v>
      </c>
      <c r="F90" s="627" t="s">
        <v>1545</v>
      </c>
      <c r="G90" s="627" t="s">
        <v>1546</v>
      </c>
      <c r="H90" s="957">
        <v>90007230</v>
      </c>
      <c r="I90" s="629">
        <v>450035</v>
      </c>
      <c r="J90" s="630">
        <f t="shared" ref="J90:J93" si="24">J$10</f>
        <v>45736</v>
      </c>
      <c r="K90" s="884">
        <f t="shared" ref="K90:K93" si="25">K$10</f>
        <v>63.82</v>
      </c>
      <c r="L90" s="643"/>
      <c r="M90" s="884">
        <f>K90</f>
        <v>63.82</v>
      </c>
      <c r="N90" s="673" t="s">
        <v>56</v>
      </c>
      <c r="O90" s="630">
        <f t="shared" ref="O90:O93" si="26">O$10</f>
        <v>45920</v>
      </c>
      <c r="P90" s="2056" t="s">
        <v>57</v>
      </c>
      <c r="Q90" s="673" t="s">
        <v>58</v>
      </c>
      <c r="R90" s="2081" t="s">
        <v>2320</v>
      </c>
      <c r="S90" s="901" t="s">
        <v>4065</v>
      </c>
      <c r="T90" s="903" t="s">
        <v>5395</v>
      </c>
      <c r="U90" s="903"/>
      <c r="V90" s="901" t="s">
        <v>5282</v>
      </c>
      <c r="W90" s="884">
        <f t="shared" ref="W90:W93" si="27">W$10</f>
        <v>63.57</v>
      </c>
      <c r="X90" s="989">
        <f t="shared" si="18"/>
        <v>3.9326726443291715E-3</v>
      </c>
      <c r="Y90" s="620"/>
      <c r="Z90" s="591"/>
      <c r="AA90" s="591"/>
      <c r="AB90" s="620"/>
      <c r="AC90" s="620"/>
      <c r="AD90" s="620"/>
      <c r="AE90" s="620"/>
      <c r="AF90" s="620"/>
      <c r="AG90" s="620"/>
      <c r="AH90" s="620"/>
      <c r="AI90" s="620"/>
      <c r="AJ90" s="620"/>
      <c r="AK90" s="620"/>
      <c r="AL90" s="620"/>
      <c r="AM90" s="620"/>
      <c r="AN90" s="620"/>
      <c r="AO90" s="620"/>
      <c r="AP90" s="620"/>
      <c r="AQ90" s="620"/>
      <c r="AR90" s="620"/>
      <c r="AS90" s="620"/>
      <c r="AT90" s="620"/>
      <c r="AU90" s="620"/>
      <c r="AV90" s="620"/>
      <c r="AW90" s="620"/>
      <c r="AX90" s="620"/>
      <c r="AY90" s="620"/>
      <c r="AZ90" s="620"/>
      <c r="BA90" s="620"/>
      <c r="BB90" s="620"/>
      <c r="BC90" s="620"/>
      <c r="BD90" s="620"/>
      <c r="BE90" s="620"/>
      <c r="BF90" s="620"/>
      <c r="BG90" s="620"/>
      <c r="BH90" s="620"/>
      <c r="BI90" s="620"/>
      <c r="BJ90" s="620"/>
      <c r="BK90" s="620"/>
      <c r="BL90" s="620"/>
      <c r="BM90" s="620"/>
      <c r="BN90" s="620"/>
      <c r="BO90" s="620"/>
      <c r="BP90" s="620"/>
      <c r="BQ90" s="620"/>
      <c r="BR90" s="620"/>
      <c r="BS90" s="620"/>
      <c r="BT90" s="620"/>
      <c r="BU90" s="620"/>
      <c r="BV90" s="620"/>
      <c r="BW90" s="620"/>
      <c r="BX90" s="620"/>
      <c r="BY90" s="620"/>
      <c r="BZ90" s="620"/>
      <c r="CA90" s="620"/>
      <c r="CB90" s="620"/>
      <c r="CC90" s="620"/>
      <c r="CD90" s="620"/>
      <c r="CE90" s="620"/>
      <c r="CF90" s="620"/>
      <c r="CG90" s="620"/>
      <c r="CH90" s="620"/>
      <c r="CI90" s="620"/>
      <c r="CJ90" s="620"/>
      <c r="CK90" s="620"/>
      <c r="CL90" s="620"/>
      <c r="CM90" s="620"/>
      <c r="CN90" s="620"/>
      <c r="CO90" s="620"/>
      <c r="CP90" s="620"/>
      <c r="CQ90" s="620"/>
      <c r="CR90" s="620"/>
      <c r="CS90" s="620"/>
      <c r="CT90" s="620"/>
      <c r="CU90" s="620"/>
      <c r="CV90" s="620"/>
      <c r="CW90" s="620"/>
      <c r="CX90" s="620"/>
      <c r="CY90" s="620"/>
      <c r="CZ90" s="620"/>
      <c r="DA90" s="620"/>
      <c r="DB90" s="620"/>
      <c r="DC90" s="620"/>
      <c r="DD90" s="620"/>
      <c r="DE90" s="620"/>
      <c r="DF90" s="620"/>
      <c r="DG90" s="620"/>
      <c r="DH90" s="620"/>
      <c r="DI90" s="620"/>
      <c r="DJ90" s="620"/>
      <c r="DK90" s="620"/>
      <c r="DL90" s="620"/>
      <c r="DM90" s="620"/>
      <c r="DN90" s="620"/>
      <c r="DO90" s="620"/>
      <c r="DP90" s="620"/>
      <c r="DQ90" s="620"/>
      <c r="DR90" s="620"/>
      <c r="DS90" s="620"/>
      <c r="DT90" s="620"/>
      <c r="DU90" s="620"/>
      <c r="DV90" s="620"/>
      <c r="DW90" s="620"/>
      <c r="DX90" s="620"/>
      <c r="DY90" s="620"/>
      <c r="DZ90" s="620"/>
      <c r="EA90" s="620"/>
      <c r="EB90" s="620"/>
      <c r="EC90" s="620"/>
      <c r="ED90" s="620"/>
      <c r="EE90" s="620"/>
      <c r="EF90" s="620"/>
      <c r="EG90" s="620"/>
      <c r="EH90" s="620"/>
      <c r="EI90" s="620"/>
      <c r="EJ90" s="620"/>
      <c r="EK90" s="620"/>
      <c r="EL90" s="620"/>
      <c r="EM90" s="620"/>
      <c r="EN90" s="620"/>
      <c r="EO90" s="620"/>
      <c r="EP90" s="620"/>
      <c r="EQ90" s="620"/>
      <c r="ER90" s="620"/>
      <c r="ES90" s="620"/>
      <c r="ET90" s="620"/>
      <c r="EU90" s="620"/>
      <c r="EV90" s="620"/>
      <c r="EW90" s="620"/>
      <c r="EX90" s="620"/>
      <c r="EY90" s="620"/>
      <c r="EZ90" s="620"/>
      <c r="FA90" s="620"/>
      <c r="FB90" s="620"/>
      <c r="FC90" s="620"/>
      <c r="FD90" s="620"/>
      <c r="FE90" s="620"/>
      <c r="FF90" s="620"/>
      <c r="FG90" s="620"/>
      <c r="FH90" s="620"/>
      <c r="FI90" s="620"/>
      <c r="FJ90" s="620"/>
    </row>
    <row r="91" spans="1:166" s="674" customFormat="1" ht="12.75" x14ac:dyDescent="0.2">
      <c r="A91" s="1022">
        <v>2</v>
      </c>
      <c r="B91" s="1022">
        <v>2.2000000000000002</v>
      </c>
      <c r="C91" s="672"/>
      <c r="D91" s="672"/>
      <c r="E91" s="1012" t="str">
        <f t="shared" ref="E91:E93" si="28">E90</f>
        <v>FLEXIBLE RESPITE</v>
      </c>
      <c r="F91" s="627" t="s">
        <v>1547</v>
      </c>
      <c r="G91" s="627" t="s">
        <v>1548</v>
      </c>
      <c r="H91" s="957">
        <v>90006403</v>
      </c>
      <c r="I91" s="629">
        <v>450035</v>
      </c>
      <c r="J91" s="630">
        <f t="shared" si="24"/>
        <v>45736</v>
      </c>
      <c r="K91" s="884">
        <f t="shared" si="25"/>
        <v>63.82</v>
      </c>
      <c r="L91" s="643"/>
      <c r="M91" s="884">
        <f>K91</f>
        <v>63.82</v>
      </c>
      <c r="N91" s="673" t="s">
        <v>56</v>
      </c>
      <c r="O91" s="630">
        <f t="shared" si="26"/>
        <v>45920</v>
      </c>
      <c r="P91" s="2056" t="s">
        <v>57</v>
      </c>
      <c r="Q91" s="673" t="s">
        <v>58</v>
      </c>
      <c r="R91" s="2081" t="s">
        <v>2321</v>
      </c>
      <c r="S91" s="901" t="s">
        <v>4065</v>
      </c>
      <c r="T91" s="903" t="s">
        <v>5396</v>
      </c>
      <c r="U91" s="903"/>
      <c r="V91" s="901" t="s">
        <v>5282</v>
      </c>
      <c r="W91" s="884">
        <f t="shared" si="27"/>
        <v>63.57</v>
      </c>
      <c r="X91" s="989">
        <f t="shared" si="18"/>
        <v>3.9326726443291715E-3</v>
      </c>
      <c r="Y91" s="620"/>
      <c r="Z91" s="591"/>
      <c r="AA91" s="591"/>
      <c r="AB91" s="620"/>
      <c r="AC91" s="620"/>
      <c r="AD91" s="620"/>
      <c r="AE91" s="620"/>
      <c r="AF91" s="620"/>
      <c r="AG91" s="620"/>
      <c r="AH91" s="620"/>
      <c r="AI91" s="620"/>
      <c r="AJ91" s="620"/>
      <c r="AK91" s="620"/>
      <c r="AL91" s="620"/>
      <c r="AM91" s="620"/>
      <c r="AN91" s="620"/>
      <c r="AO91" s="620"/>
      <c r="AP91" s="620"/>
      <c r="AQ91" s="620"/>
      <c r="AR91" s="620"/>
      <c r="AS91" s="620"/>
      <c r="AT91" s="620"/>
      <c r="AU91" s="620"/>
      <c r="AV91" s="620"/>
      <c r="AW91" s="620"/>
      <c r="AX91" s="620"/>
      <c r="AY91" s="620"/>
      <c r="AZ91" s="620"/>
      <c r="BA91" s="620"/>
      <c r="BB91" s="620"/>
      <c r="BC91" s="620"/>
      <c r="BD91" s="620"/>
      <c r="BE91" s="620"/>
      <c r="BF91" s="620"/>
      <c r="BG91" s="620"/>
      <c r="BH91" s="620"/>
      <c r="BI91" s="620"/>
      <c r="BJ91" s="620"/>
      <c r="BK91" s="620"/>
      <c r="BL91" s="620"/>
      <c r="BM91" s="620"/>
      <c r="BN91" s="620"/>
      <c r="BO91" s="620"/>
      <c r="BP91" s="620"/>
      <c r="BQ91" s="620"/>
      <c r="BR91" s="620"/>
      <c r="BS91" s="620"/>
      <c r="BT91" s="620"/>
      <c r="BU91" s="620"/>
      <c r="BV91" s="620"/>
      <c r="BW91" s="620"/>
      <c r="BX91" s="620"/>
      <c r="BY91" s="620"/>
      <c r="BZ91" s="620"/>
      <c r="CA91" s="620"/>
      <c r="CB91" s="620"/>
      <c r="CC91" s="620"/>
      <c r="CD91" s="620"/>
      <c r="CE91" s="620"/>
      <c r="CF91" s="620"/>
      <c r="CG91" s="620"/>
      <c r="CH91" s="620"/>
      <c r="CI91" s="620"/>
      <c r="CJ91" s="620"/>
      <c r="CK91" s="620"/>
      <c r="CL91" s="620"/>
      <c r="CM91" s="620"/>
      <c r="CN91" s="620"/>
      <c r="CO91" s="620"/>
      <c r="CP91" s="620"/>
      <c r="CQ91" s="620"/>
      <c r="CR91" s="620"/>
      <c r="CS91" s="620"/>
      <c r="CT91" s="620"/>
      <c r="CU91" s="620"/>
      <c r="CV91" s="620"/>
      <c r="CW91" s="620"/>
      <c r="CX91" s="620"/>
      <c r="CY91" s="620"/>
      <c r="CZ91" s="620"/>
      <c r="DA91" s="620"/>
      <c r="DB91" s="620"/>
      <c r="DC91" s="620"/>
      <c r="DD91" s="620"/>
      <c r="DE91" s="620"/>
      <c r="DF91" s="620"/>
      <c r="DG91" s="620"/>
      <c r="DH91" s="620"/>
      <c r="DI91" s="620"/>
      <c r="DJ91" s="620"/>
      <c r="DK91" s="620"/>
      <c r="DL91" s="620"/>
      <c r="DM91" s="620"/>
      <c r="DN91" s="620"/>
      <c r="DO91" s="620"/>
      <c r="DP91" s="620"/>
      <c r="DQ91" s="620"/>
      <c r="DR91" s="620"/>
      <c r="DS91" s="620"/>
      <c r="DT91" s="620"/>
      <c r="DU91" s="620"/>
      <c r="DV91" s="620"/>
      <c r="DW91" s="620"/>
      <c r="DX91" s="620"/>
      <c r="DY91" s="620"/>
      <c r="DZ91" s="620"/>
      <c r="EA91" s="620"/>
      <c r="EB91" s="620"/>
      <c r="EC91" s="620"/>
      <c r="ED91" s="620"/>
      <c r="EE91" s="620"/>
      <c r="EF91" s="620"/>
      <c r="EG91" s="620"/>
      <c r="EH91" s="620"/>
      <c r="EI91" s="620"/>
      <c r="EJ91" s="620"/>
      <c r="EK91" s="620"/>
      <c r="EL91" s="620"/>
      <c r="EM91" s="620"/>
      <c r="EN91" s="620"/>
      <c r="EO91" s="620"/>
      <c r="EP91" s="620"/>
      <c r="EQ91" s="620"/>
      <c r="ER91" s="620"/>
      <c r="ES91" s="620"/>
      <c r="ET91" s="620"/>
      <c r="EU91" s="620"/>
      <c r="EV91" s="620"/>
      <c r="EW91" s="620"/>
      <c r="EX91" s="620"/>
      <c r="EY91" s="620"/>
      <c r="EZ91" s="620"/>
      <c r="FA91" s="620"/>
      <c r="FB91" s="620"/>
      <c r="FC91" s="620"/>
      <c r="FD91" s="620"/>
      <c r="FE91" s="620"/>
      <c r="FF91" s="620"/>
      <c r="FG91" s="620"/>
      <c r="FH91" s="620"/>
      <c r="FI91" s="620"/>
      <c r="FJ91" s="620"/>
    </row>
    <row r="92" spans="1:166" s="674" customFormat="1" ht="12.75" x14ac:dyDescent="0.2">
      <c r="A92" s="1022">
        <v>2</v>
      </c>
      <c r="B92" s="1022">
        <v>2.2000000000000002</v>
      </c>
      <c r="C92" s="672"/>
      <c r="D92" s="672"/>
      <c r="E92" s="1012" t="str">
        <f t="shared" si="28"/>
        <v>FLEXIBLE RESPITE</v>
      </c>
      <c r="F92" s="627" t="s">
        <v>1464</v>
      </c>
      <c r="G92" s="43" t="s">
        <v>1465</v>
      </c>
      <c r="H92" s="957">
        <v>90007231</v>
      </c>
      <c r="I92" s="629">
        <v>450035</v>
      </c>
      <c r="J92" s="630">
        <f t="shared" si="24"/>
        <v>45736</v>
      </c>
      <c r="K92" s="884">
        <f t="shared" si="25"/>
        <v>63.82</v>
      </c>
      <c r="L92" s="643"/>
      <c r="M92" s="884">
        <f>K92</f>
        <v>63.82</v>
      </c>
      <c r="N92" s="673" t="s">
        <v>56</v>
      </c>
      <c r="O92" s="630">
        <f t="shared" si="26"/>
        <v>45920</v>
      </c>
      <c r="P92" s="2056" t="s">
        <v>57</v>
      </c>
      <c r="Q92" s="673" t="s">
        <v>58</v>
      </c>
      <c r="R92" s="2081" t="s">
        <v>2322</v>
      </c>
      <c r="S92" s="901" t="s">
        <v>4065</v>
      </c>
      <c r="T92" s="903" t="s">
        <v>5397</v>
      </c>
      <c r="U92" s="903"/>
      <c r="V92" s="901" t="s">
        <v>5282</v>
      </c>
      <c r="W92" s="884">
        <f t="shared" si="27"/>
        <v>63.57</v>
      </c>
      <c r="X92" s="989">
        <f t="shared" si="18"/>
        <v>3.9326726443291715E-3</v>
      </c>
      <c r="Y92" s="620"/>
      <c r="Z92" s="591"/>
      <c r="AA92" s="591"/>
      <c r="AB92" s="620"/>
      <c r="AC92" s="620"/>
      <c r="AD92" s="620"/>
      <c r="AE92" s="620"/>
      <c r="AF92" s="620"/>
      <c r="AG92" s="620"/>
      <c r="AH92" s="620"/>
      <c r="AI92" s="620"/>
      <c r="AJ92" s="620"/>
      <c r="AK92" s="620"/>
      <c r="AL92" s="620"/>
      <c r="AM92" s="620"/>
      <c r="AN92" s="620"/>
      <c r="AO92" s="620"/>
      <c r="AP92" s="620"/>
      <c r="AQ92" s="620"/>
      <c r="AR92" s="620"/>
      <c r="AS92" s="620"/>
      <c r="AT92" s="620"/>
      <c r="AU92" s="620"/>
      <c r="AV92" s="620"/>
      <c r="AW92" s="620"/>
      <c r="AX92" s="620"/>
      <c r="AY92" s="620"/>
      <c r="AZ92" s="620"/>
      <c r="BA92" s="620"/>
      <c r="BB92" s="620"/>
      <c r="BC92" s="620"/>
      <c r="BD92" s="620"/>
      <c r="BE92" s="620"/>
      <c r="BF92" s="620"/>
      <c r="BG92" s="620"/>
      <c r="BH92" s="620"/>
      <c r="BI92" s="620"/>
      <c r="BJ92" s="620"/>
      <c r="BK92" s="620"/>
      <c r="BL92" s="620"/>
      <c r="BM92" s="620"/>
      <c r="BN92" s="620"/>
      <c r="BO92" s="620"/>
      <c r="BP92" s="620"/>
      <c r="BQ92" s="620"/>
      <c r="BR92" s="620"/>
      <c r="BS92" s="620"/>
      <c r="BT92" s="620"/>
      <c r="BU92" s="620"/>
      <c r="BV92" s="620"/>
      <c r="BW92" s="620"/>
      <c r="BX92" s="620"/>
      <c r="BY92" s="620"/>
      <c r="BZ92" s="620"/>
      <c r="CA92" s="620"/>
      <c r="CB92" s="620"/>
      <c r="CC92" s="620"/>
      <c r="CD92" s="620"/>
      <c r="CE92" s="620"/>
      <c r="CF92" s="620"/>
      <c r="CG92" s="620"/>
      <c r="CH92" s="620"/>
      <c r="CI92" s="620"/>
      <c r="CJ92" s="620"/>
      <c r="CK92" s="620"/>
      <c r="CL92" s="620"/>
      <c r="CM92" s="620"/>
      <c r="CN92" s="620"/>
      <c r="CO92" s="620"/>
      <c r="CP92" s="620"/>
      <c r="CQ92" s="620"/>
      <c r="CR92" s="620"/>
      <c r="CS92" s="620"/>
      <c r="CT92" s="620"/>
      <c r="CU92" s="620"/>
      <c r="CV92" s="620"/>
      <c r="CW92" s="620"/>
      <c r="CX92" s="620"/>
      <c r="CY92" s="620"/>
      <c r="CZ92" s="620"/>
      <c r="DA92" s="620"/>
      <c r="DB92" s="620"/>
      <c r="DC92" s="620"/>
      <c r="DD92" s="620"/>
      <c r="DE92" s="620"/>
      <c r="DF92" s="620"/>
      <c r="DG92" s="620"/>
      <c r="DH92" s="620"/>
      <c r="DI92" s="620"/>
      <c r="DJ92" s="620"/>
      <c r="DK92" s="620"/>
      <c r="DL92" s="620"/>
      <c r="DM92" s="620"/>
      <c r="DN92" s="620"/>
      <c r="DO92" s="620"/>
      <c r="DP92" s="620"/>
      <c r="DQ92" s="620"/>
      <c r="DR92" s="620"/>
      <c r="DS92" s="620"/>
      <c r="DT92" s="620"/>
      <c r="DU92" s="620"/>
      <c r="DV92" s="620"/>
      <c r="DW92" s="620"/>
      <c r="DX92" s="620"/>
      <c r="DY92" s="620"/>
      <c r="DZ92" s="620"/>
      <c r="EA92" s="620"/>
      <c r="EB92" s="620"/>
      <c r="EC92" s="620"/>
      <c r="ED92" s="620"/>
      <c r="EE92" s="620"/>
      <c r="EF92" s="620"/>
      <c r="EG92" s="620"/>
      <c r="EH92" s="620"/>
      <c r="EI92" s="620"/>
      <c r="EJ92" s="620"/>
      <c r="EK92" s="620"/>
      <c r="EL92" s="620"/>
      <c r="EM92" s="620"/>
      <c r="EN92" s="620"/>
      <c r="EO92" s="620"/>
      <c r="EP92" s="620"/>
      <c r="EQ92" s="620"/>
      <c r="ER92" s="620"/>
      <c r="ES92" s="620"/>
      <c r="ET92" s="620"/>
      <c r="EU92" s="620"/>
      <c r="EV92" s="620"/>
      <c r="EW92" s="620"/>
      <c r="EX92" s="620"/>
      <c r="EY92" s="620"/>
      <c r="EZ92" s="620"/>
      <c r="FA92" s="620"/>
      <c r="FB92" s="620"/>
      <c r="FC92" s="620"/>
      <c r="FD92" s="620"/>
      <c r="FE92" s="620"/>
      <c r="FF92" s="620"/>
      <c r="FG92" s="620"/>
      <c r="FH92" s="620"/>
      <c r="FI92" s="620"/>
      <c r="FJ92" s="620"/>
    </row>
    <row r="93" spans="1:166" s="674" customFormat="1" ht="12.75" x14ac:dyDescent="0.2">
      <c r="A93" s="1022">
        <v>2</v>
      </c>
      <c r="B93" s="1022">
        <v>2.2000000000000002</v>
      </c>
      <c r="C93" s="672"/>
      <c r="D93" s="672"/>
      <c r="E93" s="1012" t="str">
        <f t="shared" si="28"/>
        <v>FLEXIBLE RESPITE</v>
      </c>
      <c r="F93" s="627" t="s">
        <v>1466</v>
      </c>
      <c r="G93" s="627" t="s">
        <v>1467</v>
      </c>
      <c r="H93" s="957">
        <v>90005679</v>
      </c>
      <c r="I93" s="629">
        <v>450035</v>
      </c>
      <c r="J93" s="630">
        <f t="shared" si="24"/>
        <v>45736</v>
      </c>
      <c r="K93" s="884">
        <f t="shared" si="25"/>
        <v>63.82</v>
      </c>
      <c r="L93" s="643"/>
      <c r="M93" s="884">
        <f>K93</f>
        <v>63.82</v>
      </c>
      <c r="N93" s="673" t="s">
        <v>56</v>
      </c>
      <c r="O93" s="630">
        <f t="shared" si="26"/>
        <v>45920</v>
      </c>
      <c r="P93" s="2056" t="s">
        <v>57</v>
      </c>
      <c r="Q93" s="673" t="s">
        <v>58</v>
      </c>
      <c r="R93" s="2081" t="s">
        <v>2291</v>
      </c>
      <c r="S93" s="901" t="s">
        <v>4065</v>
      </c>
      <c r="T93" s="903" t="s">
        <v>5398</v>
      </c>
      <c r="U93" s="903"/>
      <c r="V93" s="901" t="s">
        <v>5282</v>
      </c>
      <c r="W93" s="884">
        <f t="shared" si="27"/>
        <v>63.57</v>
      </c>
      <c r="X93" s="989">
        <f t="shared" si="18"/>
        <v>3.9326726443291715E-3</v>
      </c>
      <c r="Y93" s="620"/>
      <c r="Z93" s="591"/>
      <c r="AA93" s="591"/>
      <c r="AB93" s="620"/>
      <c r="AC93" s="620"/>
      <c r="AD93" s="620"/>
      <c r="AE93" s="620"/>
      <c r="AF93" s="620"/>
      <c r="AG93" s="620"/>
      <c r="AH93" s="620"/>
      <c r="AI93" s="620"/>
      <c r="AJ93" s="620"/>
      <c r="AK93" s="620"/>
      <c r="AL93" s="620"/>
      <c r="AM93" s="620"/>
      <c r="AN93" s="620"/>
      <c r="AO93" s="620"/>
      <c r="AP93" s="620"/>
      <c r="AQ93" s="620"/>
      <c r="AR93" s="620"/>
      <c r="AS93" s="620"/>
      <c r="AT93" s="620"/>
      <c r="AU93" s="620"/>
      <c r="AV93" s="620"/>
      <c r="AW93" s="620"/>
      <c r="AX93" s="620"/>
      <c r="AY93" s="620"/>
      <c r="AZ93" s="620"/>
      <c r="BA93" s="620"/>
      <c r="BB93" s="620"/>
      <c r="BC93" s="620"/>
      <c r="BD93" s="620"/>
      <c r="BE93" s="620"/>
      <c r="BF93" s="620"/>
      <c r="BG93" s="620"/>
      <c r="BH93" s="620"/>
      <c r="BI93" s="620"/>
      <c r="BJ93" s="620"/>
      <c r="BK93" s="620"/>
      <c r="BL93" s="620"/>
      <c r="BM93" s="620"/>
      <c r="BN93" s="620"/>
      <c r="BO93" s="620"/>
      <c r="BP93" s="620"/>
      <c r="BQ93" s="620"/>
      <c r="BR93" s="620"/>
      <c r="BS93" s="620"/>
      <c r="BT93" s="620"/>
      <c r="BU93" s="620"/>
      <c r="BV93" s="620"/>
      <c r="BW93" s="620"/>
      <c r="BX93" s="620"/>
      <c r="BY93" s="620"/>
      <c r="BZ93" s="620"/>
      <c r="CA93" s="620"/>
      <c r="CB93" s="620"/>
      <c r="CC93" s="620"/>
      <c r="CD93" s="620"/>
      <c r="CE93" s="620"/>
      <c r="CF93" s="620"/>
      <c r="CG93" s="620"/>
      <c r="CH93" s="620"/>
      <c r="CI93" s="620"/>
      <c r="CJ93" s="620"/>
      <c r="CK93" s="620"/>
      <c r="CL93" s="620"/>
      <c r="CM93" s="620"/>
      <c r="CN93" s="620"/>
      <c r="CO93" s="620"/>
      <c r="CP93" s="620"/>
      <c r="CQ93" s="620"/>
      <c r="CR93" s="620"/>
      <c r="CS93" s="620"/>
      <c r="CT93" s="620"/>
      <c r="CU93" s="620"/>
      <c r="CV93" s="620"/>
      <c r="CW93" s="620"/>
      <c r="CX93" s="620"/>
      <c r="CY93" s="620"/>
      <c r="CZ93" s="620"/>
      <c r="DA93" s="620"/>
      <c r="DB93" s="620"/>
      <c r="DC93" s="620"/>
      <c r="DD93" s="620"/>
      <c r="DE93" s="620"/>
      <c r="DF93" s="620"/>
      <c r="DG93" s="620"/>
      <c r="DH93" s="620"/>
      <c r="DI93" s="620"/>
      <c r="DJ93" s="620"/>
      <c r="DK93" s="620"/>
      <c r="DL93" s="620"/>
      <c r="DM93" s="620"/>
      <c r="DN93" s="620"/>
      <c r="DO93" s="620"/>
      <c r="DP93" s="620"/>
      <c r="DQ93" s="620"/>
      <c r="DR93" s="620"/>
      <c r="DS93" s="620"/>
      <c r="DT93" s="620"/>
      <c r="DU93" s="620"/>
      <c r="DV93" s="620"/>
      <c r="DW93" s="620"/>
      <c r="DX93" s="620"/>
      <c r="DY93" s="620"/>
      <c r="DZ93" s="620"/>
      <c r="EA93" s="620"/>
      <c r="EB93" s="620"/>
      <c r="EC93" s="620"/>
      <c r="ED93" s="620"/>
      <c r="EE93" s="620"/>
      <c r="EF93" s="620"/>
      <c r="EG93" s="620"/>
      <c r="EH93" s="620"/>
      <c r="EI93" s="620"/>
      <c r="EJ93" s="620"/>
      <c r="EK93" s="620"/>
      <c r="EL93" s="620"/>
      <c r="EM93" s="620"/>
      <c r="EN93" s="620"/>
      <c r="EO93" s="620"/>
      <c r="EP93" s="620"/>
      <c r="EQ93" s="620"/>
      <c r="ER93" s="620"/>
      <c r="ES93" s="620"/>
      <c r="ET93" s="620"/>
      <c r="EU93" s="620"/>
      <c r="EV93" s="620"/>
      <c r="EW93" s="620"/>
      <c r="EX93" s="620"/>
      <c r="EY93" s="620"/>
      <c r="EZ93" s="620"/>
      <c r="FA93" s="620"/>
      <c r="FB93" s="620"/>
      <c r="FC93" s="620"/>
      <c r="FD93" s="620"/>
      <c r="FE93" s="620"/>
      <c r="FF93" s="620"/>
      <c r="FG93" s="620"/>
      <c r="FH93" s="620"/>
      <c r="FI93" s="620"/>
      <c r="FJ93" s="620"/>
    </row>
    <row r="94" spans="1:166" ht="18.75" x14ac:dyDescent="0.3">
      <c r="A94" s="1022">
        <v>2</v>
      </c>
      <c r="B94" s="610">
        <v>2.2999999999999998</v>
      </c>
      <c r="C94" s="611"/>
      <c r="D94" s="611"/>
      <c r="E94" s="612" t="s">
        <v>1553</v>
      </c>
      <c r="F94" s="627"/>
      <c r="G94" s="675"/>
      <c r="H94" s="1893"/>
      <c r="I94" s="654"/>
      <c r="J94" s="636"/>
      <c r="K94" s="657"/>
      <c r="L94" s="658"/>
      <c r="M94" s="657"/>
      <c r="N94" s="671"/>
      <c r="O94" s="1894"/>
      <c r="P94" s="1746"/>
      <c r="Q94" s="2061"/>
      <c r="R94" s="2061"/>
      <c r="S94" s="901" t="s">
        <v>4068</v>
      </c>
      <c r="T94" s="923"/>
      <c r="U94" s="903"/>
      <c r="V94" s="927"/>
      <c r="W94" s="657"/>
      <c r="X94" s="989" t="str">
        <f t="shared" si="18"/>
        <v>Blank</v>
      </c>
      <c r="Y94" s="620"/>
      <c r="AB94" s="620"/>
      <c r="AC94" s="620"/>
      <c r="AD94" s="620"/>
      <c r="AE94" s="620"/>
      <c r="AF94" s="620"/>
      <c r="AG94" s="620"/>
      <c r="AH94" s="620"/>
      <c r="AI94" s="620"/>
      <c r="AJ94" s="620"/>
      <c r="AK94" s="620"/>
      <c r="AL94" s="620"/>
      <c r="AM94" s="620"/>
      <c r="AN94" s="620"/>
      <c r="AO94" s="620"/>
      <c r="AP94" s="620"/>
      <c r="AQ94" s="620"/>
      <c r="AR94" s="620"/>
      <c r="AS94" s="620"/>
      <c r="AT94" s="620"/>
      <c r="AU94" s="620"/>
      <c r="AV94" s="620"/>
      <c r="AW94" s="620"/>
      <c r="AX94" s="620"/>
      <c r="AY94" s="620"/>
      <c r="AZ94" s="620"/>
      <c r="BA94" s="620"/>
      <c r="BB94" s="620"/>
      <c r="BC94" s="620"/>
      <c r="BD94" s="620"/>
      <c r="BE94" s="620"/>
      <c r="BF94" s="620"/>
      <c r="BG94" s="620"/>
      <c r="BH94" s="620"/>
      <c r="BI94" s="620"/>
      <c r="BJ94" s="620"/>
      <c r="BK94" s="620"/>
      <c r="BL94" s="620"/>
      <c r="BM94" s="620"/>
      <c r="BN94" s="620"/>
      <c r="BO94" s="620"/>
      <c r="BP94" s="620"/>
      <c r="BQ94" s="620"/>
      <c r="BR94" s="620"/>
      <c r="BS94" s="620"/>
      <c r="BT94" s="620"/>
      <c r="BU94" s="620"/>
      <c r="BV94" s="620"/>
      <c r="BW94" s="620"/>
      <c r="BX94" s="620"/>
      <c r="BY94" s="620"/>
      <c r="BZ94" s="620"/>
      <c r="CA94" s="620"/>
      <c r="CB94" s="620"/>
      <c r="CC94" s="620"/>
      <c r="CD94" s="620"/>
      <c r="CE94" s="620"/>
      <c r="CF94" s="620"/>
      <c r="CG94" s="620"/>
      <c r="CH94" s="620"/>
      <c r="CI94" s="620"/>
      <c r="CJ94" s="620"/>
      <c r="CK94" s="620"/>
      <c r="CL94" s="620"/>
      <c r="CM94" s="620"/>
      <c r="CN94" s="620"/>
      <c r="CO94" s="620"/>
      <c r="CP94" s="620"/>
      <c r="CQ94" s="620"/>
      <c r="CR94" s="620"/>
      <c r="CS94" s="620"/>
      <c r="CT94" s="620"/>
      <c r="CU94" s="620"/>
      <c r="CV94" s="620"/>
      <c r="CW94" s="620"/>
      <c r="CX94" s="620"/>
      <c r="CY94" s="620"/>
      <c r="CZ94" s="620"/>
      <c r="DA94" s="620"/>
      <c r="DB94" s="620"/>
      <c r="DC94" s="620"/>
      <c r="DD94" s="620"/>
      <c r="DE94" s="620"/>
      <c r="DF94" s="620"/>
      <c r="DG94" s="620"/>
      <c r="DH94" s="620"/>
      <c r="DI94" s="620"/>
      <c r="DJ94" s="620"/>
      <c r="DK94" s="620"/>
      <c r="DL94" s="620"/>
      <c r="DM94" s="620"/>
      <c r="DN94" s="620"/>
      <c r="DO94" s="620"/>
      <c r="DP94" s="620"/>
      <c r="DQ94" s="620"/>
      <c r="DR94" s="620"/>
      <c r="DS94" s="620"/>
      <c r="DT94" s="620"/>
      <c r="DU94" s="620"/>
      <c r="DV94" s="620"/>
      <c r="DW94" s="620"/>
      <c r="DX94" s="620"/>
      <c r="DY94" s="620"/>
      <c r="DZ94" s="620"/>
      <c r="EA94" s="620"/>
      <c r="EB94" s="620"/>
      <c r="EC94" s="620"/>
      <c r="ED94" s="620"/>
      <c r="EE94" s="620"/>
      <c r="EF94" s="620"/>
      <c r="EG94" s="620"/>
      <c r="EH94" s="620"/>
      <c r="EI94" s="620"/>
      <c r="EJ94" s="620"/>
      <c r="EK94" s="620"/>
      <c r="EL94" s="620"/>
      <c r="EM94" s="620"/>
      <c r="EN94" s="620"/>
      <c r="EO94" s="620"/>
      <c r="EP94" s="620"/>
      <c r="EQ94" s="620"/>
      <c r="ER94" s="620"/>
      <c r="ES94" s="620"/>
      <c r="ET94" s="620"/>
      <c r="EU94" s="620"/>
      <c r="EV94" s="620"/>
      <c r="EW94" s="620"/>
      <c r="EX94" s="620"/>
      <c r="EY94" s="620"/>
      <c r="EZ94" s="620"/>
      <c r="FA94" s="620"/>
      <c r="FB94" s="620"/>
      <c r="FC94" s="620"/>
      <c r="FD94" s="620"/>
      <c r="FE94" s="620"/>
      <c r="FF94" s="620"/>
      <c r="FG94" s="620"/>
      <c r="FH94" s="620"/>
      <c r="FI94" s="620"/>
      <c r="FJ94" s="620"/>
    </row>
    <row r="95" spans="1:166" s="674" customFormat="1" ht="25.5" x14ac:dyDescent="0.2">
      <c r="A95" s="1022">
        <v>2</v>
      </c>
      <c r="B95" s="1022">
        <v>2.2999999999999998</v>
      </c>
      <c r="C95" s="672"/>
      <c r="D95" s="672"/>
      <c r="E95" s="1021" t="s">
        <v>1552</v>
      </c>
      <c r="F95" s="971"/>
      <c r="G95" s="971" t="s">
        <v>1549</v>
      </c>
      <c r="H95" s="972">
        <v>90007232</v>
      </c>
      <c r="I95" s="973" t="s">
        <v>1550</v>
      </c>
      <c r="J95" s="1754">
        <f t="shared" ref="J95" si="29">J$10</f>
        <v>45736</v>
      </c>
      <c r="K95" s="998">
        <f>K$80</f>
        <v>13.14</v>
      </c>
      <c r="L95" s="974"/>
      <c r="M95" s="998">
        <f>K95</f>
        <v>13.14</v>
      </c>
      <c r="N95" s="975" t="s">
        <v>56</v>
      </c>
      <c r="O95" s="1754">
        <f t="shared" ref="O95" si="30">O$10</f>
        <v>45920</v>
      </c>
      <c r="P95" s="2062" t="s">
        <v>57</v>
      </c>
      <c r="Q95" s="975" t="s">
        <v>58</v>
      </c>
      <c r="R95" s="2082" t="s">
        <v>3485</v>
      </c>
      <c r="S95" s="908" t="s">
        <v>4065</v>
      </c>
      <c r="T95" s="910" t="s">
        <v>5399</v>
      </c>
      <c r="U95" s="910"/>
      <c r="V95" s="928" t="s">
        <v>5305</v>
      </c>
      <c r="W95" s="998">
        <f>W$80</f>
        <v>13.09</v>
      </c>
      <c r="X95" s="990">
        <f t="shared" si="18"/>
        <v>3.8197097020626902E-3</v>
      </c>
      <c r="Y95" s="620"/>
      <c r="Z95" s="591"/>
      <c r="AA95" s="591"/>
      <c r="AB95" s="620"/>
      <c r="AC95" s="620"/>
      <c r="AD95" s="620"/>
      <c r="AE95" s="620"/>
      <c r="AF95" s="620"/>
      <c r="AG95" s="620"/>
      <c r="AH95" s="620"/>
      <c r="AI95" s="620"/>
      <c r="AJ95" s="620"/>
      <c r="AK95" s="620"/>
      <c r="AL95" s="620"/>
      <c r="AM95" s="620"/>
      <c r="AN95" s="620"/>
      <c r="AO95" s="620"/>
      <c r="AP95" s="620"/>
      <c r="AQ95" s="620"/>
      <c r="AR95" s="620"/>
      <c r="AS95" s="620"/>
      <c r="AT95" s="620"/>
      <c r="AU95" s="620"/>
      <c r="AV95" s="620"/>
      <c r="AW95" s="620"/>
      <c r="AX95" s="620"/>
      <c r="AY95" s="620"/>
      <c r="AZ95" s="620"/>
      <c r="BA95" s="620"/>
      <c r="BB95" s="620"/>
      <c r="BC95" s="620"/>
      <c r="BD95" s="620"/>
      <c r="BE95" s="620"/>
      <c r="BF95" s="620"/>
      <c r="BG95" s="620"/>
      <c r="BH95" s="620"/>
      <c r="BI95" s="620"/>
      <c r="BJ95" s="620"/>
      <c r="BK95" s="620"/>
      <c r="BL95" s="620"/>
      <c r="BM95" s="620"/>
      <c r="BN95" s="620"/>
      <c r="BO95" s="620"/>
      <c r="BP95" s="620"/>
      <c r="BQ95" s="620"/>
      <c r="BR95" s="620"/>
      <c r="BS95" s="620"/>
      <c r="BT95" s="620"/>
      <c r="BU95" s="620"/>
      <c r="BV95" s="620"/>
      <c r="BW95" s="620"/>
      <c r="BX95" s="620"/>
      <c r="BY95" s="620"/>
      <c r="BZ95" s="620"/>
      <c r="CA95" s="620"/>
      <c r="CB95" s="620"/>
      <c r="CC95" s="620"/>
      <c r="CD95" s="620"/>
      <c r="CE95" s="620"/>
      <c r="CF95" s="620"/>
      <c r="CG95" s="620"/>
      <c r="CH95" s="620"/>
      <c r="CI95" s="620"/>
      <c r="CJ95" s="620"/>
      <c r="CK95" s="620"/>
      <c r="CL95" s="620"/>
      <c r="CM95" s="620"/>
      <c r="CN95" s="620"/>
      <c r="CO95" s="620"/>
      <c r="CP95" s="620"/>
      <c r="CQ95" s="620"/>
      <c r="CR95" s="620"/>
      <c r="CS95" s="620"/>
      <c r="CT95" s="620"/>
      <c r="CU95" s="620"/>
      <c r="CV95" s="620"/>
      <c r="CW95" s="620"/>
      <c r="CX95" s="620"/>
      <c r="CY95" s="620"/>
      <c r="CZ95" s="620"/>
      <c r="DA95" s="620"/>
      <c r="DB95" s="620"/>
      <c r="DC95" s="620"/>
      <c r="DD95" s="620"/>
      <c r="DE95" s="620"/>
      <c r="DF95" s="620"/>
      <c r="DG95" s="620"/>
      <c r="DH95" s="620"/>
      <c r="DI95" s="620"/>
      <c r="DJ95" s="620"/>
      <c r="DK95" s="620"/>
      <c r="DL95" s="620"/>
      <c r="DM95" s="620"/>
      <c r="DN95" s="620"/>
      <c r="DO95" s="620"/>
      <c r="DP95" s="620"/>
      <c r="DQ95" s="620"/>
      <c r="DR95" s="620"/>
      <c r="DS95" s="620"/>
      <c r="DT95" s="620"/>
      <c r="DU95" s="620"/>
      <c r="DV95" s="620"/>
      <c r="DW95" s="620"/>
      <c r="DX95" s="620"/>
      <c r="DY95" s="620"/>
      <c r="DZ95" s="620"/>
      <c r="EA95" s="620"/>
      <c r="EB95" s="620"/>
      <c r="EC95" s="620"/>
      <c r="ED95" s="620"/>
      <c r="EE95" s="620"/>
      <c r="EF95" s="620"/>
      <c r="EG95" s="620"/>
      <c r="EH95" s="620"/>
      <c r="EI95" s="620"/>
      <c r="EJ95" s="620"/>
      <c r="EK95" s="620"/>
      <c r="EL95" s="620"/>
      <c r="EM95" s="620"/>
      <c r="EN95" s="620"/>
      <c r="EO95" s="620"/>
      <c r="EP95" s="620"/>
      <c r="EQ95" s="620"/>
      <c r="ER95" s="620"/>
      <c r="ES95" s="620"/>
      <c r="ET95" s="620"/>
      <c r="EU95" s="620"/>
      <c r="EV95" s="620"/>
      <c r="EW95" s="620"/>
      <c r="EX95" s="620"/>
      <c r="EY95" s="620"/>
      <c r="EZ95" s="620"/>
      <c r="FA95" s="620"/>
      <c r="FB95" s="620"/>
      <c r="FC95" s="620"/>
      <c r="FD95" s="620"/>
      <c r="FE95" s="620"/>
      <c r="FF95" s="620"/>
      <c r="FG95" s="620"/>
      <c r="FH95" s="620"/>
      <c r="FI95" s="620"/>
      <c r="FJ95" s="620"/>
    </row>
    <row r="96" spans="1:166" s="591" customFormat="1" x14ac:dyDescent="0.2">
      <c r="E96" s="676"/>
      <c r="H96" s="677"/>
      <c r="I96" s="677"/>
      <c r="J96" s="684"/>
      <c r="K96" s="886"/>
      <c r="L96" s="679"/>
      <c r="M96" s="886"/>
      <c r="N96" s="677"/>
      <c r="O96" s="681"/>
      <c r="Q96" s="680"/>
      <c r="R96" s="680"/>
      <c r="S96" s="859"/>
      <c r="T96" s="900"/>
      <c r="U96" s="867"/>
      <c r="V96" s="859"/>
    </row>
    <row r="97" spans="5:22" s="591" customFormat="1" x14ac:dyDescent="0.2">
      <c r="E97" s="676"/>
      <c r="H97" s="677"/>
      <c r="I97" s="677"/>
      <c r="J97" s="678"/>
      <c r="K97" s="886"/>
      <c r="L97" s="679"/>
      <c r="M97" s="886"/>
      <c r="N97" s="677"/>
      <c r="O97" s="681"/>
      <c r="Q97" s="680"/>
      <c r="R97" s="680"/>
      <c r="S97" s="859"/>
      <c r="T97" s="900"/>
      <c r="U97" s="867"/>
      <c r="V97" s="859"/>
    </row>
    <row r="98" spans="5:22" s="591" customFormat="1" x14ac:dyDescent="0.2">
      <c r="E98" s="676"/>
      <c r="H98" s="677"/>
      <c r="I98" s="677"/>
      <c r="J98" s="678"/>
      <c r="K98" s="886"/>
      <c r="L98" s="679"/>
      <c r="M98" s="886"/>
      <c r="N98" s="677"/>
      <c r="O98" s="681"/>
      <c r="Q98" s="680"/>
      <c r="R98" s="680"/>
      <c r="S98" s="859"/>
      <c r="T98" s="900"/>
      <c r="U98" s="867"/>
      <c r="V98" s="859"/>
    </row>
    <row r="99" spans="5:22" s="591" customFormat="1" x14ac:dyDescent="0.2">
      <c r="E99" s="676"/>
      <c r="H99" s="677"/>
      <c r="I99" s="677"/>
      <c r="J99" s="678"/>
      <c r="K99" s="886"/>
      <c r="L99" s="679"/>
      <c r="M99" s="886"/>
      <c r="N99" s="677"/>
      <c r="O99" s="681"/>
      <c r="Q99" s="680"/>
      <c r="R99" s="680"/>
      <c r="S99" s="859"/>
      <c r="T99" s="900"/>
      <c r="U99" s="867"/>
      <c r="V99" s="859"/>
    </row>
    <row r="100" spans="5:22" s="591" customFormat="1" x14ac:dyDescent="0.2">
      <c r="E100" s="676"/>
      <c r="H100" s="677"/>
      <c r="I100" s="677"/>
      <c r="J100" s="678"/>
      <c r="K100" s="886"/>
      <c r="L100" s="679"/>
      <c r="M100" s="886"/>
      <c r="N100" s="677"/>
      <c r="O100" s="681"/>
      <c r="Q100" s="680"/>
      <c r="R100" s="680"/>
      <c r="S100" s="859"/>
      <c r="T100" s="900"/>
      <c r="U100" s="867"/>
      <c r="V100" s="859"/>
    </row>
    <row r="101" spans="5:22" s="591" customFormat="1" x14ac:dyDescent="0.2">
      <c r="E101" s="676"/>
      <c r="H101" s="677"/>
      <c r="I101" s="677"/>
      <c r="J101" s="678"/>
      <c r="K101" s="886"/>
      <c r="L101" s="679"/>
      <c r="M101" s="886"/>
      <c r="N101" s="677"/>
      <c r="O101" s="681"/>
      <c r="Q101" s="680"/>
      <c r="R101" s="680"/>
      <c r="S101" s="859"/>
      <c r="T101" s="900"/>
      <c r="U101" s="867"/>
      <c r="V101" s="859"/>
    </row>
    <row r="102" spans="5:22" s="591" customFormat="1" x14ac:dyDescent="0.2">
      <c r="E102" s="676"/>
      <c r="H102" s="677"/>
      <c r="I102" s="677"/>
      <c r="J102" s="678"/>
      <c r="K102" s="886"/>
      <c r="L102" s="679"/>
      <c r="M102" s="886"/>
      <c r="N102" s="677"/>
      <c r="O102" s="681"/>
      <c r="Q102" s="680"/>
      <c r="R102" s="680"/>
      <c r="S102" s="859"/>
      <c r="T102" s="900"/>
      <c r="U102" s="867"/>
      <c r="V102" s="859"/>
    </row>
    <row r="103" spans="5:22" s="591" customFormat="1" x14ac:dyDescent="0.2">
      <c r="E103" s="676"/>
      <c r="H103" s="677"/>
      <c r="I103" s="677"/>
      <c r="J103" s="678"/>
      <c r="K103" s="886"/>
      <c r="L103" s="679"/>
      <c r="M103" s="886"/>
      <c r="N103" s="677"/>
      <c r="O103" s="681"/>
      <c r="Q103" s="680"/>
      <c r="R103" s="680"/>
      <c r="S103" s="859"/>
      <c r="T103" s="900"/>
      <c r="U103" s="867"/>
      <c r="V103" s="859"/>
    </row>
    <row r="104" spans="5:22" s="591" customFormat="1" x14ac:dyDescent="0.2">
      <c r="E104" s="676"/>
      <c r="H104" s="677"/>
      <c r="I104" s="677"/>
      <c r="J104" s="678"/>
      <c r="K104" s="886"/>
      <c r="L104" s="679"/>
      <c r="M104" s="886"/>
      <c r="N104" s="677"/>
      <c r="O104" s="681"/>
      <c r="Q104" s="680"/>
      <c r="R104" s="680"/>
      <c r="S104" s="859"/>
      <c r="T104" s="900"/>
      <c r="U104" s="867"/>
      <c r="V104" s="859"/>
    </row>
    <row r="105" spans="5:22" s="591" customFormat="1" ht="12.75" x14ac:dyDescent="0.2">
      <c r="E105" s="676"/>
      <c r="F105" s="672"/>
      <c r="G105" s="2063"/>
      <c r="H105" s="677"/>
      <c r="I105" s="677"/>
      <c r="J105" s="678"/>
      <c r="K105" s="886"/>
      <c r="L105" s="679"/>
      <c r="M105" s="886"/>
      <c r="N105" s="677"/>
      <c r="O105" s="681"/>
      <c r="Q105" s="680"/>
      <c r="R105" s="680"/>
      <c r="S105" s="859"/>
      <c r="T105" s="900"/>
      <c r="U105" s="867"/>
      <c r="V105" s="859"/>
    </row>
    <row r="106" spans="5:22" s="591" customFormat="1" x14ac:dyDescent="0.2">
      <c r="E106" s="676"/>
      <c r="H106" s="677"/>
      <c r="I106" s="677"/>
      <c r="J106" s="678"/>
      <c r="K106" s="886"/>
      <c r="L106" s="679"/>
      <c r="M106" s="886"/>
      <c r="N106" s="677"/>
      <c r="O106" s="681"/>
      <c r="Q106" s="680"/>
      <c r="R106" s="680"/>
      <c r="S106" s="859"/>
      <c r="T106" s="900"/>
      <c r="U106" s="867"/>
      <c r="V106" s="859"/>
    </row>
    <row r="107" spans="5:22" s="591" customFormat="1" x14ac:dyDescent="0.2">
      <c r="E107" s="676"/>
      <c r="H107" s="677"/>
      <c r="I107" s="677"/>
      <c r="J107" s="678"/>
      <c r="K107" s="886"/>
      <c r="L107" s="679"/>
      <c r="M107" s="886"/>
      <c r="N107" s="677"/>
      <c r="O107" s="681"/>
      <c r="Q107" s="680"/>
      <c r="R107" s="680"/>
      <c r="S107" s="859"/>
      <c r="T107" s="900"/>
      <c r="U107" s="867"/>
      <c r="V107" s="859"/>
    </row>
    <row r="108" spans="5:22" s="591" customFormat="1" x14ac:dyDescent="0.2">
      <c r="E108" s="676"/>
      <c r="H108" s="677"/>
      <c r="I108" s="677"/>
      <c r="J108" s="678"/>
      <c r="K108" s="886"/>
      <c r="L108" s="679"/>
      <c r="M108" s="886"/>
      <c r="N108" s="677"/>
      <c r="O108" s="681"/>
      <c r="Q108" s="680"/>
      <c r="R108" s="680"/>
      <c r="S108" s="859"/>
      <c r="T108" s="900"/>
      <c r="U108" s="867"/>
      <c r="V108" s="859"/>
    </row>
    <row r="109" spans="5:22" s="591" customFormat="1" x14ac:dyDescent="0.2">
      <c r="E109" s="676"/>
      <c r="H109" s="677"/>
      <c r="I109" s="677"/>
      <c r="J109" s="678"/>
      <c r="K109" s="886"/>
      <c r="L109" s="679"/>
      <c r="M109" s="886"/>
      <c r="N109" s="677"/>
      <c r="O109" s="681"/>
      <c r="Q109" s="680"/>
      <c r="R109" s="680"/>
      <c r="S109" s="859"/>
      <c r="T109" s="900"/>
      <c r="U109" s="867"/>
      <c r="V109" s="859"/>
    </row>
    <row r="110" spans="5:22" s="591" customFormat="1" x14ac:dyDescent="0.2">
      <c r="E110" s="676"/>
      <c r="H110" s="677"/>
      <c r="I110" s="677"/>
      <c r="J110" s="678"/>
      <c r="K110" s="886"/>
      <c r="L110" s="679"/>
      <c r="M110" s="886"/>
      <c r="N110" s="677"/>
      <c r="O110" s="681"/>
      <c r="Q110" s="680"/>
      <c r="R110" s="680"/>
      <c r="S110" s="859"/>
      <c r="T110" s="900"/>
      <c r="U110" s="867"/>
      <c r="V110" s="859"/>
    </row>
    <row r="111" spans="5:22" s="591" customFormat="1" x14ac:dyDescent="0.2">
      <c r="E111" s="676"/>
      <c r="H111" s="677"/>
      <c r="I111" s="677"/>
      <c r="J111" s="678"/>
      <c r="K111" s="886"/>
      <c r="L111" s="679"/>
      <c r="M111" s="886"/>
      <c r="N111" s="677"/>
      <c r="O111" s="681"/>
      <c r="Q111" s="680"/>
      <c r="R111" s="680"/>
      <c r="S111" s="859"/>
      <c r="T111" s="900"/>
      <c r="U111" s="867"/>
      <c r="V111" s="859"/>
    </row>
    <row r="112" spans="5:22" s="591" customFormat="1" x14ac:dyDescent="0.2">
      <c r="E112" s="676"/>
      <c r="H112" s="677"/>
      <c r="I112" s="677"/>
      <c r="J112" s="678"/>
      <c r="K112" s="886"/>
      <c r="L112" s="679"/>
      <c r="M112" s="886"/>
      <c r="N112" s="677"/>
      <c r="O112" s="681"/>
      <c r="Q112" s="680"/>
      <c r="R112" s="680"/>
      <c r="S112" s="859"/>
      <c r="T112" s="900"/>
      <c r="U112" s="867"/>
      <c r="V112" s="859"/>
    </row>
    <row r="113" spans="5:22" s="591" customFormat="1" x14ac:dyDescent="0.2">
      <c r="E113" s="676"/>
      <c r="H113" s="677"/>
      <c r="I113" s="677"/>
      <c r="J113" s="678"/>
      <c r="K113" s="886"/>
      <c r="L113" s="679"/>
      <c r="M113" s="886"/>
      <c r="N113" s="677"/>
      <c r="O113" s="681"/>
      <c r="Q113" s="680"/>
      <c r="R113" s="680"/>
      <c r="S113" s="859"/>
      <c r="T113" s="900"/>
      <c r="U113" s="867"/>
      <c r="V113" s="859"/>
    </row>
    <row r="114" spans="5:22" s="591" customFormat="1" x14ac:dyDescent="0.2">
      <c r="E114" s="676"/>
      <c r="H114" s="677"/>
      <c r="I114" s="677"/>
      <c r="J114" s="678"/>
      <c r="K114" s="886"/>
      <c r="L114" s="679"/>
      <c r="M114" s="886"/>
      <c r="N114" s="677"/>
      <c r="O114" s="681"/>
      <c r="Q114" s="680"/>
      <c r="R114" s="680"/>
      <c r="S114" s="859"/>
      <c r="T114" s="900"/>
      <c r="U114" s="867"/>
      <c r="V114" s="859"/>
    </row>
    <row r="115" spans="5:22" s="591" customFormat="1" x14ac:dyDescent="0.2">
      <c r="E115" s="676"/>
      <c r="H115" s="677"/>
      <c r="I115" s="677"/>
      <c r="J115" s="678"/>
      <c r="K115" s="886"/>
      <c r="L115" s="679"/>
      <c r="M115" s="886"/>
      <c r="N115" s="677"/>
      <c r="O115" s="681"/>
      <c r="Q115" s="680"/>
      <c r="R115" s="680"/>
      <c r="S115" s="859"/>
      <c r="T115" s="900"/>
      <c r="U115" s="867"/>
      <c r="V115" s="859"/>
    </row>
    <row r="116" spans="5:22" s="591" customFormat="1" x14ac:dyDescent="0.2">
      <c r="E116" s="676"/>
      <c r="H116" s="677"/>
      <c r="I116" s="677"/>
      <c r="J116" s="678"/>
      <c r="K116" s="886"/>
      <c r="L116" s="679"/>
      <c r="M116" s="886"/>
      <c r="N116" s="677"/>
      <c r="O116" s="681"/>
      <c r="Q116" s="680"/>
      <c r="R116" s="680"/>
      <c r="S116" s="859"/>
      <c r="T116" s="900"/>
      <c r="U116" s="867"/>
      <c r="V116" s="859"/>
    </row>
    <row r="117" spans="5:22" s="591" customFormat="1" x14ac:dyDescent="0.2">
      <c r="E117" s="676"/>
      <c r="H117" s="677"/>
      <c r="I117" s="677"/>
      <c r="J117" s="678"/>
      <c r="K117" s="886"/>
      <c r="L117" s="679"/>
      <c r="M117" s="886"/>
      <c r="N117" s="677"/>
      <c r="O117" s="681"/>
      <c r="Q117" s="680"/>
      <c r="R117" s="680"/>
      <c r="S117" s="859"/>
      <c r="T117" s="900"/>
      <c r="U117" s="867"/>
      <c r="V117" s="859"/>
    </row>
    <row r="118" spans="5:22" s="591" customFormat="1" x14ac:dyDescent="0.2">
      <c r="E118" s="676"/>
      <c r="H118" s="677"/>
      <c r="I118" s="677"/>
      <c r="J118" s="678"/>
      <c r="K118" s="886"/>
      <c r="L118" s="679"/>
      <c r="M118" s="886"/>
      <c r="N118" s="677"/>
      <c r="O118" s="681"/>
      <c r="Q118" s="680"/>
      <c r="R118" s="680"/>
      <c r="S118" s="859"/>
      <c r="T118" s="900"/>
      <c r="U118" s="867"/>
      <c r="V118" s="859"/>
    </row>
    <row r="119" spans="5:22" s="591" customFormat="1" x14ac:dyDescent="0.2">
      <c r="E119" s="676"/>
      <c r="H119" s="677"/>
      <c r="I119" s="677"/>
      <c r="J119" s="678"/>
      <c r="K119" s="886"/>
      <c r="L119" s="679"/>
      <c r="M119" s="886"/>
      <c r="N119" s="677"/>
      <c r="O119" s="681"/>
      <c r="Q119" s="680"/>
      <c r="R119" s="680"/>
      <c r="S119" s="859"/>
      <c r="T119" s="900"/>
      <c r="U119" s="867"/>
      <c r="V119" s="859"/>
    </row>
    <row r="120" spans="5:22" s="591" customFormat="1" x14ac:dyDescent="0.2">
      <c r="E120" s="676"/>
      <c r="H120" s="677"/>
      <c r="I120" s="677"/>
      <c r="J120" s="678"/>
      <c r="K120" s="886"/>
      <c r="L120" s="679"/>
      <c r="M120" s="886"/>
      <c r="N120" s="677"/>
      <c r="O120" s="681"/>
      <c r="Q120" s="680"/>
      <c r="R120" s="680"/>
      <c r="S120" s="859"/>
      <c r="T120" s="900"/>
      <c r="U120" s="867"/>
      <c r="V120" s="859"/>
    </row>
    <row r="121" spans="5:22" s="591" customFormat="1" x14ac:dyDescent="0.2">
      <c r="E121" s="676"/>
      <c r="H121" s="677"/>
      <c r="I121" s="677"/>
      <c r="J121" s="678"/>
      <c r="K121" s="886"/>
      <c r="L121" s="679"/>
      <c r="M121" s="886"/>
      <c r="N121" s="677"/>
      <c r="O121" s="681"/>
      <c r="Q121" s="680"/>
      <c r="R121" s="680"/>
      <c r="S121" s="859"/>
      <c r="T121" s="900"/>
      <c r="U121" s="867"/>
      <c r="V121" s="859"/>
    </row>
    <row r="122" spans="5:22" s="591" customFormat="1" x14ac:dyDescent="0.2">
      <c r="E122" s="676"/>
      <c r="H122" s="677"/>
      <c r="I122" s="677"/>
      <c r="J122" s="678"/>
      <c r="K122" s="886"/>
      <c r="L122" s="679"/>
      <c r="M122" s="886"/>
      <c r="N122" s="677"/>
      <c r="O122" s="681"/>
      <c r="Q122" s="680"/>
      <c r="R122" s="680"/>
      <c r="S122" s="859"/>
      <c r="T122" s="900"/>
      <c r="U122" s="867"/>
      <c r="V122" s="859"/>
    </row>
    <row r="123" spans="5:22" s="591" customFormat="1" x14ac:dyDescent="0.2">
      <c r="E123" s="676"/>
      <c r="H123" s="677"/>
      <c r="I123" s="677"/>
      <c r="J123" s="678"/>
      <c r="K123" s="886"/>
      <c r="L123" s="679"/>
      <c r="M123" s="886"/>
      <c r="N123" s="677"/>
      <c r="O123" s="681"/>
      <c r="Q123" s="680"/>
      <c r="R123" s="680"/>
      <c r="S123" s="859"/>
      <c r="T123" s="900"/>
      <c r="U123" s="867"/>
      <c r="V123" s="859"/>
    </row>
    <row r="124" spans="5:22" s="591" customFormat="1" x14ac:dyDescent="0.2">
      <c r="E124" s="676"/>
      <c r="H124" s="677"/>
      <c r="I124" s="677"/>
      <c r="J124" s="678"/>
      <c r="K124" s="886"/>
      <c r="L124" s="679"/>
      <c r="M124" s="886"/>
      <c r="N124" s="677"/>
      <c r="O124" s="681"/>
      <c r="Q124" s="680"/>
      <c r="R124" s="680"/>
      <c r="S124" s="859"/>
      <c r="T124" s="900"/>
      <c r="U124" s="867"/>
      <c r="V124" s="859"/>
    </row>
    <row r="125" spans="5:22" s="591" customFormat="1" x14ac:dyDescent="0.2">
      <c r="E125" s="676"/>
      <c r="H125" s="677"/>
      <c r="I125" s="677"/>
      <c r="J125" s="678"/>
      <c r="K125" s="886"/>
      <c r="L125" s="679"/>
      <c r="M125" s="886"/>
      <c r="N125" s="677"/>
      <c r="O125" s="681"/>
      <c r="Q125" s="680"/>
      <c r="R125" s="680"/>
      <c r="S125" s="859"/>
      <c r="T125" s="900"/>
      <c r="U125" s="867"/>
      <c r="V125" s="859"/>
    </row>
    <row r="126" spans="5:22" s="591" customFormat="1" x14ac:dyDescent="0.2">
      <c r="E126" s="676"/>
      <c r="H126" s="677"/>
      <c r="I126" s="677"/>
      <c r="J126" s="678"/>
      <c r="K126" s="886"/>
      <c r="L126" s="679"/>
      <c r="M126" s="886"/>
      <c r="N126" s="677"/>
      <c r="O126" s="681"/>
      <c r="Q126" s="680"/>
      <c r="R126" s="680"/>
      <c r="S126" s="859"/>
      <c r="T126" s="900"/>
      <c r="U126" s="867"/>
      <c r="V126" s="859"/>
    </row>
    <row r="127" spans="5:22" s="591" customFormat="1" x14ac:dyDescent="0.2">
      <c r="E127" s="676"/>
      <c r="H127" s="677"/>
      <c r="I127" s="677"/>
      <c r="J127" s="678"/>
      <c r="K127" s="886"/>
      <c r="L127" s="679"/>
      <c r="M127" s="886"/>
      <c r="N127" s="677"/>
      <c r="O127" s="681"/>
      <c r="Q127" s="680"/>
      <c r="R127" s="680"/>
      <c r="S127" s="859"/>
      <c r="T127" s="900"/>
      <c r="U127" s="867"/>
      <c r="V127" s="859"/>
    </row>
    <row r="128" spans="5:22" s="591" customFormat="1" x14ac:dyDescent="0.2">
      <c r="E128" s="676"/>
      <c r="H128" s="677"/>
      <c r="I128" s="677"/>
      <c r="J128" s="678"/>
      <c r="K128" s="886"/>
      <c r="L128" s="679"/>
      <c r="M128" s="886"/>
      <c r="N128" s="677"/>
      <c r="O128" s="681"/>
      <c r="Q128" s="680"/>
      <c r="R128" s="680"/>
      <c r="S128" s="859"/>
      <c r="T128" s="900"/>
      <c r="U128" s="867"/>
      <c r="V128" s="859"/>
    </row>
    <row r="129" spans="5:22" s="591" customFormat="1" x14ac:dyDescent="0.2">
      <c r="E129" s="676"/>
      <c r="H129" s="677"/>
      <c r="I129" s="677"/>
      <c r="J129" s="678"/>
      <c r="K129" s="886"/>
      <c r="L129" s="679"/>
      <c r="M129" s="886"/>
      <c r="N129" s="677"/>
      <c r="O129" s="681"/>
      <c r="Q129" s="680"/>
      <c r="R129" s="680"/>
      <c r="S129" s="859"/>
      <c r="T129" s="900"/>
      <c r="U129" s="867"/>
      <c r="V129" s="859"/>
    </row>
    <row r="130" spans="5:22" s="591" customFormat="1" x14ac:dyDescent="0.2">
      <c r="E130" s="676"/>
      <c r="H130" s="677"/>
      <c r="I130" s="677"/>
      <c r="J130" s="678"/>
      <c r="K130" s="886"/>
      <c r="L130" s="679"/>
      <c r="M130" s="886"/>
      <c r="N130" s="677"/>
      <c r="O130" s="681"/>
      <c r="Q130" s="680"/>
      <c r="R130" s="680"/>
      <c r="S130" s="859"/>
      <c r="T130" s="900"/>
      <c r="U130" s="867"/>
      <c r="V130" s="859"/>
    </row>
    <row r="131" spans="5:22" s="591" customFormat="1" x14ac:dyDescent="0.2">
      <c r="E131" s="676"/>
      <c r="H131" s="677"/>
      <c r="I131" s="677"/>
      <c r="J131" s="678"/>
      <c r="K131" s="886"/>
      <c r="L131" s="679"/>
      <c r="M131" s="886"/>
      <c r="N131" s="677"/>
      <c r="O131" s="681"/>
      <c r="Q131" s="680"/>
      <c r="R131" s="680"/>
      <c r="S131" s="859"/>
      <c r="T131" s="900"/>
      <c r="U131" s="867"/>
      <c r="V131" s="859"/>
    </row>
    <row r="132" spans="5:22" s="591" customFormat="1" x14ac:dyDescent="0.2">
      <c r="E132" s="676"/>
      <c r="H132" s="677"/>
      <c r="I132" s="677"/>
      <c r="J132" s="678"/>
      <c r="K132" s="886"/>
      <c r="L132" s="679"/>
      <c r="M132" s="886"/>
      <c r="N132" s="677"/>
      <c r="O132" s="681"/>
      <c r="Q132" s="680"/>
      <c r="R132" s="680"/>
      <c r="S132" s="859"/>
      <c r="T132" s="900"/>
      <c r="U132" s="867"/>
      <c r="V132" s="859"/>
    </row>
    <row r="133" spans="5:22" s="591" customFormat="1" x14ac:dyDescent="0.2">
      <c r="E133" s="676"/>
      <c r="H133" s="677"/>
      <c r="I133" s="677"/>
      <c r="J133" s="678"/>
      <c r="K133" s="886"/>
      <c r="L133" s="679"/>
      <c r="M133" s="886"/>
      <c r="N133" s="677"/>
      <c r="O133" s="681"/>
      <c r="Q133" s="680"/>
      <c r="R133" s="680"/>
      <c r="S133" s="859"/>
      <c r="T133" s="900"/>
      <c r="U133" s="867"/>
      <c r="V133" s="859"/>
    </row>
    <row r="134" spans="5:22" s="591" customFormat="1" x14ac:dyDescent="0.2">
      <c r="E134" s="676"/>
      <c r="H134" s="677"/>
      <c r="I134" s="677"/>
      <c r="J134" s="678"/>
      <c r="K134" s="886"/>
      <c r="L134" s="679"/>
      <c r="M134" s="886"/>
      <c r="N134" s="677"/>
      <c r="O134" s="681"/>
      <c r="Q134" s="680"/>
      <c r="R134" s="680"/>
      <c r="S134" s="859"/>
      <c r="T134" s="900"/>
      <c r="U134" s="867"/>
      <c r="V134" s="859"/>
    </row>
    <row r="135" spans="5:22" s="591" customFormat="1" x14ac:dyDescent="0.2">
      <c r="E135" s="676"/>
      <c r="H135" s="677"/>
      <c r="I135" s="677"/>
      <c r="J135" s="678"/>
      <c r="K135" s="886"/>
      <c r="L135" s="679"/>
      <c r="M135" s="886"/>
      <c r="N135" s="677"/>
      <c r="O135" s="681"/>
      <c r="Q135" s="680"/>
      <c r="R135" s="680"/>
      <c r="S135" s="859"/>
      <c r="T135" s="900"/>
      <c r="U135" s="867"/>
      <c r="V135" s="859"/>
    </row>
    <row r="136" spans="5:22" s="591" customFormat="1" x14ac:dyDescent="0.2">
      <c r="E136" s="676"/>
      <c r="H136" s="677"/>
      <c r="I136" s="677"/>
      <c r="J136" s="678"/>
      <c r="K136" s="886"/>
      <c r="L136" s="679"/>
      <c r="M136" s="886"/>
      <c r="N136" s="677"/>
      <c r="O136" s="681"/>
      <c r="Q136" s="680"/>
      <c r="R136" s="680"/>
      <c r="S136" s="859"/>
      <c r="T136" s="900"/>
      <c r="U136" s="867"/>
      <c r="V136" s="859"/>
    </row>
    <row r="137" spans="5:22" s="591" customFormat="1" x14ac:dyDescent="0.2">
      <c r="E137" s="676"/>
      <c r="H137" s="677"/>
      <c r="I137" s="677"/>
      <c r="J137" s="678"/>
      <c r="K137" s="886"/>
      <c r="L137" s="679"/>
      <c r="M137" s="886"/>
      <c r="N137" s="677"/>
      <c r="O137" s="681"/>
      <c r="Q137" s="680"/>
      <c r="R137" s="680"/>
      <c r="S137" s="859"/>
      <c r="T137" s="900"/>
      <c r="U137" s="867"/>
      <c r="V137" s="859"/>
    </row>
    <row r="138" spans="5:22" s="591" customFormat="1" x14ac:dyDescent="0.2">
      <c r="E138" s="676"/>
      <c r="H138" s="677"/>
      <c r="I138" s="677"/>
      <c r="J138" s="678"/>
      <c r="K138" s="886"/>
      <c r="L138" s="679"/>
      <c r="M138" s="886"/>
      <c r="N138" s="677"/>
      <c r="O138" s="681"/>
      <c r="Q138" s="680"/>
      <c r="R138" s="680"/>
      <c r="S138" s="859"/>
      <c r="T138" s="900"/>
      <c r="U138" s="867"/>
      <c r="V138" s="859"/>
    </row>
    <row r="139" spans="5:22" s="591" customFormat="1" x14ac:dyDescent="0.2">
      <c r="E139" s="676"/>
      <c r="H139" s="677"/>
      <c r="I139" s="677"/>
      <c r="J139" s="678"/>
      <c r="K139" s="886"/>
      <c r="L139" s="679"/>
      <c r="M139" s="886"/>
      <c r="N139" s="677"/>
      <c r="O139" s="681"/>
      <c r="Q139" s="680"/>
      <c r="R139" s="680"/>
      <c r="S139" s="859"/>
      <c r="T139" s="900"/>
      <c r="U139" s="867"/>
      <c r="V139" s="859"/>
    </row>
    <row r="140" spans="5:22" s="591" customFormat="1" x14ac:dyDescent="0.2">
      <c r="E140" s="676"/>
      <c r="H140" s="677"/>
      <c r="I140" s="677"/>
      <c r="J140" s="678"/>
      <c r="K140" s="886"/>
      <c r="L140" s="679"/>
      <c r="M140" s="886"/>
      <c r="N140" s="677"/>
      <c r="O140" s="681"/>
      <c r="Q140" s="680"/>
      <c r="R140" s="680"/>
      <c r="S140" s="859"/>
      <c r="T140" s="900"/>
      <c r="U140" s="867"/>
      <c r="V140" s="859"/>
    </row>
    <row r="141" spans="5:22" s="591" customFormat="1" x14ac:dyDescent="0.2">
      <c r="E141" s="676"/>
      <c r="H141" s="677"/>
      <c r="I141" s="677"/>
      <c r="J141" s="678"/>
      <c r="K141" s="886"/>
      <c r="L141" s="679"/>
      <c r="M141" s="886"/>
      <c r="N141" s="677"/>
      <c r="O141" s="681"/>
      <c r="Q141" s="680"/>
      <c r="R141" s="680"/>
      <c r="S141" s="859"/>
      <c r="T141" s="900"/>
      <c r="U141" s="867"/>
      <c r="V141" s="859"/>
    </row>
    <row r="142" spans="5:22" s="591" customFormat="1" x14ac:dyDescent="0.2">
      <c r="E142" s="676"/>
      <c r="H142" s="677"/>
      <c r="I142" s="677"/>
      <c r="J142" s="678"/>
      <c r="K142" s="886"/>
      <c r="L142" s="679"/>
      <c r="M142" s="886"/>
      <c r="N142" s="677"/>
      <c r="O142" s="681"/>
      <c r="Q142" s="680"/>
      <c r="R142" s="680"/>
      <c r="S142" s="859"/>
      <c r="T142" s="900"/>
      <c r="U142" s="867"/>
      <c r="V142" s="859"/>
    </row>
    <row r="143" spans="5:22" s="591" customFormat="1" x14ac:dyDescent="0.2">
      <c r="E143" s="676"/>
      <c r="H143" s="677"/>
      <c r="I143" s="677"/>
      <c r="J143" s="678"/>
      <c r="K143" s="886"/>
      <c r="L143" s="679"/>
      <c r="M143" s="886"/>
      <c r="N143" s="677"/>
      <c r="O143" s="681"/>
      <c r="Q143" s="680"/>
      <c r="R143" s="680"/>
      <c r="S143" s="859"/>
      <c r="T143" s="900"/>
      <c r="U143" s="867"/>
      <c r="V143" s="859"/>
    </row>
    <row r="144" spans="5:22" s="591" customFormat="1" x14ac:dyDescent="0.2">
      <c r="E144" s="676"/>
      <c r="H144" s="677"/>
      <c r="I144" s="677"/>
      <c r="J144" s="678"/>
      <c r="K144" s="886"/>
      <c r="L144" s="679"/>
      <c r="M144" s="886"/>
      <c r="N144" s="677"/>
      <c r="O144" s="681"/>
      <c r="Q144" s="680"/>
      <c r="R144" s="680"/>
      <c r="S144" s="859"/>
      <c r="T144" s="900"/>
      <c r="U144" s="867"/>
      <c r="V144" s="859"/>
    </row>
    <row r="145" spans="5:22" s="591" customFormat="1" x14ac:dyDescent="0.2">
      <c r="E145" s="676"/>
      <c r="H145" s="677"/>
      <c r="I145" s="677"/>
      <c r="J145" s="678"/>
      <c r="K145" s="886"/>
      <c r="L145" s="679"/>
      <c r="M145" s="886"/>
      <c r="N145" s="677"/>
      <c r="O145" s="681"/>
      <c r="Q145" s="680"/>
      <c r="R145" s="680"/>
      <c r="S145" s="859"/>
      <c r="T145" s="900"/>
      <c r="U145" s="867"/>
      <c r="V145" s="859"/>
    </row>
    <row r="146" spans="5:22" s="591" customFormat="1" x14ac:dyDescent="0.2">
      <c r="E146" s="676"/>
      <c r="H146" s="677"/>
      <c r="I146" s="677"/>
      <c r="J146" s="678"/>
      <c r="K146" s="886"/>
      <c r="L146" s="679"/>
      <c r="M146" s="886"/>
      <c r="N146" s="677"/>
      <c r="O146" s="681"/>
      <c r="Q146" s="680"/>
      <c r="R146" s="680"/>
      <c r="S146" s="859"/>
      <c r="T146" s="900"/>
      <c r="U146" s="867"/>
      <c r="V146" s="859"/>
    </row>
    <row r="147" spans="5:22" s="591" customFormat="1" x14ac:dyDescent="0.2">
      <c r="E147" s="676"/>
      <c r="H147" s="677"/>
      <c r="I147" s="677"/>
      <c r="J147" s="678"/>
      <c r="K147" s="886"/>
      <c r="L147" s="679"/>
      <c r="M147" s="886"/>
      <c r="N147" s="677"/>
      <c r="O147" s="681"/>
      <c r="Q147" s="680"/>
      <c r="R147" s="680"/>
      <c r="S147" s="859"/>
      <c r="T147" s="900"/>
      <c r="U147" s="867"/>
      <c r="V147" s="859"/>
    </row>
    <row r="148" spans="5:22" s="591" customFormat="1" x14ac:dyDescent="0.2">
      <c r="E148" s="676"/>
      <c r="H148" s="677"/>
      <c r="I148" s="677"/>
      <c r="J148" s="678"/>
      <c r="K148" s="886"/>
      <c r="L148" s="679"/>
      <c r="M148" s="886"/>
      <c r="N148" s="677"/>
      <c r="O148" s="681"/>
      <c r="Q148" s="680"/>
      <c r="R148" s="680"/>
      <c r="S148" s="859"/>
      <c r="T148" s="900"/>
      <c r="U148" s="867"/>
      <c r="V148" s="859"/>
    </row>
    <row r="149" spans="5:22" s="591" customFormat="1" x14ac:dyDescent="0.2">
      <c r="E149" s="676"/>
      <c r="H149" s="677"/>
      <c r="I149" s="677"/>
      <c r="J149" s="678"/>
      <c r="K149" s="886"/>
      <c r="L149" s="679"/>
      <c r="M149" s="886"/>
      <c r="N149" s="677"/>
      <c r="O149" s="681"/>
      <c r="Q149" s="680"/>
      <c r="R149" s="680"/>
      <c r="S149" s="859"/>
      <c r="T149" s="900"/>
      <c r="U149" s="867"/>
      <c r="V149" s="859"/>
    </row>
    <row r="150" spans="5:22" s="591" customFormat="1" x14ac:dyDescent="0.2">
      <c r="E150" s="676"/>
      <c r="H150" s="677"/>
      <c r="I150" s="677"/>
      <c r="J150" s="678"/>
      <c r="K150" s="886"/>
      <c r="L150" s="679"/>
      <c r="M150" s="886"/>
      <c r="N150" s="677"/>
      <c r="O150" s="681"/>
      <c r="Q150" s="680"/>
      <c r="R150" s="680"/>
      <c r="S150" s="859"/>
      <c r="T150" s="900"/>
      <c r="U150" s="867"/>
      <c r="V150" s="859"/>
    </row>
    <row r="151" spans="5:22" s="591" customFormat="1" x14ac:dyDescent="0.2">
      <c r="E151" s="676"/>
      <c r="H151" s="677"/>
      <c r="I151" s="677"/>
      <c r="J151" s="678"/>
      <c r="K151" s="886"/>
      <c r="L151" s="679"/>
      <c r="M151" s="886"/>
      <c r="N151" s="677"/>
      <c r="O151" s="681"/>
      <c r="Q151" s="680"/>
      <c r="R151" s="680"/>
      <c r="S151" s="859"/>
      <c r="T151" s="900"/>
      <c r="U151" s="867"/>
      <c r="V151" s="859"/>
    </row>
    <row r="152" spans="5:22" s="591" customFormat="1" x14ac:dyDescent="0.2">
      <c r="E152" s="676"/>
      <c r="H152" s="677"/>
      <c r="I152" s="677"/>
      <c r="J152" s="678"/>
      <c r="K152" s="886"/>
      <c r="L152" s="679"/>
      <c r="M152" s="886"/>
      <c r="N152" s="677"/>
      <c r="O152" s="681"/>
      <c r="Q152" s="680"/>
      <c r="R152" s="680"/>
      <c r="S152" s="859"/>
      <c r="T152" s="900"/>
      <c r="U152" s="867"/>
      <c r="V152" s="859"/>
    </row>
    <row r="153" spans="5:22" s="591" customFormat="1" x14ac:dyDescent="0.2">
      <c r="E153" s="676"/>
      <c r="H153" s="677"/>
      <c r="I153" s="677"/>
      <c r="J153" s="678"/>
      <c r="K153" s="886"/>
      <c r="L153" s="679"/>
      <c r="M153" s="886"/>
      <c r="N153" s="677"/>
      <c r="O153" s="681"/>
      <c r="Q153" s="680"/>
      <c r="R153" s="680"/>
      <c r="S153" s="859"/>
      <c r="T153" s="900"/>
      <c r="U153" s="867"/>
      <c r="V153" s="859"/>
    </row>
    <row r="154" spans="5:22" s="591" customFormat="1" x14ac:dyDescent="0.2">
      <c r="E154" s="676"/>
      <c r="H154" s="677"/>
      <c r="I154" s="677"/>
      <c r="J154" s="678"/>
      <c r="K154" s="886"/>
      <c r="L154" s="679"/>
      <c r="M154" s="886"/>
      <c r="N154" s="677"/>
      <c r="O154" s="681"/>
      <c r="Q154" s="680"/>
      <c r="R154" s="680"/>
      <c r="S154" s="859"/>
      <c r="T154" s="900"/>
      <c r="U154" s="867"/>
      <c r="V154" s="859"/>
    </row>
    <row r="155" spans="5:22" s="591" customFormat="1" x14ac:dyDescent="0.2">
      <c r="E155" s="676"/>
      <c r="H155" s="677"/>
      <c r="I155" s="677"/>
      <c r="J155" s="678"/>
      <c r="K155" s="886"/>
      <c r="L155" s="679"/>
      <c r="M155" s="886"/>
      <c r="N155" s="677"/>
      <c r="O155" s="681"/>
      <c r="Q155" s="680"/>
      <c r="R155" s="680"/>
      <c r="S155" s="859"/>
      <c r="T155" s="900"/>
      <c r="U155" s="867"/>
      <c r="V155" s="859"/>
    </row>
    <row r="156" spans="5:22" s="591" customFormat="1" x14ac:dyDescent="0.2">
      <c r="E156" s="676"/>
      <c r="H156" s="677"/>
      <c r="I156" s="677"/>
      <c r="J156" s="678"/>
      <c r="K156" s="886"/>
      <c r="L156" s="679"/>
      <c r="M156" s="886"/>
      <c r="N156" s="677"/>
      <c r="O156" s="681"/>
      <c r="Q156" s="680"/>
      <c r="R156" s="680"/>
      <c r="S156" s="859"/>
      <c r="T156" s="900"/>
      <c r="U156" s="867"/>
      <c r="V156" s="859"/>
    </row>
    <row r="157" spans="5:22" s="591" customFormat="1" x14ac:dyDescent="0.2">
      <c r="E157" s="676"/>
      <c r="H157" s="677"/>
      <c r="I157" s="677"/>
      <c r="J157" s="678"/>
      <c r="K157" s="886"/>
      <c r="L157" s="679"/>
      <c r="M157" s="886"/>
      <c r="N157" s="677"/>
      <c r="O157" s="681"/>
      <c r="Q157" s="680"/>
      <c r="R157" s="680"/>
      <c r="S157" s="859"/>
      <c r="T157" s="900"/>
      <c r="U157" s="867"/>
      <c r="V157" s="859"/>
    </row>
    <row r="158" spans="5:22" s="591" customFormat="1" x14ac:dyDescent="0.2">
      <c r="E158" s="676"/>
      <c r="H158" s="677"/>
      <c r="I158" s="677"/>
      <c r="J158" s="678"/>
      <c r="K158" s="886"/>
      <c r="L158" s="679"/>
      <c r="M158" s="886"/>
      <c r="N158" s="677"/>
      <c r="O158" s="681"/>
      <c r="Q158" s="680"/>
      <c r="R158" s="680"/>
      <c r="S158" s="859"/>
      <c r="T158" s="900"/>
      <c r="U158" s="867"/>
      <c r="V158" s="859"/>
    </row>
    <row r="159" spans="5:22" s="591" customFormat="1" x14ac:dyDescent="0.2">
      <c r="E159" s="676"/>
      <c r="H159" s="677"/>
      <c r="I159" s="677"/>
      <c r="J159" s="678"/>
      <c r="K159" s="886"/>
      <c r="L159" s="679"/>
      <c r="M159" s="886"/>
      <c r="N159" s="677"/>
      <c r="O159" s="681"/>
      <c r="Q159" s="680"/>
      <c r="R159" s="680"/>
      <c r="S159" s="859"/>
      <c r="T159" s="900"/>
      <c r="U159" s="867"/>
      <c r="V159" s="859"/>
    </row>
    <row r="160" spans="5:22" s="591" customFormat="1" x14ac:dyDescent="0.2">
      <c r="E160" s="676"/>
      <c r="H160" s="677"/>
      <c r="I160" s="677"/>
      <c r="J160" s="678"/>
      <c r="K160" s="886"/>
      <c r="L160" s="679"/>
      <c r="M160" s="886"/>
      <c r="N160" s="677"/>
      <c r="O160" s="681"/>
      <c r="Q160" s="680"/>
      <c r="R160" s="680"/>
      <c r="S160" s="859"/>
      <c r="T160" s="900"/>
      <c r="U160" s="867"/>
      <c r="V160" s="859"/>
    </row>
    <row r="161" spans="5:22" s="591" customFormat="1" x14ac:dyDescent="0.2">
      <c r="E161" s="676"/>
      <c r="H161" s="677"/>
      <c r="I161" s="677"/>
      <c r="J161" s="678"/>
      <c r="K161" s="886"/>
      <c r="L161" s="679"/>
      <c r="M161" s="886"/>
      <c r="N161" s="677"/>
      <c r="O161" s="681"/>
      <c r="Q161" s="680"/>
      <c r="R161" s="680"/>
      <c r="S161" s="859"/>
      <c r="T161" s="900"/>
      <c r="U161" s="867"/>
      <c r="V161" s="859"/>
    </row>
    <row r="162" spans="5:22" s="591" customFormat="1" x14ac:dyDescent="0.2">
      <c r="E162" s="676"/>
      <c r="H162" s="677"/>
      <c r="I162" s="677"/>
      <c r="J162" s="678"/>
      <c r="K162" s="886"/>
      <c r="L162" s="679"/>
      <c r="M162" s="886"/>
      <c r="N162" s="677"/>
      <c r="O162" s="681"/>
      <c r="Q162" s="680"/>
      <c r="R162" s="680"/>
      <c r="S162" s="859"/>
      <c r="T162" s="900"/>
      <c r="U162" s="867"/>
      <c r="V162" s="859"/>
    </row>
    <row r="163" spans="5:22" s="591" customFormat="1" x14ac:dyDescent="0.2">
      <c r="E163" s="676"/>
      <c r="H163" s="677"/>
      <c r="I163" s="677"/>
      <c r="J163" s="678"/>
      <c r="K163" s="886"/>
      <c r="L163" s="679"/>
      <c r="M163" s="886"/>
      <c r="N163" s="677"/>
      <c r="O163" s="681"/>
      <c r="Q163" s="680"/>
      <c r="R163" s="680"/>
      <c r="S163" s="859"/>
      <c r="T163" s="900"/>
      <c r="U163" s="867"/>
      <c r="V163" s="859"/>
    </row>
    <row r="164" spans="5:22" s="591" customFormat="1" x14ac:dyDescent="0.2">
      <c r="E164" s="676"/>
      <c r="H164" s="677"/>
      <c r="I164" s="677"/>
      <c r="J164" s="678"/>
      <c r="K164" s="886"/>
      <c r="L164" s="679"/>
      <c r="M164" s="886"/>
      <c r="N164" s="677"/>
      <c r="O164" s="681"/>
      <c r="Q164" s="680"/>
      <c r="R164" s="680"/>
      <c r="S164" s="859"/>
      <c r="T164" s="900"/>
      <c r="U164" s="867"/>
      <c r="V164" s="859"/>
    </row>
    <row r="165" spans="5:22" s="591" customFormat="1" x14ac:dyDescent="0.2">
      <c r="E165" s="676"/>
      <c r="H165" s="677"/>
      <c r="I165" s="677"/>
      <c r="J165" s="678"/>
      <c r="K165" s="886"/>
      <c r="L165" s="679"/>
      <c r="M165" s="886"/>
      <c r="N165" s="677"/>
      <c r="O165" s="681"/>
      <c r="Q165" s="680"/>
      <c r="R165" s="680"/>
      <c r="S165" s="859"/>
      <c r="T165" s="900"/>
      <c r="U165" s="867"/>
      <c r="V165" s="859"/>
    </row>
    <row r="166" spans="5:22" s="591" customFormat="1" x14ac:dyDescent="0.2">
      <c r="E166" s="676"/>
      <c r="H166" s="677"/>
      <c r="I166" s="677"/>
      <c r="J166" s="678"/>
      <c r="K166" s="886"/>
      <c r="L166" s="679"/>
      <c r="M166" s="886"/>
      <c r="N166" s="677"/>
      <c r="O166" s="681"/>
      <c r="Q166" s="680"/>
      <c r="R166" s="680"/>
      <c r="S166" s="859"/>
      <c r="T166" s="900"/>
      <c r="U166" s="867"/>
      <c r="V166" s="859"/>
    </row>
    <row r="167" spans="5:22" s="591" customFormat="1" x14ac:dyDescent="0.2">
      <c r="E167" s="676"/>
      <c r="H167" s="677"/>
      <c r="I167" s="677"/>
      <c r="J167" s="678"/>
      <c r="K167" s="886"/>
      <c r="L167" s="679"/>
      <c r="M167" s="886"/>
      <c r="N167" s="677"/>
      <c r="O167" s="681"/>
      <c r="Q167" s="680"/>
      <c r="R167" s="680"/>
      <c r="S167" s="859"/>
      <c r="T167" s="900"/>
      <c r="U167" s="867"/>
      <c r="V167" s="859"/>
    </row>
    <row r="168" spans="5:22" s="591" customFormat="1" x14ac:dyDescent="0.2">
      <c r="E168" s="676"/>
      <c r="H168" s="677"/>
      <c r="I168" s="677"/>
      <c r="J168" s="678"/>
      <c r="K168" s="886"/>
      <c r="L168" s="679"/>
      <c r="M168" s="886"/>
      <c r="N168" s="677"/>
      <c r="O168" s="681"/>
      <c r="Q168" s="680"/>
      <c r="R168" s="680"/>
      <c r="S168" s="859"/>
      <c r="T168" s="900"/>
      <c r="U168" s="867"/>
      <c r="V168" s="859"/>
    </row>
    <row r="169" spans="5:22" s="591" customFormat="1" x14ac:dyDescent="0.2">
      <c r="E169" s="676"/>
      <c r="H169" s="677"/>
      <c r="I169" s="677"/>
      <c r="J169" s="678"/>
      <c r="K169" s="886"/>
      <c r="L169" s="679"/>
      <c r="M169" s="886"/>
      <c r="N169" s="677"/>
      <c r="O169" s="681"/>
      <c r="Q169" s="680"/>
      <c r="R169" s="680"/>
      <c r="S169" s="859"/>
      <c r="T169" s="900"/>
      <c r="U169" s="867"/>
      <c r="V169" s="859"/>
    </row>
    <row r="170" spans="5:22" s="591" customFormat="1" x14ac:dyDescent="0.2">
      <c r="E170" s="676"/>
      <c r="H170" s="677"/>
      <c r="I170" s="677"/>
      <c r="J170" s="678"/>
      <c r="K170" s="886"/>
      <c r="L170" s="679"/>
      <c r="M170" s="886"/>
      <c r="N170" s="677"/>
      <c r="O170" s="681"/>
      <c r="Q170" s="680"/>
      <c r="R170" s="680"/>
      <c r="S170" s="859"/>
      <c r="T170" s="900"/>
      <c r="U170" s="867"/>
      <c r="V170" s="859"/>
    </row>
    <row r="171" spans="5:22" s="591" customFormat="1" x14ac:dyDescent="0.2">
      <c r="E171" s="676"/>
      <c r="H171" s="677"/>
      <c r="I171" s="677"/>
      <c r="J171" s="678"/>
      <c r="K171" s="886"/>
      <c r="L171" s="679"/>
      <c r="M171" s="886"/>
      <c r="N171" s="677"/>
      <c r="O171" s="681"/>
      <c r="Q171" s="680"/>
      <c r="R171" s="680"/>
      <c r="S171" s="859"/>
      <c r="T171" s="900"/>
      <c r="U171" s="867"/>
      <c r="V171" s="859"/>
    </row>
    <row r="172" spans="5:22" s="591" customFormat="1" x14ac:dyDescent="0.2">
      <c r="E172" s="676"/>
      <c r="H172" s="677"/>
      <c r="I172" s="677"/>
      <c r="J172" s="678"/>
      <c r="K172" s="886"/>
      <c r="L172" s="679"/>
      <c r="M172" s="886"/>
      <c r="N172" s="677"/>
      <c r="O172" s="681"/>
      <c r="Q172" s="680"/>
      <c r="R172" s="680"/>
      <c r="S172" s="859"/>
      <c r="T172" s="900"/>
      <c r="U172" s="867"/>
      <c r="V172" s="859"/>
    </row>
    <row r="173" spans="5:22" s="591" customFormat="1" x14ac:dyDescent="0.2">
      <c r="E173" s="676"/>
      <c r="H173" s="677"/>
      <c r="I173" s="677"/>
      <c r="J173" s="678"/>
      <c r="K173" s="886"/>
      <c r="L173" s="679"/>
      <c r="M173" s="886"/>
      <c r="N173" s="677"/>
      <c r="O173" s="681"/>
      <c r="Q173" s="680"/>
      <c r="R173" s="680"/>
      <c r="S173" s="859"/>
      <c r="T173" s="900"/>
      <c r="U173" s="867"/>
      <c r="V173" s="859"/>
    </row>
    <row r="174" spans="5:22" s="591" customFormat="1" x14ac:dyDescent="0.2">
      <c r="E174" s="676"/>
      <c r="H174" s="677"/>
      <c r="I174" s="677"/>
      <c r="J174" s="678"/>
      <c r="K174" s="886"/>
      <c r="L174" s="679"/>
      <c r="M174" s="886"/>
      <c r="N174" s="677"/>
      <c r="O174" s="681"/>
      <c r="Q174" s="680"/>
      <c r="R174" s="680"/>
      <c r="S174" s="859"/>
      <c r="T174" s="900"/>
      <c r="U174" s="867"/>
      <c r="V174" s="859"/>
    </row>
    <row r="175" spans="5:22" s="591" customFormat="1" x14ac:dyDescent="0.2">
      <c r="E175" s="676"/>
      <c r="H175" s="677"/>
      <c r="I175" s="677"/>
      <c r="J175" s="678"/>
      <c r="K175" s="886"/>
      <c r="L175" s="679"/>
      <c r="M175" s="886"/>
      <c r="N175" s="677"/>
      <c r="O175" s="681"/>
      <c r="Q175" s="680"/>
      <c r="R175" s="680"/>
      <c r="S175" s="859"/>
      <c r="T175" s="900"/>
      <c r="U175" s="867"/>
      <c r="V175" s="859"/>
    </row>
    <row r="176" spans="5:22" s="591" customFormat="1" x14ac:dyDescent="0.2">
      <c r="E176" s="676"/>
      <c r="H176" s="677"/>
      <c r="I176" s="677"/>
      <c r="J176" s="678"/>
      <c r="K176" s="886"/>
      <c r="L176" s="679"/>
      <c r="M176" s="886"/>
      <c r="N176" s="677"/>
      <c r="O176" s="681"/>
      <c r="Q176" s="680"/>
      <c r="R176" s="680"/>
      <c r="S176" s="859"/>
      <c r="T176" s="900"/>
      <c r="U176" s="867"/>
      <c r="V176" s="859"/>
    </row>
    <row r="177" spans="5:22" s="591" customFormat="1" x14ac:dyDescent="0.2">
      <c r="E177" s="676"/>
      <c r="H177" s="677"/>
      <c r="I177" s="677"/>
      <c r="J177" s="678"/>
      <c r="K177" s="886"/>
      <c r="L177" s="679"/>
      <c r="M177" s="886"/>
      <c r="N177" s="677"/>
      <c r="O177" s="681"/>
      <c r="Q177" s="680"/>
      <c r="R177" s="680"/>
      <c r="S177" s="859"/>
      <c r="T177" s="900"/>
      <c r="U177" s="867"/>
      <c r="V177" s="859"/>
    </row>
    <row r="178" spans="5:22" s="591" customFormat="1" x14ac:dyDescent="0.2">
      <c r="E178" s="676"/>
      <c r="H178" s="677"/>
      <c r="I178" s="677"/>
      <c r="J178" s="678"/>
      <c r="K178" s="886"/>
      <c r="L178" s="679"/>
      <c r="M178" s="886"/>
      <c r="N178" s="677"/>
      <c r="O178" s="681"/>
      <c r="Q178" s="680"/>
      <c r="R178" s="680"/>
      <c r="S178" s="859"/>
      <c r="T178" s="900"/>
      <c r="U178" s="867"/>
      <c r="V178" s="859"/>
    </row>
    <row r="179" spans="5:22" s="591" customFormat="1" x14ac:dyDescent="0.2">
      <c r="E179" s="676"/>
      <c r="H179" s="677"/>
      <c r="I179" s="677"/>
      <c r="J179" s="678"/>
      <c r="K179" s="886"/>
      <c r="L179" s="679"/>
      <c r="M179" s="886"/>
      <c r="N179" s="677"/>
      <c r="O179" s="681"/>
      <c r="Q179" s="680"/>
      <c r="R179" s="680"/>
      <c r="S179" s="859"/>
      <c r="T179" s="900"/>
      <c r="U179" s="867"/>
      <c r="V179" s="859"/>
    </row>
    <row r="180" spans="5:22" s="591" customFormat="1" x14ac:dyDescent="0.2">
      <c r="E180" s="676"/>
      <c r="H180" s="677"/>
      <c r="I180" s="677"/>
      <c r="J180" s="678"/>
      <c r="K180" s="886"/>
      <c r="L180" s="679"/>
      <c r="M180" s="886"/>
      <c r="N180" s="677"/>
      <c r="O180" s="681"/>
      <c r="Q180" s="680"/>
      <c r="R180" s="680"/>
      <c r="S180" s="859"/>
      <c r="T180" s="900"/>
      <c r="U180" s="867"/>
      <c r="V180" s="859"/>
    </row>
    <row r="181" spans="5:22" s="591" customFormat="1" x14ac:dyDescent="0.2">
      <c r="E181" s="676"/>
      <c r="H181" s="677"/>
      <c r="I181" s="677"/>
      <c r="J181" s="678"/>
      <c r="K181" s="886"/>
      <c r="L181" s="679"/>
      <c r="M181" s="886"/>
      <c r="N181" s="677"/>
      <c r="O181" s="681"/>
      <c r="Q181" s="680"/>
      <c r="R181" s="680"/>
      <c r="S181" s="859"/>
      <c r="T181" s="900"/>
      <c r="U181" s="867"/>
      <c r="V181" s="859"/>
    </row>
    <row r="182" spans="5:22" s="591" customFormat="1" x14ac:dyDescent="0.2">
      <c r="E182" s="676"/>
      <c r="H182" s="677"/>
      <c r="I182" s="677"/>
      <c r="J182" s="678"/>
      <c r="K182" s="886"/>
      <c r="L182" s="679"/>
      <c r="M182" s="886"/>
      <c r="N182" s="677"/>
      <c r="O182" s="681"/>
      <c r="Q182" s="680"/>
      <c r="R182" s="680"/>
      <c r="S182" s="859"/>
      <c r="T182" s="900"/>
      <c r="U182" s="867"/>
      <c r="V182" s="859"/>
    </row>
    <row r="183" spans="5:22" s="591" customFormat="1" x14ac:dyDescent="0.2">
      <c r="E183" s="676"/>
      <c r="H183" s="677"/>
      <c r="I183" s="677"/>
      <c r="J183" s="678"/>
      <c r="K183" s="886"/>
      <c r="L183" s="679"/>
      <c r="M183" s="886"/>
      <c r="N183" s="677"/>
      <c r="O183" s="681"/>
      <c r="Q183" s="680"/>
      <c r="R183" s="680"/>
      <c r="S183" s="859"/>
      <c r="T183" s="900"/>
      <c r="U183" s="867"/>
      <c r="V183" s="859"/>
    </row>
    <row r="184" spans="5:22" s="591" customFormat="1" x14ac:dyDescent="0.2">
      <c r="E184" s="676"/>
      <c r="H184" s="677"/>
      <c r="I184" s="677"/>
      <c r="J184" s="678"/>
      <c r="K184" s="886"/>
      <c r="L184" s="679"/>
      <c r="M184" s="886"/>
      <c r="N184" s="677"/>
      <c r="O184" s="681"/>
      <c r="Q184" s="680"/>
      <c r="R184" s="680"/>
      <c r="S184" s="859"/>
      <c r="T184" s="900"/>
      <c r="U184" s="867"/>
      <c r="V184" s="859"/>
    </row>
    <row r="185" spans="5:22" s="591" customFormat="1" x14ac:dyDescent="0.2">
      <c r="E185" s="676"/>
      <c r="H185" s="677"/>
      <c r="I185" s="677"/>
      <c r="J185" s="678"/>
      <c r="K185" s="886"/>
      <c r="L185" s="679"/>
      <c r="M185" s="886"/>
      <c r="N185" s="677"/>
      <c r="O185" s="681"/>
      <c r="Q185" s="680"/>
      <c r="R185" s="680"/>
      <c r="S185" s="859"/>
      <c r="T185" s="900"/>
      <c r="U185" s="867"/>
      <c r="V185" s="859"/>
    </row>
    <row r="186" spans="5:22" s="591" customFormat="1" x14ac:dyDescent="0.2">
      <c r="E186" s="676"/>
      <c r="H186" s="677"/>
      <c r="I186" s="677"/>
      <c r="J186" s="678"/>
      <c r="K186" s="886"/>
      <c r="L186" s="679"/>
      <c r="M186" s="886"/>
      <c r="N186" s="677"/>
      <c r="O186" s="681"/>
      <c r="Q186" s="680"/>
      <c r="R186" s="680"/>
      <c r="S186" s="859"/>
      <c r="T186" s="900"/>
      <c r="U186" s="867"/>
      <c r="V186" s="859"/>
    </row>
    <row r="187" spans="5:22" s="591" customFormat="1" x14ac:dyDescent="0.2">
      <c r="E187" s="676"/>
      <c r="H187" s="677"/>
      <c r="I187" s="677"/>
      <c r="J187" s="678"/>
      <c r="K187" s="886"/>
      <c r="L187" s="679"/>
      <c r="M187" s="886"/>
      <c r="N187" s="677"/>
      <c r="O187" s="681"/>
      <c r="Q187" s="680"/>
      <c r="R187" s="680"/>
      <c r="S187" s="859"/>
      <c r="T187" s="900"/>
      <c r="U187" s="867"/>
      <c r="V187" s="859"/>
    </row>
    <row r="188" spans="5:22" s="591" customFormat="1" x14ac:dyDescent="0.2">
      <c r="E188" s="676"/>
      <c r="H188" s="677"/>
      <c r="I188" s="677"/>
      <c r="J188" s="678"/>
      <c r="K188" s="886"/>
      <c r="L188" s="679"/>
      <c r="M188" s="886"/>
      <c r="N188" s="677"/>
      <c r="O188" s="681"/>
      <c r="Q188" s="680"/>
      <c r="R188" s="680"/>
      <c r="S188" s="859"/>
      <c r="T188" s="900"/>
      <c r="U188" s="867"/>
      <c r="V188" s="859"/>
    </row>
    <row r="189" spans="5:22" s="591" customFormat="1" x14ac:dyDescent="0.2">
      <c r="E189" s="676"/>
      <c r="H189" s="677"/>
      <c r="I189" s="677"/>
      <c r="J189" s="678"/>
      <c r="K189" s="886"/>
      <c r="L189" s="679"/>
      <c r="M189" s="886"/>
      <c r="N189" s="677"/>
      <c r="O189" s="681"/>
      <c r="Q189" s="680"/>
      <c r="R189" s="680"/>
      <c r="S189" s="859"/>
      <c r="T189" s="900"/>
      <c r="U189" s="867"/>
      <c r="V189" s="859"/>
    </row>
    <row r="190" spans="5:22" s="591" customFormat="1" x14ac:dyDescent="0.2">
      <c r="E190" s="676"/>
      <c r="H190" s="677"/>
      <c r="I190" s="677"/>
      <c r="J190" s="678"/>
      <c r="K190" s="886"/>
      <c r="L190" s="679"/>
      <c r="M190" s="886"/>
      <c r="N190" s="677"/>
      <c r="O190" s="681"/>
      <c r="Q190" s="680"/>
      <c r="R190" s="680"/>
      <c r="S190" s="859"/>
      <c r="T190" s="900"/>
      <c r="U190" s="867"/>
      <c r="V190" s="859"/>
    </row>
    <row r="191" spans="5:22" s="591" customFormat="1" x14ac:dyDescent="0.2">
      <c r="E191" s="676"/>
      <c r="H191" s="677"/>
      <c r="I191" s="677"/>
      <c r="J191" s="678"/>
      <c r="K191" s="886"/>
      <c r="L191" s="679"/>
      <c r="M191" s="886"/>
      <c r="N191" s="677"/>
      <c r="O191" s="681"/>
      <c r="Q191" s="680"/>
      <c r="R191" s="680"/>
      <c r="S191" s="859"/>
      <c r="T191" s="900"/>
      <c r="U191" s="867"/>
      <c r="V191" s="859"/>
    </row>
    <row r="192" spans="5:22" s="591" customFormat="1" x14ac:dyDescent="0.2">
      <c r="E192" s="676"/>
      <c r="H192" s="677"/>
      <c r="I192" s="677"/>
      <c r="J192" s="678"/>
      <c r="K192" s="886"/>
      <c r="L192" s="679"/>
      <c r="M192" s="886"/>
      <c r="N192" s="677"/>
      <c r="O192" s="681"/>
      <c r="Q192" s="680"/>
      <c r="R192" s="680"/>
      <c r="S192" s="859"/>
      <c r="T192" s="900"/>
      <c r="U192" s="867"/>
      <c r="V192" s="859"/>
    </row>
    <row r="193" spans="5:22" s="591" customFormat="1" x14ac:dyDescent="0.2">
      <c r="E193" s="676"/>
      <c r="H193" s="677"/>
      <c r="I193" s="677"/>
      <c r="J193" s="678"/>
      <c r="K193" s="886"/>
      <c r="L193" s="679"/>
      <c r="M193" s="886"/>
      <c r="N193" s="677"/>
      <c r="O193" s="681"/>
      <c r="Q193" s="680"/>
      <c r="R193" s="680"/>
      <c r="S193" s="859"/>
      <c r="T193" s="900"/>
      <c r="U193" s="867"/>
      <c r="V193" s="859"/>
    </row>
    <row r="194" spans="5:22" s="591" customFormat="1" x14ac:dyDescent="0.2">
      <c r="E194" s="676"/>
      <c r="H194" s="677"/>
      <c r="I194" s="677"/>
      <c r="J194" s="678"/>
      <c r="K194" s="886"/>
      <c r="L194" s="679"/>
      <c r="M194" s="886"/>
      <c r="N194" s="677"/>
      <c r="O194" s="681"/>
      <c r="Q194" s="680"/>
      <c r="R194" s="680"/>
      <c r="S194" s="859"/>
      <c r="T194" s="900"/>
      <c r="U194" s="867"/>
      <c r="V194" s="859"/>
    </row>
    <row r="195" spans="5:22" s="591" customFormat="1" x14ac:dyDescent="0.2">
      <c r="E195" s="676"/>
      <c r="H195" s="677"/>
      <c r="I195" s="677"/>
      <c r="J195" s="678"/>
      <c r="K195" s="886"/>
      <c r="L195" s="679"/>
      <c r="M195" s="886"/>
      <c r="N195" s="677"/>
      <c r="O195" s="681"/>
      <c r="Q195" s="680"/>
      <c r="R195" s="680"/>
      <c r="S195" s="859"/>
      <c r="T195" s="900"/>
      <c r="U195" s="867"/>
      <c r="V195" s="859"/>
    </row>
    <row r="196" spans="5:22" s="591" customFormat="1" x14ac:dyDescent="0.2">
      <c r="E196" s="676"/>
      <c r="H196" s="677"/>
      <c r="I196" s="677"/>
      <c r="J196" s="678"/>
      <c r="K196" s="886"/>
      <c r="L196" s="679"/>
      <c r="M196" s="886"/>
      <c r="N196" s="677"/>
      <c r="O196" s="681"/>
      <c r="Q196" s="680"/>
      <c r="R196" s="680"/>
      <c r="S196" s="859"/>
      <c r="T196" s="900"/>
      <c r="U196" s="867"/>
      <c r="V196" s="859"/>
    </row>
    <row r="197" spans="5:22" s="591" customFormat="1" x14ac:dyDescent="0.2">
      <c r="E197" s="676"/>
      <c r="H197" s="677"/>
      <c r="I197" s="677"/>
      <c r="J197" s="678"/>
      <c r="K197" s="886"/>
      <c r="L197" s="679"/>
      <c r="M197" s="886"/>
      <c r="N197" s="677"/>
      <c r="O197" s="681"/>
      <c r="Q197" s="680"/>
      <c r="R197" s="680"/>
      <c r="S197" s="859"/>
      <c r="T197" s="900"/>
      <c r="U197" s="867"/>
      <c r="V197" s="859"/>
    </row>
    <row r="198" spans="5:22" s="591" customFormat="1" x14ac:dyDescent="0.2">
      <c r="E198" s="676"/>
      <c r="H198" s="677"/>
      <c r="I198" s="677"/>
      <c r="J198" s="678"/>
      <c r="K198" s="886"/>
      <c r="L198" s="679"/>
      <c r="M198" s="886"/>
      <c r="N198" s="677"/>
      <c r="O198" s="681"/>
      <c r="Q198" s="680"/>
      <c r="R198" s="680"/>
      <c r="S198" s="859"/>
      <c r="T198" s="900"/>
      <c r="U198" s="867"/>
      <c r="V198" s="859"/>
    </row>
    <row r="199" spans="5:22" s="591" customFormat="1" x14ac:dyDescent="0.2">
      <c r="E199" s="676"/>
      <c r="H199" s="677"/>
      <c r="I199" s="677"/>
      <c r="J199" s="678"/>
      <c r="K199" s="886"/>
      <c r="L199" s="679"/>
      <c r="M199" s="886"/>
      <c r="N199" s="677"/>
      <c r="O199" s="681"/>
      <c r="Q199" s="680"/>
      <c r="R199" s="680"/>
      <c r="S199" s="859"/>
      <c r="T199" s="900"/>
      <c r="U199" s="867"/>
      <c r="V199" s="859"/>
    </row>
    <row r="200" spans="5:22" s="591" customFormat="1" x14ac:dyDescent="0.2">
      <c r="E200" s="676"/>
      <c r="H200" s="677"/>
      <c r="I200" s="677"/>
      <c r="J200" s="678"/>
      <c r="K200" s="886"/>
      <c r="L200" s="679"/>
      <c r="M200" s="886"/>
      <c r="N200" s="677"/>
      <c r="O200" s="681"/>
      <c r="Q200" s="680"/>
      <c r="R200" s="680"/>
      <c r="S200" s="859"/>
      <c r="T200" s="900"/>
      <c r="U200" s="867"/>
      <c r="V200" s="859"/>
    </row>
    <row r="201" spans="5:22" s="591" customFormat="1" x14ac:dyDescent="0.2">
      <c r="E201" s="676"/>
      <c r="H201" s="677"/>
      <c r="I201" s="677"/>
      <c r="J201" s="678"/>
      <c r="K201" s="886"/>
      <c r="L201" s="679"/>
      <c r="M201" s="886"/>
      <c r="N201" s="677"/>
      <c r="O201" s="681"/>
      <c r="Q201" s="680"/>
      <c r="R201" s="680"/>
      <c r="S201" s="859"/>
      <c r="T201" s="900"/>
      <c r="U201" s="867"/>
      <c r="V201" s="859"/>
    </row>
    <row r="202" spans="5:22" s="591" customFormat="1" x14ac:dyDescent="0.2">
      <c r="E202" s="676"/>
      <c r="H202" s="677"/>
      <c r="I202" s="677"/>
      <c r="J202" s="678"/>
      <c r="K202" s="886"/>
      <c r="L202" s="679"/>
      <c r="M202" s="886"/>
      <c r="N202" s="677"/>
      <c r="O202" s="681"/>
      <c r="Q202" s="680"/>
      <c r="R202" s="680"/>
      <c r="S202" s="859"/>
      <c r="T202" s="900"/>
      <c r="U202" s="867"/>
      <c r="V202" s="859"/>
    </row>
    <row r="203" spans="5:22" s="591" customFormat="1" x14ac:dyDescent="0.2">
      <c r="E203" s="676"/>
      <c r="H203" s="677"/>
      <c r="I203" s="677"/>
      <c r="J203" s="678"/>
      <c r="K203" s="886"/>
      <c r="L203" s="679"/>
      <c r="M203" s="886"/>
      <c r="N203" s="677"/>
      <c r="O203" s="681"/>
      <c r="Q203" s="680"/>
      <c r="R203" s="680"/>
      <c r="S203" s="859"/>
      <c r="T203" s="900"/>
      <c r="U203" s="867"/>
      <c r="V203" s="859"/>
    </row>
    <row r="204" spans="5:22" s="591" customFormat="1" x14ac:dyDescent="0.2">
      <c r="E204" s="676"/>
      <c r="H204" s="677"/>
      <c r="I204" s="677"/>
      <c r="J204" s="678"/>
      <c r="K204" s="886"/>
      <c r="L204" s="679"/>
      <c r="M204" s="886"/>
      <c r="N204" s="677"/>
      <c r="O204" s="681"/>
      <c r="Q204" s="680"/>
      <c r="R204" s="680"/>
      <c r="S204" s="859"/>
      <c r="T204" s="900"/>
      <c r="U204" s="867"/>
      <c r="V204" s="859"/>
    </row>
    <row r="205" spans="5:22" s="591" customFormat="1" x14ac:dyDescent="0.2">
      <c r="E205" s="676"/>
      <c r="H205" s="677"/>
      <c r="I205" s="677"/>
      <c r="J205" s="678"/>
      <c r="K205" s="886"/>
      <c r="L205" s="679"/>
      <c r="M205" s="886"/>
      <c r="N205" s="677"/>
      <c r="O205" s="681"/>
      <c r="Q205" s="680"/>
      <c r="R205" s="680"/>
      <c r="S205" s="859"/>
      <c r="T205" s="900"/>
      <c r="U205" s="867"/>
      <c r="V205" s="859"/>
    </row>
    <row r="206" spans="5:22" s="591" customFormat="1" x14ac:dyDescent="0.2">
      <c r="E206" s="676"/>
      <c r="H206" s="677"/>
      <c r="I206" s="677"/>
      <c r="J206" s="678"/>
      <c r="K206" s="886"/>
      <c r="L206" s="679"/>
      <c r="M206" s="886"/>
      <c r="N206" s="677"/>
      <c r="O206" s="681"/>
      <c r="Q206" s="680"/>
      <c r="R206" s="680"/>
      <c r="S206" s="859"/>
      <c r="T206" s="900"/>
      <c r="U206" s="867"/>
      <c r="V206" s="859"/>
    </row>
    <row r="207" spans="5:22" s="591" customFormat="1" x14ac:dyDescent="0.2">
      <c r="E207" s="676"/>
      <c r="H207" s="677"/>
      <c r="I207" s="677"/>
      <c r="J207" s="678"/>
      <c r="K207" s="886"/>
      <c r="L207" s="679"/>
      <c r="M207" s="886"/>
      <c r="N207" s="677"/>
      <c r="O207" s="681"/>
      <c r="Q207" s="680"/>
      <c r="R207" s="680"/>
      <c r="S207" s="859"/>
      <c r="T207" s="900"/>
      <c r="U207" s="867"/>
      <c r="V207" s="859"/>
    </row>
    <row r="208" spans="5:22" s="591" customFormat="1" x14ac:dyDescent="0.2">
      <c r="E208" s="676"/>
      <c r="H208" s="677"/>
      <c r="I208" s="677"/>
      <c r="J208" s="678"/>
      <c r="K208" s="886"/>
      <c r="L208" s="679"/>
      <c r="M208" s="886"/>
      <c r="N208" s="677"/>
      <c r="O208" s="681"/>
      <c r="Q208" s="680"/>
      <c r="R208" s="680"/>
      <c r="S208" s="859"/>
      <c r="T208" s="900"/>
      <c r="U208" s="867"/>
      <c r="V208" s="859"/>
    </row>
    <row r="209" spans="5:22" s="591" customFormat="1" x14ac:dyDescent="0.2">
      <c r="E209" s="676"/>
      <c r="H209" s="677"/>
      <c r="I209" s="677"/>
      <c r="J209" s="678"/>
      <c r="K209" s="886"/>
      <c r="L209" s="679"/>
      <c r="M209" s="886"/>
      <c r="N209" s="677"/>
      <c r="O209" s="681"/>
      <c r="Q209" s="680"/>
      <c r="R209" s="680"/>
      <c r="S209" s="859"/>
      <c r="T209" s="900"/>
      <c r="U209" s="867"/>
      <c r="V209" s="859"/>
    </row>
    <row r="210" spans="5:22" s="591" customFormat="1" x14ac:dyDescent="0.2">
      <c r="E210" s="676"/>
      <c r="H210" s="677"/>
      <c r="I210" s="677"/>
      <c r="J210" s="678"/>
      <c r="K210" s="886"/>
      <c r="L210" s="679"/>
      <c r="M210" s="886"/>
      <c r="N210" s="677"/>
      <c r="O210" s="681"/>
      <c r="Q210" s="680"/>
      <c r="R210" s="680"/>
      <c r="S210" s="859"/>
      <c r="T210" s="900"/>
      <c r="U210" s="867"/>
      <c r="V210" s="859"/>
    </row>
    <row r="211" spans="5:22" s="591" customFormat="1" x14ac:dyDescent="0.2">
      <c r="E211" s="676"/>
      <c r="H211" s="677"/>
      <c r="I211" s="677"/>
      <c r="J211" s="678"/>
      <c r="K211" s="886"/>
      <c r="L211" s="679"/>
      <c r="M211" s="886"/>
      <c r="N211" s="677"/>
      <c r="O211" s="681"/>
      <c r="Q211" s="680"/>
      <c r="R211" s="680"/>
      <c r="S211" s="859"/>
      <c r="T211" s="900"/>
      <c r="U211" s="867"/>
      <c r="V211" s="859"/>
    </row>
    <row r="212" spans="5:22" s="591" customFormat="1" x14ac:dyDescent="0.2">
      <c r="E212" s="676"/>
      <c r="H212" s="677"/>
      <c r="I212" s="677"/>
      <c r="J212" s="678"/>
      <c r="K212" s="886"/>
      <c r="L212" s="679"/>
      <c r="M212" s="886"/>
      <c r="N212" s="677"/>
      <c r="O212" s="681"/>
      <c r="Q212" s="680"/>
      <c r="R212" s="680"/>
      <c r="S212" s="859"/>
      <c r="T212" s="900"/>
      <c r="U212" s="867"/>
      <c r="V212" s="859"/>
    </row>
    <row r="213" spans="5:22" s="591" customFormat="1" x14ac:dyDescent="0.2">
      <c r="E213" s="676"/>
      <c r="H213" s="677"/>
      <c r="I213" s="677"/>
      <c r="J213" s="678"/>
      <c r="K213" s="886"/>
      <c r="L213" s="679"/>
      <c r="M213" s="886"/>
      <c r="N213" s="677"/>
      <c r="O213" s="681"/>
      <c r="Q213" s="680"/>
      <c r="R213" s="680"/>
      <c r="S213" s="859"/>
      <c r="T213" s="900"/>
      <c r="U213" s="867"/>
      <c r="V213" s="859"/>
    </row>
    <row r="214" spans="5:22" s="591" customFormat="1" x14ac:dyDescent="0.2">
      <c r="E214" s="676"/>
      <c r="H214" s="677"/>
      <c r="I214" s="677"/>
      <c r="J214" s="678"/>
      <c r="K214" s="886"/>
      <c r="L214" s="679"/>
      <c r="M214" s="886"/>
      <c r="N214" s="677"/>
      <c r="O214" s="681"/>
      <c r="Q214" s="680"/>
      <c r="R214" s="680"/>
      <c r="S214" s="859"/>
      <c r="T214" s="900"/>
      <c r="U214" s="867"/>
      <c r="V214" s="859"/>
    </row>
    <row r="215" spans="5:22" s="591" customFormat="1" x14ac:dyDescent="0.2">
      <c r="E215" s="676"/>
      <c r="H215" s="677"/>
      <c r="I215" s="677"/>
      <c r="J215" s="678"/>
      <c r="K215" s="886"/>
      <c r="L215" s="679"/>
      <c r="M215" s="886"/>
      <c r="N215" s="677"/>
      <c r="O215" s="681"/>
      <c r="Q215" s="680"/>
      <c r="R215" s="680"/>
      <c r="S215" s="859"/>
      <c r="T215" s="900"/>
      <c r="U215" s="867"/>
      <c r="V215" s="859"/>
    </row>
    <row r="216" spans="5:22" s="591" customFormat="1" x14ac:dyDescent="0.2">
      <c r="E216" s="676"/>
      <c r="H216" s="677"/>
      <c r="I216" s="677"/>
      <c r="J216" s="678"/>
      <c r="K216" s="886"/>
      <c r="L216" s="679"/>
      <c r="M216" s="886"/>
      <c r="N216" s="677"/>
      <c r="O216" s="681"/>
      <c r="Q216" s="680"/>
      <c r="R216" s="680"/>
      <c r="S216" s="859"/>
      <c r="T216" s="900"/>
      <c r="U216" s="867"/>
      <c r="V216" s="859"/>
    </row>
    <row r="217" spans="5:22" s="591" customFormat="1" x14ac:dyDescent="0.2">
      <c r="E217" s="676"/>
      <c r="H217" s="677"/>
      <c r="I217" s="677"/>
      <c r="J217" s="678"/>
      <c r="K217" s="886"/>
      <c r="L217" s="679"/>
      <c r="M217" s="886"/>
      <c r="N217" s="677"/>
      <c r="O217" s="681"/>
      <c r="Q217" s="680"/>
      <c r="R217" s="680"/>
      <c r="S217" s="859"/>
      <c r="T217" s="900"/>
      <c r="U217" s="867"/>
      <c r="V217" s="859"/>
    </row>
    <row r="218" spans="5:22" s="591" customFormat="1" x14ac:dyDescent="0.2">
      <c r="E218" s="676"/>
      <c r="H218" s="677"/>
      <c r="I218" s="677"/>
      <c r="J218" s="678"/>
      <c r="K218" s="886"/>
      <c r="L218" s="679"/>
      <c r="M218" s="886"/>
      <c r="N218" s="677"/>
      <c r="O218" s="681"/>
      <c r="Q218" s="680"/>
      <c r="R218" s="680"/>
      <c r="S218" s="859"/>
      <c r="T218" s="900"/>
      <c r="U218" s="867"/>
      <c r="V218" s="859"/>
    </row>
    <row r="219" spans="5:22" s="591" customFormat="1" x14ac:dyDescent="0.2">
      <c r="E219" s="676"/>
      <c r="H219" s="677"/>
      <c r="I219" s="677"/>
      <c r="J219" s="678"/>
      <c r="K219" s="886"/>
      <c r="L219" s="679"/>
      <c r="M219" s="886"/>
      <c r="N219" s="677"/>
      <c r="O219" s="681"/>
      <c r="Q219" s="680"/>
      <c r="R219" s="680"/>
      <c r="S219" s="859"/>
      <c r="T219" s="900"/>
      <c r="U219" s="867"/>
      <c r="V219" s="859"/>
    </row>
    <row r="220" spans="5:22" s="591" customFormat="1" x14ac:dyDescent="0.2">
      <c r="E220" s="676"/>
      <c r="H220" s="677"/>
      <c r="I220" s="677"/>
      <c r="J220" s="678"/>
      <c r="K220" s="886"/>
      <c r="L220" s="679"/>
      <c r="M220" s="886"/>
      <c r="N220" s="677"/>
      <c r="O220" s="681"/>
      <c r="Q220" s="680"/>
      <c r="R220" s="680"/>
      <c r="S220" s="859"/>
      <c r="T220" s="900"/>
      <c r="U220" s="867"/>
      <c r="V220" s="859"/>
    </row>
    <row r="221" spans="5:22" s="591" customFormat="1" x14ac:dyDescent="0.2">
      <c r="E221" s="676"/>
      <c r="H221" s="677"/>
      <c r="I221" s="677"/>
      <c r="J221" s="678"/>
      <c r="K221" s="886"/>
      <c r="L221" s="679"/>
      <c r="M221" s="886"/>
      <c r="N221" s="677"/>
      <c r="O221" s="681"/>
      <c r="Q221" s="680"/>
      <c r="R221" s="680"/>
      <c r="S221" s="859"/>
      <c r="T221" s="900"/>
      <c r="U221" s="867"/>
      <c r="V221" s="859"/>
    </row>
    <row r="222" spans="5:22" s="591" customFormat="1" x14ac:dyDescent="0.2">
      <c r="E222" s="676"/>
      <c r="H222" s="677"/>
      <c r="I222" s="677"/>
      <c r="J222" s="678"/>
      <c r="K222" s="886"/>
      <c r="L222" s="679"/>
      <c r="M222" s="886"/>
      <c r="N222" s="677"/>
      <c r="O222" s="681"/>
      <c r="Q222" s="680"/>
      <c r="R222" s="680"/>
      <c r="S222" s="859"/>
      <c r="T222" s="900"/>
      <c r="U222" s="867"/>
      <c r="V222" s="859"/>
    </row>
    <row r="223" spans="5:22" s="591" customFormat="1" x14ac:dyDescent="0.2">
      <c r="E223" s="676"/>
      <c r="H223" s="677"/>
      <c r="I223" s="677"/>
      <c r="J223" s="678"/>
      <c r="K223" s="886"/>
      <c r="L223" s="679"/>
      <c r="M223" s="886"/>
      <c r="N223" s="677"/>
      <c r="O223" s="681"/>
      <c r="Q223" s="680"/>
      <c r="R223" s="680"/>
      <c r="S223" s="859"/>
      <c r="T223" s="900"/>
      <c r="U223" s="867"/>
      <c r="V223" s="859"/>
    </row>
    <row r="224" spans="5:22" s="591" customFormat="1" x14ac:dyDescent="0.2">
      <c r="E224" s="676"/>
      <c r="H224" s="677"/>
      <c r="I224" s="677"/>
      <c r="J224" s="678"/>
      <c r="K224" s="886"/>
      <c r="L224" s="679"/>
      <c r="M224" s="886"/>
      <c r="N224" s="677"/>
      <c r="O224" s="681"/>
      <c r="Q224" s="680"/>
      <c r="R224" s="680"/>
      <c r="S224" s="859"/>
      <c r="T224" s="900"/>
      <c r="U224" s="867"/>
      <c r="V224" s="859"/>
    </row>
    <row r="225" spans="5:22" s="591" customFormat="1" x14ac:dyDescent="0.2">
      <c r="E225" s="676"/>
      <c r="H225" s="677"/>
      <c r="I225" s="677"/>
      <c r="J225" s="678"/>
      <c r="K225" s="886"/>
      <c r="L225" s="679"/>
      <c r="M225" s="886"/>
      <c r="N225" s="677"/>
      <c r="O225" s="681"/>
      <c r="Q225" s="680"/>
      <c r="R225" s="680"/>
      <c r="S225" s="859"/>
      <c r="T225" s="900"/>
      <c r="U225" s="867"/>
      <c r="V225" s="859"/>
    </row>
    <row r="226" spans="5:22" s="591" customFormat="1" x14ac:dyDescent="0.2">
      <c r="E226" s="676"/>
      <c r="H226" s="677"/>
      <c r="I226" s="677"/>
      <c r="J226" s="678"/>
      <c r="K226" s="886"/>
      <c r="L226" s="679"/>
      <c r="M226" s="886"/>
      <c r="N226" s="677"/>
      <c r="O226" s="681"/>
      <c r="Q226" s="680"/>
      <c r="R226" s="680"/>
      <c r="S226" s="859"/>
      <c r="T226" s="900"/>
      <c r="U226" s="867"/>
      <c r="V226" s="859"/>
    </row>
    <row r="227" spans="5:22" s="591" customFormat="1" x14ac:dyDescent="0.2">
      <c r="E227" s="676"/>
      <c r="H227" s="677"/>
      <c r="I227" s="677"/>
      <c r="J227" s="678"/>
      <c r="K227" s="886"/>
      <c r="L227" s="679"/>
      <c r="M227" s="886"/>
      <c r="N227" s="677"/>
      <c r="O227" s="681"/>
      <c r="Q227" s="680"/>
      <c r="R227" s="680"/>
      <c r="S227" s="859"/>
      <c r="T227" s="900"/>
      <c r="U227" s="867"/>
      <c r="V227" s="859"/>
    </row>
    <row r="228" spans="5:22" s="591" customFormat="1" x14ac:dyDescent="0.2">
      <c r="E228" s="676"/>
      <c r="H228" s="677"/>
      <c r="I228" s="677"/>
      <c r="J228" s="678"/>
      <c r="K228" s="886"/>
      <c r="L228" s="679"/>
      <c r="M228" s="886"/>
      <c r="N228" s="677"/>
      <c r="O228" s="681"/>
      <c r="Q228" s="680"/>
      <c r="R228" s="680"/>
      <c r="S228" s="859"/>
      <c r="T228" s="900"/>
      <c r="U228" s="867"/>
      <c r="V228" s="859"/>
    </row>
    <row r="229" spans="5:22" s="591" customFormat="1" x14ac:dyDescent="0.2">
      <c r="E229" s="676"/>
      <c r="H229" s="677"/>
      <c r="I229" s="677"/>
      <c r="J229" s="678"/>
      <c r="K229" s="886"/>
      <c r="L229" s="679"/>
      <c r="M229" s="886"/>
      <c r="N229" s="677"/>
      <c r="O229" s="681"/>
      <c r="Q229" s="680"/>
      <c r="R229" s="680"/>
      <c r="S229" s="859"/>
      <c r="T229" s="900"/>
      <c r="U229" s="867"/>
      <c r="V229" s="859"/>
    </row>
    <row r="230" spans="5:22" s="591" customFormat="1" x14ac:dyDescent="0.2">
      <c r="E230" s="676"/>
      <c r="H230" s="677"/>
      <c r="I230" s="677"/>
      <c r="J230" s="678"/>
      <c r="K230" s="886"/>
      <c r="L230" s="679"/>
      <c r="M230" s="886"/>
      <c r="N230" s="677"/>
      <c r="O230" s="681"/>
      <c r="Q230" s="680"/>
      <c r="R230" s="680"/>
      <c r="S230" s="859"/>
      <c r="T230" s="900"/>
      <c r="U230" s="867"/>
      <c r="V230" s="859"/>
    </row>
    <row r="231" spans="5:22" s="591" customFormat="1" x14ac:dyDescent="0.2">
      <c r="E231" s="676"/>
      <c r="H231" s="677"/>
      <c r="I231" s="677"/>
      <c r="J231" s="678"/>
      <c r="K231" s="886"/>
      <c r="L231" s="679"/>
      <c r="M231" s="886"/>
      <c r="N231" s="677"/>
      <c r="O231" s="681"/>
      <c r="Q231" s="680"/>
      <c r="R231" s="680"/>
      <c r="S231" s="859"/>
      <c r="T231" s="900"/>
      <c r="U231" s="867"/>
      <c r="V231" s="859"/>
    </row>
    <row r="232" spans="5:22" s="591" customFormat="1" x14ac:dyDescent="0.2">
      <c r="E232" s="676"/>
      <c r="H232" s="677"/>
      <c r="I232" s="677"/>
      <c r="J232" s="678"/>
      <c r="K232" s="886"/>
      <c r="L232" s="679"/>
      <c r="M232" s="886"/>
      <c r="N232" s="677"/>
      <c r="O232" s="681"/>
      <c r="Q232" s="680"/>
      <c r="R232" s="680"/>
      <c r="S232" s="859"/>
      <c r="T232" s="900"/>
      <c r="U232" s="867"/>
      <c r="V232" s="859"/>
    </row>
    <row r="233" spans="5:22" s="591" customFormat="1" x14ac:dyDescent="0.2">
      <c r="E233" s="676"/>
      <c r="H233" s="677"/>
      <c r="I233" s="677"/>
      <c r="J233" s="678"/>
      <c r="K233" s="886"/>
      <c r="L233" s="679"/>
      <c r="M233" s="886"/>
      <c r="N233" s="677"/>
      <c r="O233" s="681"/>
      <c r="Q233" s="680"/>
      <c r="R233" s="680"/>
      <c r="S233" s="859"/>
      <c r="T233" s="900"/>
      <c r="U233" s="867"/>
      <c r="V233" s="859"/>
    </row>
    <row r="234" spans="5:22" s="591" customFormat="1" x14ac:dyDescent="0.2">
      <c r="E234" s="676"/>
      <c r="H234" s="677"/>
      <c r="I234" s="677"/>
      <c r="J234" s="678"/>
      <c r="K234" s="886"/>
      <c r="L234" s="679"/>
      <c r="M234" s="886"/>
      <c r="N234" s="677"/>
      <c r="O234" s="681"/>
      <c r="Q234" s="680"/>
      <c r="R234" s="680"/>
      <c r="S234" s="859"/>
      <c r="T234" s="900"/>
      <c r="U234" s="867"/>
      <c r="V234" s="859"/>
    </row>
    <row r="235" spans="5:22" s="591" customFormat="1" x14ac:dyDescent="0.2">
      <c r="E235" s="676"/>
      <c r="H235" s="677"/>
      <c r="I235" s="677"/>
      <c r="J235" s="678"/>
      <c r="K235" s="886"/>
      <c r="L235" s="679"/>
      <c r="M235" s="886"/>
      <c r="N235" s="677"/>
      <c r="O235" s="681"/>
      <c r="Q235" s="680"/>
      <c r="R235" s="680"/>
      <c r="S235" s="859"/>
      <c r="T235" s="900"/>
      <c r="U235" s="867"/>
      <c r="V235" s="859"/>
    </row>
    <row r="236" spans="5:22" s="591" customFormat="1" x14ac:dyDescent="0.2">
      <c r="E236" s="676"/>
      <c r="H236" s="677"/>
      <c r="I236" s="677"/>
      <c r="J236" s="678"/>
      <c r="K236" s="886"/>
      <c r="L236" s="679"/>
      <c r="M236" s="886"/>
      <c r="N236" s="677"/>
      <c r="O236" s="681"/>
      <c r="Q236" s="680"/>
      <c r="R236" s="680"/>
      <c r="S236" s="859"/>
      <c r="T236" s="900"/>
      <c r="U236" s="867"/>
      <c r="V236" s="859"/>
    </row>
    <row r="237" spans="5:22" s="591" customFormat="1" x14ac:dyDescent="0.2">
      <c r="E237" s="676"/>
      <c r="H237" s="677"/>
      <c r="I237" s="677"/>
      <c r="J237" s="678"/>
      <c r="K237" s="886"/>
      <c r="L237" s="679"/>
      <c r="M237" s="886"/>
      <c r="N237" s="677"/>
      <c r="O237" s="681"/>
      <c r="Q237" s="680"/>
      <c r="R237" s="680"/>
      <c r="S237" s="859"/>
      <c r="T237" s="900"/>
      <c r="U237" s="867"/>
      <c r="V237" s="859"/>
    </row>
    <row r="238" spans="5:22" s="591" customFormat="1" x14ac:dyDescent="0.2">
      <c r="E238" s="676"/>
      <c r="H238" s="677"/>
      <c r="I238" s="677"/>
      <c r="J238" s="678"/>
      <c r="K238" s="886"/>
      <c r="L238" s="679"/>
      <c r="M238" s="886"/>
      <c r="N238" s="677"/>
      <c r="O238" s="681"/>
      <c r="Q238" s="680"/>
      <c r="R238" s="680"/>
      <c r="S238" s="859"/>
      <c r="T238" s="900"/>
      <c r="U238" s="867"/>
      <c r="V238" s="859"/>
    </row>
    <row r="239" spans="5:22" s="591" customFormat="1" x14ac:dyDescent="0.2">
      <c r="E239" s="676"/>
      <c r="H239" s="677"/>
      <c r="I239" s="677"/>
      <c r="J239" s="678"/>
      <c r="K239" s="886"/>
      <c r="L239" s="679"/>
      <c r="M239" s="886"/>
      <c r="N239" s="677"/>
      <c r="O239" s="681"/>
      <c r="Q239" s="680"/>
      <c r="R239" s="680"/>
      <c r="S239" s="859"/>
      <c r="T239" s="900"/>
      <c r="U239" s="867"/>
      <c r="V239" s="859"/>
    </row>
    <row r="240" spans="5:22" s="591" customFormat="1" x14ac:dyDescent="0.2">
      <c r="E240" s="676"/>
      <c r="H240" s="677"/>
      <c r="I240" s="677"/>
      <c r="J240" s="678"/>
      <c r="K240" s="886"/>
      <c r="L240" s="679"/>
      <c r="M240" s="886"/>
      <c r="N240" s="677"/>
      <c r="O240" s="681"/>
      <c r="Q240" s="680"/>
      <c r="R240" s="680"/>
      <c r="S240" s="859"/>
      <c r="T240" s="900"/>
      <c r="U240" s="867"/>
      <c r="V240" s="859"/>
    </row>
    <row r="241" spans="5:22" s="591" customFormat="1" x14ac:dyDescent="0.2">
      <c r="E241" s="676"/>
      <c r="H241" s="677"/>
      <c r="I241" s="677"/>
      <c r="J241" s="678"/>
      <c r="K241" s="886"/>
      <c r="L241" s="679"/>
      <c r="M241" s="886"/>
      <c r="N241" s="677"/>
      <c r="O241" s="681"/>
      <c r="Q241" s="680"/>
      <c r="R241" s="680"/>
      <c r="S241" s="859"/>
      <c r="T241" s="900"/>
      <c r="U241" s="867"/>
      <c r="V241" s="859"/>
    </row>
    <row r="242" spans="5:22" s="591" customFormat="1" x14ac:dyDescent="0.2">
      <c r="E242" s="676"/>
      <c r="H242" s="677"/>
      <c r="I242" s="677"/>
      <c r="J242" s="678"/>
      <c r="K242" s="886"/>
      <c r="L242" s="679"/>
      <c r="M242" s="886"/>
      <c r="N242" s="677"/>
      <c r="O242" s="681"/>
      <c r="Q242" s="680"/>
      <c r="R242" s="680"/>
      <c r="S242" s="859"/>
      <c r="T242" s="900"/>
      <c r="U242" s="867"/>
      <c r="V242" s="859"/>
    </row>
    <row r="243" spans="5:22" s="591" customFormat="1" x14ac:dyDescent="0.2">
      <c r="E243" s="676"/>
      <c r="H243" s="677"/>
      <c r="I243" s="677"/>
      <c r="J243" s="678"/>
      <c r="K243" s="886"/>
      <c r="L243" s="679"/>
      <c r="M243" s="886"/>
      <c r="N243" s="677"/>
      <c r="O243" s="681"/>
      <c r="Q243" s="680"/>
      <c r="R243" s="680"/>
      <c r="S243" s="859"/>
      <c r="T243" s="900"/>
      <c r="U243" s="867"/>
      <c r="V243" s="859"/>
    </row>
    <row r="244" spans="5:22" s="591" customFormat="1" x14ac:dyDescent="0.2">
      <c r="E244" s="676"/>
      <c r="H244" s="677"/>
      <c r="I244" s="677"/>
      <c r="J244" s="678"/>
      <c r="K244" s="886"/>
      <c r="L244" s="679"/>
      <c r="M244" s="886"/>
      <c r="N244" s="677"/>
      <c r="O244" s="681"/>
      <c r="Q244" s="680"/>
      <c r="R244" s="680"/>
      <c r="S244" s="859"/>
      <c r="T244" s="900"/>
      <c r="U244" s="867"/>
      <c r="V244" s="859"/>
    </row>
    <row r="245" spans="5:22" s="591" customFormat="1" x14ac:dyDescent="0.2">
      <c r="E245" s="676"/>
      <c r="H245" s="677"/>
      <c r="I245" s="677"/>
      <c r="J245" s="678"/>
      <c r="K245" s="886"/>
      <c r="L245" s="679"/>
      <c r="M245" s="886"/>
      <c r="N245" s="677"/>
      <c r="O245" s="681"/>
      <c r="Q245" s="680"/>
      <c r="R245" s="680"/>
      <c r="S245" s="859"/>
      <c r="T245" s="900"/>
      <c r="U245" s="867"/>
      <c r="V245" s="859"/>
    </row>
    <row r="246" spans="5:22" s="591" customFormat="1" x14ac:dyDescent="0.2">
      <c r="E246" s="676"/>
      <c r="H246" s="677"/>
      <c r="I246" s="677"/>
      <c r="J246" s="678"/>
      <c r="K246" s="886"/>
      <c r="L246" s="679"/>
      <c r="M246" s="886"/>
      <c r="N246" s="677"/>
      <c r="O246" s="681"/>
      <c r="Q246" s="680"/>
      <c r="R246" s="680"/>
      <c r="S246" s="859"/>
      <c r="T246" s="900"/>
      <c r="U246" s="867"/>
      <c r="V246" s="859"/>
    </row>
    <row r="247" spans="5:22" s="591" customFormat="1" x14ac:dyDescent="0.2">
      <c r="E247" s="676"/>
      <c r="H247" s="677"/>
      <c r="I247" s="677"/>
      <c r="J247" s="678"/>
      <c r="K247" s="886"/>
      <c r="L247" s="679"/>
      <c r="M247" s="886"/>
      <c r="N247" s="677"/>
      <c r="O247" s="681"/>
      <c r="Q247" s="680"/>
      <c r="R247" s="680"/>
      <c r="S247" s="859"/>
      <c r="T247" s="900"/>
      <c r="U247" s="867"/>
      <c r="V247" s="859"/>
    </row>
    <row r="248" spans="5:22" s="591" customFormat="1" x14ac:dyDescent="0.2">
      <c r="E248" s="676"/>
      <c r="H248" s="677"/>
      <c r="I248" s="677"/>
      <c r="J248" s="678"/>
      <c r="K248" s="886"/>
      <c r="L248" s="679"/>
      <c r="M248" s="886"/>
      <c r="N248" s="677"/>
      <c r="O248" s="681"/>
      <c r="Q248" s="680"/>
      <c r="R248" s="680"/>
      <c r="S248" s="859"/>
      <c r="T248" s="900"/>
      <c r="U248" s="867"/>
      <c r="V248" s="859"/>
    </row>
    <row r="249" spans="5:22" s="591" customFormat="1" x14ac:dyDescent="0.2">
      <c r="E249" s="676"/>
      <c r="H249" s="677"/>
      <c r="I249" s="677"/>
      <c r="J249" s="678"/>
      <c r="K249" s="886"/>
      <c r="L249" s="679"/>
      <c r="M249" s="886"/>
      <c r="N249" s="677"/>
      <c r="O249" s="681"/>
      <c r="Q249" s="680"/>
      <c r="R249" s="680"/>
      <c r="S249" s="859"/>
      <c r="T249" s="900"/>
      <c r="U249" s="867"/>
      <c r="V249" s="859"/>
    </row>
    <row r="250" spans="5:22" s="591" customFormat="1" x14ac:dyDescent="0.2">
      <c r="E250" s="676"/>
      <c r="H250" s="677"/>
      <c r="I250" s="677"/>
      <c r="J250" s="678"/>
      <c r="K250" s="886"/>
      <c r="L250" s="679"/>
      <c r="M250" s="886"/>
      <c r="N250" s="677"/>
      <c r="O250" s="681"/>
      <c r="Q250" s="680"/>
      <c r="R250" s="680"/>
      <c r="S250" s="859"/>
      <c r="T250" s="900"/>
      <c r="U250" s="867"/>
      <c r="V250" s="859"/>
    </row>
    <row r="251" spans="5:22" s="591" customFormat="1" x14ac:dyDescent="0.2">
      <c r="E251" s="676"/>
      <c r="H251" s="677"/>
      <c r="I251" s="677"/>
      <c r="J251" s="678"/>
      <c r="K251" s="886"/>
      <c r="L251" s="679"/>
      <c r="M251" s="886"/>
      <c r="N251" s="677"/>
      <c r="O251" s="681"/>
      <c r="Q251" s="680"/>
      <c r="R251" s="680"/>
      <c r="S251" s="859"/>
      <c r="T251" s="900"/>
      <c r="U251" s="867"/>
      <c r="V251" s="859"/>
    </row>
    <row r="252" spans="5:22" s="591" customFormat="1" x14ac:dyDescent="0.2">
      <c r="E252" s="676"/>
      <c r="H252" s="677"/>
      <c r="I252" s="677"/>
      <c r="J252" s="678"/>
      <c r="K252" s="886"/>
      <c r="L252" s="679"/>
      <c r="M252" s="886"/>
      <c r="N252" s="677"/>
      <c r="O252" s="681"/>
      <c r="Q252" s="680"/>
      <c r="R252" s="680"/>
      <c r="S252" s="859"/>
      <c r="T252" s="900"/>
      <c r="U252" s="867"/>
      <c r="V252" s="859"/>
    </row>
    <row r="253" spans="5:22" s="591" customFormat="1" x14ac:dyDescent="0.2">
      <c r="E253" s="676"/>
      <c r="H253" s="677"/>
      <c r="I253" s="677"/>
      <c r="J253" s="678"/>
      <c r="K253" s="886"/>
      <c r="L253" s="679"/>
      <c r="M253" s="886"/>
      <c r="N253" s="677"/>
      <c r="O253" s="681"/>
      <c r="Q253" s="680"/>
      <c r="R253" s="680"/>
      <c r="S253" s="859"/>
      <c r="T253" s="900"/>
      <c r="U253" s="867"/>
      <c r="V253" s="859"/>
    </row>
    <row r="254" spans="5:22" s="591" customFormat="1" x14ac:dyDescent="0.2">
      <c r="E254" s="676"/>
      <c r="H254" s="677"/>
      <c r="I254" s="677"/>
      <c r="J254" s="678"/>
      <c r="K254" s="886"/>
      <c r="L254" s="679"/>
      <c r="M254" s="886"/>
      <c r="N254" s="677"/>
      <c r="O254" s="681"/>
      <c r="Q254" s="680"/>
      <c r="R254" s="680"/>
      <c r="S254" s="859"/>
      <c r="T254" s="900"/>
      <c r="U254" s="867"/>
      <c r="V254" s="859"/>
    </row>
    <row r="255" spans="5:22" s="591" customFormat="1" x14ac:dyDescent="0.2">
      <c r="E255" s="676"/>
      <c r="H255" s="677"/>
      <c r="I255" s="677"/>
      <c r="J255" s="678"/>
      <c r="K255" s="886"/>
      <c r="L255" s="679"/>
      <c r="M255" s="886"/>
      <c r="N255" s="677"/>
      <c r="O255" s="681"/>
      <c r="Q255" s="680"/>
      <c r="R255" s="680"/>
      <c r="S255" s="859"/>
      <c r="T255" s="900"/>
      <c r="U255" s="867"/>
      <c r="V255" s="859"/>
    </row>
    <row r="256" spans="5:22" s="591" customFormat="1" x14ac:dyDescent="0.2">
      <c r="E256" s="676"/>
      <c r="H256" s="677"/>
      <c r="I256" s="677"/>
      <c r="J256" s="678"/>
      <c r="K256" s="886"/>
      <c r="L256" s="679"/>
      <c r="M256" s="886"/>
      <c r="N256" s="677"/>
      <c r="O256" s="681"/>
      <c r="Q256" s="680"/>
      <c r="R256" s="680"/>
      <c r="S256" s="859"/>
      <c r="T256" s="900"/>
      <c r="U256" s="867"/>
      <c r="V256" s="859"/>
    </row>
    <row r="257" spans="5:22" s="591" customFormat="1" x14ac:dyDescent="0.2">
      <c r="E257" s="676"/>
      <c r="H257" s="677"/>
      <c r="I257" s="677"/>
      <c r="J257" s="678"/>
      <c r="K257" s="886"/>
      <c r="L257" s="679"/>
      <c r="M257" s="886"/>
      <c r="N257" s="677"/>
      <c r="O257" s="681"/>
      <c r="Q257" s="680"/>
      <c r="R257" s="680"/>
      <c r="S257" s="859"/>
      <c r="T257" s="900"/>
      <c r="U257" s="867"/>
      <c r="V257" s="859"/>
    </row>
    <row r="258" spans="5:22" s="591" customFormat="1" x14ac:dyDescent="0.2">
      <c r="E258" s="676"/>
      <c r="H258" s="677"/>
      <c r="I258" s="677"/>
      <c r="J258" s="678"/>
      <c r="K258" s="886"/>
      <c r="L258" s="679"/>
      <c r="M258" s="886"/>
      <c r="N258" s="677"/>
      <c r="O258" s="681"/>
      <c r="Q258" s="680"/>
      <c r="R258" s="680"/>
      <c r="S258" s="859"/>
      <c r="T258" s="900"/>
      <c r="U258" s="867"/>
      <c r="V258" s="859"/>
    </row>
    <row r="259" spans="5:22" s="591" customFormat="1" x14ac:dyDescent="0.2">
      <c r="E259" s="676"/>
      <c r="H259" s="677"/>
      <c r="I259" s="677"/>
      <c r="J259" s="678"/>
      <c r="K259" s="886"/>
      <c r="L259" s="679"/>
      <c r="M259" s="886"/>
      <c r="N259" s="677"/>
      <c r="O259" s="681"/>
      <c r="Q259" s="680"/>
      <c r="R259" s="680"/>
      <c r="S259" s="859"/>
      <c r="T259" s="900"/>
      <c r="U259" s="867"/>
      <c r="V259" s="859"/>
    </row>
    <row r="260" spans="5:22" s="591" customFormat="1" x14ac:dyDescent="0.2">
      <c r="E260" s="676"/>
      <c r="H260" s="677"/>
      <c r="I260" s="677"/>
      <c r="J260" s="678"/>
      <c r="K260" s="886"/>
      <c r="L260" s="679"/>
      <c r="M260" s="886"/>
      <c r="N260" s="677"/>
      <c r="O260" s="681"/>
      <c r="Q260" s="680"/>
      <c r="R260" s="680"/>
      <c r="S260" s="859"/>
      <c r="T260" s="900"/>
      <c r="U260" s="867"/>
      <c r="V260" s="859"/>
    </row>
    <row r="261" spans="5:22" s="591" customFormat="1" x14ac:dyDescent="0.2">
      <c r="E261" s="676"/>
      <c r="H261" s="677"/>
      <c r="I261" s="677"/>
      <c r="J261" s="678"/>
      <c r="K261" s="886"/>
      <c r="L261" s="679"/>
      <c r="M261" s="886"/>
      <c r="N261" s="677"/>
      <c r="O261" s="681"/>
      <c r="Q261" s="680"/>
      <c r="R261" s="680"/>
      <c r="S261" s="859"/>
      <c r="T261" s="900"/>
      <c r="U261" s="867"/>
      <c r="V261" s="859"/>
    </row>
    <row r="262" spans="5:22" s="591" customFormat="1" x14ac:dyDescent="0.2">
      <c r="E262" s="676"/>
      <c r="H262" s="677"/>
      <c r="I262" s="677"/>
      <c r="J262" s="678"/>
      <c r="K262" s="886"/>
      <c r="L262" s="679"/>
      <c r="M262" s="886"/>
      <c r="N262" s="677"/>
      <c r="O262" s="681"/>
      <c r="Q262" s="680"/>
      <c r="R262" s="680"/>
      <c r="S262" s="859"/>
      <c r="T262" s="900"/>
      <c r="U262" s="867"/>
      <c r="V262" s="859"/>
    </row>
    <row r="263" spans="5:22" s="591" customFormat="1" x14ac:dyDescent="0.2">
      <c r="E263" s="676"/>
      <c r="H263" s="677"/>
      <c r="I263" s="677"/>
      <c r="J263" s="678"/>
      <c r="K263" s="886"/>
      <c r="L263" s="679"/>
      <c r="M263" s="886"/>
      <c r="N263" s="677"/>
      <c r="O263" s="681"/>
      <c r="Q263" s="680"/>
      <c r="R263" s="680"/>
      <c r="S263" s="859"/>
      <c r="T263" s="900"/>
      <c r="U263" s="867"/>
      <c r="V263" s="859"/>
    </row>
    <row r="264" spans="5:22" s="591" customFormat="1" x14ac:dyDescent="0.2">
      <c r="E264" s="676"/>
      <c r="H264" s="677"/>
      <c r="I264" s="677"/>
      <c r="J264" s="678"/>
      <c r="K264" s="886"/>
      <c r="L264" s="679"/>
      <c r="M264" s="886"/>
      <c r="N264" s="677"/>
      <c r="O264" s="681"/>
      <c r="Q264" s="680"/>
      <c r="R264" s="680"/>
      <c r="S264" s="859"/>
      <c r="T264" s="900"/>
      <c r="U264" s="867"/>
      <c r="V264" s="859"/>
    </row>
    <row r="265" spans="5:22" s="591" customFormat="1" x14ac:dyDescent="0.2">
      <c r="E265" s="676"/>
      <c r="H265" s="677"/>
      <c r="I265" s="677"/>
      <c r="J265" s="678"/>
      <c r="K265" s="886"/>
      <c r="L265" s="679"/>
      <c r="M265" s="886"/>
      <c r="N265" s="677"/>
      <c r="O265" s="681"/>
      <c r="Q265" s="680"/>
      <c r="R265" s="680"/>
      <c r="S265" s="859"/>
      <c r="T265" s="900"/>
      <c r="U265" s="867"/>
      <c r="V265" s="859"/>
    </row>
    <row r="266" spans="5:22" s="591" customFormat="1" x14ac:dyDescent="0.2">
      <c r="E266" s="676"/>
      <c r="H266" s="677"/>
      <c r="I266" s="677"/>
      <c r="J266" s="678"/>
      <c r="K266" s="886"/>
      <c r="L266" s="679"/>
      <c r="M266" s="886"/>
      <c r="N266" s="677"/>
      <c r="O266" s="681"/>
      <c r="Q266" s="680"/>
      <c r="R266" s="680"/>
      <c r="S266" s="859"/>
      <c r="T266" s="900"/>
      <c r="U266" s="867"/>
      <c r="V266" s="859"/>
    </row>
    <row r="267" spans="5:22" s="591" customFormat="1" x14ac:dyDescent="0.2">
      <c r="E267" s="676"/>
      <c r="H267" s="677"/>
      <c r="I267" s="677"/>
      <c r="J267" s="678"/>
      <c r="K267" s="886"/>
      <c r="L267" s="679"/>
      <c r="M267" s="886"/>
      <c r="N267" s="677"/>
      <c r="O267" s="681"/>
      <c r="Q267" s="680"/>
      <c r="R267" s="680"/>
      <c r="S267" s="859"/>
      <c r="T267" s="900"/>
      <c r="U267" s="867"/>
      <c r="V267" s="859"/>
    </row>
    <row r="268" spans="5:22" s="591" customFormat="1" x14ac:dyDescent="0.2">
      <c r="E268" s="676"/>
      <c r="H268" s="677"/>
      <c r="I268" s="677"/>
      <c r="J268" s="678"/>
      <c r="K268" s="886"/>
      <c r="L268" s="679"/>
      <c r="M268" s="886"/>
      <c r="N268" s="677"/>
      <c r="O268" s="681"/>
      <c r="Q268" s="680"/>
      <c r="R268" s="680"/>
      <c r="S268" s="859"/>
      <c r="T268" s="900"/>
      <c r="U268" s="867"/>
      <c r="V268" s="859"/>
    </row>
    <row r="269" spans="5:22" s="591" customFormat="1" x14ac:dyDescent="0.2">
      <c r="E269" s="676"/>
      <c r="H269" s="677"/>
      <c r="I269" s="677"/>
      <c r="J269" s="678"/>
      <c r="K269" s="886"/>
      <c r="L269" s="679"/>
      <c r="M269" s="886"/>
      <c r="N269" s="677"/>
      <c r="O269" s="681"/>
      <c r="Q269" s="680"/>
      <c r="R269" s="680"/>
      <c r="S269" s="859"/>
      <c r="T269" s="900"/>
      <c r="U269" s="867"/>
      <c r="V269" s="859"/>
    </row>
    <row r="270" spans="5:22" s="591" customFormat="1" x14ac:dyDescent="0.2">
      <c r="E270" s="676"/>
      <c r="H270" s="677"/>
      <c r="I270" s="677"/>
      <c r="J270" s="678"/>
      <c r="K270" s="886"/>
      <c r="L270" s="679"/>
      <c r="M270" s="886"/>
      <c r="N270" s="677"/>
      <c r="O270" s="681"/>
      <c r="Q270" s="680"/>
      <c r="R270" s="680"/>
      <c r="S270" s="859"/>
      <c r="T270" s="900"/>
      <c r="U270" s="867"/>
      <c r="V270" s="859"/>
    </row>
    <row r="271" spans="5:22" s="591" customFormat="1" x14ac:dyDescent="0.2">
      <c r="E271" s="676"/>
      <c r="H271" s="677"/>
      <c r="I271" s="677"/>
      <c r="J271" s="678"/>
      <c r="K271" s="886"/>
      <c r="L271" s="679"/>
      <c r="M271" s="886"/>
      <c r="N271" s="677"/>
      <c r="O271" s="681"/>
      <c r="Q271" s="680"/>
      <c r="R271" s="680"/>
      <c r="S271" s="859"/>
      <c r="T271" s="900"/>
      <c r="U271" s="867"/>
      <c r="V271" s="859"/>
    </row>
    <row r="272" spans="5:22" s="591" customFormat="1" x14ac:dyDescent="0.2">
      <c r="E272" s="676"/>
      <c r="H272" s="677"/>
      <c r="I272" s="677"/>
      <c r="J272" s="678"/>
      <c r="K272" s="886"/>
      <c r="L272" s="679"/>
      <c r="M272" s="886"/>
      <c r="N272" s="677"/>
      <c r="O272" s="681"/>
      <c r="Q272" s="680"/>
      <c r="R272" s="680"/>
      <c r="S272" s="859"/>
      <c r="T272" s="900"/>
      <c r="U272" s="867"/>
      <c r="V272" s="859"/>
    </row>
    <row r="273" spans="5:22" s="591" customFormat="1" x14ac:dyDescent="0.2">
      <c r="E273" s="676"/>
      <c r="H273" s="677"/>
      <c r="I273" s="677"/>
      <c r="J273" s="678"/>
      <c r="K273" s="886"/>
      <c r="L273" s="679"/>
      <c r="M273" s="886"/>
      <c r="N273" s="677"/>
      <c r="O273" s="681"/>
      <c r="Q273" s="680"/>
      <c r="R273" s="680"/>
      <c r="S273" s="859"/>
      <c r="T273" s="900"/>
      <c r="U273" s="867"/>
      <c r="V273" s="859"/>
    </row>
    <row r="274" spans="5:22" s="591" customFormat="1" x14ac:dyDescent="0.2">
      <c r="E274" s="676"/>
      <c r="H274" s="677"/>
      <c r="I274" s="677"/>
      <c r="J274" s="678"/>
      <c r="K274" s="886"/>
      <c r="L274" s="679"/>
      <c r="M274" s="886"/>
      <c r="N274" s="677"/>
      <c r="O274" s="681"/>
      <c r="Q274" s="680"/>
      <c r="R274" s="680"/>
      <c r="S274" s="859"/>
      <c r="T274" s="900"/>
      <c r="U274" s="867"/>
      <c r="V274" s="859"/>
    </row>
    <row r="275" spans="5:22" s="591" customFormat="1" x14ac:dyDescent="0.2">
      <c r="E275" s="676"/>
      <c r="H275" s="677"/>
      <c r="I275" s="677"/>
      <c r="J275" s="678"/>
      <c r="K275" s="886"/>
      <c r="L275" s="679"/>
      <c r="M275" s="886"/>
      <c r="N275" s="677"/>
      <c r="O275" s="681"/>
      <c r="Q275" s="680"/>
      <c r="R275" s="680"/>
      <c r="S275" s="859"/>
      <c r="T275" s="900"/>
      <c r="U275" s="867"/>
      <c r="V275" s="859"/>
    </row>
    <row r="276" spans="5:22" s="591" customFormat="1" x14ac:dyDescent="0.2">
      <c r="E276" s="676"/>
      <c r="H276" s="677"/>
      <c r="I276" s="677"/>
      <c r="J276" s="678"/>
      <c r="K276" s="886"/>
      <c r="L276" s="679"/>
      <c r="M276" s="886"/>
      <c r="N276" s="677"/>
      <c r="O276" s="681"/>
      <c r="Q276" s="680"/>
      <c r="R276" s="680"/>
      <c r="S276" s="859"/>
      <c r="T276" s="900"/>
      <c r="U276" s="867"/>
      <c r="V276" s="859"/>
    </row>
    <row r="277" spans="5:22" s="591" customFormat="1" x14ac:dyDescent="0.2">
      <c r="E277" s="676"/>
      <c r="H277" s="677"/>
      <c r="I277" s="677"/>
      <c r="J277" s="678"/>
      <c r="K277" s="886"/>
      <c r="L277" s="679"/>
      <c r="M277" s="886"/>
      <c r="N277" s="677"/>
      <c r="O277" s="681"/>
      <c r="Q277" s="680"/>
      <c r="R277" s="680"/>
      <c r="S277" s="859"/>
      <c r="T277" s="900"/>
      <c r="U277" s="867"/>
      <c r="V277" s="859"/>
    </row>
    <row r="278" spans="5:22" s="591" customFormat="1" x14ac:dyDescent="0.2">
      <c r="E278" s="676"/>
      <c r="H278" s="677"/>
      <c r="I278" s="677"/>
      <c r="J278" s="678"/>
      <c r="K278" s="886"/>
      <c r="L278" s="679"/>
      <c r="M278" s="886"/>
      <c r="N278" s="677"/>
      <c r="O278" s="681"/>
      <c r="Q278" s="680"/>
      <c r="R278" s="680"/>
      <c r="S278" s="859"/>
      <c r="T278" s="900"/>
      <c r="U278" s="867"/>
      <c r="V278" s="859"/>
    </row>
    <row r="279" spans="5:22" s="591" customFormat="1" x14ac:dyDescent="0.2">
      <c r="E279" s="676"/>
      <c r="H279" s="677"/>
      <c r="I279" s="677"/>
      <c r="J279" s="678"/>
      <c r="K279" s="886"/>
      <c r="L279" s="679"/>
      <c r="M279" s="886"/>
      <c r="N279" s="677"/>
      <c r="O279" s="681"/>
      <c r="Q279" s="680"/>
      <c r="R279" s="680"/>
      <c r="S279" s="859"/>
      <c r="T279" s="900"/>
      <c r="U279" s="867"/>
      <c r="V279" s="859"/>
    </row>
    <row r="280" spans="5:22" s="591" customFormat="1" x14ac:dyDescent="0.2">
      <c r="E280" s="676"/>
      <c r="H280" s="677"/>
      <c r="I280" s="677"/>
      <c r="J280" s="678"/>
      <c r="K280" s="886"/>
      <c r="L280" s="679"/>
      <c r="M280" s="886"/>
      <c r="N280" s="677"/>
      <c r="O280" s="681"/>
      <c r="Q280" s="680"/>
      <c r="R280" s="680"/>
      <c r="S280" s="859"/>
      <c r="T280" s="900"/>
      <c r="U280" s="867"/>
      <c r="V280" s="859"/>
    </row>
    <row r="281" spans="5:22" s="591" customFormat="1" x14ac:dyDescent="0.2">
      <c r="E281" s="676"/>
      <c r="H281" s="677"/>
      <c r="I281" s="677"/>
      <c r="J281" s="678"/>
      <c r="K281" s="886"/>
      <c r="L281" s="679"/>
      <c r="M281" s="886"/>
      <c r="N281" s="677"/>
      <c r="O281" s="681"/>
      <c r="Q281" s="680"/>
      <c r="R281" s="680"/>
      <c r="S281" s="859"/>
      <c r="T281" s="900"/>
      <c r="U281" s="867"/>
      <c r="V281" s="859"/>
    </row>
    <row r="282" spans="5:22" s="591" customFormat="1" x14ac:dyDescent="0.2">
      <c r="E282" s="676"/>
      <c r="H282" s="677"/>
      <c r="I282" s="677"/>
      <c r="J282" s="678"/>
      <c r="K282" s="886"/>
      <c r="L282" s="679"/>
      <c r="M282" s="886"/>
      <c r="N282" s="677"/>
      <c r="O282" s="681"/>
      <c r="Q282" s="680"/>
      <c r="R282" s="680"/>
      <c r="S282" s="859"/>
      <c r="T282" s="900"/>
      <c r="U282" s="867"/>
      <c r="V282" s="859"/>
    </row>
    <row r="283" spans="5:22" s="591" customFormat="1" x14ac:dyDescent="0.2">
      <c r="E283" s="676"/>
      <c r="H283" s="677"/>
      <c r="I283" s="677"/>
      <c r="J283" s="678"/>
      <c r="K283" s="886"/>
      <c r="L283" s="679"/>
      <c r="M283" s="886"/>
      <c r="N283" s="677"/>
      <c r="O283" s="681"/>
      <c r="Q283" s="680"/>
      <c r="R283" s="680"/>
      <c r="S283" s="859"/>
      <c r="T283" s="900"/>
      <c r="U283" s="867"/>
      <c r="V283" s="859"/>
    </row>
    <row r="284" spans="5:22" s="591" customFormat="1" x14ac:dyDescent="0.2">
      <c r="E284" s="676"/>
      <c r="H284" s="677"/>
      <c r="I284" s="677"/>
      <c r="J284" s="678"/>
      <c r="K284" s="886"/>
      <c r="L284" s="679"/>
      <c r="M284" s="886"/>
      <c r="N284" s="677"/>
      <c r="O284" s="681"/>
      <c r="Q284" s="680"/>
      <c r="R284" s="680"/>
      <c r="S284" s="859"/>
      <c r="T284" s="900"/>
      <c r="U284" s="867"/>
      <c r="V284" s="859"/>
    </row>
    <row r="285" spans="5:22" s="591" customFormat="1" x14ac:dyDescent="0.2">
      <c r="E285" s="676"/>
      <c r="H285" s="677"/>
      <c r="I285" s="677"/>
      <c r="J285" s="678"/>
      <c r="K285" s="886"/>
      <c r="L285" s="679"/>
      <c r="M285" s="886"/>
      <c r="N285" s="677"/>
      <c r="O285" s="681"/>
      <c r="Q285" s="680"/>
      <c r="R285" s="680"/>
      <c r="S285" s="859"/>
      <c r="T285" s="900"/>
      <c r="U285" s="867"/>
      <c r="V285" s="859"/>
    </row>
    <row r="286" spans="5:22" s="591" customFormat="1" x14ac:dyDescent="0.2">
      <c r="E286" s="676"/>
      <c r="H286" s="677"/>
      <c r="I286" s="677"/>
      <c r="J286" s="678"/>
      <c r="K286" s="886"/>
      <c r="L286" s="679"/>
      <c r="M286" s="886"/>
      <c r="N286" s="677"/>
      <c r="O286" s="681"/>
      <c r="Q286" s="680"/>
      <c r="R286" s="680"/>
      <c r="S286" s="859"/>
      <c r="T286" s="900"/>
      <c r="U286" s="867"/>
      <c r="V286" s="859"/>
    </row>
    <row r="287" spans="5:22" s="591" customFormat="1" x14ac:dyDescent="0.2">
      <c r="E287" s="676"/>
      <c r="H287" s="677"/>
      <c r="I287" s="677"/>
      <c r="J287" s="678"/>
      <c r="K287" s="886"/>
      <c r="L287" s="679"/>
      <c r="M287" s="886"/>
      <c r="N287" s="677"/>
      <c r="O287" s="681"/>
      <c r="Q287" s="680"/>
      <c r="R287" s="680"/>
      <c r="S287" s="859"/>
      <c r="T287" s="900"/>
      <c r="U287" s="867"/>
      <c r="V287" s="859"/>
    </row>
    <row r="288" spans="5:22" s="591" customFormat="1" x14ac:dyDescent="0.2">
      <c r="E288" s="676"/>
      <c r="H288" s="677"/>
      <c r="I288" s="677"/>
      <c r="J288" s="678"/>
      <c r="K288" s="886"/>
      <c r="L288" s="679"/>
      <c r="M288" s="886"/>
      <c r="N288" s="677"/>
      <c r="O288" s="681"/>
      <c r="Q288" s="680"/>
      <c r="R288" s="680"/>
      <c r="S288" s="859"/>
      <c r="T288" s="900"/>
      <c r="U288" s="867"/>
      <c r="V288" s="859"/>
    </row>
    <row r="289" spans="5:22" s="591" customFormat="1" x14ac:dyDescent="0.2">
      <c r="E289" s="676"/>
      <c r="H289" s="677"/>
      <c r="I289" s="677"/>
      <c r="J289" s="678"/>
      <c r="K289" s="886"/>
      <c r="L289" s="679"/>
      <c r="M289" s="886"/>
      <c r="N289" s="677"/>
      <c r="O289" s="681"/>
      <c r="Q289" s="680"/>
      <c r="R289" s="680"/>
      <c r="S289" s="859"/>
      <c r="T289" s="900"/>
      <c r="U289" s="867"/>
      <c r="V289" s="859"/>
    </row>
    <row r="290" spans="5:22" s="591" customFormat="1" x14ac:dyDescent="0.2">
      <c r="E290" s="676"/>
      <c r="H290" s="677"/>
      <c r="I290" s="677"/>
      <c r="J290" s="678"/>
      <c r="K290" s="886"/>
      <c r="L290" s="679"/>
      <c r="M290" s="886"/>
      <c r="N290" s="677"/>
      <c r="O290" s="681"/>
      <c r="Q290" s="680"/>
      <c r="R290" s="680"/>
      <c r="S290" s="859"/>
      <c r="T290" s="900"/>
      <c r="U290" s="867"/>
      <c r="V290" s="859"/>
    </row>
    <row r="291" spans="5:22" s="591" customFormat="1" x14ac:dyDescent="0.2">
      <c r="E291" s="676"/>
      <c r="H291" s="677"/>
      <c r="I291" s="677"/>
      <c r="J291" s="678"/>
      <c r="K291" s="886"/>
      <c r="L291" s="679"/>
      <c r="M291" s="886"/>
      <c r="N291" s="677"/>
      <c r="O291" s="681"/>
      <c r="Q291" s="680"/>
      <c r="R291" s="680"/>
      <c r="S291" s="859"/>
      <c r="T291" s="900"/>
      <c r="U291" s="867"/>
      <c r="V291" s="859"/>
    </row>
    <row r="292" spans="5:22" s="591" customFormat="1" x14ac:dyDescent="0.2">
      <c r="E292" s="676"/>
      <c r="H292" s="677"/>
      <c r="I292" s="677"/>
      <c r="J292" s="678"/>
      <c r="K292" s="886"/>
      <c r="L292" s="679"/>
      <c r="M292" s="886"/>
      <c r="N292" s="677"/>
      <c r="O292" s="681"/>
      <c r="Q292" s="680"/>
      <c r="R292" s="680"/>
      <c r="S292" s="859"/>
      <c r="T292" s="900"/>
      <c r="U292" s="867"/>
      <c r="V292" s="859"/>
    </row>
    <row r="293" spans="5:22" s="591" customFormat="1" x14ac:dyDescent="0.2">
      <c r="E293" s="676"/>
      <c r="H293" s="677"/>
      <c r="I293" s="677"/>
      <c r="J293" s="678"/>
      <c r="K293" s="886"/>
      <c r="L293" s="679"/>
      <c r="M293" s="886"/>
      <c r="N293" s="677"/>
      <c r="O293" s="681"/>
      <c r="Q293" s="680"/>
      <c r="R293" s="680"/>
      <c r="S293" s="859"/>
      <c r="T293" s="900"/>
      <c r="U293" s="867"/>
      <c r="V293" s="859"/>
    </row>
    <row r="294" spans="5:22" s="591" customFormat="1" x14ac:dyDescent="0.2">
      <c r="E294" s="676"/>
      <c r="H294" s="677"/>
      <c r="I294" s="677"/>
      <c r="J294" s="678"/>
      <c r="K294" s="886"/>
      <c r="L294" s="679"/>
      <c r="M294" s="886"/>
      <c r="N294" s="677"/>
      <c r="O294" s="681"/>
      <c r="Q294" s="680"/>
      <c r="R294" s="680"/>
      <c r="S294" s="859"/>
      <c r="T294" s="900"/>
      <c r="U294" s="867"/>
      <c r="V294" s="859"/>
    </row>
    <row r="295" spans="5:22" s="591" customFormat="1" x14ac:dyDescent="0.2">
      <c r="E295" s="676"/>
      <c r="H295" s="677"/>
      <c r="I295" s="677"/>
      <c r="J295" s="678"/>
      <c r="K295" s="886"/>
      <c r="L295" s="679"/>
      <c r="M295" s="886"/>
      <c r="N295" s="677"/>
      <c r="O295" s="681"/>
      <c r="Q295" s="680"/>
      <c r="R295" s="680"/>
      <c r="S295" s="859"/>
      <c r="T295" s="900"/>
      <c r="U295" s="867"/>
      <c r="V295" s="859"/>
    </row>
    <row r="296" spans="5:22" s="591" customFormat="1" x14ac:dyDescent="0.2">
      <c r="E296" s="676"/>
      <c r="H296" s="677"/>
      <c r="I296" s="677"/>
      <c r="J296" s="678"/>
      <c r="K296" s="886"/>
      <c r="L296" s="679"/>
      <c r="M296" s="886"/>
      <c r="N296" s="677"/>
      <c r="O296" s="681"/>
      <c r="Q296" s="680"/>
      <c r="R296" s="680"/>
      <c r="S296" s="859"/>
      <c r="T296" s="900"/>
      <c r="U296" s="867"/>
      <c r="V296" s="859"/>
    </row>
    <row r="297" spans="5:22" s="591" customFormat="1" x14ac:dyDescent="0.2">
      <c r="E297" s="676"/>
      <c r="H297" s="677"/>
      <c r="I297" s="677"/>
      <c r="J297" s="678"/>
      <c r="K297" s="886"/>
      <c r="L297" s="679"/>
      <c r="M297" s="886"/>
      <c r="N297" s="677"/>
      <c r="O297" s="681"/>
      <c r="Q297" s="680"/>
      <c r="R297" s="680"/>
      <c r="S297" s="859"/>
      <c r="T297" s="900"/>
      <c r="U297" s="867"/>
      <c r="V297" s="859"/>
    </row>
    <row r="298" spans="5:22" s="591" customFormat="1" x14ac:dyDescent="0.2">
      <c r="E298" s="676"/>
      <c r="H298" s="677"/>
      <c r="I298" s="677"/>
      <c r="J298" s="678"/>
      <c r="K298" s="886"/>
      <c r="L298" s="679"/>
      <c r="M298" s="886"/>
      <c r="N298" s="677"/>
      <c r="O298" s="681"/>
      <c r="Q298" s="680"/>
      <c r="R298" s="680"/>
      <c r="S298" s="859"/>
      <c r="T298" s="900"/>
      <c r="U298" s="867"/>
      <c r="V298" s="859"/>
    </row>
    <row r="299" spans="5:22" s="591" customFormat="1" x14ac:dyDescent="0.2">
      <c r="E299" s="676"/>
      <c r="H299" s="677"/>
      <c r="I299" s="677"/>
      <c r="J299" s="678"/>
      <c r="K299" s="886"/>
      <c r="L299" s="679"/>
      <c r="M299" s="886"/>
      <c r="N299" s="677"/>
      <c r="O299" s="681"/>
      <c r="Q299" s="680"/>
      <c r="R299" s="680"/>
      <c r="S299" s="859"/>
      <c r="T299" s="900"/>
      <c r="U299" s="867"/>
      <c r="V299" s="859"/>
    </row>
    <row r="300" spans="5:22" s="591" customFormat="1" x14ac:dyDescent="0.2">
      <c r="E300" s="676"/>
      <c r="H300" s="677"/>
      <c r="I300" s="677"/>
      <c r="J300" s="678"/>
      <c r="K300" s="886"/>
      <c r="L300" s="679"/>
      <c r="M300" s="886"/>
      <c r="N300" s="677"/>
      <c r="O300" s="681"/>
      <c r="Q300" s="680"/>
      <c r="R300" s="680"/>
      <c r="S300" s="859"/>
      <c r="T300" s="900"/>
      <c r="U300" s="867"/>
      <c r="V300" s="859"/>
    </row>
    <row r="301" spans="5:22" s="591" customFormat="1" x14ac:dyDescent="0.2">
      <c r="E301" s="676"/>
      <c r="H301" s="677"/>
      <c r="I301" s="677"/>
      <c r="J301" s="678"/>
      <c r="K301" s="886"/>
      <c r="L301" s="679"/>
      <c r="M301" s="886"/>
      <c r="N301" s="677"/>
      <c r="O301" s="681"/>
      <c r="Q301" s="680"/>
      <c r="R301" s="680"/>
      <c r="S301" s="859"/>
      <c r="T301" s="900"/>
      <c r="U301" s="867"/>
      <c r="V301" s="859"/>
    </row>
    <row r="302" spans="5:22" s="591" customFormat="1" x14ac:dyDescent="0.2">
      <c r="E302" s="676"/>
      <c r="H302" s="677"/>
      <c r="I302" s="677"/>
      <c r="J302" s="678"/>
      <c r="K302" s="886"/>
      <c r="L302" s="679"/>
      <c r="M302" s="886"/>
      <c r="N302" s="677"/>
      <c r="O302" s="681"/>
      <c r="Q302" s="680"/>
      <c r="R302" s="680"/>
      <c r="S302" s="859"/>
      <c r="T302" s="900"/>
      <c r="U302" s="867"/>
      <c r="V302" s="859"/>
    </row>
    <row r="303" spans="5:22" s="591" customFormat="1" x14ac:dyDescent="0.2">
      <c r="E303" s="676"/>
      <c r="H303" s="677"/>
      <c r="I303" s="677"/>
      <c r="J303" s="678"/>
      <c r="K303" s="886"/>
      <c r="L303" s="679"/>
      <c r="M303" s="886"/>
      <c r="N303" s="677"/>
      <c r="O303" s="681"/>
      <c r="Q303" s="680"/>
      <c r="R303" s="680"/>
      <c r="S303" s="859"/>
      <c r="T303" s="900"/>
      <c r="U303" s="867"/>
      <c r="V303" s="859"/>
    </row>
    <row r="304" spans="5:22" s="591" customFormat="1" x14ac:dyDescent="0.2">
      <c r="E304" s="676"/>
      <c r="H304" s="677"/>
      <c r="I304" s="677"/>
      <c r="J304" s="678"/>
      <c r="K304" s="886"/>
      <c r="L304" s="679"/>
      <c r="M304" s="886"/>
      <c r="N304" s="677"/>
      <c r="O304" s="681"/>
      <c r="Q304" s="680"/>
      <c r="R304" s="680"/>
      <c r="S304" s="859"/>
      <c r="T304" s="900"/>
      <c r="U304" s="867"/>
      <c r="V304" s="859"/>
    </row>
    <row r="305" spans="5:22" s="591" customFormat="1" x14ac:dyDescent="0.2">
      <c r="E305" s="676"/>
      <c r="H305" s="677"/>
      <c r="I305" s="677"/>
      <c r="J305" s="678"/>
      <c r="K305" s="886"/>
      <c r="L305" s="679"/>
      <c r="M305" s="886"/>
      <c r="N305" s="677"/>
      <c r="O305" s="681"/>
      <c r="Q305" s="680"/>
      <c r="R305" s="680"/>
      <c r="S305" s="859"/>
      <c r="T305" s="900"/>
      <c r="U305" s="867"/>
      <c r="V305" s="859"/>
    </row>
    <row r="306" spans="5:22" s="591" customFormat="1" x14ac:dyDescent="0.2">
      <c r="E306" s="676"/>
      <c r="H306" s="677"/>
      <c r="I306" s="677"/>
      <c r="J306" s="678"/>
      <c r="K306" s="886"/>
      <c r="L306" s="679"/>
      <c r="M306" s="886"/>
      <c r="N306" s="677"/>
      <c r="O306" s="681"/>
      <c r="Q306" s="680"/>
      <c r="R306" s="680"/>
      <c r="S306" s="859"/>
      <c r="T306" s="900"/>
      <c r="U306" s="867"/>
      <c r="V306" s="859"/>
    </row>
    <row r="307" spans="5:22" s="591" customFormat="1" x14ac:dyDescent="0.2">
      <c r="E307" s="676"/>
      <c r="H307" s="677"/>
      <c r="I307" s="677"/>
      <c r="J307" s="678"/>
      <c r="K307" s="886"/>
      <c r="L307" s="679"/>
      <c r="M307" s="886"/>
      <c r="N307" s="677"/>
      <c r="O307" s="681"/>
      <c r="Q307" s="680"/>
      <c r="R307" s="680"/>
      <c r="S307" s="859"/>
      <c r="T307" s="900"/>
      <c r="U307" s="867"/>
      <c r="V307" s="859"/>
    </row>
    <row r="308" spans="5:22" s="591" customFormat="1" x14ac:dyDescent="0.2">
      <c r="E308" s="676"/>
      <c r="H308" s="677"/>
      <c r="I308" s="677"/>
      <c r="J308" s="678"/>
      <c r="K308" s="886"/>
      <c r="L308" s="679"/>
      <c r="M308" s="886"/>
      <c r="N308" s="677"/>
      <c r="O308" s="681"/>
      <c r="Q308" s="680"/>
      <c r="R308" s="680"/>
      <c r="S308" s="859"/>
      <c r="T308" s="900"/>
      <c r="U308" s="867"/>
      <c r="V308" s="859"/>
    </row>
    <row r="309" spans="5:22" s="591" customFormat="1" x14ac:dyDescent="0.2">
      <c r="E309" s="676"/>
      <c r="H309" s="677"/>
      <c r="I309" s="677"/>
      <c r="J309" s="678"/>
      <c r="K309" s="886"/>
      <c r="L309" s="679"/>
      <c r="M309" s="886"/>
      <c r="N309" s="677"/>
      <c r="O309" s="681"/>
      <c r="Q309" s="680"/>
      <c r="R309" s="680"/>
      <c r="S309" s="859"/>
      <c r="T309" s="900"/>
      <c r="U309" s="867"/>
      <c r="V309" s="859"/>
    </row>
    <row r="310" spans="5:22" s="591" customFormat="1" x14ac:dyDescent="0.2">
      <c r="E310" s="676"/>
      <c r="H310" s="677"/>
      <c r="I310" s="677"/>
      <c r="J310" s="678"/>
      <c r="K310" s="886"/>
      <c r="L310" s="679"/>
      <c r="M310" s="886"/>
      <c r="N310" s="677"/>
      <c r="O310" s="681"/>
      <c r="Q310" s="680"/>
      <c r="R310" s="680"/>
      <c r="S310" s="859"/>
      <c r="T310" s="900"/>
      <c r="U310" s="867"/>
      <c r="V310" s="859"/>
    </row>
    <row r="311" spans="5:22" s="591" customFormat="1" x14ac:dyDescent="0.2">
      <c r="E311" s="676"/>
      <c r="H311" s="677"/>
      <c r="I311" s="677"/>
      <c r="J311" s="678"/>
      <c r="K311" s="886"/>
      <c r="L311" s="679"/>
      <c r="M311" s="886"/>
      <c r="N311" s="677"/>
      <c r="O311" s="681"/>
      <c r="Q311" s="680"/>
      <c r="R311" s="680"/>
      <c r="S311" s="859"/>
      <c r="T311" s="900"/>
      <c r="U311" s="867"/>
      <c r="V311" s="859"/>
    </row>
    <row r="312" spans="5:22" s="591" customFormat="1" x14ac:dyDescent="0.2">
      <c r="E312" s="676"/>
      <c r="H312" s="677"/>
      <c r="I312" s="677"/>
      <c r="J312" s="678"/>
      <c r="K312" s="886"/>
      <c r="L312" s="679"/>
      <c r="M312" s="886"/>
      <c r="N312" s="677"/>
      <c r="O312" s="681"/>
      <c r="Q312" s="680"/>
      <c r="R312" s="680"/>
      <c r="S312" s="859"/>
      <c r="T312" s="900"/>
      <c r="U312" s="867"/>
      <c r="V312" s="859"/>
    </row>
    <row r="313" spans="5:22" s="591" customFormat="1" x14ac:dyDescent="0.2">
      <c r="E313" s="676"/>
      <c r="H313" s="677"/>
      <c r="I313" s="677"/>
      <c r="J313" s="678"/>
      <c r="K313" s="886"/>
      <c r="L313" s="679"/>
      <c r="M313" s="886"/>
      <c r="N313" s="677"/>
      <c r="O313" s="681"/>
      <c r="Q313" s="680"/>
      <c r="R313" s="680"/>
      <c r="S313" s="859"/>
      <c r="T313" s="900"/>
      <c r="U313" s="867"/>
      <c r="V313" s="859"/>
    </row>
    <row r="314" spans="5:22" s="591" customFormat="1" x14ac:dyDescent="0.2">
      <c r="E314" s="676"/>
      <c r="H314" s="677"/>
      <c r="I314" s="677"/>
      <c r="J314" s="678"/>
      <c r="K314" s="886"/>
      <c r="L314" s="679"/>
      <c r="M314" s="886"/>
      <c r="N314" s="677"/>
      <c r="O314" s="681"/>
      <c r="Q314" s="680"/>
      <c r="R314" s="680"/>
      <c r="S314" s="859"/>
      <c r="T314" s="900"/>
      <c r="U314" s="867"/>
      <c r="V314" s="859"/>
    </row>
    <row r="315" spans="5:22" s="591" customFormat="1" x14ac:dyDescent="0.2">
      <c r="E315" s="676"/>
      <c r="H315" s="677"/>
      <c r="I315" s="677"/>
      <c r="J315" s="678"/>
      <c r="K315" s="886"/>
      <c r="L315" s="679"/>
      <c r="M315" s="886"/>
      <c r="N315" s="677"/>
      <c r="O315" s="681"/>
      <c r="Q315" s="680"/>
      <c r="R315" s="680"/>
      <c r="S315" s="859"/>
      <c r="T315" s="900"/>
      <c r="U315" s="867"/>
      <c r="V315" s="859"/>
    </row>
    <row r="316" spans="5:22" s="591" customFormat="1" x14ac:dyDescent="0.2">
      <c r="E316" s="676"/>
      <c r="H316" s="677"/>
      <c r="I316" s="677"/>
      <c r="J316" s="678"/>
      <c r="K316" s="886"/>
      <c r="L316" s="679"/>
      <c r="M316" s="886"/>
      <c r="N316" s="677"/>
      <c r="O316" s="681"/>
      <c r="Q316" s="680"/>
      <c r="R316" s="680"/>
      <c r="S316" s="859"/>
      <c r="T316" s="900"/>
      <c r="U316" s="867"/>
      <c r="V316" s="859"/>
    </row>
    <row r="317" spans="5:22" s="591" customFormat="1" x14ac:dyDescent="0.2">
      <c r="E317" s="676"/>
      <c r="H317" s="677"/>
      <c r="I317" s="677"/>
      <c r="J317" s="678"/>
      <c r="K317" s="886"/>
      <c r="L317" s="679"/>
      <c r="M317" s="886"/>
      <c r="N317" s="677"/>
      <c r="O317" s="681"/>
      <c r="Q317" s="680"/>
      <c r="R317" s="680"/>
      <c r="S317" s="859"/>
      <c r="T317" s="900"/>
      <c r="U317" s="867"/>
      <c r="V317" s="859"/>
    </row>
    <row r="318" spans="5:22" s="591" customFormat="1" x14ac:dyDescent="0.2">
      <c r="E318" s="676"/>
      <c r="H318" s="677"/>
      <c r="I318" s="677"/>
      <c r="J318" s="678"/>
      <c r="K318" s="886"/>
      <c r="L318" s="679"/>
      <c r="M318" s="886"/>
      <c r="N318" s="677"/>
      <c r="O318" s="681"/>
      <c r="Q318" s="680"/>
      <c r="R318" s="680"/>
      <c r="S318" s="859"/>
      <c r="T318" s="900"/>
      <c r="U318" s="867"/>
      <c r="V318" s="859"/>
    </row>
    <row r="319" spans="5:22" s="591" customFormat="1" x14ac:dyDescent="0.2">
      <c r="E319" s="676"/>
      <c r="H319" s="677"/>
      <c r="I319" s="677"/>
      <c r="J319" s="678"/>
      <c r="K319" s="886"/>
      <c r="L319" s="679"/>
      <c r="M319" s="886"/>
      <c r="N319" s="677"/>
      <c r="O319" s="681"/>
      <c r="Q319" s="680"/>
      <c r="R319" s="680"/>
      <c r="S319" s="859"/>
      <c r="T319" s="900"/>
      <c r="U319" s="867"/>
      <c r="V319" s="859"/>
    </row>
    <row r="320" spans="5:22" s="591" customFormat="1" x14ac:dyDescent="0.2">
      <c r="E320" s="676"/>
      <c r="H320" s="677"/>
      <c r="I320" s="677"/>
      <c r="J320" s="678"/>
      <c r="K320" s="886"/>
      <c r="L320" s="679"/>
      <c r="M320" s="886"/>
      <c r="N320" s="677"/>
      <c r="O320" s="681"/>
      <c r="Q320" s="680"/>
      <c r="R320" s="680"/>
      <c r="S320" s="859"/>
      <c r="T320" s="900"/>
      <c r="U320" s="867"/>
      <c r="V320" s="859"/>
    </row>
    <row r="321" spans="5:22" s="591" customFormat="1" x14ac:dyDescent="0.2">
      <c r="E321" s="676"/>
      <c r="H321" s="677"/>
      <c r="I321" s="677"/>
      <c r="J321" s="678"/>
      <c r="K321" s="886"/>
      <c r="L321" s="679"/>
      <c r="M321" s="886"/>
      <c r="N321" s="677"/>
      <c r="O321" s="681"/>
      <c r="Q321" s="680"/>
      <c r="R321" s="680"/>
      <c r="S321" s="859"/>
      <c r="T321" s="900"/>
      <c r="U321" s="867"/>
      <c r="V321" s="859"/>
    </row>
    <row r="322" spans="5:22" s="591" customFormat="1" x14ac:dyDescent="0.2">
      <c r="E322" s="676"/>
      <c r="H322" s="677"/>
      <c r="I322" s="677"/>
      <c r="J322" s="678"/>
      <c r="K322" s="886"/>
      <c r="L322" s="679"/>
      <c r="M322" s="886"/>
      <c r="N322" s="677"/>
      <c r="O322" s="681"/>
      <c r="Q322" s="680"/>
      <c r="R322" s="680"/>
      <c r="S322" s="859"/>
      <c r="T322" s="900"/>
      <c r="U322" s="867"/>
      <c r="V322" s="859"/>
    </row>
    <row r="323" spans="5:22" s="591" customFormat="1" x14ac:dyDescent="0.2">
      <c r="E323" s="676"/>
      <c r="H323" s="677"/>
      <c r="I323" s="677"/>
      <c r="J323" s="678"/>
      <c r="K323" s="886"/>
      <c r="L323" s="679"/>
      <c r="M323" s="886"/>
      <c r="N323" s="677"/>
      <c r="O323" s="681"/>
      <c r="Q323" s="680"/>
      <c r="R323" s="680"/>
      <c r="S323" s="859"/>
      <c r="T323" s="900"/>
      <c r="U323" s="867"/>
      <c r="V323" s="859"/>
    </row>
    <row r="324" spans="5:22" s="591" customFormat="1" x14ac:dyDescent="0.2">
      <c r="E324" s="676"/>
      <c r="H324" s="677"/>
      <c r="I324" s="677"/>
      <c r="J324" s="678"/>
      <c r="K324" s="886"/>
      <c r="L324" s="679"/>
      <c r="M324" s="886"/>
      <c r="N324" s="677"/>
      <c r="O324" s="681"/>
      <c r="Q324" s="680"/>
      <c r="R324" s="680"/>
      <c r="S324" s="859"/>
      <c r="T324" s="900"/>
      <c r="U324" s="867"/>
      <c r="V324" s="859"/>
    </row>
    <row r="325" spans="5:22" s="591" customFormat="1" x14ac:dyDescent="0.2">
      <c r="E325" s="676"/>
      <c r="H325" s="677"/>
      <c r="I325" s="677"/>
      <c r="J325" s="678"/>
      <c r="K325" s="886"/>
      <c r="L325" s="679"/>
      <c r="M325" s="886"/>
      <c r="N325" s="677"/>
      <c r="O325" s="681"/>
      <c r="Q325" s="680"/>
      <c r="R325" s="680"/>
      <c r="S325" s="859"/>
      <c r="T325" s="900"/>
      <c r="U325" s="867"/>
      <c r="V325" s="859"/>
    </row>
    <row r="326" spans="5:22" s="591" customFormat="1" x14ac:dyDescent="0.2">
      <c r="E326" s="676"/>
      <c r="H326" s="677"/>
      <c r="I326" s="677"/>
      <c r="J326" s="678"/>
      <c r="K326" s="886"/>
      <c r="L326" s="679"/>
      <c r="M326" s="886"/>
      <c r="N326" s="677"/>
      <c r="O326" s="681"/>
      <c r="Q326" s="680"/>
      <c r="R326" s="680"/>
      <c r="S326" s="859"/>
      <c r="T326" s="900"/>
      <c r="U326" s="867"/>
      <c r="V326" s="859"/>
    </row>
    <row r="327" spans="5:22" s="591" customFormat="1" x14ac:dyDescent="0.2">
      <c r="E327" s="676"/>
      <c r="H327" s="677"/>
      <c r="I327" s="677"/>
      <c r="J327" s="678"/>
      <c r="K327" s="886"/>
      <c r="L327" s="679"/>
      <c r="M327" s="886"/>
      <c r="N327" s="677"/>
      <c r="O327" s="681"/>
      <c r="Q327" s="680"/>
      <c r="R327" s="680"/>
      <c r="S327" s="859"/>
      <c r="T327" s="900"/>
      <c r="U327" s="867"/>
      <c r="V327" s="859"/>
    </row>
    <row r="328" spans="5:22" s="591" customFormat="1" x14ac:dyDescent="0.2">
      <c r="E328" s="676"/>
      <c r="H328" s="677"/>
      <c r="I328" s="677"/>
      <c r="J328" s="678"/>
      <c r="K328" s="886"/>
      <c r="L328" s="679"/>
      <c r="M328" s="886"/>
      <c r="N328" s="677"/>
      <c r="O328" s="681"/>
      <c r="Q328" s="680"/>
      <c r="R328" s="680"/>
      <c r="S328" s="859"/>
      <c r="T328" s="900"/>
      <c r="U328" s="867"/>
      <c r="V328" s="859"/>
    </row>
    <row r="329" spans="5:22" s="591" customFormat="1" x14ac:dyDescent="0.2">
      <c r="E329" s="676"/>
      <c r="H329" s="677"/>
      <c r="I329" s="677"/>
      <c r="J329" s="678"/>
      <c r="K329" s="886"/>
      <c r="L329" s="679"/>
      <c r="M329" s="886"/>
      <c r="N329" s="677"/>
      <c r="O329" s="681"/>
      <c r="Q329" s="680"/>
      <c r="R329" s="680"/>
      <c r="S329" s="859"/>
      <c r="T329" s="900"/>
      <c r="U329" s="867"/>
      <c r="V329" s="859"/>
    </row>
    <row r="330" spans="5:22" s="591" customFormat="1" x14ac:dyDescent="0.2">
      <c r="E330" s="676"/>
      <c r="H330" s="677"/>
      <c r="I330" s="677"/>
      <c r="J330" s="678"/>
      <c r="K330" s="886"/>
      <c r="L330" s="679"/>
      <c r="M330" s="886"/>
      <c r="N330" s="677"/>
      <c r="O330" s="681"/>
      <c r="Q330" s="680"/>
      <c r="R330" s="680"/>
      <c r="S330" s="859"/>
      <c r="T330" s="900"/>
      <c r="U330" s="867"/>
      <c r="V330" s="859"/>
    </row>
    <row r="331" spans="5:22" s="591" customFormat="1" x14ac:dyDescent="0.2">
      <c r="E331" s="676"/>
      <c r="H331" s="677"/>
      <c r="I331" s="677"/>
      <c r="J331" s="678"/>
      <c r="K331" s="886"/>
      <c r="L331" s="679"/>
      <c r="M331" s="886"/>
      <c r="N331" s="677"/>
      <c r="O331" s="681"/>
      <c r="Q331" s="680"/>
      <c r="R331" s="680"/>
      <c r="S331" s="859"/>
      <c r="T331" s="900"/>
      <c r="U331" s="867"/>
      <c r="V331" s="859"/>
    </row>
    <row r="332" spans="5:22" s="591" customFormat="1" x14ac:dyDescent="0.2">
      <c r="E332" s="676"/>
      <c r="H332" s="677"/>
      <c r="I332" s="677"/>
      <c r="J332" s="678"/>
      <c r="K332" s="886"/>
      <c r="L332" s="679"/>
      <c r="M332" s="886"/>
      <c r="N332" s="677"/>
      <c r="O332" s="681"/>
      <c r="Q332" s="680"/>
      <c r="R332" s="680"/>
      <c r="S332" s="859"/>
      <c r="T332" s="900"/>
      <c r="U332" s="867"/>
      <c r="V332" s="859"/>
    </row>
    <row r="333" spans="5:22" s="591" customFormat="1" x14ac:dyDescent="0.2">
      <c r="E333" s="676"/>
      <c r="H333" s="677"/>
      <c r="I333" s="677"/>
      <c r="J333" s="678"/>
      <c r="K333" s="886"/>
      <c r="L333" s="679"/>
      <c r="M333" s="886"/>
      <c r="N333" s="677"/>
      <c r="O333" s="681"/>
      <c r="Q333" s="680"/>
      <c r="R333" s="680"/>
      <c r="S333" s="859"/>
      <c r="T333" s="900"/>
      <c r="U333" s="867"/>
      <c r="V333" s="859"/>
    </row>
    <row r="334" spans="5:22" s="591" customFormat="1" x14ac:dyDescent="0.2">
      <c r="E334" s="676"/>
      <c r="H334" s="677"/>
      <c r="I334" s="677"/>
      <c r="J334" s="678"/>
      <c r="K334" s="886"/>
      <c r="L334" s="679"/>
      <c r="M334" s="886"/>
      <c r="N334" s="677"/>
      <c r="O334" s="681"/>
      <c r="Q334" s="680"/>
      <c r="R334" s="680"/>
      <c r="S334" s="859"/>
      <c r="T334" s="900"/>
      <c r="U334" s="867"/>
      <c r="V334" s="859"/>
    </row>
    <row r="335" spans="5:22" s="591" customFormat="1" x14ac:dyDescent="0.2">
      <c r="E335" s="676"/>
      <c r="H335" s="677"/>
      <c r="I335" s="677"/>
      <c r="J335" s="678"/>
      <c r="K335" s="886"/>
      <c r="L335" s="679"/>
      <c r="M335" s="886"/>
      <c r="N335" s="677"/>
      <c r="O335" s="681"/>
      <c r="Q335" s="680"/>
      <c r="R335" s="680"/>
      <c r="S335" s="859"/>
      <c r="T335" s="900"/>
      <c r="U335" s="867"/>
      <c r="V335" s="859"/>
    </row>
    <row r="336" spans="5:22" s="591" customFormat="1" x14ac:dyDescent="0.2">
      <c r="E336" s="676"/>
      <c r="H336" s="677"/>
      <c r="I336" s="677"/>
      <c r="J336" s="678"/>
      <c r="K336" s="886"/>
      <c r="L336" s="679"/>
      <c r="M336" s="886"/>
      <c r="N336" s="677"/>
      <c r="O336" s="681"/>
      <c r="Q336" s="680"/>
      <c r="R336" s="680"/>
      <c r="S336" s="859"/>
      <c r="T336" s="900"/>
      <c r="U336" s="867"/>
      <c r="V336" s="859"/>
    </row>
    <row r="337" spans="5:22" s="591" customFormat="1" x14ac:dyDescent="0.2">
      <c r="E337" s="676"/>
      <c r="H337" s="677"/>
      <c r="I337" s="677"/>
      <c r="J337" s="678"/>
      <c r="K337" s="886"/>
      <c r="L337" s="679"/>
      <c r="M337" s="886"/>
      <c r="N337" s="677"/>
      <c r="O337" s="681"/>
      <c r="Q337" s="680"/>
      <c r="R337" s="680"/>
      <c r="S337" s="859"/>
      <c r="T337" s="900"/>
      <c r="U337" s="867"/>
      <c r="V337" s="859"/>
    </row>
    <row r="338" spans="5:22" s="591" customFormat="1" x14ac:dyDescent="0.2">
      <c r="E338" s="676"/>
      <c r="H338" s="677"/>
      <c r="I338" s="677"/>
      <c r="J338" s="678"/>
      <c r="K338" s="886"/>
      <c r="L338" s="679"/>
      <c r="M338" s="886"/>
      <c r="N338" s="677"/>
      <c r="O338" s="681"/>
      <c r="Q338" s="680"/>
      <c r="R338" s="680"/>
      <c r="S338" s="859"/>
      <c r="T338" s="900"/>
      <c r="U338" s="867"/>
      <c r="V338" s="859"/>
    </row>
    <row r="339" spans="5:22" s="591" customFormat="1" x14ac:dyDescent="0.2">
      <c r="E339" s="676"/>
      <c r="H339" s="677"/>
      <c r="I339" s="677"/>
      <c r="J339" s="678"/>
      <c r="K339" s="886"/>
      <c r="L339" s="679"/>
      <c r="M339" s="886"/>
      <c r="N339" s="677"/>
      <c r="O339" s="681"/>
      <c r="Q339" s="680"/>
      <c r="R339" s="680"/>
      <c r="S339" s="859"/>
      <c r="T339" s="900"/>
      <c r="U339" s="867"/>
      <c r="V339" s="859"/>
    </row>
    <row r="340" spans="5:22" s="591" customFormat="1" x14ac:dyDescent="0.2">
      <c r="E340" s="676"/>
      <c r="H340" s="677"/>
      <c r="I340" s="677"/>
      <c r="J340" s="678"/>
      <c r="K340" s="886"/>
      <c r="L340" s="679"/>
      <c r="M340" s="886"/>
      <c r="N340" s="677"/>
      <c r="O340" s="681"/>
      <c r="Q340" s="680"/>
      <c r="R340" s="680"/>
      <c r="S340" s="859"/>
      <c r="T340" s="900"/>
      <c r="U340" s="867"/>
      <c r="V340" s="859"/>
    </row>
    <row r="341" spans="5:22" s="591" customFormat="1" x14ac:dyDescent="0.2">
      <c r="E341" s="676"/>
      <c r="H341" s="677"/>
      <c r="I341" s="677"/>
      <c r="J341" s="678"/>
      <c r="K341" s="886"/>
      <c r="L341" s="679"/>
      <c r="M341" s="886"/>
      <c r="N341" s="677"/>
      <c r="O341" s="681"/>
      <c r="Q341" s="680"/>
      <c r="R341" s="680"/>
      <c r="S341" s="859"/>
      <c r="T341" s="900"/>
      <c r="U341" s="867"/>
      <c r="V341" s="859"/>
    </row>
    <row r="342" spans="5:22" s="591" customFormat="1" x14ac:dyDescent="0.2">
      <c r="E342" s="676"/>
      <c r="H342" s="677"/>
      <c r="I342" s="677"/>
      <c r="J342" s="678"/>
      <c r="K342" s="886"/>
      <c r="L342" s="679"/>
      <c r="M342" s="886"/>
      <c r="N342" s="677"/>
      <c r="O342" s="681"/>
      <c r="Q342" s="680"/>
      <c r="R342" s="680"/>
      <c r="S342" s="859"/>
      <c r="T342" s="900"/>
      <c r="U342" s="867"/>
      <c r="V342" s="859"/>
    </row>
    <row r="343" spans="5:22" s="591" customFormat="1" x14ac:dyDescent="0.2">
      <c r="E343" s="676"/>
      <c r="H343" s="677"/>
      <c r="I343" s="677"/>
      <c r="J343" s="678"/>
      <c r="K343" s="886"/>
      <c r="L343" s="679"/>
      <c r="M343" s="886"/>
      <c r="N343" s="677"/>
      <c r="O343" s="681"/>
      <c r="Q343" s="680"/>
      <c r="R343" s="680"/>
      <c r="S343" s="859"/>
      <c r="T343" s="900"/>
      <c r="U343" s="867"/>
      <c r="V343" s="859"/>
    </row>
    <row r="344" spans="5:22" s="591" customFormat="1" x14ac:dyDescent="0.2">
      <c r="E344" s="676"/>
      <c r="H344" s="677"/>
      <c r="I344" s="677"/>
      <c r="J344" s="678"/>
      <c r="K344" s="886"/>
      <c r="L344" s="679"/>
      <c r="M344" s="886"/>
      <c r="N344" s="677"/>
      <c r="O344" s="681"/>
      <c r="Q344" s="680"/>
      <c r="R344" s="680"/>
      <c r="S344" s="859"/>
      <c r="T344" s="900"/>
      <c r="U344" s="867"/>
      <c r="V344" s="859"/>
    </row>
    <row r="345" spans="5:22" s="591" customFormat="1" x14ac:dyDescent="0.2">
      <c r="E345" s="676"/>
      <c r="H345" s="677"/>
      <c r="I345" s="677"/>
      <c r="J345" s="678"/>
      <c r="K345" s="886"/>
      <c r="L345" s="679"/>
      <c r="M345" s="886"/>
      <c r="N345" s="677"/>
      <c r="O345" s="681"/>
      <c r="Q345" s="680"/>
      <c r="R345" s="680"/>
      <c r="S345" s="859"/>
      <c r="T345" s="900"/>
      <c r="U345" s="867"/>
      <c r="V345" s="859"/>
    </row>
    <row r="346" spans="5:22" s="591" customFormat="1" x14ac:dyDescent="0.2">
      <c r="E346" s="676"/>
      <c r="H346" s="677"/>
      <c r="I346" s="677"/>
      <c r="J346" s="678"/>
      <c r="K346" s="886"/>
      <c r="L346" s="679"/>
      <c r="M346" s="886"/>
      <c r="N346" s="677"/>
      <c r="O346" s="681"/>
      <c r="Q346" s="680"/>
      <c r="R346" s="680"/>
      <c r="S346" s="859"/>
      <c r="T346" s="900"/>
      <c r="U346" s="867"/>
      <c r="V346" s="859"/>
    </row>
    <row r="347" spans="5:22" s="591" customFormat="1" x14ac:dyDescent="0.2">
      <c r="E347" s="676"/>
      <c r="H347" s="677"/>
      <c r="I347" s="677"/>
      <c r="J347" s="678"/>
      <c r="K347" s="886"/>
      <c r="L347" s="679"/>
      <c r="M347" s="886"/>
      <c r="N347" s="677"/>
      <c r="O347" s="681"/>
      <c r="Q347" s="680"/>
      <c r="R347" s="680"/>
      <c r="S347" s="859"/>
      <c r="T347" s="900"/>
      <c r="U347" s="867"/>
      <c r="V347" s="859"/>
    </row>
    <row r="348" spans="5:22" s="591" customFormat="1" x14ac:dyDescent="0.2">
      <c r="E348" s="676"/>
      <c r="H348" s="677"/>
      <c r="I348" s="677"/>
      <c r="J348" s="678"/>
      <c r="K348" s="886"/>
      <c r="L348" s="679"/>
      <c r="M348" s="886"/>
      <c r="N348" s="677"/>
      <c r="O348" s="681"/>
      <c r="Q348" s="680"/>
      <c r="R348" s="680"/>
      <c r="S348" s="859"/>
      <c r="T348" s="900"/>
      <c r="U348" s="867"/>
      <c r="V348" s="859"/>
    </row>
    <row r="349" spans="5:22" s="591" customFormat="1" x14ac:dyDescent="0.2">
      <c r="E349" s="676"/>
      <c r="H349" s="677"/>
      <c r="I349" s="677"/>
      <c r="J349" s="678"/>
      <c r="K349" s="886"/>
      <c r="L349" s="679"/>
      <c r="M349" s="886"/>
      <c r="N349" s="677"/>
      <c r="O349" s="681"/>
      <c r="Q349" s="680"/>
      <c r="R349" s="680"/>
      <c r="S349" s="859"/>
      <c r="T349" s="900"/>
      <c r="U349" s="867"/>
      <c r="V349" s="859"/>
    </row>
    <row r="350" spans="5:22" s="591" customFormat="1" x14ac:dyDescent="0.2">
      <c r="E350" s="676"/>
      <c r="H350" s="677"/>
      <c r="I350" s="677"/>
      <c r="J350" s="678"/>
      <c r="K350" s="886"/>
      <c r="L350" s="679"/>
      <c r="M350" s="886"/>
      <c r="N350" s="677"/>
      <c r="O350" s="681"/>
      <c r="Q350" s="680"/>
      <c r="R350" s="680"/>
      <c r="S350" s="859"/>
      <c r="T350" s="900"/>
      <c r="U350" s="867"/>
      <c r="V350" s="859"/>
    </row>
    <row r="351" spans="5:22" s="591" customFormat="1" x14ac:dyDescent="0.2">
      <c r="E351" s="676"/>
      <c r="H351" s="677"/>
      <c r="I351" s="677"/>
      <c r="J351" s="678"/>
      <c r="K351" s="886"/>
      <c r="L351" s="679"/>
      <c r="M351" s="886"/>
      <c r="N351" s="677"/>
      <c r="O351" s="681"/>
      <c r="Q351" s="680"/>
      <c r="R351" s="680"/>
      <c r="S351" s="859"/>
      <c r="T351" s="900"/>
      <c r="U351" s="867"/>
      <c r="V351" s="859"/>
    </row>
    <row r="352" spans="5:22" s="591" customFormat="1" x14ac:dyDescent="0.2">
      <c r="E352" s="676"/>
      <c r="H352" s="677"/>
      <c r="I352" s="677"/>
      <c r="J352" s="678"/>
      <c r="K352" s="886"/>
      <c r="L352" s="679"/>
      <c r="M352" s="886"/>
      <c r="N352" s="677"/>
      <c r="O352" s="681"/>
      <c r="Q352" s="680"/>
      <c r="R352" s="680"/>
      <c r="S352" s="859"/>
      <c r="T352" s="900"/>
      <c r="U352" s="867"/>
      <c r="V352" s="859"/>
    </row>
    <row r="353" spans="5:22" s="591" customFormat="1" x14ac:dyDescent="0.2">
      <c r="E353" s="676"/>
      <c r="H353" s="677"/>
      <c r="I353" s="677"/>
      <c r="J353" s="678"/>
      <c r="K353" s="886"/>
      <c r="L353" s="679"/>
      <c r="M353" s="886"/>
      <c r="N353" s="677"/>
      <c r="O353" s="681"/>
      <c r="Q353" s="680"/>
      <c r="R353" s="680"/>
      <c r="S353" s="859"/>
      <c r="T353" s="900"/>
      <c r="U353" s="867"/>
      <c r="V353" s="859"/>
    </row>
    <row r="354" spans="5:22" s="591" customFormat="1" x14ac:dyDescent="0.2">
      <c r="E354" s="676"/>
      <c r="H354" s="677"/>
      <c r="I354" s="677"/>
      <c r="J354" s="678"/>
      <c r="K354" s="886"/>
      <c r="L354" s="679"/>
      <c r="M354" s="886"/>
      <c r="N354" s="677"/>
      <c r="O354" s="681"/>
      <c r="Q354" s="680"/>
      <c r="R354" s="680"/>
      <c r="S354" s="859"/>
      <c r="T354" s="900"/>
      <c r="U354" s="867"/>
      <c r="V354" s="859"/>
    </row>
    <row r="355" spans="5:22" s="591" customFormat="1" x14ac:dyDescent="0.2">
      <c r="E355" s="676"/>
      <c r="H355" s="677"/>
      <c r="I355" s="677"/>
      <c r="J355" s="678"/>
      <c r="K355" s="886"/>
      <c r="L355" s="679"/>
      <c r="M355" s="886"/>
      <c r="N355" s="677"/>
      <c r="O355" s="681"/>
      <c r="Q355" s="680"/>
      <c r="R355" s="680"/>
      <c r="S355" s="859"/>
      <c r="T355" s="900"/>
      <c r="U355" s="867"/>
      <c r="V355" s="859"/>
    </row>
    <row r="356" spans="5:22" s="591" customFormat="1" x14ac:dyDescent="0.2">
      <c r="E356" s="676"/>
      <c r="H356" s="677"/>
      <c r="I356" s="677"/>
      <c r="J356" s="678"/>
      <c r="K356" s="886"/>
      <c r="L356" s="679"/>
      <c r="M356" s="886"/>
      <c r="N356" s="677"/>
      <c r="O356" s="681"/>
      <c r="Q356" s="680"/>
      <c r="R356" s="680"/>
      <c r="S356" s="859"/>
      <c r="T356" s="900"/>
      <c r="U356" s="867"/>
      <c r="V356" s="859"/>
    </row>
    <row r="357" spans="5:22" s="591" customFormat="1" x14ac:dyDescent="0.2">
      <c r="E357" s="676"/>
      <c r="H357" s="677"/>
      <c r="I357" s="677"/>
      <c r="J357" s="678"/>
      <c r="K357" s="886"/>
      <c r="L357" s="679"/>
      <c r="M357" s="886"/>
      <c r="N357" s="677"/>
      <c r="O357" s="681"/>
      <c r="Q357" s="680"/>
      <c r="R357" s="680"/>
      <c r="S357" s="859"/>
      <c r="T357" s="900"/>
      <c r="U357" s="867"/>
      <c r="V357" s="859"/>
    </row>
    <row r="358" spans="5:22" s="591" customFormat="1" x14ac:dyDescent="0.2">
      <c r="E358" s="676"/>
      <c r="H358" s="677"/>
      <c r="I358" s="677"/>
      <c r="J358" s="678"/>
      <c r="K358" s="886"/>
      <c r="L358" s="679"/>
      <c r="M358" s="886"/>
      <c r="N358" s="677"/>
      <c r="O358" s="681"/>
      <c r="Q358" s="680"/>
      <c r="R358" s="680"/>
      <c r="S358" s="859"/>
      <c r="T358" s="900"/>
      <c r="U358" s="867"/>
      <c r="V358" s="859"/>
    </row>
    <row r="359" spans="5:22" s="591" customFormat="1" x14ac:dyDescent="0.2">
      <c r="E359" s="676"/>
      <c r="H359" s="677"/>
      <c r="I359" s="677"/>
      <c r="J359" s="678"/>
      <c r="K359" s="886"/>
      <c r="L359" s="679"/>
      <c r="M359" s="886"/>
      <c r="N359" s="677"/>
      <c r="O359" s="681"/>
      <c r="Q359" s="680"/>
      <c r="R359" s="680"/>
      <c r="S359" s="859"/>
      <c r="T359" s="900"/>
      <c r="U359" s="867"/>
      <c r="V359" s="859"/>
    </row>
    <row r="360" spans="5:22" s="591" customFormat="1" x14ac:dyDescent="0.2">
      <c r="E360" s="676"/>
      <c r="H360" s="677"/>
      <c r="I360" s="677"/>
      <c r="J360" s="678"/>
      <c r="K360" s="886"/>
      <c r="L360" s="679"/>
      <c r="M360" s="886"/>
      <c r="N360" s="677"/>
      <c r="O360" s="681"/>
      <c r="Q360" s="680"/>
      <c r="R360" s="680"/>
      <c r="S360" s="859"/>
      <c r="T360" s="900"/>
      <c r="U360" s="867"/>
      <c r="V360" s="859"/>
    </row>
    <row r="361" spans="5:22" s="591" customFormat="1" x14ac:dyDescent="0.2">
      <c r="E361" s="676"/>
      <c r="H361" s="677"/>
      <c r="I361" s="677"/>
      <c r="J361" s="678"/>
      <c r="K361" s="886"/>
      <c r="L361" s="679"/>
      <c r="M361" s="886"/>
      <c r="N361" s="677"/>
      <c r="O361" s="681"/>
      <c r="Q361" s="680"/>
      <c r="R361" s="680"/>
      <c r="S361" s="859"/>
      <c r="T361" s="900"/>
      <c r="U361" s="867"/>
      <c r="V361" s="859"/>
    </row>
    <row r="362" spans="5:22" s="591" customFormat="1" x14ac:dyDescent="0.2">
      <c r="E362" s="676"/>
      <c r="H362" s="677"/>
      <c r="I362" s="677"/>
      <c r="J362" s="678"/>
      <c r="K362" s="886"/>
      <c r="L362" s="679"/>
      <c r="M362" s="886"/>
      <c r="N362" s="677"/>
      <c r="O362" s="681"/>
      <c r="Q362" s="680"/>
      <c r="R362" s="680"/>
      <c r="S362" s="859"/>
      <c r="T362" s="900"/>
      <c r="U362" s="867"/>
      <c r="V362" s="859"/>
    </row>
    <row r="363" spans="5:22" s="591" customFormat="1" x14ac:dyDescent="0.2">
      <c r="E363" s="676"/>
      <c r="H363" s="677"/>
      <c r="I363" s="677"/>
      <c r="J363" s="678"/>
      <c r="K363" s="886"/>
      <c r="L363" s="679"/>
      <c r="M363" s="886"/>
      <c r="N363" s="677"/>
      <c r="O363" s="681"/>
      <c r="Q363" s="680"/>
      <c r="R363" s="680"/>
      <c r="S363" s="859"/>
      <c r="T363" s="900"/>
      <c r="U363" s="867"/>
      <c r="V363" s="859"/>
    </row>
    <row r="364" spans="5:22" s="591" customFormat="1" x14ac:dyDescent="0.2">
      <c r="E364" s="676"/>
      <c r="H364" s="677"/>
      <c r="I364" s="677"/>
      <c r="J364" s="678"/>
      <c r="K364" s="886"/>
      <c r="L364" s="679"/>
      <c r="M364" s="886"/>
      <c r="N364" s="677"/>
      <c r="O364" s="681"/>
      <c r="Q364" s="680"/>
      <c r="R364" s="680"/>
      <c r="S364" s="859"/>
      <c r="T364" s="900"/>
      <c r="U364" s="867"/>
      <c r="V364" s="859"/>
    </row>
    <row r="365" spans="5:22" s="591" customFormat="1" x14ac:dyDescent="0.2">
      <c r="E365" s="676"/>
      <c r="H365" s="677"/>
      <c r="I365" s="677"/>
      <c r="J365" s="678"/>
      <c r="K365" s="886"/>
      <c r="L365" s="679"/>
      <c r="M365" s="886"/>
      <c r="N365" s="677"/>
      <c r="O365" s="681"/>
      <c r="Q365" s="680"/>
      <c r="R365" s="680"/>
      <c r="S365" s="859"/>
      <c r="T365" s="900"/>
      <c r="U365" s="867"/>
      <c r="V365" s="859"/>
    </row>
    <row r="366" spans="5:22" s="591" customFormat="1" x14ac:dyDescent="0.2">
      <c r="E366" s="676"/>
      <c r="H366" s="677"/>
      <c r="I366" s="677"/>
      <c r="J366" s="678"/>
      <c r="K366" s="886"/>
      <c r="L366" s="679"/>
      <c r="M366" s="886"/>
      <c r="N366" s="677"/>
      <c r="O366" s="681"/>
      <c r="Q366" s="680"/>
      <c r="R366" s="680"/>
      <c r="S366" s="859"/>
      <c r="T366" s="900"/>
      <c r="U366" s="867"/>
      <c r="V366" s="859"/>
    </row>
    <row r="367" spans="5:22" s="591" customFormat="1" x14ac:dyDescent="0.2">
      <c r="E367" s="676"/>
      <c r="H367" s="677"/>
      <c r="I367" s="677"/>
      <c r="J367" s="678"/>
      <c r="K367" s="886"/>
      <c r="L367" s="679"/>
      <c r="M367" s="886"/>
      <c r="N367" s="677"/>
      <c r="O367" s="681"/>
      <c r="Q367" s="680"/>
      <c r="R367" s="680"/>
      <c r="S367" s="859"/>
      <c r="T367" s="900"/>
      <c r="U367" s="867"/>
      <c r="V367" s="859"/>
    </row>
    <row r="368" spans="5:22" s="591" customFormat="1" x14ac:dyDescent="0.2">
      <c r="E368" s="676"/>
      <c r="H368" s="677"/>
      <c r="I368" s="677"/>
      <c r="J368" s="678"/>
      <c r="K368" s="886"/>
      <c r="L368" s="679"/>
      <c r="M368" s="886"/>
      <c r="N368" s="677"/>
      <c r="O368" s="681"/>
      <c r="Q368" s="680"/>
      <c r="R368" s="680"/>
      <c r="S368" s="859"/>
      <c r="T368" s="900"/>
      <c r="U368" s="867"/>
      <c r="V368" s="859"/>
    </row>
    <row r="369" spans="5:22" s="591" customFormat="1" x14ac:dyDescent="0.2">
      <c r="E369" s="676"/>
      <c r="H369" s="677"/>
      <c r="I369" s="677"/>
      <c r="J369" s="678"/>
      <c r="K369" s="886"/>
      <c r="L369" s="679"/>
      <c r="M369" s="886"/>
      <c r="N369" s="677"/>
      <c r="O369" s="681"/>
      <c r="Q369" s="680"/>
      <c r="R369" s="680"/>
      <c r="S369" s="859"/>
      <c r="T369" s="900"/>
      <c r="U369" s="867"/>
      <c r="V369" s="859"/>
    </row>
    <row r="370" spans="5:22" s="591" customFormat="1" x14ac:dyDescent="0.2">
      <c r="E370" s="676"/>
      <c r="H370" s="677"/>
      <c r="I370" s="677"/>
      <c r="J370" s="678"/>
      <c r="K370" s="886"/>
      <c r="L370" s="679"/>
      <c r="M370" s="886"/>
      <c r="N370" s="677"/>
      <c r="O370" s="681"/>
      <c r="Q370" s="680"/>
      <c r="R370" s="680"/>
      <c r="S370" s="859"/>
      <c r="T370" s="900"/>
      <c r="U370" s="867"/>
      <c r="V370" s="859"/>
    </row>
    <row r="371" spans="5:22" s="591" customFormat="1" x14ac:dyDescent="0.2">
      <c r="E371" s="676"/>
      <c r="H371" s="677"/>
      <c r="I371" s="677"/>
      <c r="J371" s="678"/>
      <c r="K371" s="886"/>
      <c r="L371" s="679"/>
      <c r="M371" s="886"/>
      <c r="N371" s="677"/>
      <c r="O371" s="681"/>
      <c r="Q371" s="680"/>
      <c r="R371" s="680"/>
      <c r="S371" s="859"/>
      <c r="T371" s="900"/>
      <c r="U371" s="867"/>
      <c r="V371" s="859"/>
    </row>
    <row r="372" spans="5:22" s="591" customFormat="1" x14ac:dyDescent="0.2">
      <c r="E372" s="676"/>
      <c r="H372" s="677"/>
      <c r="I372" s="677"/>
      <c r="J372" s="678"/>
      <c r="K372" s="886"/>
      <c r="L372" s="679"/>
      <c r="M372" s="886"/>
      <c r="N372" s="677"/>
      <c r="O372" s="681"/>
      <c r="Q372" s="680"/>
      <c r="R372" s="680"/>
      <c r="S372" s="859"/>
      <c r="T372" s="900"/>
      <c r="U372" s="867"/>
      <c r="V372" s="859"/>
    </row>
    <row r="373" spans="5:22" s="591" customFormat="1" x14ac:dyDescent="0.2">
      <c r="E373" s="676"/>
      <c r="H373" s="677"/>
      <c r="I373" s="677"/>
      <c r="J373" s="678"/>
      <c r="K373" s="886"/>
      <c r="L373" s="679"/>
      <c r="M373" s="886"/>
      <c r="N373" s="677"/>
      <c r="O373" s="681"/>
      <c r="Q373" s="680"/>
      <c r="R373" s="680"/>
      <c r="S373" s="859"/>
      <c r="T373" s="900"/>
      <c r="U373" s="867"/>
      <c r="V373" s="859"/>
    </row>
    <row r="374" spans="5:22" s="591" customFormat="1" x14ac:dyDescent="0.2">
      <c r="E374" s="676"/>
      <c r="H374" s="677"/>
      <c r="I374" s="677"/>
      <c r="J374" s="678"/>
      <c r="K374" s="886"/>
      <c r="L374" s="679"/>
      <c r="M374" s="886"/>
      <c r="N374" s="677"/>
      <c r="O374" s="681"/>
      <c r="Q374" s="680"/>
      <c r="R374" s="680"/>
      <c r="S374" s="859"/>
      <c r="T374" s="900"/>
      <c r="U374" s="867"/>
      <c r="V374" s="859"/>
    </row>
    <row r="375" spans="5:22" s="591" customFormat="1" x14ac:dyDescent="0.2">
      <c r="E375" s="676"/>
      <c r="H375" s="677"/>
      <c r="I375" s="677"/>
      <c r="J375" s="678"/>
      <c r="K375" s="886"/>
      <c r="L375" s="679"/>
      <c r="M375" s="886"/>
      <c r="N375" s="677"/>
      <c r="O375" s="681"/>
      <c r="Q375" s="680"/>
      <c r="R375" s="680"/>
      <c r="S375" s="859"/>
      <c r="T375" s="900"/>
      <c r="U375" s="867"/>
      <c r="V375" s="859"/>
    </row>
    <row r="376" spans="5:22" s="591" customFormat="1" x14ac:dyDescent="0.2">
      <c r="E376" s="676"/>
      <c r="H376" s="677"/>
      <c r="I376" s="677"/>
      <c r="J376" s="678"/>
      <c r="K376" s="886"/>
      <c r="L376" s="679"/>
      <c r="M376" s="886"/>
      <c r="N376" s="677"/>
      <c r="O376" s="681"/>
      <c r="Q376" s="680"/>
      <c r="R376" s="680"/>
      <c r="S376" s="859"/>
      <c r="T376" s="900"/>
      <c r="U376" s="867"/>
      <c r="V376" s="859"/>
    </row>
    <row r="377" spans="5:22" s="591" customFormat="1" x14ac:dyDescent="0.2">
      <c r="E377" s="676"/>
      <c r="H377" s="677"/>
      <c r="I377" s="677"/>
      <c r="J377" s="678"/>
      <c r="K377" s="886"/>
      <c r="L377" s="679"/>
      <c r="M377" s="886"/>
      <c r="N377" s="677"/>
      <c r="O377" s="681"/>
      <c r="Q377" s="680"/>
      <c r="R377" s="680"/>
      <c r="S377" s="859"/>
      <c r="T377" s="900"/>
      <c r="U377" s="867"/>
      <c r="V377" s="859"/>
    </row>
    <row r="378" spans="5:22" s="591" customFormat="1" x14ac:dyDescent="0.2">
      <c r="E378" s="676"/>
      <c r="H378" s="677"/>
      <c r="I378" s="677"/>
      <c r="J378" s="678"/>
      <c r="K378" s="886"/>
      <c r="L378" s="679"/>
      <c r="M378" s="886"/>
      <c r="N378" s="677"/>
      <c r="O378" s="681"/>
      <c r="Q378" s="680"/>
      <c r="R378" s="680"/>
      <c r="S378" s="859"/>
      <c r="T378" s="900"/>
      <c r="U378" s="867"/>
      <c r="V378" s="859"/>
    </row>
    <row r="379" spans="5:22" s="591" customFormat="1" x14ac:dyDescent="0.2">
      <c r="E379" s="676"/>
      <c r="H379" s="677"/>
      <c r="I379" s="677"/>
      <c r="J379" s="678"/>
      <c r="K379" s="886"/>
      <c r="L379" s="679"/>
      <c r="M379" s="886"/>
      <c r="N379" s="677"/>
      <c r="O379" s="681"/>
      <c r="Q379" s="680"/>
      <c r="R379" s="680"/>
      <c r="S379" s="859"/>
      <c r="T379" s="900"/>
      <c r="U379" s="867"/>
      <c r="V379" s="859"/>
    </row>
    <row r="380" spans="5:22" s="591" customFormat="1" x14ac:dyDescent="0.2">
      <c r="E380" s="676"/>
      <c r="H380" s="677"/>
      <c r="I380" s="677"/>
      <c r="J380" s="678"/>
      <c r="K380" s="886"/>
      <c r="L380" s="679"/>
      <c r="M380" s="886"/>
      <c r="N380" s="677"/>
      <c r="O380" s="681"/>
      <c r="Q380" s="680"/>
      <c r="R380" s="680"/>
      <c r="S380" s="859"/>
      <c r="T380" s="900"/>
      <c r="U380" s="867"/>
      <c r="V380" s="859"/>
    </row>
    <row r="381" spans="5:22" s="591" customFormat="1" x14ac:dyDescent="0.2">
      <c r="E381" s="676"/>
      <c r="H381" s="677"/>
      <c r="I381" s="677"/>
      <c r="J381" s="678"/>
      <c r="K381" s="886"/>
      <c r="L381" s="679"/>
      <c r="M381" s="886"/>
      <c r="N381" s="677"/>
      <c r="O381" s="681"/>
      <c r="Q381" s="680"/>
      <c r="R381" s="680"/>
      <c r="S381" s="859"/>
      <c r="T381" s="900"/>
      <c r="U381" s="867"/>
      <c r="V381" s="859"/>
    </row>
    <row r="382" spans="5:22" s="591" customFormat="1" x14ac:dyDescent="0.2">
      <c r="E382" s="676"/>
      <c r="H382" s="677"/>
      <c r="I382" s="677"/>
      <c r="J382" s="678"/>
      <c r="K382" s="886"/>
      <c r="L382" s="679"/>
      <c r="M382" s="886"/>
      <c r="N382" s="677"/>
      <c r="O382" s="681"/>
      <c r="Q382" s="680"/>
      <c r="R382" s="680"/>
      <c r="S382" s="859"/>
      <c r="T382" s="900"/>
      <c r="U382" s="867"/>
      <c r="V382" s="859"/>
    </row>
    <row r="383" spans="5:22" s="591" customFormat="1" x14ac:dyDescent="0.2">
      <c r="E383" s="676"/>
      <c r="H383" s="677"/>
      <c r="I383" s="677"/>
      <c r="J383" s="678"/>
      <c r="K383" s="886"/>
      <c r="L383" s="679"/>
      <c r="M383" s="886"/>
      <c r="N383" s="677"/>
      <c r="O383" s="681"/>
      <c r="Q383" s="680"/>
      <c r="R383" s="680"/>
      <c r="S383" s="859"/>
      <c r="T383" s="900"/>
      <c r="U383" s="867"/>
      <c r="V383" s="859"/>
    </row>
    <row r="384" spans="5:22" s="591" customFormat="1" x14ac:dyDescent="0.2">
      <c r="E384" s="676"/>
      <c r="H384" s="677"/>
      <c r="I384" s="677"/>
      <c r="J384" s="678"/>
      <c r="K384" s="886"/>
      <c r="L384" s="679"/>
      <c r="M384" s="886"/>
      <c r="N384" s="677"/>
      <c r="O384" s="681"/>
      <c r="Q384" s="680"/>
      <c r="R384" s="680"/>
      <c r="S384" s="859"/>
      <c r="T384" s="900"/>
      <c r="U384" s="867"/>
      <c r="V384" s="859"/>
    </row>
    <row r="385" spans="5:22" s="591" customFormat="1" x14ac:dyDescent="0.2">
      <c r="E385" s="676"/>
      <c r="H385" s="677"/>
      <c r="I385" s="677"/>
      <c r="J385" s="678"/>
      <c r="K385" s="886"/>
      <c r="L385" s="679"/>
      <c r="M385" s="886"/>
      <c r="N385" s="677"/>
      <c r="O385" s="681"/>
      <c r="Q385" s="680"/>
      <c r="R385" s="680"/>
      <c r="S385" s="859"/>
      <c r="T385" s="900"/>
      <c r="U385" s="867"/>
      <c r="V385" s="859"/>
    </row>
    <row r="386" spans="5:22" s="591" customFormat="1" x14ac:dyDescent="0.2">
      <c r="E386" s="676"/>
      <c r="H386" s="677"/>
      <c r="I386" s="677"/>
      <c r="J386" s="678"/>
      <c r="K386" s="886"/>
      <c r="L386" s="679"/>
      <c r="M386" s="886"/>
      <c r="N386" s="677"/>
      <c r="O386" s="681"/>
      <c r="Q386" s="680"/>
      <c r="R386" s="680"/>
      <c r="S386" s="859"/>
      <c r="T386" s="900"/>
      <c r="U386" s="867"/>
      <c r="V386" s="859"/>
    </row>
    <row r="387" spans="5:22" s="591" customFormat="1" x14ac:dyDescent="0.2">
      <c r="E387" s="676"/>
      <c r="H387" s="677"/>
      <c r="I387" s="677"/>
      <c r="J387" s="678"/>
      <c r="K387" s="886"/>
      <c r="L387" s="679"/>
      <c r="M387" s="886"/>
      <c r="N387" s="677"/>
      <c r="O387" s="681"/>
      <c r="Q387" s="680"/>
      <c r="R387" s="680"/>
      <c r="S387" s="859"/>
      <c r="T387" s="900"/>
      <c r="U387" s="867"/>
      <c r="V387" s="859"/>
    </row>
    <row r="388" spans="5:22" s="591" customFormat="1" x14ac:dyDescent="0.2">
      <c r="E388" s="676"/>
      <c r="H388" s="677"/>
      <c r="I388" s="677"/>
      <c r="J388" s="678"/>
      <c r="K388" s="886"/>
      <c r="L388" s="679"/>
      <c r="M388" s="886"/>
      <c r="N388" s="677"/>
      <c r="O388" s="681"/>
      <c r="Q388" s="680"/>
      <c r="R388" s="680"/>
      <c r="S388" s="859"/>
      <c r="T388" s="900"/>
      <c r="U388" s="867"/>
      <c r="V388" s="859"/>
    </row>
    <row r="389" spans="5:22" s="591" customFormat="1" x14ac:dyDescent="0.2">
      <c r="E389" s="676"/>
      <c r="H389" s="677"/>
      <c r="I389" s="677"/>
      <c r="J389" s="678"/>
      <c r="K389" s="886"/>
      <c r="L389" s="679"/>
      <c r="M389" s="886"/>
      <c r="N389" s="677"/>
      <c r="O389" s="681"/>
      <c r="Q389" s="680"/>
      <c r="R389" s="680"/>
      <c r="S389" s="859"/>
      <c r="T389" s="900"/>
      <c r="U389" s="867"/>
      <c r="V389" s="859"/>
    </row>
    <row r="390" spans="5:22" s="591" customFormat="1" x14ac:dyDescent="0.2">
      <c r="E390" s="676"/>
      <c r="H390" s="677"/>
      <c r="I390" s="677"/>
      <c r="J390" s="678"/>
      <c r="K390" s="886"/>
      <c r="L390" s="679"/>
      <c r="M390" s="886"/>
      <c r="N390" s="677"/>
      <c r="O390" s="681"/>
      <c r="Q390" s="680"/>
      <c r="R390" s="680"/>
      <c r="S390" s="859"/>
      <c r="T390" s="900"/>
      <c r="U390" s="867"/>
      <c r="V390" s="859"/>
    </row>
    <row r="391" spans="5:22" s="591" customFormat="1" x14ac:dyDescent="0.2">
      <c r="E391" s="676"/>
      <c r="H391" s="677"/>
      <c r="I391" s="677"/>
      <c r="J391" s="678"/>
      <c r="K391" s="886"/>
      <c r="L391" s="679"/>
      <c r="M391" s="886"/>
      <c r="N391" s="677"/>
      <c r="O391" s="681"/>
      <c r="Q391" s="680"/>
      <c r="R391" s="680"/>
      <c r="S391" s="859"/>
      <c r="T391" s="900"/>
      <c r="U391" s="867"/>
      <c r="V391" s="859"/>
    </row>
    <row r="392" spans="5:22" s="591" customFormat="1" x14ac:dyDescent="0.2">
      <c r="E392" s="676"/>
      <c r="H392" s="677"/>
      <c r="I392" s="677"/>
      <c r="J392" s="678"/>
      <c r="K392" s="886"/>
      <c r="L392" s="679"/>
      <c r="M392" s="886"/>
      <c r="N392" s="677"/>
      <c r="O392" s="681"/>
      <c r="Q392" s="680"/>
      <c r="R392" s="680"/>
      <c r="S392" s="859"/>
      <c r="T392" s="900"/>
      <c r="U392" s="867"/>
      <c r="V392" s="859"/>
    </row>
    <row r="393" spans="5:22" s="591" customFormat="1" x14ac:dyDescent="0.2">
      <c r="E393" s="676"/>
      <c r="H393" s="677"/>
      <c r="I393" s="677"/>
      <c r="J393" s="678"/>
      <c r="K393" s="886"/>
      <c r="L393" s="679"/>
      <c r="M393" s="886"/>
      <c r="N393" s="677"/>
      <c r="O393" s="681"/>
      <c r="Q393" s="680"/>
      <c r="R393" s="680"/>
      <c r="S393" s="859"/>
      <c r="T393" s="900"/>
      <c r="U393" s="867"/>
      <c r="V393" s="859"/>
    </row>
    <row r="394" spans="5:22" s="591" customFormat="1" x14ac:dyDescent="0.2">
      <c r="E394" s="676"/>
      <c r="H394" s="677"/>
      <c r="I394" s="677"/>
      <c r="J394" s="678"/>
      <c r="K394" s="886"/>
      <c r="L394" s="679"/>
      <c r="M394" s="886"/>
      <c r="N394" s="677"/>
      <c r="O394" s="681"/>
      <c r="Q394" s="680"/>
      <c r="R394" s="680"/>
      <c r="S394" s="859"/>
      <c r="T394" s="900"/>
      <c r="U394" s="867"/>
      <c r="V394" s="859"/>
    </row>
    <row r="395" spans="5:22" s="591" customFormat="1" x14ac:dyDescent="0.2">
      <c r="E395" s="676"/>
      <c r="H395" s="677"/>
      <c r="I395" s="677"/>
      <c r="J395" s="678"/>
      <c r="K395" s="886"/>
      <c r="L395" s="679"/>
      <c r="M395" s="886"/>
      <c r="N395" s="677"/>
      <c r="O395" s="681"/>
      <c r="Q395" s="680"/>
      <c r="R395" s="680"/>
      <c r="S395" s="859"/>
      <c r="T395" s="900"/>
      <c r="U395" s="867"/>
      <c r="V395" s="859"/>
    </row>
    <row r="396" spans="5:22" s="591" customFormat="1" x14ac:dyDescent="0.2">
      <c r="E396" s="676"/>
      <c r="H396" s="677"/>
      <c r="I396" s="677"/>
      <c r="J396" s="678"/>
      <c r="K396" s="886"/>
      <c r="L396" s="679"/>
      <c r="M396" s="886"/>
      <c r="N396" s="677"/>
      <c r="O396" s="681"/>
      <c r="Q396" s="680"/>
      <c r="R396" s="680"/>
      <c r="S396" s="859"/>
      <c r="T396" s="900"/>
      <c r="U396" s="867"/>
      <c r="V396" s="859"/>
    </row>
    <row r="397" spans="5:22" s="591" customFormat="1" x14ac:dyDescent="0.2">
      <c r="E397" s="676"/>
      <c r="H397" s="677"/>
      <c r="I397" s="677"/>
      <c r="J397" s="678"/>
      <c r="K397" s="886"/>
      <c r="L397" s="679"/>
      <c r="M397" s="886"/>
      <c r="N397" s="677"/>
      <c r="O397" s="681"/>
      <c r="Q397" s="680"/>
      <c r="R397" s="680"/>
      <c r="S397" s="859"/>
      <c r="T397" s="900"/>
      <c r="U397" s="867"/>
      <c r="V397" s="859"/>
    </row>
    <row r="398" spans="5:22" s="591" customFormat="1" x14ac:dyDescent="0.2">
      <c r="E398" s="676"/>
      <c r="H398" s="677"/>
      <c r="I398" s="677"/>
      <c r="J398" s="678"/>
      <c r="K398" s="886"/>
      <c r="L398" s="679"/>
      <c r="M398" s="886"/>
      <c r="N398" s="677"/>
      <c r="O398" s="681"/>
      <c r="Q398" s="680"/>
      <c r="R398" s="680"/>
      <c r="S398" s="859"/>
      <c r="T398" s="900"/>
      <c r="U398" s="867"/>
      <c r="V398" s="859"/>
    </row>
    <row r="399" spans="5:22" s="591" customFormat="1" x14ac:dyDescent="0.2">
      <c r="E399" s="676"/>
      <c r="H399" s="677"/>
      <c r="I399" s="677"/>
      <c r="J399" s="678"/>
      <c r="K399" s="886"/>
      <c r="L399" s="679"/>
      <c r="M399" s="886"/>
      <c r="N399" s="677"/>
      <c r="O399" s="681"/>
      <c r="Q399" s="680"/>
      <c r="R399" s="680"/>
      <c r="S399" s="859"/>
      <c r="T399" s="900"/>
      <c r="U399" s="867"/>
      <c r="V399" s="859"/>
    </row>
    <row r="400" spans="5:22" s="591" customFormat="1" x14ac:dyDescent="0.2">
      <c r="E400" s="676"/>
      <c r="H400" s="677"/>
      <c r="I400" s="677"/>
      <c r="J400" s="678"/>
      <c r="K400" s="886"/>
      <c r="L400" s="679"/>
      <c r="M400" s="886"/>
      <c r="N400" s="677"/>
      <c r="O400" s="681"/>
      <c r="Q400" s="680"/>
      <c r="R400" s="680"/>
      <c r="S400" s="859"/>
      <c r="T400" s="900"/>
      <c r="U400" s="867"/>
      <c r="V400" s="859"/>
    </row>
    <row r="401" spans="5:22" s="591" customFormat="1" x14ac:dyDescent="0.2">
      <c r="E401" s="676"/>
      <c r="H401" s="677"/>
      <c r="I401" s="677"/>
      <c r="J401" s="678"/>
      <c r="K401" s="886"/>
      <c r="L401" s="679"/>
      <c r="M401" s="886"/>
      <c r="N401" s="677"/>
      <c r="O401" s="681"/>
      <c r="Q401" s="680"/>
      <c r="R401" s="680"/>
      <c r="S401" s="859"/>
      <c r="T401" s="900"/>
      <c r="U401" s="867"/>
      <c r="V401" s="859"/>
    </row>
    <row r="402" spans="5:22" s="591" customFormat="1" x14ac:dyDescent="0.2">
      <c r="E402" s="676"/>
      <c r="H402" s="677"/>
      <c r="I402" s="677"/>
      <c r="J402" s="678"/>
      <c r="K402" s="886"/>
      <c r="L402" s="679"/>
      <c r="M402" s="886"/>
      <c r="N402" s="677"/>
      <c r="O402" s="681"/>
      <c r="Q402" s="680"/>
      <c r="R402" s="680"/>
      <c r="S402" s="859"/>
      <c r="T402" s="900"/>
      <c r="U402" s="867"/>
      <c r="V402" s="859"/>
    </row>
    <row r="403" spans="5:22" s="591" customFormat="1" x14ac:dyDescent="0.2">
      <c r="E403" s="676"/>
      <c r="H403" s="677"/>
      <c r="I403" s="677"/>
      <c r="J403" s="678"/>
      <c r="K403" s="886"/>
      <c r="L403" s="679"/>
      <c r="M403" s="886"/>
      <c r="N403" s="677"/>
      <c r="O403" s="681"/>
      <c r="Q403" s="680"/>
      <c r="R403" s="680"/>
      <c r="S403" s="859"/>
      <c r="T403" s="900"/>
      <c r="U403" s="867"/>
      <c r="V403" s="859"/>
    </row>
    <row r="404" spans="5:22" s="591" customFormat="1" x14ac:dyDescent="0.2">
      <c r="E404" s="676"/>
      <c r="H404" s="677"/>
      <c r="I404" s="677"/>
      <c r="J404" s="678"/>
      <c r="K404" s="886"/>
      <c r="L404" s="679"/>
      <c r="M404" s="886"/>
      <c r="N404" s="677"/>
      <c r="O404" s="681"/>
      <c r="Q404" s="680"/>
      <c r="R404" s="680"/>
      <c r="S404" s="859"/>
      <c r="T404" s="900"/>
      <c r="U404" s="867"/>
      <c r="V404" s="859"/>
    </row>
    <row r="405" spans="5:22" s="591" customFormat="1" x14ac:dyDescent="0.2">
      <c r="E405" s="676"/>
      <c r="H405" s="677"/>
      <c r="I405" s="677"/>
      <c r="J405" s="678"/>
      <c r="K405" s="886"/>
      <c r="L405" s="679"/>
      <c r="M405" s="886"/>
      <c r="N405" s="677"/>
      <c r="O405" s="681"/>
      <c r="Q405" s="680"/>
      <c r="R405" s="680"/>
      <c r="S405" s="859"/>
      <c r="T405" s="900"/>
      <c r="U405" s="867"/>
      <c r="V405" s="859"/>
    </row>
    <row r="406" spans="5:22" s="591" customFormat="1" x14ac:dyDescent="0.2">
      <c r="E406" s="676"/>
      <c r="H406" s="677"/>
      <c r="I406" s="677"/>
      <c r="J406" s="678"/>
      <c r="K406" s="886"/>
      <c r="L406" s="679"/>
      <c r="M406" s="886"/>
      <c r="N406" s="677"/>
      <c r="O406" s="681"/>
      <c r="Q406" s="680"/>
      <c r="R406" s="680"/>
      <c r="S406" s="859"/>
      <c r="T406" s="900"/>
      <c r="U406" s="867"/>
      <c r="V406" s="859"/>
    </row>
    <row r="407" spans="5:22" s="591" customFormat="1" x14ac:dyDescent="0.2">
      <c r="E407" s="676"/>
      <c r="H407" s="677"/>
      <c r="I407" s="677"/>
      <c r="J407" s="678"/>
      <c r="K407" s="886"/>
      <c r="L407" s="679"/>
      <c r="M407" s="886"/>
      <c r="N407" s="677"/>
      <c r="O407" s="681"/>
      <c r="Q407" s="680"/>
      <c r="R407" s="680"/>
      <c r="S407" s="859"/>
      <c r="T407" s="900"/>
      <c r="U407" s="867"/>
      <c r="V407" s="859"/>
    </row>
    <row r="408" spans="5:22" s="591" customFormat="1" x14ac:dyDescent="0.2">
      <c r="E408" s="676"/>
      <c r="H408" s="677"/>
      <c r="I408" s="677"/>
      <c r="J408" s="678"/>
      <c r="K408" s="886"/>
      <c r="L408" s="679"/>
      <c r="M408" s="886"/>
      <c r="N408" s="677"/>
      <c r="O408" s="681"/>
      <c r="Q408" s="680"/>
      <c r="R408" s="680"/>
      <c r="S408" s="859"/>
      <c r="T408" s="900"/>
      <c r="U408" s="867"/>
      <c r="V408" s="859"/>
    </row>
    <row r="409" spans="5:22" s="591" customFormat="1" x14ac:dyDescent="0.2">
      <c r="E409" s="676"/>
      <c r="H409" s="677"/>
      <c r="I409" s="677"/>
      <c r="J409" s="678"/>
      <c r="K409" s="886"/>
      <c r="L409" s="679"/>
      <c r="M409" s="886"/>
      <c r="N409" s="677"/>
      <c r="O409" s="681"/>
      <c r="Q409" s="680"/>
      <c r="R409" s="680"/>
      <c r="S409" s="859"/>
      <c r="T409" s="900"/>
      <c r="U409" s="867"/>
      <c r="V409" s="859"/>
    </row>
    <row r="410" spans="5:22" s="591" customFormat="1" x14ac:dyDescent="0.2">
      <c r="E410" s="676"/>
      <c r="H410" s="677"/>
      <c r="I410" s="677"/>
      <c r="J410" s="678"/>
      <c r="K410" s="886"/>
      <c r="L410" s="679"/>
      <c r="M410" s="886"/>
      <c r="N410" s="677"/>
      <c r="O410" s="681"/>
      <c r="Q410" s="680"/>
      <c r="R410" s="680"/>
      <c r="S410" s="859"/>
      <c r="T410" s="900"/>
      <c r="U410" s="867"/>
      <c r="V410" s="859"/>
    </row>
    <row r="411" spans="5:22" s="591" customFormat="1" x14ac:dyDescent="0.2">
      <c r="E411" s="676"/>
      <c r="H411" s="677"/>
      <c r="I411" s="677"/>
      <c r="J411" s="678"/>
      <c r="K411" s="886"/>
      <c r="L411" s="679"/>
      <c r="M411" s="886"/>
      <c r="N411" s="677"/>
      <c r="O411" s="681"/>
      <c r="Q411" s="680"/>
      <c r="R411" s="680"/>
      <c r="S411" s="859"/>
      <c r="T411" s="900"/>
      <c r="U411" s="867"/>
      <c r="V411" s="859"/>
    </row>
    <row r="412" spans="5:22" s="591" customFormat="1" x14ac:dyDescent="0.2">
      <c r="E412" s="676"/>
      <c r="H412" s="677"/>
      <c r="I412" s="677"/>
      <c r="J412" s="678"/>
      <c r="K412" s="886"/>
      <c r="L412" s="679"/>
      <c r="M412" s="886"/>
      <c r="N412" s="677"/>
      <c r="O412" s="681"/>
      <c r="Q412" s="680"/>
      <c r="R412" s="680"/>
      <c r="S412" s="859"/>
      <c r="T412" s="900"/>
      <c r="U412" s="867"/>
      <c r="V412" s="859"/>
    </row>
    <row r="413" spans="5:22" s="591" customFormat="1" x14ac:dyDescent="0.2">
      <c r="E413" s="676"/>
      <c r="H413" s="677"/>
      <c r="I413" s="677"/>
      <c r="J413" s="678"/>
      <c r="K413" s="886"/>
      <c r="L413" s="679"/>
      <c r="M413" s="886"/>
      <c r="N413" s="677"/>
      <c r="O413" s="681"/>
      <c r="Q413" s="680"/>
      <c r="R413" s="680"/>
      <c r="S413" s="859"/>
      <c r="T413" s="900"/>
      <c r="U413" s="867"/>
      <c r="V413" s="859"/>
    </row>
    <row r="414" spans="5:22" s="591" customFormat="1" x14ac:dyDescent="0.2">
      <c r="E414" s="676"/>
      <c r="H414" s="677"/>
      <c r="I414" s="677"/>
      <c r="J414" s="678"/>
      <c r="K414" s="886"/>
      <c r="L414" s="679"/>
      <c r="M414" s="886"/>
      <c r="N414" s="677"/>
      <c r="O414" s="681"/>
      <c r="Q414" s="680"/>
      <c r="R414" s="680"/>
      <c r="S414" s="859"/>
      <c r="T414" s="900"/>
      <c r="U414" s="867"/>
      <c r="V414" s="859"/>
    </row>
    <row r="415" spans="5:22" s="591" customFormat="1" x14ac:dyDescent="0.2">
      <c r="E415" s="676"/>
      <c r="H415" s="677"/>
      <c r="I415" s="677"/>
      <c r="J415" s="678"/>
      <c r="K415" s="886"/>
      <c r="L415" s="679"/>
      <c r="M415" s="886"/>
      <c r="N415" s="677"/>
      <c r="O415" s="681"/>
      <c r="Q415" s="680"/>
      <c r="R415" s="680"/>
      <c r="S415" s="859"/>
      <c r="T415" s="900"/>
      <c r="U415" s="867"/>
      <c r="V415" s="859"/>
    </row>
    <row r="416" spans="5:22" s="591" customFormat="1" x14ac:dyDescent="0.2">
      <c r="E416" s="676"/>
      <c r="H416" s="677"/>
      <c r="I416" s="677"/>
      <c r="J416" s="678"/>
      <c r="K416" s="886"/>
      <c r="L416" s="679"/>
      <c r="M416" s="886"/>
      <c r="N416" s="677"/>
      <c r="O416" s="681"/>
      <c r="Q416" s="680"/>
      <c r="R416" s="680"/>
      <c r="S416" s="859"/>
      <c r="T416" s="900"/>
      <c r="U416" s="867"/>
      <c r="V416" s="859"/>
    </row>
    <row r="417" spans="5:22" s="591" customFormat="1" x14ac:dyDescent="0.2">
      <c r="E417" s="676"/>
      <c r="H417" s="677"/>
      <c r="I417" s="677"/>
      <c r="J417" s="678"/>
      <c r="K417" s="886"/>
      <c r="L417" s="679"/>
      <c r="M417" s="886"/>
      <c r="N417" s="677"/>
      <c r="O417" s="681"/>
      <c r="Q417" s="680"/>
      <c r="R417" s="680"/>
      <c r="S417" s="859"/>
      <c r="T417" s="900"/>
      <c r="U417" s="867"/>
      <c r="V417" s="859"/>
    </row>
    <row r="418" spans="5:22" s="591" customFormat="1" x14ac:dyDescent="0.2">
      <c r="E418" s="676"/>
      <c r="H418" s="677"/>
      <c r="I418" s="677"/>
      <c r="J418" s="678"/>
      <c r="K418" s="886"/>
      <c r="L418" s="679"/>
      <c r="M418" s="886"/>
      <c r="N418" s="677"/>
      <c r="O418" s="681"/>
      <c r="Q418" s="680"/>
      <c r="R418" s="680"/>
      <c r="S418" s="859"/>
      <c r="T418" s="900"/>
      <c r="U418" s="867"/>
      <c r="V418" s="859"/>
    </row>
    <row r="419" spans="5:22" s="591" customFormat="1" x14ac:dyDescent="0.2">
      <c r="E419" s="676"/>
      <c r="H419" s="677"/>
      <c r="I419" s="677"/>
      <c r="J419" s="678"/>
      <c r="K419" s="886"/>
      <c r="L419" s="679"/>
      <c r="M419" s="886"/>
      <c r="N419" s="677"/>
      <c r="O419" s="681"/>
      <c r="Q419" s="680"/>
      <c r="R419" s="680"/>
      <c r="S419" s="859"/>
      <c r="T419" s="900"/>
      <c r="U419" s="867"/>
      <c r="V419" s="859"/>
    </row>
    <row r="420" spans="5:22" s="591" customFormat="1" x14ac:dyDescent="0.2">
      <c r="E420" s="676"/>
      <c r="H420" s="677"/>
      <c r="I420" s="677"/>
      <c r="J420" s="678"/>
      <c r="K420" s="886"/>
      <c r="L420" s="679"/>
      <c r="M420" s="886"/>
      <c r="N420" s="677"/>
      <c r="O420" s="681"/>
      <c r="Q420" s="680"/>
      <c r="R420" s="680"/>
      <c r="S420" s="859"/>
      <c r="T420" s="900"/>
      <c r="U420" s="867"/>
      <c r="V420" s="859"/>
    </row>
    <row r="421" spans="5:22" s="591" customFormat="1" x14ac:dyDescent="0.2">
      <c r="E421" s="676"/>
      <c r="H421" s="677"/>
      <c r="I421" s="677"/>
      <c r="J421" s="678"/>
      <c r="K421" s="886"/>
      <c r="L421" s="679"/>
      <c r="M421" s="886"/>
      <c r="N421" s="677"/>
      <c r="O421" s="681"/>
      <c r="Q421" s="680"/>
      <c r="R421" s="680"/>
      <c r="S421" s="859"/>
      <c r="T421" s="900"/>
      <c r="U421" s="867"/>
      <c r="V421" s="859"/>
    </row>
    <row r="422" spans="5:22" s="591" customFormat="1" x14ac:dyDescent="0.2">
      <c r="E422" s="676"/>
      <c r="H422" s="677"/>
      <c r="I422" s="677"/>
      <c r="J422" s="678"/>
      <c r="K422" s="886"/>
      <c r="L422" s="679"/>
      <c r="M422" s="886"/>
      <c r="N422" s="677"/>
      <c r="O422" s="681"/>
      <c r="Q422" s="680"/>
      <c r="R422" s="680"/>
      <c r="S422" s="859"/>
      <c r="T422" s="900"/>
      <c r="U422" s="867"/>
      <c r="V422" s="859"/>
    </row>
    <row r="423" spans="5:22" s="591" customFormat="1" x14ac:dyDescent="0.2">
      <c r="E423" s="676"/>
      <c r="H423" s="677"/>
      <c r="I423" s="677"/>
      <c r="J423" s="678"/>
      <c r="K423" s="886"/>
      <c r="L423" s="679"/>
      <c r="M423" s="886"/>
      <c r="N423" s="677"/>
      <c r="O423" s="681"/>
      <c r="Q423" s="680"/>
      <c r="R423" s="680"/>
      <c r="S423" s="859"/>
      <c r="T423" s="900"/>
      <c r="U423" s="867"/>
      <c r="V423" s="859"/>
    </row>
    <row r="424" spans="5:22" s="591" customFormat="1" x14ac:dyDescent="0.2">
      <c r="E424" s="676"/>
      <c r="H424" s="677"/>
      <c r="I424" s="677"/>
      <c r="J424" s="678"/>
      <c r="K424" s="886"/>
      <c r="L424" s="679"/>
      <c r="M424" s="886"/>
      <c r="N424" s="677"/>
      <c r="O424" s="681"/>
      <c r="Q424" s="680"/>
      <c r="R424" s="680"/>
      <c r="S424" s="859"/>
      <c r="T424" s="900"/>
      <c r="U424" s="867"/>
      <c r="V424" s="859"/>
    </row>
    <row r="425" spans="5:22" s="591" customFormat="1" x14ac:dyDescent="0.2">
      <c r="E425" s="676"/>
      <c r="H425" s="677"/>
      <c r="I425" s="677"/>
      <c r="J425" s="678"/>
      <c r="K425" s="886"/>
      <c r="L425" s="679"/>
      <c r="M425" s="886"/>
      <c r="N425" s="677"/>
      <c r="O425" s="681"/>
      <c r="Q425" s="680"/>
      <c r="R425" s="680"/>
      <c r="S425" s="859"/>
      <c r="T425" s="900"/>
      <c r="U425" s="867"/>
      <c r="V425" s="859"/>
    </row>
    <row r="426" spans="5:22" s="591" customFormat="1" x14ac:dyDescent="0.2">
      <c r="E426" s="676"/>
      <c r="H426" s="677"/>
      <c r="I426" s="677"/>
      <c r="J426" s="678"/>
      <c r="K426" s="886"/>
      <c r="L426" s="679"/>
      <c r="M426" s="886"/>
      <c r="N426" s="677"/>
      <c r="O426" s="681"/>
      <c r="Q426" s="680"/>
      <c r="R426" s="680"/>
      <c r="S426" s="859"/>
      <c r="T426" s="900"/>
      <c r="U426" s="867"/>
      <c r="V426" s="859"/>
    </row>
    <row r="427" spans="5:22" s="591" customFormat="1" x14ac:dyDescent="0.2">
      <c r="E427" s="676"/>
      <c r="H427" s="677"/>
      <c r="I427" s="677"/>
      <c r="J427" s="678"/>
      <c r="K427" s="886"/>
      <c r="L427" s="679"/>
      <c r="M427" s="886"/>
      <c r="N427" s="677"/>
      <c r="O427" s="681"/>
      <c r="Q427" s="680"/>
      <c r="R427" s="680"/>
      <c r="S427" s="859"/>
      <c r="T427" s="900"/>
      <c r="U427" s="867"/>
      <c r="V427" s="859"/>
    </row>
    <row r="428" spans="5:22" s="591" customFormat="1" x14ac:dyDescent="0.2">
      <c r="E428" s="676"/>
      <c r="H428" s="677"/>
      <c r="I428" s="677"/>
      <c r="J428" s="678"/>
      <c r="K428" s="886"/>
      <c r="L428" s="679"/>
      <c r="M428" s="886"/>
      <c r="N428" s="677"/>
      <c r="O428" s="681"/>
      <c r="Q428" s="680"/>
      <c r="R428" s="680"/>
      <c r="S428" s="859"/>
      <c r="T428" s="900"/>
      <c r="U428" s="867"/>
      <c r="V428" s="859"/>
    </row>
    <row r="429" spans="5:22" s="591" customFormat="1" x14ac:dyDescent="0.2">
      <c r="E429" s="676"/>
      <c r="H429" s="677"/>
      <c r="I429" s="677"/>
      <c r="J429" s="678"/>
      <c r="K429" s="886"/>
      <c r="L429" s="679"/>
      <c r="M429" s="886"/>
      <c r="N429" s="677"/>
      <c r="O429" s="681"/>
      <c r="Q429" s="680"/>
      <c r="R429" s="680"/>
      <c r="S429" s="859"/>
      <c r="T429" s="900"/>
      <c r="U429" s="867"/>
      <c r="V429" s="859"/>
    </row>
    <row r="430" spans="5:22" s="591" customFormat="1" x14ac:dyDescent="0.2">
      <c r="E430" s="676"/>
      <c r="H430" s="677"/>
      <c r="I430" s="677"/>
      <c r="J430" s="678"/>
      <c r="K430" s="886"/>
      <c r="L430" s="679"/>
      <c r="M430" s="886"/>
      <c r="N430" s="677"/>
      <c r="O430" s="681"/>
      <c r="Q430" s="680"/>
      <c r="R430" s="680"/>
      <c r="S430" s="859"/>
      <c r="T430" s="900"/>
      <c r="U430" s="867"/>
      <c r="V430" s="859"/>
    </row>
    <row r="431" spans="5:22" s="591" customFormat="1" x14ac:dyDescent="0.2">
      <c r="E431" s="676"/>
      <c r="H431" s="677"/>
      <c r="I431" s="677"/>
      <c r="J431" s="678"/>
      <c r="K431" s="886"/>
      <c r="L431" s="679"/>
      <c r="M431" s="886"/>
      <c r="N431" s="677"/>
      <c r="O431" s="681"/>
      <c r="Q431" s="680"/>
      <c r="R431" s="680"/>
      <c r="S431" s="859"/>
      <c r="T431" s="900"/>
      <c r="U431" s="867"/>
      <c r="V431" s="859"/>
    </row>
    <row r="432" spans="5:22" s="591" customFormat="1" x14ac:dyDescent="0.2">
      <c r="E432" s="676"/>
      <c r="H432" s="677"/>
      <c r="I432" s="677"/>
      <c r="J432" s="678"/>
      <c r="K432" s="886"/>
      <c r="L432" s="679"/>
      <c r="M432" s="886"/>
      <c r="N432" s="677"/>
      <c r="O432" s="681"/>
      <c r="Q432" s="680"/>
      <c r="R432" s="680"/>
      <c r="S432" s="859"/>
      <c r="T432" s="900"/>
      <c r="U432" s="867"/>
      <c r="V432" s="859"/>
    </row>
    <row r="433" spans="5:22" s="591" customFormat="1" x14ac:dyDescent="0.2">
      <c r="E433" s="676"/>
      <c r="H433" s="677"/>
      <c r="I433" s="677"/>
      <c r="J433" s="678"/>
      <c r="K433" s="886"/>
      <c r="L433" s="679"/>
      <c r="M433" s="886"/>
      <c r="N433" s="677"/>
      <c r="O433" s="681"/>
      <c r="Q433" s="680"/>
      <c r="R433" s="680"/>
      <c r="S433" s="859"/>
      <c r="T433" s="900"/>
      <c r="U433" s="867"/>
      <c r="V433" s="859"/>
    </row>
    <row r="434" spans="5:22" s="591" customFormat="1" x14ac:dyDescent="0.2">
      <c r="E434" s="676"/>
      <c r="H434" s="677"/>
      <c r="I434" s="677"/>
      <c r="J434" s="678"/>
      <c r="K434" s="886"/>
      <c r="L434" s="679"/>
      <c r="M434" s="886"/>
      <c r="N434" s="677"/>
      <c r="O434" s="681"/>
      <c r="Q434" s="680"/>
      <c r="R434" s="680"/>
      <c r="S434" s="859"/>
      <c r="T434" s="900"/>
      <c r="U434" s="867"/>
      <c r="V434" s="859"/>
    </row>
    <row r="435" spans="5:22" s="591" customFormat="1" x14ac:dyDescent="0.2">
      <c r="E435" s="676"/>
      <c r="H435" s="677"/>
      <c r="I435" s="677"/>
      <c r="J435" s="678"/>
      <c r="K435" s="886"/>
      <c r="L435" s="679"/>
      <c r="M435" s="886"/>
      <c r="N435" s="677"/>
      <c r="O435" s="681"/>
      <c r="Q435" s="680"/>
      <c r="R435" s="680"/>
      <c r="S435" s="859"/>
      <c r="T435" s="900"/>
      <c r="U435" s="867"/>
      <c r="V435" s="859"/>
    </row>
    <row r="436" spans="5:22" s="591" customFormat="1" x14ac:dyDescent="0.2">
      <c r="E436" s="676"/>
      <c r="H436" s="677"/>
      <c r="I436" s="677"/>
      <c r="J436" s="678"/>
      <c r="K436" s="886"/>
      <c r="L436" s="679"/>
      <c r="M436" s="886"/>
      <c r="N436" s="677"/>
      <c r="O436" s="681"/>
      <c r="Q436" s="680"/>
      <c r="R436" s="680"/>
      <c r="S436" s="859"/>
      <c r="T436" s="900"/>
      <c r="U436" s="867"/>
      <c r="V436" s="859"/>
    </row>
    <row r="437" spans="5:22" s="591" customFormat="1" x14ac:dyDescent="0.2">
      <c r="E437" s="676"/>
      <c r="H437" s="677"/>
      <c r="I437" s="677"/>
      <c r="J437" s="678"/>
      <c r="K437" s="886"/>
      <c r="L437" s="679"/>
      <c r="M437" s="886"/>
      <c r="N437" s="677"/>
      <c r="O437" s="681"/>
      <c r="Q437" s="680"/>
      <c r="R437" s="680"/>
      <c r="S437" s="859"/>
      <c r="T437" s="900"/>
      <c r="U437" s="867"/>
      <c r="V437" s="859"/>
    </row>
    <row r="438" spans="5:22" s="591" customFormat="1" x14ac:dyDescent="0.2">
      <c r="E438" s="676"/>
      <c r="H438" s="677"/>
      <c r="I438" s="677"/>
      <c r="J438" s="678"/>
      <c r="K438" s="886"/>
      <c r="L438" s="679"/>
      <c r="M438" s="886"/>
      <c r="N438" s="677"/>
      <c r="O438" s="681"/>
      <c r="Q438" s="680"/>
      <c r="R438" s="680"/>
      <c r="S438" s="859"/>
      <c r="T438" s="900"/>
      <c r="U438" s="867"/>
      <c r="V438" s="859"/>
    </row>
    <row r="439" spans="5:22" s="591" customFormat="1" x14ac:dyDescent="0.2">
      <c r="E439" s="676"/>
      <c r="H439" s="677"/>
      <c r="I439" s="677"/>
      <c r="J439" s="678"/>
      <c r="K439" s="886"/>
      <c r="L439" s="679"/>
      <c r="M439" s="886"/>
      <c r="N439" s="677"/>
      <c r="O439" s="681"/>
      <c r="Q439" s="680"/>
      <c r="R439" s="680"/>
      <c r="S439" s="859"/>
      <c r="T439" s="900"/>
      <c r="U439" s="867"/>
      <c r="V439" s="859"/>
    </row>
    <row r="440" spans="5:22" s="591" customFormat="1" x14ac:dyDescent="0.2">
      <c r="E440" s="676"/>
      <c r="H440" s="677"/>
      <c r="I440" s="677"/>
      <c r="J440" s="678"/>
      <c r="K440" s="886"/>
      <c r="L440" s="679"/>
      <c r="M440" s="886"/>
      <c r="N440" s="677"/>
      <c r="O440" s="681"/>
      <c r="Q440" s="680"/>
      <c r="R440" s="680"/>
      <c r="S440" s="859"/>
      <c r="T440" s="900"/>
      <c r="U440" s="867"/>
      <c r="V440" s="859"/>
    </row>
    <row r="441" spans="5:22" s="591" customFormat="1" x14ac:dyDescent="0.2">
      <c r="E441" s="676"/>
      <c r="H441" s="677"/>
      <c r="I441" s="677"/>
      <c r="J441" s="678"/>
      <c r="K441" s="886"/>
      <c r="L441" s="679"/>
      <c r="M441" s="886"/>
      <c r="N441" s="677"/>
      <c r="O441" s="681"/>
      <c r="Q441" s="680"/>
      <c r="R441" s="680"/>
      <c r="S441" s="859"/>
      <c r="T441" s="900"/>
      <c r="U441" s="867"/>
      <c r="V441" s="859"/>
    </row>
    <row r="442" spans="5:22" s="591" customFormat="1" x14ac:dyDescent="0.2">
      <c r="E442" s="676"/>
      <c r="H442" s="677"/>
      <c r="I442" s="677"/>
      <c r="J442" s="678"/>
      <c r="K442" s="886"/>
      <c r="L442" s="679"/>
      <c r="M442" s="886"/>
      <c r="N442" s="677"/>
      <c r="O442" s="681"/>
      <c r="Q442" s="680"/>
      <c r="R442" s="680"/>
      <c r="S442" s="859"/>
      <c r="T442" s="900"/>
      <c r="U442" s="867"/>
      <c r="V442" s="859"/>
    </row>
    <row r="443" spans="5:22" s="591" customFormat="1" x14ac:dyDescent="0.2">
      <c r="E443" s="676"/>
      <c r="H443" s="677"/>
      <c r="I443" s="677"/>
      <c r="J443" s="678"/>
      <c r="K443" s="886"/>
      <c r="L443" s="679"/>
      <c r="M443" s="886"/>
      <c r="N443" s="677"/>
      <c r="O443" s="681"/>
      <c r="Q443" s="680"/>
      <c r="R443" s="680"/>
      <c r="S443" s="859"/>
      <c r="T443" s="900"/>
      <c r="U443" s="867"/>
      <c r="V443" s="859"/>
    </row>
    <row r="444" spans="5:22" s="591" customFormat="1" x14ac:dyDescent="0.2">
      <c r="E444" s="676"/>
      <c r="H444" s="677"/>
      <c r="I444" s="677"/>
      <c r="J444" s="678"/>
      <c r="K444" s="886"/>
      <c r="L444" s="679"/>
      <c r="M444" s="886"/>
      <c r="N444" s="677"/>
      <c r="O444" s="681"/>
      <c r="Q444" s="680"/>
      <c r="R444" s="680"/>
      <c r="S444" s="859"/>
      <c r="T444" s="900"/>
      <c r="U444" s="867"/>
      <c r="V444" s="859"/>
    </row>
    <row r="445" spans="5:22" s="591" customFormat="1" x14ac:dyDescent="0.2">
      <c r="E445" s="676"/>
      <c r="H445" s="677"/>
      <c r="I445" s="677"/>
      <c r="J445" s="678"/>
      <c r="K445" s="886"/>
      <c r="L445" s="679"/>
      <c r="M445" s="886"/>
      <c r="N445" s="677"/>
      <c r="O445" s="681"/>
      <c r="Q445" s="680"/>
      <c r="R445" s="680"/>
      <c r="S445" s="859"/>
      <c r="T445" s="900"/>
      <c r="U445" s="867"/>
      <c r="V445" s="859"/>
    </row>
    <row r="446" spans="5:22" s="591" customFormat="1" x14ac:dyDescent="0.2">
      <c r="E446" s="676"/>
      <c r="H446" s="677"/>
      <c r="I446" s="677"/>
      <c r="J446" s="678"/>
      <c r="K446" s="886"/>
      <c r="L446" s="679"/>
      <c r="M446" s="886"/>
      <c r="N446" s="677"/>
      <c r="O446" s="681"/>
      <c r="Q446" s="680"/>
      <c r="R446" s="680"/>
      <c r="S446" s="859"/>
      <c r="T446" s="900"/>
      <c r="U446" s="867"/>
      <c r="V446" s="859"/>
    </row>
    <row r="447" spans="5:22" s="591" customFormat="1" x14ac:dyDescent="0.2">
      <c r="E447" s="676"/>
      <c r="H447" s="677"/>
      <c r="I447" s="677"/>
      <c r="J447" s="678"/>
      <c r="K447" s="886"/>
      <c r="L447" s="679"/>
      <c r="M447" s="886"/>
      <c r="N447" s="677"/>
      <c r="O447" s="681"/>
      <c r="Q447" s="680"/>
      <c r="R447" s="680"/>
      <c r="S447" s="859"/>
      <c r="T447" s="900"/>
      <c r="U447" s="867"/>
      <c r="V447" s="859"/>
    </row>
    <row r="448" spans="5:22" s="591" customFormat="1" x14ac:dyDescent="0.2">
      <c r="E448" s="676"/>
      <c r="H448" s="677"/>
      <c r="I448" s="677"/>
      <c r="J448" s="678"/>
      <c r="K448" s="886"/>
      <c r="L448" s="679"/>
      <c r="M448" s="886"/>
      <c r="N448" s="677"/>
      <c r="O448" s="681"/>
      <c r="Q448" s="680"/>
      <c r="R448" s="680"/>
      <c r="S448" s="859"/>
      <c r="T448" s="900"/>
      <c r="U448" s="867"/>
      <c r="V448" s="859"/>
    </row>
    <row r="449" spans="5:22" s="591" customFormat="1" x14ac:dyDescent="0.2">
      <c r="E449" s="676"/>
      <c r="H449" s="677"/>
      <c r="I449" s="677"/>
      <c r="J449" s="678"/>
      <c r="K449" s="886"/>
      <c r="L449" s="679"/>
      <c r="M449" s="886"/>
      <c r="N449" s="677"/>
      <c r="O449" s="681"/>
      <c r="Q449" s="680"/>
      <c r="R449" s="680"/>
      <c r="S449" s="859"/>
      <c r="T449" s="900"/>
      <c r="U449" s="867"/>
      <c r="V449" s="859"/>
    </row>
    <row r="450" spans="5:22" s="591" customFormat="1" x14ac:dyDescent="0.2">
      <c r="E450" s="676"/>
      <c r="H450" s="677"/>
      <c r="I450" s="677"/>
      <c r="J450" s="678"/>
      <c r="K450" s="886"/>
      <c r="L450" s="679"/>
      <c r="M450" s="886"/>
      <c r="N450" s="677"/>
      <c r="O450" s="681"/>
      <c r="Q450" s="680"/>
      <c r="R450" s="680"/>
      <c r="S450" s="859"/>
      <c r="T450" s="900"/>
      <c r="U450" s="867"/>
      <c r="V450" s="859"/>
    </row>
    <row r="451" spans="5:22" s="591" customFormat="1" x14ac:dyDescent="0.2">
      <c r="E451" s="676"/>
      <c r="H451" s="677"/>
      <c r="I451" s="677"/>
      <c r="J451" s="678"/>
      <c r="K451" s="886"/>
      <c r="L451" s="679"/>
      <c r="M451" s="886"/>
      <c r="N451" s="677"/>
      <c r="O451" s="681"/>
      <c r="Q451" s="680"/>
      <c r="R451" s="680"/>
      <c r="S451" s="859"/>
      <c r="T451" s="900"/>
      <c r="U451" s="867"/>
      <c r="V451" s="859"/>
    </row>
    <row r="452" spans="5:22" s="591" customFormat="1" x14ac:dyDescent="0.2">
      <c r="E452" s="676"/>
      <c r="H452" s="677"/>
      <c r="I452" s="677"/>
      <c r="J452" s="678"/>
      <c r="K452" s="886"/>
      <c r="L452" s="679"/>
      <c r="M452" s="886"/>
      <c r="N452" s="677"/>
      <c r="O452" s="681"/>
      <c r="Q452" s="680"/>
      <c r="R452" s="680"/>
      <c r="S452" s="859"/>
      <c r="T452" s="900"/>
      <c r="U452" s="867"/>
      <c r="V452" s="859"/>
    </row>
    <row r="453" spans="5:22" s="591" customFormat="1" x14ac:dyDescent="0.2">
      <c r="E453" s="676"/>
      <c r="H453" s="677"/>
      <c r="I453" s="677"/>
      <c r="J453" s="678"/>
      <c r="K453" s="886"/>
      <c r="L453" s="679"/>
      <c r="M453" s="886"/>
      <c r="N453" s="677"/>
      <c r="O453" s="681"/>
      <c r="Q453" s="680"/>
      <c r="R453" s="680"/>
      <c r="S453" s="859"/>
      <c r="T453" s="900"/>
      <c r="U453" s="867"/>
      <c r="V453" s="859"/>
    </row>
    <row r="454" spans="5:22" s="591" customFormat="1" x14ac:dyDescent="0.2">
      <c r="E454" s="676"/>
      <c r="H454" s="677"/>
      <c r="I454" s="677"/>
      <c r="J454" s="678"/>
      <c r="K454" s="886"/>
      <c r="L454" s="679"/>
      <c r="M454" s="886"/>
      <c r="N454" s="677"/>
      <c r="O454" s="681"/>
      <c r="Q454" s="680"/>
      <c r="R454" s="680"/>
      <c r="S454" s="859"/>
      <c r="T454" s="900"/>
      <c r="U454" s="867"/>
      <c r="V454" s="859"/>
    </row>
    <row r="455" spans="5:22" s="591" customFormat="1" x14ac:dyDescent="0.2">
      <c r="E455" s="676"/>
      <c r="H455" s="677"/>
      <c r="I455" s="677"/>
      <c r="J455" s="678"/>
      <c r="K455" s="886"/>
      <c r="L455" s="679"/>
      <c r="M455" s="886"/>
      <c r="N455" s="677"/>
      <c r="O455" s="681"/>
      <c r="Q455" s="680"/>
      <c r="R455" s="680"/>
      <c r="S455" s="859"/>
      <c r="T455" s="900"/>
      <c r="U455" s="867"/>
      <c r="V455" s="859"/>
    </row>
    <row r="456" spans="5:22" s="591" customFormat="1" x14ac:dyDescent="0.2">
      <c r="E456" s="676"/>
      <c r="H456" s="677"/>
      <c r="I456" s="677"/>
      <c r="J456" s="678"/>
      <c r="K456" s="886"/>
      <c r="L456" s="679"/>
      <c r="M456" s="886"/>
      <c r="N456" s="677"/>
      <c r="O456" s="681"/>
      <c r="Q456" s="680"/>
      <c r="R456" s="680"/>
      <c r="S456" s="859"/>
      <c r="T456" s="900"/>
      <c r="U456" s="867"/>
      <c r="V456" s="859"/>
    </row>
    <row r="457" spans="5:22" s="591" customFormat="1" x14ac:dyDescent="0.2">
      <c r="E457" s="676"/>
      <c r="H457" s="677"/>
      <c r="I457" s="677"/>
      <c r="J457" s="678"/>
      <c r="K457" s="886"/>
      <c r="L457" s="679"/>
      <c r="M457" s="886"/>
      <c r="N457" s="677"/>
      <c r="O457" s="681"/>
      <c r="Q457" s="680"/>
      <c r="R457" s="680"/>
      <c r="S457" s="859"/>
      <c r="T457" s="900"/>
      <c r="U457" s="867"/>
      <c r="V457" s="859"/>
    </row>
    <row r="458" spans="5:22" s="591" customFormat="1" x14ac:dyDescent="0.2">
      <c r="E458" s="676"/>
      <c r="H458" s="677"/>
      <c r="I458" s="677"/>
      <c r="J458" s="678"/>
      <c r="K458" s="886"/>
      <c r="L458" s="679"/>
      <c r="M458" s="886"/>
      <c r="N458" s="677"/>
      <c r="O458" s="681"/>
      <c r="Q458" s="680"/>
      <c r="R458" s="680"/>
      <c r="S458" s="859"/>
      <c r="T458" s="900"/>
      <c r="U458" s="867"/>
      <c r="V458" s="859"/>
    </row>
    <row r="459" spans="5:22" s="591" customFormat="1" x14ac:dyDescent="0.2">
      <c r="E459" s="676"/>
      <c r="H459" s="677"/>
      <c r="I459" s="677"/>
      <c r="J459" s="678"/>
      <c r="K459" s="886"/>
      <c r="L459" s="679"/>
      <c r="M459" s="886"/>
      <c r="N459" s="677"/>
      <c r="O459" s="681"/>
      <c r="Q459" s="680"/>
      <c r="R459" s="680"/>
      <c r="S459" s="859"/>
      <c r="T459" s="900"/>
      <c r="U459" s="867"/>
      <c r="V459" s="859"/>
    </row>
    <row r="460" spans="5:22" s="591" customFormat="1" x14ac:dyDescent="0.2">
      <c r="E460" s="676"/>
      <c r="H460" s="677"/>
      <c r="I460" s="677"/>
      <c r="J460" s="678"/>
      <c r="K460" s="886"/>
      <c r="L460" s="679"/>
      <c r="M460" s="886"/>
      <c r="N460" s="677"/>
      <c r="O460" s="681"/>
      <c r="Q460" s="680"/>
      <c r="R460" s="680"/>
      <c r="S460" s="859"/>
      <c r="T460" s="900"/>
      <c r="U460" s="867"/>
      <c r="V460" s="859"/>
    </row>
    <row r="461" spans="5:22" s="591" customFormat="1" x14ac:dyDescent="0.2">
      <c r="E461" s="676"/>
      <c r="H461" s="677"/>
      <c r="I461" s="677"/>
      <c r="J461" s="678"/>
      <c r="K461" s="886"/>
      <c r="L461" s="679"/>
      <c r="M461" s="886"/>
      <c r="N461" s="677"/>
      <c r="O461" s="681"/>
      <c r="Q461" s="680"/>
      <c r="R461" s="680"/>
      <c r="S461" s="859"/>
      <c r="T461" s="900"/>
      <c r="U461" s="867"/>
      <c r="V461" s="859"/>
    </row>
    <row r="462" spans="5:22" s="591" customFormat="1" x14ac:dyDescent="0.2">
      <c r="E462" s="676"/>
      <c r="H462" s="677"/>
      <c r="I462" s="677"/>
      <c r="J462" s="678"/>
      <c r="K462" s="886"/>
      <c r="L462" s="679"/>
      <c r="M462" s="886"/>
      <c r="N462" s="677"/>
      <c r="O462" s="681"/>
      <c r="Q462" s="680"/>
      <c r="R462" s="680"/>
      <c r="S462" s="859"/>
      <c r="T462" s="900"/>
      <c r="U462" s="867"/>
      <c r="V462" s="859"/>
    </row>
    <row r="463" spans="5:22" s="591" customFormat="1" x14ac:dyDescent="0.2">
      <c r="E463" s="676"/>
      <c r="H463" s="677"/>
      <c r="I463" s="677"/>
      <c r="J463" s="678"/>
      <c r="K463" s="886"/>
      <c r="L463" s="679"/>
      <c r="M463" s="886"/>
      <c r="N463" s="677"/>
      <c r="O463" s="681"/>
      <c r="Q463" s="680"/>
      <c r="R463" s="680"/>
      <c r="S463" s="859"/>
      <c r="T463" s="900"/>
      <c r="U463" s="867"/>
      <c r="V463" s="859"/>
    </row>
    <row r="464" spans="5:22" s="591" customFormat="1" x14ac:dyDescent="0.2">
      <c r="E464" s="676"/>
      <c r="H464" s="677"/>
      <c r="I464" s="677"/>
      <c r="J464" s="678"/>
      <c r="K464" s="886"/>
      <c r="L464" s="679"/>
      <c r="M464" s="886"/>
      <c r="N464" s="677"/>
      <c r="O464" s="681"/>
      <c r="Q464" s="680"/>
      <c r="R464" s="680"/>
      <c r="S464" s="859"/>
      <c r="T464" s="900"/>
      <c r="U464" s="867"/>
      <c r="V464" s="859"/>
    </row>
    <row r="465" spans="5:22" s="591" customFormat="1" x14ac:dyDescent="0.2">
      <c r="E465" s="676"/>
      <c r="H465" s="677"/>
      <c r="I465" s="677"/>
      <c r="J465" s="678"/>
      <c r="K465" s="886"/>
      <c r="L465" s="679"/>
      <c r="M465" s="886"/>
      <c r="N465" s="677"/>
      <c r="O465" s="681"/>
      <c r="Q465" s="680"/>
      <c r="R465" s="680"/>
      <c r="S465" s="859"/>
      <c r="T465" s="900"/>
      <c r="U465" s="867"/>
      <c r="V465" s="859"/>
    </row>
    <row r="466" spans="5:22" s="591" customFormat="1" x14ac:dyDescent="0.2">
      <c r="E466" s="676"/>
      <c r="H466" s="677"/>
      <c r="I466" s="677"/>
      <c r="J466" s="678"/>
      <c r="K466" s="886"/>
      <c r="L466" s="679"/>
      <c r="M466" s="886"/>
      <c r="N466" s="677"/>
      <c r="O466" s="681"/>
      <c r="Q466" s="680"/>
      <c r="R466" s="680"/>
      <c r="S466" s="859"/>
      <c r="T466" s="900"/>
      <c r="U466" s="867"/>
      <c r="V466" s="859"/>
    </row>
    <row r="467" spans="5:22" s="591" customFormat="1" x14ac:dyDescent="0.2">
      <c r="E467" s="676"/>
      <c r="H467" s="677"/>
      <c r="I467" s="677"/>
      <c r="J467" s="678"/>
      <c r="K467" s="886"/>
      <c r="L467" s="679"/>
      <c r="M467" s="886"/>
      <c r="N467" s="677"/>
      <c r="O467" s="681"/>
      <c r="Q467" s="680"/>
      <c r="R467" s="680"/>
      <c r="S467" s="859"/>
      <c r="T467" s="900"/>
      <c r="U467" s="867"/>
      <c r="V467" s="859"/>
    </row>
    <row r="468" spans="5:22" s="591" customFormat="1" x14ac:dyDescent="0.2">
      <c r="E468" s="676"/>
      <c r="H468" s="677"/>
      <c r="I468" s="677"/>
      <c r="J468" s="678"/>
      <c r="K468" s="886"/>
      <c r="L468" s="679"/>
      <c r="M468" s="886"/>
      <c r="N468" s="677"/>
      <c r="O468" s="681"/>
      <c r="Q468" s="680"/>
      <c r="R468" s="680"/>
      <c r="S468" s="859"/>
      <c r="T468" s="900"/>
      <c r="U468" s="867"/>
      <c r="V468" s="859"/>
    </row>
    <row r="469" spans="5:22" s="591" customFormat="1" x14ac:dyDescent="0.2">
      <c r="E469" s="676"/>
      <c r="H469" s="677"/>
      <c r="I469" s="677"/>
      <c r="J469" s="678"/>
      <c r="K469" s="886"/>
      <c r="L469" s="679"/>
      <c r="M469" s="886"/>
      <c r="N469" s="677"/>
      <c r="O469" s="681"/>
      <c r="Q469" s="680"/>
      <c r="R469" s="680"/>
      <c r="S469" s="859"/>
      <c r="T469" s="900"/>
      <c r="U469" s="867"/>
      <c r="V469" s="859"/>
    </row>
    <row r="470" spans="5:22" s="591" customFormat="1" x14ac:dyDescent="0.2">
      <c r="E470" s="676"/>
      <c r="H470" s="677"/>
      <c r="I470" s="677"/>
      <c r="J470" s="678"/>
      <c r="K470" s="886"/>
      <c r="L470" s="679"/>
      <c r="M470" s="886"/>
      <c r="N470" s="677"/>
      <c r="O470" s="681"/>
      <c r="Q470" s="680"/>
      <c r="R470" s="680"/>
      <c r="S470" s="859"/>
      <c r="T470" s="900"/>
      <c r="U470" s="867"/>
      <c r="V470" s="859"/>
    </row>
    <row r="471" spans="5:22" s="591" customFormat="1" x14ac:dyDescent="0.2">
      <c r="E471" s="676"/>
      <c r="H471" s="677"/>
      <c r="I471" s="677"/>
      <c r="J471" s="678"/>
      <c r="K471" s="886"/>
      <c r="L471" s="679"/>
      <c r="M471" s="886"/>
      <c r="N471" s="677"/>
      <c r="O471" s="681"/>
      <c r="Q471" s="680"/>
      <c r="R471" s="680"/>
      <c r="S471" s="859"/>
      <c r="T471" s="900"/>
      <c r="U471" s="867"/>
      <c r="V471" s="859"/>
    </row>
    <row r="472" spans="5:22" s="591" customFormat="1" x14ac:dyDescent="0.2">
      <c r="E472" s="676"/>
      <c r="H472" s="677"/>
      <c r="I472" s="677"/>
      <c r="J472" s="678"/>
      <c r="K472" s="886"/>
      <c r="L472" s="679"/>
      <c r="M472" s="886"/>
      <c r="N472" s="677"/>
      <c r="O472" s="681"/>
      <c r="Q472" s="680"/>
      <c r="R472" s="680"/>
      <c r="S472" s="859"/>
      <c r="T472" s="900"/>
      <c r="U472" s="867"/>
      <c r="V472" s="859"/>
    </row>
    <row r="473" spans="5:22" s="591" customFormat="1" x14ac:dyDescent="0.2">
      <c r="E473" s="676"/>
      <c r="H473" s="677"/>
      <c r="I473" s="677"/>
      <c r="J473" s="678"/>
      <c r="K473" s="886"/>
      <c r="L473" s="679"/>
      <c r="M473" s="886"/>
      <c r="N473" s="677"/>
      <c r="O473" s="681"/>
      <c r="Q473" s="680"/>
      <c r="R473" s="680"/>
      <c r="S473" s="859"/>
      <c r="T473" s="900"/>
      <c r="U473" s="867"/>
      <c r="V473" s="859"/>
    </row>
    <row r="474" spans="5:22" s="591" customFormat="1" x14ac:dyDescent="0.2">
      <c r="E474" s="676"/>
      <c r="H474" s="677"/>
      <c r="I474" s="677"/>
      <c r="J474" s="678"/>
      <c r="K474" s="886"/>
      <c r="L474" s="679"/>
      <c r="M474" s="886"/>
      <c r="N474" s="677"/>
      <c r="O474" s="681"/>
      <c r="Q474" s="680"/>
      <c r="R474" s="680"/>
      <c r="S474" s="859"/>
      <c r="T474" s="900"/>
      <c r="U474" s="867"/>
      <c r="V474" s="859"/>
    </row>
    <row r="475" spans="5:22" s="591" customFormat="1" x14ac:dyDescent="0.2">
      <c r="E475" s="676"/>
      <c r="H475" s="677"/>
      <c r="I475" s="677"/>
      <c r="J475" s="678"/>
      <c r="K475" s="886"/>
      <c r="L475" s="679"/>
      <c r="M475" s="886"/>
      <c r="N475" s="677"/>
      <c r="O475" s="681"/>
      <c r="Q475" s="680"/>
      <c r="R475" s="680"/>
      <c r="S475" s="859"/>
      <c r="T475" s="900"/>
      <c r="U475" s="867"/>
      <c r="V475" s="859"/>
    </row>
    <row r="476" spans="5:22" s="591" customFormat="1" x14ac:dyDescent="0.2">
      <c r="E476" s="676"/>
      <c r="H476" s="677"/>
      <c r="I476" s="677"/>
      <c r="J476" s="678"/>
      <c r="K476" s="886"/>
      <c r="L476" s="679"/>
      <c r="M476" s="886"/>
      <c r="N476" s="677"/>
      <c r="O476" s="681"/>
      <c r="Q476" s="680"/>
      <c r="R476" s="680"/>
      <c r="S476" s="859"/>
      <c r="T476" s="900"/>
      <c r="U476" s="867"/>
      <c r="V476" s="859"/>
    </row>
    <row r="477" spans="5:22" s="591" customFormat="1" x14ac:dyDescent="0.2">
      <c r="E477" s="676"/>
      <c r="H477" s="677"/>
      <c r="I477" s="677"/>
      <c r="J477" s="678"/>
      <c r="K477" s="886"/>
      <c r="L477" s="679"/>
      <c r="M477" s="886"/>
      <c r="N477" s="677"/>
      <c r="O477" s="681"/>
      <c r="Q477" s="680"/>
      <c r="R477" s="680"/>
      <c r="S477" s="859"/>
      <c r="T477" s="900"/>
      <c r="U477" s="867"/>
      <c r="V477" s="859"/>
    </row>
    <row r="478" spans="5:22" s="591" customFormat="1" x14ac:dyDescent="0.2">
      <c r="E478" s="676"/>
      <c r="H478" s="677"/>
      <c r="I478" s="677"/>
      <c r="J478" s="678"/>
      <c r="K478" s="886"/>
      <c r="L478" s="679"/>
      <c r="M478" s="886"/>
      <c r="N478" s="677"/>
      <c r="O478" s="681"/>
      <c r="Q478" s="680"/>
      <c r="R478" s="680"/>
      <c r="S478" s="859"/>
      <c r="T478" s="900"/>
      <c r="U478" s="867"/>
      <c r="V478" s="859"/>
    </row>
    <row r="479" spans="5:22" s="591" customFormat="1" x14ac:dyDescent="0.2">
      <c r="E479" s="676"/>
      <c r="H479" s="677"/>
      <c r="I479" s="677"/>
      <c r="J479" s="678"/>
      <c r="K479" s="886"/>
      <c r="L479" s="679"/>
      <c r="M479" s="886"/>
      <c r="N479" s="677"/>
      <c r="O479" s="681"/>
      <c r="Q479" s="680"/>
      <c r="R479" s="680"/>
      <c r="S479" s="859"/>
      <c r="T479" s="900"/>
      <c r="U479" s="867"/>
      <c r="V479" s="859"/>
    </row>
    <row r="480" spans="5:22" s="591" customFormat="1" x14ac:dyDescent="0.2">
      <c r="E480" s="676"/>
      <c r="H480" s="677"/>
      <c r="I480" s="677"/>
      <c r="J480" s="678"/>
      <c r="K480" s="886"/>
      <c r="L480" s="679"/>
      <c r="M480" s="886"/>
      <c r="N480" s="677"/>
      <c r="O480" s="681"/>
      <c r="Q480" s="680"/>
      <c r="R480" s="680"/>
      <c r="S480" s="859"/>
      <c r="T480" s="900"/>
      <c r="U480" s="867"/>
      <c r="V480" s="859"/>
    </row>
    <row r="481" spans="5:22" s="591" customFormat="1" x14ac:dyDescent="0.2">
      <c r="E481" s="676"/>
      <c r="H481" s="677"/>
      <c r="I481" s="677"/>
      <c r="J481" s="678"/>
      <c r="K481" s="886"/>
      <c r="L481" s="679"/>
      <c r="M481" s="886"/>
      <c r="N481" s="677"/>
      <c r="O481" s="681"/>
      <c r="Q481" s="680"/>
      <c r="R481" s="680"/>
      <c r="S481" s="859"/>
      <c r="T481" s="900"/>
      <c r="U481" s="867"/>
      <c r="V481" s="859"/>
    </row>
    <row r="482" spans="5:22" s="591" customFormat="1" x14ac:dyDescent="0.2">
      <c r="E482" s="676"/>
      <c r="H482" s="677"/>
      <c r="I482" s="677"/>
      <c r="J482" s="678"/>
      <c r="K482" s="886"/>
      <c r="L482" s="679"/>
      <c r="M482" s="886"/>
      <c r="N482" s="677"/>
      <c r="O482" s="681"/>
      <c r="Q482" s="680"/>
      <c r="R482" s="680"/>
      <c r="S482" s="859"/>
      <c r="T482" s="900"/>
      <c r="U482" s="867"/>
      <c r="V482" s="859"/>
    </row>
    <row r="483" spans="5:22" s="591" customFormat="1" x14ac:dyDescent="0.2">
      <c r="E483" s="676"/>
      <c r="H483" s="677"/>
      <c r="I483" s="677"/>
      <c r="J483" s="678"/>
      <c r="K483" s="886"/>
      <c r="L483" s="679"/>
      <c r="M483" s="886"/>
      <c r="N483" s="677"/>
      <c r="O483" s="681"/>
      <c r="Q483" s="680"/>
      <c r="R483" s="680"/>
      <c r="S483" s="859"/>
      <c r="T483" s="900"/>
      <c r="U483" s="867"/>
      <c r="V483" s="859"/>
    </row>
    <row r="484" spans="5:22" s="591" customFormat="1" x14ac:dyDescent="0.2">
      <c r="E484" s="676"/>
      <c r="H484" s="677"/>
      <c r="I484" s="677"/>
      <c r="J484" s="678"/>
      <c r="K484" s="886"/>
      <c r="L484" s="679"/>
      <c r="M484" s="886"/>
      <c r="N484" s="677"/>
      <c r="O484" s="681"/>
      <c r="Q484" s="680"/>
      <c r="R484" s="680"/>
      <c r="S484" s="859"/>
      <c r="T484" s="900"/>
      <c r="U484" s="867"/>
      <c r="V484" s="859"/>
    </row>
    <row r="485" spans="5:22" s="591" customFormat="1" x14ac:dyDescent="0.2">
      <c r="E485" s="676"/>
      <c r="H485" s="677"/>
      <c r="I485" s="677"/>
      <c r="J485" s="678"/>
      <c r="K485" s="886"/>
      <c r="L485" s="679"/>
      <c r="M485" s="886"/>
      <c r="N485" s="677"/>
      <c r="O485" s="681"/>
      <c r="Q485" s="680"/>
      <c r="R485" s="680"/>
      <c r="S485" s="859"/>
      <c r="T485" s="900"/>
      <c r="U485" s="867"/>
      <c r="V485" s="859"/>
    </row>
    <row r="486" spans="5:22" s="591" customFormat="1" x14ac:dyDescent="0.2">
      <c r="E486" s="676"/>
      <c r="H486" s="677"/>
      <c r="I486" s="677"/>
      <c r="J486" s="678"/>
      <c r="K486" s="886"/>
      <c r="L486" s="679"/>
      <c r="M486" s="886"/>
      <c r="N486" s="677"/>
      <c r="O486" s="681"/>
      <c r="Q486" s="680"/>
      <c r="R486" s="680"/>
      <c r="S486" s="859"/>
      <c r="T486" s="900"/>
      <c r="U486" s="867"/>
      <c r="V486" s="859"/>
    </row>
    <row r="487" spans="5:22" s="591" customFormat="1" x14ac:dyDescent="0.2">
      <c r="E487" s="676"/>
      <c r="H487" s="677"/>
      <c r="I487" s="677"/>
      <c r="J487" s="678"/>
      <c r="K487" s="886"/>
      <c r="L487" s="679"/>
      <c r="M487" s="886"/>
      <c r="N487" s="677"/>
      <c r="O487" s="681"/>
      <c r="Q487" s="680"/>
      <c r="R487" s="680"/>
      <c r="S487" s="859"/>
      <c r="T487" s="900"/>
      <c r="U487" s="867"/>
      <c r="V487" s="859"/>
    </row>
    <row r="488" spans="5:22" s="591" customFormat="1" x14ac:dyDescent="0.2">
      <c r="E488" s="676"/>
      <c r="H488" s="677"/>
      <c r="I488" s="677"/>
      <c r="J488" s="678"/>
      <c r="K488" s="886"/>
      <c r="L488" s="679"/>
      <c r="M488" s="886"/>
      <c r="N488" s="677"/>
      <c r="O488" s="681"/>
      <c r="Q488" s="680"/>
      <c r="R488" s="680"/>
      <c r="S488" s="859"/>
      <c r="T488" s="900"/>
      <c r="U488" s="867"/>
      <c r="V488" s="859"/>
    </row>
    <row r="489" spans="5:22" s="591" customFormat="1" x14ac:dyDescent="0.2">
      <c r="E489" s="676"/>
      <c r="H489" s="677"/>
      <c r="I489" s="677"/>
      <c r="J489" s="678"/>
      <c r="K489" s="886"/>
      <c r="L489" s="679"/>
      <c r="M489" s="886"/>
      <c r="N489" s="677"/>
      <c r="O489" s="681"/>
      <c r="Q489" s="680"/>
      <c r="R489" s="680"/>
      <c r="S489" s="859"/>
      <c r="T489" s="900"/>
      <c r="U489" s="867"/>
      <c r="V489" s="859"/>
    </row>
    <row r="490" spans="5:22" s="591" customFormat="1" x14ac:dyDescent="0.2">
      <c r="E490" s="676"/>
      <c r="H490" s="677"/>
      <c r="I490" s="677"/>
      <c r="J490" s="678"/>
      <c r="K490" s="886"/>
      <c r="L490" s="679"/>
      <c r="M490" s="886"/>
      <c r="N490" s="677"/>
      <c r="O490" s="681"/>
      <c r="Q490" s="680"/>
      <c r="R490" s="680"/>
      <c r="S490" s="859"/>
      <c r="T490" s="900"/>
      <c r="U490" s="867"/>
      <c r="V490" s="859"/>
    </row>
    <row r="491" spans="5:22" s="591" customFormat="1" x14ac:dyDescent="0.2">
      <c r="E491" s="676"/>
      <c r="H491" s="677"/>
      <c r="I491" s="677"/>
      <c r="J491" s="678"/>
      <c r="K491" s="886"/>
      <c r="L491" s="679"/>
      <c r="M491" s="886"/>
      <c r="N491" s="677"/>
      <c r="O491" s="681"/>
      <c r="Q491" s="680"/>
      <c r="R491" s="680"/>
      <c r="S491" s="859"/>
      <c r="T491" s="900"/>
      <c r="U491" s="867"/>
      <c r="V491" s="859"/>
    </row>
    <row r="492" spans="5:22" s="591" customFormat="1" x14ac:dyDescent="0.2">
      <c r="E492" s="676"/>
      <c r="H492" s="677"/>
      <c r="I492" s="677"/>
      <c r="J492" s="678"/>
      <c r="K492" s="886"/>
      <c r="L492" s="679"/>
      <c r="M492" s="886"/>
      <c r="N492" s="677"/>
      <c r="O492" s="681"/>
      <c r="Q492" s="680"/>
      <c r="R492" s="680"/>
      <c r="S492" s="859"/>
      <c r="T492" s="900"/>
      <c r="U492" s="867"/>
      <c r="V492" s="859"/>
    </row>
    <row r="493" spans="5:22" s="591" customFormat="1" x14ac:dyDescent="0.2">
      <c r="E493" s="676"/>
      <c r="H493" s="677"/>
      <c r="I493" s="677"/>
      <c r="J493" s="678"/>
      <c r="K493" s="886"/>
      <c r="L493" s="679"/>
      <c r="M493" s="886"/>
      <c r="N493" s="677"/>
      <c r="O493" s="681"/>
      <c r="Q493" s="680"/>
      <c r="R493" s="680"/>
      <c r="S493" s="859"/>
      <c r="T493" s="900"/>
      <c r="U493" s="867"/>
      <c r="V493" s="859"/>
    </row>
    <row r="494" spans="5:22" s="591" customFormat="1" x14ac:dyDescent="0.2">
      <c r="E494" s="676"/>
      <c r="H494" s="677"/>
      <c r="I494" s="677"/>
      <c r="J494" s="678"/>
      <c r="K494" s="886"/>
      <c r="L494" s="679"/>
      <c r="M494" s="886"/>
      <c r="N494" s="677"/>
      <c r="O494" s="681"/>
      <c r="Q494" s="680"/>
      <c r="R494" s="680"/>
      <c r="S494" s="859"/>
      <c r="T494" s="900"/>
      <c r="U494" s="867"/>
      <c r="V494" s="859"/>
    </row>
    <row r="495" spans="5:22" s="591" customFormat="1" x14ac:dyDescent="0.2">
      <c r="E495" s="676"/>
      <c r="H495" s="677"/>
      <c r="I495" s="677"/>
      <c r="J495" s="678"/>
      <c r="K495" s="886"/>
      <c r="L495" s="679"/>
      <c r="M495" s="886"/>
      <c r="N495" s="677"/>
      <c r="O495" s="681"/>
      <c r="Q495" s="680"/>
      <c r="R495" s="680"/>
      <c r="S495" s="859"/>
      <c r="T495" s="900"/>
      <c r="U495" s="867"/>
      <c r="V495" s="859"/>
    </row>
    <row r="496" spans="5:22" s="591" customFormat="1" x14ac:dyDescent="0.2">
      <c r="E496" s="676"/>
      <c r="H496" s="677"/>
      <c r="I496" s="677"/>
      <c r="J496" s="678"/>
      <c r="K496" s="886"/>
      <c r="L496" s="679"/>
      <c r="M496" s="886"/>
      <c r="N496" s="677"/>
      <c r="O496" s="681"/>
      <c r="Q496" s="680"/>
      <c r="R496" s="680"/>
      <c r="S496" s="859"/>
      <c r="T496" s="900"/>
      <c r="U496" s="867"/>
      <c r="V496" s="859"/>
    </row>
    <row r="497" spans="5:22" s="591" customFormat="1" x14ac:dyDescent="0.2">
      <c r="E497" s="676"/>
      <c r="H497" s="677"/>
      <c r="I497" s="677"/>
      <c r="J497" s="678"/>
      <c r="K497" s="886"/>
      <c r="L497" s="679"/>
      <c r="M497" s="886"/>
      <c r="N497" s="677"/>
      <c r="O497" s="681"/>
      <c r="Q497" s="680"/>
      <c r="R497" s="680"/>
      <c r="S497" s="859"/>
      <c r="T497" s="900"/>
      <c r="U497" s="867"/>
      <c r="V497" s="859"/>
    </row>
    <row r="498" spans="5:22" s="591" customFormat="1" x14ac:dyDescent="0.2">
      <c r="E498" s="676"/>
      <c r="H498" s="677"/>
      <c r="I498" s="677"/>
      <c r="J498" s="678"/>
      <c r="K498" s="886"/>
      <c r="L498" s="679"/>
      <c r="M498" s="886"/>
      <c r="N498" s="677"/>
      <c r="O498" s="681"/>
      <c r="Q498" s="680"/>
      <c r="R498" s="680"/>
      <c r="S498" s="859"/>
      <c r="T498" s="900"/>
      <c r="U498" s="867"/>
      <c r="V498" s="859"/>
    </row>
    <row r="499" spans="5:22" s="591" customFormat="1" x14ac:dyDescent="0.2">
      <c r="E499" s="676"/>
      <c r="H499" s="677"/>
      <c r="I499" s="677"/>
      <c r="J499" s="678"/>
      <c r="K499" s="886"/>
      <c r="L499" s="679"/>
      <c r="M499" s="886"/>
      <c r="N499" s="677"/>
      <c r="O499" s="681"/>
      <c r="Q499" s="680"/>
      <c r="R499" s="680"/>
      <c r="S499" s="859"/>
      <c r="T499" s="900"/>
      <c r="U499" s="867"/>
      <c r="V499" s="859"/>
    </row>
    <row r="500" spans="5:22" s="591" customFormat="1" x14ac:dyDescent="0.2">
      <c r="E500" s="676"/>
      <c r="H500" s="677"/>
      <c r="I500" s="677"/>
      <c r="J500" s="678"/>
      <c r="K500" s="886"/>
      <c r="L500" s="679"/>
      <c r="M500" s="886"/>
      <c r="N500" s="677"/>
      <c r="O500" s="681"/>
      <c r="Q500" s="680"/>
      <c r="R500" s="680"/>
      <c r="S500" s="859"/>
      <c r="T500" s="900"/>
      <c r="U500" s="867"/>
      <c r="V500" s="859"/>
    </row>
    <row r="501" spans="5:22" s="591" customFormat="1" x14ac:dyDescent="0.2">
      <c r="E501" s="676"/>
      <c r="H501" s="677"/>
      <c r="I501" s="677"/>
      <c r="J501" s="678"/>
      <c r="K501" s="886"/>
      <c r="L501" s="679"/>
      <c r="M501" s="886"/>
      <c r="N501" s="677"/>
      <c r="O501" s="681"/>
      <c r="Q501" s="680"/>
      <c r="R501" s="680"/>
      <c r="S501" s="859"/>
      <c r="T501" s="900"/>
      <c r="U501" s="867"/>
      <c r="V501" s="859"/>
    </row>
    <row r="502" spans="5:22" s="591" customFormat="1" x14ac:dyDescent="0.2">
      <c r="E502" s="676"/>
      <c r="H502" s="677"/>
      <c r="I502" s="677"/>
      <c r="J502" s="678"/>
      <c r="K502" s="886"/>
      <c r="L502" s="679"/>
      <c r="M502" s="886"/>
      <c r="N502" s="677"/>
      <c r="O502" s="681"/>
      <c r="Q502" s="680"/>
      <c r="R502" s="680"/>
      <c r="S502" s="859"/>
      <c r="T502" s="900"/>
      <c r="U502" s="867"/>
      <c r="V502" s="859"/>
    </row>
    <row r="503" spans="5:22" s="591" customFormat="1" x14ac:dyDescent="0.2">
      <c r="E503" s="676"/>
      <c r="H503" s="677"/>
      <c r="I503" s="677"/>
      <c r="J503" s="678"/>
      <c r="K503" s="886"/>
      <c r="L503" s="679"/>
      <c r="M503" s="886"/>
      <c r="N503" s="677"/>
      <c r="O503" s="681"/>
      <c r="Q503" s="680"/>
      <c r="R503" s="680"/>
      <c r="S503" s="859"/>
      <c r="T503" s="900"/>
      <c r="U503" s="867"/>
      <c r="V503" s="859"/>
    </row>
    <row r="504" spans="5:22" s="591" customFormat="1" x14ac:dyDescent="0.2">
      <c r="E504" s="676"/>
      <c r="H504" s="677"/>
      <c r="I504" s="677"/>
      <c r="J504" s="678"/>
      <c r="K504" s="886"/>
      <c r="L504" s="679"/>
      <c r="M504" s="886"/>
      <c r="N504" s="677"/>
      <c r="O504" s="681"/>
      <c r="Q504" s="680"/>
      <c r="R504" s="680"/>
      <c r="S504" s="859"/>
      <c r="T504" s="900"/>
      <c r="U504" s="867"/>
      <c r="V504" s="859"/>
    </row>
    <row r="505" spans="5:22" s="591" customFormat="1" x14ac:dyDescent="0.2">
      <c r="E505" s="676"/>
      <c r="H505" s="677"/>
      <c r="I505" s="677"/>
      <c r="J505" s="678"/>
      <c r="K505" s="886"/>
      <c r="L505" s="679"/>
      <c r="M505" s="886"/>
      <c r="N505" s="677"/>
      <c r="O505" s="681"/>
      <c r="Q505" s="680"/>
      <c r="R505" s="680"/>
      <c r="S505" s="859"/>
      <c r="T505" s="900"/>
      <c r="U505" s="867"/>
      <c r="V505" s="859"/>
    </row>
    <row r="506" spans="5:22" s="591" customFormat="1" x14ac:dyDescent="0.2">
      <c r="E506" s="676"/>
      <c r="H506" s="677"/>
      <c r="I506" s="677"/>
      <c r="J506" s="678"/>
      <c r="K506" s="886"/>
      <c r="L506" s="679"/>
      <c r="M506" s="886"/>
      <c r="N506" s="677"/>
      <c r="O506" s="681"/>
      <c r="Q506" s="680"/>
      <c r="R506" s="680"/>
      <c r="S506" s="859"/>
      <c r="T506" s="900"/>
      <c r="U506" s="867"/>
      <c r="V506" s="859"/>
    </row>
    <row r="507" spans="5:22" s="591" customFormat="1" x14ac:dyDescent="0.2">
      <c r="E507" s="676"/>
      <c r="H507" s="677"/>
      <c r="I507" s="677"/>
      <c r="J507" s="678"/>
      <c r="K507" s="886"/>
      <c r="L507" s="679"/>
      <c r="M507" s="886"/>
      <c r="N507" s="677"/>
      <c r="O507" s="681"/>
      <c r="Q507" s="680"/>
      <c r="R507" s="680"/>
      <c r="S507" s="859"/>
      <c r="T507" s="900"/>
      <c r="U507" s="867"/>
      <c r="V507" s="859"/>
    </row>
    <row r="508" spans="5:22" s="591" customFormat="1" x14ac:dyDescent="0.2">
      <c r="E508" s="676"/>
      <c r="H508" s="677"/>
      <c r="I508" s="677"/>
      <c r="J508" s="678"/>
      <c r="K508" s="886"/>
      <c r="L508" s="679"/>
      <c r="M508" s="886"/>
      <c r="N508" s="677"/>
      <c r="O508" s="681"/>
      <c r="Q508" s="680"/>
      <c r="R508" s="680"/>
      <c r="S508" s="859"/>
      <c r="T508" s="900"/>
      <c r="U508" s="867"/>
      <c r="V508" s="859"/>
    </row>
    <row r="509" spans="5:22" s="591" customFormat="1" x14ac:dyDescent="0.2">
      <c r="E509" s="676"/>
      <c r="H509" s="677"/>
      <c r="I509" s="677"/>
      <c r="J509" s="678"/>
      <c r="K509" s="886"/>
      <c r="L509" s="679"/>
      <c r="M509" s="886"/>
      <c r="N509" s="677"/>
      <c r="O509" s="681"/>
      <c r="Q509" s="680"/>
      <c r="R509" s="680"/>
      <c r="S509" s="859"/>
      <c r="T509" s="900"/>
      <c r="U509" s="867"/>
      <c r="V509" s="859"/>
    </row>
    <row r="510" spans="5:22" s="591" customFormat="1" x14ac:dyDescent="0.2">
      <c r="E510" s="676"/>
      <c r="H510" s="677"/>
      <c r="I510" s="683"/>
      <c r="J510" s="678"/>
      <c r="K510" s="886"/>
      <c r="L510" s="679"/>
      <c r="M510" s="886"/>
      <c r="N510" s="677"/>
      <c r="O510" s="681"/>
      <c r="Q510" s="680"/>
      <c r="R510" s="680"/>
      <c r="S510" s="859"/>
      <c r="T510" s="900"/>
      <c r="U510" s="867"/>
      <c r="V510" s="859"/>
    </row>
    <row r="511" spans="5:22" s="591" customFormat="1" x14ac:dyDescent="0.2">
      <c r="E511" s="676"/>
      <c r="H511" s="677"/>
      <c r="I511" s="683"/>
      <c r="J511" s="678"/>
      <c r="K511" s="886"/>
      <c r="L511" s="679"/>
      <c r="M511" s="886"/>
      <c r="N511" s="677"/>
      <c r="O511" s="681"/>
      <c r="Q511" s="680"/>
      <c r="R511" s="680"/>
      <c r="S511" s="859"/>
      <c r="T511" s="900"/>
      <c r="U511" s="867"/>
      <c r="V511" s="859"/>
    </row>
    <row r="512" spans="5:22" s="591" customFormat="1" x14ac:dyDescent="0.2">
      <c r="E512" s="676"/>
      <c r="H512" s="677"/>
      <c r="I512" s="683"/>
      <c r="J512" s="678"/>
      <c r="K512" s="886"/>
      <c r="L512" s="679"/>
      <c r="M512" s="886"/>
      <c r="N512" s="677"/>
      <c r="O512" s="681"/>
      <c r="Q512" s="680"/>
      <c r="R512" s="680"/>
      <c r="S512" s="859"/>
      <c r="T512" s="900"/>
      <c r="U512" s="867"/>
      <c r="V512" s="859"/>
    </row>
    <row r="513" spans="5:22" s="591" customFormat="1" x14ac:dyDescent="0.2">
      <c r="E513" s="676"/>
      <c r="H513" s="677"/>
      <c r="I513" s="683"/>
      <c r="J513" s="678"/>
      <c r="K513" s="886"/>
      <c r="L513" s="679"/>
      <c r="M513" s="886"/>
      <c r="N513" s="677"/>
      <c r="O513" s="681"/>
      <c r="Q513" s="680"/>
      <c r="R513" s="680"/>
      <c r="S513" s="859"/>
      <c r="T513" s="900"/>
      <c r="U513" s="867"/>
      <c r="V513" s="859"/>
    </row>
    <row r="514" spans="5:22" s="591" customFormat="1" x14ac:dyDescent="0.2">
      <c r="E514" s="676"/>
      <c r="H514" s="677"/>
      <c r="I514" s="683"/>
      <c r="J514" s="678"/>
      <c r="K514" s="886"/>
      <c r="L514" s="679"/>
      <c r="M514" s="886"/>
      <c r="N514" s="677"/>
      <c r="O514" s="681"/>
      <c r="Q514" s="680"/>
      <c r="R514" s="680"/>
      <c r="S514" s="859"/>
      <c r="T514" s="900"/>
      <c r="U514" s="867"/>
      <c r="V514" s="859"/>
    </row>
    <row r="515" spans="5:22" s="591" customFormat="1" x14ac:dyDescent="0.2">
      <c r="E515" s="676"/>
      <c r="H515" s="677"/>
      <c r="I515" s="683"/>
      <c r="J515" s="678"/>
      <c r="K515" s="886"/>
      <c r="L515" s="679"/>
      <c r="M515" s="886"/>
      <c r="N515" s="677"/>
      <c r="O515" s="681"/>
      <c r="Q515" s="680"/>
      <c r="R515" s="680"/>
      <c r="S515" s="859"/>
      <c r="T515" s="900"/>
      <c r="U515" s="867"/>
      <c r="V515" s="859"/>
    </row>
  </sheetData>
  <sheetProtection algorithmName="SHA-512" hashValue="9UDa5G1giYp4wZDjw6bL8+lM7gBz7VLiTb8np4qo/wps0DAIUG7xp5GxVQ5d6NakZx97H10WL1gdgfEEf137NQ==" saltValue="UtzETZ4v6FwUtQcbIHE2zw==" spinCount="100000" sheet="1" sort="0" autoFilter="0" pivotTables="0"/>
  <autoFilter ref="A3:X95" xr:uid="{00000000-0001-0000-0500-000000000000}"/>
  <mergeCells count="2">
    <mergeCell ref="E75:E77"/>
    <mergeCell ref="E42:E74"/>
  </mergeCells>
  <phoneticPr fontId="33" type="noConversion"/>
  <conditionalFormatting sqref="T78:T1048576 T2 T4:T40">
    <cfRule type="duplicateValues" dxfId="109" priority="36"/>
  </conditionalFormatting>
  <conditionalFormatting sqref="W5">
    <cfRule type="containsText" dxfId="108" priority="19" operator="containsText" text="false">
      <formula>NOT(ISERROR(SEARCH("false",W5)))</formula>
    </cfRule>
  </conditionalFormatting>
  <conditionalFormatting sqref="X4:X95">
    <cfRule type="cellIs" dxfId="107" priority="15" operator="lessThan">
      <formula>0</formula>
    </cfRule>
    <cfRule type="expression" dxfId="106" priority="16" stopIfTrue="1">
      <formula>ISTEXT(X4)</formula>
    </cfRule>
    <cfRule type="cellIs" dxfId="105" priority="17" operator="greaterThan">
      <formula>0</formula>
    </cfRule>
  </conditionalFormatting>
  <conditionalFormatting sqref="T41">
    <cfRule type="duplicateValues" dxfId="104" priority="7"/>
  </conditionalFormatting>
  <conditionalFormatting sqref="X1">
    <cfRule type="cellIs" dxfId="103" priority="1" operator="lessThan">
      <formula>0</formula>
    </cfRule>
    <cfRule type="expression" dxfId="102" priority="2" stopIfTrue="1">
      <formula>ISTEXT(X1)</formula>
    </cfRule>
    <cfRule type="cellIs" dxfId="101" priority="3" operator="greaterThan">
      <formula>0</formula>
    </cfRule>
  </conditionalFormatting>
  <conditionalFormatting sqref="T42:T77">
    <cfRule type="duplicateValues" dxfId="100" priority="422"/>
  </conditionalFormatting>
  <hyperlinks>
    <hyperlink ref="G39" r:id="rId1" xr:uid="{00000000-0004-0000-0500-000001000000}"/>
    <hyperlink ref="G79" r:id="rId2" xr:uid="{00000000-0004-0000-0500-000003000000}"/>
    <hyperlink ref="E42:E74" r:id="rId3" display="HHSs to determine fees for client contribution based on National guide to the CHSP client contribution framework. " xr:uid="{574A42B6-A3FE-457C-A275-375C889C427C}"/>
  </hyperlinks>
  <printOptions horizontalCentered="1" verticalCentered="1"/>
  <pageMargins left="0.35433070866141736" right="0.35433070866141736" top="0.19685039370078741" bottom="0.19685039370078741" header="0.19685039370078741" footer="0.19685039370078741"/>
  <pageSetup paperSize="8" scale="45" fitToHeight="0" orientation="landscape" cellComments="asDisplayed" r:id="rId4"/>
  <headerFooter alignWithMargins="0">
    <oddFooter>&amp;C&amp;"Calibri,Regular"&amp;11Section D, Page &amp;P of 2</oddFooter>
  </headerFooter>
  <rowBreaks count="1" manualBreakCount="1">
    <brk id="39" max="17" man="1"/>
  </rowBreaks>
  <ignoredErrors>
    <ignoredError sqref="I95 I9:I16 I32:I36 I26:I31 I24:I25 I17:I2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211</vt:i4>
      </vt:variant>
    </vt:vector>
  </HeadingPairs>
  <TitlesOfParts>
    <vt:vector size="243" baseType="lpstr">
      <vt:lpstr>READ ME</vt:lpstr>
      <vt:lpstr>Index</vt:lpstr>
      <vt:lpstr>HSD</vt:lpstr>
      <vt:lpstr>Dates</vt:lpstr>
      <vt:lpstr>Glossary of Terms</vt:lpstr>
      <vt:lpstr>Section A - Public Patients</vt:lpstr>
      <vt:lpstr>Section B - Private Patients</vt:lpstr>
      <vt:lpstr>Section C - Psych &amp; Mental Hlth</vt:lpstr>
      <vt:lpstr>Section D - Res Com.Care, MPHS </vt:lpstr>
      <vt:lpstr>Section E - Miscellaneous </vt:lpstr>
      <vt:lpstr>Granted PP Service Fee 01.03.25</vt:lpstr>
      <vt:lpstr>Checklist</vt:lpstr>
      <vt:lpstr>unique_list</vt:lpstr>
      <vt:lpstr>Sheet1</vt:lpstr>
      <vt:lpstr>Calculation_Notes</vt:lpstr>
      <vt:lpstr>Oct_Inputs_Calc</vt:lpstr>
      <vt:lpstr>Oct_S4</vt:lpstr>
      <vt:lpstr>Sep_Inputs_Calc</vt:lpstr>
      <vt:lpstr>Sep_CSV</vt:lpstr>
      <vt:lpstr>Sep_S4</vt:lpstr>
      <vt:lpstr>Jan_Inputs_Calc</vt:lpstr>
      <vt:lpstr>Jan_CSV</vt:lpstr>
      <vt:lpstr>Jan_S4</vt:lpstr>
      <vt:lpstr>Mar_Inputs_Calc</vt:lpstr>
      <vt:lpstr>Mar_Inputs_Calc_exHACC</vt:lpstr>
      <vt:lpstr>Jul_Inputs_Calc</vt:lpstr>
      <vt:lpstr>Jul_Perpetual_Calc_Input</vt:lpstr>
      <vt:lpstr>Jul_CSV</vt:lpstr>
      <vt:lpstr>Jul_S4</vt:lpstr>
      <vt:lpstr>Rounding_refs</vt:lpstr>
      <vt:lpstr>Mar_CSV</vt:lpstr>
      <vt:lpstr>Mar_S4</vt:lpstr>
      <vt:lpstr>_1.1_A</vt:lpstr>
      <vt:lpstr>_1.3_Department_of_Defence_DD_DoD</vt:lpstr>
      <vt:lpstr>_10a</vt:lpstr>
      <vt:lpstr>_10b</vt:lpstr>
      <vt:lpstr>_10e</vt:lpstr>
      <vt:lpstr>_11a</vt:lpstr>
      <vt:lpstr>_11b</vt:lpstr>
      <vt:lpstr>_12a</vt:lpstr>
      <vt:lpstr>_12b</vt:lpstr>
      <vt:lpstr>_12e</vt:lpstr>
      <vt:lpstr>_13a</vt:lpstr>
      <vt:lpstr>_13b</vt:lpstr>
      <vt:lpstr>_13e</vt:lpstr>
      <vt:lpstr>_14a</vt:lpstr>
      <vt:lpstr>_14b</vt:lpstr>
      <vt:lpstr>_14e</vt:lpstr>
      <vt:lpstr>_15a</vt:lpstr>
      <vt:lpstr>'Section B - Private Patients'!_15b</vt:lpstr>
      <vt:lpstr>_15b</vt:lpstr>
      <vt:lpstr>_16a</vt:lpstr>
      <vt:lpstr>_16b</vt:lpstr>
      <vt:lpstr>_17a</vt:lpstr>
      <vt:lpstr>_17b</vt:lpstr>
      <vt:lpstr>_18a</vt:lpstr>
      <vt:lpstr>_18b</vt:lpstr>
      <vt:lpstr>_19a</vt:lpstr>
      <vt:lpstr>_19b</vt:lpstr>
      <vt:lpstr>_19e</vt:lpstr>
      <vt:lpstr>_1a</vt:lpstr>
      <vt:lpstr>_1b</vt:lpstr>
      <vt:lpstr>_1c</vt:lpstr>
      <vt:lpstr>_1d</vt:lpstr>
      <vt:lpstr>_1dd</vt:lpstr>
      <vt:lpstr>_1e</vt:lpstr>
      <vt:lpstr>_1ee</vt:lpstr>
      <vt:lpstr>_1GT</vt:lpstr>
      <vt:lpstr>_20a</vt:lpstr>
      <vt:lpstr>_20b</vt:lpstr>
      <vt:lpstr>_20e</vt:lpstr>
      <vt:lpstr>_21a</vt:lpstr>
      <vt:lpstr>_21e</vt:lpstr>
      <vt:lpstr>_22a</vt:lpstr>
      <vt:lpstr>_22e</vt:lpstr>
      <vt:lpstr>_23a</vt:lpstr>
      <vt:lpstr>_23b</vt:lpstr>
      <vt:lpstr>_23e</vt:lpstr>
      <vt:lpstr>_24a</vt:lpstr>
      <vt:lpstr>_24b</vt:lpstr>
      <vt:lpstr>_25a</vt:lpstr>
      <vt:lpstr>_25b</vt:lpstr>
      <vt:lpstr>_26a</vt:lpstr>
      <vt:lpstr>_26b</vt:lpstr>
      <vt:lpstr>_27a</vt:lpstr>
      <vt:lpstr>_27b</vt:lpstr>
      <vt:lpstr>_28a</vt:lpstr>
      <vt:lpstr>_29a</vt:lpstr>
      <vt:lpstr>_2a</vt:lpstr>
      <vt:lpstr>_2b</vt:lpstr>
      <vt:lpstr>_2c</vt:lpstr>
      <vt:lpstr>_2d</vt:lpstr>
      <vt:lpstr>_2e</vt:lpstr>
      <vt:lpstr>_2GT</vt:lpstr>
      <vt:lpstr>_30a</vt:lpstr>
      <vt:lpstr>_31a</vt:lpstr>
      <vt:lpstr>_32a</vt:lpstr>
      <vt:lpstr>_33a</vt:lpstr>
      <vt:lpstr>_34a</vt:lpstr>
      <vt:lpstr>_35a</vt:lpstr>
      <vt:lpstr>_36a</vt:lpstr>
      <vt:lpstr>_37a</vt:lpstr>
      <vt:lpstr>_38a</vt:lpstr>
      <vt:lpstr>_39a</vt:lpstr>
      <vt:lpstr>_3a</vt:lpstr>
      <vt:lpstr>_3b</vt:lpstr>
      <vt:lpstr>_3d</vt:lpstr>
      <vt:lpstr>_3e</vt:lpstr>
      <vt:lpstr>_3GT</vt:lpstr>
      <vt:lpstr>_40a</vt:lpstr>
      <vt:lpstr>_41a</vt:lpstr>
      <vt:lpstr>_42a</vt:lpstr>
      <vt:lpstr>_43a</vt:lpstr>
      <vt:lpstr>_44a</vt:lpstr>
      <vt:lpstr>_45a</vt:lpstr>
      <vt:lpstr>_46a</vt:lpstr>
      <vt:lpstr>_47a</vt:lpstr>
      <vt:lpstr>_48a</vt:lpstr>
      <vt:lpstr>_49a</vt:lpstr>
      <vt:lpstr>_4a</vt:lpstr>
      <vt:lpstr>'Section B - Private Patients'!_4b</vt:lpstr>
      <vt:lpstr>_4d</vt:lpstr>
      <vt:lpstr>_4e</vt:lpstr>
      <vt:lpstr>_5.5_Health_Regulation_1996</vt:lpstr>
      <vt:lpstr>_50a</vt:lpstr>
      <vt:lpstr>_51a</vt:lpstr>
      <vt:lpstr>_52a</vt:lpstr>
      <vt:lpstr>_53a</vt:lpstr>
      <vt:lpstr>_54a</vt:lpstr>
      <vt:lpstr>_55a</vt:lpstr>
      <vt:lpstr>_56a</vt:lpstr>
      <vt:lpstr>_57a</vt:lpstr>
      <vt:lpstr>_5a</vt:lpstr>
      <vt:lpstr>_5b</vt:lpstr>
      <vt:lpstr>_5d</vt:lpstr>
      <vt:lpstr>_5e</vt:lpstr>
      <vt:lpstr>_6a</vt:lpstr>
      <vt:lpstr>_6b</vt:lpstr>
      <vt:lpstr>_6d</vt:lpstr>
      <vt:lpstr>_6e</vt:lpstr>
      <vt:lpstr>_7a</vt:lpstr>
      <vt:lpstr>_7b</vt:lpstr>
      <vt:lpstr>_7e</vt:lpstr>
      <vt:lpstr>_8a</vt:lpstr>
      <vt:lpstr>_8b</vt:lpstr>
      <vt:lpstr>_8e</vt:lpstr>
      <vt:lpstr>_9a</vt:lpstr>
      <vt:lpstr>_9b</vt:lpstr>
      <vt:lpstr>_9e</vt:lpstr>
      <vt:lpstr>A__Emergency</vt:lpstr>
      <vt:lpstr>A__Outpatients</vt:lpstr>
      <vt:lpstr>A_COMPENSABLE</vt:lpstr>
      <vt:lpstr>A_DEPARTMENT_OF_DEFENCE</vt:lpstr>
      <vt:lpstr>A_DEPARTMENT_OF_VETERANS__AFFAIRS</vt:lpstr>
      <vt:lpstr>unique_list!A_Detainees</vt:lpstr>
      <vt:lpstr>A_Detainees</vt:lpstr>
      <vt:lpstr>A_Emergency</vt:lpstr>
      <vt:lpstr>A_INTERSTATE</vt:lpstr>
      <vt:lpstr>A_MEDICARE_ELIGIBLE</vt:lpstr>
      <vt:lpstr>A_MEDICARE_INELIGIBLE</vt:lpstr>
      <vt:lpstr>A_Motor_Accident_Insurance_Other_States</vt:lpstr>
      <vt:lpstr>A_Motor_Accident_Insurance_Qld</vt:lpstr>
      <vt:lpstr>A_PRISONERS</vt:lpstr>
      <vt:lpstr>A_Third_Party_Compensable</vt:lpstr>
      <vt:lpstr>A_Workers__Compensation_Other_States</vt:lpstr>
      <vt:lpstr>A_Workers__Compensation_Qld</vt:lpstr>
      <vt:lpstr>AA_Emergency</vt:lpstr>
      <vt:lpstr>AA_Medicare_Eligible</vt:lpstr>
      <vt:lpstr>AA_Outpatients</vt:lpstr>
      <vt:lpstr>AAA_Emergency</vt:lpstr>
      <vt:lpstr>Child</vt:lpstr>
      <vt:lpstr>Child_A</vt:lpstr>
      <vt:lpstr>Compensable</vt:lpstr>
      <vt:lpstr>COMPENSABLE_A</vt:lpstr>
      <vt:lpstr>Compensable_AA</vt:lpstr>
      <vt:lpstr>Dental</vt:lpstr>
      <vt:lpstr>Dental_A</vt:lpstr>
      <vt:lpstr>Department_of_Defence</vt:lpstr>
      <vt:lpstr>DEPARTMENT_OF_DEFENCE_A</vt:lpstr>
      <vt:lpstr>Department_of_Defence_AA</vt:lpstr>
      <vt:lpstr>Department_of_Veterans__Affairs__DVA</vt:lpstr>
      <vt:lpstr>Department_of_Veterans__Affairs__DVA__AAA</vt:lpstr>
      <vt:lpstr>DEPARTMENT_OF_VETERANS__AFFAIRS_A</vt:lpstr>
      <vt:lpstr>Detainees_A</vt:lpstr>
      <vt:lpstr>Emergency_A</vt:lpstr>
      <vt:lpstr>Emergency_AA</vt:lpstr>
      <vt:lpstr>Emergency_AAA</vt:lpstr>
      <vt:lpstr>Emergency_AAAA</vt:lpstr>
      <vt:lpstr>Emergency_AAAAA</vt:lpstr>
      <vt:lpstr>Emergency_AAAAAA</vt:lpstr>
      <vt:lpstr>Emergency_AAAAAAA</vt:lpstr>
      <vt:lpstr>Emergency_AAAAAAAA</vt:lpstr>
      <vt:lpstr>Emergency_AAAAAAAAA</vt:lpstr>
      <vt:lpstr>Emergency_AAAAAAAAAA</vt:lpstr>
      <vt:lpstr>Glossary_of_Terms</vt:lpstr>
      <vt:lpstr>INTERSTATE_A</vt:lpstr>
      <vt:lpstr>MEDICARE_ELIGIBLE__A</vt:lpstr>
      <vt:lpstr>Medicare_Eligible__AA</vt:lpstr>
      <vt:lpstr>Medicare_Ineligible</vt:lpstr>
      <vt:lpstr>MEDICARE_INELIGIBLE_A</vt:lpstr>
      <vt:lpstr>Medicare_Ineligible_AA</vt:lpstr>
      <vt:lpstr>Motor_Accident_Insurance_Other_States</vt:lpstr>
      <vt:lpstr>Motor_Accident_Insurance_Other_States_A</vt:lpstr>
      <vt:lpstr>Motor_Accident_Insurance_Other_States_AA</vt:lpstr>
      <vt:lpstr>Motor_Accident_Insurance_Qld</vt:lpstr>
      <vt:lpstr>Motor_Accident_Insurance_Qld_A</vt:lpstr>
      <vt:lpstr>Motor_Accident_Insurance_Qld_AA</vt:lpstr>
      <vt:lpstr>unique_list!NON_ADMITTED_PATIENTS</vt:lpstr>
      <vt:lpstr>NON_ADMITTED_PATIENTS</vt:lpstr>
      <vt:lpstr>Outpatients_A</vt:lpstr>
      <vt:lpstr>Outpatients_AA</vt:lpstr>
      <vt:lpstr>Outpatients_AAA</vt:lpstr>
      <vt:lpstr>Outpatients_AAAA</vt:lpstr>
      <vt:lpstr>Outpatients_AAAAA</vt:lpstr>
      <vt:lpstr>Outpatients_AAAAAA</vt:lpstr>
      <vt:lpstr>Outpatients_AAAAAAA</vt:lpstr>
      <vt:lpstr>Outpatients_AAAAAAAA</vt:lpstr>
      <vt:lpstr>Outpatients_AAAAAAAAA</vt:lpstr>
      <vt:lpstr>Outpatients_AAAAAAAAAA</vt:lpstr>
      <vt:lpstr>Index!Print_Area</vt:lpstr>
      <vt:lpstr>'READ ME'!Print_Area</vt:lpstr>
      <vt:lpstr>'Section A - Public Patients'!Print_Area</vt:lpstr>
      <vt:lpstr>'Section B - Private Patients'!Print_Area</vt:lpstr>
      <vt:lpstr>'Section C - Psych &amp; Mental Hlth'!Print_Area</vt:lpstr>
      <vt:lpstr>'Section D - Res Com.Care, MPHS '!Print_Area</vt:lpstr>
      <vt:lpstr>'Section E - Miscellaneous '!Print_Area</vt:lpstr>
      <vt:lpstr>unique_list!Print_Area</vt:lpstr>
      <vt:lpstr>'Section A - Public Patients'!Print_Titles</vt:lpstr>
      <vt:lpstr>'Section B - Private Patients'!Print_Titles</vt:lpstr>
      <vt:lpstr>'Section C - Psych &amp; Mental Hlth'!Print_Titles</vt:lpstr>
      <vt:lpstr>'Section D - Res Com.Care, MPHS '!Print_Titles</vt:lpstr>
      <vt:lpstr>'Section E - Miscellaneous '!Print_Titles</vt:lpstr>
      <vt:lpstr>unique_list!Print_Titles</vt:lpstr>
      <vt:lpstr>Prisoners_A</vt:lpstr>
      <vt:lpstr>Third_Party_Compensable</vt:lpstr>
      <vt:lpstr>Third_Party_Compensable_A</vt:lpstr>
      <vt:lpstr>Third_Party_Compensable_AA</vt:lpstr>
      <vt:lpstr>Workers__Compensation_Other_States</vt:lpstr>
      <vt:lpstr>Workers__Compensation_Other_States_A</vt:lpstr>
      <vt:lpstr>Workers__Compensation_Other_States_AA</vt:lpstr>
      <vt:lpstr>Workers__Compensation_Qld</vt:lpstr>
      <vt:lpstr>Workers__Compensation_Qld_A</vt:lpstr>
      <vt:lpstr>Workers__Compensation_Qld_AA</vt:lpstr>
    </vt:vector>
  </TitlesOfParts>
  <Company>Queensland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Fees and charges register</dc:title>
  <dc:subject>The register is current as at 20 September 2022</dc:subject>
  <dc:creator>Finance Branch, Corporate Services Division</dc:creator>
  <cp:keywords>Fees and Charges Register</cp:keywords>
  <cp:lastModifiedBy>Yean Te</cp:lastModifiedBy>
  <cp:lastPrinted>2025-02-25T01:12:58Z</cp:lastPrinted>
  <dcterms:created xsi:type="dcterms:W3CDTF">2017-02-06T04:59:21Z</dcterms:created>
  <dcterms:modified xsi:type="dcterms:W3CDTF">2025-03-17T23:06:13Z</dcterms:modified>
</cp:coreProperties>
</file>